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macrosheets/sheet1.xml" ContentType="application/vnd.ms-excel.macro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trlProps/ctrlProp22.xml" ContentType="application/vnd.ms-excel.controlproperties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trlProps/ctrlProp23.xml" ContentType="application/vnd.ms-excel.controlproperties+xml"/>
  <Override PartName="/xl/drawings/drawing14.xml" ContentType="application/vnd.openxmlformats-officedocument.drawing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trlProps/ctrlProp24.xml" ContentType="application/vnd.ms-excel.controlproperties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trlProps/ctrlProp25.xml" ContentType="application/vnd.ms-excel.controlproperties+xml"/>
  <Override PartName="/xl/pivotTables/pivotTable6.xml" ContentType="application/vnd.openxmlformats-officedocument.spreadsheetml.pivotTable+xml"/>
  <Override PartName="/xl/drawings/drawing17.xml" ContentType="application/vnd.openxmlformats-officedocument.drawing+xml"/>
  <Override PartName="/xl/ctrlProps/ctrlProp26.xml" ContentType="application/vnd.ms-excel.controlproperties+xml"/>
  <Override PartName="/xl/pivotTables/pivotTable7.xml" ContentType="application/vnd.openxmlformats-officedocument.spreadsheetml.pivotTable+xml"/>
  <Override PartName="/xl/drawings/drawing18.xml" ContentType="application/vnd.openxmlformats-officedocument.drawing+xml"/>
  <Override PartName="/xl/ctrlProps/ctrlProp27.xml" ContentType="application/vnd.ms-excel.controlproperties+xml"/>
  <Override PartName="/xl/pivotTables/pivotTable8.xml" ContentType="application/vnd.openxmlformats-officedocument.spreadsheetml.pivotTable+xml"/>
  <Override PartName="/xl/drawings/drawing19.xml" ContentType="application/vnd.openxmlformats-officedocument.drawing+xml"/>
  <Override PartName="/xl/ctrlProps/ctrlProp28.xml" ContentType="application/vnd.ms-excel.controlpropertie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0.xml" ContentType="application/vnd.openxmlformats-officedocument.drawing+xml"/>
  <Override PartName="/xl/ctrlProps/ctrlProp29.xml" ContentType="application/vnd.ms-excel.controlproperties+xml"/>
  <Override PartName="/xl/pivotTables/pivotTable11.xml" ContentType="application/vnd.openxmlformats-officedocument.spreadsheetml.pivotTable+xml"/>
  <Override PartName="/xl/drawings/drawing21.xml" ContentType="application/vnd.openxmlformats-officedocument.drawing+xml"/>
  <Override PartName="/xl/ctrlProps/ctrlProp30.xml" ContentType="application/vnd.ms-excel.controlproperties+xml"/>
  <Override PartName="/xl/pivotTables/pivotTable12.xml" ContentType="application/vnd.openxmlformats-officedocument.spreadsheetml.pivotTable+xml"/>
  <Override PartName="/xl/drawings/drawing22.xml" ContentType="application/vnd.openxmlformats-officedocument.drawing+xml"/>
  <Override PartName="/xl/ctrlProps/ctrlProp31.xml" ContentType="application/vnd.ms-excel.controlproperties+xml"/>
  <Override PartName="/xl/pivotTables/pivotTable13.xml" ContentType="application/vnd.openxmlformats-officedocument.spreadsheetml.pivotTable+xml"/>
  <Override PartName="/xl/drawings/drawing23.xml" ContentType="application/vnd.openxmlformats-officedocument.drawing+xml"/>
  <Override PartName="/xl/ctrlProps/ctrlProp32.xml" ContentType="application/vnd.ms-excel.controlproperties+xml"/>
  <Override PartName="/xl/pivotTables/pivotTable14.xml" ContentType="application/vnd.openxmlformats-officedocument.spreadsheetml.pivotTable+xml"/>
  <Override PartName="/xl/drawings/drawing24.xml" ContentType="application/vnd.openxmlformats-officedocument.drawing+xml"/>
  <Override PartName="/xl/ctrlProps/ctrlProp33.xml" ContentType="application/vnd.ms-excel.controlproperties+xml"/>
  <Override PartName="/xl/pivotTables/pivotTable15.xml" ContentType="application/vnd.openxmlformats-officedocument.spreadsheetml.pivotTable+xml"/>
  <Override PartName="/xl/drawings/drawing25.xml" ContentType="application/vnd.openxmlformats-officedocument.drawing+xml"/>
  <Override PartName="/xl/ctrlProps/ctrlProp34.xml" ContentType="application/vnd.ms-excel.controlproperties+xml"/>
  <Override PartName="/xl/pivotTables/pivotTable16.xml" ContentType="application/vnd.openxmlformats-officedocument.spreadsheetml.pivotTable+xml"/>
  <Override PartName="/xl/drawings/drawing26.xml" ContentType="application/vnd.openxmlformats-officedocument.drawing+xml"/>
  <Override PartName="/xl/ctrlProps/ctrlProp35.xml" ContentType="application/vnd.ms-excel.controlproperties+xml"/>
  <Override PartName="/xl/drawings/drawing27.xml" ContentType="application/vnd.openxmlformats-officedocument.drawing+xml"/>
  <Override PartName="/xl/ctrlProps/ctrlProp36.xml" ContentType="application/vnd.ms-excel.controlproperties+xml"/>
  <Override PartName="/xl/drawings/drawing28.xml" ContentType="application/vnd.openxmlformats-officedocument.drawing+xml"/>
  <Override PartName="/xl/ctrlProps/ctrlProp37.xml" ContentType="application/vnd.ms-excel.controlproperties+xml"/>
  <Override PartName="/xl/drawings/drawing29.xml" ContentType="application/vnd.openxmlformats-officedocument.drawing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updateLinks="never"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\\thor\Maintenance\~Weld Tracking~\Tracking Sheets\2026\Q2\"/>
    </mc:Choice>
  </mc:AlternateContent>
  <xr:revisionPtr revIDLastSave="0" documentId="13_ncr:1_{1E28A327-6E56-4C20-938E-7FF90D1DFF20}" xr6:coauthVersionLast="47" xr6:coauthVersionMax="47" xr10:uidLastSave="{00000000-0000-0000-0000-000000000000}"/>
  <bookViews>
    <workbookView showSheetTabs="0" xWindow="-120" yWindow="-120" windowWidth="29040" windowHeight="15720" tabRatio="638" firstSheet="2" activeTab="3" xr2:uid="{00000000-000D-0000-FFFF-FFFF00000000}"/>
  </bookViews>
  <sheets>
    <sheet name="Summary" sheetId="9" r:id="rId1"/>
    <sheet name="Sheet1" sheetId="66" r:id="rId2"/>
    <sheet name="WELD LOG" sheetId="1" r:id="rId3"/>
    <sheet name="WELDER %" sheetId="2" r:id="rId4"/>
    <sheet name="WELDER ROSTER" sheetId="8" r:id="rId5"/>
    <sheet name="LOOKUP TABLE" sheetId="20" r:id="rId6"/>
    <sheet name="Welder List" sheetId="38" r:id="rId7"/>
    <sheet name="Stamp List" sheetId="62" r:id="rId8"/>
    <sheet name="Macro1" sheetId="65" r:id="rId9"/>
    <sheet name="WELDER REPORT" sheetId="18" r:id="rId10"/>
    <sheet name="Job Report" sheetId="53" r:id="rId11"/>
    <sheet name="Monthly Report" sheetId="23" r:id="rId12"/>
    <sheet name="Daily Weld Count" sheetId="57" r:id="rId13"/>
    <sheet name="Daily Report PVT" sheetId="56" r:id="rId14"/>
    <sheet name="Daily Report PVT RT" sheetId="64" r:id="rId15"/>
    <sheet name="Chevron Report" sheetId="49" r:id="rId16"/>
    <sheet name="Welder Date" sheetId="51" r:id="rId17"/>
    <sheet name="Month PVT" sheetId="44" r:id="rId18"/>
    <sheet name="Month PVT Accept" sheetId="55" r:id="rId19"/>
    <sheet name="Welder Month " sheetId="50" r:id="rId20"/>
    <sheet name="QM PVT" sheetId="52" r:id="rId21"/>
    <sheet name="Total Weld Count Pivot" sheetId="42" state="hidden" r:id="rId22"/>
    <sheet name="Weld Count PVT" sheetId="43" r:id="rId23"/>
    <sheet name="5% PVT" sheetId="41" r:id="rId24"/>
    <sheet name="10% PVT" sheetId="46" r:id="rId25"/>
    <sheet name="20% PVT" sheetId="40" r:id="rId26"/>
    <sheet name="25% PVT" sheetId="48" r:id="rId27"/>
    <sheet name="50% PVT" sheetId="45" r:id="rId28"/>
    <sheet name="100% PVT" sheetId="35" r:id="rId29"/>
    <sheet name="Pipe Table" sheetId="63" r:id="rId30"/>
    <sheet name="Instruction" sheetId="47" r:id="rId31"/>
    <sheet name="CRITERIA LEGEND" sheetId="16" r:id="rId32"/>
  </sheets>
  <definedNames>
    <definedName name="_xlnm._FilterDatabase" localSheetId="15" hidden="1">'Chevron Report'!$B$6:$C$70</definedName>
    <definedName name="_xlnm._FilterDatabase" localSheetId="10" hidden="1">'Job Report'!$O$3:$P$3</definedName>
    <definedName name="_xlnm._FilterDatabase" localSheetId="2" hidden="1">'WELD LOG'!$A$4:$AP$1663</definedName>
    <definedName name="_xlnm._FilterDatabase" localSheetId="3" hidden="1">'WELDER %'!$B$6:$G$90</definedName>
    <definedName name="_xlnm._FilterDatabase" localSheetId="6" hidden="1">'Welder List'!#REF!</definedName>
    <definedName name="_xlnm._FilterDatabase" localSheetId="9" hidden="1">'WELDER REPORT'!$O$2:$P$2</definedName>
    <definedName name="_xleta.AND" hidden="1" xlm="1">#NAME?</definedName>
    <definedName name="_xleta.IFERROR" hidden="1" xlm="1">#NAME?</definedName>
    <definedName name="ExternalData_1" localSheetId="7" hidden="1">'Stamp List'!$A$1:$A$6</definedName>
    <definedName name="list_Welders">'Welder List'!#REF!</definedName>
    <definedName name="_xlnm.Print_Area" localSheetId="15">'Chevron Report'!$B$2:$L$70</definedName>
    <definedName name="_xlnm.Print_Area" localSheetId="12">'Daily Weld Count'!$A$1:$N$19</definedName>
    <definedName name="_xlnm.Print_Area" localSheetId="10">'Job Report'!$B$3:$N$12</definedName>
    <definedName name="_xlnm.Print_Area" localSheetId="11">'Monthly Report'!$B$2:$P$24</definedName>
    <definedName name="_xlnm.Print_Area" localSheetId="0">Summary!$A$1:$T$37</definedName>
    <definedName name="_xlnm.Print_Area" localSheetId="2">'WELD LOG'!$A$1:$AP$1748</definedName>
    <definedName name="_xlnm.Print_Area" localSheetId="3">'WELDER %'!$B$1:$DO$173</definedName>
    <definedName name="_xlnm.Print_Area" localSheetId="9">'WELDER REPORT'!$A$2:$W$47</definedName>
    <definedName name="_xlnm.Print_Area" localSheetId="4">'WELDER ROSTER'!$B$1:$I$50</definedName>
    <definedName name="_xlnm.Print_Titles" localSheetId="15">'Chevron Report'!$D:$E,'Chevron Report'!$2:$5</definedName>
    <definedName name="_xlnm.Print_Titles" localSheetId="12">'Daily Weld Count'!$B:$B,'Daily Weld Count'!$2:$5</definedName>
    <definedName name="_xlnm.Print_Titles" localSheetId="2">'WELD LOG'!$3:$3</definedName>
    <definedName name="_xlnm.Print_Titles" localSheetId="3">'WELDER %'!$F:$G</definedName>
    <definedName name="Roster_1" localSheetId="14">Table_1[]</definedName>
    <definedName name="Roster_1">Table_1[]</definedName>
    <definedName name="Weld_Stamps">'Welder List'!$A$1:$A$88</definedName>
    <definedName name="Welders">'Welder List'!#REF!</definedName>
    <definedName name="XYZ" localSheetId="14">#REF!</definedName>
    <definedName name="XYZ">#REF!</definedName>
    <definedName name="Z_C752A7A5_DBFD_11D6_802A_F948E13E5E5A_.wvu.FilterData" localSheetId="15" hidden="1">'Chevron Report'!$B$7:$E$7</definedName>
    <definedName name="Z_C752A7A5_DBFD_11D6_802A_F948E13E5E5A_.wvu.FilterData" localSheetId="12" hidden="1">'Daily Weld Count'!#REF!</definedName>
    <definedName name="Z_C752A7A5_DBFD_11D6_802A_F948E13E5E5A_.wvu.FilterData" localSheetId="2" hidden="1">'WELD LOG'!$A$4:$AP$1700</definedName>
    <definedName name="Z_C752A7A5_DBFD_11D6_802A_F948E13E5E5A_.wvu.FilterData" localSheetId="3" hidden="1">'WELDER %'!$B$7:$G$7</definedName>
    <definedName name="Z_C752A7A5_DBFD_11D6_802A_F948E13E5E5A_.wvu.PrintArea" localSheetId="15" hidden="1">'Chevron Report'!$B$1:$E$7</definedName>
    <definedName name="Z_C752A7A5_DBFD_11D6_802A_F948E13E5E5A_.wvu.PrintArea" localSheetId="12" hidden="1">'Daily Weld Count'!$B$2:$B$5</definedName>
    <definedName name="Z_C752A7A5_DBFD_11D6_802A_F948E13E5E5A_.wvu.PrintArea" localSheetId="2" hidden="1">'WELD LOG'!#REF!</definedName>
    <definedName name="Z_C752A7A5_DBFD_11D6_802A_F948E13E5E5A_.wvu.PrintArea" localSheetId="3" hidden="1">'WELDER %'!$B$1:$G$7</definedName>
    <definedName name="Z_C752A7A5_DBFD_11D6_802A_F948E13E5E5A_.wvu.PrintTitles" localSheetId="15" hidden="1">'Chevron Report'!$D:$E</definedName>
    <definedName name="Z_C752A7A5_DBFD_11D6_802A_F948E13E5E5A_.wvu.PrintTitles" localSheetId="12" hidden="1">'Daily Weld Count'!$B:$B</definedName>
    <definedName name="Z_C752A7A5_DBFD_11D6_802A_F948E13E5E5A_.wvu.PrintTitles" localSheetId="2" hidden="1">'WELD LOG'!$3:$3</definedName>
    <definedName name="Z_C752A7A5_DBFD_11D6_802A_F948E13E5E5A_.wvu.PrintTitles" localSheetId="3" hidden="1">'WELDER %'!$F:$G</definedName>
    <definedName name="Z_C752A7A5_DBFD_11D6_802A_F948E13E5E5A_.wvu.Rows" localSheetId="15" hidden="1">'Chevron Report'!#REF!,'Chevron Report'!#REF!,'Chevron Report'!#REF!,'Chevron Report'!#REF!</definedName>
    <definedName name="Z_C752A7A5_DBFD_11D6_802A_F948E13E5E5A_.wvu.Rows" localSheetId="12" hidden="1">'Daily Weld Count'!#REF!,'Daily Weld Count'!#REF!,'Daily Weld Count'!#REF!,'Daily Weld Count'!#REF!</definedName>
    <definedName name="Z_C752A7A5_DBFD_11D6_802A_F948E13E5E5A_.wvu.Rows" localSheetId="2" hidden="1">'WELD LOG'!#REF!</definedName>
    <definedName name="Z_C752A7A5_DBFD_11D6_802A_F948E13E5E5A_.wvu.Rows" localSheetId="3" hidden="1">'WELDER %'!#REF!,'WELDER %'!#REF!,'WELDER %'!#REF!,'WELDER %'!#REF!</definedName>
  </definedNames>
  <calcPr calcId="191029"/>
  <customWorkbookViews>
    <customWorkbookView name="Jamie Melton - Personal View" guid="{C752A7A5-DBFD-11D6-802A-F948E13E5E5A}" mergeInterval="0" personalView="1" maximized="1" windowWidth="1020" windowHeight="593" tabRatio="709" activeSheetId="1"/>
  </customWorkbookViews>
  <pivotCaches>
    <pivotCache cacheId="50" r:id="rId33"/>
    <pivotCache cacheId="54" r:id="rId34"/>
    <pivotCache cacheId="69" r:id="rId3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319" i="1" l="1"/>
  <c r="AP317" i="1"/>
  <c r="AP313" i="1"/>
  <c r="AP293" i="1"/>
  <c r="AP289" i="1"/>
  <c r="AP188" i="1"/>
  <c r="AP171" i="1"/>
  <c r="AP152" i="1"/>
  <c r="AP116" i="1"/>
  <c r="AP95" i="1" l="1"/>
  <c r="AP64" i="1"/>
  <c r="AP61" i="1"/>
  <c r="AP40" i="1"/>
  <c r="AP21" i="1"/>
  <c r="AP11" i="1"/>
  <c r="AP5" i="1"/>
  <c r="D4" i="57"/>
  <c r="J6" i="53"/>
  <c r="J7" i="53"/>
  <c r="E7" i="53"/>
  <c r="E6" i="53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5" i="1"/>
  <c r="H19" i="23"/>
  <c r="M8" i="23"/>
  <c r="O19" i="23"/>
  <c r="G9" i="23"/>
  <c r="H7" i="23"/>
  <c r="D7" i="23"/>
  <c r="H9" i="23"/>
  <c r="D13" i="23"/>
  <c r="G8" i="23"/>
  <c r="O17" i="23"/>
  <c r="N13" i="23"/>
  <c r="E7" i="23"/>
  <c r="G19" i="23"/>
  <c r="D16" i="23"/>
  <c r="M19" i="23"/>
  <c r="J12" i="23"/>
  <c r="M11" i="23"/>
  <c r="F9" i="23"/>
  <c r="H11" i="23"/>
  <c r="L9" i="23"/>
  <c r="G7" i="23"/>
  <c r="N7" i="23"/>
  <c r="M13" i="23"/>
  <c r="N17" i="23"/>
  <c r="K16" i="23"/>
  <c r="K19" i="23"/>
  <c r="J7" i="23"/>
  <c r="L16" i="23"/>
  <c r="D8" i="23"/>
  <c r="G13" i="23"/>
  <c r="O8" i="23"/>
  <c r="H12" i="23"/>
  <c r="M9" i="23"/>
  <c r="H16" i="23"/>
  <c r="L8" i="23"/>
  <c r="K7" i="23"/>
  <c r="J17" i="23"/>
  <c r="E15" i="23"/>
  <c r="J19" i="23"/>
  <c r="D19" i="23"/>
  <c r="D11" i="23"/>
  <c r="I7" i="23"/>
  <c r="D9" i="23"/>
  <c r="I15" i="23"/>
  <c r="F16" i="23"/>
  <c r="L7" i="23"/>
  <c r="D15" i="23"/>
  <c r="M15" i="23"/>
  <c r="M17" i="23"/>
  <c r="L19" i="23"/>
  <c r="N19" i="23"/>
  <c r="L15" i="23"/>
  <c r="N11" i="23"/>
  <c r="I13" i="23"/>
  <c r="N16" i="23"/>
  <c r="L12" i="23"/>
  <c r="G15" i="23"/>
  <c r="H13" i="23"/>
  <c r="D12" i="23"/>
  <c r="N9" i="23"/>
  <c r="J15" i="23"/>
  <c r="I8" i="23"/>
  <c r="G7" i="49"/>
  <c r="E8" i="23"/>
  <c r="G11" i="23"/>
  <c r="G16" i="23"/>
  <c r="M7" i="23"/>
  <c r="J13" i="23"/>
  <c r="K13" i="23"/>
  <c r="D17" i="23"/>
  <c r="N12" i="23"/>
  <c r="F19" i="23"/>
  <c r="O12" i="23"/>
  <c r="J9" i="23"/>
  <c r="J8" i="23"/>
  <c r="O13" i="23"/>
  <c r="K17" i="23"/>
  <c r="L17" i="23"/>
  <c r="E16" i="23"/>
  <c r="N15" i="23"/>
  <c r="J11" i="23"/>
  <c r="K9" i="23"/>
  <c r="I16" i="23"/>
  <c r="H15" i="23"/>
  <c r="I11" i="23"/>
  <c r="L11" i="23"/>
  <c r="O15" i="23"/>
  <c r="F17" i="23"/>
  <c r="F7" i="23"/>
  <c r="O9" i="23"/>
  <c r="J16" i="23"/>
  <c r="H8" i="23"/>
  <c r="F11" i="23"/>
  <c r="K11" i="23"/>
  <c r="F12" i="23"/>
  <c r="O7" i="23"/>
  <c r="E11" i="23"/>
  <c r="L13" i="23"/>
  <c r="F13" i="23"/>
  <c r="F8" i="23"/>
  <c r="E17" i="23"/>
  <c r="E12" i="23"/>
  <c r="F15" i="23"/>
  <c r="E13" i="23"/>
  <c r="M16" i="23"/>
  <c r="I17" i="23"/>
  <c r="E9" i="23"/>
  <c r="I12" i="23"/>
  <c r="O16" i="23"/>
  <c r="K15" i="23"/>
  <c r="N8" i="23"/>
  <c r="I19" i="23"/>
  <c r="K8" i="23"/>
  <c r="H17" i="23"/>
  <c r="I9" i="23"/>
  <c r="M12" i="23"/>
  <c r="K12" i="23"/>
  <c r="G17" i="23"/>
  <c r="G12" i="23"/>
  <c r="E19" i="23"/>
  <c r="O11" i="23"/>
  <c r="E8" i="53" l="1"/>
  <c r="J10" i="23"/>
  <c r="K10" i="23"/>
  <c r="L10" i="23"/>
  <c r="M10" i="23"/>
  <c r="D14" i="23"/>
  <c r="D18" i="23"/>
  <c r="D20" i="23"/>
  <c r="I14" i="23"/>
  <c r="K14" i="23"/>
  <c r="E14" i="23"/>
  <c r="F14" i="23"/>
  <c r="G14" i="23"/>
  <c r="H14" i="23"/>
  <c r="J14" i="23"/>
  <c r="L14" i="23"/>
  <c r="M14" i="23"/>
  <c r="E18" i="23"/>
  <c r="F18" i="23"/>
  <c r="G18" i="23"/>
  <c r="H18" i="23"/>
  <c r="I18" i="23"/>
  <c r="J18" i="23"/>
  <c r="K18" i="23"/>
  <c r="L18" i="23"/>
  <c r="M18" i="23"/>
  <c r="O18" i="23"/>
  <c r="N18" i="23"/>
  <c r="N10" i="23"/>
  <c r="N14" i="23"/>
  <c r="O10" i="23"/>
  <c r="O14" i="23"/>
  <c r="E10" i="23"/>
  <c r="F10" i="23"/>
  <c r="G10" i="23"/>
  <c r="H10" i="23"/>
  <c r="I10" i="23"/>
  <c r="D10" i="23"/>
  <c r="D21" i="23"/>
  <c r="D22" i="23"/>
  <c r="N20" i="23"/>
  <c r="J8" i="53"/>
  <c r="P5" i="1"/>
  <c r="E4" i="18"/>
  <c r="F13" i="18"/>
  <c r="E24" i="23"/>
  <c r="A5" i="38" l="1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6" i="38"/>
  <c r="A1" i="38"/>
  <c r="A3" i="38"/>
  <c r="A2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" i="38"/>
  <c r="H9" i="57"/>
  <c r="G9" i="57"/>
  <c r="C22" i="9"/>
  <c r="H21" i="9"/>
  <c r="C21" i="9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D128" i="38"/>
  <c r="D129" i="38"/>
  <c r="D130" i="38"/>
  <c r="D131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D144" i="38"/>
  <c r="D145" i="38"/>
  <c r="D146" i="38"/>
  <c r="D147" i="38"/>
  <c r="D148" i="38"/>
  <c r="D149" i="38"/>
  <c r="D150" i="38"/>
  <c r="D151" i="38"/>
  <c r="D152" i="38"/>
  <c r="D153" i="38"/>
  <c r="D154" i="38"/>
  <c r="D155" i="38"/>
  <c r="D156" i="38"/>
  <c r="D157" i="38"/>
  <c r="D158" i="38"/>
  <c r="D159" i="38"/>
  <c r="D160" i="38"/>
  <c r="D161" i="38"/>
  <c r="D162" i="38"/>
  <c r="D163" i="38"/>
  <c r="D164" i="38"/>
  <c r="D165" i="38"/>
  <c r="D166" i="38"/>
  <c r="D167" i="38"/>
  <c r="D168" i="38"/>
  <c r="D169" i="38"/>
  <c r="D170" i="38"/>
  <c r="D171" i="38"/>
  <c r="D172" i="38"/>
  <c r="D173" i="38"/>
  <c r="D174" i="38"/>
  <c r="D175" i="38"/>
  <c r="D176" i="38"/>
  <c r="D177" i="38"/>
  <c r="D178" i="38"/>
  <c r="D179" i="38"/>
  <c r="D180" i="38"/>
  <c r="D181" i="38"/>
  <c r="D182" i="38"/>
  <c r="D183" i="38"/>
  <c r="D184" i="38"/>
  <c r="D185" i="38"/>
  <c r="D186" i="38"/>
  <c r="D187" i="38"/>
  <c r="D188" i="38"/>
  <c r="D189" i="38"/>
  <c r="D190" i="38"/>
  <c r="D191" i="38"/>
  <c r="D192" i="38"/>
  <c r="D193" i="38"/>
  <c r="D194" i="38"/>
  <c r="D195" i="38"/>
  <c r="D196" i="38"/>
  <c r="D197" i="38"/>
  <c r="D198" i="38"/>
  <c r="D199" i="38"/>
  <c r="D200" i="38"/>
  <c r="D201" i="38"/>
  <c r="D202" i="38"/>
  <c r="D203" i="38"/>
  <c r="D204" i="38"/>
  <c r="D205" i="38"/>
  <c r="D206" i="38"/>
  <c r="D207" i="38"/>
  <c r="D208" i="38"/>
  <c r="D209" i="38"/>
  <c r="D210" i="38"/>
  <c r="D211" i="38"/>
  <c r="D212" i="38"/>
  <c r="D213" i="38"/>
  <c r="D214" i="38"/>
  <c r="D215" i="38"/>
  <c r="D216" i="38"/>
  <c r="D217" i="38"/>
  <c r="D218" i="38"/>
  <c r="D219" i="38"/>
  <c r="D220" i="38"/>
  <c r="D221" i="38"/>
  <c r="D222" i="38"/>
  <c r="D223" i="38"/>
  <c r="D224" i="38"/>
  <c r="D225" i="38"/>
  <c r="D226" i="38"/>
  <c r="D227" i="38"/>
  <c r="D228" i="38"/>
  <c r="D229" i="38"/>
  <c r="D230" i="38"/>
  <c r="D231" i="38"/>
  <c r="D232" i="38"/>
  <c r="D233" i="38"/>
  <c r="D234" i="38"/>
  <c r="D235" i="38"/>
  <c r="D236" i="38"/>
  <c r="D237" i="38"/>
  <c r="D238" i="38"/>
  <c r="D239" i="38"/>
  <c r="D240" i="38"/>
  <c r="D241" i="38"/>
  <c r="D242" i="38"/>
  <c r="D243" i="38"/>
  <c r="D244" i="38"/>
  <c r="D245" i="38"/>
  <c r="D246" i="38"/>
  <c r="D247" i="38"/>
  <c r="D248" i="38"/>
  <c r="D249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D262" i="38"/>
  <c r="D263" i="38"/>
  <c r="D264" i="38"/>
  <c r="D265" i="38"/>
  <c r="D266" i="38"/>
  <c r="D267" i="38"/>
  <c r="D268" i="38"/>
  <c r="D269" i="38"/>
  <c r="D270" i="38"/>
  <c r="D271" i="38"/>
  <c r="D272" i="38"/>
  <c r="D273" i="38"/>
  <c r="D274" i="38"/>
  <c r="D275" i="38"/>
  <c r="D276" i="38"/>
  <c r="D277" i="38"/>
  <c r="D278" i="38"/>
  <c r="D279" i="38"/>
  <c r="D280" i="38"/>
  <c r="D281" i="38"/>
  <c r="D282" i="38"/>
  <c r="D283" i="38"/>
  <c r="D284" i="38"/>
  <c r="D285" i="38"/>
  <c r="D286" i="38"/>
  <c r="D287" i="38"/>
  <c r="D288" i="38"/>
  <c r="D289" i="38"/>
  <c r="D290" i="38"/>
  <c r="D291" i="38"/>
  <c r="D292" i="38"/>
  <c r="D293" i="38"/>
  <c r="D294" i="38"/>
  <c r="D295" i="38"/>
  <c r="D296" i="38"/>
  <c r="D297" i="38"/>
  <c r="D298" i="38"/>
  <c r="D299" i="38"/>
  <c r="D300" i="38"/>
  <c r="D301" i="38"/>
  <c r="D302" i="38"/>
  <c r="D303" i="38"/>
  <c r="D304" i="38"/>
  <c r="D305" i="38"/>
  <c r="D306" i="38"/>
  <c r="D307" i="38"/>
  <c r="D308" i="38"/>
  <c r="D309" i="38"/>
  <c r="D310" i="38"/>
  <c r="D311" i="38"/>
  <c r="D312" i="38"/>
  <c r="D313" i="38"/>
  <c r="D314" i="38"/>
  <c r="D315" i="38"/>
  <c r="D316" i="38"/>
  <c r="D317" i="38"/>
  <c r="D318" i="38"/>
  <c r="D319" i="38"/>
  <c r="D320" i="38"/>
  <c r="D321" i="38"/>
  <c r="D322" i="38"/>
  <c r="D323" i="38"/>
  <c r="D324" i="38"/>
  <c r="D325" i="38"/>
  <c r="D326" i="38"/>
  <c r="D327" i="38"/>
  <c r="D328" i="38"/>
  <c r="D329" i="38"/>
  <c r="D330" i="38"/>
  <c r="D331" i="38"/>
  <c r="D332" i="38"/>
  <c r="D333" i="38"/>
  <c r="D334" i="38"/>
  <c r="D335" i="38"/>
  <c r="D336" i="38"/>
  <c r="D337" i="38"/>
  <c r="D338" i="38"/>
  <c r="D339" i="38"/>
  <c r="D340" i="38"/>
  <c r="D341" i="38"/>
  <c r="D342" i="38"/>
  <c r="D343" i="38"/>
  <c r="D344" i="38"/>
  <c r="D345" i="38"/>
  <c r="D346" i="38"/>
  <c r="D347" i="38"/>
  <c r="D348" i="38"/>
  <c r="D349" i="38"/>
  <c r="D350" i="38"/>
  <c r="D351" i="38"/>
  <c r="D352" i="38"/>
  <c r="D353" i="38"/>
  <c r="D354" i="38"/>
  <c r="D355" i="38"/>
  <c r="D356" i="38"/>
  <c r="D357" i="38"/>
  <c r="D358" i="38"/>
  <c r="D359" i="38"/>
  <c r="D360" i="38"/>
  <c r="D361" i="38"/>
  <c r="D362" i="38"/>
  <c r="D363" i="38"/>
  <c r="D364" i="38"/>
  <c r="D365" i="38"/>
  <c r="D366" i="38"/>
  <c r="D367" i="38"/>
  <c r="D368" i="38"/>
  <c r="D369" i="38"/>
  <c r="D370" i="38"/>
  <c r="D371" i="38"/>
  <c r="D372" i="38"/>
  <c r="D373" i="38"/>
  <c r="D374" i="38"/>
  <c r="D375" i="38"/>
  <c r="D376" i="38"/>
  <c r="D377" i="38"/>
  <c r="D378" i="38"/>
  <c r="D379" i="38"/>
  <c r="D380" i="38"/>
  <c r="D381" i="38"/>
  <c r="D382" i="38"/>
  <c r="D383" i="38"/>
  <c r="D384" i="38"/>
  <c r="D385" i="38"/>
  <c r="D386" i="38"/>
  <c r="D387" i="38"/>
  <c r="D388" i="38"/>
  <c r="D389" i="38"/>
  <c r="D390" i="38"/>
  <c r="D391" i="38"/>
  <c r="D392" i="38"/>
  <c r="D393" i="38"/>
  <c r="D394" i="38"/>
  <c r="D395" i="38"/>
  <c r="D396" i="38"/>
  <c r="D397" i="38"/>
  <c r="D398" i="38"/>
  <c r="D399" i="38"/>
  <c r="D400" i="38"/>
  <c r="D401" i="38"/>
  <c r="D402" i="38"/>
  <c r="D403" i="38"/>
  <c r="D404" i="38"/>
  <c r="D405" i="38"/>
  <c r="D406" i="38"/>
  <c r="D407" i="38"/>
  <c r="D408" i="38"/>
  <c r="D409" i="38"/>
  <c r="D410" i="38"/>
  <c r="D411" i="38"/>
  <c r="D412" i="38"/>
  <c r="D413" i="38"/>
  <c r="D414" i="38"/>
  <c r="D415" i="38"/>
  <c r="D416" i="38"/>
  <c r="D417" i="38"/>
  <c r="D418" i="38"/>
  <c r="D419" i="38"/>
  <c r="D420" i="38"/>
  <c r="D421" i="38"/>
  <c r="D422" i="38"/>
  <c r="D423" i="38"/>
  <c r="D424" i="38"/>
  <c r="D425" i="38"/>
  <c r="D426" i="38"/>
  <c r="D427" i="38"/>
  <c r="D428" i="38"/>
  <c r="D429" i="38"/>
  <c r="D430" i="38"/>
  <c r="D431" i="38"/>
  <c r="D432" i="38"/>
  <c r="D433" i="38"/>
  <c r="D434" i="38"/>
  <c r="D435" i="38"/>
  <c r="D436" i="38"/>
  <c r="D437" i="38"/>
  <c r="D438" i="38"/>
  <c r="D439" i="38"/>
  <c r="D440" i="38"/>
  <c r="D441" i="38"/>
  <c r="D442" i="38"/>
  <c r="D443" i="38"/>
  <c r="D444" i="38"/>
  <c r="D445" i="38"/>
  <c r="D446" i="38"/>
  <c r="D447" i="38"/>
  <c r="D448" i="38"/>
  <c r="D449" i="38"/>
  <c r="D450" i="38"/>
  <c r="D451" i="38"/>
  <c r="D452" i="38"/>
  <c r="D453" i="38"/>
  <c r="D454" i="38"/>
  <c r="D455" i="38"/>
  <c r="D456" i="38"/>
  <c r="D457" i="38"/>
  <c r="D458" i="38"/>
  <c r="D459" i="38"/>
  <c r="D460" i="38"/>
  <c r="D461" i="38"/>
  <c r="D462" i="38"/>
  <c r="D463" i="38"/>
  <c r="D464" i="38"/>
  <c r="D465" i="38"/>
  <c r="D466" i="38"/>
  <c r="D467" i="38"/>
  <c r="D468" i="38"/>
  <c r="D469" i="38"/>
  <c r="D470" i="38"/>
  <c r="D471" i="38"/>
  <c r="D472" i="38"/>
  <c r="D473" i="38"/>
  <c r="D474" i="38"/>
  <c r="D475" i="38"/>
  <c r="D476" i="38"/>
  <c r="D477" i="38"/>
  <c r="D478" i="38"/>
  <c r="D479" i="38"/>
  <c r="D480" i="38"/>
  <c r="D481" i="38"/>
  <c r="D482" i="38"/>
  <c r="D483" i="38"/>
  <c r="D484" i="38"/>
  <c r="D485" i="38"/>
  <c r="D486" i="38"/>
  <c r="D487" i="38"/>
  <c r="D488" i="38"/>
  <c r="D489" i="38"/>
  <c r="D490" i="38"/>
  <c r="D491" i="38"/>
  <c r="D492" i="38"/>
  <c r="D493" i="38"/>
  <c r="D494" i="38"/>
  <c r="D495" i="38"/>
  <c r="D496" i="38"/>
  <c r="D497" i="38"/>
  <c r="D498" i="38"/>
  <c r="D499" i="38"/>
  <c r="D500" i="38"/>
  <c r="D501" i="38"/>
  <c r="D502" i="38"/>
  <c r="D503" i="38"/>
  <c r="D504" i="38"/>
  <c r="D505" i="38"/>
  <c r="D506" i="38"/>
  <c r="D507" i="38"/>
  <c r="D508" i="38"/>
  <c r="D509" i="38"/>
  <c r="D510" i="38"/>
  <c r="D511" i="38"/>
  <c r="D512" i="38"/>
  <c r="D513" i="38"/>
  <c r="D514" i="38"/>
  <c r="D515" i="38"/>
  <c r="D516" i="38"/>
  <c r="D517" i="38"/>
  <c r="D518" i="38"/>
  <c r="D519" i="38"/>
  <c r="D520" i="38"/>
  <c r="D521" i="38"/>
  <c r="D522" i="38"/>
  <c r="D523" i="38"/>
  <c r="D524" i="38"/>
  <c r="D525" i="38"/>
  <c r="D526" i="38"/>
  <c r="D527" i="38"/>
  <c r="D528" i="38"/>
  <c r="D529" i="38"/>
  <c r="D530" i="38"/>
  <c r="D531" i="38"/>
  <c r="D532" i="38"/>
  <c r="D533" i="38"/>
  <c r="D534" i="38"/>
  <c r="D535" i="38"/>
  <c r="D536" i="38"/>
  <c r="D537" i="38"/>
  <c r="D538" i="38"/>
  <c r="D539" i="38"/>
  <c r="D540" i="38"/>
  <c r="D541" i="38"/>
  <c r="D542" i="38"/>
  <c r="D543" i="38"/>
  <c r="D544" i="38"/>
  <c r="D545" i="38"/>
  <c r="D546" i="38"/>
  <c r="D547" i="38"/>
  <c r="D548" i="38"/>
  <c r="D549" i="38"/>
  <c r="D550" i="38"/>
  <c r="D551" i="38"/>
  <c r="D552" i="38"/>
  <c r="D553" i="38"/>
  <c r="D554" i="38"/>
  <c r="D555" i="38"/>
  <c r="D556" i="38"/>
  <c r="D557" i="38"/>
  <c r="D558" i="38"/>
  <c r="D559" i="38"/>
  <c r="D560" i="38"/>
  <c r="D561" i="38"/>
  <c r="D562" i="38"/>
  <c r="D563" i="38"/>
  <c r="D564" i="38"/>
  <c r="D565" i="38"/>
  <c r="D566" i="38"/>
  <c r="D567" i="38"/>
  <c r="D568" i="38"/>
  <c r="D569" i="38"/>
  <c r="D570" i="38"/>
  <c r="D571" i="38"/>
  <c r="D572" i="38"/>
  <c r="D573" i="38"/>
  <c r="D574" i="38"/>
  <c r="D575" i="38"/>
  <c r="D576" i="38"/>
  <c r="D577" i="38"/>
  <c r="D578" i="38"/>
  <c r="D579" i="38"/>
  <c r="D580" i="38"/>
  <c r="D581" i="38"/>
  <c r="D582" i="38"/>
  <c r="D583" i="38"/>
  <c r="D584" i="38"/>
  <c r="D585" i="38"/>
  <c r="D586" i="38"/>
  <c r="D587" i="38"/>
  <c r="D588" i="38"/>
  <c r="D589" i="38"/>
  <c r="D590" i="38"/>
  <c r="D591" i="38"/>
  <c r="D592" i="38"/>
  <c r="D593" i="38"/>
  <c r="D594" i="38"/>
  <c r="D595" i="38"/>
  <c r="D596" i="38"/>
  <c r="D597" i="38"/>
  <c r="D598" i="38"/>
  <c r="D599" i="38"/>
  <c r="D600" i="38"/>
  <c r="D601" i="38"/>
  <c r="D602" i="38"/>
  <c r="D603" i="38"/>
  <c r="D604" i="38"/>
  <c r="D605" i="38"/>
  <c r="D606" i="38"/>
  <c r="D607" i="38"/>
  <c r="D608" i="38"/>
  <c r="D609" i="38"/>
  <c r="D610" i="38"/>
  <c r="D611" i="38"/>
  <c r="D612" i="38"/>
  <c r="D613" i="38"/>
  <c r="D614" i="38"/>
  <c r="D615" i="38"/>
  <c r="D616" i="38"/>
  <c r="D617" i="38"/>
  <c r="D618" i="38"/>
  <c r="D619" i="38"/>
  <c r="D620" i="38"/>
  <c r="D621" i="38"/>
  <c r="D622" i="38"/>
  <c r="D623" i="38"/>
  <c r="D624" i="38"/>
  <c r="D625" i="38"/>
  <c r="D626" i="38"/>
  <c r="D627" i="38"/>
  <c r="D628" i="38"/>
  <c r="D629" i="38"/>
  <c r="D630" i="38"/>
  <c r="D631" i="38"/>
  <c r="D632" i="38"/>
  <c r="D633" i="38"/>
  <c r="D634" i="38"/>
  <c r="D635" i="38"/>
  <c r="D636" i="38"/>
  <c r="D637" i="38"/>
  <c r="D638" i="38"/>
  <c r="D639" i="38"/>
  <c r="D640" i="38"/>
  <c r="D641" i="38"/>
  <c r="D642" i="38"/>
  <c r="D643" i="38"/>
  <c r="D644" i="38"/>
  <c r="D645" i="38"/>
  <c r="D646" i="38"/>
  <c r="D647" i="38"/>
  <c r="D648" i="38"/>
  <c r="D649" i="38"/>
  <c r="D650" i="38"/>
  <c r="D651" i="38"/>
  <c r="D652" i="38"/>
  <c r="D653" i="38"/>
  <c r="D654" i="38"/>
  <c r="D655" i="38"/>
  <c r="D656" i="38"/>
  <c r="D657" i="38"/>
  <c r="D658" i="38"/>
  <c r="D659" i="38"/>
  <c r="D660" i="38"/>
  <c r="D661" i="38"/>
  <c r="D662" i="38"/>
  <c r="D663" i="38"/>
  <c r="D664" i="38"/>
  <c r="D665" i="38"/>
  <c r="D666" i="38"/>
  <c r="D667" i="38"/>
  <c r="D668" i="38"/>
  <c r="D669" i="38"/>
  <c r="D670" i="38"/>
  <c r="D671" i="38"/>
  <c r="D672" i="38"/>
  <c r="D673" i="38"/>
  <c r="D674" i="38"/>
  <c r="D675" i="38"/>
  <c r="D676" i="38"/>
  <c r="D677" i="38"/>
  <c r="D678" i="38"/>
  <c r="D679" i="38"/>
  <c r="D680" i="38"/>
  <c r="D681" i="38"/>
  <c r="D682" i="38"/>
  <c r="D683" i="38"/>
  <c r="D684" i="38"/>
  <c r="D685" i="38"/>
  <c r="D686" i="38"/>
  <c r="D687" i="38"/>
  <c r="D688" i="38"/>
  <c r="D689" i="38"/>
  <c r="D690" i="38"/>
  <c r="D691" i="38"/>
  <c r="D692" i="38"/>
  <c r="D693" i="38"/>
  <c r="D694" i="38"/>
  <c r="D695" i="38"/>
  <c r="D696" i="38"/>
  <c r="D697" i="38"/>
  <c r="D698" i="38"/>
  <c r="D699" i="38"/>
  <c r="D700" i="38"/>
  <c r="D701" i="38"/>
  <c r="D702" i="38"/>
  <c r="D703" i="38"/>
  <c r="D704" i="38"/>
  <c r="D705" i="38"/>
  <c r="D706" i="38"/>
  <c r="D707" i="38"/>
  <c r="D708" i="38"/>
  <c r="D709" i="38"/>
  <c r="D710" i="38"/>
  <c r="D711" i="38"/>
  <c r="D712" i="38"/>
  <c r="D713" i="38"/>
  <c r="D714" i="38"/>
  <c r="D715" i="38"/>
  <c r="D716" i="38"/>
  <c r="D717" i="38"/>
  <c r="D718" i="38"/>
  <c r="D719" i="38"/>
  <c r="D720" i="38"/>
  <c r="D721" i="38"/>
  <c r="D722" i="38"/>
  <c r="D723" i="38"/>
  <c r="D724" i="38"/>
  <c r="D725" i="38"/>
  <c r="D726" i="38"/>
  <c r="D727" i="38"/>
  <c r="D728" i="38"/>
  <c r="D729" i="38"/>
  <c r="D730" i="38"/>
  <c r="D731" i="38"/>
  <c r="D732" i="38"/>
  <c r="D733" i="38"/>
  <c r="D734" i="38"/>
  <c r="D735" i="38"/>
  <c r="D736" i="38"/>
  <c r="D737" i="38"/>
  <c r="D738" i="38"/>
  <c r="D739" i="38"/>
  <c r="D740" i="38"/>
  <c r="D741" i="38"/>
  <c r="D742" i="38"/>
  <c r="D743" i="38"/>
  <c r="D744" i="38"/>
  <c r="D745" i="38"/>
  <c r="D746" i="38"/>
  <c r="D747" i="38"/>
  <c r="D748" i="38"/>
  <c r="D749" i="38"/>
  <c r="D750" i="38"/>
  <c r="D751" i="38"/>
  <c r="D752" i="38"/>
  <c r="D753" i="38"/>
  <c r="D754" i="38"/>
  <c r="D755" i="38"/>
  <c r="D756" i="38"/>
  <c r="D757" i="38"/>
  <c r="D758" i="38"/>
  <c r="D759" i="38"/>
  <c r="D760" i="38"/>
  <c r="D761" i="38"/>
  <c r="D762" i="38"/>
  <c r="D763" i="38"/>
  <c r="D764" i="38"/>
  <c r="D765" i="38"/>
  <c r="D766" i="38"/>
  <c r="D767" i="38"/>
  <c r="D768" i="38"/>
  <c r="D769" i="38"/>
  <c r="D770" i="38"/>
  <c r="D771" i="38"/>
  <c r="D772" i="38"/>
  <c r="D773" i="38"/>
  <c r="D774" i="38"/>
  <c r="D775" i="38"/>
  <c r="D776" i="38"/>
  <c r="D777" i="38"/>
  <c r="D778" i="38"/>
  <c r="D779" i="38"/>
  <c r="D780" i="38"/>
  <c r="D781" i="38"/>
  <c r="D782" i="38"/>
  <c r="D783" i="38"/>
  <c r="D784" i="38"/>
  <c r="D785" i="38"/>
  <c r="D786" i="38"/>
  <c r="D787" i="38"/>
  <c r="D788" i="38"/>
  <c r="D789" i="38"/>
  <c r="D790" i="38"/>
  <c r="D791" i="38"/>
  <c r="D792" i="38"/>
  <c r="D793" i="38"/>
  <c r="D794" i="38"/>
  <c r="D795" i="38"/>
  <c r="D796" i="38"/>
  <c r="D797" i="38"/>
  <c r="D798" i="38"/>
  <c r="D799" i="38"/>
  <c r="D800" i="38"/>
  <c r="D801" i="38"/>
  <c r="D802" i="38"/>
  <c r="D803" i="38"/>
  <c r="D804" i="38"/>
  <c r="D805" i="38"/>
  <c r="D806" i="38"/>
  <c r="D807" i="38"/>
  <c r="D808" i="38"/>
  <c r="D809" i="38"/>
  <c r="D810" i="38"/>
  <c r="D811" i="38"/>
  <c r="D812" i="38"/>
  <c r="D813" i="38"/>
  <c r="D814" i="38"/>
  <c r="D815" i="38"/>
  <c r="D816" i="38"/>
  <c r="D817" i="38"/>
  <c r="D818" i="38"/>
  <c r="D819" i="38"/>
  <c r="D820" i="38"/>
  <c r="D821" i="38"/>
  <c r="D822" i="38"/>
  <c r="D823" i="38"/>
  <c r="D824" i="38"/>
  <c r="D825" i="38"/>
  <c r="D826" i="38"/>
  <c r="D827" i="38"/>
  <c r="D828" i="38"/>
  <c r="D829" i="38"/>
  <c r="D830" i="38"/>
  <c r="D831" i="38"/>
  <c r="D832" i="38"/>
  <c r="D833" i="38"/>
  <c r="D834" i="38"/>
  <c r="D835" i="38"/>
  <c r="D836" i="38"/>
  <c r="D837" i="38"/>
  <c r="D838" i="38"/>
  <c r="D839" i="38"/>
  <c r="D840" i="38"/>
  <c r="D841" i="38"/>
  <c r="D842" i="38"/>
  <c r="D843" i="38"/>
  <c r="D844" i="38"/>
  <c r="D845" i="38"/>
  <c r="D846" i="38"/>
  <c r="D847" i="38"/>
  <c r="D848" i="38"/>
  <c r="D849" i="38"/>
  <c r="D850" i="38"/>
  <c r="D851" i="38"/>
  <c r="D852" i="38"/>
  <c r="D853" i="38"/>
  <c r="D854" i="38"/>
  <c r="D855" i="38"/>
  <c r="D856" i="38"/>
  <c r="D857" i="38"/>
  <c r="D858" i="38"/>
  <c r="D859" i="38"/>
  <c r="D860" i="38"/>
  <c r="D861" i="38"/>
  <c r="D862" i="38"/>
  <c r="D863" i="38"/>
  <c r="D864" i="38"/>
  <c r="D865" i="38"/>
  <c r="D866" i="38"/>
  <c r="D867" i="38"/>
  <c r="D868" i="38"/>
  <c r="D869" i="38"/>
  <c r="D870" i="38"/>
  <c r="D871" i="38"/>
  <c r="D872" i="38"/>
  <c r="D873" i="38"/>
  <c r="D874" i="38"/>
  <c r="D875" i="38"/>
  <c r="D876" i="38"/>
  <c r="D877" i="38"/>
  <c r="D878" i="38"/>
  <c r="D879" i="38"/>
  <c r="D880" i="38"/>
  <c r="D881" i="38"/>
  <c r="D882" i="38"/>
  <c r="D883" i="38"/>
  <c r="D884" i="38"/>
  <c r="D885" i="38"/>
  <c r="D886" i="38"/>
  <c r="D887" i="38"/>
  <c r="D888" i="38"/>
  <c r="D889" i="38"/>
  <c r="D890" i="38"/>
  <c r="D891" i="38"/>
  <c r="D892" i="38"/>
  <c r="D893" i="38"/>
  <c r="D894" i="38"/>
  <c r="D895" i="38"/>
  <c r="D896" i="38"/>
  <c r="D897" i="38"/>
  <c r="D898" i="38"/>
  <c r="D899" i="38"/>
  <c r="D900" i="38"/>
  <c r="D901" i="38"/>
  <c r="D902" i="38"/>
  <c r="D903" i="38"/>
  <c r="D904" i="38"/>
  <c r="D905" i="38"/>
  <c r="D906" i="38"/>
  <c r="D907" i="38"/>
  <c r="D908" i="38"/>
  <c r="D909" i="38"/>
  <c r="D910" i="38"/>
  <c r="D911" i="38"/>
  <c r="D912" i="38"/>
  <c r="D913" i="38"/>
  <c r="D914" i="38"/>
  <c r="D915" i="38"/>
  <c r="D916" i="38"/>
  <c r="D917" i="38"/>
  <c r="D918" i="38"/>
  <c r="D919" i="38"/>
  <c r="D920" i="38"/>
  <c r="D921" i="38"/>
  <c r="D922" i="38"/>
  <c r="D923" i="38"/>
  <c r="D924" i="38"/>
  <c r="D925" i="38"/>
  <c r="D926" i="38"/>
  <c r="D927" i="38"/>
  <c r="D928" i="38"/>
  <c r="D929" i="38"/>
  <c r="D930" i="38"/>
  <c r="D931" i="38"/>
  <c r="D932" i="38"/>
  <c r="D933" i="38"/>
  <c r="D934" i="38"/>
  <c r="D935" i="38"/>
  <c r="D936" i="38"/>
  <c r="D937" i="38"/>
  <c r="D938" i="38"/>
  <c r="D939" i="38"/>
  <c r="D940" i="38"/>
  <c r="D941" i="38"/>
  <c r="D942" i="38"/>
  <c r="D943" i="38"/>
  <c r="D944" i="38"/>
  <c r="D945" i="38"/>
  <c r="D946" i="38"/>
  <c r="D947" i="38"/>
  <c r="D948" i="38"/>
  <c r="D949" i="38"/>
  <c r="D950" i="38"/>
  <c r="D951" i="38"/>
  <c r="D952" i="38"/>
  <c r="D953" i="38"/>
  <c r="D954" i="38"/>
  <c r="D955" i="38"/>
  <c r="D956" i="38"/>
  <c r="D957" i="38"/>
  <c r="D958" i="38"/>
  <c r="D959" i="38"/>
  <c r="D960" i="38"/>
  <c r="D961" i="38"/>
  <c r="D962" i="38"/>
  <c r="D963" i="38"/>
  <c r="D964" i="38"/>
  <c r="D965" i="38"/>
  <c r="D966" i="38"/>
  <c r="D967" i="38"/>
  <c r="D968" i="38"/>
  <c r="D969" i="38"/>
  <c r="D970" i="38"/>
  <c r="D971" i="38"/>
  <c r="D972" i="38"/>
  <c r="D973" i="38"/>
  <c r="D974" i="38"/>
  <c r="D975" i="38"/>
  <c r="D976" i="38"/>
  <c r="D977" i="38"/>
  <c r="D978" i="38"/>
  <c r="D979" i="38"/>
  <c r="D980" i="38"/>
  <c r="D981" i="38"/>
  <c r="D982" i="38"/>
  <c r="D983" i="38"/>
  <c r="D984" i="38"/>
  <c r="D985" i="38"/>
  <c r="D986" i="38"/>
  <c r="D987" i="38"/>
  <c r="D988" i="38"/>
  <c r="D989" i="38"/>
  <c r="D990" i="38"/>
  <c r="D991" i="38"/>
  <c r="D992" i="38"/>
  <c r="D993" i="38"/>
  <c r="D994" i="38"/>
  <c r="D995" i="38"/>
  <c r="D996" i="38"/>
  <c r="D997" i="38"/>
  <c r="D998" i="38"/>
  <c r="D999" i="38"/>
  <c r="D1000" i="38"/>
  <c r="D1001" i="38"/>
  <c r="D1002" i="38"/>
  <c r="D1003" i="38"/>
  <c r="D1004" i="38"/>
  <c r="D1005" i="38"/>
  <c r="D1006" i="38"/>
  <c r="D1007" i="38"/>
  <c r="D1008" i="38"/>
  <c r="D1009" i="38"/>
  <c r="D1010" i="38"/>
  <c r="D1011" i="38"/>
  <c r="D1012" i="38"/>
  <c r="D1013" i="38"/>
  <c r="D1014" i="38"/>
  <c r="D1015" i="38"/>
  <c r="D1016" i="38"/>
  <c r="D1017" i="38"/>
  <c r="D1018" i="38"/>
  <c r="D1019" i="38"/>
  <c r="D1020" i="38"/>
  <c r="D1021" i="38"/>
  <c r="D1022" i="38"/>
  <c r="D1023" i="38"/>
  <c r="D1024" i="38"/>
  <c r="D1025" i="38"/>
  <c r="D1026" i="38"/>
  <c r="D1027" i="38"/>
  <c r="D1028" i="38"/>
  <c r="D1029" i="38"/>
  <c r="D1030" i="38"/>
  <c r="D1031" i="38"/>
  <c r="D1032" i="38"/>
  <c r="D1033" i="38"/>
  <c r="D1034" i="38"/>
  <c r="D1035" i="38"/>
  <c r="D1036" i="38"/>
  <c r="D1037" i="38"/>
  <c r="D1038" i="38"/>
  <c r="D1039" i="38"/>
  <c r="D1040" i="38"/>
  <c r="D1041" i="38"/>
  <c r="D1042" i="38"/>
  <c r="D1043" i="38"/>
  <c r="D1044" i="38"/>
  <c r="D1045" i="38"/>
  <c r="D1046" i="38"/>
  <c r="D1047" i="38"/>
  <c r="D1048" i="38"/>
  <c r="D1049" i="38"/>
  <c r="D1050" i="38"/>
  <c r="D1051" i="38"/>
  <c r="D1052" i="38"/>
  <c r="D1053" i="38"/>
  <c r="D1054" i="38"/>
  <c r="D1055" i="38"/>
  <c r="D1056" i="38"/>
  <c r="D1057" i="38"/>
  <c r="D1058" i="38"/>
  <c r="D1059" i="38"/>
  <c r="D1060" i="38"/>
  <c r="D1061" i="38"/>
  <c r="D1062" i="38"/>
  <c r="D1063" i="38"/>
  <c r="D1064" i="38"/>
  <c r="D1065" i="38"/>
  <c r="D1066" i="38"/>
  <c r="D1067" i="38"/>
  <c r="D1068" i="38"/>
  <c r="D1069" i="38"/>
  <c r="D1070" i="38"/>
  <c r="D1071" i="38"/>
  <c r="D1072" i="38"/>
  <c r="D1073" i="38"/>
  <c r="D1074" i="38"/>
  <c r="D1075" i="38"/>
  <c r="D1076" i="38"/>
  <c r="D1077" i="38"/>
  <c r="D1078" i="38"/>
  <c r="D1079" i="38"/>
  <c r="D1080" i="38"/>
  <c r="D1081" i="38"/>
  <c r="D1082" i="38"/>
  <c r="D1083" i="38"/>
  <c r="D1084" i="38"/>
  <c r="D1085" i="38"/>
  <c r="D1086" i="38"/>
  <c r="D1087" i="38"/>
  <c r="D3" i="38"/>
  <c r="A1" i="20"/>
  <c r="C9" i="57"/>
  <c r="C11" i="57"/>
  <c r="C10" i="57"/>
  <c r="C13" i="57"/>
  <c r="C12" i="57"/>
  <c r="K28" i="18"/>
  <c r="C43" i="18"/>
  <c r="H13" i="18"/>
  <c r="K43" i="18"/>
  <c r="K38" i="18"/>
  <c r="K23" i="18"/>
  <c r="C28" i="18"/>
  <c r="D28" i="18"/>
  <c r="J28" i="18"/>
  <c r="C38" i="18"/>
  <c r="J33" i="18"/>
  <c r="C33" i="18"/>
  <c r="D38" i="18"/>
  <c r="K33" i="18"/>
  <c r="J43" i="18"/>
  <c r="D33" i="18"/>
  <c r="J38" i="18"/>
  <c r="G13" i="18"/>
  <c r="D43" i="18"/>
  <c r="C23" i="18"/>
  <c r="D23" i="18"/>
  <c r="J23" i="18"/>
  <c r="J13" i="18" l="1"/>
  <c r="L28" i="18"/>
  <c r="E33" i="18"/>
  <c r="E43" i="18"/>
  <c r="L23" i="18"/>
  <c r="L33" i="18"/>
  <c r="L43" i="18"/>
  <c r="E38" i="18"/>
  <c r="E28" i="18"/>
  <c r="L38" i="18"/>
  <c r="I13" i="18"/>
  <c r="E23" i="18"/>
  <c r="A1" i="1"/>
  <c r="Q4" i="57"/>
  <c r="W8" i="57"/>
  <c r="P4" i="57"/>
  <c r="F4" i="57" s="1"/>
  <c r="O4" i="57"/>
  <c r="O6" i="57"/>
  <c r="P6" i="57" s="1"/>
  <c r="O5" i="57" l="1"/>
  <c r="P5" i="57" s="1"/>
  <c r="Q6" i="57" s="1"/>
  <c r="R8" i="57" s="1"/>
  <c r="H4" i="57"/>
  <c r="R10" i="57"/>
  <c r="V8" i="57"/>
  <c r="W9" i="57"/>
  <c r="AB8" i="57"/>
  <c r="Y8" i="57"/>
  <c r="AE8" i="57"/>
  <c r="AA8" i="57"/>
  <c r="Z8" i="57"/>
  <c r="AC8" i="57"/>
  <c r="AD8" i="57"/>
  <c r="U8" i="57" l="1"/>
  <c r="X8" i="57" s="1"/>
  <c r="W10" i="57"/>
  <c r="V9" i="57"/>
  <c r="U9" i="57" s="1"/>
  <c r="X9" i="57" s="1"/>
  <c r="AB9" i="57"/>
  <c r="AC9" i="57"/>
  <c r="Z9" i="57"/>
  <c r="AE9" i="57"/>
  <c r="Y9" i="57"/>
  <c r="AA9" i="57"/>
  <c r="AD9" i="57"/>
  <c r="T21" i="9"/>
  <c r="O24" i="23"/>
  <c r="T23" i="9"/>
  <c r="K24" i="23"/>
  <c r="M24" i="23"/>
  <c r="F24" i="23"/>
  <c r="N24" i="23"/>
  <c r="L24" i="23"/>
  <c r="H24" i="23"/>
  <c r="I24" i="23"/>
  <c r="D24" i="23"/>
  <c r="J24" i="23"/>
  <c r="G24" i="23"/>
  <c r="T22" i="9"/>
  <c r="E22" i="23" l="1"/>
  <c r="G21" i="23"/>
  <c r="H21" i="23"/>
  <c r="O22" i="23"/>
  <c r="F22" i="23"/>
  <c r="I22" i="23"/>
  <c r="H20" i="23"/>
  <c r="F20" i="23"/>
  <c r="K22" i="23"/>
  <c r="F21" i="23"/>
  <c r="G20" i="23"/>
  <c r="P24" i="23"/>
  <c r="G22" i="23"/>
  <c r="M21" i="23"/>
  <c r="K20" i="23"/>
  <c r="H22" i="23"/>
  <c r="K21" i="23"/>
  <c r="I20" i="23"/>
  <c r="J21" i="23"/>
  <c r="J20" i="23"/>
  <c r="I21" i="23"/>
  <c r="J22" i="23"/>
  <c r="N22" i="23"/>
  <c r="L21" i="23"/>
  <c r="O20" i="23"/>
  <c r="M22" i="23"/>
  <c r="L22" i="23"/>
  <c r="E21" i="23"/>
  <c r="N21" i="23"/>
  <c r="L20" i="23"/>
  <c r="E20" i="23"/>
  <c r="O21" i="23"/>
  <c r="M20" i="23"/>
  <c r="W11" i="57"/>
  <c r="V10" i="57"/>
  <c r="U10" i="57" s="1"/>
  <c r="X10" i="57" s="1"/>
  <c r="AD10" i="57"/>
  <c r="AA10" i="57"/>
  <c r="AC10" i="57"/>
  <c r="AB10" i="57"/>
  <c r="Y10" i="57"/>
  <c r="Z10" i="57"/>
  <c r="AE10" i="57"/>
  <c r="I23" i="23" l="1"/>
  <c r="M23" i="23"/>
  <c r="E23" i="23"/>
  <c r="K23" i="23"/>
  <c r="D23" i="23"/>
  <c r="N23" i="23"/>
  <c r="G23" i="23"/>
  <c r="L23" i="23"/>
  <c r="J23" i="23"/>
  <c r="H23" i="23"/>
  <c r="F23" i="23"/>
  <c r="O23" i="23" a="1"/>
  <c r="O23" i="23" s="1"/>
  <c r="W12" i="57"/>
  <c r="V11" i="57"/>
  <c r="U11" i="57" s="1"/>
  <c r="X11" i="57" s="1"/>
  <c r="AD11" i="57"/>
  <c r="AB11" i="57"/>
  <c r="E9" i="57"/>
  <c r="AE11" i="57"/>
  <c r="Y11" i="57"/>
  <c r="E11" i="57"/>
  <c r="Z11" i="57"/>
  <c r="E12" i="57"/>
  <c r="AC11" i="57"/>
  <c r="E10" i="57"/>
  <c r="AA11" i="57"/>
  <c r="O31" i="23"/>
  <c r="K29" i="23"/>
  <c r="I30" i="23"/>
  <c r="N29" i="23"/>
  <c r="F29" i="23"/>
  <c r="G31" i="23"/>
  <c r="D31" i="23"/>
  <c r="N31" i="23"/>
  <c r="H29" i="23"/>
  <c r="Q5" i="18"/>
  <c r="E31" i="23"/>
  <c r="K30" i="23"/>
  <c r="K31" i="23"/>
  <c r="G30" i="23"/>
  <c r="O30" i="23"/>
  <c r="E30" i="23"/>
  <c r="L30" i="23"/>
  <c r="I31" i="23"/>
  <c r="J5" i="18"/>
  <c r="C23" i="9"/>
  <c r="L31" i="23"/>
  <c r="F31" i="23"/>
  <c r="M30" i="23"/>
  <c r="Q4" i="18"/>
  <c r="H23" i="9"/>
  <c r="N30" i="23"/>
  <c r="G29" i="23"/>
  <c r="J29" i="23"/>
  <c r="M29" i="23"/>
  <c r="J30" i="23"/>
  <c r="L29" i="23"/>
  <c r="J7" i="18"/>
  <c r="J4" i="18"/>
  <c r="Q7" i="18"/>
  <c r="H31" i="23"/>
  <c r="D29" i="23"/>
  <c r="O29" i="23"/>
  <c r="D30" i="23"/>
  <c r="H24" i="9"/>
  <c r="I29" i="23"/>
  <c r="H30" i="23"/>
  <c r="H25" i="9"/>
  <c r="C24" i="9"/>
  <c r="E29" i="23"/>
  <c r="J31" i="23"/>
  <c r="H22" i="9"/>
  <c r="E5" i="18"/>
  <c r="M31" i="23"/>
  <c r="F30" i="23"/>
  <c r="C25" i="9"/>
  <c r="E7" i="18"/>
  <c r="V5" i="18" l="1"/>
  <c r="V4" i="18"/>
  <c r="O24" i="9"/>
  <c r="W13" i="57"/>
  <c r="V12" i="57"/>
  <c r="U12" i="57" s="1"/>
  <c r="X12" i="57" s="1"/>
  <c r="T24" i="9"/>
  <c r="P9" i="23"/>
  <c r="AA12" i="57"/>
  <c r="AE12" i="57"/>
  <c r="Z12" i="57"/>
  <c r="AD12" i="57"/>
  <c r="AC12" i="57"/>
  <c r="Y12" i="57"/>
  <c r="AB12" i="57"/>
  <c r="W14" i="57" l="1"/>
  <c r="V13" i="57"/>
  <c r="U13" i="57" s="1"/>
  <c r="X13" i="57" s="1"/>
  <c r="Z13" i="57"/>
  <c r="AD13" i="57"/>
  <c r="Y13" i="57"/>
  <c r="AC13" i="57"/>
  <c r="AA13" i="57"/>
  <c r="AB13" i="57"/>
  <c r="AE13" i="57"/>
  <c r="V14" i="57" l="1"/>
  <c r="U14" i="57" s="1"/>
  <c r="X14" i="57" s="1"/>
  <c r="AD14" i="57"/>
  <c r="AB14" i="57"/>
  <c r="AA14" i="57"/>
  <c r="Z14" i="57"/>
  <c r="AC14" i="57"/>
  <c r="Y14" i="57"/>
  <c r="AE14" i="57"/>
  <c r="Z15" i="57" l="1"/>
  <c r="I9" i="57" s="1"/>
  <c r="AA15" i="57"/>
  <c r="J9" i="57" s="1"/>
  <c r="I49" i="8"/>
  <c r="C49" i="8"/>
  <c r="E13" i="57"/>
  <c r="C26" i="9"/>
  <c r="H26" i="9"/>
  <c r="A2" i="57" l="1"/>
  <c r="A1" i="57"/>
  <c r="AF8" i="57" l="1"/>
  <c r="AC15" i="57"/>
  <c r="D11" i="57" s="1"/>
  <c r="AF10" i="57"/>
  <c r="AF11" i="57"/>
  <c r="C14" i="57"/>
  <c r="AF12" i="57"/>
  <c r="Y15" i="57"/>
  <c r="D9" i="57" s="1"/>
  <c r="AD15" i="57"/>
  <c r="D12" i="57" s="1"/>
  <c r="AE15" i="57"/>
  <c r="D13" i="57" s="1"/>
  <c r="AB15" i="57"/>
  <c r="D10" i="57" s="1"/>
  <c r="AF9" i="57"/>
  <c r="AF14" i="57"/>
  <c r="AF13" i="57"/>
  <c r="F17" i="57"/>
  <c r="AF15" i="57" l="1"/>
  <c r="L14" i="57"/>
  <c r="E14" i="57"/>
  <c r="D14" i="57" l="1"/>
  <c r="A74" i="20" l="1"/>
  <c r="A75" i="20"/>
  <c r="A76" i="20"/>
  <c r="A77" i="20"/>
  <c r="A78" i="20"/>
  <c r="A79" i="20"/>
  <c r="A80" i="20"/>
  <c r="A81" i="20"/>
  <c r="A82" i="20"/>
  <c r="A83" i="20"/>
  <c r="A84" i="20"/>
  <c r="B74" i="20"/>
  <c r="B75" i="20"/>
  <c r="B76" i="20"/>
  <c r="B77" i="20"/>
  <c r="B78" i="20"/>
  <c r="B79" i="20"/>
  <c r="B80" i="20"/>
  <c r="B81" i="20"/>
  <c r="B82" i="20"/>
  <c r="B83" i="20"/>
  <c r="B84" i="20"/>
  <c r="B32" i="20"/>
  <c r="B33" i="20"/>
  <c r="B34" i="20"/>
  <c r="B35" i="20"/>
  <c r="B36" i="20"/>
  <c r="B37" i="20"/>
  <c r="B38" i="20"/>
  <c r="B39" i="20"/>
  <c r="B40" i="20"/>
  <c r="B41" i="20"/>
  <c r="A32" i="20"/>
  <c r="A33" i="20"/>
  <c r="A34" i="20"/>
  <c r="A35" i="20"/>
  <c r="A36" i="20"/>
  <c r="A37" i="20"/>
  <c r="A38" i="20"/>
  <c r="A39" i="20"/>
  <c r="A40" i="20"/>
  <c r="A41" i="20"/>
  <c r="G80" i="2" l="1"/>
  <c r="F80" i="2"/>
  <c r="D80" i="2" s="1"/>
  <c r="G81" i="2"/>
  <c r="F81" i="2"/>
  <c r="D81" i="2" s="1"/>
  <c r="G82" i="2"/>
  <c r="F82" i="2"/>
  <c r="D82" i="2" s="1"/>
  <c r="G83" i="2"/>
  <c r="F83" i="2"/>
  <c r="D83" i="2" s="1"/>
  <c r="G84" i="2"/>
  <c r="F84" i="2"/>
  <c r="D84" i="2" s="1"/>
  <c r="G85" i="2"/>
  <c r="F85" i="2"/>
  <c r="D85" i="2" s="1"/>
  <c r="G86" i="2"/>
  <c r="F86" i="2"/>
  <c r="D86" i="2" s="1"/>
  <c r="G87" i="2"/>
  <c r="F87" i="2"/>
  <c r="D87" i="2" s="1"/>
  <c r="G88" i="2"/>
  <c r="F88" i="2"/>
  <c r="D88" i="2" s="1"/>
  <c r="G89" i="2"/>
  <c r="F89" i="2"/>
  <c r="D89" i="2" s="1"/>
  <c r="G38" i="2"/>
  <c r="F38" i="2"/>
  <c r="D38" i="2" s="1"/>
  <c r="G39" i="2"/>
  <c r="F39" i="2"/>
  <c r="D39" i="2" s="1"/>
  <c r="G40" i="2"/>
  <c r="F40" i="2"/>
  <c r="D40" i="2" s="1"/>
  <c r="G41" i="2"/>
  <c r="F41" i="2"/>
  <c r="D41" i="2" s="1"/>
  <c r="G42" i="2"/>
  <c r="F42" i="2"/>
  <c r="D42" i="2" s="1"/>
  <c r="G43" i="2"/>
  <c r="F43" i="2"/>
  <c r="D43" i="2" s="1"/>
  <c r="G44" i="2"/>
  <c r="F44" i="2"/>
  <c r="D44" i="2" s="1"/>
  <c r="G45" i="2"/>
  <c r="F45" i="2"/>
  <c r="D45" i="2" s="1"/>
  <c r="G46" i="2"/>
  <c r="F46" i="2"/>
  <c r="D46" i="2" s="1"/>
  <c r="G47" i="2"/>
  <c r="F47" i="2"/>
  <c r="D47" i="2" s="1"/>
  <c r="G10" i="38" l="1"/>
  <c r="K9" i="57"/>
  <c r="L9" i="57"/>
  <c r="B73" i="20"/>
  <c r="A73" i="20"/>
  <c r="B72" i="20"/>
  <c r="A72" i="20"/>
  <c r="B71" i="20"/>
  <c r="A71" i="20"/>
  <c r="B70" i="20"/>
  <c r="A70" i="20"/>
  <c r="B69" i="20"/>
  <c r="A69" i="20"/>
  <c r="B68" i="20"/>
  <c r="A68" i="20"/>
  <c r="B67" i="20"/>
  <c r="A67" i="20"/>
  <c r="B66" i="20"/>
  <c r="A66" i="20"/>
  <c r="B65" i="20"/>
  <c r="A65" i="20"/>
  <c r="B64" i="20"/>
  <c r="A64" i="20"/>
  <c r="B63" i="20"/>
  <c r="A63" i="20"/>
  <c r="B62" i="20"/>
  <c r="A62" i="20"/>
  <c r="B61" i="20"/>
  <c r="A61" i="20"/>
  <c r="B60" i="20"/>
  <c r="A60" i="20"/>
  <c r="B59" i="20"/>
  <c r="A59" i="20"/>
  <c r="B58" i="20"/>
  <c r="A58" i="20"/>
  <c r="B57" i="20"/>
  <c r="A57" i="20"/>
  <c r="B56" i="20"/>
  <c r="A56" i="20"/>
  <c r="B55" i="20"/>
  <c r="A55" i="20"/>
  <c r="B54" i="20"/>
  <c r="A54" i="20"/>
  <c r="B53" i="20"/>
  <c r="A53" i="20"/>
  <c r="B52" i="20"/>
  <c r="A52" i="20"/>
  <c r="B51" i="20"/>
  <c r="A51" i="20"/>
  <c r="B50" i="20"/>
  <c r="A50" i="20"/>
  <c r="B49" i="20"/>
  <c r="A49" i="20"/>
  <c r="B48" i="20"/>
  <c r="A48" i="20"/>
  <c r="B47" i="20"/>
  <c r="A47" i="20"/>
  <c r="B46" i="20"/>
  <c r="A46" i="20"/>
  <c r="B45" i="20"/>
  <c r="A45" i="20"/>
  <c r="B44" i="20"/>
  <c r="A44" i="20"/>
  <c r="B43" i="20"/>
  <c r="A43" i="20"/>
  <c r="B42" i="20"/>
  <c r="A42" i="20"/>
  <c r="B31" i="20"/>
  <c r="A31" i="20"/>
  <c r="B30" i="20"/>
  <c r="A30" i="20"/>
  <c r="B29" i="20"/>
  <c r="A29" i="20"/>
  <c r="B28" i="20"/>
  <c r="A28" i="20"/>
  <c r="B27" i="20"/>
  <c r="A27" i="20"/>
  <c r="B26" i="20"/>
  <c r="A26" i="20"/>
  <c r="B25" i="20"/>
  <c r="A25" i="20"/>
  <c r="B24" i="20"/>
  <c r="A24" i="20"/>
  <c r="B23" i="20"/>
  <c r="A23" i="20"/>
  <c r="B22" i="20"/>
  <c r="A22" i="20"/>
  <c r="B21" i="20"/>
  <c r="A21" i="20"/>
  <c r="B20" i="20"/>
  <c r="A20" i="20"/>
  <c r="B19" i="20"/>
  <c r="A19" i="20"/>
  <c r="B18" i="20"/>
  <c r="A18" i="20"/>
  <c r="B17" i="20"/>
  <c r="A17" i="20"/>
  <c r="B16" i="20"/>
  <c r="A16" i="20"/>
  <c r="B15" i="20"/>
  <c r="A15" i="20"/>
  <c r="B14" i="20"/>
  <c r="A14" i="20"/>
  <c r="B13" i="20"/>
  <c r="A13" i="20"/>
  <c r="B12" i="20"/>
  <c r="A12" i="20"/>
  <c r="B11" i="20"/>
  <c r="A11" i="20"/>
  <c r="B10" i="20"/>
  <c r="A10" i="20"/>
  <c r="B9" i="20"/>
  <c r="A9" i="20"/>
  <c r="B8" i="20"/>
  <c r="A8" i="20"/>
  <c r="B7" i="20"/>
  <c r="A7" i="20"/>
  <c r="B6" i="20"/>
  <c r="A6" i="20"/>
  <c r="B5" i="20"/>
  <c r="A5" i="20"/>
  <c r="B4" i="20"/>
  <c r="A4" i="20"/>
  <c r="B3" i="20"/>
  <c r="A3" i="20"/>
  <c r="B2" i="20"/>
  <c r="A2" i="20"/>
  <c r="B1" i="20"/>
  <c r="E70" i="49"/>
  <c r="D70" i="49"/>
  <c r="C70" i="49" s="1"/>
  <c r="E69" i="49"/>
  <c r="D69" i="49"/>
  <c r="C69" i="49" s="1"/>
  <c r="E68" i="49"/>
  <c r="D68" i="49"/>
  <c r="C68" i="49" s="1"/>
  <c r="E67" i="49"/>
  <c r="D67" i="49"/>
  <c r="C67" i="49" s="1"/>
  <c r="E66" i="49"/>
  <c r="D66" i="49"/>
  <c r="C66" i="49" s="1"/>
  <c r="E65" i="49"/>
  <c r="D65" i="49"/>
  <c r="C65" i="49" s="1"/>
  <c r="E64" i="49"/>
  <c r="D64" i="49"/>
  <c r="C64" i="49" s="1"/>
  <c r="E63" i="49"/>
  <c r="D63" i="49"/>
  <c r="C63" i="49" s="1"/>
  <c r="E62" i="49"/>
  <c r="D62" i="49"/>
  <c r="C62" i="49" s="1"/>
  <c r="E61" i="49"/>
  <c r="D61" i="49"/>
  <c r="C61" i="49" s="1"/>
  <c r="E60" i="49"/>
  <c r="D60" i="49"/>
  <c r="C60" i="49" s="1"/>
  <c r="E59" i="49"/>
  <c r="D59" i="49"/>
  <c r="C59" i="49" s="1"/>
  <c r="E58" i="49"/>
  <c r="D58" i="49"/>
  <c r="C58" i="49" s="1"/>
  <c r="E57" i="49"/>
  <c r="D57" i="49"/>
  <c r="C57" i="49" s="1"/>
  <c r="E56" i="49"/>
  <c r="D56" i="49"/>
  <c r="C56" i="49" s="1"/>
  <c r="E55" i="49"/>
  <c r="D55" i="49"/>
  <c r="C55" i="49" s="1"/>
  <c r="E54" i="49"/>
  <c r="D54" i="49"/>
  <c r="C54" i="49" s="1"/>
  <c r="E53" i="49"/>
  <c r="D53" i="49"/>
  <c r="C53" i="49" s="1"/>
  <c r="E52" i="49"/>
  <c r="D52" i="49"/>
  <c r="C52" i="49" s="1"/>
  <c r="E51" i="49"/>
  <c r="D51" i="49"/>
  <c r="C51" i="49" s="1"/>
  <c r="E50" i="49"/>
  <c r="D50" i="49"/>
  <c r="C50" i="49" s="1"/>
  <c r="E49" i="49"/>
  <c r="D49" i="49"/>
  <c r="C49" i="49" s="1"/>
  <c r="E48" i="49"/>
  <c r="D48" i="49"/>
  <c r="C48" i="49" s="1"/>
  <c r="E47" i="49"/>
  <c r="D47" i="49"/>
  <c r="C47" i="49" s="1"/>
  <c r="E46" i="49"/>
  <c r="D46" i="49"/>
  <c r="C46" i="49" s="1"/>
  <c r="E45" i="49"/>
  <c r="D45" i="49"/>
  <c r="C45" i="49" s="1"/>
  <c r="E44" i="49"/>
  <c r="D44" i="49"/>
  <c r="C44" i="49" s="1"/>
  <c r="E43" i="49"/>
  <c r="D43" i="49"/>
  <c r="C43" i="49" s="1"/>
  <c r="E42" i="49"/>
  <c r="D42" i="49"/>
  <c r="C42" i="49" s="1"/>
  <c r="E41" i="49"/>
  <c r="D41" i="49"/>
  <c r="C41" i="49" s="1"/>
  <c r="E40" i="49"/>
  <c r="D40" i="49"/>
  <c r="C40" i="49" s="1"/>
  <c r="E39" i="49"/>
  <c r="D39" i="49"/>
  <c r="C39" i="49" s="1"/>
  <c r="E38" i="49"/>
  <c r="D38" i="49"/>
  <c r="C38" i="49" s="1"/>
  <c r="E37" i="49"/>
  <c r="D37" i="49"/>
  <c r="C37" i="49" s="1"/>
  <c r="E36" i="49"/>
  <c r="D36" i="49"/>
  <c r="C36" i="49" s="1"/>
  <c r="E35" i="49"/>
  <c r="D35" i="49"/>
  <c r="C35" i="49" s="1"/>
  <c r="E34" i="49"/>
  <c r="D34" i="49"/>
  <c r="C34" i="49" s="1"/>
  <c r="E33" i="49"/>
  <c r="D33" i="49"/>
  <c r="C33" i="49" s="1"/>
  <c r="E32" i="49"/>
  <c r="D32" i="49"/>
  <c r="C32" i="49" s="1"/>
  <c r="E31" i="49"/>
  <c r="D31" i="49"/>
  <c r="C31" i="49" s="1"/>
  <c r="E30" i="49"/>
  <c r="D30" i="49"/>
  <c r="C30" i="49" s="1"/>
  <c r="E29" i="49"/>
  <c r="D29" i="49"/>
  <c r="C29" i="49" s="1"/>
  <c r="E28" i="49"/>
  <c r="D28" i="49"/>
  <c r="C28" i="49" s="1"/>
  <c r="E27" i="49"/>
  <c r="D27" i="49"/>
  <c r="C27" i="49" s="1"/>
  <c r="E26" i="49"/>
  <c r="D26" i="49"/>
  <c r="C26" i="49" s="1"/>
  <c r="E25" i="49"/>
  <c r="D25" i="49"/>
  <c r="C25" i="49" s="1"/>
  <c r="E24" i="49"/>
  <c r="D24" i="49"/>
  <c r="C24" i="49" s="1"/>
  <c r="E23" i="49"/>
  <c r="D23" i="49"/>
  <c r="C23" i="49" s="1"/>
  <c r="E22" i="49"/>
  <c r="D22" i="49"/>
  <c r="C22" i="49" s="1"/>
  <c r="E21" i="49"/>
  <c r="D21" i="49"/>
  <c r="C21" i="49" s="1"/>
  <c r="E20" i="49"/>
  <c r="D20" i="49"/>
  <c r="C20" i="49" s="1"/>
  <c r="E19" i="49"/>
  <c r="D19" i="49"/>
  <c r="C19" i="49" s="1"/>
  <c r="E18" i="49"/>
  <c r="D18" i="49"/>
  <c r="C18" i="49" s="1"/>
  <c r="E17" i="49"/>
  <c r="D17" i="49"/>
  <c r="C17" i="49" s="1"/>
  <c r="E16" i="49"/>
  <c r="D16" i="49"/>
  <c r="C16" i="49" s="1"/>
  <c r="E15" i="49"/>
  <c r="D15" i="49"/>
  <c r="C15" i="49" s="1"/>
  <c r="E14" i="49"/>
  <c r="D14" i="49"/>
  <c r="C14" i="49" s="1"/>
  <c r="E13" i="49"/>
  <c r="D13" i="49"/>
  <c r="C13" i="49" s="1"/>
  <c r="E12" i="49"/>
  <c r="D12" i="49"/>
  <c r="C12" i="49" s="1"/>
  <c r="E11" i="49"/>
  <c r="D11" i="49"/>
  <c r="C11" i="49" s="1"/>
  <c r="E10" i="49"/>
  <c r="D10" i="49"/>
  <c r="C10" i="49" s="1"/>
  <c r="E9" i="49"/>
  <c r="D9" i="49"/>
  <c r="C9" i="49" s="1"/>
  <c r="E8" i="49"/>
  <c r="D8" i="49"/>
  <c r="C8" i="49" s="1"/>
  <c r="E7" i="49"/>
  <c r="D7" i="49"/>
  <c r="C7" i="49" s="1"/>
  <c r="D3" i="23"/>
  <c r="G90" i="2"/>
  <c r="F90" i="2"/>
  <c r="D90" i="2" s="1"/>
  <c r="G79" i="2"/>
  <c r="F79" i="2"/>
  <c r="D79" i="2" s="1"/>
  <c r="G78" i="2"/>
  <c r="F78" i="2"/>
  <c r="D78" i="2" s="1"/>
  <c r="G77" i="2"/>
  <c r="F77" i="2"/>
  <c r="D77" i="2" s="1"/>
  <c r="G76" i="2"/>
  <c r="F76" i="2"/>
  <c r="D76" i="2" s="1"/>
  <c r="G75" i="2"/>
  <c r="F75" i="2"/>
  <c r="D75" i="2" s="1"/>
  <c r="G74" i="2"/>
  <c r="F74" i="2"/>
  <c r="D74" i="2" s="1"/>
  <c r="G73" i="2"/>
  <c r="F73" i="2"/>
  <c r="D73" i="2" s="1"/>
  <c r="G72" i="2"/>
  <c r="F72" i="2"/>
  <c r="D72" i="2" s="1"/>
  <c r="G71" i="2"/>
  <c r="F71" i="2"/>
  <c r="D71" i="2" s="1"/>
  <c r="G69" i="2"/>
  <c r="F69" i="2"/>
  <c r="D69" i="2" s="1"/>
  <c r="G68" i="2"/>
  <c r="F68" i="2"/>
  <c r="D68" i="2" s="1"/>
  <c r="G58" i="2"/>
  <c r="F58" i="2"/>
  <c r="D58" i="2" s="1"/>
  <c r="G55" i="2"/>
  <c r="F55" i="2"/>
  <c r="D55" i="2" s="1"/>
  <c r="G57" i="2"/>
  <c r="F57" i="2"/>
  <c r="D57" i="2" s="1"/>
  <c r="G53" i="2"/>
  <c r="F53" i="2"/>
  <c r="D53" i="2" s="1"/>
  <c r="G64" i="2"/>
  <c r="F64" i="2"/>
  <c r="D64" i="2" s="1"/>
  <c r="G50" i="2"/>
  <c r="F50" i="2"/>
  <c r="D50" i="2" s="1"/>
  <c r="G25" i="2"/>
  <c r="F25" i="2"/>
  <c r="D25" i="2" s="1"/>
  <c r="G21" i="2"/>
  <c r="F21" i="2"/>
  <c r="D21" i="2" s="1"/>
  <c r="G49" i="2"/>
  <c r="F49" i="2"/>
  <c r="D49" i="2" s="1"/>
  <c r="G23" i="2"/>
  <c r="F23" i="2"/>
  <c r="D23" i="2" s="1"/>
  <c r="G22" i="2"/>
  <c r="F22" i="2"/>
  <c r="D22" i="2" s="1"/>
  <c r="G20" i="2"/>
  <c r="F20" i="2"/>
  <c r="D20" i="2" s="1"/>
  <c r="G15" i="2"/>
  <c r="F15" i="2"/>
  <c r="D15" i="2" s="1"/>
  <c r="G17" i="2"/>
  <c r="F17" i="2"/>
  <c r="D17" i="2" s="1"/>
  <c r="G12" i="2"/>
  <c r="F12" i="2"/>
  <c r="D12" i="2" s="1"/>
  <c r="G13" i="2"/>
  <c r="F13" i="2"/>
  <c r="D13" i="2" s="1"/>
  <c r="G18" i="2"/>
  <c r="F18" i="2"/>
  <c r="D18" i="2" s="1"/>
  <c r="G65" i="2"/>
  <c r="F65" i="2"/>
  <c r="D65" i="2" s="1"/>
  <c r="G8" i="2"/>
  <c r="F8" i="2"/>
  <c r="D8" i="2" s="1"/>
  <c r="G14" i="2"/>
  <c r="F14" i="2"/>
  <c r="D14" i="2" s="1"/>
  <c r="G48" i="2"/>
  <c r="F48" i="2"/>
  <c r="D48" i="2" s="1"/>
  <c r="G37" i="2"/>
  <c r="F37" i="2"/>
  <c r="D37" i="2" s="1"/>
  <c r="G36" i="2"/>
  <c r="F36" i="2"/>
  <c r="D36" i="2" s="1"/>
  <c r="G35" i="2"/>
  <c r="F35" i="2"/>
  <c r="D35" i="2" s="1"/>
  <c r="G34" i="2"/>
  <c r="F34" i="2"/>
  <c r="D34" i="2" s="1"/>
  <c r="G33" i="2"/>
  <c r="F33" i="2"/>
  <c r="D33" i="2" s="1"/>
  <c r="G32" i="2"/>
  <c r="F32" i="2"/>
  <c r="D32" i="2" s="1"/>
  <c r="G31" i="2"/>
  <c r="F31" i="2"/>
  <c r="D31" i="2" s="1"/>
  <c r="G30" i="2"/>
  <c r="F30" i="2"/>
  <c r="D30" i="2" s="1"/>
  <c r="G29" i="2"/>
  <c r="F29" i="2"/>
  <c r="D29" i="2" s="1"/>
  <c r="G28" i="2"/>
  <c r="F28" i="2"/>
  <c r="D28" i="2" s="1"/>
  <c r="G27" i="2"/>
  <c r="F27" i="2"/>
  <c r="D27" i="2" s="1"/>
  <c r="G70" i="2"/>
  <c r="F70" i="2"/>
  <c r="D70" i="2" s="1"/>
  <c r="G67" i="2"/>
  <c r="F67" i="2"/>
  <c r="D67" i="2" s="1"/>
  <c r="G61" i="2"/>
  <c r="F61" i="2"/>
  <c r="D61" i="2" s="1"/>
  <c r="G62" i="2"/>
  <c r="F62" i="2"/>
  <c r="D62" i="2" s="1"/>
  <c r="G54" i="2"/>
  <c r="F54" i="2"/>
  <c r="D54" i="2" s="1"/>
  <c r="G56" i="2"/>
  <c r="F56" i="2"/>
  <c r="D56" i="2" s="1"/>
  <c r="G9" i="2"/>
  <c r="F9" i="2"/>
  <c r="D9" i="2" s="1"/>
  <c r="G24" i="2"/>
  <c r="F24" i="2"/>
  <c r="D24" i="2" s="1"/>
  <c r="G60" i="2"/>
  <c r="F60" i="2"/>
  <c r="D60" i="2" s="1"/>
  <c r="G51" i="2"/>
  <c r="F51" i="2"/>
  <c r="D51" i="2" s="1"/>
  <c r="G26" i="2"/>
  <c r="F26" i="2"/>
  <c r="D26" i="2" s="1"/>
  <c r="G66" i="2"/>
  <c r="F66" i="2"/>
  <c r="D66" i="2" s="1"/>
  <c r="G52" i="2"/>
  <c r="F52" i="2"/>
  <c r="D52" i="2" s="1"/>
  <c r="G19" i="2"/>
  <c r="F19" i="2"/>
  <c r="D19" i="2" s="1"/>
  <c r="G16" i="2"/>
  <c r="F16" i="2"/>
  <c r="D16" i="2" s="1"/>
  <c r="G10" i="2"/>
  <c r="F10" i="2"/>
  <c r="D10" i="2" s="1"/>
  <c r="G63" i="2"/>
  <c r="F63" i="2"/>
  <c r="D63" i="2" s="1"/>
  <c r="G11" i="2"/>
  <c r="F11" i="2"/>
  <c r="D11" i="2" s="1"/>
  <c r="G7" i="2"/>
  <c r="F7" i="2"/>
  <c r="D7" i="2" s="1"/>
  <c r="G59" i="2"/>
  <c r="F59" i="2"/>
  <c r="D59" i="2" s="1"/>
  <c r="G8" i="49"/>
  <c r="F7" i="49"/>
  <c r="H17" i="57" l="1"/>
  <c r="H2" i="18"/>
  <c r="K26" i="9" l="1"/>
  <c r="F13" i="57" s="1"/>
  <c r="O26" i="9"/>
  <c r="P8" i="23" l="1"/>
  <c r="P10" i="23" s="1"/>
  <c r="P11" i="23"/>
  <c r="P15" i="23"/>
  <c r="P16" i="23"/>
  <c r="P12" i="23"/>
  <c r="P17" i="23"/>
  <c r="P13" i="23"/>
  <c r="P7" i="23"/>
  <c r="P19" i="23"/>
  <c r="P14" i="23" l="1"/>
  <c r="P18" i="23"/>
  <c r="P21" i="23"/>
  <c r="P22" i="23"/>
  <c r="P20" i="23"/>
  <c r="P23" i="23" l="1"/>
  <c r="E6" i="18"/>
  <c r="J8" i="18"/>
  <c r="V7" i="18"/>
  <c r="Q8" i="18"/>
  <c r="E8" i="18"/>
  <c r="Q6" i="18"/>
  <c r="J6" i="18"/>
  <c r="V6" i="18" l="1"/>
  <c r="O22" i="9"/>
  <c r="K22" i="9"/>
  <c r="F9" i="57" s="1"/>
  <c r="O23" i="9"/>
  <c r="O25" i="9"/>
  <c r="K23" i="9"/>
  <c r="F10" i="57" s="1"/>
  <c r="K25" i="9"/>
  <c r="F12" i="57" s="1"/>
  <c r="O21" i="9"/>
  <c r="K21" i="9"/>
  <c r="T25" i="9"/>
  <c r="K24" i="9"/>
  <c r="F11" i="57" s="1"/>
  <c r="V8" i="18"/>
  <c r="F14" i="57" l="1"/>
  <c r="D17" i="57" s="1"/>
  <c r="AN48" i="2"/>
  <c r="AX60" i="2"/>
  <c r="BT63" i="2"/>
  <c r="AB88" i="2"/>
  <c r="P48" i="2"/>
  <c r="M89" i="2"/>
  <c r="BJ13" i="2"/>
  <c r="DN78" i="2"/>
  <c r="AU34" i="2"/>
  <c r="BB71" i="2"/>
  <c r="K8" i="49"/>
  <c r="AE81" i="2"/>
  <c r="CP9" i="2"/>
  <c r="CW55" i="2"/>
  <c r="DN22" i="2"/>
  <c r="CT37" i="2"/>
  <c r="BY65" i="2"/>
  <c r="CQ9" i="2"/>
  <c r="Q44" i="2"/>
  <c r="J32" i="2"/>
  <c r="BT8" i="2"/>
  <c r="DD50" i="2"/>
  <c r="CB35" i="2"/>
  <c r="DK77" i="2"/>
  <c r="BE47" i="2"/>
  <c r="BH84" i="2"/>
  <c r="AV61" i="2"/>
  <c r="Z69" i="2"/>
  <c r="AN84" i="2"/>
  <c r="CH50" i="2"/>
  <c r="BV41" i="2"/>
  <c r="CB58" i="2"/>
  <c r="CI88" i="2"/>
  <c r="J62" i="2"/>
  <c r="BR20" i="2"/>
  <c r="BT29" i="2"/>
  <c r="DJ84" i="2"/>
  <c r="CN7" i="2"/>
  <c r="X74" i="2"/>
  <c r="S77" i="2"/>
  <c r="CX74" i="2"/>
  <c r="CI49" i="2"/>
  <c r="BH14" i="2"/>
  <c r="AX68" i="2"/>
  <c r="CV24" i="2"/>
  <c r="BC33" i="2"/>
  <c r="AZ77" i="2"/>
  <c r="BP87" i="2"/>
  <c r="BP69" i="2"/>
  <c r="U14" i="2"/>
  <c r="BT56" i="2"/>
  <c r="DK83" i="2"/>
  <c r="BJ22" i="2"/>
  <c r="DH59" i="2"/>
  <c r="X37" i="2"/>
  <c r="CD65" i="2"/>
  <c r="DH25" i="2"/>
  <c r="BH24" i="2"/>
  <c r="I43" i="49"/>
  <c r="BL90" i="2"/>
  <c r="CZ65" i="2"/>
  <c r="AP55" i="2"/>
  <c r="DB39" i="2"/>
  <c r="O48" i="2"/>
  <c r="CC54" i="2"/>
  <c r="AE24" i="2"/>
  <c r="AI64" i="2"/>
  <c r="B28" i="18"/>
  <c r="AL45" i="2"/>
  <c r="BC17" i="2"/>
  <c r="Y45" i="2"/>
  <c r="U15" i="2"/>
  <c r="DN55" i="2"/>
  <c r="AC24" i="2"/>
  <c r="CD21" i="2"/>
  <c r="AF40" i="2"/>
  <c r="AB40" i="2"/>
  <c r="V50" i="2"/>
  <c r="CJ84" i="2"/>
  <c r="AF81" i="2"/>
  <c r="BY31" i="2"/>
  <c r="CF7" i="2"/>
  <c r="DK54" i="2"/>
  <c r="CN54" i="2"/>
  <c r="BZ35" i="2"/>
  <c r="AU18" i="2"/>
  <c r="X89" i="2"/>
  <c r="O59" i="2"/>
  <c r="BJ83" i="2"/>
  <c r="CW82" i="2"/>
  <c r="AN32" i="2"/>
  <c r="CQ79" i="2"/>
  <c r="Q40" i="2"/>
  <c r="L64" i="2"/>
  <c r="CN63" i="2"/>
  <c r="I71" i="2"/>
  <c r="CB42" i="2"/>
  <c r="BF76" i="2"/>
  <c r="CV51" i="2"/>
  <c r="DF77" i="2"/>
  <c r="CH43" i="2"/>
  <c r="CD83" i="2"/>
  <c r="BW53" i="2"/>
  <c r="I62" i="49"/>
  <c r="BP39" i="2"/>
  <c r="AV63" i="2"/>
  <c r="AO21" i="2"/>
  <c r="I18" i="18"/>
  <c r="CB51" i="2"/>
  <c r="Z87" i="2"/>
  <c r="L66" i="2"/>
  <c r="CB33" i="2"/>
  <c r="DM41" i="2"/>
  <c r="BB15" i="2"/>
  <c r="AC72" i="2"/>
  <c r="H36" i="2"/>
  <c r="AP71" i="2"/>
  <c r="BP32" i="2"/>
  <c r="I51" i="2"/>
  <c r="K11" i="49"/>
  <c r="V87" i="2"/>
  <c r="AO35" i="2"/>
  <c r="Q86" i="2"/>
  <c r="CI20" i="2"/>
  <c r="DF39" i="2"/>
  <c r="DC23" i="2"/>
  <c r="DF83" i="2"/>
  <c r="V45" i="2"/>
  <c r="CP8" i="2"/>
  <c r="DN41" i="2"/>
  <c r="BZ80" i="2"/>
  <c r="BF81" i="2"/>
  <c r="J30" i="2"/>
  <c r="CT31" i="2"/>
  <c r="U87" i="2"/>
  <c r="BT81" i="2"/>
  <c r="AG74" i="2"/>
  <c r="BC60" i="2"/>
  <c r="L17" i="2"/>
  <c r="AX25" i="2"/>
  <c r="U63" i="2"/>
  <c r="AV64" i="2"/>
  <c r="AL28" i="2"/>
  <c r="X35" i="2"/>
  <c r="BN31" i="2"/>
  <c r="AE38" i="2"/>
  <c r="CB29" i="2"/>
  <c r="BO45" i="2"/>
  <c r="AE58" i="2"/>
  <c r="AI87" i="2"/>
  <c r="AG8" i="2"/>
  <c r="AI34" i="2"/>
  <c r="CH11" i="2"/>
  <c r="CQ72" i="2"/>
  <c r="CJ73" i="2"/>
  <c r="BR27" i="2"/>
  <c r="X70" i="2"/>
  <c r="AC68" i="2"/>
  <c r="CN64" i="2"/>
  <c r="DK57" i="2"/>
  <c r="Q23" i="2"/>
  <c r="CP13" i="2"/>
  <c r="DC90" i="2"/>
  <c r="DM67" i="2"/>
  <c r="AL29" i="2"/>
  <c r="AC70" i="2"/>
  <c r="AL68" i="2"/>
  <c r="AU47" i="2"/>
  <c r="DK25" i="2"/>
  <c r="CQ77" i="2"/>
  <c r="CZ57" i="2"/>
  <c r="AR16" i="2"/>
  <c r="AP27" i="2"/>
  <c r="H57" i="2"/>
  <c r="CQ89" i="2"/>
  <c r="CN10" i="2"/>
  <c r="CC87" i="2"/>
  <c r="CS35" i="2"/>
  <c r="DF68" i="2"/>
  <c r="BI19" i="2"/>
  <c r="BZ59" i="2"/>
  <c r="CD78" i="2"/>
  <c r="CX78" i="2"/>
  <c r="CD54" i="2"/>
  <c r="G54" i="49"/>
  <c r="AE51" i="2"/>
  <c r="BN9" i="2"/>
  <c r="M25" i="2"/>
  <c r="CZ38" i="2"/>
  <c r="BR70" i="2"/>
  <c r="Y40" i="2"/>
  <c r="L35" i="2"/>
  <c r="BR29" i="2"/>
  <c r="AF62" i="2"/>
  <c r="Q26" i="2"/>
  <c r="AG70" i="2"/>
  <c r="BT43" i="2"/>
  <c r="BH69" i="2"/>
  <c r="CP49" i="2"/>
  <c r="CJ63" i="2"/>
  <c r="Z63" i="2"/>
  <c r="DF12" i="2"/>
  <c r="CS52" i="2"/>
  <c r="BL75" i="2"/>
  <c r="CI23" i="2"/>
  <c r="S30" i="2"/>
  <c r="DN43" i="2"/>
  <c r="BL11" i="2"/>
  <c r="BC20" i="2"/>
  <c r="DH53" i="2"/>
  <c r="AK65" i="2"/>
  <c r="AI29" i="2"/>
  <c r="P62" i="2"/>
  <c r="Y71" i="2"/>
  <c r="AO42" i="2"/>
  <c r="AX19" i="2"/>
  <c r="BF34" i="2"/>
  <c r="AF50" i="2"/>
  <c r="CL69" i="2"/>
  <c r="DB54" i="2"/>
  <c r="DD45" i="2"/>
  <c r="DJ74" i="2"/>
  <c r="CS88" i="2"/>
  <c r="AC28" i="2"/>
  <c r="AT83" i="2"/>
  <c r="AG13" i="2"/>
  <c r="BZ11" i="2"/>
  <c r="AU87" i="2"/>
  <c r="CD48" i="2"/>
  <c r="DC84" i="2"/>
  <c r="CB8" i="2"/>
  <c r="DN42" i="2"/>
  <c r="J58" i="2"/>
  <c r="J23" i="2"/>
  <c r="CL23" i="2"/>
  <c r="CF87" i="2"/>
  <c r="CS77" i="2"/>
  <c r="BF46" i="2"/>
  <c r="BW54" i="2"/>
  <c r="DF75" i="2"/>
  <c r="AE83" i="2"/>
  <c r="BI24" i="2"/>
  <c r="H10" i="2"/>
  <c r="BR24" i="2"/>
  <c r="BN37" i="2"/>
  <c r="U33" i="18"/>
  <c r="BP48" i="2"/>
  <c r="CS25" i="2"/>
  <c r="H9" i="2"/>
  <c r="P49" i="2"/>
  <c r="L74" i="2"/>
  <c r="BJ9" i="2"/>
  <c r="DB10" i="2"/>
  <c r="BT9" i="2"/>
  <c r="AC37" i="2"/>
  <c r="BE61" i="2"/>
  <c r="Z73" i="2"/>
  <c r="J16" i="2"/>
  <c r="BY30" i="2"/>
  <c r="CS17" i="2"/>
  <c r="CP45" i="2"/>
  <c r="CW69" i="2"/>
  <c r="BV42" i="2"/>
  <c r="V78" i="2"/>
  <c r="BR16" i="2"/>
  <c r="AU64" i="2"/>
  <c r="K29" i="49"/>
  <c r="CB27" i="2"/>
  <c r="BH85" i="2"/>
  <c r="CI21" i="2"/>
  <c r="L15" i="2"/>
  <c r="CL74" i="2"/>
  <c r="BC79" i="2"/>
  <c r="CI7" i="2"/>
  <c r="BB56" i="2"/>
  <c r="CZ18" i="2"/>
  <c r="BI25" i="2"/>
  <c r="K56" i="49"/>
  <c r="AI65" i="2"/>
  <c r="DN49" i="2"/>
  <c r="H61" i="2"/>
  <c r="BN65" i="2"/>
  <c r="CS57" i="2"/>
  <c r="CI63" i="2"/>
  <c r="DM65" i="2"/>
  <c r="G22" i="49"/>
  <c r="BY81" i="2"/>
  <c r="BH72" i="2"/>
  <c r="BW19" i="2"/>
  <c r="BB79" i="2"/>
  <c r="CW21" i="2"/>
  <c r="G36" i="49"/>
  <c r="BZ34" i="2"/>
  <c r="AZ51" i="2"/>
  <c r="CD81" i="2"/>
  <c r="AZ84" i="2"/>
  <c r="U66" i="2"/>
  <c r="BY76" i="2"/>
  <c r="AE10" i="2"/>
  <c r="AK43" i="2"/>
  <c r="AL69" i="2"/>
  <c r="Q71" i="2"/>
  <c r="CN37" i="2"/>
  <c r="K46" i="49"/>
  <c r="CQ53" i="2"/>
  <c r="O67" i="2"/>
  <c r="AO86" i="2"/>
  <c r="AB70" i="2"/>
  <c r="BL78" i="2"/>
  <c r="BV63" i="2"/>
  <c r="CC72" i="2"/>
  <c r="DD57" i="2"/>
  <c r="DJ68" i="2"/>
  <c r="BW66" i="2"/>
  <c r="F59" i="49"/>
  <c r="M72" i="2"/>
  <c r="AI46" i="2"/>
  <c r="AR53" i="2"/>
  <c r="Y36" i="2"/>
  <c r="CX28" i="2"/>
  <c r="CI59" i="2"/>
  <c r="S24" i="2"/>
  <c r="K70" i="49"/>
  <c r="CX55" i="2"/>
  <c r="I42" i="49"/>
  <c r="CS59" i="2"/>
  <c r="DC54" i="2"/>
  <c r="P69" i="2"/>
  <c r="CF36" i="2"/>
  <c r="CL13" i="2"/>
  <c r="AU83" i="2"/>
  <c r="AF54" i="2"/>
  <c r="CW26" i="2"/>
  <c r="DK17" i="2"/>
  <c r="BJ11" i="2"/>
  <c r="DF86" i="2"/>
  <c r="DM88" i="2"/>
  <c r="BF16" i="2"/>
  <c r="CQ46" i="2"/>
  <c r="CH87" i="2"/>
  <c r="AL78" i="2"/>
  <c r="AN22" i="2"/>
  <c r="CS13" i="2"/>
  <c r="DB17" i="2"/>
  <c r="BB84" i="2"/>
  <c r="L75" i="2"/>
  <c r="DD51" i="2"/>
  <c r="BZ57" i="2"/>
  <c r="CV87" i="2"/>
  <c r="BF56" i="2"/>
  <c r="CJ79" i="2"/>
  <c r="DB12" i="2"/>
  <c r="BR62" i="2"/>
  <c r="AG77" i="2"/>
  <c r="CL9" i="2"/>
  <c r="BH46" i="2"/>
  <c r="DD41" i="2"/>
  <c r="V8" i="2"/>
  <c r="AU22" i="2"/>
  <c r="AI31" i="2"/>
  <c r="CL40" i="2"/>
  <c r="AO9" i="2"/>
  <c r="CC27" i="2"/>
  <c r="CN49" i="2"/>
  <c r="S56" i="2"/>
  <c r="CX76" i="2"/>
  <c r="BZ38" i="2"/>
  <c r="K35" i="49"/>
  <c r="L33" i="2"/>
  <c r="CZ59" i="2"/>
  <c r="AK50" i="2"/>
  <c r="CP18" i="2"/>
  <c r="DM82" i="2"/>
  <c r="AE25" i="2"/>
  <c r="I24" i="49"/>
  <c r="BW29" i="2"/>
  <c r="I34" i="49"/>
  <c r="BC88" i="2"/>
  <c r="AU68" i="2"/>
  <c r="AL7" i="2"/>
  <c r="U59" i="2"/>
  <c r="CD86" i="2"/>
  <c r="BR44" i="2"/>
  <c r="BR79" i="2"/>
  <c r="CV36" i="2"/>
  <c r="CJ66" i="2"/>
  <c r="BL66" i="2"/>
  <c r="AV72" i="2"/>
  <c r="M8" i="49"/>
  <c r="U82" i="2"/>
  <c r="CL64" i="2"/>
  <c r="AF28" i="2"/>
  <c r="CT62" i="2"/>
  <c r="AR31" i="2"/>
  <c r="AO67" i="2"/>
  <c r="CL67" i="2"/>
  <c r="CB46" i="2"/>
  <c r="AC35" i="2"/>
  <c r="CV75" i="2"/>
  <c r="BZ62" i="2"/>
  <c r="AO31" i="2"/>
  <c r="BW60" i="2"/>
  <c r="AO28" i="2"/>
  <c r="CL89" i="2"/>
  <c r="G10" i="49"/>
  <c r="AR84" i="2"/>
  <c r="BB75" i="2"/>
  <c r="AP41" i="2"/>
  <c r="DF81" i="2"/>
  <c r="AR14" i="2"/>
  <c r="BP8" i="2"/>
  <c r="AO43" i="2"/>
  <c r="CQ56" i="2"/>
  <c r="DF69" i="2"/>
  <c r="U26" i="2"/>
  <c r="DK10" i="2"/>
  <c r="J43" i="2"/>
  <c r="AO57" i="2"/>
  <c r="DJ75" i="2"/>
  <c r="CQ7" i="2"/>
  <c r="AC27" i="2"/>
  <c r="M59" i="2"/>
  <c r="U19" i="2"/>
  <c r="CL37" i="2"/>
  <c r="DF22" i="2"/>
  <c r="CZ49" i="2"/>
  <c r="N38" i="18"/>
  <c r="CP56" i="2"/>
  <c r="AX23" i="2"/>
  <c r="DN86" i="2"/>
  <c r="BH75" i="2"/>
  <c r="BJ52" i="2"/>
  <c r="L84" i="2"/>
  <c r="J72" i="2"/>
  <c r="AU29" i="2"/>
  <c r="BT59" i="2"/>
  <c r="DC59" i="2"/>
  <c r="CZ43" i="2"/>
  <c r="BE69" i="2"/>
  <c r="BV13" i="2"/>
  <c r="CN25" i="2"/>
  <c r="BV52" i="2"/>
  <c r="CF41" i="2"/>
  <c r="AE11" i="2"/>
  <c r="H18" i="2"/>
  <c r="F65" i="49"/>
  <c r="DF9" i="2"/>
  <c r="AI39" i="2"/>
  <c r="BH57" i="2"/>
  <c r="CW60" i="2"/>
  <c r="AI8" i="2"/>
  <c r="S90" i="2"/>
  <c r="CH38" i="2"/>
  <c r="CI46" i="2"/>
  <c r="BL81" i="2"/>
  <c r="BZ54" i="2"/>
  <c r="AK72" i="2"/>
  <c r="CB65" i="2"/>
  <c r="CS55" i="2"/>
  <c r="G51" i="49"/>
  <c r="CL17" i="2"/>
  <c r="L73" i="2"/>
  <c r="AN79" i="2"/>
  <c r="BH54" i="2"/>
  <c r="AF46" i="2"/>
  <c r="BF88" i="2"/>
  <c r="BY62" i="2"/>
  <c r="AV28" i="2"/>
  <c r="AZ46" i="2"/>
  <c r="AE39" i="2"/>
  <c r="AE8" i="2"/>
  <c r="CS8" i="2"/>
  <c r="BP63" i="2"/>
  <c r="DB67" i="2"/>
  <c r="BI36" i="2"/>
  <c r="S85" i="2"/>
  <c r="AN89" i="2"/>
  <c r="S47" i="2"/>
  <c r="Z9" i="2"/>
  <c r="AZ15" i="2"/>
  <c r="AT55" i="2"/>
  <c r="S76" i="2"/>
  <c r="J69" i="2"/>
  <c r="AX27" i="2"/>
  <c r="AR19" i="2"/>
  <c r="CC53" i="2"/>
  <c r="AR82" i="2"/>
  <c r="CI28" i="2"/>
  <c r="BW27" i="2"/>
  <c r="DF14" i="2"/>
  <c r="BN40" i="2"/>
  <c r="CJ74" i="2"/>
  <c r="BN75" i="2"/>
  <c r="J85" i="2"/>
  <c r="AT48" i="2"/>
  <c r="DH87" i="2"/>
  <c r="DH41" i="2"/>
  <c r="M47" i="2"/>
  <c r="CS23" i="2"/>
  <c r="AL26" i="2"/>
  <c r="BY52" i="2"/>
  <c r="AI36" i="2"/>
  <c r="AX52" i="2"/>
  <c r="AG86" i="2"/>
  <c r="CH29" i="2"/>
  <c r="CT20" i="2"/>
  <c r="BJ70" i="2"/>
  <c r="DK88" i="2"/>
  <c r="CQ14" i="2"/>
  <c r="F18" i="18"/>
  <c r="CF75" i="2"/>
  <c r="BO32" i="2"/>
  <c r="AI40" i="2"/>
  <c r="BE45" i="2"/>
  <c r="P82" i="2"/>
  <c r="BF20" i="2"/>
  <c r="H41" i="2"/>
  <c r="AT8" i="2"/>
  <c r="CC63" i="2"/>
  <c r="CT51" i="2"/>
  <c r="AB39" i="2"/>
  <c r="CP76" i="2"/>
  <c r="F29" i="49"/>
  <c r="AX62" i="2"/>
  <c r="AG53" i="2"/>
  <c r="AR87" i="2"/>
  <c r="BC9" i="2"/>
  <c r="BW61" i="2"/>
  <c r="DD56" i="2"/>
  <c r="CF26" i="2"/>
  <c r="I50" i="2"/>
  <c r="BJ31" i="2"/>
  <c r="BY25" i="2"/>
  <c r="BI51" i="2"/>
  <c r="AZ28" i="2"/>
  <c r="CH62" i="2"/>
  <c r="CF61" i="2"/>
  <c r="AI20" i="2"/>
  <c r="AN71" i="2"/>
  <c r="I15" i="2"/>
  <c r="BH90" i="2"/>
  <c r="AN19" i="2"/>
  <c r="I15" i="49"/>
  <c r="CJ52" i="2"/>
  <c r="S16" i="2"/>
  <c r="Z10" i="2"/>
  <c r="V18" i="2"/>
  <c r="O38" i="2"/>
  <c r="BW41" i="2"/>
  <c r="I81" i="2"/>
  <c r="BT22" i="2"/>
  <c r="CV49" i="2"/>
  <c r="AK82" i="2"/>
  <c r="BV50" i="2"/>
  <c r="AU13" i="2"/>
  <c r="H46" i="2"/>
  <c r="AR49" i="2"/>
  <c r="AB84" i="2"/>
  <c r="AK21" i="2"/>
  <c r="AK90" i="2"/>
  <c r="DD34" i="2"/>
  <c r="U7" i="2"/>
  <c r="BO46" i="2"/>
  <c r="O31" i="2"/>
  <c r="BR82" i="2"/>
  <c r="Q69" i="2"/>
  <c r="L76" i="2"/>
  <c r="DM70" i="2"/>
  <c r="AZ41" i="2"/>
  <c r="AL35" i="2"/>
  <c r="CV82" i="2"/>
  <c r="AZ29" i="2"/>
  <c r="BJ32" i="2"/>
  <c r="AF72" i="2"/>
  <c r="CC85" i="2"/>
  <c r="AL23" i="2"/>
  <c r="BH9" i="2"/>
  <c r="S48" i="2"/>
  <c r="CJ82" i="2"/>
  <c r="CJ37" i="2"/>
  <c r="CP74" i="2"/>
  <c r="CI76" i="2"/>
  <c r="DH50" i="2"/>
  <c r="BW39" i="2"/>
  <c r="BZ15" i="2"/>
  <c r="V83" i="2"/>
  <c r="CZ45" i="2"/>
  <c r="CH14" i="2"/>
  <c r="CJ11" i="2"/>
  <c r="CJ88" i="2"/>
  <c r="O18" i="2"/>
  <c r="CQ15" i="2"/>
  <c r="BV61" i="2"/>
  <c r="AK53" i="2"/>
  <c r="CC58" i="2"/>
  <c r="BF62" i="2"/>
  <c r="BV49" i="2"/>
  <c r="BP41" i="2"/>
  <c r="DC55" i="2"/>
  <c r="BE39" i="2"/>
  <c r="DD58" i="2"/>
  <c r="BJ29" i="2"/>
  <c r="CW32" i="2"/>
  <c r="V48" i="2"/>
  <c r="CB37" i="2"/>
  <c r="CT46" i="2"/>
  <c r="AO14" i="2"/>
  <c r="BP53" i="2"/>
  <c r="AB58" i="2"/>
  <c r="CB32" i="2"/>
  <c r="BY32" i="2"/>
  <c r="BP60" i="2"/>
  <c r="Z68" i="2"/>
  <c r="CB71" i="2"/>
  <c r="X41" i="2"/>
  <c r="CT71" i="2"/>
  <c r="DH28" i="2"/>
  <c r="L28" i="2"/>
  <c r="I45" i="49"/>
  <c r="O52" i="2"/>
  <c r="J71" i="2"/>
  <c r="BT14" i="2"/>
  <c r="CF66" i="2"/>
  <c r="BP61" i="2"/>
  <c r="CZ20" i="2"/>
  <c r="CW49" i="2"/>
  <c r="AI19" i="2"/>
  <c r="CS82" i="2"/>
  <c r="CX88" i="2"/>
  <c r="AG26" i="2"/>
  <c r="AX65" i="2"/>
  <c r="K52" i="49"/>
  <c r="X66" i="2"/>
  <c r="AE69" i="2"/>
  <c r="H69" i="2"/>
  <c r="DD26" i="2"/>
  <c r="CH78" i="2"/>
  <c r="AF70" i="2"/>
  <c r="Z81" i="2"/>
  <c r="AK89" i="2"/>
  <c r="BR18" i="2"/>
  <c r="AU12" i="2"/>
  <c r="DJ41" i="2"/>
  <c r="Z72" i="2"/>
  <c r="BI63" i="2"/>
  <c r="Z77" i="2"/>
  <c r="K14" i="49"/>
  <c r="BB47" i="2"/>
  <c r="H90" i="2"/>
  <c r="DF58" i="2"/>
  <c r="BI70" i="2"/>
  <c r="AE85" i="2"/>
  <c r="AC56" i="2"/>
  <c r="BN55" i="2"/>
  <c r="CJ10" i="2"/>
  <c r="K19" i="49"/>
  <c r="CQ23" i="2"/>
  <c r="AP87" i="2"/>
  <c r="CB68" i="2"/>
  <c r="BR25" i="2"/>
  <c r="J29" i="2"/>
  <c r="BN64" i="2"/>
  <c r="AF10" i="2"/>
  <c r="CN61" i="2"/>
  <c r="AZ74" i="2"/>
  <c r="J33" i="2"/>
  <c r="DM51" i="2"/>
  <c r="BY64" i="2"/>
  <c r="AF22" i="2"/>
  <c r="AL58" i="2"/>
  <c r="BN76" i="2"/>
  <c r="BV80" i="2"/>
  <c r="AT86" i="2"/>
  <c r="DF88" i="2"/>
  <c r="BO75" i="2"/>
  <c r="O61" i="2"/>
  <c r="AV60" i="2"/>
  <c r="BT24" i="2"/>
  <c r="Z79" i="2"/>
  <c r="CW48" i="2"/>
  <c r="BI33" i="2"/>
  <c r="CF74" i="2"/>
  <c r="BW44" i="2"/>
  <c r="BF55" i="2"/>
  <c r="CH69" i="2"/>
  <c r="DD10" i="2"/>
  <c r="AZ89" i="2"/>
  <c r="U42" i="2"/>
  <c r="V54" i="2"/>
  <c r="BO50" i="2"/>
  <c r="CX9" i="2"/>
  <c r="V64" i="2"/>
  <c r="U27" i="2"/>
  <c r="BB28" i="2"/>
  <c r="BC41" i="2"/>
  <c r="U10" i="2"/>
  <c r="Z43" i="2"/>
  <c r="BH8" i="2"/>
  <c r="J74" i="2"/>
  <c r="BZ79" i="2"/>
  <c r="H45" i="2"/>
  <c r="V49" i="2"/>
  <c r="BF69" i="2"/>
  <c r="CL78" i="2"/>
  <c r="CX54" i="2"/>
  <c r="I23" i="2"/>
  <c r="BN52" i="2"/>
  <c r="CC44" i="2"/>
  <c r="CI15" i="2"/>
  <c r="Q77" i="2"/>
  <c r="DF45" i="2"/>
  <c r="J28" i="2"/>
  <c r="AZ49" i="2"/>
  <c r="DB55" i="2"/>
  <c r="BR83" i="2"/>
  <c r="CZ10" i="2"/>
  <c r="CD30" i="2"/>
  <c r="BP54" i="2"/>
  <c r="DJ21" i="2"/>
  <c r="CJ38" i="2"/>
  <c r="U83" i="2"/>
  <c r="BY43" i="2"/>
  <c r="G23" i="49"/>
  <c r="BT17" i="2"/>
  <c r="S68" i="2"/>
  <c r="I17" i="2"/>
  <c r="CT63" i="2"/>
  <c r="Z88" i="2"/>
  <c r="BV33" i="2"/>
  <c r="DH10" i="2"/>
  <c r="Y25" i="2"/>
  <c r="CT70" i="2"/>
  <c r="AK86" i="2"/>
  <c r="BW20" i="2"/>
  <c r="BO61" i="2"/>
  <c r="BJ79" i="2"/>
  <c r="AK67" i="2"/>
  <c r="AO27" i="2"/>
  <c r="CC19" i="2"/>
  <c r="AL57" i="2"/>
  <c r="AC87" i="2"/>
  <c r="R23" i="18"/>
  <c r="BN86" i="2"/>
  <c r="DN20" i="2"/>
  <c r="DC50" i="2"/>
  <c r="V35" i="2"/>
  <c r="AT56" i="2"/>
  <c r="V12" i="2"/>
  <c r="CF72" i="2"/>
  <c r="BR52" i="2"/>
  <c r="CV41" i="2"/>
  <c r="CQ41" i="2"/>
  <c r="H85" i="2"/>
  <c r="CX83" i="2"/>
  <c r="DD25" i="2"/>
  <c r="BB26" i="2"/>
  <c r="BT47" i="2"/>
  <c r="BE67" i="2"/>
  <c r="CD39" i="2"/>
  <c r="AG85" i="2"/>
  <c r="BW25" i="2"/>
  <c r="Z53" i="2"/>
  <c r="DK23" i="2"/>
  <c r="CL51" i="2"/>
  <c r="CC16" i="2"/>
  <c r="AZ71" i="2"/>
  <c r="DD62" i="2"/>
  <c r="BC77" i="2"/>
  <c r="DF28" i="2"/>
  <c r="AG46" i="2"/>
  <c r="CT36" i="2"/>
  <c r="Z54" i="2"/>
  <c r="BN20" i="2"/>
  <c r="AN14" i="2"/>
  <c r="AZ83" i="2"/>
  <c r="BC74" i="2"/>
  <c r="Z11" i="2"/>
  <c r="CW70" i="2"/>
  <c r="P64" i="2"/>
  <c r="F12" i="49"/>
  <c r="AV81" i="2"/>
  <c r="AN35" i="2"/>
  <c r="CS29" i="2"/>
  <c r="BL55" i="2"/>
  <c r="F14" i="49"/>
  <c r="CB15" i="2"/>
  <c r="BR23" i="2"/>
  <c r="AG20" i="2"/>
  <c r="AT78" i="2"/>
  <c r="I50" i="49"/>
  <c r="U57" i="2"/>
  <c r="BW7" i="2"/>
  <c r="CQ50" i="2"/>
  <c r="DC77" i="2"/>
  <c r="V31" i="2"/>
  <c r="DN60" i="2"/>
  <c r="DK13" i="2"/>
  <c r="AX38" i="2"/>
  <c r="BJ35" i="2"/>
  <c r="AZ39" i="2"/>
  <c r="AK33" i="2"/>
  <c r="BV9" i="2"/>
  <c r="AX8" i="2"/>
  <c r="AI55" i="2"/>
  <c r="G18" i="49"/>
  <c r="BN61" i="2"/>
  <c r="DD24" i="2"/>
  <c r="Q83" i="2"/>
  <c r="BT30" i="2"/>
  <c r="BI37" i="2"/>
  <c r="AN59" i="2"/>
  <c r="BN89" i="2"/>
  <c r="CQ45" i="2"/>
  <c r="AI50" i="2"/>
  <c r="AN10" i="2"/>
  <c r="BL44" i="2"/>
  <c r="Q81" i="2"/>
  <c r="BB83" i="2"/>
  <c r="CV34" i="2"/>
  <c r="CW87" i="2"/>
  <c r="Y66" i="2"/>
  <c r="DH80" i="2"/>
  <c r="DC89" i="2"/>
  <c r="CB41" i="2"/>
  <c r="DH48" i="2"/>
  <c r="BV70" i="2"/>
  <c r="CD36" i="2"/>
  <c r="CH49" i="2"/>
  <c r="CB76" i="2"/>
  <c r="AT16" i="2"/>
  <c r="DB24" i="2"/>
  <c r="CB82" i="2"/>
  <c r="CN16" i="2"/>
  <c r="AP64" i="2"/>
  <c r="CH79" i="2"/>
  <c r="AB14" i="2"/>
  <c r="CC89" i="2"/>
  <c r="CN76" i="2"/>
  <c r="V17" i="2"/>
  <c r="BH25" i="2"/>
  <c r="AZ19" i="2"/>
  <c r="V51" i="2"/>
  <c r="I28" i="2"/>
  <c r="CJ78" i="2"/>
  <c r="CJ56" i="2"/>
  <c r="AF75" i="2"/>
  <c r="CV60" i="2"/>
  <c r="DD72" i="2"/>
  <c r="AT21" i="2"/>
  <c r="DB79" i="2"/>
  <c r="CF67" i="2"/>
  <c r="AR64" i="2"/>
  <c r="U49" i="2"/>
  <c r="CL62" i="2"/>
  <c r="S42" i="2"/>
  <c r="BW83" i="2"/>
  <c r="DD54" i="2"/>
  <c r="DH67" i="2"/>
  <c r="CT90" i="2"/>
  <c r="BH87" i="2"/>
  <c r="BV76" i="2"/>
  <c r="CB34" i="2"/>
  <c r="CF80" i="2"/>
  <c r="AT25" i="2"/>
  <c r="BL16" i="2"/>
  <c r="AO13" i="2"/>
  <c r="S79" i="2"/>
  <c r="AI52" i="2"/>
  <c r="BT67" i="2"/>
  <c r="BT71" i="2"/>
  <c r="S38" i="18"/>
  <c r="AL84" i="2"/>
  <c r="F25" i="49"/>
  <c r="G23" i="18"/>
  <c r="CH54" i="2"/>
  <c r="BR81" i="2"/>
  <c r="AV22" i="2"/>
  <c r="BF61" i="2"/>
  <c r="BN83" i="2"/>
  <c r="AF56" i="2"/>
  <c r="AR60" i="2"/>
  <c r="H34" i="2"/>
  <c r="L47" i="2"/>
  <c r="P13" i="2"/>
  <c r="BV77" i="2"/>
  <c r="DM34" i="2"/>
  <c r="CX80" i="2"/>
  <c r="CC56" i="2"/>
  <c r="CB62" i="2"/>
  <c r="X77" i="2"/>
  <c r="CL83" i="2"/>
  <c r="Y76" i="2"/>
  <c r="I52" i="2"/>
  <c r="AX61" i="2"/>
  <c r="P14" i="2"/>
  <c r="DD39" i="2"/>
  <c r="CQ8" i="2"/>
  <c r="BF32" i="2"/>
  <c r="CF39" i="2"/>
  <c r="AT35" i="2"/>
  <c r="DN30" i="2"/>
  <c r="AZ80" i="2"/>
  <c r="DD78" i="2"/>
  <c r="BF31" i="2"/>
  <c r="G28" i="18"/>
  <c r="AV7" i="2"/>
  <c r="DD75" i="2"/>
  <c r="AV52" i="2"/>
  <c r="Y34" i="2"/>
  <c r="BV48" i="2"/>
  <c r="BC7" i="2"/>
  <c r="AN58" i="2"/>
  <c r="AE41" i="2"/>
  <c r="DB35" i="2"/>
  <c r="CQ17" i="2"/>
  <c r="BF75" i="2"/>
  <c r="BB48" i="2"/>
  <c r="U50" i="2"/>
  <c r="BI49" i="2"/>
  <c r="Y60" i="2"/>
  <c r="G62" i="49"/>
  <c r="J45" i="2"/>
  <c r="AN64" i="2"/>
  <c r="H47" i="2"/>
  <c r="AF90" i="2"/>
  <c r="AB72" i="2"/>
  <c r="BR53" i="2"/>
  <c r="CP16" i="2"/>
  <c r="BL40" i="2"/>
  <c r="BT35" i="2"/>
  <c r="AB32" i="2"/>
  <c r="CJ53" i="2"/>
  <c r="DM24" i="2"/>
  <c r="BP78" i="2"/>
  <c r="AC48" i="2"/>
  <c r="AK12" i="2"/>
  <c r="BT48" i="2"/>
  <c r="BN47" i="2"/>
  <c r="BB36" i="2"/>
  <c r="AO25" i="2"/>
  <c r="CX35" i="2"/>
  <c r="AF80" i="2"/>
  <c r="AB63" i="2"/>
  <c r="BC81" i="2"/>
  <c r="AN13" i="2"/>
  <c r="AK66" i="2"/>
  <c r="CP66" i="2"/>
  <c r="CP64" i="2"/>
  <c r="K62" i="49"/>
  <c r="DK49" i="2"/>
  <c r="CC65" i="2"/>
  <c r="DN38" i="2"/>
  <c r="CS61" i="2"/>
  <c r="I28" i="49"/>
  <c r="CD77" i="2"/>
  <c r="BB70" i="2"/>
  <c r="AE34" i="2"/>
  <c r="U79" i="2"/>
  <c r="CW53" i="2"/>
  <c r="BH89" i="2"/>
  <c r="CW78" i="2"/>
  <c r="P35" i="2"/>
  <c r="BN23" i="2"/>
  <c r="U70" i="2"/>
  <c r="DK74" i="2"/>
  <c r="BZ73" i="2"/>
  <c r="DK14" i="2"/>
  <c r="BB19" i="2"/>
  <c r="DM9" i="2"/>
  <c r="BL84" i="2"/>
  <c r="V36" i="2"/>
  <c r="DD68" i="2"/>
  <c r="CF24" i="2"/>
  <c r="CS70" i="2"/>
  <c r="AF74" i="2"/>
  <c r="S10" i="2"/>
  <c r="DC8" i="2"/>
  <c r="CJ70" i="2"/>
  <c r="CZ61" i="2"/>
  <c r="DJ61" i="2"/>
  <c r="DF63" i="2"/>
  <c r="BC44" i="2"/>
  <c r="AK7" i="2"/>
  <c r="I53" i="2"/>
  <c r="DM40" i="2"/>
  <c r="CI25" i="2"/>
  <c r="BC39" i="2"/>
  <c r="CI66" i="2"/>
  <c r="AV70" i="2"/>
  <c r="CC45" i="2"/>
  <c r="BC25" i="2"/>
  <c r="CF35" i="2"/>
  <c r="AL67" i="2"/>
  <c r="CZ55" i="2"/>
  <c r="AU37" i="2"/>
  <c r="U34" i="2"/>
  <c r="M20" i="2"/>
  <c r="P50" i="2"/>
  <c r="BE7" i="2"/>
  <c r="CI75" i="2"/>
  <c r="P18" i="2"/>
  <c r="BC13" i="2"/>
  <c r="CI37" i="2"/>
  <c r="CF22" i="2"/>
  <c r="BB22" i="2"/>
  <c r="BF38" i="2"/>
  <c r="AX67" i="2"/>
  <c r="CW13" i="2"/>
  <c r="BY20" i="2"/>
  <c r="CZ83" i="2"/>
  <c r="CQ60" i="2"/>
  <c r="BR59" i="2"/>
  <c r="AR58" i="2"/>
  <c r="AL8" i="2"/>
  <c r="DK39" i="2"/>
  <c r="U84" i="2"/>
  <c r="CQ35" i="2"/>
  <c r="BI90" i="2"/>
  <c r="CX72" i="2"/>
  <c r="AI69" i="2"/>
  <c r="BY51" i="2"/>
  <c r="DM39" i="2"/>
  <c r="BZ21" i="2"/>
  <c r="X31" i="2"/>
  <c r="AC13" i="2"/>
  <c r="I70" i="49"/>
  <c r="P53" i="2"/>
  <c r="AC16" i="2"/>
  <c r="BH17" i="2"/>
  <c r="M76" i="2"/>
  <c r="I48" i="49"/>
  <c r="CF56" i="2"/>
  <c r="AT76" i="2"/>
  <c r="DK67" i="2"/>
  <c r="V72" i="2"/>
  <c r="DK12" i="2"/>
  <c r="CP81" i="2"/>
  <c r="CD73" i="2"/>
  <c r="BW71" i="2"/>
  <c r="U51" i="2"/>
  <c r="P78" i="2"/>
  <c r="O88" i="2"/>
  <c r="Y37" i="2"/>
  <c r="BC32" i="2"/>
  <c r="CQ32" i="2"/>
  <c r="I13" i="2"/>
  <c r="BI88" i="2"/>
  <c r="DF70" i="2"/>
  <c r="AC38" i="2"/>
  <c r="CN56" i="2"/>
  <c r="BZ53" i="2"/>
  <c r="CI12" i="2"/>
  <c r="AV38" i="2"/>
  <c r="CN86" i="2"/>
  <c r="DB62" i="2"/>
  <c r="DH52" i="2"/>
  <c r="DK21" i="2"/>
  <c r="DM79" i="2"/>
  <c r="CB77" i="2"/>
  <c r="BW21" i="2"/>
  <c r="AX9" i="2"/>
  <c r="CV33" i="2"/>
  <c r="BF10" i="2"/>
  <c r="BY42" i="2"/>
  <c r="CT39" i="2"/>
  <c r="CL86" i="2"/>
  <c r="AT66" i="2"/>
  <c r="BH28" i="2"/>
  <c r="BN29" i="2"/>
  <c r="BN7" i="2"/>
  <c r="I19" i="2"/>
  <c r="V70" i="2"/>
  <c r="L16" i="2"/>
  <c r="AZ75" i="2"/>
  <c r="AF43" i="2"/>
  <c r="AB87" i="2"/>
  <c r="DN74" i="2"/>
  <c r="AC88" i="2"/>
  <c r="AG89" i="2"/>
  <c r="K47" i="49"/>
  <c r="AL18" i="2"/>
  <c r="AC33" i="2"/>
  <c r="AU90" i="2"/>
  <c r="BW81" i="2"/>
  <c r="AB31" i="2"/>
  <c r="CS32" i="2"/>
  <c r="BN27" i="2"/>
  <c r="DC52" i="2"/>
  <c r="G46" i="49"/>
  <c r="Z74" i="2"/>
  <c r="I10" i="2"/>
  <c r="BE56" i="2"/>
  <c r="DK59" i="2"/>
  <c r="CF83" i="2"/>
  <c r="CC75" i="2"/>
  <c r="AN51" i="2"/>
  <c r="CD28" i="2"/>
  <c r="DF46" i="2"/>
  <c r="BP74" i="2"/>
  <c r="BC75" i="2"/>
  <c r="AC50" i="2"/>
  <c r="CJ33" i="2"/>
  <c r="CN9" i="2"/>
  <c r="DN18" i="2"/>
  <c r="BP45" i="2"/>
  <c r="AG37" i="2"/>
  <c r="X15" i="2"/>
  <c r="DF62" i="2"/>
  <c r="CP59" i="2"/>
  <c r="AI24" i="2"/>
  <c r="DH33" i="2"/>
  <c r="BE57" i="2"/>
  <c r="U85" i="2"/>
  <c r="S31" i="2"/>
  <c r="AT39" i="2"/>
  <c r="BE59" i="2"/>
  <c r="AZ42" i="2"/>
  <c r="M88" i="2"/>
  <c r="BO65" i="2"/>
  <c r="DC21" i="2"/>
  <c r="CW67" i="2"/>
  <c r="CC64" i="2"/>
  <c r="H27" i="2"/>
  <c r="BT76" i="2"/>
  <c r="AB44" i="2"/>
  <c r="AN34" i="2"/>
  <c r="V71" i="2"/>
  <c r="Q88" i="2"/>
  <c r="BL53" i="2"/>
  <c r="BZ51" i="2"/>
  <c r="I89" i="2"/>
  <c r="AP29" i="2"/>
  <c r="AE9" i="2"/>
  <c r="BP31" i="2"/>
  <c r="CH89" i="2"/>
  <c r="CT23" i="2"/>
  <c r="CJ29" i="2"/>
  <c r="AN90" i="2"/>
  <c r="J14" i="2"/>
  <c r="F48" i="49"/>
  <c r="BJ26" i="2"/>
  <c r="BR64" i="2"/>
  <c r="AP48" i="2"/>
  <c r="BO63" i="2"/>
  <c r="AC52" i="2"/>
  <c r="L72" i="2"/>
  <c r="CN70" i="2"/>
  <c r="AK38" i="2"/>
  <c r="X86" i="2"/>
  <c r="DC22" i="2"/>
  <c r="DK40" i="2"/>
  <c r="Z45" i="2"/>
  <c r="CP61" i="2"/>
  <c r="CC82" i="2"/>
  <c r="AP39" i="2"/>
  <c r="AE80" i="2"/>
  <c r="P12" i="2"/>
  <c r="BO67" i="2"/>
  <c r="BL8" i="2"/>
  <c r="BV62" i="2"/>
  <c r="AK27" i="2"/>
  <c r="I67" i="49"/>
  <c r="AO65" i="2"/>
  <c r="AG78" i="2"/>
  <c r="AI45" i="2"/>
  <c r="DB53" i="2"/>
  <c r="DM77" i="2"/>
  <c r="I53" i="49"/>
  <c r="Z22" i="2"/>
  <c r="S70" i="2"/>
  <c r="Z49" i="2"/>
  <c r="DK58" i="2"/>
  <c r="AT11" i="2"/>
  <c r="CC60" i="2"/>
  <c r="CD49" i="2"/>
  <c r="CH40" i="2"/>
  <c r="M12" i="2"/>
  <c r="BZ86" i="2"/>
  <c r="CP86" i="2"/>
  <c r="AB64" i="2"/>
  <c r="CQ30" i="2"/>
  <c r="I78" i="2"/>
  <c r="CX11" i="2"/>
  <c r="CW66" i="2"/>
  <c r="CZ70" i="2"/>
  <c r="AU86" i="2"/>
  <c r="BI32" i="2"/>
  <c r="P52" i="2"/>
  <c r="CN38" i="2"/>
  <c r="AB50" i="2"/>
  <c r="H44" i="2"/>
  <c r="U54" i="2"/>
  <c r="CL59" i="2"/>
  <c r="CF64" i="2"/>
  <c r="BC37" i="2"/>
  <c r="AK32" i="2"/>
  <c r="I59" i="49"/>
  <c r="AV15" i="2"/>
  <c r="AI59" i="2"/>
  <c r="AE57" i="2"/>
  <c r="P58" i="2"/>
  <c r="AX21" i="2"/>
  <c r="BT12" i="2"/>
  <c r="DM60" i="2"/>
  <c r="X78" i="2"/>
  <c r="AE7" i="2"/>
  <c r="K9" i="49"/>
  <c r="M49" i="2"/>
  <c r="AP58" i="2"/>
  <c r="DK35" i="2"/>
  <c r="BE32" i="2"/>
  <c r="AP67" i="2"/>
  <c r="CV89" i="2"/>
  <c r="CN75" i="2"/>
  <c r="BV86" i="2"/>
  <c r="AL21" i="2"/>
  <c r="CJ41" i="2"/>
  <c r="H77" i="2"/>
  <c r="H73" i="2"/>
  <c r="BY15" i="2"/>
  <c r="BN14" i="2"/>
  <c r="AV14" i="2"/>
  <c r="K23" i="49"/>
  <c r="P41" i="2"/>
  <c r="AL60" i="2"/>
  <c r="DF18" i="2"/>
  <c r="J67" i="2"/>
  <c r="AU62" i="2"/>
  <c r="CL53" i="2"/>
  <c r="AP42" i="2"/>
  <c r="K31" i="49"/>
  <c r="J21" i="2"/>
  <c r="AI37" i="2"/>
  <c r="AP51" i="2"/>
  <c r="DF36" i="2"/>
  <c r="CC59" i="2"/>
  <c r="AR26" i="2"/>
  <c r="DN71" i="2"/>
  <c r="Z76" i="2"/>
  <c r="DK27" i="2"/>
  <c r="CN57" i="2"/>
  <c r="DM89" i="2"/>
  <c r="CS19" i="2"/>
  <c r="AN44" i="2"/>
  <c r="H56" i="2"/>
  <c r="O90" i="2"/>
  <c r="P44" i="2"/>
  <c r="BN74" i="2"/>
  <c r="O70" i="2"/>
  <c r="DJ9" i="2"/>
  <c r="L77" i="2"/>
  <c r="DH17" i="2"/>
  <c r="BF19" i="2"/>
  <c r="DF25" i="2"/>
  <c r="AT69" i="2"/>
  <c r="CQ55" i="2"/>
  <c r="DM42" i="2"/>
  <c r="V58" i="2"/>
  <c r="CQ10" i="2"/>
  <c r="J22" i="2"/>
  <c r="BC70" i="2"/>
  <c r="Y50" i="2"/>
  <c r="CV42" i="2"/>
  <c r="M82" i="2"/>
  <c r="CD32" i="2"/>
  <c r="M80" i="2"/>
  <c r="CW84" i="2"/>
  <c r="BT57" i="2"/>
  <c r="V11" i="2"/>
  <c r="CX20" i="2"/>
  <c r="DB66" i="2"/>
  <c r="DN29" i="2"/>
  <c r="DD35" i="2"/>
  <c r="AE26" i="2"/>
  <c r="S51" i="2"/>
  <c r="BN13" i="2"/>
  <c r="CI86" i="2"/>
  <c r="BO79" i="2"/>
  <c r="P7" i="2"/>
  <c r="BE65" i="2"/>
  <c r="AT22" i="2"/>
  <c r="DD33" i="2"/>
  <c r="G14" i="49"/>
  <c r="DK55" i="2"/>
  <c r="I9" i="2"/>
  <c r="DN67" i="2"/>
  <c r="CS27" i="2"/>
  <c r="CT88" i="2"/>
  <c r="AG36" i="2"/>
  <c r="AZ90" i="2"/>
  <c r="AI42" i="2"/>
  <c r="H75" i="2"/>
  <c r="CJ17" i="2"/>
  <c r="G57" i="49"/>
  <c r="AP52" i="2"/>
  <c r="AC23" i="2"/>
  <c r="BV37" i="2"/>
  <c r="BZ71" i="2"/>
  <c r="F56" i="49"/>
  <c r="M40" i="2"/>
  <c r="BT78" i="2"/>
  <c r="J52" i="2"/>
  <c r="I44" i="2"/>
  <c r="AR45" i="2"/>
  <c r="CP33" i="2"/>
  <c r="O84" i="2"/>
  <c r="Q62" i="2"/>
  <c r="DK48" i="2"/>
  <c r="Q84" i="2"/>
  <c r="CT9" i="2"/>
  <c r="S38" i="2"/>
  <c r="CZ78" i="2"/>
  <c r="L30" i="2"/>
  <c r="BH15" i="2"/>
  <c r="V66" i="2"/>
  <c r="H70" i="2"/>
  <c r="CI42" i="2"/>
  <c r="DN83" i="2"/>
  <c r="CD76" i="2"/>
  <c r="AK18" i="2"/>
  <c r="CX84" i="2"/>
  <c r="AN65" i="2"/>
  <c r="BL35" i="2"/>
  <c r="AO11" i="2"/>
  <c r="BE71" i="2"/>
  <c r="AX28" i="2"/>
  <c r="AI43" i="2"/>
  <c r="CI11" i="2"/>
  <c r="CQ86" i="2"/>
  <c r="BL68" i="2"/>
  <c r="M45" i="2"/>
  <c r="CZ84" i="2"/>
  <c r="P66" i="2"/>
  <c r="P19" i="2"/>
  <c r="S21" i="2"/>
  <c r="AF59" i="2"/>
  <c r="AG68" i="2"/>
  <c r="CW31" i="2"/>
  <c r="DJ20" i="2"/>
  <c r="CH73" i="2"/>
  <c r="BW15" i="2"/>
  <c r="AI73" i="2"/>
  <c r="AN37" i="2"/>
  <c r="AX34" i="2"/>
  <c r="DC28" i="2"/>
  <c r="AU45" i="2"/>
  <c r="CI14" i="2"/>
  <c r="O62" i="2"/>
  <c r="J42" i="2"/>
  <c r="AP33" i="2"/>
  <c r="BO20" i="2"/>
  <c r="AE22" i="2"/>
  <c r="AG58" i="2"/>
  <c r="BH63" i="2"/>
  <c r="DC43" i="2"/>
  <c r="N18" i="18"/>
  <c r="CH7" i="2"/>
  <c r="CX45" i="2"/>
  <c r="CH42" i="2"/>
  <c r="AT80" i="2"/>
  <c r="CC8" i="2"/>
  <c r="CH84" i="2"/>
  <c r="AN46" i="2"/>
  <c r="CF54" i="2"/>
  <c r="CS87" i="2"/>
  <c r="DJ70" i="2"/>
  <c r="M11" i="2"/>
  <c r="BJ55" i="2"/>
  <c r="DB45" i="2"/>
  <c r="DK78" i="2"/>
  <c r="H74" i="2"/>
  <c r="DC56" i="2"/>
  <c r="BR34" i="2"/>
  <c r="CN41" i="2"/>
  <c r="BE30" i="2"/>
  <c r="AU65" i="2"/>
  <c r="CB47" i="2"/>
  <c r="X76" i="2"/>
  <c r="O23" i="2"/>
  <c r="CT34" i="2"/>
  <c r="Y7" i="2"/>
  <c r="CZ24" i="2"/>
  <c r="BO37" i="2"/>
  <c r="AG15" i="2"/>
  <c r="Q65" i="2"/>
  <c r="DH68" i="2"/>
  <c r="DH69" i="2"/>
  <c r="BO19" i="2"/>
  <c r="DK45" i="2"/>
  <c r="BW79" i="2"/>
  <c r="BI28" i="2"/>
  <c r="AK76" i="2"/>
  <c r="AP34" i="2"/>
  <c r="CQ29" i="2"/>
  <c r="BJ85" i="2"/>
  <c r="BH37" i="2"/>
  <c r="Q52" i="2"/>
  <c r="DH86" i="2"/>
  <c r="BB50" i="2"/>
  <c r="S81" i="2"/>
  <c r="CH51" i="2"/>
  <c r="BV79" i="2"/>
  <c r="AU40" i="2"/>
  <c r="AR69" i="2"/>
  <c r="BP14" i="2"/>
  <c r="DK47" i="2"/>
  <c r="H40" i="2"/>
  <c r="CH37" i="2"/>
  <c r="BI15" i="2"/>
  <c r="CN8" i="2"/>
  <c r="CX62" i="2"/>
  <c r="BP76" i="2"/>
  <c r="DN12" i="2"/>
  <c r="DN54" i="2"/>
  <c r="DD29" i="2"/>
  <c r="CZ21" i="2"/>
  <c r="AO81" i="2"/>
  <c r="AG44" i="2"/>
  <c r="X16" i="2"/>
  <c r="I44" i="49"/>
  <c r="CP53" i="2"/>
  <c r="DD67" i="2"/>
  <c r="AU9" i="2"/>
  <c r="CZ14" i="2"/>
  <c r="M51" i="2"/>
  <c r="CT55" i="2"/>
  <c r="CC38" i="2"/>
  <c r="BP28" i="2"/>
  <c r="S20" i="2"/>
  <c r="BP44" i="2"/>
  <c r="AG76" i="2"/>
  <c r="DN40" i="2"/>
  <c r="CT17" i="2"/>
  <c r="AZ64" i="2"/>
  <c r="BC23" i="2"/>
  <c r="J76" i="2"/>
  <c r="X63" i="2"/>
  <c r="BI42" i="2"/>
  <c r="B33" i="18"/>
  <c r="AF16" i="2"/>
  <c r="AU89" i="2"/>
  <c r="X11" i="2"/>
  <c r="R28" i="18"/>
  <c r="CX89" i="2"/>
  <c r="BE82" i="2"/>
  <c r="BE78" i="2"/>
  <c r="AN28" i="2"/>
  <c r="F26" i="49"/>
  <c r="V30" i="2"/>
  <c r="Z86" i="2"/>
  <c r="AK55" i="2"/>
  <c r="AL86" i="2"/>
  <c r="O26" i="2"/>
  <c r="DB47" i="2"/>
  <c r="BC84" i="2"/>
  <c r="AN55" i="2"/>
  <c r="CB26" i="2"/>
  <c r="K51" i="49"/>
  <c r="CJ44" i="2"/>
  <c r="CZ46" i="2"/>
  <c r="Q59" i="2"/>
  <c r="I79" i="2"/>
  <c r="CD38" i="2"/>
  <c r="X13" i="2"/>
  <c r="CI43" i="2"/>
  <c r="AB83" i="2"/>
  <c r="DD85" i="2"/>
  <c r="Q12" i="2"/>
  <c r="DM31" i="2"/>
  <c r="O39" i="2"/>
  <c r="Y89" i="2"/>
  <c r="Y15" i="2"/>
  <c r="P37" i="2"/>
  <c r="J51" i="2"/>
  <c r="AK23" i="2"/>
  <c r="AX13" i="2"/>
  <c r="M60" i="2"/>
  <c r="AT17" i="2"/>
  <c r="DB29" i="2"/>
  <c r="AR30" i="2"/>
  <c r="AI32" i="2"/>
  <c r="CB48" i="2"/>
  <c r="I80" i="2"/>
  <c r="DF78" i="2"/>
  <c r="AI75" i="2"/>
  <c r="BH34" i="2"/>
  <c r="AN38" i="2"/>
  <c r="Z36" i="2"/>
  <c r="BO31" i="2"/>
  <c r="CL38" i="2"/>
  <c r="DM27" i="2"/>
  <c r="AK49" i="2"/>
  <c r="AP63" i="2"/>
  <c r="AT75" i="2"/>
  <c r="BF50" i="2"/>
  <c r="BP33" i="2"/>
  <c r="X79" i="2"/>
  <c r="I33" i="49"/>
  <c r="V52" i="2"/>
  <c r="BL50" i="2"/>
  <c r="BJ51" i="2"/>
  <c r="H72" i="2"/>
  <c r="BT64" i="2"/>
  <c r="M9" i="2"/>
  <c r="AB81" i="2"/>
  <c r="CJ77" i="2"/>
  <c r="I35" i="49"/>
  <c r="BI27" i="2"/>
  <c r="AX72" i="2"/>
  <c r="DN47" i="2"/>
  <c r="CJ59" i="2"/>
  <c r="AO76" i="2"/>
  <c r="AL41" i="2"/>
  <c r="AI74" i="2"/>
  <c r="Z80" i="2"/>
  <c r="AN40" i="2"/>
  <c r="CX86" i="2"/>
  <c r="AI77" i="2"/>
  <c r="K37" i="49"/>
  <c r="DK18" i="2"/>
  <c r="AX40" i="2"/>
  <c r="AB10" i="2"/>
  <c r="DM26" i="2"/>
  <c r="AC55" i="2"/>
  <c r="AG34" i="2"/>
  <c r="CZ47" i="2"/>
  <c r="BV47" i="2"/>
  <c r="AO82" i="2"/>
  <c r="Y27" i="2"/>
  <c r="J82" i="2"/>
  <c r="CB28" i="2"/>
  <c r="CF50" i="2"/>
  <c r="V60" i="2"/>
  <c r="BH66" i="2"/>
  <c r="AV12" i="2"/>
  <c r="AE12" i="2"/>
  <c r="CB78" i="2"/>
  <c r="AE55" i="2"/>
  <c r="CW14" i="2"/>
  <c r="U47" i="2"/>
  <c r="AB66" i="2"/>
  <c r="BR72" i="2"/>
  <c r="DM18" i="2"/>
  <c r="DB30" i="2"/>
  <c r="AV32" i="2"/>
  <c r="CT12" i="2"/>
  <c r="M43" i="2"/>
  <c r="CQ25" i="2"/>
  <c r="BF22" i="2"/>
  <c r="DJ25" i="2"/>
  <c r="BE53" i="2"/>
  <c r="DH31" i="2"/>
  <c r="P54" i="2"/>
  <c r="AL51" i="2"/>
  <c r="X12" i="2"/>
  <c r="CP62" i="2"/>
  <c r="BH7" i="2"/>
  <c r="BT44" i="2"/>
  <c r="CD51" i="2"/>
  <c r="B43" i="18"/>
  <c r="BN69" i="2"/>
  <c r="AX58" i="2"/>
  <c r="CV48" i="2"/>
  <c r="DF34" i="2"/>
  <c r="CX58" i="2"/>
  <c r="CF76" i="2"/>
  <c r="BE21" i="2"/>
  <c r="M14" i="2"/>
  <c r="AN82" i="2"/>
  <c r="AL74" i="2"/>
  <c r="BR45" i="2"/>
  <c r="CQ28" i="2"/>
  <c r="BO73" i="2"/>
  <c r="K28" i="49"/>
  <c r="CC18" i="2"/>
  <c r="S9" i="2"/>
  <c r="AT7" i="2"/>
  <c r="F43" i="49"/>
  <c r="AE88" i="2"/>
  <c r="BT25" i="2"/>
  <c r="BP84" i="2"/>
  <c r="AR15" i="2"/>
  <c r="AN43" i="2"/>
  <c r="AO41" i="2"/>
  <c r="DD86" i="2"/>
  <c r="AL25" i="2"/>
  <c r="DC71" i="2"/>
  <c r="G11" i="49"/>
  <c r="AE40" i="2"/>
  <c r="BC55" i="2"/>
  <c r="BB55" i="2"/>
  <c r="DD9" i="2"/>
  <c r="BN62" i="2"/>
  <c r="CP63" i="2"/>
  <c r="I66" i="49"/>
  <c r="CS30" i="2"/>
  <c r="X40" i="2"/>
  <c r="H64" i="2"/>
  <c r="M39" i="2"/>
  <c r="M32" i="2"/>
  <c r="X88" i="2"/>
  <c r="BY22" i="2"/>
  <c r="BZ8" i="2"/>
  <c r="BH64" i="2"/>
  <c r="G35" i="49"/>
  <c r="BR84" i="2"/>
  <c r="Y22" i="2"/>
  <c r="BT74" i="2"/>
  <c r="CH20" i="2"/>
  <c r="AB53" i="2"/>
  <c r="AG24" i="2"/>
  <c r="DJ64" i="2"/>
  <c r="CS18" i="2"/>
  <c r="P68" i="2"/>
  <c r="DB58" i="2"/>
  <c r="BH27" i="2"/>
  <c r="AC51" i="2"/>
  <c r="AP54" i="2"/>
  <c r="BL34" i="2"/>
  <c r="BZ81" i="2"/>
  <c r="AB41" i="2"/>
  <c r="AG62" i="2"/>
  <c r="CI87" i="2"/>
  <c r="DH45" i="2"/>
  <c r="AC76" i="2"/>
  <c r="CN58" i="2"/>
  <c r="AG16" i="2"/>
  <c r="CZ32" i="2"/>
  <c r="AL40" i="2"/>
  <c r="AZ31" i="2"/>
  <c r="AE36" i="2"/>
  <c r="DK53" i="2"/>
  <c r="G9" i="49"/>
  <c r="P83" i="2"/>
  <c r="BZ44" i="2"/>
  <c r="O7" i="2"/>
  <c r="BO12" i="2"/>
  <c r="AI58" i="2"/>
  <c r="BO26" i="2"/>
  <c r="CV50" i="2"/>
  <c r="DB23" i="2"/>
  <c r="I87" i="2"/>
  <c r="BJ86" i="2"/>
  <c r="S75" i="2"/>
  <c r="Q79" i="2"/>
  <c r="DJ17" i="2"/>
  <c r="F61" i="49"/>
  <c r="DH90" i="2"/>
  <c r="CC9" i="2"/>
  <c r="AI57" i="2"/>
  <c r="V16" i="2"/>
  <c r="I65" i="49"/>
  <c r="CF82" i="2"/>
  <c r="AR80" i="2"/>
  <c r="DD61" i="2"/>
  <c r="CC71" i="2"/>
  <c r="DK51" i="2"/>
  <c r="AL83" i="2"/>
  <c r="BT28" i="2"/>
  <c r="AR44" i="2"/>
  <c r="CN69" i="2"/>
  <c r="BV14" i="2"/>
  <c r="P63" i="2"/>
  <c r="BV19" i="2"/>
  <c r="CC14" i="2"/>
  <c r="BE76" i="2"/>
  <c r="L41" i="2"/>
  <c r="CI44" i="2"/>
  <c r="BH73" i="2"/>
  <c r="DN76" i="2"/>
  <c r="BJ89" i="2"/>
  <c r="DJ71" i="2"/>
  <c r="BE42" i="2"/>
  <c r="J37" i="2"/>
  <c r="CZ77" i="2"/>
  <c r="BJ18" i="2"/>
  <c r="AP69" i="2"/>
  <c r="CB73" i="2"/>
  <c r="AB33" i="2"/>
  <c r="I59" i="2"/>
  <c r="CF43" i="2"/>
  <c r="CI35" i="2"/>
  <c r="AV33" i="2"/>
  <c r="CV43" i="2"/>
  <c r="BN26" i="2"/>
  <c r="BY71" i="2"/>
  <c r="Q54" i="2"/>
  <c r="DC15" i="2"/>
  <c r="DM17" i="2"/>
  <c r="CF30" i="2"/>
  <c r="BR37" i="2"/>
  <c r="BC65" i="2"/>
  <c r="I29" i="49"/>
  <c r="P11" i="2"/>
  <c r="BW51" i="2"/>
  <c r="CL16" i="2"/>
  <c r="BB59" i="2"/>
  <c r="DC27" i="2"/>
  <c r="CQ27" i="2"/>
  <c r="BC66" i="2"/>
  <c r="BN71" i="2"/>
  <c r="H71" i="2"/>
  <c r="BP47" i="2"/>
  <c r="M75" i="2"/>
  <c r="S53" i="2"/>
  <c r="AT72" i="2"/>
  <c r="BN28" i="2"/>
  <c r="BC45" i="2"/>
  <c r="CF52" i="2"/>
  <c r="AX80" i="2"/>
  <c r="BO13" i="2"/>
  <c r="CD87" i="2"/>
  <c r="AL49" i="2"/>
  <c r="U61" i="2"/>
  <c r="BY28" i="2"/>
  <c r="V57" i="2"/>
  <c r="DJ8" i="2"/>
  <c r="CJ64" i="2"/>
  <c r="CF37" i="2"/>
  <c r="BT70" i="2"/>
  <c r="CQ19" i="2"/>
  <c r="DF13" i="2"/>
  <c r="DC25" i="2"/>
  <c r="BL41" i="2"/>
  <c r="Q37" i="2"/>
  <c r="BZ77" i="2"/>
  <c r="J26" i="2"/>
  <c r="Z37" i="2"/>
  <c r="AX71" i="2"/>
  <c r="DH43" i="2"/>
  <c r="CS50" i="2"/>
  <c r="O83" i="2"/>
  <c r="BW13" i="2"/>
  <c r="O13" i="2"/>
  <c r="U67" i="2"/>
  <c r="CQ85" i="2"/>
  <c r="CJ36" i="2"/>
  <c r="CT66" i="2"/>
  <c r="DD14" i="2"/>
  <c r="AO19" i="2"/>
  <c r="BB17" i="2"/>
  <c r="AR83" i="2"/>
  <c r="M33" i="2"/>
  <c r="BV36" i="2"/>
  <c r="BL30" i="2"/>
  <c r="O64" i="2"/>
  <c r="CB9" i="2"/>
  <c r="AV43" i="2"/>
  <c r="BO54" i="2"/>
  <c r="AV76" i="2"/>
  <c r="U65" i="2"/>
  <c r="X28" i="2"/>
  <c r="DH32" i="2"/>
  <c r="Z62" i="2"/>
  <c r="CC57" i="2"/>
  <c r="BZ52" i="2"/>
  <c r="DH15" i="2"/>
  <c r="AT9" i="2"/>
  <c r="CB44" i="2"/>
  <c r="BL67" i="2"/>
  <c r="I37" i="2"/>
  <c r="AU50" i="2"/>
  <c r="CL7" i="2"/>
  <c r="P31" i="2"/>
  <c r="Z52" i="2"/>
  <c r="BR50" i="2"/>
  <c r="X27" i="2"/>
  <c r="AE19" i="2"/>
  <c r="BJ38" i="2"/>
  <c r="CF29" i="2"/>
  <c r="U38" i="2"/>
  <c r="CN23" i="2"/>
  <c r="CX43" i="2"/>
  <c r="J40" i="2"/>
  <c r="DM85" i="2"/>
  <c r="BH44" i="2"/>
  <c r="DH51" i="2"/>
  <c r="BI8" i="2"/>
  <c r="BL24" i="2"/>
  <c r="CQ67" i="2"/>
  <c r="CZ19" i="2"/>
  <c r="BI29" i="2"/>
  <c r="AN54" i="2"/>
  <c r="X26" i="2"/>
  <c r="F60" i="49"/>
  <c r="BL39" i="2"/>
  <c r="DC34" i="2"/>
  <c r="BF65" i="2"/>
  <c r="BZ32" i="2"/>
  <c r="AK40" i="2"/>
  <c r="AU14" i="2"/>
  <c r="BE11" i="2"/>
  <c r="BH81" i="2"/>
  <c r="CI47" i="2"/>
  <c r="CD90" i="2"/>
  <c r="BF70" i="2"/>
  <c r="X56" i="2"/>
  <c r="CL22" i="2"/>
  <c r="AR13" i="2"/>
  <c r="P47" i="2"/>
  <c r="P56" i="2"/>
  <c r="X64" i="2"/>
  <c r="CN24" i="2"/>
  <c r="BJ39" i="2"/>
  <c r="BJ42" i="2"/>
  <c r="CH85" i="2"/>
  <c r="I46" i="2"/>
  <c r="BE74" i="2"/>
  <c r="AU36" i="2"/>
  <c r="CL54" i="2"/>
  <c r="BW69" i="2"/>
  <c r="AT84" i="2"/>
  <c r="BP56" i="2"/>
  <c r="AP30" i="2"/>
  <c r="P90" i="2"/>
  <c r="DD38" i="2"/>
  <c r="BT68" i="2"/>
  <c r="AI7" i="2"/>
  <c r="AB75" i="2"/>
  <c r="U46" i="2"/>
  <c r="CI26" i="2"/>
  <c r="CW30" i="2"/>
  <c r="P32" i="2"/>
  <c r="X80" i="2"/>
  <c r="AX44" i="2"/>
  <c r="AC66" i="2"/>
  <c r="CD72" i="2"/>
  <c r="G67" i="49"/>
  <c r="CH48" i="2"/>
  <c r="BC53" i="2"/>
  <c r="BH59" i="2"/>
  <c r="CL11" i="2"/>
  <c r="P61" i="2"/>
  <c r="CB30" i="2"/>
  <c r="AK68" i="2"/>
  <c r="Y9" i="2"/>
  <c r="BI56" i="2"/>
  <c r="M35" i="2"/>
  <c r="P74" i="2"/>
  <c r="CJ89" i="2"/>
  <c r="AF52" i="2"/>
  <c r="BE20" i="2"/>
  <c r="CX33" i="2"/>
  <c r="X58" i="2"/>
  <c r="CH32" i="2"/>
  <c r="I69" i="49"/>
  <c r="I54" i="2"/>
  <c r="BJ12" i="2"/>
  <c r="CT78" i="2"/>
  <c r="BW48" i="2"/>
  <c r="I82" i="2"/>
  <c r="CT80" i="2"/>
  <c r="CH41" i="2"/>
  <c r="DH57" i="2"/>
  <c r="AZ68" i="2"/>
  <c r="BI10" i="2"/>
  <c r="BJ60" i="2"/>
  <c r="AT28" i="2"/>
  <c r="CN87" i="2"/>
  <c r="BI57" i="2"/>
  <c r="AT59" i="2"/>
  <c r="CX23" i="2"/>
  <c r="CB23" i="2"/>
  <c r="AC41" i="2"/>
  <c r="BR33" i="2"/>
  <c r="F17" i="49"/>
  <c r="F13" i="49"/>
  <c r="BF72" i="2"/>
  <c r="DJ23" i="2"/>
  <c r="U25" i="2"/>
  <c r="CP78" i="2"/>
  <c r="DC81" i="2"/>
  <c r="AF30" i="2"/>
  <c r="CQ44" i="2"/>
  <c r="AZ27" i="2"/>
  <c r="BJ15" i="2"/>
  <c r="BJ36" i="2"/>
  <c r="BZ27" i="2"/>
  <c r="DD16" i="2"/>
  <c r="DB72" i="2"/>
  <c r="AE42" i="2"/>
  <c r="CD13" i="2"/>
  <c r="BZ10" i="2"/>
  <c r="CS62" i="2"/>
  <c r="I58" i="49"/>
  <c r="Q56" i="2"/>
  <c r="BI86" i="2"/>
  <c r="CD42" i="2"/>
  <c r="AN70" i="2"/>
  <c r="CF19" i="2"/>
  <c r="V43" i="2"/>
  <c r="AV20" i="2"/>
  <c r="CX81" i="2"/>
  <c r="CH88" i="2"/>
  <c r="BI54" i="2"/>
  <c r="BI16" i="2"/>
  <c r="BO84" i="2"/>
  <c r="K59" i="49"/>
  <c r="Q39" i="2"/>
  <c r="M37" i="2"/>
  <c r="AX56" i="2"/>
  <c r="BC18" i="2"/>
  <c r="BJ40" i="2"/>
  <c r="AR73" i="2"/>
  <c r="P25" i="2"/>
  <c r="V73" i="2"/>
  <c r="CV67" i="2"/>
  <c r="S43" i="2"/>
  <c r="CJ75" i="2"/>
  <c r="X82" i="2"/>
  <c r="CZ60" i="2"/>
  <c r="DF76" i="2"/>
  <c r="Y68" i="2"/>
  <c r="CQ39" i="2"/>
  <c r="DD20" i="2"/>
  <c r="AB46" i="2"/>
  <c r="BT23" i="2"/>
  <c r="DB56" i="2"/>
  <c r="CX13" i="2"/>
  <c r="CS36" i="2"/>
  <c r="S12" i="2"/>
  <c r="AK8" i="2"/>
  <c r="BL46" i="2"/>
  <c r="BO59" i="2"/>
  <c r="CJ26" i="2"/>
  <c r="AU70" i="2"/>
  <c r="BO77" i="2"/>
  <c r="CL36" i="2"/>
  <c r="BN53" i="2"/>
  <c r="G30" i="49"/>
  <c r="AK11" i="2"/>
  <c r="CQ76" i="2"/>
  <c r="CW80" i="2"/>
  <c r="BR78" i="2"/>
  <c r="BV72" i="2"/>
  <c r="AR76" i="2"/>
  <c r="CL21" i="2"/>
  <c r="G43" i="18"/>
  <c r="AI49" i="2"/>
  <c r="DC33" i="2"/>
  <c r="BN79" i="2"/>
  <c r="O87" i="2"/>
  <c r="BW16" i="2"/>
  <c r="CJ83" i="2"/>
  <c r="BO33" i="2"/>
  <c r="CD7" i="2"/>
  <c r="CZ12" i="2"/>
  <c r="F40" i="49"/>
  <c r="CQ74" i="2"/>
  <c r="CS76" i="2"/>
  <c r="CP39" i="2"/>
  <c r="AV36" i="2"/>
  <c r="DH76" i="2"/>
  <c r="Y33" i="2"/>
  <c r="CT77" i="2"/>
  <c r="BN15" i="2"/>
  <c r="BJ23" i="2"/>
  <c r="DC80" i="2"/>
  <c r="AP45" i="2"/>
  <c r="H50" i="2"/>
  <c r="AT19" i="2"/>
  <c r="H11" i="2"/>
  <c r="CF88" i="2"/>
  <c r="AE15" i="2"/>
  <c r="S29" i="2"/>
  <c r="AI66" i="2"/>
  <c r="DH88" i="2"/>
  <c r="BI45" i="2"/>
  <c r="P89" i="2"/>
  <c r="AV18" i="2"/>
  <c r="AV17" i="2"/>
  <c r="BY69" i="2"/>
  <c r="BF87" i="2"/>
  <c r="BO82" i="2"/>
  <c r="Q63" i="2"/>
  <c r="CD22" i="2"/>
  <c r="U62" i="2"/>
  <c r="Q48" i="2"/>
  <c r="Y74" i="2"/>
  <c r="AI81" i="2"/>
  <c r="CL50" i="2"/>
  <c r="BR60" i="2"/>
  <c r="DK84" i="2"/>
  <c r="S73" i="2"/>
  <c r="CP20" i="2"/>
  <c r="DH13" i="2"/>
  <c r="CT38" i="2"/>
  <c r="DC63" i="2"/>
  <c r="CZ27" i="2"/>
  <c r="BE12" i="2"/>
  <c r="DC9" i="2"/>
  <c r="I58" i="2"/>
  <c r="AC75" i="2"/>
  <c r="AK51" i="2"/>
  <c r="G47" i="49"/>
  <c r="BO83" i="2"/>
  <c r="X67" i="2"/>
  <c r="O72" i="2"/>
  <c r="CP55" i="2"/>
  <c r="L52" i="2"/>
  <c r="BC12" i="2"/>
  <c r="AL64" i="2"/>
  <c r="CP72" i="2"/>
  <c r="F21" i="49"/>
  <c r="CV23" i="2"/>
  <c r="BR8" i="2"/>
  <c r="DB27" i="2"/>
  <c r="AU88" i="2"/>
  <c r="AR59" i="2"/>
  <c r="BT32" i="2"/>
  <c r="BR38" i="2"/>
  <c r="AK52" i="2"/>
  <c r="AC65" i="2"/>
  <c r="H83" i="2"/>
  <c r="BN51" i="2"/>
  <c r="BV53" i="2"/>
  <c r="CX77" i="2"/>
  <c r="AX24" i="2"/>
  <c r="Q24" i="2"/>
  <c r="AK41" i="2"/>
  <c r="AC90" i="2"/>
  <c r="CD71" i="2"/>
  <c r="AI67" i="2"/>
  <c r="AG79" i="2"/>
  <c r="AU16" i="2"/>
  <c r="CZ15" i="2"/>
  <c r="CV84" i="2"/>
  <c r="DC58" i="2"/>
  <c r="DN46" i="2"/>
  <c r="AI17" i="2"/>
  <c r="BY27" i="2"/>
  <c r="M62" i="2"/>
  <c r="AO36" i="2"/>
  <c r="Q33" i="2"/>
  <c r="AX76" i="2"/>
  <c r="DD73" i="2"/>
  <c r="BZ20" i="2"/>
  <c r="Y52" i="2"/>
  <c r="BW59" i="2"/>
  <c r="G48" i="49"/>
  <c r="H49" i="2"/>
  <c r="BN44" i="2"/>
  <c r="BV68" i="2"/>
  <c r="BB10" i="2"/>
  <c r="BZ72" i="2"/>
  <c r="BL25" i="2"/>
  <c r="BL10" i="2"/>
  <c r="BZ26" i="2"/>
  <c r="Y44" i="2"/>
  <c r="CV15" i="2"/>
  <c r="CC74" i="2"/>
  <c r="S37" i="2"/>
  <c r="X34" i="2"/>
  <c r="O49" i="2"/>
  <c r="V7" i="2"/>
  <c r="DB32" i="2"/>
  <c r="I47" i="49"/>
  <c r="CJ23" i="2"/>
  <c r="DD84" i="2"/>
  <c r="DN52" i="2"/>
  <c r="CI41" i="2"/>
  <c r="BC50" i="2"/>
  <c r="BB38" i="2"/>
  <c r="DN68" i="2"/>
  <c r="J35" i="2"/>
  <c r="BL21" i="2"/>
  <c r="BN36" i="2"/>
  <c r="AC81" i="2"/>
  <c r="Q89" i="2"/>
  <c r="BW63" i="2"/>
  <c r="Y59" i="2"/>
  <c r="F66" i="49"/>
  <c r="U32" i="2"/>
  <c r="DM45" i="2"/>
  <c r="CH63" i="2"/>
  <c r="CB16" i="2"/>
  <c r="K36" i="49"/>
  <c r="BJ56" i="2"/>
  <c r="CL15" i="2"/>
  <c r="G38" i="18"/>
  <c r="DB8" i="2"/>
  <c r="I62" i="2"/>
  <c r="CV68" i="2"/>
  <c r="H48" i="2"/>
  <c r="G24" i="49"/>
  <c r="BF36" i="2"/>
  <c r="CF15" i="2"/>
  <c r="U33" i="2"/>
  <c r="O25" i="2"/>
  <c r="Z71" i="2"/>
  <c r="AV39" i="2"/>
  <c r="AK63" i="2"/>
  <c r="CS65" i="2"/>
  <c r="CV45" i="2"/>
  <c r="CX82" i="2"/>
  <c r="BW26" i="2"/>
  <c r="BN72" i="2"/>
  <c r="AC60" i="2"/>
  <c r="AV44" i="2"/>
  <c r="BF21" i="2"/>
  <c r="CZ58" i="2"/>
  <c r="CI17" i="2"/>
  <c r="BY26" i="2"/>
  <c r="BI69" i="2"/>
  <c r="F55" i="49"/>
  <c r="CZ7" i="2"/>
  <c r="BZ74" i="2"/>
  <c r="BN49" i="2"/>
  <c r="DN89" i="2"/>
  <c r="DH89" i="2"/>
  <c r="AL43" i="2"/>
  <c r="AG57" i="2"/>
  <c r="DK76" i="2"/>
  <c r="BJ64" i="2"/>
  <c r="CW11" i="2"/>
  <c r="CL79" i="2"/>
  <c r="AE29" i="2"/>
  <c r="AN30" i="2"/>
  <c r="AP66" i="2"/>
  <c r="AZ14" i="2"/>
  <c r="V21" i="2"/>
  <c r="Z38" i="2"/>
  <c r="BJ73" i="2"/>
  <c r="S78" i="2"/>
  <c r="CW24" i="2"/>
  <c r="CL34" i="2"/>
  <c r="M64" i="2"/>
  <c r="CW16" i="2"/>
  <c r="L61" i="2"/>
  <c r="DC10" i="2"/>
  <c r="BE86" i="2"/>
  <c r="AB20" i="2"/>
  <c r="CX37" i="2"/>
  <c r="Z19" i="2"/>
  <c r="AC39" i="2"/>
  <c r="CF60" i="2"/>
  <c r="CX8" i="2"/>
  <c r="CB49" i="2"/>
  <c r="BP13" i="2"/>
  <c r="U20" i="2"/>
  <c r="AF35" i="2"/>
  <c r="CN30" i="2"/>
  <c r="AN80" i="2"/>
  <c r="V15" i="2"/>
  <c r="AZ62" i="2"/>
  <c r="DB52" i="2"/>
  <c r="CT7" i="2"/>
  <c r="O82" i="2"/>
  <c r="O76" i="2"/>
  <c r="AZ23" i="2"/>
  <c r="J59" i="2"/>
  <c r="DJ82" i="2"/>
  <c r="DC49" i="2"/>
  <c r="DJ56" i="2"/>
  <c r="AG54" i="2"/>
  <c r="BT46" i="2"/>
  <c r="DK16" i="2"/>
  <c r="AU74" i="2"/>
  <c r="CZ50" i="2"/>
  <c r="BN10" i="2"/>
  <c r="P13" i="18"/>
  <c r="F46" i="49"/>
  <c r="BC22" i="2"/>
  <c r="BE84" i="2"/>
  <c r="AX31" i="2"/>
  <c r="AU48" i="2"/>
  <c r="O60" i="2"/>
  <c r="AO68" i="2"/>
  <c r="AI18" i="2"/>
  <c r="X50" i="2"/>
  <c r="AL66" i="2"/>
  <c r="CJ51" i="2"/>
  <c r="DM69" i="2"/>
  <c r="AZ22" i="2"/>
  <c r="CP43" i="2"/>
  <c r="CI29" i="2"/>
  <c r="L11" i="2"/>
  <c r="CH58" i="2"/>
  <c r="BW36" i="2"/>
  <c r="DF72" i="2"/>
  <c r="CP48" i="2"/>
  <c r="CP42" i="2"/>
  <c r="CB66" i="2"/>
  <c r="V59" i="2"/>
  <c r="BB20" i="2"/>
  <c r="AP85" i="2"/>
  <c r="X73" i="2"/>
  <c r="AL73" i="2"/>
  <c r="X36" i="2"/>
  <c r="AU46" i="2"/>
  <c r="BB43" i="2"/>
  <c r="BV23" i="2"/>
  <c r="BL88" i="2"/>
  <c r="AT23" i="2"/>
  <c r="CF27" i="2"/>
  <c r="X51" i="2"/>
  <c r="BB69" i="2"/>
  <c r="V38" i="2"/>
  <c r="AK45" i="2"/>
  <c r="K58" i="49"/>
  <c r="BT21" i="2"/>
  <c r="CB36" i="2"/>
  <c r="DD89" i="2"/>
  <c r="CL56" i="2"/>
  <c r="CD20" i="2"/>
  <c r="BB30" i="2"/>
  <c r="BR12" i="2"/>
  <c r="AI88" i="2"/>
  <c r="CC77" i="2"/>
  <c r="AT74" i="2"/>
  <c r="Q74" i="2"/>
  <c r="CQ34" i="2"/>
  <c r="AV75" i="2"/>
  <c r="DF79" i="2"/>
  <c r="DB51" i="2"/>
  <c r="AB30" i="2"/>
  <c r="CN29" i="2"/>
  <c r="CT29" i="2"/>
  <c r="CI40" i="2"/>
  <c r="Z42" i="2"/>
  <c r="AN83" i="2"/>
  <c r="K13" i="18"/>
  <c r="Q61" i="2"/>
  <c r="AV59" i="2"/>
  <c r="CH76" i="2"/>
  <c r="DM12" i="2"/>
  <c r="CB72" i="2"/>
  <c r="AR78" i="2"/>
  <c r="DB64" i="2"/>
  <c r="Z41" i="2"/>
  <c r="DB71" i="2"/>
  <c r="BN43" i="2"/>
  <c r="AG55" i="2"/>
  <c r="CT73" i="2"/>
  <c r="BV45" i="2"/>
  <c r="Y58" i="2"/>
  <c r="CI48" i="2"/>
  <c r="DC82" i="2"/>
  <c r="Y90" i="2"/>
  <c r="CQ69" i="2"/>
  <c r="L58" i="2"/>
  <c r="M34" i="2"/>
  <c r="I36" i="49"/>
  <c r="CB43" i="2"/>
  <c r="BR31" i="2"/>
  <c r="CJ27" i="2"/>
  <c r="AC53" i="2"/>
  <c r="DJ18" i="2"/>
  <c r="CT42" i="2"/>
  <c r="AR88" i="2"/>
  <c r="CI55" i="2"/>
  <c r="I76" i="2"/>
  <c r="BY17" i="2"/>
  <c r="DK66" i="2"/>
  <c r="CN83" i="2"/>
  <c r="S19" i="2"/>
  <c r="BR68" i="2"/>
  <c r="CP65" i="2"/>
  <c r="O24" i="2"/>
  <c r="O36" i="2"/>
  <c r="DN7" i="2"/>
  <c r="AT71" i="2"/>
  <c r="CC66" i="2"/>
  <c r="CZ51" i="2"/>
  <c r="DH60" i="2"/>
  <c r="AT38" i="2"/>
  <c r="J68" i="2"/>
  <c r="CZ79" i="2"/>
  <c r="L13" i="2"/>
  <c r="AV71" i="2"/>
  <c r="S34" i="2"/>
  <c r="Q47" i="2"/>
  <c r="AE84" i="2"/>
  <c r="AB57" i="2"/>
  <c r="V86" i="2"/>
  <c r="BL45" i="2"/>
  <c r="CI64" i="2"/>
  <c r="CD37" i="2"/>
  <c r="P40" i="2"/>
  <c r="DJ49" i="2"/>
  <c r="AX16" i="2"/>
  <c r="AF58" i="2"/>
  <c r="BW88" i="2"/>
  <c r="J11" i="2"/>
  <c r="AZ36" i="2"/>
  <c r="DJ60" i="2"/>
  <c r="DD65" i="2"/>
  <c r="F49" i="49"/>
  <c r="BF73" i="2"/>
  <c r="M42" i="2"/>
  <c r="AP84" i="2"/>
  <c r="X24" i="2"/>
  <c r="P73" i="2"/>
  <c r="K45" i="49"/>
  <c r="Y88" i="2"/>
  <c r="BZ84" i="2"/>
  <c r="BI7" i="2"/>
  <c r="AC78" i="2"/>
  <c r="Z18" i="2"/>
  <c r="AB51" i="2"/>
  <c r="AC63" i="2"/>
  <c r="U68" i="2"/>
  <c r="BE43" i="2"/>
  <c r="CL76" i="2"/>
  <c r="AF25" i="2"/>
  <c r="BL22" i="2"/>
  <c r="AF77" i="2"/>
  <c r="I63" i="49"/>
  <c r="BZ90" i="2"/>
  <c r="CP52" i="2"/>
  <c r="Z30" i="2"/>
  <c r="AZ58" i="2"/>
  <c r="DD18" i="2"/>
  <c r="U43" i="18"/>
  <c r="AR51" i="2"/>
  <c r="J7" i="2"/>
  <c r="BB9" i="2"/>
  <c r="DC85" i="2"/>
  <c r="DK15" i="2"/>
  <c r="I38" i="49"/>
  <c r="AO70" i="2"/>
  <c r="AU43" i="2"/>
  <c r="BR55" i="2"/>
  <c r="BT16" i="2"/>
  <c r="AN69" i="2"/>
  <c r="BZ36" i="2"/>
  <c r="BT77" i="2"/>
  <c r="F44" i="49"/>
  <c r="CN80" i="2"/>
  <c r="AN17" i="2"/>
  <c r="Y85" i="2"/>
  <c r="DF84" i="2"/>
  <c r="AO22" i="2"/>
  <c r="AT81" i="2"/>
  <c r="DB44" i="2"/>
  <c r="BR32" i="2"/>
  <c r="CJ80" i="2"/>
  <c r="CN79" i="2"/>
  <c r="CX87" i="2"/>
  <c r="K18" i="18"/>
  <c r="CW88" i="2"/>
  <c r="CI31" i="2"/>
  <c r="DM55" i="2"/>
  <c r="L87" i="2"/>
  <c r="AZ78" i="2"/>
  <c r="AZ54" i="2"/>
  <c r="BT49" i="2"/>
  <c r="BR46" i="2"/>
  <c r="DH38" i="2"/>
  <c r="BW67" i="2"/>
  <c r="DK32" i="2"/>
  <c r="M78" i="2"/>
  <c r="CX27" i="2"/>
  <c r="CH68" i="2"/>
  <c r="AC17" i="2"/>
  <c r="J87" i="2"/>
  <c r="CL52" i="2"/>
  <c r="CX26" i="2"/>
  <c r="CP84" i="2"/>
  <c r="BH74" i="2"/>
  <c r="DH83" i="2"/>
  <c r="BP62" i="2"/>
  <c r="X84" i="2"/>
  <c r="BR10" i="2"/>
  <c r="BF40" i="2"/>
  <c r="DF31" i="2"/>
  <c r="BL38" i="2"/>
  <c r="DM32" i="2"/>
  <c r="AB37" i="2"/>
  <c r="BJ21" i="2"/>
  <c r="I23" i="49"/>
  <c r="CN73" i="2"/>
  <c r="V29" i="2"/>
  <c r="AI15" i="2"/>
  <c r="AG65" i="2"/>
  <c r="BO72" i="2"/>
  <c r="BW55" i="2"/>
  <c r="BV16" i="2"/>
  <c r="CV55" i="2"/>
  <c r="CS33" i="2"/>
  <c r="O16" i="2"/>
  <c r="BB90" i="2"/>
  <c r="M50" i="2"/>
  <c r="K43" i="49"/>
  <c r="BP65" i="2"/>
  <c r="Y48" i="2"/>
  <c r="BN59" i="2"/>
  <c r="M30" i="2"/>
  <c r="CC51" i="2"/>
  <c r="G16" i="49"/>
  <c r="BB63" i="2"/>
  <c r="BC73" i="2"/>
  <c r="CB67" i="2"/>
  <c r="AR68" i="2"/>
  <c r="DD80" i="2"/>
  <c r="CS28" i="2"/>
  <c r="G64" i="49"/>
  <c r="AC19" i="2"/>
  <c r="DB37" i="2"/>
  <c r="AT73" i="2"/>
  <c r="DD81" i="2"/>
  <c r="CJ19" i="2"/>
  <c r="I16" i="49"/>
  <c r="DH44" i="2"/>
  <c r="V89" i="2"/>
  <c r="CS58" i="2"/>
  <c r="AI47" i="2"/>
  <c r="AV78" i="2"/>
  <c r="BP72" i="2"/>
  <c r="CI57" i="2"/>
  <c r="DF33" i="2"/>
  <c r="CX85" i="2"/>
  <c r="AZ47" i="2"/>
  <c r="CJ67" i="2"/>
  <c r="CN19" i="2"/>
  <c r="AK26" i="2"/>
  <c r="CI60" i="2"/>
  <c r="BC48" i="2"/>
  <c r="AC9" i="2"/>
  <c r="CF77" i="2"/>
  <c r="BE66" i="2"/>
  <c r="DJ73" i="2"/>
  <c r="J41" i="2"/>
  <c r="CW54" i="2"/>
  <c r="AP25" i="2"/>
  <c r="DJ43" i="2"/>
  <c r="BT38" i="2"/>
  <c r="CT18" i="2"/>
  <c r="BC58" i="2"/>
  <c r="K26" i="49"/>
  <c r="DJ31" i="2"/>
  <c r="CB52" i="2"/>
  <c r="BB41" i="2"/>
  <c r="CZ25" i="2"/>
  <c r="AL9" i="2"/>
  <c r="V9" i="2"/>
  <c r="CF42" i="2"/>
  <c r="BP40" i="2"/>
  <c r="CT75" i="2"/>
  <c r="AN87" i="2"/>
  <c r="AB47" i="2"/>
  <c r="J20" i="2"/>
  <c r="BO51" i="2"/>
  <c r="P88" i="2"/>
  <c r="S8" i="2"/>
  <c r="CH39" i="2"/>
  <c r="CS40" i="2"/>
  <c r="AP90" i="2"/>
  <c r="I56" i="49"/>
  <c r="CF40" i="2"/>
  <c r="BC80" i="2"/>
  <c r="DD42" i="2"/>
  <c r="BN60" i="2"/>
  <c r="DJ12" i="2"/>
  <c r="CH24" i="2"/>
  <c r="BR17" i="2"/>
  <c r="AV27" i="2"/>
  <c r="DJ15" i="2"/>
  <c r="AZ43" i="2"/>
  <c r="O85" i="2"/>
  <c r="BN68" i="2"/>
  <c r="DN33" i="2"/>
  <c r="CP34" i="2"/>
  <c r="G39" i="49"/>
  <c r="AZ52" i="2"/>
  <c r="Q70" i="2"/>
  <c r="DH34" i="2"/>
  <c r="DF40" i="2"/>
  <c r="BV29" i="2"/>
  <c r="CB39" i="2"/>
  <c r="AX37" i="2"/>
  <c r="G38" i="49"/>
  <c r="AX70" i="2"/>
  <c r="CX32" i="2"/>
  <c r="K30" i="49"/>
  <c r="AP8" i="2"/>
  <c r="AG22" i="2"/>
  <c r="CS64" i="2"/>
  <c r="X38" i="2"/>
  <c r="BT82" i="2"/>
  <c r="M18" i="2"/>
  <c r="DC62" i="2"/>
  <c r="AI27" i="2"/>
  <c r="AE48" i="2"/>
  <c r="X21" i="2"/>
  <c r="BO29" i="2"/>
  <c r="Q17" i="2"/>
  <c r="S23" i="18"/>
  <c r="CH80" i="2"/>
  <c r="AB60" i="2"/>
  <c r="DM49" i="2"/>
  <c r="BV89" i="2"/>
  <c r="I49" i="49"/>
  <c r="Z12" i="2"/>
  <c r="BO28" i="2"/>
  <c r="BY21" i="2"/>
  <c r="DM76" i="2"/>
  <c r="AB82" i="2"/>
  <c r="P30" i="2"/>
  <c r="BF9" i="2"/>
  <c r="DM44" i="2"/>
  <c r="F63" i="49"/>
  <c r="BV81" i="2"/>
  <c r="AN78" i="2"/>
  <c r="AG60" i="2"/>
  <c r="CT65" i="2"/>
  <c r="AK13" i="2"/>
  <c r="BB72" i="2"/>
  <c r="CQ70" i="2"/>
  <c r="Y18" i="2"/>
  <c r="DN44" i="2"/>
  <c r="BH77" i="2"/>
  <c r="L34" i="2"/>
  <c r="CI27" i="2"/>
  <c r="DD83" i="2"/>
  <c r="AP89" i="2"/>
  <c r="DM11" i="2"/>
  <c r="CD46" i="2"/>
  <c r="G56" i="49"/>
  <c r="AX17" i="2"/>
  <c r="Z59" i="2"/>
  <c r="AO77" i="2"/>
  <c r="DN21" i="2"/>
  <c r="AO62" i="2"/>
  <c r="BC21" i="2"/>
  <c r="CV77" i="2"/>
  <c r="CZ88" i="2"/>
  <c r="DN87" i="2"/>
  <c r="AB80" i="2"/>
  <c r="DB9" i="2"/>
  <c r="BF51" i="2"/>
  <c r="BF33" i="2"/>
  <c r="BI39" i="2"/>
  <c r="BL58" i="2"/>
  <c r="I27" i="49"/>
  <c r="L18" i="2"/>
  <c r="L20" i="2"/>
  <c r="CP50" i="2"/>
  <c r="DB18" i="2"/>
  <c r="AU26" i="2"/>
  <c r="BO57" i="2"/>
  <c r="CW37" i="2"/>
  <c r="CL80" i="2"/>
  <c r="DB33" i="2"/>
  <c r="BH30" i="2"/>
  <c r="CJ46" i="2"/>
  <c r="AE33" i="2"/>
  <c r="BJ34" i="2"/>
  <c r="V10" i="2"/>
  <c r="BH26" i="2"/>
  <c r="CQ57" i="2"/>
  <c r="V19" i="2"/>
  <c r="DJ53" i="2"/>
  <c r="AZ32" i="2"/>
  <c r="CC30" i="2"/>
  <c r="BY8" i="2"/>
  <c r="CB63" i="2"/>
  <c r="AO63" i="2"/>
  <c r="BP11" i="2"/>
  <c r="BO39" i="2"/>
  <c r="BY84" i="2"/>
  <c r="BN66" i="2"/>
  <c r="X54" i="2"/>
  <c r="DC38" i="2"/>
  <c r="BF25" i="2"/>
  <c r="BE55" i="2"/>
  <c r="BY34" i="2"/>
  <c r="BE40" i="2"/>
  <c r="DM29" i="2"/>
  <c r="I7" i="2"/>
  <c r="CV12" i="2"/>
  <c r="CC90" i="2"/>
  <c r="CI56" i="2"/>
  <c r="BO85" i="2"/>
  <c r="CN40" i="2"/>
  <c r="CB69" i="2"/>
  <c r="V33" i="2"/>
  <c r="AG28" i="2"/>
  <c r="Y81" i="2"/>
  <c r="BJ65" i="2"/>
  <c r="BL43" i="2"/>
  <c r="Q57" i="2"/>
  <c r="CI9" i="2"/>
  <c r="DM47" i="2"/>
  <c r="AI80" i="2"/>
  <c r="BY88" i="2"/>
  <c r="CN65" i="2"/>
  <c r="AU42" i="2"/>
  <c r="V88" i="2"/>
  <c r="I8" i="2"/>
  <c r="BR57" i="2"/>
  <c r="BO40" i="2"/>
  <c r="CS66" i="2"/>
  <c r="AB35" i="2"/>
  <c r="AO61" i="2"/>
  <c r="CN82" i="2"/>
  <c r="AP78" i="2"/>
  <c r="AP23" i="2"/>
  <c r="CI89" i="2"/>
  <c r="AP79" i="2"/>
  <c r="AO16" i="2"/>
  <c r="CB50" i="2"/>
  <c r="BF26" i="2"/>
  <c r="BY73" i="2"/>
  <c r="BI30" i="2"/>
  <c r="AT15" i="2"/>
  <c r="AZ81" i="2"/>
  <c r="M63" i="2"/>
  <c r="U45" i="2"/>
  <c r="AO59" i="2"/>
  <c r="DB31" i="2"/>
  <c r="Y51" i="2"/>
  <c r="BR48" i="2"/>
  <c r="U56" i="2"/>
  <c r="CN31" i="2"/>
  <c r="CN78" i="2"/>
  <c r="J78" i="2"/>
  <c r="CI22" i="2"/>
  <c r="U40" i="2"/>
  <c r="CV47" i="2"/>
  <c r="CJ47" i="2"/>
  <c r="CB80" i="2"/>
  <c r="AO84" i="2"/>
  <c r="AL79" i="2"/>
  <c r="DN31" i="2"/>
  <c r="BB86" i="2"/>
  <c r="U55" i="2"/>
  <c r="DF17" i="2"/>
  <c r="AX87" i="2"/>
  <c r="CC24" i="2"/>
  <c r="CP15" i="2"/>
  <c r="BT53" i="2"/>
  <c r="CT59" i="2"/>
  <c r="AF14" i="2"/>
  <c r="L86" i="2"/>
  <c r="BO76" i="2"/>
  <c r="Q14" i="2"/>
  <c r="AX45" i="2"/>
  <c r="O19" i="2"/>
  <c r="BF60" i="2"/>
  <c r="CP30" i="2"/>
  <c r="AX88" i="2"/>
  <c r="CX75" i="2"/>
  <c r="M41" i="2"/>
  <c r="X19" i="2"/>
  <c r="BO68" i="2"/>
  <c r="AL22" i="2"/>
  <c r="Z31" i="2"/>
  <c r="AL59" i="2"/>
  <c r="O86" i="2"/>
  <c r="BT51" i="2"/>
  <c r="CV11" i="2"/>
  <c r="AT33" i="2"/>
  <c r="AO83" i="2"/>
  <c r="L10" i="2"/>
  <c r="CB81" i="2"/>
  <c r="BZ41" i="2"/>
  <c r="AU53" i="2"/>
  <c r="U28" i="18"/>
  <c r="CD24" i="2"/>
  <c r="BE17" i="2"/>
  <c r="AE14" i="2"/>
  <c r="CH57" i="2"/>
  <c r="DM59" i="2"/>
  <c r="BI67" i="2"/>
  <c r="F30" i="49"/>
  <c r="BP27" i="2"/>
  <c r="CC33" i="2"/>
  <c r="BB85" i="2"/>
  <c r="G55" i="49"/>
  <c r="DJ89" i="2"/>
  <c r="G31" i="49"/>
  <c r="F20" i="49"/>
  <c r="DN66" i="2"/>
  <c r="Z13" i="2"/>
  <c r="S66" i="2"/>
  <c r="CP58" i="2"/>
  <c r="CT79" i="2"/>
  <c r="BZ24" i="2"/>
  <c r="DM64" i="2"/>
  <c r="AZ50" i="2"/>
  <c r="BY54" i="2"/>
  <c r="BW9" i="2"/>
  <c r="AX29" i="2"/>
  <c r="CZ56" i="2"/>
  <c r="BZ28" i="2"/>
  <c r="CN60" i="2"/>
  <c r="Y30" i="2"/>
  <c r="S64" i="2"/>
  <c r="H81" i="2"/>
  <c r="AN29" i="2"/>
  <c r="AE50" i="2"/>
  <c r="AV79" i="2"/>
  <c r="P29" i="2"/>
  <c r="DB13" i="2"/>
  <c r="BB27" i="2"/>
  <c r="AE75" i="2"/>
  <c r="DB36" i="2"/>
  <c r="X85" i="2"/>
  <c r="BV87" i="2"/>
  <c r="AI28" i="2"/>
  <c r="U52" i="2"/>
  <c r="V79" i="2"/>
  <c r="P21" i="2"/>
  <c r="CC20" i="2"/>
  <c r="O28" i="2"/>
  <c r="AN68" i="2"/>
  <c r="BF64" i="2"/>
  <c r="AV56" i="2"/>
  <c r="CD8" i="2"/>
  <c r="AK56" i="2"/>
  <c r="P26" i="2"/>
  <c r="DB75" i="2"/>
  <c r="CH18" i="2"/>
  <c r="H24" i="2"/>
  <c r="DJ37" i="2"/>
  <c r="DK68" i="2"/>
  <c r="BT85" i="2"/>
  <c r="Q8" i="2"/>
  <c r="CZ31" i="2"/>
  <c r="BO74" i="2"/>
  <c r="DK43" i="2"/>
  <c r="BE23" i="2"/>
  <c r="CL30" i="2"/>
  <c r="AU59" i="2"/>
  <c r="DD87" i="2"/>
  <c r="AK25" i="2"/>
  <c r="BZ42" i="2"/>
  <c r="O51" i="2"/>
  <c r="O81" i="2"/>
  <c r="BB54" i="2"/>
  <c r="AR37" i="2"/>
  <c r="AK79" i="2"/>
  <c r="BN54" i="2"/>
  <c r="DK82" i="2"/>
  <c r="CS12" i="2"/>
  <c r="K40" i="49"/>
  <c r="V76" i="2"/>
  <c r="BW56" i="2"/>
  <c r="CP88" i="2"/>
  <c r="CT86" i="2"/>
  <c r="DC66" i="2"/>
  <c r="I57" i="49"/>
  <c r="BF37" i="2"/>
  <c r="CS16" i="2"/>
  <c r="I21" i="2"/>
  <c r="BT86" i="2"/>
  <c r="CV74" i="2"/>
  <c r="CH56" i="2"/>
  <c r="CZ11" i="2"/>
  <c r="AL46" i="2"/>
  <c r="AF47" i="2"/>
  <c r="CX42" i="2"/>
  <c r="AK60" i="2"/>
  <c r="CV73" i="2"/>
  <c r="CP89" i="2"/>
  <c r="DM48" i="2"/>
  <c r="CQ51" i="2"/>
  <c r="BR13" i="2"/>
  <c r="H79" i="2"/>
  <c r="H15" i="2"/>
  <c r="BO41" i="2"/>
  <c r="DC16" i="2"/>
  <c r="CB12" i="2"/>
  <c r="CJ20" i="2"/>
  <c r="AI71" i="2"/>
  <c r="BE33" i="2"/>
  <c r="DN37" i="2"/>
  <c r="DJ88" i="2"/>
  <c r="AK14" i="2"/>
  <c r="AV26" i="2"/>
  <c r="DM7" i="2"/>
  <c r="AC85" i="2"/>
  <c r="AF76" i="2"/>
  <c r="DH85" i="2"/>
  <c r="AT27" i="2"/>
  <c r="CW42" i="2"/>
  <c r="CW20" i="2"/>
  <c r="AG17" i="2"/>
  <c r="BY61" i="2"/>
  <c r="DD76" i="2"/>
  <c r="BC31" i="2"/>
  <c r="BC57" i="2"/>
  <c r="BN30" i="2"/>
  <c r="BY23" i="2"/>
  <c r="DB14" i="2"/>
  <c r="CI24" i="2"/>
  <c r="BP42" i="2"/>
  <c r="DC42" i="2"/>
  <c r="BF84" i="2"/>
  <c r="CT89" i="2"/>
  <c r="AC58" i="2"/>
  <c r="F18" i="49"/>
  <c r="Y11" i="2"/>
  <c r="DK41" i="2"/>
  <c r="AE27" i="2"/>
  <c r="CT26" i="2"/>
  <c r="CH46" i="2"/>
  <c r="CS42" i="2"/>
  <c r="BP16" i="2"/>
  <c r="AN81" i="2"/>
  <c r="DN8" i="2"/>
  <c r="BR28" i="2"/>
  <c r="AR42" i="2"/>
  <c r="BV12" i="2"/>
  <c r="X61" i="2"/>
  <c r="BF90" i="2"/>
  <c r="BP12" i="2"/>
  <c r="CL71" i="2"/>
  <c r="DN70" i="2"/>
  <c r="AL81" i="2"/>
  <c r="O50" i="2"/>
  <c r="DM80" i="2"/>
  <c r="CF62" i="2"/>
  <c r="BR87" i="2"/>
  <c r="CL26" i="2"/>
  <c r="AZ34" i="2"/>
  <c r="BJ84" i="2"/>
  <c r="AP18" i="2"/>
  <c r="G44" i="49"/>
  <c r="R43" i="18"/>
  <c r="AV25" i="2"/>
  <c r="CW64" i="2"/>
  <c r="CN32" i="2"/>
  <c r="BZ69" i="2"/>
  <c r="DD22" i="2"/>
  <c r="AT82" i="2"/>
  <c r="U24" i="2"/>
  <c r="AZ53" i="2"/>
  <c r="P84" i="2"/>
  <c r="CZ48" i="2"/>
  <c r="AR9" i="2"/>
  <c r="AU19" i="2"/>
  <c r="Y67" i="2"/>
  <c r="CP22" i="2"/>
  <c r="CD59" i="2"/>
  <c r="AI60" i="2"/>
  <c r="DC74" i="2"/>
  <c r="Y39" i="2"/>
  <c r="BP23" i="2"/>
  <c r="AZ63" i="2"/>
  <c r="AT29" i="2"/>
  <c r="CQ21" i="2"/>
  <c r="AF12" i="2"/>
  <c r="CN62" i="2"/>
  <c r="Z64" i="2"/>
  <c r="BH31" i="2"/>
  <c r="AF53" i="2"/>
  <c r="AK81" i="2"/>
  <c r="CW62" i="2"/>
  <c r="AB73" i="2"/>
  <c r="CL58" i="2"/>
  <c r="DK26" i="2"/>
  <c r="CC88" i="2"/>
  <c r="AN11" i="2"/>
  <c r="BP66" i="2"/>
  <c r="BO7" i="2"/>
  <c r="X32" i="2"/>
  <c r="DK9" i="2"/>
  <c r="Y10" i="2"/>
  <c r="AP46" i="2"/>
  <c r="I55" i="2"/>
  <c r="BB25" i="2"/>
  <c r="AU10" i="2"/>
  <c r="AC31" i="2"/>
  <c r="DC78" i="2"/>
  <c r="DB81" i="2"/>
  <c r="AU11" i="2"/>
  <c r="U37" i="2"/>
  <c r="CD26" i="2"/>
  <c r="CI74" i="2"/>
  <c r="X10" i="2"/>
  <c r="BB7" i="2"/>
  <c r="DH75" i="2"/>
  <c r="BO43" i="2"/>
  <c r="DD8" i="2"/>
  <c r="CB19" i="2"/>
  <c r="CS43" i="2"/>
  <c r="CJ54" i="2"/>
  <c r="AK19" i="2"/>
  <c r="CC61" i="2"/>
  <c r="CV61" i="2"/>
  <c r="BP34" i="2"/>
  <c r="BY53" i="2"/>
  <c r="AG50" i="2"/>
  <c r="BF54" i="2"/>
  <c r="AV9" i="2"/>
  <c r="AX30" i="2"/>
  <c r="DN84" i="2"/>
  <c r="CW8" i="2"/>
  <c r="CL28" i="2"/>
  <c r="CT52" i="2"/>
  <c r="AO90" i="2"/>
  <c r="AP74" i="2"/>
  <c r="AN62" i="2"/>
  <c r="G15" i="49"/>
  <c r="CS53" i="2"/>
  <c r="Y54" i="2"/>
  <c r="CB85" i="2"/>
  <c r="AC10" i="2"/>
  <c r="Q53" i="2"/>
  <c r="I20" i="49"/>
  <c r="BV78" i="2"/>
  <c r="AR28" i="2"/>
  <c r="AF39" i="2"/>
  <c r="BZ33" i="2"/>
  <c r="AT41" i="2"/>
  <c r="Z85" i="2"/>
  <c r="BI59" i="2"/>
  <c r="U74" i="2"/>
  <c r="AP53" i="2"/>
  <c r="CC25" i="2"/>
  <c r="CX39" i="2"/>
  <c r="AB89" i="2"/>
  <c r="L31" i="2"/>
  <c r="AB16" i="2"/>
  <c r="DJ10" i="2"/>
  <c r="AR12" i="2"/>
  <c r="CX41" i="2"/>
  <c r="CI84" i="2"/>
  <c r="DF32" i="2"/>
  <c r="K61" i="49"/>
  <c r="AB62" i="2"/>
  <c r="DH12" i="2"/>
  <c r="DN85" i="2"/>
  <c r="S83" i="2"/>
  <c r="AV66" i="2"/>
  <c r="CI16" i="2"/>
  <c r="AK46" i="2"/>
  <c r="CB45" i="2"/>
  <c r="G33" i="49"/>
  <c r="BW85" i="2"/>
  <c r="I18" i="2"/>
  <c r="U90" i="2"/>
  <c r="CC46" i="2"/>
  <c r="M22" i="2"/>
  <c r="BB65" i="2"/>
  <c r="DM53" i="2"/>
  <c r="CX53" i="2"/>
  <c r="BI53" i="2"/>
  <c r="Y46" i="2"/>
  <c r="DJ24" i="2"/>
  <c r="AF24" i="2"/>
  <c r="BP67" i="2"/>
  <c r="DB46" i="2"/>
  <c r="AR41" i="2"/>
  <c r="BB52" i="2"/>
  <c r="DM57" i="2"/>
  <c r="CP26" i="2"/>
  <c r="O75" i="2"/>
  <c r="CQ84" i="2"/>
  <c r="AP10" i="2"/>
  <c r="P65" i="2"/>
  <c r="AT26" i="2"/>
  <c r="BT7" i="2"/>
  <c r="BH21" i="2"/>
  <c r="CH59" i="2"/>
  <c r="L50" i="2"/>
  <c r="AC71" i="2"/>
  <c r="CF8" i="2"/>
  <c r="BC15" i="2"/>
  <c r="X48" i="2"/>
  <c r="BO53" i="2"/>
  <c r="BL70" i="2"/>
  <c r="BO30" i="2"/>
  <c r="BL63" i="2"/>
  <c r="AK10" i="2"/>
  <c r="K7" i="49"/>
  <c r="BZ56" i="2"/>
  <c r="AT70" i="2"/>
  <c r="Z84" i="2"/>
  <c r="U22" i="2"/>
  <c r="AG18" i="2"/>
  <c r="I64" i="2"/>
  <c r="Q36" i="2"/>
  <c r="AO72" i="2"/>
  <c r="AE74" i="2"/>
  <c r="CC34" i="2"/>
  <c r="CF44" i="2"/>
  <c r="CI79" i="2"/>
  <c r="BL71" i="2"/>
  <c r="I68" i="49"/>
  <c r="S63" i="2"/>
  <c r="M79" i="2"/>
  <c r="Z67" i="2"/>
  <c r="CX7" i="2"/>
  <c r="Q90" i="2"/>
  <c r="CQ78" i="2"/>
  <c r="CV13" i="2"/>
  <c r="BJ57" i="2"/>
  <c r="I16" i="2"/>
  <c r="S62" i="2"/>
  <c r="CH30" i="2"/>
  <c r="BW46" i="2"/>
  <c r="BH23" i="2"/>
  <c r="CH25" i="2"/>
  <c r="L27" i="2"/>
  <c r="CT54" i="2"/>
  <c r="BO27" i="2"/>
  <c r="AF37" i="2"/>
  <c r="AO66" i="2"/>
  <c r="AO47" i="2"/>
  <c r="CF68" i="2"/>
  <c r="BY74" i="2"/>
  <c r="CC15" i="2"/>
  <c r="AV53" i="2"/>
  <c r="DB78" i="2"/>
  <c r="DJ78" i="2"/>
  <c r="BH42" i="2"/>
  <c r="S82" i="2"/>
  <c r="DB26" i="2"/>
  <c r="CB14" i="2"/>
  <c r="BT45" i="2"/>
  <c r="BI21" i="2"/>
  <c r="BC61" i="2"/>
  <c r="CZ8" i="2"/>
  <c r="BB51" i="2"/>
  <c r="H43" i="2"/>
  <c r="CD52" i="2"/>
  <c r="U28" i="2"/>
  <c r="BI35" i="2"/>
  <c r="BB62" i="2"/>
  <c r="O73" i="2"/>
  <c r="G59" i="49"/>
  <c r="CD88" i="2"/>
  <c r="H80" i="2"/>
  <c r="K15" i="49"/>
  <c r="M74" i="2"/>
  <c r="CZ64" i="2"/>
  <c r="AE72" i="2"/>
  <c r="DJ86" i="2"/>
  <c r="DH58" i="2"/>
  <c r="AI25" i="2"/>
  <c r="BE9" i="2"/>
  <c r="L48" i="2"/>
  <c r="I38" i="18"/>
  <c r="BF59" i="2"/>
  <c r="I26" i="49"/>
  <c r="CC76" i="2"/>
  <c r="CP35" i="2"/>
  <c r="L37" i="2"/>
  <c r="H19" i="2"/>
  <c r="AX36" i="2"/>
  <c r="V37" i="2"/>
  <c r="AP43" i="2"/>
  <c r="DN59" i="2"/>
  <c r="G50" i="49"/>
  <c r="DC29" i="2"/>
  <c r="BT37" i="2"/>
  <c r="AK42" i="2"/>
  <c r="U43" i="2"/>
  <c r="Y35" i="2"/>
  <c r="CJ15" i="2"/>
  <c r="AN86" i="2"/>
  <c r="BZ55" i="2"/>
  <c r="AK59" i="2"/>
  <c r="AE67" i="2"/>
  <c r="DN81" i="2"/>
  <c r="L53" i="2"/>
  <c r="BE10" i="2"/>
  <c r="BC87" i="2"/>
  <c r="AU82" i="2"/>
  <c r="BI18" i="2"/>
  <c r="F41" i="49"/>
  <c r="CF12" i="2"/>
  <c r="BT88" i="2"/>
  <c r="AO53" i="2"/>
  <c r="BE28" i="2"/>
  <c r="Y49" i="2"/>
  <c r="BN81" i="2"/>
  <c r="BL82" i="2"/>
  <c r="DJ55" i="2"/>
  <c r="CI58" i="2"/>
  <c r="CD68" i="2"/>
  <c r="CN11" i="2"/>
  <c r="AZ76" i="2"/>
  <c r="AF19" i="2"/>
  <c r="AF57" i="2"/>
  <c r="DJ26" i="2"/>
  <c r="BR41" i="2"/>
  <c r="J18" i="2"/>
  <c r="BV40" i="2"/>
  <c r="I43" i="18"/>
  <c r="DK20" i="2"/>
  <c r="Q19" i="2"/>
  <c r="AL63" i="2"/>
  <c r="I32" i="49"/>
  <c r="CB11" i="2"/>
  <c r="BL42" i="2"/>
  <c r="CV44" i="2"/>
  <c r="AR10" i="2"/>
  <c r="L18" i="18"/>
  <c r="CC31" i="2"/>
  <c r="DC13" i="2"/>
  <c r="BB40" i="2"/>
  <c r="DM46" i="2"/>
  <c r="BI11" i="2"/>
  <c r="BP18" i="2"/>
  <c r="CZ72" i="2"/>
  <c r="Z40" i="2"/>
  <c r="BZ23" i="2"/>
  <c r="BY90" i="2"/>
  <c r="DN72" i="2"/>
  <c r="AX33" i="2"/>
  <c r="P87" i="2"/>
  <c r="AE64" i="2"/>
  <c r="Y75" i="2"/>
  <c r="X69" i="2"/>
  <c r="AV24" i="2"/>
  <c r="BV69" i="2"/>
  <c r="AX63" i="2"/>
  <c r="AT58" i="2"/>
  <c r="BV71" i="2"/>
  <c r="DD59" i="2"/>
  <c r="AC62" i="2"/>
  <c r="AF88" i="2"/>
  <c r="L82" i="2"/>
  <c r="H53" i="2"/>
  <c r="BP58" i="2"/>
  <c r="AP14" i="2"/>
  <c r="Q15" i="2"/>
  <c r="F34" i="49"/>
  <c r="H65" i="2"/>
  <c r="J75" i="2"/>
  <c r="BF44" i="2"/>
  <c r="O54" i="2"/>
  <c r="V46" i="2"/>
  <c r="AU69" i="2"/>
  <c r="CF25" i="2"/>
  <c r="BL13" i="2"/>
  <c r="BJ48" i="2"/>
  <c r="DD60" i="2"/>
  <c r="J15" i="2"/>
  <c r="CZ22" i="2"/>
  <c r="BE41" i="2"/>
  <c r="CD40" i="2"/>
  <c r="CJ85" i="2"/>
  <c r="CN39" i="2"/>
  <c r="AT45" i="2"/>
  <c r="G43" i="49"/>
  <c r="DH62" i="2"/>
  <c r="X47" i="2"/>
  <c r="P59" i="2"/>
  <c r="BI79" i="2"/>
  <c r="CS14" i="2"/>
  <c r="DF57" i="2"/>
  <c r="BW62" i="2"/>
  <c r="AN63" i="2"/>
  <c r="M55" i="2"/>
  <c r="BH35" i="2"/>
  <c r="AK15" i="2"/>
  <c r="AE68" i="2"/>
  <c r="BB53" i="2"/>
  <c r="BY18" i="2"/>
  <c r="AN41" i="2"/>
  <c r="BR47" i="2"/>
  <c r="S89" i="2"/>
  <c r="BW68" i="2"/>
  <c r="H14" i="2"/>
  <c r="CJ45" i="2"/>
  <c r="DF66" i="2"/>
  <c r="AV67" i="2"/>
  <c r="AX59" i="2"/>
  <c r="AN21" i="2"/>
  <c r="BW57" i="2"/>
  <c r="AC82" i="2"/>
  <c r="O10" i="2"/>
  <c r="CC41" i="2"/>
  <c r="CD61" i="2"/>
  <c r="AO48" i="2"/>
  <c r="AE60" i="2"/>
  <c r="AC8" i="2"/>
  <c r="AU61" i="2"/>
  <c r="J49" i="2"/>
  <c r="BI58" i="2"/>
  <c r="AO50" i="2"/>
  <c r="BH86" i="2"/>
  <c r="AT31" i="2"/>
  <c r="BL73" i="2"/>
  <c r="M87" i="2"/>
  <c r="F35" i="49"/>
  <c r="CQ16" i="2"/>
  <c r="CD67" i="2"/>
  <c r="V41" i="2"/>
  <c r="DN56" i="2"/>
  <c r="BP25" i="2"/>
  <c r="CV14" i="2"/>
  <c r="DK75" i="2"/>
  <c r="BB81" i="2"/>
  <c r="DF51" i="2"/>
  <c r="CD62" i="2"/>
  <c r="AI16" i="2"/>
  <c r="AB68" i="2"/>
  <c r="CI52" i="2"/>
  <c r="BO8" i="2"/>
  <c r="CQ12" i="2"/>
  <c r="BP26" i="2"/>
  <c r="CZ29" i="2"/>
  <c r="BP90" i="2"/>
  <c r="BF23" i="2"/>
  <c r="K13" i="49"/>
  <c r="X55" i="2"/>
  <c r="H55" i="2"/>
  <c r="DM30" i="2"/>
  <c r="AG40" i="2"/>
  <c r="BO34" i="2"/>
  <c r="H89" i="2"/>
  <c r="DJ85" i="2"/>
  <c r="DH20" i="2"/>
  <c r="BI87" i="2"/>
  <c r="BP89" i="2"/>
  <c r="BT55" i="2"/>
  <c r="CL49" i="2"/>
  <c r="AV16" i="2"/>
  <c r="BT54" i="2"/>
  <c r="BE63" i="2"/>
  <c r="Q25" i="2"/>
  <c r="BI46" i="2"/>
  <c r="BN88" i="2"/>
  <c r="AK9" i="2"/>
  <c r="M23" i="2"/>
  <c r="AN56" i="2"/>
  <c r="CD57" i="2"/>
  <c r="CQ64" i="2"/>
  <c r="BZ48" i="2"/>
  <c r="CV71" i="2"/>
  <c r="DC86" i="2"/>
  <c r="J13" i="2"/>
  <c r="AO26" i="2"/>
  <c r="I60" i="2"/>
  <c r="CQ40" i="2"/>
  <c r="BN73" i="2"/>
  <c r="CD14" i="2"/>
  <c r="CF90" i="2"/>
  <c r="DK33" i="2"/>
  <c r="CB70" i="2"/>
  <c r="DN61" i="2"/>
  <c r="AE79" i="2"/>
  <c r="Y20" i="2"/>
  <c r="CN35" i="2"/>
  <c r="AO46" i="2"/>
  <c r="CT11" i="2"/>
  <c r="CI10" i="2"/>
  <c r="AX43" i="2"/>
  <c r="BL9" i="2"/>
  <c r="CS49" i="2"/>
  <c r="S15" i="2"/>
  <c r="BC69" i="2"/>
  <c r="I60" i="49"/>
  <c r="DC65" i="2"/>
  <c r="Y28" i="2"/>
  <c r="DB63" i="2"/>
  <c r="BR85" i="2"/>
  <c r="AE49" i="2"/>
  <c r="CP41" i="2"/>
  <c r="CQ24" i="2"/>
  <c r="DK87" i="2"/>
  <c r="G27" i="49"/>
  <c r="CJ31" i="2"/>
  <c r="AT49" i="2"/>
  <c r="AX64" i="2"/>
  <c r="AB49" i="2"/>
  <c r="AL52" i="2"/>
  <c r="DH39" i="2"/>
  <c r="G52" i="49"/>
  <c r="I68" i="2"/>
  <c r="CQ71" i="2"/>
  <c r="BI72" i="2"/>
  <c r="BW72" i="2"/>
  <c r="BI9" i="2"/>
  <c r="DD70" i="2"/>
  <c r="BF86" i="2"/>
  <c r="O47" i="2"/>
  <c r="BH20" i="2"/>
  <c r="DB19" i="2"/>
  <c r="BL48" i="2"/>
  <c r="CV46" i="2"/>
  <c r="BE90" i="2"/>
  <c r="CL75" i="2"/>
  <c r="Z29" i="2"/>
  <c r="Y16" i="2"/>
  <c r="DM86" i="2"/>
  <c r="AL71" i="2"/>
  <c r="DN79" i="2"/>
  <c r="CB7" i="2"/>
  <c r="Y8" i="2"/>
  <c r="AV55" i="2"/>
  <c r="Z14" i="2"/>
  <c r="BB33" i="2"/>
  <c r="BV38" i="2"/>
  <c r="CN22" i="2"/>
  <c r="BZ50" i="2"/>
  <c r="AI33" i="2"/>
  <c r="CS26" i="2"/>
  <c r="DC40" i="2"/>
  <c r="P43" i="2"/>
  <c r="U89" i="2"/>
  <c r="DD21" i="2"/>
  <c r="BP7" i="2"/>
  <c r="AF41" i="2"/>
  <c r="K17" i="49"/>
  <c r="DC37" i="2"/>
  <c r="AN72" i="2"/>
  <c r="X75" i="2"/>
  <c r="BB46" i="2"/>
  <c r="CB56" i="2"/>
  <c r="BR56" i="2"/>
  <c r="Z33" i="2"/>
  <c r="M52" i="2"/>
  <c r="DF65" i="2"/>
  <c r="H68" i="2"/>
  <c r="AR62" i="2"/>
  <c r="AZ45" i="2"/>
  <c r="BY49" i="2"/>
  <c r="CQ26" i="2"/>
  <c r="DN10" i="2"/>
  <c r="CI73" i="2"/>
  <c r="L21" i="2"/>
  <c r="AX39" i="2"/>
  <c r="CC55" i="2"/>
  <c r="CV72" i="2"/>
  <c r="AZ33" i="2"/>
  <c r="CT41" i="2"/>
  <c r="BE85" i="2"/>
  <c r="DD40" i="2"/>
  <c r="BL80" i="2"/>
  <c r="K20" i="49"/>
  <c r="CF55" i="2"/>
  <c r="H12" i="2"/>
  <c r="CF21" i="2"/>
  <c r="CX24" i="2"/>
  <c r="CC50" i="2"/>
  <c r="CT22" i="2"/>
  <c r="DJ72" i="2"/>
  <c r="AK22" i="2"/>
  <c r="CL32" i="2"/>
  <c r="M58" i="2"/>
  <c r="CS78" i="2"/>
  <c r="AB77" i="2"/>
  <c r="Y26" i="2"/>
  <c r="BY36" i="2"/>
  <c r="M7" i="2"/>
  <c r="P38" i="18"/>
  <c r="AU77" i="2"/>
  <c r="AN42" i="2"/>
  <c r="AZ18" i="2"/>
  <c r="H63" i="2"/>
  <c r="AP77" i="2"/>
  <c r="BB57" i="2"/>
  <c r="I54" i="49"/>
  <c r="O17" i="2"/>
  <c r="V90" i="2"/>
  <c r="BJ58" i="2"/>
  <c r="CV54" i="2"/>
  <c r="L46" i="2"/>
  <c r="AZ65" i="2"/>
  <c r="CC62" i="2"/>
  <c r="BI55" i="2"/>
  <c r="CP25" i="2"/>
  <c r="AU28" i="2"/>
  <c r="CJ81" i="2"/>
  <c r="BH71" i="2"/>
  <c r="BC26" i="2"/>
  <c r="AB85" i="2"/>
  <c r="BP57" i="2"/>
  <c r="N23" i="18"/>
  <c r="DF74" i="2"/>
  <c r="AR18" i="2"/>
  <c r="U39" i="2"/>
  <c r="BO9" i="2"/>
  <c r="BC34" i="2"/>
  <c r="O33" i="2"/>
  <c r="BL76" i="2"/>
  <c r="AG64" i="2"/>
  <c r="BH43" i="2"/>
  <c r="CF63" i="2"/>
  <c r="AC77" i="2"/>
  <c r="CV65" i="2"/>
  <c r="BN21" i="2"/>
  <c r="AB7" i="2"/>
  <c r="H7" i="2"/>
  <c r="CH77" i="2"/>
  <c r="AB79" i="2"/>
  <c r="DB34" i="2"/>
  <c r="CC70" i="2"/>
  <c r="CP38" i="2"/>
  <c r="AZ86" i="2"/>
  <c r="AN12" i="2"/>
  <c r="DF71" i="2"/>
  <c r="BW77" i="2"/>
  <c r="BW70" i="2"/>
  <c r="CL72" i="2"/>
  <c r="J19" i="2"/>
  <c r="AR29" i="2"/>
  <c r="AC22" i="2"/>
  <c r="CW89" i="2"/>
  <c r="Y86" i="2"/>
  <c r="L83" i="2"/>
  <c r="AT18" i="2"/>
  <c r="DK69" i="2"/>
  <c r="Z55" i="2"/>
  <c r="BL72" i="2"/>
  <c r="DD82" i="2"/>
  <c r="CX22" i="2"/>
  <c r="Z21" i="2"/>
  <c r="BE83" i="2"/>
  <c r="BR77" i="2"/>
  <c r="Y14" i="2"/>
  <c r="L49" i="2"/>
  <c r="BV54" i="2"/>
  <c r="CB90" i="2"/>
  <c r="Q87" i="2"/>
  <c r="V77" i="2"/>
  <c r="AX79" i="2"/>
  <c r="DF30" i="2"/>
  <c r="AZ55" i="2"/>
  <c r="BL85" i="2"/>
  <c r="CT61" i="2"/>
  <c r="BR71" i="2"/>
  <c r="CZ44" i="2"/>
  <c r="BN56" i="2"/>
  <c r="J34" i="2"/>
  <c r="BY24" i="2"/>
  <c r="BP70" i="2"/>
  <c r="J48" i="2"/>
  <c r="CS81" i="2"/>
  <c r="O21" i="2"/>
  <c r="BC82" i="2"/>
  <c r="S84" i="2"/>
  <c r="I33" i="18"/>
  <c r="CL47" i="2"/>
  <c r="BW86" i="2"/>
  <c r="DJ46" i="2"/>
  <c r="BC46" i="2"/>
  <c r="AE71" i="2"/>
  <c r="CF70" i="2"/>
  <c r="CV57" i="2"/>
  <c r="CW46" i="2"/>
  <c r="BC36" i="2"/>
  <c r="BY67" i="2"/>
  <c r="F67" i="49"/>
  <c r="Z15" i="2"/>
  <c r="BJ75" i="2"/>
  <c r="BC83" i="2"/>
  <c r="L43" i="2"/>
  <c r="CP31" i="2"/>
  <c r="AN15" i="2"/>
  <c r="U31" i="2"/>
  <c r="P81" i="2"/>
  <c r="CT58" i="2"/>
  <c r="Y24" i="2"/>
  <c r="K42" i="49"/>
  <c r="AT30" i="2"/>
  <c r="AR75" i="2"/>
  <c r="BH80" i="2"/>
  <c r="AX50" i="2"/>
  <c r="AF13" i="2"/>
  <c r="BB64" i="2"/>
  <c r="K69" i="49"/>
  <c r="AN25" i="2"/>
  <c r="BI89" i="2"/>
  <c r="H54" i="2"/>
  <c r="CN81" i="2"/>
  <c r="AB28" i="2"/>
  <c r="CP19" i="2"/>
  <c r="CP27" i="2"/>
  <c r="BL56" i="2"/>
  <c r="BB32" i="2"/>
  <c r="BW35" i="2"/>
  <c r="BZ18" i="2"/>
  <c r="CH22" i="2"/>
  <c r="AO30" i="2"/>
  <c r="DH72" i="2"/>
  <c r="K63" i="49"/>
  <c r="BV17" i="2"/>
  <c r="BE52" i="2"/>
  <c r="CW86" i="2"/>
  <c r="J61" i="2"/>
  <c r="CN21" i="2"/>
  <c r="BN39" i="2"/>
  <c r="CV79" i="2"/>
  <c r="CN43" i="2"/>
  <c r="CS74" i="2"/>
  <c r="CN52" i="2"/>
  <c r="Z20" i="2"/>
  <c r="CS85" i="2"/>
  <c r="BJ45" i="2"/>
  <c r="BW49" i="2"/>
  <c r="K57" i="49"/>
  <c r="AB54" i="2"/>
  <c r="BC90" i="2"/>
  <c r="BJ27" i="2"/>
  <c r="AV34" i="2"/>
  <c r="AL14" i="2"/>
  <c r="U9" i="2"/>
  <c r="CX79" i="2"/>
  <c r="BT69" i="2"/>
  <c r="BO55" i="2"/>
  <c r="AN45" i="2"/>
  <c r="BE89" i="2"/>
  <c r="J8" i="2"/>
  <c r="G12" i="49"/>
  <c r="AG9" i="2"/>
  <c r="AR70" i="2"/>
  <c r="CW57" i="2"/>
  <c r="BW8" i="2"/>
  <c r="U38" i="18"/>
  <c r="CT84" i="2"/>
  <c r="CP11" i="2"/>
  <c r="BN24" i="2"/>
  <c r="CC22" i="2"/>
  <c r="CN13" i="2"/>
  <c r="L63" i="2"/>
  <c r="H23" i="2"/>
  <c r="BP81" i="2"/>
  <c r="CD50" i="2"/>
  <c r="BE48" i="2"/>
  <c r="Q68" i="2"/>
  <c r="BJ87" i="2"/>
  <c r="CS48" i="2"/>
  <c r="BH47" i="2"/>
  <c r="DJ19" i="2"/>
  <c r="V65" i="2"/>
  <c r="AK44" i="2"/>
  <c r="CZ90" i="2"/>
  <c r="CW73" i="2"/>
  <c r="AR85" i="2"/>
  <c r="AX14" i="2"/>
  <c r="H52" i="2"/>
  <c r="AV46" i="2"/>
  <c r="AC20" i="2"/>
  <c r="CZ23" i="2"/>
  <c r="CJ39" i="2"/>
  <c r="DN32" i="2"/>
  <c r="CS45" i="2"/>
  <c r="BF27" i="2"/>
  <c r="BJ74" i="2"/>
  <c r="DD11" i="2"/>
  <c r="AP56" i="2"/>
  <c r="AL16" i="2"/>
  <c r="M77" i="2"/>
  <c r="O30" i="2"/>
  <c r="V27" i="2"/>
  <c r="CT68" i="2"/>
  <c r="AE43" i="2"/>
  <c r="BT31" i="2"/>
  <c r="DK38" i="2"/>
  <c r="I35" i="2"/>
  <c r="J64" i="2"/>
  <c r="BN57" i="2"/>
  <c r="P67" i="2"/>
  <c r="AN9" i="2"/>
  <c r="V84" i="2"/>
  <c r="J57" i="2"/>
  <c r="CL42" i="2"/>
  <c r="I42" i="2"/>
  <c r="BC52" i="2"/>
  <c r="M21" i="2"/>
  <c r="Z56" i="2"/>
  <c r="AB65" i="2"/>
  <c r="I17" i="49"/>
  <c r="CJ42" i="2"/>
  <c r="AN74" i="2"/>
  <c r="S80" i="2"/>
  <c r="CC29" i="2"/>
  <c r="H21" i="2"/>
  <c r="BF74" i="2"/>
  <c r="BF7" i="2"/>
  <c r="CW76" i="2"/>
  <c r="CH86" i="2"/>
  <c r="BE19" i="2"/>
  <c r="CW47" i="2"/>
  <c r="DK52" i="2"/>
  <c r="BP82" i="2"/>
  <c r="DD28" i="2"/>
  <c r="CD58" i="2"/>
  <c r="BY29" i="2"/>
  <c r="AO40" i="2"/>
  <c r="DF55" i="2"/>
  <c r="AX54" i="2"/>
  <c r="Q45" i="2"/>
  <c r="AL36" i="2"/>
  <c r="DH78" i="2"/>
  <c r="H42" i="2"/>
  <c r="V32" i="2"/>
  <c r="U16" i="2"/>
  <c r="BF24" i="2"/>
  <c r="CZ63" i="2"/>
  <c r="BP24" i="2"/>
  <c r="AP81" i="2"/>
  <c r="BO14" i="2"/>
  <c r="CH52" i="2"/>
  <c r="CZ13" i="2"/>
  <c r="DJ7" i="2"/>
  <c r="AV13" i="2"/>
  <c r="F42" i="49"/>
  <c r="AC21" i="2"/>
  <c r="BP20" i="2"/>
  <c r="P45" i="2"/>
  <c r="BJ82" i="2"/>
  <c r="P43" i="18"/>
  <c r="DF11" i="2"/>
  <c r="CH67" i="2"/>
  <c r="DN57" i="2"/>
  <c r="AR55" i="2"/>
  <c r="CI69" i="2"/>
  <c r="BN8" i="2"/>
  <c r="AI10" i="2"/>
  <c r="J63" i="2"/>
  <c r="CJ14" i="2"/>
  <c r="CV85" i="2"/>
  <c r="AX48" i="2"/>
  <c r="AP80" i="2"/>
  <c r="AT60" i="2"/>
  <c r="I47" i="2"/>
  <c r="CS46" i="2"/>
  <c r="AF44" i="2"/>
  <c r="DF59" i="2"/>
  <c r="CD31" i="2"/>
  <c r="DB40" i="2"/>
  <c r="BF8" i="2"/>
  <c r="CV16" i="2"/>
  <c r="BJ46" i="2"/>
  <c r="CZ42" i="2"/>
  <c r="BO35" i="2"/>
  <c r="AU72" i="2"/>
  <c r="CJ65" i="2"/>
  <c r="H35" i="2"/>
  <c r="BH61" i="2"/>
  <c r="DM68" i="2"/>
  <c r="CT72" i="2"/>
  <c r="DN35" i="2"/>
  <c r="BE64" i="2"/>
  <c r="DH22" i="2"/>
  <c r="CS15" i="2"/>
  <c r="CX46" i="2"/>
  <c r="AP31" i="2"/>
  <c r="AL55" i="2"/>
  <c r="DC51" i="2"/>
  <c r="I38" i="2"/>
  <c r="CL48" i="2"/>
  <c r="DB20" i="2"/>
  <c r="M13" i="2"/>
  <c r="CP69" i="2"/>
  <c r="BT61" i="2"/>
  <c r="CQ75" i="2"/>
  <c r="AL39" i="2"/>
  <c r="BO90" i="2"/>
  <c r="Z90" i="2"/>
  <c r="AB25" i="2"/>
  <c r="DJ57" i="2"/>
  <c r="CB17" i="2"/>
  <c r="BE44" i="2"/>
  <c r="DC32" i="2"/>
  <c r="BV27" i="2"/>
  <c r="BI47" i="2"/>
  <c r="AE62" i="2"/>
  <c r="DH70" i="2"/>
  <c r="CL41" i="2"/>
  <c r="BV64" i="2"/>
  <c r="V56" i="2"/>
  <c r="CW17" i="2"/>
  <c r="AU20" i="2"/>
  <c r="Z83" i="2"/>
  <c r="Q16" i="2"/>
  <c r="BH82" i="2"/>
  <c r="CH15" i="2"/>
  <c r="BJ24" i="2"/>
  <c r="AG73" i="2"/>
  <c r="CI53" i="2"/>
  <c r="CD18" i="2"/>
  <c r="AN26" i="2"/>
  <c r="BO48" i="2"/>
  <c r="V85" i="2"/>
  <c r="AO37" i="2"/>
  <c r="CV39" i="2"/>
  <c r="AV8" i="2"/>
  <c r="BE46" i="2"/>
  <c r="AR67" i="2"/>
  <c r="CJ62" i="2"/>
  <c r="AP68" i="2"/>
  <c r="BO11" i="2"/>
  <c r="AF11" i="2"/>
  <c r="BH65" i="2"/>
  <c r="DF82" i="2"/>
  <c r="AL65" i="2"/>
  <c r="BI34" i="2"/>
  <c r="BJ88" i="2"/>
  <c r="CN71" i="2"/>
  <c r="CD9" i="2"/>
  <c r="CT53" i="2"/>
  <c r="AR32" i="2"/>
  <c r="AV85" i="2"/>
  <c r="CB64" i="2"/>
  <c r="CW12" i="2"/>
  <c r="AE32" i="2"/>
  <c r="AV35" i="2"/>
  <c r="AO23" i="2"/>
  <c r="CV27" i="2"/>
  <c r="BV35" i="2"/>
  <c r="CX61" i="2"/>
  <c r="BC76" i="2"/>
  <c r="F39" i="49"/>
  <c r="AP49" i="2"/>
  <c r="BB61" i="2"/>
  <c r="CJ25" i="2"/>
  <c r="AC44" i="2"/>
  <c r="CD11" i="2"/>
  <c r="O63" i="2"/>
  <c r="CI54" i="2"/>
  <c r="BF42" i="2"/>
  <c r="AK70" i="2"/>
  <c r="CI65" i="2"/>
  <c r="DC83" i="2"/>
  <c r="CD75" i="2"/>
  <c r="CQ63" i="2"/>
  <c r="DK46" i="2"/>
  <c r="CF17" i="2"/>
  <c r="Q76" i="2"/>
  <c r="Q75" i="2"/>
  <c r="AI78" i="2"/>
  <c r="CI83" i="2"/>
  <c r="BJ7" i="2"/>
  <c r="CW56" i="2"/>
  <c r="DH64" i="2"/>
  <c r="DK61" i="2"/>
  <c r="CT24" i="2"/>
  <c r="DJ63" i="2"/>
  <c r="AE18" i="2"/>
  <c r="CF46" i="2"/>
  <c r="BN35" i="2"/>
  <c r="DB69" i="2"/>
  <c r="AC43" i="2"/>
  <c r="AF42" i="2"/>
  <c r="Y41" i="2"/>
  <c r="AG63" i="2"/>
  <c r="BP75" i="2"/>
  <c r="BL65" i="2"/>
  <c r="BV66" i="2"/>
  <c r="DH56" i="2"/>
  <c r="U44" i="2"/>
  <c r="AV11" i="2"/>
  <c r="BO62" i="2"/>
  <c r="AO87" i="2"/>
  <c r="AO71" i="2"/>
  <c r="I41" i="49"/>
  <c r="H17" i="2"/>
  <c r="BR26" i="2"/>
  <c r="AX75" i="2"/>
  <c r="AZ69" i="2"/>
  <c r="CJ58" i="2"/>
  <c r="BC49" i="2"/>
  <c r="AZ60" i="2"/>
  <c r="AF33" i="2"/>
  <c r="BY60" i="2"/>
  <c r="DC18" i="2"/>
  <c r="M68" i="2"/>
  <c r="L55" i="2"/>
  <c r="BB73" i="2"/>
  <c r="DK50" i="2"/>
  <c r="AV54" i="2"/>
  <c r="CT28" i="2"/>
  <c r="CQ81" i="2"/>
  <c r="DC45" i="2"/>
  <c r="M19" i="2"/>
  <c r="CT8" i="2"/>
  <c r="CV53" i="2"/>
  <c r="CV40" i="2"/>
  <c r="AC7" i="2"/>
  <c r="BL20" i="2"/>
  <c r="CQ73" i="2"/>
  <c r="BR15" i="2"/>
  <c r="BC62" i="2"/>
  <c r="BV39" i="2"/>
  <c r="AP76" i="2"/>
  <c r="J79" i="2"/>
  <c r="AU57" i="2"/>
  <c r="CS54" i="2"/>
  <c r="AL62" i="2"/>
  <c r="G49" i="49"/>
  <c r="AZ85" i="2"/>
  <c r="CP23" i="2"/>
  <c r="BN67" i="2"/>
  <c r="DH24" i="2"/>
  <c r="CD53" i="2"/>
  <c r="CD56" i="2"/>
  <c r="CI32" i="2"/>
  <c r="DM10" i="2"/>
  <c r="AE16" i="2"/>
  <c r="BL17" i="2"/>
  <c r="DC67" i="2"/>
  <c r="AN75" i="2"/>
  <c r="BO38" i="2"/>
  <c r="DD30" i="2"/>
  <c r="BE25" i="2"/>
  <c r="DJ30" i="2"/>
  <c r="BT80" i="2"/>
  <c r="AG45" i="2"/>
  <c r="BH53" i="2"/>
  <c r="DM81" i="2"/>
  <c r="BC14" i="2"/>
  <c r="BY14" i="2"/>
  <c r="AU38" i="2"/>
  <c r="BZ63" i="2"/>
  <c r="AL56" i="2"/>
  <c r="DJ48" i="2"/>
  <c r="CW10" i="2"/>
  <c r="X23" i="2"/>
  <c r="CH23" i="2"/>
  <c r="BN25" i="2"/>
  <c r="I69" i="2"/>
  <c r="V74" i="2"/>
  <c r="AB56" i="2"/>
  <c r="BE38" i="2"/>
  <c r="CW29" i="2"/>
  <c r="AR7" i="2"/>
  <c r="AC29" i="2"/>
  <c r="R33" i="18"/>
  <c r="AV19" i="2"/>
  <c r="Y23" i="2"/>
  <c r="AG59" i="2"/>
  <c r="AG56" i="2"/>
  <c r="J88" i="2"/>
  <c r="BI14" i="2"/>
  <c r="AL10" i="2"/>
  <c r="AR74" i="2"/>
  <c r="H84" i="2"/>
  <c r="AZ57" i="2"/>
  <c r="CP10" i="2"/>
  <c r="Z44" i="2"/>
  <c r="DJ87" i="2"/>
  <c r="BY85" i="2"/>
  <c r="O18" i="18"/>
  <c r="BH68" i="2"/>
  <c r="O80" i="2"/>
  <c r="H39" i="2"/>
  <c r="DK89" i="2"/>
  <c r="BV31" i="2"/>
  <c r="AC26" i="2"/>
  <c r="DM28" i="2"/>
  <c r="CH45" i="2"/>
  <c r="BB60" i="2"/>
  <c r="DF42" i="2"/>
  <c r="BR65" i="2"/>
  <c r="AG12" i="2"/>
  <c r="CN44" i="2"/>
  <c r="CD17" i="2"/>
  <c r="BV28" i="2"/>
  <c r="K67" i="49"/>
  <c r="CX63" i="2"/>
  <c r="F64" i="49"/>
  <c r="H88" i="2"/>
  <c r="I45" i="2"/>
  <c r="CJ30" i="2"/>
  <c r="BI65" i="2"/>
  <c r="CT49" i="2"/>
  <c r="J80" i="2"/>
  <c r="CN90" i="2"/>
  <c r="CZ28" i="2"/>
  <c r="I48" i="2"/>
  <c r="BL74" i="2"/>
  <c r="BI80" i="2"/>
  <c r="X8" i="2"/>
  <c r="AC25" i="2"/>
  <c r="CB25" i="2"/>
  <c r="H31" i="2"/>
  <c r="BV46" i="2"/>
  <c r="M15" i="2"/>
  <c r="BE87" i="2"/>
  <c r="AX51" i="2"/>
  <c r="X81" i="2"/>
  <c r="CD66" i="2"/>
  <c r="BZ17" i="2"/>
  <c r="AE17" i="2"/>
  <c r="Y80" i="2"/>
  <c r="BW78" i="2"/>
  <c r="O11" i="2"/>
  <c r="P51" i="2"/>
  <c r="BH10" i="2"/>
  <c r="BR40" i="2"/>
  <c r="V75" i="2"/>
  <c r="AL27" i="2"/>
  <c r="X14" i="2"/>
  <c r="AL70" i="2"/>
  <c r="Y55" i="2"/>
  <c r="BJ54" i="2"/>
  <c r="CC73" i="2"/>
  <c r="DB73" i="2"/>
  <c r="I22" i="2"/>
  <c r="BV18" i="2"/>
  <c r="K10" i="49"/>
  <c r="CC32" i="2"/>
  <c r="AG90" i="2"/>
  <c r="BL79" i="2"/>
  <c r="CL39" i="2"/>
  <c r="BJ76" i="2"/>
  <c r="BZ65" i="2"/>
  <c r="CW85" i="2"/>
  <c r="G66" i="49"/>
  <c r="CT83" i="2"/>
  <c r="CC80" i="2"/>
  <c r="BB12" i="2"/>
  <c r="AG11" i="2"/>
  <c r="AT37" i="2"/>
  <c r="CX52" i="2"/>
  <c r="K60" i="49"/>
  <c r="AT51" i="2"/>
  <c r="BV20" i="2"/>
  <c r="AX10" i="2"/>
  <c r="BV8" i="2"/>
  <c r="BZ25" i="2"/>
  <c r="CP14" i="2"/>
  <c r="CD64" i="2"/>
  <c r="AC14" i="2"/>
  <c r="CI19" i="2"/>
  <c r="CN46" i="2"/>
  <c r="DN77" i="2"/>
  <c r="BJ90" i="2"/>
  <c r="K22" i="49"/>
  <c r="DN73" i="2"/>
  <c r="I25" i="49"/>
  <c r="CS80" i="2"/>
  <c r="O29" i="2"/>
  <c r="DD43" i="2"/>
  <c r="BI48" i="2"/>
  <c r="J44" i="2"/>
  <c r="AX32" i="2"/>
  <c r="AX49" i="2"/>
  <c r="AV87" i="2"/>
  <c r="AZ70" i="2"/>
  <c r="CI80" i="2"/>
  <c r="CC28" i="2"/>
  <c r="CP87" i="2"/>
  <c r="DJ80" i="2"/>
  <c r="CV81" i="2"/>
  <c r="BL37" i="2"/>
  <c r="BF15" i="2"/>
  <c r="DC61" i="2"/>
  <c r="AO74" i="2"/>
  <c r="AC57" i="2"/>
  <c r="AX78" i="2"/>
  <c r="BV84" i="2"/>
  <c r="CD25" i="2"/>
  <c r="K24" i="49"/>
  <c r="BE73" i="2"/>
  <c r="M10" i="2"/>
  <c r="CC42" i="2"/>
  <c r="AP60" i="2"/>
  <c r="V61" i="2"/>
  <c r="Y63" i="2"/>
  <c r="BJ69" i="2"/>
  <c r="CH36" i="2"/>
  <c r="DN80" i="2"/>
  <c r="DH40" i="2"/>
  <c r="Z60" i="2"/>
  <c r="I31" i="49"/>
  <c r="CB21" i="2"/>
  <c r="DK73" i="2"/>
  <c r="AL32" i="2"/>
  <c r="DF61" i="2"/>
  <c r="AP24" i="2"/>
  <c r="CI34" i="2"/>
  <c r="DJ50" i="2"/>
  <c r="AF65" i="2"/>
  <c r="DB80" i="2"/>
  <c r="DJ11" i="2"/>
  <c r="DN16" i="2"/>
  <c r="AR34" i="2"/>
  <c r="AT79" i="2"/>
  <c r="BB18" i="2"/>
  <c r="BE79" i="2"/>
  <c r="J50" i="2"/>
  <c r="DM83" i="2"/>
  <c r="BI68" i="2"/>
  <c r="K38" i="49"/>
  <c r="L40" i="2"/>
  <c r="AX18" i="2"/>
  <c r="CD23" i="2"/>
  <c r="BJ53" i="2"/>
  <c r="V24" i="2"/>
  <c r="BL52" i="2"/>
  <c r="AF78" i="2"/>
  <c r="I55" i="49"/>
  <c r="DB84" i="2"/>
  <c r="Q50" i="2"/>
  <c r="L7" i="2"/>
  <c r="U60" i="2"/>
  <c r="DJ40" i="2"/>
  <c r="X45" i="2"/>
  <c r="F31" i="49"/>
  <c r="CF16" i="2"/>
  <c r="P8" i="2"/>
  <c r="Y70" i="2"/>
  <c r="U73" i="2"/>
  <c r="AB86" i="2"/>
  <c r="AO12" i="2"/>
  <c r="BF71" i="2"/>
  <c r="V82" i="2"/>
  <c r="AX66" i="2"/>
  <c r="AG88" i="2"/>
  <c r="AP47" i="2"/>
  <c r="CX31" i="2"/>
  <c r="I36" i="2"/>
  <c r="BV75" i="2"/>
  <c r="AG35" i="2"/>
  <c r="BR19" i="2"/>
  <c r="BV24" i="2"/>
  <c r="Q73" i="2"/>
  <c r="L69" i="2"/>
  <c r="BY40" i="2"/>
  <c r="N28" i="18"/>
  <c r="DF35" i="2"/>
  <c r="I74" i="2"/>
  <c r="S7" i="2"/>
  <c r="CZ36" i="2"/>
  <c r="CN28" i="2"/>
  <c r="BO89" i="2"/>
  <c r="BH12" i="2"/>
  <c r="DM75" i="2"/>
  <c r="BJ77" i="2"/>
  <c r="CZ67" i="2"/>
  <c r="CW19" i="2"/>
  <c r="DN9" i="2"/>
  <c r="CP32" i="2"/>
  <c r="X42" i="2"/>
  <c r="CB31" i="2"/>
  <c r="CI77" i="2"/>
  <c r="AV41" i="2"/>
  <c r="AR48" i="2"/>
  <c r="DD44" i="2"/>
  <c r="CL24" i="2"/>
  <c r="BW38" i="2"/>
  <c r="CN20" i="2"/>
  <c r="CS22" i="2"/>
  <c r="G41" i="49"/>
  <c r="AO17" i="2"/>
  <c r="BN77" i="2"/>
  <c r="AC32" i="2"/>
  <c r="BZ31" i="2"/>
  <c r="J25" i="2"/>
  <c r="CJ7" i="2"/>
  <c r="CH13" i="2"/>
  <c r="BE18" i="2"/>
  <c r="AG43" i="2"/>
  <c r="Z70" i="2"/>
  <c r="BI66" i="2"/>
  <c r="Z46" i="2"/>
  <c r="AI63" i="2"/>
  <c r="AZ26" i="2"/>
  <c r="CC69" i="2"/>
  <c r="Y38" i="2"/>
  <c r="L60" i="2"/>
  <c r="F50" i="49"/>
  <c r="AI54" i="2"/>
  <c r="AB42" i="2"/>
  <c r="CN68" i="2"/>
  <c r="J70" i="2"/>
  <c r="S69" i="2"/>
  <c r="F45" i="49"/>
  <c r="DJ65" i="2"/>
  <c r="BY80" i="2"/>
  <c r="AC34" i="2"/>
  <c r="X33" i="2"/>
  <c r="P20" i="2"/>
  <c r="AE21" i="2"/>
  <c r="CC23" i="2"/>
  <c r="AO58" i="2"/>
  <c r="AK87" i="2"/>
  <c r="J31" i="2"/>
  <c r="CS51" i="2"/>
  <c r="BO17" i="2"/>
  <c r="DF56" i="2"/>
  <c r="AE45" i="2"/>
  <c r="CH74" i="2"/>
  <c r="Q82" i="2"/>
  <c r="AU56" i="2"/>
  <c r="DK71" i="2"/>
  <c r="CZ80" i="2"/>
  <c r="BZ30" i="2"/>
  <c r="DM74" i="2"/>
  <c r="AR54" i="2"/>
  <c r="S14" i="2"/>
  <c r="CZ37" i="2"/>
  <c r="Q67" i="2"/>
  <c r="BW58" i="2"/>
  <c r="DJ81" i="2"/>
  <c r="CS9" i="2"/>
  <c r="Y19" i="2"/>
  <c r="CV19" i="2"/>
  <c r="BI13" i="2"/>
  <c r="AB9" i="2"/>
  <c r="BY72" i="2"/>
  <c r="BE51" i="2"/>
  <c r="DH46" i="2"/>
  <c r="AG27" i="2"/>
  <c r="AL13" i="2"/>
  <c r="AV74" i="2"/>
  <c r="DJ36" i="2"/>
  <c r="S28" i="2"/>
  <c r="BI17" i="2"/>
  <c r="AG71" i="2"/>
  <c r="CV70" i="2"/>
  <c r="AF86" i="2"/>
  <c r="DB76" i="2"/>
  <c r="AC11" i="2"/>
  <c r="BO10" i="2"/>
  <c r="AU15" i="2"/>
  <c r="O37" i="2"/>
  <c r="CS63" i="2"/>
  <c r="AK74" i="2"/>
  <c r="BI85" i="2"/>
  <c r="K64" i="49"/>
  <c r="AZ44" i="2"/>
  <c r="AI14" i="2"/>
  <c r="AB17" i="2"/>
  <c r="CT74" i="2"/>
  <c r="CS83" i="2"/>
  <c r="DJ33" i="2"/>
  <c r="CQ49" i="2"/>
  <c r="CX48" i="2"/>
  <c r="CX66" i="2"/>
  <c r="BW64" i="2"/>
  <c r="CQ20" i="2"/>
  <c r="CD43" i="2"/>
  <c r="CV52" i="2"/>
  <c r="DN50" i="2"/>
  <c r="AC47" i="2"/>
  <c r="DD63" i="2"/>
  <c r="AP26" i="2"/>
  <c r="DC48" i="2"/>
  <c r="Z66" i="2"/>
  <c r="CN77" i="2"/>
  <c r="DH42" i="2"/>
  <c r="BI12" i="2"/>
  <c r="AR63" i="2"/>
  <c r="AT13" i="2"/>
  <c r="BB42" i="2"/>
  <c r="DJ62" i="2"/>
  <c r="AN36" i="2"/>
  <c r="CH44" i="2"/>
  <c r="Y84" i="2"/>
  <c r="AU39" i="2"/>
  <c r="BJ10" i="2"/>
  <c r="AF34" i="2"/>
  <c r="DF85" i="2"/>
  <c r="M16" i="2"/>
  <c r="DH77" i="2"/>
  <c r="BN85" i="2"/>
  <c r="BL26" i="2"/>
  <c r="CX36" i="2"/>
  <c r="L54" i="2"/>
  <c r="M83" i="2"/>
  <c r="H22" i="2"/>
  <c r="BI82" i="2"/>
  <c r="CT76" i="2"/>
  <c r="BT84" i="2"/>
  <c r="X30" i="2"/>
  <c r="AG52" i="2"/>
  <c r="V68" i="2"/>
  <c r="I52" i="49"/>
  <c r="CD27" i="2"/>
  <c r="Q21" i="2"/>
  <c r="L25" i="2"/>
  <c r="AZ17" i="2"/>
  <c r="BT27" i="2"/>
  <c r="CZ17" i="2"/>
  <c r="AE35" i="2"/>
  <c r="CL57" i="2"/>
  <c r="G25" i="49"/>
  <c r="BF67" i="2"/>
  <c r="BN16" i="2"/>
  <c r="O44" i="2"/>
  <c r="G21" i="49"/>
  <c r="O8" i="2"/>
  <c r="DH63" i="2"/>
  <c r="BO24" i="2"/>
  <c r="AI23" i="2"/>
  <c r="L51" i="2"/>
  <c r="DN39" i="2"/>
  <c r="CX69" i="2"/>
  <c r="X43" i="2"/>
  <c r="S55" i="2"/>
  <c r="BY50" i="2"/>
  <c r="S71" i="2"/>
  <c r="CJ28" i="2"/>
  <c r="DK30" i="2"/>
  <c r="BR73" i="2"/>
  <c r="I39" i="49"/>
  <c r="DJ27" i="2"/>
  <c r="CC78" i="2"/>
  <c r="AC64" i="2"/>
  <c r="BR51" i="2"/>
  <c r="BC27" i="2"/>
  <c r="BW18" i="2"/>
  <c r="DJ13" i="2"/>
  <c r="DM78" i="2"/>
  <c r="M67" i="2"/>
  <c r="F10" i="49"/>
  <c r="CH61" i="2"/>
  <c r="F54" i="49"/>
  <c r="CQ88" i="2"/>
  <c r="H29" i="2"/>
  <c r="Y69" i="2"/>
  <c r="BY33" i="2"/>
  <c r="AX26" i="2"/>
  <c r="AR61" i="2"/>
  <c r="CS75" i="2"/>
  <c r="BW80" i="2"/>
  <c r="CF33" i="2"/>
  <c r="DK37" i="2"/>
  <c r="L29" i="2"/>
  <c r="BB66" i="2"/>
  <c r="CJ68" i="2"/>
  <c r="BC11" i="2"/>
  <c r="AN27" i="2"/>
  <c r="S65" i="2"/>
  <c r="BI43" i="2"/>
  <c r="BT87" i="2"/>
  <c r="DB59" i="2"/>
  <c r="AN47" i="2"/>
  <c r="DM71" i="2"/>
  <c r="CX65" i="2"/>
  <c r="Z24" i="2"/>
  <c r="CJ9" i="2"/>
  <c r="DM36" i="2"/>
  <c r="CL12" i="2"/>
  <c r="U88" i="2"/>
  <c r="BF68" i="2"/>
  <c r="BO58" i="2"/>
  <c r="P85" i="2"/>
  <c r="K16" i="49"/>
  <c r="CZ40" i="2"/>
  <c r="DM62" i="2"/>
  <c r="CF20" i="2"/>
  <c r="Y83" i="2"/>
  <c r="AF15" i="2"/>
  <c r="CW83" i="2"/>
  <c r="DF26" i="2"/>
  <c r="CJ16" i="2"/>
  <c r="CB13" i="2"/>
  <c r="BY44" i="2"/>
  <c r="AG84" i="2"/>
  <c r="CL20" i="2"/>
  <c r="DB42" i="2"/>
  <c r="CB59" i="2"/>
  <c r="CX73" i="2"/>
  <c r="CX90" i="2"/>
  <c r="CX49" i="2"/>
  <c r="DC17" i="2"/>
  <c r="BP17" i="2"/>
  <c r="CF84" i="2"/>
  <c r="U36" i="2"/>
  <c r="BE13" i="2"/>
  <c r="X71" i="2"/>
  <c r="AK69" i="2"/>
  <c r="AF32" i="2"/>
  <c r="AF20" i="2"/>
  <c r="CT27" i="2"/>
  <c r="BV30" i="2"/>
  <c r="AE13" i="2"/>
  <c r="F24" i="49"/>
  <c r="BH36" i="2"/>
  <c r="Y56" i="2"/>
  <c r="M54" i="2"/>
  <c r="CH75" i="2"/>
  <c r="BL49" i="2"/>
  <c r="CD80" i="2"/>
  <c r="K39" i="49"/>
  <c r="AE20" i="2"/>
  <c r="AR39" i="2"/>
  <c r="BP68" i="2"/>
  <c r="BY82" i="2"/>
  <c r="AF18" i="2"/>
  <c r="BF80" i="2"/>
  <c r="S58" i="2"/>
  <c r="DC31" i="2"/>
  <c r="AE52" i="2"/>
  <c r="DN14" i="2"/>
  <c r="DJ44" i="2"/>
  <c r="AG66" i="2"/>
  <c r="L44" i="2"/>
  <c r="O20" i="2"/>
  <c r="DF49" i="2"/>
  <c r="F33" i="49"/>
  <c r="I11" i="2"/>
  <c r="AI68" i="2"/>
  <c r="BO15" i="2"/>
  <c r="BV57" i="2"/>
  <c r="F47" i="49"/>
  <c r="AP22" i="2"/>
  <c r="BL29" i="2"/>
  <c r="Q66" i="2"/>
  <c r="AO34" i="2"/>
  <c r="AT77" i="2"/>
  <c r="AL17" i="2"/>
  <c r="DM16" i="2"/>
  <c r="CD12" i="2"/>
  <c r="BW10" i="2"/>
  <c r="BC63" i="2"/>
  <c r="BL89" i="2"/>
  <c r="CT87" i="2"/>
  <c r="DD55" i="2"/>
  <c r="V63" i="2"/>
  <c r="BZ7" i="2"/>
  <c r="BH50" i="2"/>
  <c r="AI62" i="2"/>
  <c r="P57" i="2"/>
  <c r="BL15" i="2"/>
  <c r="AN24" i="2"/>
  <c r="CQ43" i="2"/>
  <c r="DF64" i="2"/>
  <c r="DM21" i="2"/>
  <c r="Q13" i="2"/>
  <c r="BZ67" i="2"/>
  <c r="BP79" i="2"/>
  <c r="AN73" i="2"/>
  <c r="CC47" i="2"/>
  <c r="CD55" i="2"/>
  <c r="AB55" i="2"/>
  <c r="V14" i="2"/>
  <c r="CV37" i="2"/>
  <c r="BT42" i="2"/>
  <c r="BY70" i="2"/>
  <c r="M86" i="2"/>
  <c r="CL44" i="2"/>
  <c r="AL15" i="2"/>
  <c r="K18" i="49"/>
  <c r="CI78" i="2"/>
  <c r="DH23" i="2"/>
  <c r="CD63" i="2"/>
  <c r="AX69" i="2"/>
  <c r="AU52" i="2"/>
  <c r="Q80" i="2"/>
  <c r="DC53" i="2"/>
  <c r="N13" i="18"/>
  <c r="AZ66" i="2"/>
  <c r="CI81" i="2"/>
  <c r="CT60" i="2"/>
  <c r="Z27" i="2"/>
  <c r="K68" i="49"/>
  <c r="BF43" i="2"/>
  <c r="DM37" i="2"/>
  <c r="DJ45" i="2"/>
  <c r="AO69" i="2"/>
  <c r="DC36" i="2"/>
  <c r="J27" i="2"/>
  <c r="AF63" i="2"/>
  <c r="BH11" i="2"/>
  <c r="CI90" i="2"/>
  <c r="AF68" i="2"/>
  <c r="BN34" i="2"/>
  <c r="BV67" i="2"/>
  <c r="BF11" i="2"/>
  <c r="BH41" i="2"/>
  <c r="Y72" i="2"/>
  <c r="BF63" i="2"/>
  <c r="AB13" i="2"/>
  <c r="I13" i="49"/>
  <c r="CI67" i="2"/>
  <c r="AI53" i="2"/>
  <c r="AF83" i="2"/>
  <c r="CS11" i="2"/>
  <c r="Y32" i="2"/>
  <c r="AE90" i="2"/>
  <c r="V23" i="2"/>
  <c r="DH27" i="2"/>
  <c r="BV43" i="2"/>
  <c r="AT42" i="2"/>
  <c r="CI39" i="2"/>
  <c r="CF18" i="2"/>
  <c r="AO51" i="2"/>
  <c r="DD17" i="2"/>
  <c r="BJ37" i="2"/>
  <c r="AB15" i="2"/>
  <c r="AF29" i="2"/>
  <c r="AC80" i="2"/>
  <c r="BB31" i="2"/>
  <c r="BT13" i="2"/>
  <c r="DB22" i="2"/>
  <c r="BL36" i="2"/>
  <c r="S52" i="2"/>
  <c r="CD84" i="2"/>
  <c r="AK47" i="2"/>
  <c r="J47" i="2"/>
  <c r="CB24" i="2"/>
  <c r="DF15" i="2"/>
  <c r="AZ35" i="2"/>
  <c r="BF82" i="2"/>
  <c r="DK62" i="2"/>
  <c r="CP40" i="2"/>
  <c r="BT52" i="2"/>
  <c r="K41" i="49"/>
  <c r="DB90" i="2"/>
  <c r="DC88" i="2"/>
  <c r="DD23" i="2"/>
  <c r="DB49" i="2"/>
  <c r="L88" i="2"/>
  <c r="AE53" i="2"/>
  <c r="S72" i="2"/>
  <c r="Q46" i="2"/>
  <c r="BB24" i="2"/>
  <c r="BJ72" i="2"/>
  <c r="BW17" i="2"/>
  <c r="BV22" i="2"/>
  <c r="CI18" i="2"/>
  <c r="M26" i="2"/>
  <c r="CN45" i="2"/>
  <c r="L32" i="2"/>
  <c r="BO18" i="2"/>
  <c r="AG7" i="2"/>
  <c r="CL87" i="2"/>
  <c r="CH8" i="2"/>
  <c r="AO33" i="2"/>
  <c r="CJ71" i="2"/>
  <c r="CZ35" i="2"/>
  <c r="CN36" i="2"/>
  <c r="AB59" i="2"/>
  <c r="CS39" i="2"/>
  <c r="BJ28" i="2"/>
  <c r="BB74" i="2"/>
  <c r="CD34" i="2"/>
  <c r="L62" i="2"/>
  <c r="CJ72" i="2"/>
  <c r="BF49" i="2"/>
  <c r="CN15" i="2"/>
  <c r="AR24" i="2"/>
  <c r="AB26" i="2"/>
  <c r="CX15" i="2"/>
  <c r="BZ89" i="2"/>
  <c r="CL90" i="2"/>
  <c r="CB10" i="2"/>
  <c r="BV58" i="2"/>
  <c r="BT36" i="2"/>
  <c r="BW34" i="2"/>
  <c r="F38" i="49"/>
  <c r="AZ16" i="2"/>
  <c r="DH73" i="2"/>
  <c r="AE66" i="2"/>
  <c r="AE37" i="2"/>
  <c r="CS38" i="2"/>
  <c r="BE8" i="2"/>
  <c r="AP44" i="2"/>
  <c r="BZ22" i="2"/>
  <c r="CL33" i="2"/>
  <c r="BC42" i="2"/>
  <c r="AZ72" i="2"/>
  <c r="U30" i="2"/>
  <c r="BZ60" i="2"/>
  <c r="AX82" i="2"/>
  <c r="CL63" i="2"/>
  <c r="AL54" i="2"/>
  <c r="BY83" i="2"/>
  <c r="J73" i="2"/>
  <c r="AT14" i="2"/>
  <c r="DK31" i="2"/>
  <c r="Q49" i="2"/>
  <c r="AO54" i="2"/>
  <c r="AI26" i="2"/>
  <c r="CV38" i="2"/>
  <c r="DJ29" i="2"/>
  <c r="H8" i="2"/>
  <c r="CI8" i="2"/>
  <c r="Z50" i="2"/>
  <c r="BL19" i="2"/>
  <c r="O55" i="2"/>
  <c r="AV68" i="2"/>
  <c r="AK88" i="2"/>
  <c r="CF89" i="2"/>
  <c r="AV40" i="2"/>
  <c r="CC26" i="2"/>
  <c r="M53" i="2"/>
  <c r="BO87" i="2"/>
  <c r="BN22" i="2"/>
  <c r="BN19" i="2"/>
  <c r="U35" i="2"/>
  <c r="U77" i="2"/>
  <c r="X20" i="2"/>
  <c r="BF52" i="2"/>
  <c r="L81" i="2"/>
  <c r="U76" i="2"/>
  <c r="CP90" i="2"/>
  <c r="CF53" i="2"/>
  <c r="CW18" i="2"/>
  <c r="CB75" i="2"/>
  <c r="AI41" i="2"/>
  <c r="I33" i="2"/>
  <c r="AK39" i="2"/>
  <c r="P38" i="2"/>
  <c r="Q43" i="2"/>
  <c r="AP59" i="2"/>
  <c r="Q30" i="2"/>
  <c r="O34" i="2"/>
  <c r="P33" i="18"/>
  <c r="BR22" i="2"/>
  <c r="DN19" i="2"/>
  <c r="AL44" i="2"/>
  <c r="DH8" i="2"/>
  <c r="BC85" i="2"/>
  <c r="Z35" i="2"/>
  <c r="M85" i="2"/>
  <c r="P60" i="2"/>
  <c r="CS86" i="2"/>
  <c r="CJ86" i="2"/>
  <c r="BF35" i="2"/>
  <c r="CH55" i="2"/>
  <c r="AG81" i="2"/>
  <c r="BH40" i="2"/>
  <c r="CN89" i="2"/>
  <c r="M69" i="2"/>
  <c r="Z75" i="2"/>
  <c r="CC86" i="2"/>
  <c r="DC69" i="2"/>
  <c r="BE14" i="2"/>
  <c r="AP20" i="2"/>
  <c r="BE58" i="2"/>
  <c r="M81" i="2"/>
  <c r="CH10" i="2"/>
  <c r="X59" i="2"/>
  <c r="AC59" i="2"/>
  <c r="BE75" i="2"/>
  <c r="AT61" i="2"/>
  <c r="BR66" i="2"/>
  <c r="AI12" i="2"/>
  <c r="P27" i="2"/>
  <c r="AU81" i="2"/>
  <c r="BY38" i="2"/>
  <c r="AP9" i="2"/>
  <c r="BP51" i="2"/>
  <c r="BN70" i="2"/>
  <c r="AN77" i="2"/>
  <c r="BR7" i="2"/>
  <c r="AP75" i="2"/>
  <c r="BF41" i="2"/>
  <c r="L19" i="2"/>
  <c r="CN72" i="2"/>
  <c r="BW82" i="2"/>
  <c r="L85" i="2"/>
  <c r="DB21" i="2"/>
  <c r="X18" i="2"/>
  <c r="BR75" i="2"/>
  <c r="I8" i="49"/>
  <c r="CW52" i="2"/>
  <c r="I66" i="2"/>
  <c r="Y31" i="2"/>
  <c r="CW38" i="2"/>
  <c r="CT10" i="2"/>
  <c r="CV56" i="2"/>
  <c r="AR52" i="2"/>
  <c r="BW84" i="2"/>
  <c r="BH29" i="2"/>
  <c r="O22" i="2"/>
  <c r="I63" i="2"/>
  <c r="AO32" i="2"/>
  <c r="BR69" i="2"/>
  <c r="CS73" i="2"/>
  <c r="AZ30" i="2"/>
  <c r="BI52" i="2"/>
  <c r="BI84" i="2"/>
  <c r="BT65" i="2"/>
  <c r="CQ83" i="2"/>
  <c r="CW68" i="2"/>
  <c r="CT85" i="2"/>
  <c r="BN63" i="2"/>
  <c r="DB48" i="2"/>
  <c r="DK11" i="2"/>
  <c r="CW72" i="2"/>
  <c r="L9" i="2"/>
  <c r="BT58" i="2"/>
  <c r="BB49" i="2"/>
  <c r="F52" i="49"/>
  <c r="BF89" i="2"/>
  <c r="F23" i="49"/>
  <c r="P22" i="2"/>
  <c r="CF81" i="2"/>
  <c r="AP82" i="2"/>
  <c r="AB45" i="2"/>
  <c r="DM14" i="2"/>
  <c r="CH21" i="2"/>
  <c r="BY79" i="2"/>
  <c r="Z65" i="2"/>
  <c r="CD82" i="2"/>
  <c r="F9" i="49"/>
  <c r="AK71" i="2"/>
  <c r="DM66" i="2"/>
  <c r="F58" i="49"/>
  <c r="AU55" i="2"/>
  <c r="J56" i="2"/>
  <c r="DJ76" i="2"/>
  <c r="BT90" i="2"/>
  <c r="CT56" i="2"/>
  <c r="BL83" i="2"/>
  <c r="BR76" i="2"/>
  <c r="Q64" i="2"/>
  <c r="CQ87" i="2"/>
  <c r="CZ75" i="2"/>
  <c r="AZ11" i="2"/>
  <c r="AV30" i="2"/>
  <c r="J38" i="2"/>
  <c r="AO38" i="2"/>
  <c r="CZ41" i="2"/>
  <c r="BC72" i="2"/>
  <c r="S45" i="2"/>
  <c r="AT10" i="2"/>
  <c r="CB88" i="2"/>
  <c r="AV86" i="2"/>
  <c r="BL14" i="2"/>
  <c r="DH74" i="2"/>
  <c r="BH52" i="2"/>
  <c r="CV9" i="2"/>
  <c r="CW35" i="2"/>
  <c r="AE78" i="2"/>
  <c r="BY12" i="2"/>
  <c r="CW61" i="2"/>
  <c r="CH33" i="2"/>
  <c r="L12" i="2"/>
  <c r="L42" i="2"/>
  <c r="AB76" i="2"/>
  <c r="BP52" i="2"/>
  <c r="BP64" i="2"/>
  <c r="BI76" i="2"/>
  <c r="BY45" i="2"/>
  <c r="DM63" i="2"/>
  <c r="AK28" i="2"/>
  <c r="BR74" i="2"/>
  <c r="DC75" i="2"/>
  <c r="AO15" i="2"/>
  <c r="CH60" i="2"/>
  <c r="CV78" i="2"/>
  <c r="AT34" i="2"/>
  <c r="K27" i="49"/>
  <c r="DJ14" i="2"/>
  <c r="CJ18" i="2"/>
  <c r="BH45" i="2"/>
  <c r="BY89" i="2"/>
  <c r="O9" i="2"/>
  <c r="AP61" i="2"/>
  <c r="AB8" i="2"/>
  <c r="CH31" i="2"/>
  <c r="J53" i="2"/>
  <c r="Z47" i="2"/>
  <c r="BW30" i="2"/>
  <c r="CN51" i="2"/>
  <c r="X46" i="2"/>
  <c r="CX25" i="2"/>
  <c r="AG10" i="2"/>
  <c r="BV88" i="2"/>
  <c r="S60" i="2"/>
  <c r="BP83" i="2"/>
  <c r="G65" i="49"/>
  <c r="CV66" i="2"/>
  <c r="F28" i="49"/>
  <c r="AB36" i="2"/>
  <c r="U12" i="2"/>
  <c r="AO85" i="2"/>
  <c r="AI35" i="2"/>
  <c r="BI22" i="2"/>
  <c r="S27" i="2"/>
  <c r="AC86" i="2"/>
  <c r="AP21" i="2"/>
  <c r="Y17" i="2"/>
  <c r="BH13" i="2"/>
  <c r="AF87" i="2"/>
  <c r="CQ11" i="2"/>
  <c r="M28" i="2"/>
  <c r="BE16" i="2"/>
  <c r="CV17" i="2"/>
  <c r="CQ18" i="2"/>
  <c r="BV15" i="2"/>
  <c r="BI61" i="2"/>
  <c r="H26" i="2"/>
  <c r="CZ73" i="2"/>
  <c r="G53" i="49"/>
  <c r="M27" i="2"/>
  <c r="AE61" i="2"/>
  <c r="AL75" i="2"/>
  <c r="BE54" i="2"/>
  <c r="AF71" i="2"/>
  <c r="BZ78" i="2"/>
  <c r="AV50" i="2"/>
  <c r="BZ85" i="2"/>
  <c r="AN20" i="2"/>
  <c r="AU73" i="2"/>
  <c r="AX83" i="2"/>
  <c r="BZ40" i="2"/>
  <c r="AT64" i="2"/>
  <c r="AX84" i="2"/>
  <c r="CN67" i="2"/>
  <c r="AI86" i="2"/>
  <c r="Q29" i="2"/>
  <c r="AK36" i="2"/>
  <c r="CN12" i="2"/>
  <c r="BR63" i="2"/>
  <c r="AB27" i="2"/>
  <c r="CL65" i="2"/>
  <c r="AZ20" i="2"/>
  <c r="AU66" i="2"/>
  <c r="BJ81" i="2"/>
  <c r="AF26" i="2"/>
  <c r="CH81" i="2"/>
  <c r="AU79" i="2"/>
  <c r="L39" i="2"/>
  <c r="CD47" i="2"/>
  <c r="BC30" i="2"/>
  <c r="CL84" i="2"/>
  <c r="F19" i="49"/>
  <c r="S49" i="2"/>
  <c r="AF55" i="2"/>
  <c r="BJ47" i="2"/>
  <c r="CC79" i="2"/>
  <c r="L59" i="2"/>
  <c r="M66" i="2"/>
  <c r="CI68" i="2"/>
  <c r="I77" i="2"/>
  <c r="CF11" i="2"/>
  <c r="BL61" i="2"/>
  <c r="BJ50" i="2"/>
  <c r="AU30" i="2"/>
  <c r="AV83" i="2"/>
  <c r="L78" i="2"/>
  <c r="BJ16" i="2"/>
  <c r="DN23" i="2"/>
  <c r="AK77" i="2"/>
  <c r="BN32" i="2"/>
  <c r="AN33" i="2"/>
  <c r="P9" i="2"/>
  <c r="AP19" i="2"/>
  <c r="CZ66" i="2"/>
  <c r="V25" i="2"/>
  <c r="BJ25" i="2"/>
  <c r="DK85" i="2"/>
  <c r="AF48" i="2"/>
  <c r="H62" i="2"/>
  <c r="CV10" i="2"/>
  <c r="AZ82" i="2"/>
  <c r="K44" i="49"/>
  <c r="BY56" i="2"/>
  <c r="AO29" i="2"/>
  <c r="CZ76" i="2"/>
  <c r="CQ65" i="2"/>
  <c r="BP9" i="2"/>
  <c r="CX29" i="2"/>
  <c r="BH60" i="2"/>
  <c r="DB68" i="2"/>
  <c r="CW90" i="2"/>
  <c r="M8" i="2"/>
  <c r="BJ44" i="2"/>
  <c r="BJ59" i="2"/>
  <c r="CP57" i="2"/>
  <c r="CS34" i="2"/>
  <c r="BY9" i="2"/>
  <c r="AR65" i="2"/>
  <c r="J86" i="2"/>
  <c r="V55" i="2"/>
  <c r="BN41" i="2"/>
  <c r="AP38" i="2"/>
  <c r="Y73" i="2"/>
  <c r="BI26" i="2"/>
  <c r="AX20" i="2"/>
  <c r="BI73" i="2"/>
  <c r="BF13" i="2"/>
  <c r="CJ43" i="2"/>
  <c r="G20" i="49"/>
  <c r="CF45" i="2"/>
  <c r="AL20" i="2"/>
  <c r="CN48" i="2"/>
  <c r="BN84" i="2"/>
  <c r="DC47" i="2"/>
  <c r="Z25" i="2"/>
  <c r="BL86" i="2"/>
  <c r="AT62" i="2"/>
  <c r="DD37" i="2"/>
  <c r="BZ43" i="2"/>
  <c r="BP73" i="2"/>
  <c r="Q42" i="2"/>
  <c r="CC17" i="2"/>
  <c r="DN82" i="2"/>
  <c r="AO7" i="2"/>
  <c r="AL31" i="2"/>
  <c r="AR47" i="2"/>
  <c r="CH53" i="2"/>
  <c r="BW23" i="2"/>
  <c r="DN17" i="2"/>
  <c r="K21" i="49"/>
  <c r="BL69" i="2"/>
  <c r="DM56" i="2"/>
  <c r="DC72" i="2"/>
  <c r="AL85" i="2"/>
  <c r="CV76" i="2"/>
  <c r="I73" i="2"/>
  <c r="AR27" i="2"/>
  <c r="Q60" i="2"/>
  <c r="CZ85" i="2"/>
  <c r="AZ56" i="2"/>
  <c r="DH14" i="2"/>
  <c r="BT60" i="2"/>
  <c r="BC16" i="2"/>
  <c r="AE87" i="2"/>
  <c r="L38" i="2"/>
  <c r="BO23" i="2"/>
  <c r="BN80" i="2"/>
  <c r="BJ43" i="2"/>
  <c r="AR71" i="2"/>
  <c r="DF89" i="2"/>
  <c r="X25" i="2"/>
  <c r="DF54" i="2"/>
  <c r="BH83" i="2"/>
  <c r="J65" i="2"/>
  <c r="K34" i="49"/>
  <c r="BP59" i="2"/>
  <c r="BE68" i="2"/>
  <c r="AB18" i="2"/>
  <c r="AK57" i="2"/>
  <c r="BB80" i="2"/>
  <c r="I18" i="49"/>
  <c r="AU21" i="2"/>
  <c r="AE28" i="2"/>
  <c r="BL18" i="2"/>
  <c r="AN23" i="2"/>
  <c r="AU25" i="2"/>
  <c r="DH26" i="2"/>
  <c r="CF71" i="2"/>
  <c r="BI50" i="2"/>
  <c r="DM90" i="2"/>
  <c r="BC35" i="2"/>
  <c r="DF73" i="2"/>
  <c r="DB57" i="2"/>
  <c r="CB40" i="2"/>
  <c r="DH30" i="2"/>
  <c r="BE22" i="2"/>
  <c r="AI76" i="2"/>
  <c r="BF58" i="2"/>
  <c r="BZ75" i="2"/>
  <c r="AU7" i="2"/>
  <c r="BO71" i="2"/>
  <c r="AT54" i="2"/>
  <c r="I19" i="49"/>
  <c r="I34" i="2"/>
  <c r="BF78" i="2"/>
  <c r="CH19" i="2"/>
  <c r="AE44" i="2"/>
  <c r="BH32" i="2"/>
  <c r="AG72" i="2"/>
  <c r="AP32" i="2"/>
  <c r="CT64" i="2"/>
  <c r="BR88" i="2"/>
  <c r="AE70" i="2"/>
  <c r="CS69" i="2"/>
  <c r="CW79" i="2"/>
  <c r="AG31" i="2"/>
  <c r="S32" i="2"/>
  <c r="BZ19" i="2"/>
  <c r="AN60" i="2"/>
  <c r="AO78" i="2"/>
  <c r="Z28" i="2"/>
  <c r="H87" i="2"/>
  <c r="BP35" i="2"/>
  <c r="BZ68" i="2"/>
  <c r="DH11" i="2"/>
  <c r="CL61" i="2"/>
  <c r="CV32" i="2"/>
  <c r="CJ21" i="2"/>
  <c r="BY11" i="2"/>
  <c r="DJ67" i="2"/>
  <c r="AL82" i="2"/>
  <c r="BP71" i="2"/>
  <c r="CW34" i="2"/>
  <c r="DJ83" i="2"/>
  <c r="CL18" i="2"/>
  <c r="BV73" i="2"/>
  <c r="H82" i="2"/>
  <c r="BE60" i="2"/>
  <c r="DM38" i="2"/>
  <c r="I70" i="2"/>
  <c r="DK64" i="2"/>
  <c r="AK73" i="2"/>
  <c r="F69" i="49"/>
  <c r="AB21" i="2"/>
  <c r="BB44" i="2"/>
  <c r="AG69" i="2"/>
  <c r="AO60" i="2"/>
  <c r="BW31" i="2"/>
  <c r="CI61" i="2"/>
  <c r="DD74" i="2"/>
  <c r="U86" i="2"/>
  <c r="DF67" i="2"/>
  <c r="CV25" i="2"/>
  <c r="DD48" i="2"/>
  <c r="DD13" i="2"/>
  <c r="L57" i="2"/>
  <c r="H78" i="2"/>
  <c r="CP60" i="2"/>
  <c r="Q41" i="2"/>
  <c r="BI62" i="2"/>
  <c r="AI44" i="2"/>
  <c r="H58" i="2"/>
  <c r="CF49" i="2"/>
  <c r="CD70" i="2"/>
  <c r="AK29" i="2"/>
  <c r="CH16" i="2"/>
  <c r="BN38" i="2"/>
  <c r="V67" i="2"/>
  <c r="CF57" i="2"/>
  <c r="AP57" i="2"/>
  <c r="F70" i="49"/>
  <c r="F51" i="49"/>
  <c r="DN64" i="2"/>
  <c r="L79" i="2"/>
  <c r="CF51" i="2"/>
  <c r="DJ34" i="2"/>
  <c r="AE56" i="2"/>
  <c r="DH9" i="2"/>
  <c r="AR40" i="2"/>
  <c r="L80" i="2"/>
  <c r="AX41" i="2"/>
  <c r="Z7" i="2"/>
  <c r="Y42" i="2"/>
  <c r="AZ59" i="2"/>
  <c r="AG82" i="2"/>
  <c r="BN42" i="2"/>
  <c r="G32" i="49"/>
  <c r="CN27" i="2"/>
  <c r="AG38" i="2"/>
  <c r="S59" i="2"/>
  <c r="AL48" i="2"/>
  <c r="X22" i="2"/>
  <c r="CW75" i="2"/>
  <c r="I29" i="2"/>
  <c r="AB38" i="2"/>
  <c r="AE46" i="2"/>
  <c r="AE31" i="2"/>
  <c r="CD44" i="2"/>
  <c r="U58" i="2"/>
  <c r="AC83" i="2"/>
  <c r="DD19" i="2"/>
  <c r="AB71" i="2"/>
  <c r="CD89" i="2"/>
  <c r="BO56" i="2"/>
  <c r="CL82" i="2"/>
  <c r="AL89" i="2"/>
  <c r="AI13" i="2"/>
  <c r="BW33" i="2"/>
  <c r="CJ24" i="2"/>
  <c r="AO56" i="2"/>
  <c r="G58" i="49"/>
  <c r="Q22" i="2"/>
  <c r="BO42" i="2"/>
  <c r="G42" i="49"/>
  <c r="BI75" i="2"/>
  <c r="AB74" i="2"/>
  <c r="AX85" i="2"/>
  <c r="BY57" i="2"/>
  <c r="S41" i="2"/>
  <c r="DM15" i="2"/>
  <c r="AF69" i="2"/>
  <c r="DM58" i="2"/>
  <c r="Z51" i="2"/>
  <c r="AI85" i="2"/>
  <c r="BR58" i="2"/>
  <c r="BF57" i="2"/>
  <c r="CV7" i="2"/>
  <c r="BZ82" i="2"/>
  <c r="BH19" i="2"/>
  <c r="DB16" i="2"/>
  <c r="M46" i="2"/>
  <c r="AE47" i="2"/>
  <c r="BZ58" i="2"/>
  <c r="H67" i="2"/>
  <c r="CW71" i="2"/>
  <c r="CI50" i="2"/>
  <c r="AC15" i="2"/>
  <c r="CH83" i="2"/>
  <c r="DN58" i="2"/>
  <c r="G19" i="49"/>
  <c r="F27" i="49"/>
  <c r="BZ45" i="2"/>
  <c r="BY16" i="2"/>
  <c r="BL12" i="2"/>
  <c r="CJ35" i="2"/>
  <c r="AC45" i="2"/>
  <c r="BE36" i="2"/>
  <c r="H28" i="2"/>
  <c r="AN50" i="2"/>
  <c r="DH49" i="2"/>
  <c r="BI23" i="2"/>
  <c r="AK62" i="2"/>
  <c r="BP38" i="2"/>
  <c r="Q78" i="2"/>
  <c r="BW65" i="2"/>
  <c r="X83" i="2"/>
  <c r="P23" i="2"/>
  <c r="L56" i="2"/>
  <c r="DB7" i="2"/>
  <c r="BH48" i="2"/>
  <c r="B38" i="18"/>
  <c r="O32" i="2"/>
  <c r="Z39" i="2"/>
  <c r="AU58" i="2"/>
  <c r="CF10" i="2"/>
  <c r="J81" i="2"/>
  <c r="AF9" i="2"/>
  <c r="AG29" i="2"/>
  <c r="BB34" i="2"/>
  <c r="DC26" i="2"/>
  <c r="O56" i="2"/>
  <c r="CC84" i="2"/>
  <c r="DC64" i="2"/>
  <c r="I32" i="2"/>
  <c r="DJ90" i="2"/>
  <c r="AR20" i="2"/>
  <c r="BO81" i="2"/>
  <c r="BE31" i="2"/>
  <c r="CT45" i="2"/>
  <c r="G69" i="49"/>
  <c r="AV57" i="2"/>
  <c r="BJ78" i="2"/>
  <c r="AO44" i="2"/>
  <c r="DJ51" i="2"/>
  <c r="CL68" i="2"/>
  <c r="BW45" i="2"/>
  <c r="X44" i="2"/>
  <c r="CV22" i="2"/>
  <c r="AV37" i="2"/>
  <c r="DF37" i="2"/>
  <c r="U48" i="2"/>
  <c r="CV80" i="2"/>
  <c r="CF48" i="2"/>
  <c r="AP65" i="2"/>
  <c r="DM22" i="2"/>
  <c r="CB18" i="2"/>
  <c r="AB11" i="2"/>
  <c r="AN52" i="2"/>
  <c r="AI51" i="2"/>
  <c r="DF24" i="2"/>
  <c r="U29" i="2"/>
  <c r="BV90" i="2"/>
  <c r="O43" i="2"/>
  <c r="AU80" i="2"/>
  <c r="BT34" i="2"/>
  <c r="CL19" i="2"/>
  <c r="BW11" i="2"/>
  <c r="AR43" i="2"/>
  <c r="AU75" i="2"/>
  <c r="AG30" i="2"/>
  <c r="CX40" i="2"/>
  <c r="AN57" i="2"/>
  <c r="BT73" i="2"/>
  <c r="AV89" i="2"/>
  <c r="BZ83" i="2"/>
  <c r="CS37" i="2"/>
  <c r="CJ60" i="2"/>
  <c r="BO60" i="2"/>
  <c r="AG42" i="2"/>
  <c r="AV48" i="2"/>
  <c r="CP46" i="2"/>
  <c r="BR90" i="2"/>
  <c r="CJ90" i="2"/>
  <c r="DD36" i="2"/>
  <c r="BE80" i="2"/>
  <c r="BH18" i="2"/>
  <c r="DD71" i="2"/>
  <c r="P36" i="2"/>
  <c r="DD90" i="2"/>
  <c r="AK85" i="2"/>
  <c r="BW24" i="2"/>
  <c r="BW50" i="2"/>
  <c r="AX47" i="2"/>
  <c r="BF85" i="2"/>
  <c r="S25" i="2"/>
  <c r="BO49" i="2"/>
  <c r="J83" i="2"/>
  <c r="CS71" i="2"/>
  <c r="M70" i="2"/>
  <c r="BO70" i="2"/>
  <c r="DH66" i="2"/>
  <c r="DB89" i="2"/>
  <c r="AR36" i="2"/>
  <c r="DC20" i="2"/>
  <c r="I40" i="49"/>
  <c r="AT47" i="2"/>
  <c r="AG21" i="2"/>
  <c r="K50" i="49"/>
  <c r="AU78" i="2"/>
  <c r="DF38" i="2"/>
  <c r="CX38" i="2"/>
  <c r="CP12" i="2"/>
  <c r="P39" i="2"/>
  <c r="U69" i="2"/>
  <c r="AK34" i="2"/>
  <c r="AN8" i="2"/>
  <c r="CL60" i="2"/>
  <c r="AL87" i="2"/>
  <c r="DK56" i="2"/>
  <c r="CJ48" i="2"/>
  <c r="BY10" i="2"/>
  <c r="AR89" i="2"/>
  <c r="AP73" i="2"/>
  <c r="P80" i="2"/>
  <c r="AF27" i="2"/>
  <c r="CX71" i="2"/>
  <c r="F62" i="49"/>
  <c r="BW73" i="2"/>
  <c r="DC57" i="2"/>
  <c r="CT25" i="2"/>
  <c r="AK30" i="2"/>
  <c r="I11" i="49"/>
  <c r="AV80" i="2"/>
  <c r="BZ88" i="2"/>
  <c r="CW81" i="2"/>
  <c r="AR8" i="2"/>
  <c r="DK79" i="2"/>
  <c r="BF79" i="2"/>
  <c r="BC8" i="2"/>
  <c r="AR33" i="2"/>
  <c r="AI56" i="2"/>
  <c r="CH65" i="2"/>
  <c r="S26" i="2"/>
  <c r="DH81" i="2"/>
  <c r="AU33" i="2"/>
  <c r="CP7" i="2"/>
  <c r="DN13" i="2"/>
  <c r="DD64" i="2"/>
  <c r="DM87" i="2"/>
  <c r="BE62" i="2"/>
  <c r="M90" i="2"/>
  <c r="BH16" i="2"/>
  <c r="BT41" i="2"/>
  <c r="AK75" i="2"/>
  <c r="AR22" i="2"/>
  <c r="BW76" i="2"/>
  <c r="Y61" i="2"/>
  <c r="BR49" i="2"/>
  <c r="DJ16" i="2"/>
  <c r="Q38" i="2"/>
  <c r="BB13" i="2"/>
  <c r="L8" i="2"/>
  <c r="M65" i="2"/>
  <c r="DB82" i="2"/>
  <c r="G13" i="49"/>
  <c r="H59" i="2"/>
  <c r="DM61" i="2"/>
  <c r="CV28" i="2"/>
  <c r="CB83" i="2"/>
  <c r="K66" i="49"/>
  <c r="AN16" i="2"/>
  <c r="CS10" i="2"/>
  <c r="CH17" i="2"/>
  <c r="O78" i="2"/>
  <c r="Y47" i="2"/>
  <c r="DK90" i="2"/>
  <c r="BR54" i="2"/>
  <c r="AF66" i="2"/>
  <c r="BE27" i="2"/>
  <c r="DM72" i="2"/>
  <c r="CS72" i="2"/>
  <c r="AF85" i="2"/>
  <c r="CW25" i="2"/>
  <c r="DB28" i="2"/>
  <c r="AI38" i="2"/>
  <c r="AB34" i="2"/>
  <c r="M31" i="2"/>
  <c r="J24" i="2"/>
  <c r="CC43" i="2"/>
  <c r="X29" i="2"/>
  <c r="DF41" i="2"/>
  <c r="CB86" i="2"/>
  <c r="Z57" i="2"/>
  <c r="CT19" i="2"/>
  <c r="CT40" i="2"/>
  <c r="BB76" i="2"/>
  <c r="M61" i="2"/>
  <c r="BH88" i="2"/>
  <c r="BH67" i="2"/>
  <c r="AI72" i="2"/>
  <c r="AK80" i="2"/>
  <c r="V28" i="2"/>
  <c r="DC39" i="2"/>
  <c r="Q27" i="2"/>
  <c r="AI90" i="2"/>
  <c r="DB38" i="2"/>
  <c r="J90" i="2"/>
  <c r="AX77" i="2"/>
  <c r="G17" i="49"/>
  <c r="AG33" i="2"/>
  <c r="CF32" i="2"/>
  <c r="O69" i="2"/>
  <c r="BC71" i="2"/>
  <c r="CZ71" i="2"/>
  <c r="AB29" i="2"/>
  <c r="CQ52" i="2"/>
  <c r="AT90" i="2"/>
  <c r="AF38" i="2"/>
  <c r="BT15" i="2"/>
  <c r="BN46" i="2"/>
  <c r="U17" i="2"/>
  <c r="AE63" i="2"/>
  <c r="S87" i="2"/>
  <c r="BI60" i="2"/>
  <c r="V81" i="2"/>
  <c r="AE76" i="2"/>
  <c r="Q32" i="2"/>
  <c r="BP50" i="2"/>
  <c r="I27" i="2"/>
  <c r="DJ69" i="2"/>
  <c r="U75" i="2"/>
  <c r="CQ54" i="2"/>
  <c r="CW51" i="2"/>
  <c r="CJ34" i="2"/>
  <c r="AO20" i="2"/>
  <c r="AZ8" i="2"/>
  <c r="AZ87" i="2"/>
  <c r="AC42" i="2"/>
  <c r="AZ25" i="2"/>
  <c r="I12" i="49"/>
  <c r="CW9" i="2"/>
  <c r="DH82" i="2"/>
  <c r="AK17" i="2"/>
  <c r="AP50" i="2"/>
  <c r="AT65" i="2"/>
  <c r="AO80" i="2"/>
  <c r="BR35" i="2"/>
  <c r="CN84" i="2"/>
  <c r="BZ66" i="2"/>
  <c r="BZ13" i="2"/>
  <c r="DF52" i="2"/>
  <c r="DJ52" i="2"/>
  <c r="U23" i="2"/>
  <c r="I40" i="2"/>
  <c r="CF38" i="2"/>
  <c r="AP40" i="2"/>
  <c r="BR30" i="2"/>
  <c r="AE54" i="2"/>
  <c r="AL37" i="2"/>
  <c r="Q51" i="2"/>
  <c r="BT19" i="2"/>
  <c r="S13" i="2"/>
  <c r="AO52" i="2"/>
  <c r="Y12" i="2"/>
  <c r="O41" i="2"/>
  <c r="CW39" i="2"/>
  <c r="BB8" i="2"/>
  <c r="CW63" i="2"/>
  <c r="CX17" i="2"/>
  <c r="BZ37" i="2"/>
  <c r="V39" i="2"/>
  <c r="CN34" i="2"/>
  <c r="G26" i="49"/>
  <c r="G29" i="49"/>
  <c r="AB61" i="2"/>
  <c r="DN45" i="2"/>
  <c r="BR67" i="2"/>
  <c r="AG83" i="2"/>
  <c r="AR56" i="2"/>
  <c r="O27" i="2"/>
  <c r="AZ7" i="2"/>
  <c r="CF69" i="2"/>
  <c r="AU24" i="2"/>
  <c r="BV10" i="2"/>
  <c r="DK24" i="2"/>
  <c r="CQ90" i="2"/>
  <c r="BL51" i="2"/>
  <c r="CP71" i="2"/>
  <c r="AL80" i="2"/>
  <c r="AG51" i="2"/>
  <c r="I9" i="49"/>
  <c r="BB78" i="2"/>
  <c r="AB78" i="2"/>
  <c r="DF43" i="2"/>
  <c r="AL88" i="2"/>
  <c r="J89" i="2"/>
  <c r="F32" i="49"/>
  <c r="DC24" i="2"/>
  <c r="K32" i="49"/>
  <c r="AX74" i="2"/>
  <c r="BH51" i="2"/>
  <c r="CD29" i="2"/>
  <c r="P42" i="2"/>
  <c r="AF49" i="2"/>
  <c r="I49" i="2"/>
  <c r="CH26" i="2"/>
  <c r="AV10" i="2"/>
  <c r="AR50" i="2"/>
  <c r="DJ39" i="2"/>
  <c r="AO73" i="2"/>
  <c r="AF61" i="2"/>
  <c r="Y82" i="2"/>
  <c r="BE81" i="2"/>
  <c r="BC67" i="2"/>
  <c r="BF47" i="2"/>
  <c r="DM13" i="2"/>
  <c r="I46" i="49"/>
  <c r="AR25" i="2"/>
  <c r="I31" i="2"/>
  <c r="AP17" i="2"/>
  <c r="O14" i="2"/>
  <c r="AT44" i="2"/>
  <c r="CP82" i="2"/>
  <c r="DF20" i="2"/>
  <c r="BP21" i="2"/>
  <c r="DN15" i="2"/>
  <c r="DN24" i="2"/>
  <c r="BJ30" i="2"/>
  <c r="AN31" i="2"/>
  <c r="CH82" i="2"/>
  <c r="AZ13" i="2"/>
  <c r="BY63" i="2"/>
  <c r="CF34" i="2"/>
  <c r="BY13" i="2"/>
  <c r="BJ8" i="2"/>
  <c r="CS7" i="2"/>
  <c r="AO8" i="2"/>
  <c r="M36" i="2"/>
  <c r="DH37" i="2"/>
  <c r="BE35" i="2"/>
  <c r="AK58" i="2"/>
  <c r="CF47" i="2"/>
  <c r="S17" i="2"/>
  <c r="BZ64" i="2"/>
  <c r="DN63" i="2"/>
  <c r="S54" i="2"/>
  <c r="AV51" i="2"/>
  <c r="V47" i="2"/>
  <c r="CV35" i="2"/>
  <c r="CT82" i="2"/>
  <c r="DK63" i="2"/>
  <c r="AF45" i="2"/>
  <c r="P71" i="2"/>
  <c r="P79" i="2"/>
  <c r="DH65" i="2"/>
  <c r="Y57" i="2"/>
  <c r="BI20" i="2"/>
  <c r="CI45" i="2"/>
  <c r="BZ16" i="2"/>
  <c r="AK31" i="2"/>
  <c r="CQ80" i="2"/>
  <c r="Z16" i="2"/>
  <c r="AX22" i="2"/>
  <c r="CP73" i="2"/>
  <c r="BV11" i="2"/>
  <c r="CW58" i="2"/>
  <c r="H16" i="2"/>
  <c r="X65" i="2"/>
  <c r="H33" i="2"/>
  <c r="DM35" i="2"/>
  <c r="BY7" i="2"/>
  <c r="CX59" i="2"/>
  <c r="CV69" i="2"/>
  <c r="AT12" i="2"/>
  <c r="AB69" i="2"/>
  <c r="DD7" i="2"/>
  <c r="BN82" i="2"/>
  <c r="AO10" i="2"/>
  <c r="BV7" i="2"/>
  <c r="DF29" i="2"/>
  <c r="V40" i="2"/>
  <c r="DH21" i="2"/>
  <c r="Q34" i="2"/>
  <c r="CC13" i="2"/>
  <c r="AI82" i="2"/>
  <c r="AP28" i="2"/>
  <c r="AT63" i="2"/>
  <c r="CV59" i="2"/>
  <c r="DF7" i="2"/>
  <c r="CV30" i="2"/>
  <c r="AX42" i="2"/>
  <c r="BH33" i="2"/>
  <c r="BH76" i="2"/>
  <c r="AL61" i="2"/>
  <c r="AU17" i="2"/>
  <c r="AF73" i="2"/>
  <c r="AV77" i="2"/>
  <c r="AX86" i="2"/>
  <c r="J39" i="2"/>
  <c r="AZ61" i="2"/>
  <c r="O68" i="2"/>
  <c r="CL46" i="2"/>
  <c r="BN90" i="2"/>
  <c r="BN33" i="2"/>
  <c r="DK22" i="2"/>
  <c r="CD35" i="2"/>
  <c r="CS56" i="2"/>
  <c r="BZ47" i="2"/>
  <c r="Z48" i="2"/>
  <c r="J66" i="2"/>
  <c r="DD52" i="2"/>
  <c r="BO86" i="2"/>
  <c r="J17" i="2"/>
  <c r="AG47" i="2"/>
  <c r="CC68" i="2"/>
  <c r="AL19" i="2"/>
  <c r="DJ28" i="2"/>
  <c r="CF65" i="2"/>
  <c r="V22" i="2"/>
  <c r="CD85" i="2"/>
  <c r="BY55" i="2"/>
  <c r="BW89" i="2"/>
  <c r="CZ82" i="2"/>
  <c r="AC54" i="2"/>
  <c r="S61" i="2"/>
  <c r="CF86" i="2"/>
  <c r="BI44" i="2"/>
  <c r="BV60" i="2"/>
  <c r="BZ61" i="2"/>
  <c r="AV62" i="2"/>
  <c r="BV34" i="2"/>
  <c r="CB20" i="2"/>
  <c r="S39" i="2"/>
  <c r="CT67" i="2"/>
  <c r="BP49" i="2"/>
  <c r="BL64" i="2"/>
  <c r="CQ68" i="2"/>
  <c r="F57" i="49"/>
  <c r="L22" i="2"/>
  <c r="CD15" i="2"/>
  <c r="M84" i="2"/>
  <c r="AI22" i="2"/>
  <c r="O15" i="2"/>
  <c r="BH39" i="2"/>
  <c r="AU84" i="2"/>
  <c r="BC68" i="2"/>
  <c r="AX57" i="2"/>
  <c r="CH64" i="2"/>
  <c r="P28" i="18"/>
  <c r="AG61" i="2"/>
  <c r="X52" i="2"/>
  <c r="CV8" i="2"/>
  <c r="CV90" i="2"/>
  <c r="CL81" i="2"/>
  <c r="DN62" i="2"/>
  <c r="CD45" i="2"/>
  <c r="BF66" i="2"/>
  <c r="AN67" i="2"/>
  <c r="AP72" i="2"/>
  <c r="H76" i="2"/>
  <c r="CL43" i="2"/>
  <c r="Y87" i="2"/>
  <c r="AT36" i="2"/>
  <c r="AN85" i="2"/>
  <c r="CZ69" i="2"/>
  <c r="J36" i="2"/>
  <c r="V69" i="2"/>
  <c r="AT88" i="2"/>
  <c r="DK60" i="2"/>
  <c r="BL28" i="2"/>
  <c r="I67" i="2"/>
  <c r="AP35" i="2"/>
  <c r="CZ33" i="2"/>
  <c r="M71" i="2"/>
  <c r="O65" i="2"/>
  <c r="U71" i="2"/>
  <c r="DF87" i="2"/>
  <c r="J77" i="2"/>
  <c r="I61" i="49"/>
  <c r="BJ68" i="2"/>
  <c r="BT39" i="2"/>
  <c r="CB84" i="2"/>
  <c r="DM20" i="2"/>
  <c r="P15" i="2"/>
  <c r="BF77" i="2"/>
  <c r="DF21" i="2"/>
  <c r="J54" i="2"/>
  <c r="BI81" i="2"/>
  <c r="AR21" i="2"/>
  <c r="AE23" i="2"/>
  <c r="BT66" i="2"/>
  <c r="X68" i="2"/>
  <c r="CS90" i="2"/>
  <c r="DK86" i="2"/>
  <c r="Z82" i="2"/>
  <c r="AN7" i="2"/>
  <c r="AV47" i="2"/>
  <c r="CD10" i="2"/>
  <c r="X62" i="2"/>
  <c r="B23" i="18"/>
  <c r="DJ42" i="2"/>
  <c r="Y53" i="2"/>
  <c r="BT50" i="2"/>
  <c r="BO66" i="2"/>
  <c r="DD77" i="2"/>
  <c r="BJ33" i="2"/>
  <c r="DJ22" i="2"/>
  <c r="AF82" i="2"/>
  <c r="CW41" i="2"/>
  <c r="BF12" i="2"/>
  <c r="AZ21" i="2"/>
  <c r="BY68" i="2"/>
  <c r="DN48" i="2"/>
  <c r="BI38" i="2"/>
  <c r="BY37" i="2"/>
  <c r="BW52" i="2"/>
  <c r="AP88" i="2"/>
  <c r="F8" i="49"/>
  <c r="AL24" i="2"/>
  <c r="S18" i="2"/>
  <c r="CH66" i="2"/>
  <c r="CJ61" i="2"/>
  <c r="CD74" i="2"/>
  <c r="DF47" i="2"/>
  <c r="DM19" i="2"/>
  <c r="CW33" i="2"/>
  <c r="DB25" i="2"/>
  <c r="CW77" i="2"/>
  <c r="BZ14" i="2"/>
  <c r="BB58" i="2"/>
  <c r="AI83" i="2"/>
  <c r="CN55" i="2"/>
  <c r="CQ66" i="2"/>
  <c r="L90" i="2"/>
  <c r="AF23" i="2"/>
  <c r="BR89" i="2"/>
  <c r="Q7" i="2"/>
  <c r="CN33" i="2"/>
  <c r="CF79" i="2"/>
  <c r="CF78" i="2"/>
  <c r="CB74" i="2"/>
  <c r="CP36" i="2"/>
  <c r="AX11" i="2"/>
  <c r="Z17" i="2"/>
  <c r="G28" i="49"/>
  <c r="DN25" i="2"/>
  <c r="AB12" i="2"/>
  <c r="CL73" i="2"/>
  <c r="U41" i="2"/>
  <c r="CS68" i="2"/>
  <c r="AR72" i="2"/>
  <c r="DF53" i="2"/>
  <c r="BB11" i="2"/>
  <c r="AC40" i="2"/>
  <c r="AC89" i="2"/>
  <c r="CL25" i="2"/>
  <c r="DD12" i="2"/>
  <c r="CP17" i="2"/>
  <c r="AB23" i="2"/>
  <c r="AG75" i="2"/>
  <c r="BP22" i="2"/>
  <c r="BL59" i="2"/>
  <c r="BC38" i="2"/>
  <c r="BH58" i="2"/>
  <c r="BV26" i="2"/>
  <c r="CL14" i="2"/>
  <c r="CC12" i="2"/>
  <c r="CP79" i="2"/>
  <c r="AL53" i="2"/>
  <c r="BL32" i="2"/>
  <c r="AX55" i="2"/>
  <c r="BV82" i="2"/>
  <c r="CD16" i="2"/>
  <c r="I21" i="49"/>
  <c r="BO64" i="2"/>
  <c r="L68" i="2"/>
  <c r="AV69" i="2"/>
  <c r="X72" i="2"/>
  <c r="CV18" i="2"/>
  <c r="BP85" i="2"/>
  <c r="AI30" i="2"/>
  <c r="AG39" i="2"/>
  <c r="O79" i="2"/>
  <c r="BW22" i="2"/>
  <c r="CB55" i="2"/>
  <c r="AB67" i="2"/>
  <c r="BE37" i="2"/>
  <c r="CQ82" i="2"/>
  <c r="DJ59" i="2"/>
  <c r="AI61" i="2"/>
  <c r="P77" i="2"/>
  <c r="X7" i="2"/>
  <c r="CW22" i="2"/>
  <c r="S46" i="2"/>
  <c r="AV90" i="2"/>
  <c r="CH71" i="2"/>
  <c r="X90" i="2"/>
  <c r="DK29" i="2"/>
  <c r="AT89" i="2"/>
  <c r="I90" i="2"/>
  <c r="BR42" i="2"/>
  <c r="BI78" i="2"/>
  <c r="U18" i="2"/>
  <c r="L26" i="2"/>
  <c r="AP7" i="2"/>
  <c r="BC51" i="2"/>
  <c r="AP70" i="2"/>
  <c r="BL77" i="2"/>
  <c r="CX44" i="2"/>
  <c r="CF73" i="2"/>
  <c r="CV64" i="2"/>
  <c r="AO79" i="2"/>
  <c r="CH9" i="2"/>
  <c r="AC69" i="2"/>
  <c r="BH70" i="2"/>
  <c r="P24" i="2"/>
  <c r="O42" i="2"/>
  <c r="CB60" i="2"/>
  <c r="BV21" i="2"/>
  <c r="CH72" i="2"/>
  <c r="BO69" i="2"/>
  <c r="DF50" i="2"/>
  <c r="O89" i="2"/>
  <c r="AE89" i="2"/>
  <c r="CS31" i="2"/>
  <c r="Z23" i="2"/>
  <c r="AX90" i="2"/>
  <c r="DK81" i="2"/>
  <c r="DH36" i="2"/>
  <c r="M13" i="18"/>
  <c r="BN18" i="2"/>
  <c r="BO25" i="2"/>
  <c r="AV82" i="2"/>
  <c r="CV26" i="2"/>
  <c r="K55" i="49"/>
  <c r="BB82" i="2"/>
  <c r="DK65" i="2"/>
  <c r="G60" i="49"/>
  <c r="BV83" i="2"/>
  <c r="BE15" i="2"/>
  <c r="DC14" i="2"/>
  <c r="AL34" i="2"/>
  <c r="AU49" i="2"/>
  <c r="BE26" i="2"/>
  <c r="X87" i="2"/>
  <c r="DK72" i="2"/>
  <c r="AR17" i="2"/>
  <c r="I14" i="49"/>
  <c r="CL66" i="2"/>
  <c r="AL12" i="2"/>
  <c r="BB87" i="2"/>
  <c r="DD31" i="2"/>
  <c r="AL11" i="2"/>
  <c r="BO52" i="2"/>
  <c r="BW37" i="2"/>
  <c r="BB23" i="2"/>
  <c r="CP83" i="2"/>
  <c r="AK48" i="2"/>
  <c r="AG23" i="2"/>
  <c r="CJ49" i="2"/>
  <c r="CZ89" i="2"/>
  <c r="CZ54" i="2"/>
  <c r="O74" i="2"/>
  <c r="BE77" i="2"/>
  <c r="CJ32" i="2"/>
  <c r="AU23" i="2"/>
  <c r="CH28" i="2"/>
  <c r="BP19" i="2"/>
  <c r="H32" i="2"/>
  <c r="P28" i="2"/>
  <c r="BY75" i="2"/>
  <c r="CN18" i="2"/>
  <c r="CB53" i="2"/>
  <c r="I30" i="49"/>
  <c r="DC11" i="2"/>
  <c r="BB14" i="2"/>
  <c r="U78" i="2"/>
  <c r="BR21" i="2"/>
  <c r="AR79" i="2"/>
  <c r="V53" i="2"/>
  <c r="CX68" i="2"/>
  <c r="BY19" i="2"/>
  <c r="AC67" i="2"/>
  <c r="P10" i="2"/>
  <c r="AC79" i="2"/>
  <c r="BO36" i="2"/>
  <c r="DM54" i="2"/>
  <c r="CJ22" i="2"/>
  <c r="G68" i="49"/>
  <c r="BE70" i="2"/>
  <c r="BR36" i="2"/>
  <c r="AB48" i="2"/>
  <c r="CZ9" i="2"/>
  <c r="CW43" i="2"/>
  <c r="CX67" i="2"/>
  <c r="Z61" i="2"/>
  <c r="CT32" i="2"/>
  <c r="BL54" i="2"/>
  <c r="DB60" i="2"/>
  <c r="AU67" i="2"/>
  <c r="AR81" i="2"/>
  <c r="K25" i="49"/>
  <c r="CP37" i="2"/>
  <c r="AT85" i="2"/>
  <c r="CW74" i="2"/>
  <c r="DC46" i="2"/>
  <c r="BT10" i="2"/>
  <c r="DH18" i="2"/>
  <c r="Z26" i="2"/>
  <c r="I57" i="2"/>
  <c r="CJ8" i="2"/>
  <c r="CX51" i="2"/>
  <c r="U53" i="2"/>
  <c r="I10" i="49"/>
  <c r="Y21" i="2"/>
  <c r="CS44" i="2"/>
  <c r="CC49" i="2"/>
  <c r="DF23" i="2"/>
  <c r="BE49" i="2"/>
  <c r="AL90" i="2"/>
  <c r="CB89" i="2"/>
  <c r="M7" i="49"/>
  <c r="CP80" i="2"/>
  <c r="CN85" i="2"/>
  <c r="DD46" i="2"/>
  <c r="AR90" i="2"/>
  <c r="CC81" i="2"/>
  <c r="BE72" i="2"/>
  <c r="AN66" i="2"/>
  <c r="BJ17" i="2"/>
  <c r="AV88" i="2"/>
  <c r="AT52" i="2"/>
  <c r="CF85" i="2"/>
  <c r="CW15" i="2"/>
  <c r="AR57" i="2"/>
  <c r="BR9" i="2"/>
  <c r="S28" i="18"/>
  <c r="BY77" i="2"/>
  <c r="DH84" i="2"/>
  <c r="DN26" i="2"/>
  <c r="AK83" i="2"/>
  <c r="AI11" i="2"/>
  <c r="CL85" i="2"/>
  <c r="AE30" i="2"/>
  <c r="AC84" i="2"/>
  <c r="BP86" i="2"/>
  <c r="F53" i="49"/>
  <c r="AO24" i="2"/>
  <c r="AT40" i="2"/>
  <c r="DN53" i="2"/>
  <c r="AT57" i="2"/>
  <c r="CS41" i="2"/>
  <c r="AT43" i="2"/>
  <c r="CS24" i="2"/>
  <c r="BN12" i="2"/>
  <c r="BL33" i="2"/>
  <c r="CV20" i="2"/>
  <c r="BI74" i="2"/>
  <c r="AV73" i="2"/>
  <c r="CI85" i="2"/>
  <c r="DN88" i="2"/>
  <c r="CL70" i="2"/>
  <c r="DF27" i="2"/>
  <c r="BY78" i="2"/>
  <c r="P17" i="2"/>
  <c r="I37" i="49"/>
  <c r="O35" i="2"/>
  <c r="CZ26" i="2"/>
  <c r="CT33" i="2"/>
  <c r="S36" i="2"/>
  <c r="AL77" i="2"/>
  <c r="I30" i="2"/>
  <c r="Q72" i="2"/>
  <c r="DD79" i="2"/>
  <c r="CN42" i="2"/>
  <c r="CC21" i="2"/>
  <c r="AO88" i="2"/>
  <c r="Y65" i="2"/>
  <c r="BB16" i="2"/>
  <c r="U21" i="2"/>
  <c r="Y62" i="2"/>
  <c r="AZ24" i="2"/>
  <c r="BB29" i="2"/>
  <c r="X39" i="2"/>
  <c r="CN59" i="2"/>
  <c r="CB22" i="2"/>
  <c r="L45" i="2"/>
  <c r="Z58" i="2"/>
  <c r="AG80" i="2"/>
  <c r="CX47" i="2"/>
  <c r="DF48" i="2"/>
  <c r="DB61" i="2"/>
  <c r="O66" i="2"/>
  <c r="DK7" i="2"/>
  <c r="AG25" i="2"/>
  <c r="H51" i="2"/>
  <c r="BC24" i="2"/>
  <c r="L67" i="2"/>
  <c r="DH16" i="2"/>
  <c r="BP29" i="2"/>
  <c r="X53" i="2"/>
  <c r="CD19" i="2"/>
  <c r="X17" i="2"/>
  <c r="AX73" i="2"/>
  <c r="Q13" i="18"/>
  <c r="BT18" i="2"/>
  <c r="BW75" i="2"/>
  <c r="S88" i="2"/>
  <c r="AU51" i="2"/>
  <c r="DH35" i="2"/>
  <c r="P46" i="2"/>
  <c r="K54" i="49"/>
  <c r="V44" i="2"/>
  <c r="F68" i="49"/>
  <c r="AC18" i="2"/>
  <c r="CW59" i="2"/>
  <c r="AU27" i="2"/>
  <c r="CX50" i="2"/>
  <c r="CB57" i="2"/>
  <c r="G18" i="18"/>
  <c r="CJ57" i="2"/>
  <c r="AU8" i="2"/>
  <c r="Y13" i="2"/>
  <c r="AF60" i="2"/>
  <c r="U8" i="2"/>
  <c r="CI33" i="2"/>
  <c r="BJ62" i="2"/>
  <c r="AO89" i="2"/>
  <c r="S23" i="2"/>
  <c r="M56" i="2"/>
  <c r="DF80" i="2"/>
  <c r="DC70" i="2"/>
  <c r="X60" i="2"/>
  <c r="AK84" i="2"/>
  <c r="AO64" i="2"/>
  <c r="DJ47" i="2"/>
  <c r="AV42" i="2"/>
  <c r="V62" i="2"/>
  <c r="AC73" i="2"/>
  <c r="BC54" i="2"/>
  <c r="DH7" i="2"/>
  <c r="AF36" i="2"/>
  <c r="AT50" i="2"/>
  <c r="DD32" i="2"/>
  <c r="BF45" i="2"/>
  <c r="DJ77" i="2"/>
  <c r="O46" i="2"/>
  <c r="AU35" i="2"/>
  <c r="AC61" i="2"/>
  <c r="O12" i="2"/>
  <c r="CX34" i="2"/>
  <c r="BY46" i="2"/>
  <c r="BR39" i="2"/>
  <c r="CC37" i="2"/>
  <c r="BN11" i="2"/>
  <c r="S33" i="2"/>
  <c r="I88" i="2"/>
  <c r="Y77" i="2"/>
  <c r="BT33" i="2"/>
  <c r="AB24" i="2"/>
  <c r="DF19" i="2"/>
  <c r="BI40" i="2"/>
  <c r="BC28" i="2"/>
  <c r="BB89" i="2"/>
  <c r="CZ86" i="2"/>
  <c r="DB11" i="2"/>
  <c r="AR66" i="2"/>
  <c r="BZ12" i="2"/>
  <c r="BF83" i="2"/>
  <c r="BV55" i="2"/>
  <c r="AP13" i="2"/>
  <c r="BB39" i="2"/>
  <c r="DB85" i="2"/>
  <c r="CZ30" i="2"/>
  <c r="BZ76" i="2"/>
  <c r="AK24" i="2"/>
  <c r="DF90" i="2"/>
  <c r="BJ66" i="2"/>
  <c r="AX15" i="2"/>
  <c r="CV62" i="2"/>
  <c r="AX81" i="2"/>
  <c r="CX64" i="2"/>
  <c r="AE59" i="2"/>
  <c r="DK34" i="2"/>
  <c r="DH54" i="2"/>
  <c r="AR46" i="2"/>
  <c r="DM25" i="2"/>
  <c r="BI41" i="2"/>
  <c r="BI71" i="2"/>
  <c r="BW32" i="2"/>
  <c r="I23" i="18"/>
  <c r="AP83" i="2"/>
  <c r="I7" i="49"/>
  <c r="H25" i="2"/>
  <c r="BL31" i="2"/>
  <c r="CV88" i="2"/>
  <c r="BJ61" i="2"/>
  <c r="Z34" i="2"/>
  <c r="CW7" i="2"/>
  <c r="DN90" i="2"/>
  <c r="BO78" i="2"/>
  <c r="Z78" i="2"/>
  <c r="CV21" i="2"/>
  <c r="AG49" i="2"/>
  <c r="F22" i="49"/>
  <c r="BV25" i="2"/>
  <c r="S40" i="2"/>
  <c r="BW43" i="2"/>
  <c r="J9" i="2"/>
  <c r="AI79" i="2"/>
  <c r="BZ46" i="2"/>
  <c r="DC12" i="2"/>
  <c r="BC29" i="2"/>
  <c r="BL60" i="2"/>
  <c r="X49" i="2"/>
  <c r="CP77" i="2"/>
  <c r="DB43" i="2"/>
  <c r="DK42" i="2"/>
  <c r="I25" i="2"/>
  <c r="P70" i="2"/>
  <c r="I86" i="2"/>
  <c r="CP51" i="2"/>
  <c r="CW27" i="2"/>
  <c r="S11" i="2"/>
  <c r="CC40" i="2"/>
  <c r="CJ76" i="2"/>
  <c r="DN28" i="2"/>
  <c r="CW65" i="2"/>
  <c r="AG14" i="2"/>
  <c r="BH22" i="2"/>
  <c r="X9" i="2"/>
  <c r="AU44" i="2"/>
  <c r="CQ61" i="2"/>
  <c r="AV21" i="2"/>
  <c r="CT44" i="2"/>
  <c r="BH78" i="2"/>
  <c r="DF10" i="2"/>
  <c r="CZ74" i="2"/>
  <c r="BT11" i="2"/>
  <c r="DB77" i="2"/>
  <c r="BL27" i="2"/>
  <c r="CQ37" i="2"/>
  <c r="CB38" i="2"/>
  <c r="CV29" i="2"/>
  <c r="CQ47" i="2"/>
  <c r="AL38" i="2"/>
  <c r="AZ88" i="2"/>
  <c r="Q11" i="2"/>
  <c r="G33" i="18"/>
  <c r="AZ79" i="2"/>
  <c r="CB61" i="2"/>
  <c r="BB67" i="2"/>
  <c r="DD47" i="2"/>
  <c r="AT87" i="2"/>
  <c r="BC19" i="2"/>
  <c r="BH56" i="2"/>
  <c r="BJ71" i="2"/>
  <c r="BT79" i="2"/>
  <c r="AZ12" i="2"/>
  <c r="CZ81" i="2"/>
  <c r="AE77" i="2"/>
  <c r="S33" i="18"/>
  <c r="Q85" i="2"/>
  <c r="CX60" i="2"/>
  <c r="AV31" i="2"/>
  <c r="CL27" i="2"/>
  <c r="AP16" i="2"/>
  <c r="CF28" i="2"/>
  <c r="K65" i="49"/>
  <c r="CS89" i="2"/>
  <c r="BB37" i="2"/>
  <c r="L70" i="2"/>
  <c r="DJ58" i="2"/>
  <c r="BJ14" i="2"/>
  <c r="Q31" i="2"/>
  <c r="DJ35" i="2"/>
  <c r="CT69" i="2"/>
  <c r="AN61" i="2"/>
  <c r="CW40" i="2"/>
  <c r="BO21" i="2"/>
  <c r="AU31" i="2"/>
  <c r="AK16" i="2"/>
  <c r="CW23" i="2"/>
  <c r="DF16" i="2"/>
  <c r="G63" i="49"/>
  <c r="BT83" i="2"/>
  <c r="CF58" i="2"/>
  <c r="CX19" i="2"/>
  <c r="CL45" i="2"/>
  <c r="DB74" i="2"/>
  <c r="CQ38" i="2"/>
  <c r="BW12" i="2"/>
  <c r="P23" i="18"/>
  <c r="I14" i="2"/>
  <c r="CJ87" i="2"/>
  <c r="M24" i="2"/>
  <c r="AO55" i="2"/>
  <c r="F11" i="49"/>
  <c r="BL57" i="2"/>
  <c r="BE50" i="2"/>
  <c r="AR11" i="2"/>
  <c r="CT48" i="2"/>
  <c r="P75" i="2"/>
  <c r="I64" i="49"/>
  <c r="AU54" i="2"/>
  <c r="AZ37" i="2"/>
  <c r="AR23" i="2"/>
  <c r="CQ13" i="2"/>
  <c r="AC36" i="2"/>
  <c r="BB88" i="2"/>
  <c r="BV56" i="2"/>
  <c r="AZ73" i="2"/>
  <c r="BC59" i="2"/>
  <c r="AP15" i="2"/>
  <c r="BJ41" i="2"/>
  <c r="BW74" i="2"/>
  <c r="DF44" i="2"/>
  <c r="CL29" i="2"/>
  <c r="I24" i="2"/>
  <c r="CD69" i="2"/>
  <c r="BR80" i="2"/>
  <c r="BY48" i="2"/>
  <c r="BL7" i="2"/>
  <c r="CX14" i="2"/>
  <c r="AB19" i="2"/>
  <c r="CX21" i="2"/>
  <c r="BV65" i="2"/>
  <c r="G45" i="49"/>
  <c r="I51" i="49"/>
  <c r="BR86" i="2"/>
  <c r="AZ38" i="2"/>
  <c r="DK44" i="2"/>
  <c r="AL30" i="2"/>
  <c r="P16" i="2"/>
  <c r="L36" i="2"/>
  <c r="CZ39" i="2"/>
  <c r="CN74" i="2"/>
  <c r="DC68" i="2"/>
  <c r="CC67" i="2"/>
  <c r="AX12" i="2"/>
  <c r="BC86" i="2"/>
  <c r="I83" i="2"/>
  <c r="CT57" i="2"/>
  <c r="BH49" i="2"/>
  <c r="BP10" i="2"/>
  <c r="AV23" i="2"/>
  <c r="Q18" i="18"/>
  <c r="DF8" i="2"/>
  <c r="CZ16" i="2"/>
  <c r="BR43" i="2"/>
  <c r="AL76" i="2"/>
  <c r="S67" i="2"/>
  <c r="Q20" i="2"/>
  <c r="BP88" i="2"/>
  <c r="DC41" i="2"/>
  <c r="AU76" i="2"/>
  <c r="AL50" i="2"/>
  <c r="CQ36" i="2"/>
  <c r="AX35" i="2"/>
  <c r="AR86" i="2"/>
  <c r="CH12" i="2"/>
  <c r="BV51" i="2"/>
  <c r="DN27" i="2"/>
  <c r="AN49" i="2"/>
  <c r="Z89" i="2"/>
  <c r="DH29" i="2"/>
  <c r="CQ42" i="2"/>
  <c r="U72" i="2"/>
  <c r="AO75" i="2"/>
  <c r="CS21" i="2"/>
  <c r="I43" i="2"/>
  <c r="CW45" i="2"/>
  <c r="DD69" i="2"/>
  <c r="BR61" i="2"/>
  <c r="BV32" i="2"/>
  <c r="CP28" i="2"/>
  <c r="DD15" i="2"/>
  <c r="H60" i="2"/>
  <c r="R38" i="18"/>
  <c r="I61" i="2"/>
  <c r="BF30" i="2"/>
  <c r="AG48" i="2"/>
  <c r="BZ9" i="2"/>
  <c r="CP54" i="2"/>
  <c r="BY87" i="2"/>
  <c r="I85" i="2"/>
  <c r="BJ67" i="2"/>
  <c r="AT20" i="2"/>
  <c r="I22" i="49"/>
  <c r="BB68" i="2"/>
  <c r="CD33" i="2"/>
  <c r="DJ54" i="2"/>
  <c r="AU63" i="2"/>
  <c r="F16" i="49"/>
  <c r="CL55" i="2"/>
  <c r="BN78" i="2"/>
  <c r="CL35" i="2"/>
  <c r="BY66" i="2"/>
  <c r="S57" i="2"/>
  <c r="L71" i="2"/>
  <c r="BH79" i="2"/>
  <c r="CF59" i="2"/>
  <c r="AP12" i="2"/>
  <c r="BR11" i="2"/>
  <c r="CX12" i="2"/>
  <c r="CV83" i="2"/>
  <c r="CI82" i="2"/>
  <c r="DH79" i="2"/>
  <c r="DM43" i="2"/>
  <c r="AG67" i="2"/>
  <c r="AE86" i="2"/>
  <c r="BN50" i="2"/>
  <c r="I26" i="2"/>
  <c r="DD88" i="2"/>
  <c r="BC56" i="2"/>
  <c r="BC40" i="2"/>
  <c r="BH55" i="2"/>
  <c r="CI30" i="2"/>
  <c r="V26" i="2"/>
  <c r="CB79" i="2"/>
  <c r="BO44" i="2"/>
  <c r="S35" i="2"/>
  <c r="AC30" i="2"/>
  <c r="CQ48" i="2"/>
  <c r="O45" i="2"/>
  <c r="DM84" i="2"/>
  <c r="AO18" i="2"/>
  <c r="CC7" i="2"/>
  <c r="CH90" i="2"/>
  <c r="J84" i="2"/>
  <c r="BC10" i="2"/>
  <c r="AB90" i="2"/>
  <c r="AV58" i="2"/>
  <c r="CP75" i="2"/>
  <c r="S44" i="2"/>
  <c r="F37" i="49"/>
  <c r="CS47" i="2"/>
  <c r="AX46" i="2"/>
  <c r="AE65" i="2"/>
  <c r="K33" i="49"/>
  <c r="DC19" i="2"/>
  <c r="AN53" i="2"/>
  <c r="V80" i="2"/>
  <c r="DD49" i="2"/>
  <c r="BP36" i="2"/>
  <c r="M73" i="2"/>
  <c r="BY41" i="2"/>
  <c r="BW42" i="2"/>
  <c r="J12" i="2"/>
  <c r="H86" i="2"/>
  <c r="BZ29" i="2"/>
  <c r="DC7" i="2"/>
  <c r="CQ22" i="2"/>
  <c r="L23" i="2"/>
  <c r="AI9" i="2"/>
  <c r="G61" i="49"/>
  <c r="Y43" i="2"/>
  <c r="CC36" i="2"/>
  <c r="CB87" i="2"/>
  <c r="AU85" i="2"/>
  <c r="AK35" i="2"/>
  <c r="CX10" i="2"/>
  <c r="H30" i="2"/>
  <c r="DK36" i="2"/>
  <c r="BT26" i="2"/>
  <c r="BP43" i="2"/>
  <c r="CP21" i="2"/>
  <c r="V20" i="2"/>
  <c r="AI70" i="2"/>
  <c r="CC10" i="2"/>
  <c r="DB88" i="2"/>
  <c r="CZ87" i="2"/>
  <c r="O77" i="2"/>
  <c r="Z8" i="2"/>
  <c r="CN53" i="2"/>
  <c r="DB83" i="2"/>
  <c r="BF29" i="2"/>
  <c r="BI77" i="2"/>
  <c r="CP67" i="2"/>
  <c r="AN88" i="2"/>
  <c r="CJ13" i="2"/>
  <c r="AI84" i="2"/>
  <c r="CX57" i="2"/>
  <c r="CH47" i="2"/>
  <c r="BV59" i="2"/>
  <c r="AC12" i="2"/>
  <c r="BI31" i="2"/>
  <c r="CL8" i="2"/>
  <c r="AB52" i="2"/>
  <c r="CV58" i="2"/>
  <c r="BW87" i="2"/>
  <c r="AF84" i="2"/>
  <c r="CS20" i="2"/>
  <c r="DM23" i="2"/>
  <c r="AF8" i="2"/>
  <c r="K49" i="49"/>
  <c r="CH27" i="2"/>
  <c r="AC46" i="2"/>
  <c r="DN34" i="2"/>
  <c r="CT13" i="2"/>
  <c r="BC78" i="2"/>
  <c r="AG41" i="2"/>
  <c r="CD60" i="2"/>
  <c r="M48" i="2"/>
  <c r="AP36" i="2"/>
  <c r="CC52" i="2"/>
  <c r="BB35" i="2"/>
  <c r="AX53" i="2"/>
  <c r="DH55" i="2"/>
  <c r="N43" i="18"/>
  <c r="AO49" i="2"/>
  <c r="CJ55" i="2"/>
  <c r="AO39" i="2"/>
  <c r="CZ68" i="2"/>
  <c r="AL47" i="2"/>
  <c r="BT75" i="2"/>
  <c r="CC48" i="2"/>
  <c r="DM50" i="2"/>
  <c r="I41" i="2"/>
  <c r="CC35" i="2"/>
  <c r="BF53" i="2"/>
  <c r="F15" i="49"/>
  <c r="AG32" i="2"/>
  <c r="DC73" i="2"/>
  <c r="CC83" i="2"/>
  <c r="DN11" i="2"/>
  <c r="CT15" i="2"/>
  <c r="P72" i="2"/>
  <c r="P34" i="2"/>
  <c r="AV45" i="2"/>
  <c r="CS67" i="2"/>
  <c r="BZ70" i="2"/>
  <c r="BN87" i="2"/>
  <c r="BY39" i="2"/>
  <c r="I75" i="2"/>
  <c r="DC79" i="2"/>
  <c r="CN88" i="2"/>
  <c r="BP80" i="2"/>
  <c r="AT68" i="2"/>
  <c r="BZ87" i="2"/>
  <c r="CJ69" i="2"/>
  <c r="V13" i="2"/>
  <c r="BN58" i="2"/>
  <c r="BW47" i="2"/>
  <c r="CC39" i="2"/>
  <c r="CL77" i="2"/>
  <c r="Q35" i="2"/>
  <c r="BE24" i="2"/>
  <c r="BZ39" i="2"/>
  <c r="Y64" i="2"/>
  <c r="AN39" i="2"/>
  <c r="AE82" i="2"/>
  <c r="CQ58" i="2"/>
  <c r="BV85" i="2"/>
  <c r="CI13" i="2"/>
  <c r="M17" i="2"/>
  <c r="BW28" i="2"/>
  <c r="CN50" i="2"/>
  <c r="BT89" i="2"/>
  <c r="CT35" i="2"/>
  <c r="U13" i="2"/>
  <c r="P55" i="2"/>
  <c r="P33" i="2"/>
  <c r="DC44" i="2"/>
  <c r="M44" i="2"/>
  <c r="DN51" i="2"/>
  <c r="BJ80" i="2"/>
  <c r="DH71" i="2"/>
  <c r="AG19" i="2"/>
  <c r="BC47" i="2"/>
  <c r="I72" i="2"/>
  <c r="CT43" i="2"/>
  <c r="CN26" i="2"/>
  <c r="Y78" i="2"/>
  <c r="N33" i="18"/>
  <c r="CP24" i="2"/>
  <c r="CQ62" i="2"/>
  <c r="CT21" i="2"/>
  <c r="AF89" i="2"/>
  <c r="CN14" i="2"/>
  <c r="BV74" i="2"/>
  <c r="BY47" i="2"/>
  <c r="V42" i="2"/>
  <c r="O40" i="2"/>
  <c r="H20" i="2"/>
  <c r="CL10" i="2"/>
  <c r="AF67" i="2"/>
  <c r="CI51" i="2"/>
  <c r="BB45" i="2"/>
  <c r="BE88" i="2"/>
  <c r="AZ9" i="2"/>
  <c r="Q9" i="2"/>
  <c r="CI70" i="2"/>
  <c r="AZ40" i="2"/>
  <c r="DB86" i="2"/>
  <c r="AR38" i="2"/>
  <c r="BP15" i="2"/>
  <c r="BF17" i="2"/>
  <c r="BJ19" i="2"/>
  <c r="DB50" i="2"/>
  <c r="AP11" i="2"/>
  <c r="BB77" i="2"/>
  <c r="G34" i="49"/>
  <c r="DM52" i="2"/>
  <c r="BE34" i="2"/>
  <c r="BL62" i="2"/>
  <c r="AV29" i="2"/>
  <c r="DC30" i="2"/>
  <c r="BO47" i="2"/>
  <c r="CP44" i="2"/>
  <c r="BC89" i="2"/>
  <c r="CX30" i="2"/>
  <c r="BO16" i="2"/>
  <c r="BP55" i="2"/>
  <c r="DJ79" i="2"/>
  <c r="U11" i="2"/>
  <c r="AT67" i="2"/>
  <c r="CP68" i="2"/>
  <c r="S50" i="2"/>
  <c r="BC64" i="2"/>
  <c r="CX16" i="2"/>
  <c r="CJ50" i="2"/>
  <c r="L89" i="2"/>
  <c r="F36" i="49"/>
  <c r="AI89" i="2"/>
  <c r="CJ12" i="2"/>
  <c r="U81" i="2"/>
  <c r="DJ38" i="2"/>
  <c r="DB70" i="2"/>
  <c r="AV65" i="2"/>
  <c r="CS79" i="2"/>
  <c r="AT46" i="2"/>
  <c r="S43" i="18"/>
  <c r="AF64" i="2"/>
  <c r="AP62" i="2"/>
  <c r="BT20" i="2"/>
  <c r="CQ31" i="2"/>
  <c r="BF48" i="2"/>
  <c r="CW50" i="2"/>
  <c r="AP37" i="2"/>
  <c r="CX18" i="2"/>
  <c r="CP70" i="2"/>
  <c r="CT16" i="2"/>
  <c r="BT72" i="2"/>
  <c r="DB65" i="2"/>
  <c r="AF31" i="2"/>
  <c r="I84" i="2"/>
  <c r="DJ32" i="2"/>
  <c r="BL23" i="2"/>
  <c r="G37" i="49"/>
  <c r="Q10" i="2"/>
  <c r="AR77" i="2"/>
  <c r="AF51" i="2"/>
  <c r="AF79" i="2"/>
  <c r="AX89" i="2"/>
  <c r="DM73" i="2"/>
  <c r="AN18" i="2"/>
  <c r="Z32" i="2"/>
  <c r="AU60" i="2"/>
  <c r="K12" i="49"/>
  <c r="DN36" i="2"/>
  <c r="CF31" i="2"/>
  <c r="S86" i="2"/>
  <c r="BV44" i="2"/>
  <c r="DK8" i="2"/>
  <c r="BO22" i="2"/>
  <c r="AZ48" i="2"/>
  <c r="DH61" i="2"/>
  <c r="CN47" i="2"/>
  <c r="AR35" i="2"/>
  <c r="CP47" i="2"/>
  <c r="DC60" i="2"/>
  <c r="H66" i="2"/>
  <c r="H13" i="2"/>
  <c r="CN17" i="2"/>
  <c r="AZ67" i="2"/>
  <c r="CP29" i="2"/>
  <c r="BJ49" i="2"/>
  <c r="AG87" i="2"/>
  <c r="H37" i="2"/>
  <c r="AU41" i="2"/>
  <c r="V34" i="2"/>
  <c r="BP37" i="2"/>
  <c r="BT40" i="2"/>
  <c r="I20" i="2"/>
  <c r="X57" i="2"/>
  <c r="DM8" i="2"/>
  <c r="AE73" i="2"/>
  <c r="I12" i="2"/>
  <c r="AV49" i="2"/>
  <c r="L24" i="2"/>
  <c r="O71" i="2"/>
  <c r="BY58" i="2"/>
  <c r="BW40" i="2"/>
  <c r="DB87" i="2"/>
  <c r="CV63" i="2"/>
  <c r="I56" i="2"/>
  <c r="BW14" i="2"/>
  <c r="S74" i="2"/>
  <c r="CJ40" i="2"/>
  <c r="M38" i="2"/>
  <c r="AC49" i="2"/>
  <c r="BF14" i="2"/>
  <c r="AK64" i="2"/>
  <c r="BF28" i="2"/>
  <c r="CZ34" i="2"/>
  <c r="DN69" i="2"/>
  <c r="G40" i="49"/>
  <c r="P86" i="2"/>
  <c r="AF21" i="2"/>
  <c r="CZ62" i="2"/>
  <c r="AL42" i="2"/>
  <c r="Y79" i="2"/>
  <c r="AT24" i="2"/>
  <c r="BW90" i="2"/>
  <c r="AX7" i="2"/>
  <c r="H38" i="2"/>
  <c r="AV84" i="2"/>
  <c r="CT47" i="2"/>
  <c r="AO45" i="2"/>
  <c r="AF7" i="2"/>
  <c r="AU71" i="2"/>
  <c r="J60" i="2"/>
  <c r="DN75" i="2"/>
  <c r="CH34" i="2"/>
  <c r="AT53" i="2"/>
  <c r="M29" i="2"/>
  <c r="AK54" i="2"/>
  <c r="CL88" i="2"/>
  <c r="AB22" i="2"/>
  <c r="CQ33" i="2"/>
  <c r="CI71" i="2"/>
  <c r="DD27" i="2"/>
  <c r="CV31" i="2"/>
  <c r="BJ20" i="2"/>
  <c r="CF23" i="2"/>
  <c r="J10" i="2"/>
  <c r="BN48" i="2"/>
  <c r="U80" i="2"/>
  <c r="BI64" i="2"/>
  <c r="DF60" i="2"/>
  <c r="DB41" i="2"/>
  <c r="L65" i="2"/>
  <c r="CI72" i="2"/>
  <c r="CS60" i="2"/>
  <c r="U64" i="2"/>
  <c r="I65" i="2"/>
  <c r="Q18" i="2"/>
  <c r="I39" i="2"/>
  <c r="CQ59" i="2"/>
  <c r="G70" i="49"/>
  <c r="DK70" i="2"/>
  <c r="I28" i="18"/>
  <c r="BO88" i="2"/>
  <c r="CT81" i="2"/>
  <c r="DH47" i="2"/>
  <c r="BY35" i="2"/>
  <c r="DH19" i="2"/>
  <c r="BN17" i="2"/>
  <c r="BT62" i="2"/>
  <c r="BP77" i="2"/>
  <c r="DD66" i="2"/>
  <c r="P76" i="2"/>
  <c r="BF39" i="2"/>
  <c r="Q28" i="2"/>
  <c r="AU32" i="2"/>
  <c r="AZ10" i="2"/>
  <c r="AL72" i="2"/>
  <c r="AN76" i="2"/>
  <c r="CP85" i="2"/>
  <c r="AL33" i="2"/>
  <c r="AI48" i="2"/>
  <c r="AK61" i="2"/>
  <c r="CW36" i="2"/>
  <c r="BL87" i="2"/>
  <c r="BN45" i="2"/>
  <c r="AB43" i="2"/>
  <c r="BO80" i="2"/>
  <c r="BP30" i="2"/>
  <c r="CF14" i="2"/>
  <c r="O57" i="2"/>
  <c r="CW28" i="2"/>
  <c r="DK80" i="2"/>
  <c r="AK37" i="2"/>
  <c r="BH62" i="2"/>
  <c r="CS84" i="2"/>
  <c r="L14" i="2"/>
  <c r="DC87" i="2"/>
  <c r="K48" i="49"/>
  <c r="BF18" i="2"/>
  <c r="DM33" i="2"/>
  <c r="CB54" i="2"/>
  <c r="DK19" i="2"/>
  <c r="DD53" i="2"/>
  <c r="DC35" i="2"/>
  <c r="CV86" i="2"/>
  <c r="CX70" i="2"/>
  <c r="CT50" i="2"/>
  <c r="Q58" i="2"/>
  <c r="AI21" i="2"/>
  <c r="CZ52" i="2"/>
  <c r="DJ66" i="2"/>
  <c r="CW44" i="2"/>
  <c r="CC11" i="2"/>
  <c r="CI62" i="2"/>
  <c r="CI36" i="2"/>
  <c r="DC76" i="2"/>
  <c r="BR14" i="2"/>
  <c r="U23" i="18"/>
  <c r="CI38" i="2"/>
  <c r="CT30" i="2"/>
  <c r="BY86" i="2"/>
  <c r="O58" i="2"/>
  <c r="BH38" i="2"/>
  <c r="CL31" i="2"/>
  <c r="BP46" i="2"/>
  <c r="CD41" i="2"/>
  <c r="Y29" i="2"/>
  <c r="CF9" i="2"/>
  <c r="CZ53" i="2"/>
  <c r="BZ49" i="2"/>
  <c r="CT14" i="2"/>
  <c r="CH70" i="2"/>
  <c r="BE29" i="2"/>
  <c r="AK20" i="2"/>
  <c r="J55" i="2"/>
  <c r="BB21" i="2"/>
  <c r="S22" i="2"/>
  <c r="AP86" i="2"/>
  <c r="BL47" i="2"/>
  <c r="CN66" i="2"/>
  <c r="CF13" i="2"/>
  <c r="AK78" i="2"/>
  <c r="DK28" i="2"/>
  <c r="CH35" i="2"/>
  <c r="DB15" i="2"/>
  <c r="M57" i="2"/>
  <c r="CX56" i="2"/>
  <c r="J46" i="2"/>
  <c r="AF17" i="2"/>
  <c r="AT32" i="2"/>
  <c r="AC74" i="2"/>
  <c r="BI83" i="2"/>
  <c r="O53" i="2"/>
  <c r="BC43" i="2"/>
  <c r="CD79" i="2"/>
  <c r="Q55" i="2"/>
  <c r="BY59" i="2"/>
  <c r="BJ63" i="2"/>
  <c r="K53" i="49"/>
  <c r="DN65" i="2"/>
  <c r="DO65" i="2" l="1"/>
  <c r="BD43" i="2"/>
  <c r="BK83" i="2"/>
  <c r="AD74" i="2"/>
  <c r="AH17" i="2"/>
  <c r="N57" i="2"/>
  <c r="DL28" i="2"/>
  <c r="CG13" i="2"/>
  <c r="CO66" i="2"/>
  <c r="BM47" i="2"/>
  <c r="T22" i="2"/>
  <c r="CU14" i="2"/>
  <c r="CA49" i="2"/>
  <c r="DA53" i="2"/>
  <c r="CG9" i="2"/>
  <c r="AA29" i="2"/>
  <c r="CM31" i="2"/>
  <c r="CU30" i="2"/>
  <c r="CK38" i="2"/>
  <c r="V23" i="18"/>
  <c r="BS14" i="2"/>
  <c r="DE76" i="2"/>
  <c r="CK36" i="2"/>
  <c r="CK62" i="2"/>
  <c r="CE11" i="2"/>
  <c r="CY44" i="2"/>
  <c r="DA52" i="2"/>
  <c r="AJ21" i="2"/>
  <c r="CU50" i="2"/>
  <c r="DE35" i="2"/>
  <c r="DL19" i="2"/>
  <c r="BG18" i="2"/>
  <c r="DE87" i="2"/>
  <c r="DL80" i="2"/>
  <c r="CY28" i="2"/>
  <c r="CG14" i="2"/>
  <c r="BQ80" i="2"/>
  <c r="BM87" i="2"/>
  <c r="CY36" i="2"/>
  <c r="AJ48" i="2"/>
  <c r="AM33" i="2"/>
  <c r="AM72" i="2"/>
  <c r="BA10" i="2"/>
  <c r="AW32" i="2"/>
  <c r="BG39" i="2"/>
  <c r="R76" i="2"/>
  <c r="BU62" i="2"/>
  <c r="DI19" i="2"/>
  <c r="DI47" i="2"/>
  <c r="CU81" i="2"/>
  <c r="BQ88" i="2"/>
  <c r="M28" i="18"/>
  <c r="DL70" i="2"/>
  <c r="H70" i="49"/>
  <c r="CR59" i="2"/>
  <c r="K39" i="2"/>
  <c r="K65" i="2"/>
  <c r="CK72" i="2"/>
  <c r="DG60" i="2"/>
  <c r="BK64" i="2"/>
  <c r="CG23" i="2"/>
  <c r="CK71" i="2"/>
  <c r="CR33" i="2"/>
  <c r="CM88" i="2"/>
  <c r="N29" i="2"/>
  <c r="DO75" i="2"/>
  <c r="AW71" i="2"/>
  <c r="AH7" i="2"/>
  <c r="AQ45" i="2"/>
  <c r="CU47" i="2"/>
  <c r="AY7" i="2"/>
  <c r="BX90" i="2"/>
  <c r="AA79" i="2"/>
  <c r="AM42" i="2"/>
  <c r="DA62" i="2"/>
  <c r="AH21" i="2"/>
  <c r="R86" i="2"/>
  <c r="H40" i="49"/>
  <c r="DO69" i="2"/>
  <c r="DA34" i="2"/>
  <c r="BG28" i="2"/>
  <c r="BG14" i="2"/>
  <c r="AD49" i="2"/>
  <c r="N38" i="2"/>
  <c r="T74" i="2"/>
  <c r="BX14" i="2"/>
  <c r="K56" i="2"/>
  <c r="BX40" i="2"/>
  <c r="K12" i="2"/>
  <c r="K20" i="2"/>
  <c r="BU40" i="2"/>
  <c r="W34" i="2"/>
  <c r="AW41" i="2"/>
  <c r="BA67" i="2"/>
  <c r="CO17" i="2"/>
  <c r="DE60" i="2"/>
  <c r="AS35" i="2"/>
  <c r="CO47" i="2"/>
  <c r="DI61" i="2"/>
  <c r="BA48" i="2"/>
  <c r="BQ22" i="2"/>
  <c r="DL8" i="2"/>
  <c r="T86" i="2"/>
  <c r="CG31" i="2"/>
  <c r="DO36" i="2"/>
  <c r="AW60" i="2"/>
  <c r="AY89" i="2"/>
  <c r="AH79" i="2"/>
  <c r="AH51" i="2"/>
  <c r="AS77" i="2"/>
  <c r="H37" i="49"/>
  <c r="BM23" i="2"/>
  <c r="K84" i="2"/>
  <c r="AH31" i="2"/>
  <c r="BU72" i="2"/>
  <c r="CU16" i="2"/>
  <c r="CY50" i="2"/>
  <c r="BG48" i="2"/>
  <c r="CR31" i="2"/>
  <c r="BU20" i="2"/>
  <c r="AH64" i="2"/>
  <c r="T43" i="18"/>
  <c r="AJ89" i="2"/>
  <c r="BD64" i="2"/>
  <c r="T50" i="2"/>
  <c r="BQ16" i="2"/>
  <c r="BD89" i="2"/>
  <c r="BQ47" i="2"/>
  <c r="DE30" i="2"/>
  <c r="BM62" i="2"/>
  <c r="H34" i="49"/>
  <c r="BG17" i="2"/>
  <c r="AS38" i="2"/>
  <c r="BA40" i="2"/>
  <c r="CK70" i="2"/>
  <c r="BA9" i="2"/>
  <c r="CK51" i="2"/>
  <c r="AH67" i="2"/>
  <c r="CM10" i="2"/>
  <c r="W42" i="2"/>
  <c r="CO14" i="2"/>
  <c r="AH89" i="2"/>
  <c r="CU21" i="2"/>
  <c r="CR62" i="2"/>
  <c r="O33" i="18"/>
  <c r="AA78" i="2"/>
  <c r="CO26" i="2"/>
  <c r="CU43" i="2"/>
  <c r="K72" i="2"/>
  <c r="BD47" i="2"/>
  <c r="DI71" i="2"/>
  <c r="DO51" i="2"/>
  <c r="N44" i="2"/>
  <c r="DE44" i="2"/>
  <c r="R33" i="2"/>
  <c r="R55" i="2"/>
  <c r="CU35" i="2"/>
  <c r="BU89" i="2"/>
  <c r="CO50" i="2"/>
  <c r="BX28" i="2"/>
  <c r="N17" i="2"/>
  <c r="CK13" i="2"/>
  <c r="CR58" i="2"/>
  <c r="AA64" i="2"/>
  <c r="CA39" i="2"/>
  <c r="CM77" i="2"/>
  <c r="CE39" i="2"/>
  <c r="BX47" i="2"/>
  <c r="W13" i="2"/>
  <c r="CA87" i="2"/>
  <c r="CO88" i="2"/>
  <c r="DE79" i="2"/>
  <c r="K75" i="2"/>
  <c r="CA70" i="2"/>
  <c r="R34" i="2"/>
  <c r="R72" i="2"/>
  <c r="CU15" i="2"/>
  <c r="DO11" i="2"/>
  <c r="CE83" i="2"/>
  <c r="DE73" i="2"/>
  <c r="BG53" i="2"/>
  <c r="CE35" i="2"/>
  <c r="K41" i="2"/>
  <c r="CE48" i="2"/>
  <c r="BU75" i="2"/>
  <c r="AM47" i="2"/>
  <c r="DA68" i="2"/>
  <c r="AQ39" i="2"/>
  <c r="AQ49" i="2"/>
  <c r="O43" i="18"/>
  <c r="DI55" i="2"/>
  <c r="AY53" i="2"/>
  <c r="CE52" i="2"/>
  <c r="N48" i="2"/>
  <c r="BD78" i="2"/>
  <c r="CU13" i="2"/>
  <c r="DO34" i="2"/>
  <c r="AD46" i="2"/>
  <c r="AH8" i="2"/>
  <c r="AH84" i="2"/>
  <c r="BX87" i="2"/>
  <c r="CM8" i="2"/>
  <c r="BK31" i="2"/>
  <c r="AD12" i="2"/>
  <c r="AJ84" i="2"/>
  <c r="BK77" i="2"/>
  <c r="BG29" i="2"/>
  <c r="CO53" i="2"/>
  <c r="DA87" i="2"/>
  <c r="CE10" i="2"/>
  <c r="AJ70" i="2"/>
  <c r="W20" i="2"/>
  <c r="BU26" i="2"/>
  <c r="DL36" i="2"/>
  <c r="AW85" i="2"/>
  <c r="CE36" i="2"/>
  <c r="AA43" i="2"/>
  <c r="H61" i="49"/>
  <c r="AJ9" i="2"/>
  <c r="CR22" i="2"/>
  <c r="DE7" i="2"/>
  <c r="CA29" i="2"/>
  <c r="BX42" i="2"/>
  <c r="N73" i="2"/>
  <c r="W80" i="2"/>
  <c r="DE19" i="2"/>
  <c r="AY46" i="2"/>
  <c r="T44" i="2"/>
  <c r="BD10" i="2"/>
  <c r="CE7" i="2"/>
  <c r="AQ18" i="2"/>
  <c r="CR48" i="2"/>
  <c r="AD30" i="2"/>
  <c r="T35" i="2"/>
  <c r="BQ44" i="2"/>
  <c r="W26" i="2"/>
  <c r="CK30" i="2"/>
  <c r="BD40" i="2"/>
  <c r="BD56" i="2"/>
  <c r="K26" i="2"/>
  <c r="DI79" i="2"/>
  <c r="CK82" i="2"/>
  <c r="BS11" i="2"/>
  <c r="CG59" i="2"/>
  <c r="T57" i="2"/>
  <c r="CM35" i="2"/>
  <c r="CM55" i="2"/>
  <c r="AW63" i="2"/>
  <c r="J22" i="49"/>
  <c r="K85" i="2"/>
  <c r="CA9" i="2"/>
  <c r="BG30" i="2"/>
  <c r="K61" i="2"/>
  <c r="BS61" i="2"/>
  <c r="CY45" i="2"/>
  <c r="K43" i="2"/>
  <c r="AQ75" i="2"/>
  <c r="CR42" i="2"/>
  <c r="DI29" i="2"/>
  <c r="DO27" i="2"/>
  <c r="AS86" i="2"/>
  <c r="AY35" i="2"/>
  <c r="CR36" i="2"/>
  <c r="AM50" i="2"/>
  <c r="AW76" i="2"/>
  <c r="DE41" i="2"/>
  <c r="T67" i="2"/>
  <c r="AM76" i="2"/>
  <c r="BS43" i="2"/>
  <c r="DA16" i="2"/>
  <c r="DG8" i="2"/>
  <c r="R18" i="18"/>
  <c r="CU57" i="2"/>
  <c r="K83" i="2"/>
  <c r="BD86" i="2"/>
  <c r="AY12" i="2"/>
  <c r="CE67" i="2"/>
  <c r="DE68" i="2"/>
  <c r="CO74" i="2"/>
  <c r="DA39" i="2"/>
  <c r="R16" i="2"/>
  <c r="AM30" i="2"/>
  <c r="DL44" i="2"/>
  <c r="BA38" i="2"/>
  <c r="BS86" i="2"/>
  <c r="J51" i="49"/>
  <c r="H45" i="49"/>
  <c r="BM7" i="2"/>
  <c r="BS80" i="2"/>
  <c r="K24" i="2"/>
  <c r="CM29" i="2"/>
  <c r="DG44" i="2"/>
  <c r="BX74" i="2"/>
  <c r="BD59" i="2"/>
  <c r="BA73" i="2"/>
  <c r="AD36" i="2"/>
  <c r="CR13" i="2"/>
  <c r="AS23" i="2"/>
  <c r="BA37" i="2"/>
  <c r="AW54" i="2"/>
  <c r="J64" i="49"/>
  <c r="R75" i="2"/>
  <c r="CU48" i="2"/>
  <c r="AS11" i="2"/>
  <c r="BM57" i="2"/>
  <c r="AQ55" i="2"/>
  <c r="N24" i="2"/>
  <c r="K14" i="2"/>
  <c r="Q23" i="18"/>
  <c r="BX12" i="2"/>
  <c r="CR38" i="2"/>
  <c r="CM45" i="2"/>
  <c r="CG58" i="2"/>
  <c r="BU83" i="2"/>
  <c r="H63" i="49"/>
  <c r="DG16" i="2"/>
  <c r="CY23" i="2"/>
  <c r="AW31" i="2"/>
  <c r="BQ21" i="2"/>
  <c r="CY40" i="2"/>
  <c r="CU69" i="2"/>
  <c r="CG28" i="2"/>
  <c r="CM27" i="2"/>
  <c r="T33" i="18"/>
  <c r="DA81" i="2"/>
  <c r="BA12" i="2"/>
  <c r="BU79" i="2"/>
  <c r="BD19" i="2"/>
  <c r="BA79" i="2"/>
  <c r="H33" i="18"/>
  <c r="BA88" i="2"/>
  <c r="AM38" i="2"/>
  <c r="CR47" i="2"/>
  <c r="CR37" i="2"/>
  <c r="BM27" i="2"/>
  <c r="BU11" i="2"/>
  <c r="DA74" i="2"/>
  <c r="DG10" i="2"/>
  <c r="CU44" i="2"/>
  <c r="CR61" i="2"/>
  <c r="AW44" i="2"/>
  <c r="CY65" i="2"/>
  <c r="DO28" i="2"/>
  <c r="CE40" i="2"/>
  <c r="T11" i="2"/>
  <c r="CY27" i="2"/>
  <c r="K86" i="2"/>
  <c r="R70" i="2"/>
  <c r="K25" i="2"/>
  <c r="DL42" i="2"/>
  <c r="BM60" i="2"/>
  <c r="BD29" i="2"/>
  <c r="DE12" i="2"/>
  <c r="CA46" i="2"/>
  <c r="AJ79" i="2"/>
  <c r="BX43" i="2"/>
  <c r="T40" i="2"/>
  <c r="BQ78" i="2"/>
  <c r="DO90" i="2"/>
  <c r="CY7" i="2"/>
  <c r="BM31" i="2"/>
  <c r="J7" i="49"/>
  <c r="M23" i="18"/>
  <c r="BX32" i="2"/>
  <c r="BK71" i="2"/>
  <c r="BK41" i="2"/>
  <c r="AS46" i="2"/>
  <c r="DI54" i="2"/>
  <c r="DL34" i="2"/>
  <c r="AY81" i="2"/>
  <c r="AY15" i="2"/>
  <c r="DG90" i="2"/>
  <c r="CA76" i="2"/>
  <c r="DA30" i="2"/>
  <c r="BG83" i="2"/>
  <c r="CA12" i="2"/>
  <c r="AS66" i="2"/>
  <c r="DA86" i="2"/>
  <c r="BD28" i="2"/>
  <c r="BK40" i="2"/>
  <c r="DG19" i="2"/>
  <c r="BU33" i="2"/>
  <c r="AA77" i="2"/>
  <c r="K88" i="2"/>
  <c r="T33" i="2"/>
  <c r="CE37" i="2"/>
  <c r="BS39" i="2"/>
  <c r="AD61" i="2"/>
  <c r="AW35" i="2"/>
  <c r="BG45" i="2"/>
  <c r="AH36" i="2"/>
  <c r="DI7" i="2"/>
  <c r="BD54" i="2"/>
  <c r="AD73" i="2"/>
  <c r="W62" i="2"/>
  <c r="AQ64" i="2"/>
  <c r="DE70" i="2"/>
  <c r="DG80" i="2"/>
  <c r="N56" i="2"/>
  <c r="T23" i="2"/>
  <c r="AQ89" i="2"/>
  <c r="CK33" i="2"/>
  <c r="AH60" i="2"/>
  <c r="AA13" i="2"/>
  <c r="AW8" i="2"/>
  <c r="H18" i="18"/>
  <c r="AW27" i="2"/>
  <c r="CY59" i="2"/>
  <c r="AD18" i="2"/>
  <c r="W44" i="2"/>
  <c r="R46" i="2"/>
  <c r="DI35" i="2"/>
  <c r="AW51" i="2"/>
  <c r="T88" i="2"/>
  <c r="BX75" i="2"/>
  <c r="BU18" i="2"/>
  <c r="R13" i="18"/>
  <c r="AY73" i="2"/>
  <c r="DI16" i="2"/>
  <c r="BD24" i="2"/>
  <c r="DL7" i="2"/>
  <c r="DG48" i="2"/>
  <c r="CO59" i="2"/>
  <c r="BA24" i="2"/>
  <c r="AA62" i="2"/>
  <c r="AA65" i="2"/>
  <c r="AQ88" i="2"/>
  <c r="CE21" i="2"/>
  <c r="CO42" i="2"/>
  <c r="K30" i="2"/>
  <c r="AM77" i="2"/>
  <c r="T36" i="2"/>
  <c r="CU33" i="2"/>
  <c r="DA26" i="2"/>
  <c r="J37" i="49"/>
  <c r="R17" i="2"/>
  <c r="DG27" i="2"/>
  <c r="CM70" i="2"/>
  <c r="DO88" i="2"/>
  <c r="CK85" i="2"/>
  <c r="BK74" i="2"/>
  <c r="BM33" i="2"/>
  <c r="DO53" i="2"/>
  <c r="AQ24" i="2"/>
  <c r="AD84" i="2"/>
  <c r="CM85" i="2"/>
  <c r="AJ11" i="2"/>
  <c r="DO26" i="2"/>
  <c r="DI84" i="2"/>
  <c r="T28" i="18"/>
  <c r="BS9" i="2"/>
  <c r="AS57" i="2"/>
  <c r="CY15" i="2"/>
  <c r="CG85" i="2"/>
  <c r="CE81" i="2"/>
  <c r="AS90" i="2"/>
  <c r="CO85" i="2"/>
  <c r="AM90" i="2"/>
  <c r="DG23" i="2"/>
  <c r="CE49" i="2"/>
  <c r="AA21" i="2"/>
  <c r="J10" i="49"/>
  <c r="K57" i="2"/>
  <c r="DI18" i="2"/>
  <c r="BU10" i="2"/>
  <c r="DE46" i="2"/>
  <c r="CY74" i="2"/>
  <c r="AS81" i="2"/>
  <c r="AW67" i="2"/>
  <c r="BM54" i="2"/>
  <c r="CU32" i="2"/>
  <c r="CY43" i="2"/>
  <c r="DA9" i="2"/>
  <c r="BS36" i="2"/>
  <c r="H68" i="49"/>
  <c r="BQ36" i="2"/>
  <c r="AD79" i="2"/>
  <c r="R10" i="2"/>
  <c r="AD67" i="2"/>
  <c r="W53" i="2"/>
  <c r="AS79" i="2"/>
  <c r="BS21" i="2"/>
  <c r="DE11" i="2"/>
  <c r="J30" i="49"/>
  <c r="CO18" i="2"/>
  <c r="R28" i="2"/>
  <c r="AW23" i="2"/>
  <c r="DA54" i="2"/>
  <c r="DA89" i="2"/>
  <c r="BX37" i="2"/>
  <c r="BQ52" i="2"/>
  <c r="AM11" i="2"/>
  <c r="AM12" i="2"/>
  <c r="CM66" i="2"/>
  <c r="J14" i="49"/>
  <c r="AS17" i="2"/>
  <c r="DL72" i="2"/>
  <c r="AW49" i="2"/>
  <c r="AM34" i="2"/>
  <c r="DE14" i="2"/>
  <c r="H60" i="49"/>
  <c r="DL65" i="2"/>
  <c r="BQ25" i="2"/>
  <c r="DI36" i="2"/>
  <c r="DL81" i="2"/>
  <c r="AY90" i="2"/>
  <c r="DG50" i="2"/>
  <c r="BQ69" i="2"/>
  <c r="R24" i="2"/>
  <c r="AD69" i="2"/>
  <c r="AQ79" i="2"/>
  <c r="CG73" i="2"/>
  <c r="BM77" i="2"/>
  <c r="BD51" i="2"/>
  <c r="BK78" i="2"/>
  <c r="BS42" i="2"/>
  <c r="K90" i="2"/>
  <c r="DL29" i="2"/>
  <c r="T46" i="2"/>
  <c r="CY22" i="2"/>
  <c r="R77" i="2"/>
  <c r="AJ61" i="2"/>
  <c r="CR82" i="2"/>
  <c r="BX22" i="2"/>
  <c r="AJ30" i="2"/>
  <c r="BQ64" i="2"/>
  <c r="J21" i="49"/>
  <c r="AY55" i="2"/>
  <c r="BM32" i="2"/>
  <c r="AM53" i="2"/>
  <c r="CE12" i="2"/>
  <c r="CM14" i="2"/>
  <c r="BD38" i="2"/>
  <c r="BM59" i="2"/>
  <c r="CM25" i="2"/>
  <c r="AD89" i="2"/>
  <c r="AD40" i="2"/>
  <c r="DG53" i="2"/>
  <c r="AS72" i="2"/>
  <c r="CM73" i="2"/>
  <c r="DO25" i="2"/>
  <c r="H28" i="49"/>
  <c r="AY11" i="2"/>
  <c r="CG78" i="2"/>
  <c r="CG79" i="2"/>
  <c r="CO33" i="2"/>
  <c r="BS89" i="2"/>
  <c r="AH23" i="2"/>
  <c r="CR66" i="2"/>
  <c r="CO55" i="2"/>
  <c r="AJ83" i="2"/>
  <c r="CA14" i="2"/>
  <c r="CY77" i="2"/>
  <c r="CY33" i="2"/>
  <c r="DG47" i="2"/>
  <c r="T18" i="2"/>
  <c r="AM24" i="2"/>
  <c r="BX52" i="2"/>
  <c r="BK38" i="2"/>
  <c r="DO48" i="2"/>
  <c r="BA21" i="2"/>
  <c r="BG12" i="2"/>
  <c r="CY41" i="2"/>
  <c r="AH82" i="2"/>
  <c r="BQ66" i="2"/>
  <c r="BU50" i="2"/>
  <c r="AA53" i="2"/>
  <c r="F23" i="18"/>
  <c r="DL86" i="2"/>
  <c r="BU66" i="2"/>
  <c r="AS21" i="2"/>
  <c r="BK81" i="2"/>
  <c r="DG21" i="2"/>
  <c r="BG77" i="2"/>
  <c r="R15" i="2"/>
  <c r="BU39" i="2"/>
  <c r="J61" i="49"/>
  <c r="DG87" i="2"/>
  <c r="N71" i="2"/>
  <c r="DA33" i="2"/>
  <c r="K67" i="2"/>
  <c r="BM28" i="2"/>
  <c r="DL60" i="2"/>
  <c r="W69" i="2"/>
  <c r="DA69" i="2"/>
  <c r="AA87" i="2"/>
  <c r="CM43" i="2"/>
  <c r="BG66" i="2"/>
  <c r="DO62" i="2"/>
  <c r="CM81" i="2"/>
  <c r="Q28" i="18"/>
  <c r="AY57" i="2"/>
  <c r="BD68" i="2"/>
  <c r="AW84" i="2"/>
  <c r="AJ22" i="2"/>
  <c r="N84" i="2"/>
  <c r="CR68" i="2"/>
  <c r="BM64" i="2"/>
  <c r="CU67" i="2"/>
  <c r="T39" i="2"/>
  <c r="CA61" i="2"/>
  <c r="BK44" i="2"/>
  <c r="CG86" i="2"/>
  <c r="T61" i="2"/>
  <c r="AD54" i="2"/>
  <c r="DA82" i="2"/>
  <c r="BX89" i="2"/>
  <c r="W22" i="2"/>
  <c r="CG65" i="2"/>
  <c r="AM19" i="2"/>
  <c r="CE68" i="2"/>
  <c r="BQ86" i="2"/>
  <c r="CA47" i="2"/>
  <c r="DL22" i="2"/>
  <c r="CM46" i="2"/>
  <c r="BA61" i="2"/>
  <c r="AY86" i="2"/>
  <c r="AH73" i="2"/>
  <c r="AW17" i="2"/>
  <c r="AM61" i="2"/>
  <c r="AY42" i="2"/>
  <c r="DG7" i="2"/>
  <c r="AJ82" i="2"/>
  <c r="CE13" i="2"/>
  <c r="DI21" i="2"/>
  <c r="W40" i="2"/>
  <c r="DG29" i="2"/>
  <c r="AQ10" i="2"/>
  <c r="CY58" i="2"/>
  <c r="AY22" i="2"/>
  <c r="CR80" i="2"/>
  <c r="CA16" i="2"/>
  <c r="CK45" i="2"/>
  <c r="BK20" i="2"/>
  <c r="AA57" i="2"/>
  <c r="DI65" i="2"/>
  <c r="R79" i="2"/>
  <c r="R71" i="2"/>
  <c r="AH45" i="2"/>
  <c r="DL63" i="2"/>
  <c r="CU82" i="2"/>
  <c r="W47" i="2"/>
  <c r="T54" i="2"/>
  <c r="DO63" i="2"/>
  <c r="CA64" i="2"/>
  <c r="T17" i="2"/>
  <c r="CG47" i="2"/>
  <c r="DI37" i="2"/>
  <c r="N36" i="2"/>
  <c r="AQ8" i="2"/>
  <c r="CG34" i="2"/>
  <c r="BA13" i="2"/>
  <c r="DO24" i="2"/>
  <c r="DO15" i="2"/>
  <c r="DG20" i="2"/>
  <c r="K31" i="2"/>
  <c r="AS25" i="2"/>
  <c r="J46" i="49"/>
  <c r="BG47" i="2"/>
  <c r="BD67" i="2"/>
  <c r="AA82" i="2"/>
  <c r="AH61" i="2"/>
  <c r="AQ73" i="2"/>
  <c r="AS50" i="2"/>
  <c r="K49" i="2"/>
  <c r="AH49" i="2"/>
  <c r="R42" i="2"/>
  <c r="AY74" i="2"/>
  <c r="DE24" i="2"/>
  <c r="AM88" i="2"/>
  <c r="DG43" i="2"/>
  <c r="J9" i="49"/>
  <c r="AM80" i="2"/>
  <c r="BM51" i="2"/>
  <c r="CR90" i="2"/>
  <c r="DL24" i="2"/>
  <c r="AW24" i="2"/>
  <c r="CG69" i="2"/>
  <c r="BA7" i="2"/>
  <c r="AS56" i="2"/>
  <c r="BS67" i="2"/>
  <c r="DO45" i="2"/>
  <c r="H29" i="49"/>
  <c r="H26" i="49"/>
  <c r="CO34" i="2"/>
  <c r="W39" i="2"/>
  <c r="CA37" i="2"/>
  <c r="CY63" i="2"/>
  <c r="CY39" i="2"/>
  <c r="AA12" i="2"/>
  <c r="AQ52" i="2"/>
  <c r="T13" i="2"/>
  <c r="BU19" i="2"/>
  <c r="AM37" i="2"/>
  <c r="BS30" i="2"/>
  <c r="CG38" i="2"/>
  <c r="K40" i="2"/>
  <c r="DG52" i="2"/>
  <c r="CA13" i="2"/>
  <c r="CA66" i="2"/>
  <c r="CO84" i="2"/>
  <c r="BS35" i="2"/>
  <c r="AQ80" i="2"/>
  <c r="DI82" i="2"/>
  <c r="CY9" i="2"/>
  <c r="J12" i="49"/>
  <c r="BA25" i="2"/>
  <c r="AD42" i="2"/>
  <c r="BA87" i="2"/>
  <c r="BA8" i="2"/>
  <c r="AQ20" i="2"/>
  <c r="CY51" i="2"/>
  <c r="CR54" i="2"/>
  <c r="K27" i="2"/>
  <c r="W81" i="2"/>
  <c r="BK60" i="2"/>
  <c r="T87" i="2"/>
  <c r="BU15" i="2"/>
  <c r="AH38" i="2"/>
  <c r="CR52" i="2"/>
  <c r="DA71" i="2"/>
  <c r="BD71" i="2"/>
  <c r="CG32" i="2"/>
  <c r="H17" i="49"/>
  <c r="AY77" i="2"/>
  <c r="AJ90" i="2"/>
  <c r="DE39" i="2"/>
  <c r="W28" i="2"/>
  <c r="AJ72" i="2"/>
  <c r="N61" i="2"/>
  <c r="CU40" i="2"/>
  <c r="CU19" i="2"/>
  <c r="DG41" i="2"/>
  <c r="CE43" i="2"/>
  <c r="N31" i="2"/>
  <c r="AJ38" i="2"/>
  <c r="CY25" i="2"/>
  <c r="AH85" i="2"/>
  <c r="AH66" i="2"/>
  <c r="BS54" i="2"/>
  <c r="DL90" i="2"/>
  <c r="AA47" i="2"/>
  <c r="H13" i="49"/>
  <c r="N65" i="2"/>
  <c r="BS49" i="2"/>
  <c r="AA61" i="2"/>
  <c r="BX76" i="2"/>
  <c r="AS22" i="2"/>
  <c r="BU41" i="2"/>
  <c r="N90" i="2"/>
  <c r="DO13" i="2"/>
  <c r="AW33" i="2"/>
  <c r="DI81" i="2"/>
  <c r="T26" i="2"/>
  <c r="AJ56" i="2"/>
  <c r="AS33" i="2"/>
  <c r="BD8" i="2"/>
  <c r="BG79" i="2"/>
  <c r="DL79" i="2"/>
  <c r="AS8" i="2"/>
  <c r="CY81" i="2"/>
  <c r="CA88" i="2"/>
  <c r="J11" i="49"/>
  <c r="CU25" i="2"/>
  <c r="DE57" i="2"/>
  <c r="BX73" i="2"/>
  <c r="AH27" i="2"/>
  <c r="R80" i="2"/>
  <c r="AS89" i="2"/>
  <c r="DL56" i="2"/>
  <c r="AM87" i="2"/>
  <c r="CM60" i="2"/>
  <c r="R39" i="2"/>
  <c r="DG38" i="2"/>
  <c r="AW78" i="2"/>
  <c r="J40" i="49"/>
  <c r="DE20" i="2"/>
  <c r="AS36" i="2"/>
  <c r="DI66" i="2"/>
  <c r="BQ70" i="2"/>
  <c r="N70" i="2"/>
  <c r="BQ49" i="2"/>
  <c r="T25" i="2"/>
  <c r="BG85" i="2"/>
  <c r="AY47" i="2"/>
  <c r="BX50" i="2"/>
  <c r="BX24" i="2"/>
  <c r="R36" i="2"/>
  <c r="BS90" i="2"/>
  <c r="BQ60" i="2"/>
  <c r="CA83" i="2"/>
  <c r="BU73" i="2"/>
  <c r="AW75" i="2"/>
  <c r="AS43" i="2"/>
  <c r="BX11" i="2"/>
  <c r="CM19" i="2"/>
  <c r="BU34" i="2"/>
  <c r="AW80" i="2"/>
  <c r="DG24" i="2"/>
  <c r="AJ51" i="2"/>
  <c r="CG48" i="2"/>
  <c r="DG37" i="2"/>
  <c r="BX45" i="2"/>
  <c r="CM68" i="2"/>
  <c r="AQ44" i="2"/>
  <c r="H69" i="49"/>
  <c r="CU45" i="2"/>
  <c r="BQ81" i="2"/>
  <c r="AS20" i="2"/>
  <c r="K32" i="2"/>
  <c r="DE64" i="2"/>
  <c r="CE84" i="2"/>
  <c r="DE26" i="2"/>
  <c r="AH9" i="2"/>
  <c r="CG10" i="2"/>
  <c r="AW58" i="2"/>
  <c r="F38" i="18"/>
  <c r="R23" i="2"/>
  <c r="BX65" i="2"/>
  <c r="BK23" i="2"/>
  <c r="DI49" i="2"/>
  <c r="AD45" i="2"/>
  <c r="BM12" i="2"/>
  <c r="CA45" i="2"/>
  <c r="H19" i="49"/>
  <c r="DO58" i="2"/>
  <c r="AD15" i="2"/>
  <c r="CK50" i="2"/>
  <c r="CY71" i="2"/>
  <c r="CA58" i="2"/>
  <c r="N46" i="2"/>
  <c r="CA82" i="2"/>
  <c r="BG57" i="2"/>
  <c r="BS58" i="2"/>
  <c r="AJ85" i="2"/>
  <c r="AH69" i="2"/>
  <c r="T41" i="2"/>
  <c r="AY85" i="2"/>
  <c r="BK75" i="2"/>
  <c r="H42" i="49"/>
  <c r="BQ42" i="2"/>
  <c r="H58" i="49"/>
  <c r="AQ56" i="2"/>
  <c r="BX33" i="2"/>
  <c r="AJ13" i="2"/>
  <c r="AM89" i="2"/>
  <c r="CM82" i="2"/>
  <c r="BQ56" i="2"/>
  <c r="AD83" i="2"/>
  <c r="K29" i="2"/>
  <c r="CY75" i="2"/>
  <c r="AM48" i="2"/>
  <c r="T59" i="2"/>
  <c r="CO27" i="2"/>
  <c r="H32" i="49"/>
  <c r="BA59" i="2"/>
  <c r="AA42" i="2"/>
  <c r="AY41" i="2"/>
  <c r="AS40" i="2"/>
  <c r="DI9" i="2"/>
  <c r="CG51" i="2"/>
  <c r="DO64" i="2"/>
  <c r="CG57" i="2"/>
  <c r="W67" i="2"/>
  <c r="CG49" i="2"/>
  <c r="AJ44" i="2"/>
  <c r="BK62" i="2"/>
  <c r="DG67" i="2"/>
  <c r="CK61" i="2"/>
  <c r="BX31" i="2"/>
  <c r="AQ60" i="2"/>
  <c r="DL64" i="2"/>
  <c r="K70" i="2"/>
  <c r="CM18" i="2"/>
  <c r="CY34" i="2"/>
  <c r="AM82" i="2"/>
  <c r="CM61" i="2"/>
  <c r="DI11" i="2"/>
  <c r="CA68" i="2"/>
  <c r="AQ78" i="2"/>
  <c r="CA19" i="2"/>
  <c r="T32" i="2"/>
  <c r="CY79" i="2"/>
  <c r="BS88" i="2"/>
  <c r="CU64" i="2"/>
  <c r="BG78" i="2"/>
  <c r="K34" i="2"/>
  <c r="J19" i="49"/>
  <c r="BQ71" i="2"/>
  <c r="AW7" i="2"/>
  <c r="CA75" i="2"/>
  <c r="BG58" i="2"/>
  <c r="AJ76" i="2"/>
  <c r="DI30" i="2"/>
  <c r="DG73" i="2"/>
  <c r="BD35" i="2"/>
  <c r="BK50" i="2"/>
  <c r="CG71" i="2"/>
  <c r="DI26" i="2"/>
  <c r="AW25" i="2"/>
  <c r="BM18" i="2"/>
  <c r="AW21" i="2"/>
  <c r="J18" i="49"/>
  <c r="DG54" i="2"/>
  <c r="DG89" i="2"/>
  <c r="AS71" i="2"/>
  <c r="BQ23" i="2"/>
  <c r="BD16" i="2"/>
  <c r="BU60" i="2"/>
  <c r="DI14" i="2"/>
  <c r="BA56" i="2"/>
  <c r="DA85" i="2"/>
  <c r="AS27" i="2"/>
  <c r="K73" i="2"/>
  <c r="AM85" i="2"/>
  <c r="DE72" i="2"/>
  <c r="BM69" i="2"/>
  <c r="DO17" i="2"/>
  <c r="BX23" i="2"/>
  <c r="AS47" i="2"/>
  <c r="AM31" i="2"/>
  <c r="AQ7" i="2"/>
  <c r="DO82" i="2"/>
  <c r="CE17" i="2"/>
  <c r="CA43" i="2"/>
  <c r="BM86" i="2"/>
  <c r="DE47" i="2"/>
  <c r="CO48" i="2"/>
  <c r="AM20" i="2"/>
  <c r="CG45" i="2"/>
  <c r="H20" i="49"/>
  <c r="BG13" i="2"/>
  <c r="BK73" i="2"/>
  <c r="AY20" i="2"/>
  <c r="BK26" i="2"/>
  <c r="AA73" i="2"/>
  <c r="W55" i="2"/>
  <c r="AS65" i="2"/>
  <c r="N8" i="2"/>
  <c r="CY90" i="2"/>
  <c r="CR65" i="2"/>
  <c r="DA76" i="2"/>
  <c r="AQ29" i="2"/>
  <c r="BA82" i="2"/>
  <c r="AH48" i="2"/>
  <c r="DL85" i="2"/>
  <c r="W25" i="2"/>
  <c r="DA66" i="2"/>
  <c r="R9" i="2"/>
  <c r="DO23" i="2"/>
  <c r="AW30" i="2"/>
  <c r="BM61" i="2"/>
  <c r="CG11" i="2"/>
  <c r="K77" i="2"/>
  <c r="CK68" i="2"/>
  <c r="N66" i="2"/>
  <c r="CE79" i="2"/>
  <c r="AH55" i="2"/>
  <c r="T49" i="2"/>
  <c r="CM84" i="2"/>
  <c r="BD30" i="2"/>
  <c r="AW79" i="2"/>
  <c r="AH26" i="2"/>
  <c r="AW66" i="2"/>
  <c r="BA20" i="2"/>
  <c r="CM65" i="2"/>
  <c r="BS63" i="2"/>
  <c r="CO12" i="2"/>
  <c r="AJ86" i="2"/>
  <c r="CO67" i="2"/>
  <c r="AY84" i="2"/>
  <c r="CA40" i="2"/>
  <c r="AY83" i="2"/>
  <c r="AW73" i="2"/>
  <c r="CA85" i="2"/>
  <c r="CA78" i="2"/>
  <c r="AH71" i="2"/>
  <c r="AM75" i="2"/>
  <c r="N27" i="2"/>
  <c r="H53" i="49"/>
  <c r="DA73" i="2"/>
  <c r="BK61" i="2"/>
  <c r="CR18" i="2"/>
  <c r="N28" i="2"/>
  <c r="CR11" i="2"/>
  <c r="AH87" i="2"/>
  <c r="AA17" i="2"/>
  <c r="AD86" i="2"/>
  <c r="T27" i="2"/>
  <c r="BK22" i="2"/>
  <c r="AJ35" i="2"/>
  <c r="AQ85" i="2"/>
  <c r="H65" i="49"/>
  <c r="T60" i="2"/>
  <c r="CO51" i="2"/>
  <c r="BX30" i="2"/>
  <c r="AQ15" i="2"/>
  <c r="DE75" i="2"/>
  <c r="BS74" i="2"/>
  <c r="BK76" i="2"/>
  <c r="CY61" i="2"/>
  <c r="CY35" i="2"/>
  <c r="DI74" i="2"/>
  <c r="BM14" i="2"/>
  <c r="T45" i="2"/>
  <c r="BD72" i="2"/>
  <c r="DA41" i="2"/>
  <c r="AQ38" i="2"/>
  <c r="BA11" i="2"/>
  <c r="DA75" i="2"/>
  <c r="CR87" i="2"/>
  <c r="BS76" i="2"/>
  <c r="BM83" i="2"/>
  <c r="CU56" i="2"/>
  <c r="BU90" i="2"/>
  <c r="AW55" i="2"/>
  <c r="CG81" i="2"/>
  <c r="R22" i="2"/>
  <c r="BG89" i="2"/>
  <c r="BU58" i="2"/>
  <c r="CY72" i="2"/>
  <c r="DL11" i="2"/>
  <c r="CU85" i="2"/>
  <c r="CY68" i="2"/>
  <c r="CR83" i="2"/>
  <c r="BU65" i="2"/>
  <c r="BK84" i="2"/>
  <c r="BK52" i="2"/>
  <c r="BA30" i="2"/>
  <c r="BS69" i="2"/>
  <c r="AQ32" i="2"/>
  <c r="K63" i="2"/>
  <c r="BX84" i="2"/>
  <c r="AS52" i="2"/>
  <c r="CU10" i="2"/>
  <c r="CY38" i="2"/>
  <c r="AA31" i="2"/>
  <c r="K66" i="2"/>
  <c r="CY52" i="2"/>
  <c r="J8" i="49"/>
  <c r="BS75" i="2"/>
  <c r="BX82" i="2"/>
  <c r="CO72" i="2"/>
  <c r="BG41" i="2"/>
  <c r="BS7" i="2"/>
  <c r="AW81" i="2"/>
  <c r="R27" i="2"/>
  <c r="AJ12" i="2"/>
  <c r="BS66" i="2"/>
  <c r="AD59" i="2"/>
  <c r="N81" i="2"/>
  <c r="DE69" i="2"/>
  <c r="CE86" i="2"/>
  <c r="N69" i="2"/>
  <c r="CO89" i="2"/>
  <c r="BG35" i="2"/>
  <c r="R60" i="2"/>
  <c r="N85" i="2"/>
  <c r="BD85" i="2"/>
  <c r="DI8" i="2"/>
  <c r="AM44" i="2"/>
  <c r="DO19" i="2"/>
  <c r="BS22" i="2"/>
  <c r="Q33" i="18"/>
  <c r="R38" i="2"/>
  <c r="K33" i="2"/>
  <c r="AJ41" i="2"/>
  <c r="CY18" i="2"/>
  <c r="CG53" i="2"/>
  <c r="BG52" i="2"/>
  <c r="BQ87" i="2"/>
  <c r="N53" i="2"/>
  <c r="CE26" i="2"/>
  <c r="CG89" i="2"/>
  <c r="BM19" i="2"/>
  <c r="CK8" i="2"/>
  <c r="AJ26" i="2"/>
  <c r="AQ54" i="2"/>
  <c r="DL31" i="2"/>
  <c r="AM54" i="2"/>
  <c r="CM63" i="2"/>
  <c r="AY82" i="2"/>
  <c r="CA60" i="2"/>
  <c r="BA72" i="2"/>
  <c r="BD42" i="2"/>
  <c r="CM33" i="2"/>
  <c r="CA22" i="2"/>
  <c r="DI73" i="2"/>
  <c r="BA16" i="2"/>
  <c r="BX34" i="2"/>
  <c r="BU36" i="2"/>
  <c r="CM90" i="2"/>
  <c r="CA89" i="2"/>
  <c r="AS24" i="2"/>
  <c r="CO15" i="2"/>
  <c r="BG49" i="2"/>
  <c r="CO36" i="2"/>
  <c r="DA35" i="2"/>
  <c r="AQ33" i="2"/>
  <c r="CM87" i="2"/>
  <c r="BQ18" i="2"/>
  <c r="CO45" i="2"/>
  <c r="N26" i="2"/>
  <c r="CK18" i="2"/>
  <c r="BX17" i="2"/>
  <c r="T72" i="2"/>
  <c r="DE88" i="2"/>
  <c r="BU52" i="2"/>
  <c r="DL62" i="2"/>
  <c r="BG82" i="2"/>
  <c r="BA35" i="2"/>
  <c r="DG15" i="2"/>
  <c r="T52" i="2"/>
  <c r="BM36" i="2"/>
  <c r="BU13" i="2"/>
  <c r="AD80" i="2"/>
  <c r="AH29" i="2"/>
  <c r="AQ51" i="2"/>
  <c r="CG18" i="2"/>
  <c r="CK39" i="2"/>
  <c r="DI27" i="2"/>
  <c r="W23" i="2"/>
  <c r="AA32" i="2"/>
  <c r="AH83" i="2"/>
  <c r="AJ53" i="2"/>
  <c r="CK67" i="2"/>
  <c r="J13" i="49"/>
  <c r="BG63" i="2"/>
  <c r="AA72" i="2"/>
  <c r="BG11" i="2"/>
  <c r="AH68" i="2"/>
  <c r="CK90" i="2"/>
  <c r="AH63" i="2"/>
  <c r="DE36" i="2"/>
  <c r="AQ69" i="2"/>
  <c r="BG43" i="2"/>
  <c r="CU60" i="2"/>
  <c r="CK81" i="2"/>
  <c r="BA66" i="2"/>
  <c r="O13" i="18"/>
  <c r="DE53" i="2"/>
  <c r="AW52" i="2"/>
  <c r="AY69" i="2"/>
  <c r="DI23" i="2"/>
  <c r="CK78" i="2"/>
  <c r="AM15" i="2"/>
  <c r="CM44" i="2"/>
  <c r="N86" i="2"/>
  <c r="BU42" i="2"/>
  <c r="W14" i="2"/>
  <c r="CE47" i="2"/>
  <c r="CA67" i="2"/>
  <c r="DG64" i="2"/>
  <c r="CR43" i="2"/>
  <c r="BM15" i="2"/>
  <c r="R57" i="2"/>
  <c r="AJ62" i="2"/>
  <c r="CA7" i="2"/>
  <c r="W63" i="2"/>
  <c r="CU87" i="2"/>
  <c r="BM89" i="2"/>
  <c r="BD63" i="2"/>
  <c r="BX10" i="2"/>
  <c r="AM17" i="2"/>
  <c r="AQ34" i="2"/>
  <c r="BM29" i="2"/>
  <c r="BQ15" i="2"/>
  <c r="AJ68" i="2"/>
  <c r="K11" i="2"/>
  <c r="DG49" i="2"/>
  <c r="DO14" i="2"/>
  <c r="DE31" i="2"/>
  <c r="T58" i="2"/>
  <c r="BG80" i="2"/>
  <c r="AH18" i="2"/>
  <c r="AS39" i="2"/>
  <c r="BM49" i="2"/>
  <c r="N54" i="2"/>
  <c r="AA56" i="2"/>
  <c r="CU27" i="2"/>
  <c r="AH20" i="2"/>
  <c r="AH32" i="2"/>
  <c r="CG84" i="2"/>
  <c r="DE17" i="2"/>
  <c r="CM20" i="2"/>
  <c r="DG26" i="2"/>
  <c r="CY83" i="2"/>
  <c r="AH15" i="2"/>
  <c r="AA83" i="2"/>
  <c r="CG20" i="2"/>
  <c r="DA40" i="2"/>
  <c r="R85" i="2"/>
  <c r="BQ58" i="2"/>
  <c r="BG68" i="2"/>
  <c r="CM12" i="2"/>
  <c r="BU87" i="2"/>
  <c r="BK43" i="2"/>
  <c r="T65" i="2"/>
  <c r="BD11" i="2"/>
  <c r="DL37" i="2"/>
  <c r="CG33" i="2"/>
  <c r="BX80" i="2"/>
  <c r="AS61" i="2"/>
  <c r="AY26" i="2"/>
  <c r="AA69" i="2"/>
  <c r="CR88" i="2"/>
  <c r="N67" i="2"/>
  <c r="BX18" i="2"/>
  <c r="BD27" i="2"/>
  <c r="BS51" i="2"/>
  <c r="AD64" i="2"/>
  <c r="CE78" i="2"/>
  <c r="J39" i="49"/>
  <c r="BS73" i="2"/>
  <c r="DL30" i="2"/>
  <c r="T71" i="2"/>
  <c r="T55" i="2"/>
  <c r="DO39" i="2"/>
  <c r="AJ23" i="2"/>
  <c r="BQ24" i="2"/>
  <c r="DI63" i="2"/>
  <c r="H21" i="49"/>
  <c r="BG67" i="2"/>
  <c r="H25" i="49"/>
  <c r="CM57" i="2"/>
  <c r="DA17" i="2"/>
  <c r="BU27" i="2"/>
  <c r="BA17" i="2"/>
  <c r="J52" i="49"/>
  <c r="W68" i="2"/>
  <c r="BU84" i="2"/>
  <c r="CU76" i="2"/>
  <c r="BK82" i="2"/>
  <c r="N83" i="2"/>
  <c r="BM26" i="2"/>
  <c r="DI77" i="2"/>
  <c r="N16" i="2"/>
  <c r="DG85" i="2"/>
  <c r="AH34" i="2"/>
  <c r="AW39" i="2"/>
  <c r="AA84" i="2"/>
  <c r="AS63" i="2"/>
  <c r="BK12" i="2"/>
  <c r="DI42" i="2"/>
  <c r="CO77" i="2"/>
  <c r="DE48" i="2"/>
  <c r="AD47" i="2"/>
  <c r="DO50" i="2"/>
  <c r="CR20" i="2"/>
  <c r="BX64" i="2"/>
  <c r="CR49" i="2"/>
  <c r="CU74" i="2"/>
  <c r="AJ14" i="2"/>
  <c r="BA44" i="2"/>
  <c r="BK85" i="2"/>
  <c r="AW15" i="2"/>
  <c r="BQ10" i="2"/>
  <c r="AD11" i="2"/>
  <c r="AH86" i="2"/>
  <c r="BK17" i="2"/>
  <c r="T28" i="2"/>
  <c r="AM13" i="2"/>
  <c r="DI46" i="2"/>
  <c r="BK13" i="2"/>
  <c r="AA19" i="2"/>
  <c r="BX58" i="2"/>
  <c r="DA37" i="2"/>
  <c r="T14" i="2"/>
  <c r="AS54" i="2"/>
  <c r="CA30" i="2"/>
  <c r="DA80" i="2"/>
  <c r="DL71" i="2"/>
  <c r="AW56" i="2"/>
  <c r="DG56" i="2"/>
  <c r="BQ17" i="2"/>
  <c r="AQ58" i="2"/>
  <c r="CE23" i="2"/>
  <c r="R20" i="2"/>
  <c r="AD34" i="2"/>
  <c r="T69" i="2"/>
  <c r="CO68" i="2"/>
  <c r="AJ54" i="2"/>
  <c r="AA38" i="2"/>
  <c r="CE69" i="2"/>
  <c r="BA26" i="2"/>
  <c r="AJ63" i="2"/>
  <c r="BK66" i="2"/>
  <c r="CA31" i="2"/>
  <c r="AD32" i="2"/>
  <c r="AQ17" i="2"/>
  <c r="H41" i="49"/>
  <c r="CO20" i="2"/>
  <c r="BX38" i="2"/>
  <c r="CM24" i="2"/>
  <c r="AS48" i="2"/>
  <c r="CK77" i="2"/>
  <c r="DO9" i="2"/>
  <c r="CY19" i="2"/>
  <c r="DA67" i="2"/>
  <c r="BQ89" i="2"/>
  <c r="CO28" i="2"/>
  <c r="DA36" i="2"/>
  <c r="T7" i="2"/>
  <c r="K74" i="2"/>
  <c r="DG35" i="2"/>
  <c r="O28" i="18"/>
  <c r="BS19" i="2"/>
  <c r="K36" i="2"/>
  <c r="AY66" i="2"/>
  <c r="W82" i="2"/>
  <c r="BG71" i="2"/>
  <c r="AQ12" i="2"/>
  <c r="AA70" i="2"/>
  <c r="R8" i="2"/>
  <c r="CG16" i="2"/>
  <c r="J55" i="49"/>
  <c r="AH78" i="2"/>
  <c r="BM52" i="2"/>
  <c r="W24" i="2"/>
  <c r="AY18" i="2"/>
  <c r="BK68" i="2"/>
  <c r="AS34" i="2"/>
  <c r="DO16" i="2"/>
  <c r="AH65" i="2"/>
  <c r="CK34" i="2"/>
  <c r="DG61" i="2"/>
  <c r="AM32" i="2"/>
  <c r="DL73" i="2"/>
  <c r="J31" i="49"/>
  <c r="DI40" i="2"/>
  <c r="DO80" i="2"/>
  <c r="AA63" i="2"/>
  <c r="W61" i="2"/>
  <c r="CE42" i="2"/>
  <c r="N10" i="2"/>
  <c r="AY78" i="2"/>
  <c r="AD57" i="2"/>
  <c r="AQ74" i="2"/>
  <c r="DE61" i="2"/>
  <c r="BG15" i="2"/>
  <c r="BM37" i="2"/>
  <c r="CE28" i="2"/>
  <c r="CK80" i="2"/>
  <c r="BA70" i="2"/>
  <c r="AY49" i="2"/>
  <c r="AY32" i="2"/>
  <c r="BK48" i="2"/>
  <c r="J25" i="49"/>
  <c r="DO73" i="2"/>
  <c r="DO77" i="2"/>
  <c r="CO46" i="2"/>
  <c r="CK19" i="2"/>
  <c r="AD14" i="2"/>
  <c r="CA25" i="2"/>
  <c r="AY10" i="2"/>
  <c r="CE80" i="2"/>
  <c r="CU83" i="2"/>
  <c r="H66" i="49"/>
  <c r="CY85" i="2"/>
  <c r="CA65" i="2"/>
  <c r="CM39" i="2"/>
  <c r="BM79" i="2"/>
  <c r="CE32" i="2"/>
  <c r="K22" i="2"/>
  <c r="CE73" i="2"/>
  <c r="AA55" i="2"/>
  <c r="AM70" i="2"/>
  <c r="AM27" i="2"/>
  <c r="W75" i="2"/>
  <c r="BS40" i="2"/>
  <c r="R51" i="2"/>
  <c r="BX78" i="2"/>
  <c r="AA80" i="2"/>
  <c r="CA17" i="2"/>
  <c r="AY51" i="2"/>
  <c r="N15" i="2"/>
  <c r="AD25" i="2"/>
  <c r="BK80" i="2"/>
  <c r="BM74" i="2"/>
  <c r="K48" i="2"/>
  <c r="DA28" i="2"/>
  <c r="CO90" i="2"/>
  <c r="CU49" i="2"/>
  <c r="BK65" i="2"/>
  <c r="K45" i="2"/>
  <c r="CO44" i="2"/>
  <c r="BS65" i="2"/>
  <c r="DG42" i="2"/>
  <c r="AD26" i="2"/>
  <c r="DL89" i="2"/>
  <c r="P18" i="18"/>
  <c r="BA57" i="2"/>
  <c r="AS74" i="2"/>
  <c r="AM10" i="2"/>
  <c r="BK14" i="2"/>
  <c r="AA23" i="2"/>
  <c r="AD29" i="2"/>
  <c r="AS7" i="2"/>
  <c r="CY29" i="2"/>
  <c r="W74" i="2"/>
  <c r="K69" i="2"/>
  <c r="CY10" i="2"/>
  <c r="AM56" i="2"/>
  <c r="CA63" i="2"/>
  <c r="AW38" i="2"/>
  <c r="BD14" i="2"/>
  <c r="BU80" i="2"/>
  <c r="BQ38" i="2"/>
  <c r="DE67" i="2"/>
  <c r="BM17" i="2"/>
  <c r="CK32" i="2"/>
  <c r="DI24" i="2"/>
  <c r="BA85" i="2"/>
  <c r="H49" i="49"/>
  <c r="AM62" i="2"/>
  <c r="AW57" i="2"/>
  <c r="BD62" i="2"/>
  <c r="BS15" i="2"/>
  <c r="CR73" i="2"/>
  <c r="BM20" i="2"/>
  <c r="AD7" i="2"/>
  <c r="CU8" i="2"/>
  <c r="N19" i="2"/>
  <c r="DE45" i="2"/>
  <c r="CR81" i="2"/>
  <c r="CU28" i="2"/>
  <c r="DL50" i="2"/>
  <c r="N68" i="2"/>
  <c r="DE18" i="2"/>
  <c r="AH33" i="2"/>
  <c r="BA60" i="2"/>
  <c r="BD49" i="2"/>
  <c r="BA69" i="2"/>
  <c r="AY75" i="2"/>
  <c r="BS26" i="2"/>
  <c r="J41" i="49"/>
  <c r="AQ71" i="2"/>
  <c r="AQ87" i="2"/>
  <c r="BQ62" i="2"/>
  <c r="DI56" i="2"/>
  <c r="BM65" i="2"/>
  <c r="AA41" i="2"/>
  <c r="AH42" i="2"/>
  <c r="AD43" i="2"/>
  <c r="CG46" i="2"/>
  <c r="CU24" i="2"/>
  <c r="DL61" i="2"/>
  <c r="DI64" i="2"/>
  <c r="CY56" i="2"/>
  <c r="CK83" i="2"/>
  <c r="AJ78" i="2"/>
  <c r="CG17" i="2"/>
  <c r="DL46" i="2"/>
  <c r="CR63" i="2"/>
  <c r="DE83" i="2"/>
  <c r="CK65" i="2"/>
  <c r="BG42" i="2"/>
  <c r="CK54" i="2"/>
  <c r="AD44" i="2"/>
  <c r="BD76" i="2"/>
  <c r="AQ23" i="2"/>
  <c r="CY12" i="2"/>
  <c r="AS32" i="2"/>
  <c r="CU53" i="2"/>
  <c r="CO71" i="2"/>
  <c r="BK34" i="2"/>
  <c r="AM65" i="2"/>
  <c r="DG82" i="2"/>
  <c r="AH11" i="2"/>
  <c r="BQ11" i="2"/>
  <c r="AS67" i="2"/>
  <c r="AQ37" i="2"/>
  <c r="W85" i="2"/>
  <c r="BQ48" i="2"/>
  <c r="CK53" i="2"/>
  <c r="AW20" i="2"/>
  <c r="CY17" i="2"/>
  <c r="W56" i="2"/>
  <c r="CM41" i="2"/>
  <c r="DI70" i="2"/>
  <c r="BK47" i="2"/>
  <c r="DE32" i="2"/>
  <c r="BQ90" i="2"/>
  <c r="AM39" i="2"/>
  <c r="CR75" i="2"/>
  <c r="BU61" i="2"/>
  <c r="N13" i="2"/>
  <c r="CM48" i="2"/>
  <c r="K38" i="2"/>
  <c r="DE51" i="2"/>
  <c r="AM55" i="2"/>
  <c r="DI22" i="2"/>
  <c r="DO35" i="2"/>
  <c r="CU72" i="2"/>
  <c r="AW72" i="2"/>
  <c r="BQ35" i="2"/>
  <c r="DA42" i="2"/>
  <c r="BG8" i="2"/>
  <c r="DG59" i="2"/>
  <c r="AH44" i="2"/>
  <c r="K47" i="2"/>
  <c r="AY48" i="2"/>
  <c r="AJ10" i="2"/>
  <c r="CK69" i="2"/>
  <c r="AS55" i="2"/>
  <c r="DO57" i="2"/>
  <c r="DG11" i="2"/>
  <c r="Q43" i="18"/>
  <c r="R45" i="2"/>
  <c r="AD21" i="2"/>
  <c r="DA13" i="2"/>
  <c r="BQ14" i="2"/>
  <c r="DA63" i="2"/>
  <c r="BG24" i="2"/>
  <c r="W32" i="2"/>
  <c r="DI78" i="2"/>
  <c r="AM36" i="2"/>
  <c r="AY54" i="2"/>
  <c r="DG55" i="2"/>
  <c r="AQ40" i="2"/>
  <c r="DL52" i="2"/>
  <c r="CY47" i="2"/>
  <c r="CY76" i="2"/>
  <c r="BG7" i="2"/>
  <c r="BG74" i="2"/>
  <c r="CE29" i="2"/>
  <c r="T80" i="2"/>
  <c r="J17" i="49"/>
  <c r="N21" i="2"/>
  <c r="BD52" i="2"/>
  <c r="K42" i="2"/>
  <c r="CM42" i="2"/>
  <c r="W84" i="2"/>
  <c r="R67" i="2"/>
  <c r="K35" i="2"/>
  <c r="DL38" i="2"/>
  <c r="BU31" i="2"/>
  <c r="CU68" i="2"/>
  <c r="W27" i="2"/>
  <c r="N77" i="2"/>
  <c r="AM16" i="2"/>
  <c r="BG27" i="2"/>
  <c r="DO32" i="2"/>
  <c r="DA23" i="2"/>
  <c r="AD20" i="2"/>
  <c r="AY14" i="2"/>
  <c r="AS85" i="2"/>
  <c r="CY73" i="2"/>
  <c r="DA90" i="2"/>
  <c r="W65" i="2"/>
  <c r="CO13" i="2"/>
  <c r="CE22" i="2"/>
  <c r="CU84" i="2"/>
  <c r="V38" i="18"/>
  <c r="BX8" i="2"/>
  <c r="CY57" i="2"/>
  <c r="AS70" i="2"/>
  <c r="H12" i="49"/>
  <c r="BQ55" i="2"/>
  <c r="BU69" i="2"/>
  <c r="AM14" i="2"/>
  <c r="BD90" i="2"/>
  <c r="BX49" i="2"/>
  <c r="CO52" i="2"/>
  <c r="CO43" i="2"/>
  <c r="CO21" i="2"/>
  <c r="CY86" i="2"/>
  <c r="DI72" i="2"/>
  <c r="AQ30" i="2"/>
  <c r="CA18" i="2"/>
  <c r="BX35" i="2"/>
  <c r="BM56" i="2"/>
  <c r="CO81" i="2"/>
  <c r="BK89" i="2"/>
  <c r="AH13" i="2"/>
  <c r="AY50" i="2"/>
  <c r="AS75" i="2"/>
  <c r="AA24" i="2"/>
  <c r="CU58" i="2"/>
  <c r="R81" i="2"/>
  <c r="BD83" i="2"/>
  <c r="BD36" i="2"/>
  <c r="CY46" i="2"/>
  <c r="CG70" i="2"/>
  <c r="BD46" i="2"/>
  <c r="BX86" i="2"/>
  <c r="CM47" i="2"/>
  <c r="M33" i="18"/>
  <c r="T84" i="2"/>
  <c r="BD82" i="2"/>
  <c r="DA44" i="2"/>
  <c r="BS71" i="2"/>
  <c r="CU61" i="2"/>
  <c r="BM85" i="2"/>
  <c r="BA55" i="2"/>
  <c r="DG30" i="2"/>
  <c r="AY79" i="2"/>
  <c r="W77" i="2"/>
  <c r="AA14" i="2"/>
  <c r="BS77" i="2"/>
  <c r="BM72" i="2"/>
  <c r="DL69" i="2"/>
  <c r="AA86" i="2"/>
  <c r="CY89" i="2"/>
  <c r="AD22" i="2"/>
  <c r="AS29" i="2"/>
  <c r="CM72" i="2"/>
  <c r="BX70" i="2"/>
  <c r="BX77" i="2"/>
  <c r="DG71" i="2"/>
  <c r="BA86" i="2"/>
  <c r="CE70" i="2"/>
  <c r="AD77" i="2"/>
  <c r="CG63" i="2"/>
  <c r="BM76" i="2"/>
  <c r="BD34" i="2"/>
  <c r="BQ9" i="2"/>
  <c r="AS18" i="2"/>
  <c r="DG74" i="2"/>
  <c r="O23" i="18"/>
  <c r="BD26" i="2"/>
  <c r="AW28" i="2"/>
  <c r="BK55" i="2"/>
  <c r="CE62" i="2"/>
  <c r="BA65" i="2"/>
  <c r="W90" i="2"/>
  <c r="J54" i="49"/>
  <c r="BA18" i="2"/>
  <c r="AW77" i="2"/>
  <c r="Q38" i="18"/>
  <c r="N7" i="2"/>
  <c r="AA26" i="2"/>
  <c r="N58" i="2"/>
  <c r="CM32" i="2"/>
  <c r="CU22" i="2"/>
  <c r="CE50" i="2"/>
  <c r="CG21" i="2"/>
  <c r="CG55" i="2"/>
  <c r="BM80" i="2"/>
  <c r="CU41" i="2"/>
  <c r="BA33" i="2"/>
  <c r="CE55" i="2"/>
  <c r="AY39" i="2"/>
  <c r="CK73" i="2"/>
  <c r="DO10" i="2"/>
  <c r="CR26" i="2"/>
  <c r="BA45" i="2"/>
  <c r="AS62" i="2"/>
  <c r="DG65" i="2"/>
  <c r="N52" i="2"/>
  <c r="BS56" i="2"/>
  <c r="DE37" i="2"/>
  <c r="AH41" i="2"/>
  <c r="R43" i="2"/>
  <c r="DE40" i="2"/>
  <c r="AJ33" i="2"/>
  <c r="CA50" i="2"/>
  <c r="CO22" i="2"/>
  <c r="AA8" i="2"/>
  <c r="DO79" i="2"/>
  <c r="AM71" i="2"/>
  <c r="AA16" i="2"/>
  <c r="CM75" i="2"/>
  <c r="BM48" i="2"/>
  <c r="BG86" i="2"/>
  <c r="BK9" i="2"/>
  <c r="BX72" i="2"/>
  <c r="BK72" i="2"/>
  <c r="CR71" i="2"/>
  <c r="K68" i="2"/>
  <c r="H52" i="49"/>
  <c r="DI39" i="2"/>
  <c r="AM52" i="2"/>
  <c r="AY64" i="2"/>
  <c r="H27" i="49"/>
  <c r="DL87" i="2"/>
  <c r="CR24" i="2"/>
  <c r="BS85" i="2"/>
  <c r="AA28" i="2"/>
  <c r="DE65" i="2"/>
  <c r="J60" i="49"/>
  <c r="BD69" i="2"/>
  <c r="T15" i="2"/>
  <c r="BM9" i="2"/>
  <c r="AY43" i="2"/>
  <c r="CK10" i="2"/>
  <c r="CU11" i="2"/>
  <c r="AQ46" i="2"/>
  <c r="CO35" i="2"/>
  <c r="AA20" i="2"/>
  <c r="DO61" i="2"/>
  <c r="DL33" i="2"/>
  <c r="CG90" i="2"/>
  <c r="CR40" i="2"/>
  <c r="K60" i="2"/>
  <c r="AQ26" i="2"/>
  <c r="DE86" i="2"/>
  <c r="CA48" i="2"/>
  <c r="CR64" i="2"/>
  <c r="N23" i="2"/>
  <c r="BK46" i="2"/>
  <c r="BU54" i="2"/>
  <c r="CM49" i="2"/>
  <c r="BU55" i="2"/>
  <c r="BK87" i="2"/>
  <c r="DI20" i="2"/>
  <c r="BQ34" i="2"/>
  <c r="BG23" i="2"/>
  <c r="DA29" i="2"/>
  <c r="CR12" i="2"/>
  <c r="BQ8" i="2"/>
  <c r="CK52" i="2"/>
  <c r="AJ16" i="2"/>
  <c r="DG51" i="2"/>
  <c r="DL75" i="2"/>
  <c r="DO56" i="2"/>
  <c r="W41" i="2"/>
  <c r="CR16" i="2"/>
  <c r="N87" i="2"/>
  <c r="BM73" i="2"/>
  <c r="AQ50" i="2"/>
  <c r="BK58" i="2"/>
  <c r="AW61" i="2"/>
  <c r="AD8" i="2"/>
  <c r="AQ48" i="2"/>
  <c r="CE41" i="2"/>
  <c r="AD82" i="2"/>
  <c r="BX57" i="2"/>
  <c r="AY59" i="2"/>
  <c r="DG66" i="2"/>
  <c r="BX68" i="2"/>
  <c r="T89" i="2"/>
  <c r="BS47" i="2"/>
  <c r="N55" i="2"/>
  <c r="BX62" i="2"/>
  <c r="DG57" i="2"/>
  <c r="BK79" i="2"/>
  <c r="R59" i="2"/>
  <c r="DI62" i="2"/>
  <c r="H43" i="49"/>
  <c r="CO39" i="2"/>
  <c r="DA22" i="2"/>
  <c r="BM13" i="2"/>
  <c r="CG25" i="2"/>
  <c r="AW69" i="2"/>
  <c r="W46" i="2"/>
  <c r="BG44" i="2"/>
  <c r="AH88" i="2"/>
  <c r="AD62" i="2"/>
  <c r="AY63" i="2"/>
  <c r="AA75" i="2"/>
  <c r="R87" i="2"/>
  <c r="AY33" i="2"/>
  <c r="DO72" i="2"/>
  <c r="CA23" i="2"/>
  <c r="DA72" i="2"/>
  <c r="BK11" i="2"/>
  <c r="DE13" i="2"/>
  <c r="CE31" i="2"/>
  <c r="M18" i="18"/>
  <c r="AS10" i="2"/>
  <c r="BM42" i="2"/>
  <c r="J32" i="49"/>
  <c r="AM63" i="2"/>
  <c r="DL20" i="2"/>
  <c r="M43" i="18"/>
  <c r="BS41" i="2"/>
  <c r="AH57" i="2"/>
  <c r="AH19" i="2"/>
  <c r="BA76" i="2"/>
  <c r="CO11" i="2"/>
  <c r="CK58" i="2"/>
  <c r="BM82" i="2"/>
  <c r="AA49" i="2"/>
  <c r="AQ53" i="2"/>
  <c r="BU88" i="2"/>
  <c r="CG12" i="2"/>
  <c r="BK18" i="2"/>
  <c r="AW82" i="2"/>
  <c r="BD87" i="2"/>
  <c r="DO81" i="2"/>
  <c r="CA55" i="2"/>
  <c r="AA35" i="2"/>
  <c r="BU37" i="2"/>
  <c r="DE29" i="2"/>
  <c r="H50" i="49"/>
  <c r="DO59" i="2"/>
  <c r="W37" i="2"/>
  <c r="AY36" i="2"/>
  <c r="CE76" i="2"/>
  <c r="J26" i="49"/>
  <c r="BG59" i="2"/>
  <c r="M38" i="18"/>
  <c r="AJ25" i="2"/>
  <c r="DI58" i="2"/>
  <c r="DA64" i="2"/>
  <c r="N74" i="2"/>
  <c r="H59" i="49"/>
  <c r="BK35" i="2"/>
  <c r="DA8" i="2"/>
  <c r="BD61" i="2"/>
  <c r="BK21" i="2"/>
  <c r="BU45" i="2"/>
  <c r="T82" i="2"/>
  <c r="CE15" i="2"/>
  <c r="CG68" i="2"/>
  <c r="AQ47" i="2"/>
  <c r="AQ66" i="2"/>
  <c r="AH37" i="2"/>
  <c r="BQ27" i="2"/>
  <c r="CU54" i="2"/>
  <c r="BX46" i="2"/>
  <c r="T62" i="2"/>
  <c r="K16" i="2"/>
  <c r="CR78" i="2"/>
  <c r="N79" i="2"/>
  <c r="T63" i="2"/>
  <c r="J68" i="49"/>
  <c r="BM71" i="2"/>
  <c r="CK79" i="2"/>
  <c r="CG44" i="2"/>
  <c r="CE34" i="2"/>
  <c r="AQ72" i="2"/>
  <c r="K64" i="2"/>
  <c r="CA56" i="2"/>
  <c r="L7" i="49"/>
  <c r="BM63" i="2"/>
  <c r="BQ30" i="2"/>
  <c r="BM70" i="2"/>
  <c r="BQ53" i="2"/>
  <c r="BD15" i="2"/>
  <c r="CG8" i="2"/>
  <c r="AD71" i="2"/>
  <c r="BU7" i="2"/>
  <c r="R65" i="2"/>
  <c r="CR84" i="2"/>
  <c r="AS41" i="2"/>
  <c r="AH24" i="2"/>
  <c r="AA46" i="2"/>
  <c r="BK53" i="2"/>
  <c r="N22" i="2"/>
  <c r="CE46" i="2"/>
  <c r="K18" i="2"/>
  <c r="BX85" i="2"/>
  <c r="H33" i="49"/>
  <c r="CK16" i="2"/>
  <c r="T83" i="2"/>
  <c r="DO85" i="2"/>
  <c r="DI12" i="2"/>
  <c r="DG32" i="2"/>
  <c r="CK84" i="2"/>
  <c r="AS12" i="2"/>
  <c r="CE25" i="2"/>
  <c r="BK59" i="2"/>
  <c r="CA33" i="2"/>
  <c r="AH39" i="2"/>
  <c r="AS28" i="2"/>
  <c r="J20" i="49"/>
  <c r="AD10" i="2"/>
  <c r="AA54" i="2"/>
  <c r="H15" i="49"/>
  <c r="AQ90" i="2"/>
  <c r="CU52" i="2"/>
  <c r="CM28" i="2"/>
  <c r="CY8" i="2"/>
  <c r="DO84" i="2"/>
  <c r="AY30" i="2"/>
  <c r="BG54" i="2"/>
  <c r="CE61" i="2"/>
  <c r="BQ43" i="2"/>
  <c r="DI75" i="2"/>
  <c r="CK74" i="2"/>
  <c r="AW11" i="2"/>
  <c r="DE78" i="2"/>
  <c r="AD31" i="2"/>
  <c r="AW10" i="2"/>
  <c r="K55" i="2"/>
  <c r="AA10" i="2"/>
  <c r="DL9" i="2"/>
  <c r="BQ7" i="2"/>
  <c r="CE88" i="2"/>
  <c r="DL26" i="2"/>
  <c r="CM58" i="2"/>
  <c r="CY62" i="2"/>
  <c r="AH53" i="2"/>
  <c r="CO62" i="2"/>
  <c r="AH12" i="2"/>
  <c r="CR21" i="2"/>
  <c r="BA63" i="2"/>
  <c r="AA39" i="2"/>
  <c r="DE74" i="2"/>
  <c r="AJ60" i="2"/>
  <c r="AA67" i="2"/>
  <c r="AW19" i="2"/>
  <c r="AS9" i="2"/>
  <c r="DA48" i="2"/>
  <c r="R84" i="2"/>
  <c r="BA53" i="2"/>
  <c r="CA69" i="2"/>
  <c r="CO32" i="2"/>
  <c r="CY64" i="2"/>
  <c r="H44" i="49"/>
  <c r="BA34" i="2"/>
  <c r="CM26" i="2"/>
  <c r="BS87" i="2"/>
  <c r="CG62" i="2"/>
  <c r="AM81" i="2"/>
  <c r="DO70" i="2"/>
  <c r="CM71" i="2"/>
  <c r="BG90" i="2"/>
  <c r="AS42" i="2"/>
  <c r="BS28" i="2"/>
  <c r="DO8" i="2"/>
  <c r="CU26" i="2"/>
  <c r="DL41" i="2"/>
  <c r="AA11" i="2"/>
  <c r="AD58" i="2"/>
  <c r="CU89" i="2"/>
  <c r="BG84" i="2"/>
  <c r="DE42" i="2"/>
  <c r="CK24" i="2"/>
  <c r="BD57" i="2"/>
  <c r="BD31" i="2"/>
  <c r="CY20" i="2"/>
  <c r="CY42" i="2"/>
  <c r="DI85" i="2"/>
  <c r="AH76" i="2"/>
  <c r="AD85" i="2"/>
  <c r="DO37" i="2"/>
  <c r="AJ71" i="2"/>
  <c r="DE16" i="2"/>
  <c r="BQ41" i="2"/>
  <c r="BS13" i="2"/>
  <c r="CR51" i="2"/>
  <c r="AH47" i="2"/>
  <c r="AM46" i="2"/>
  <c r="DA11" i="2"/>
  <c r="BU86" i="2"/>
  <c r="K21" i="2"/>
  <c r="BG37" i="2"/>
  <c r="J57" i="49"/>
  <c r="DE66" i="2"/>
  <c r="CU86" i="2"/>
  <c r="BX56" i="2"/>
  <c r="W76" i="2"/>
  <c r="DL82" i="2"/>
  <c r="AS37" i="2"/>
  <c r="CA42" i="2"/>
  <c r="AW59" i="2"/>
  <c r="CM30" i="2"/>
  <c r="DL43" i="2"/>
  <c r="BQ74" i="2"/>
  <c r="DA31" i="2"/>
  <c r="BU85" i="2"/>
  <c r="DL68" i="2"/>
  <c r="R26" i="2"/>
  <c r="BG64" i="2"/>
  <c r="CE20" i="2"/>
  <c r="R21" i="2"/>
  <c r="W79" i="2"/>
  <c r="AJ28" i="2"/>
  <c r="R29" i="2"/>
  <c r="T64" i="2"/>
  <c r="AA30" i="2"/>
  <c r="CO60" i="2"/>
  <c r="CA28" i="2"/>
  <c r="DA56" i="2"/>
  <c r="AY29" i="2"/>
  <c r="BX9" i="2"/>
  <c r="BA50" i="2"/>
  <c r="CA24" i="2"/>
  <c r="CU79" i="2"/>
  <c r="T66" i="2"/>
  <c r="DO66" i="2"/>
  <c r="H31" i="49"/>
  <c r="H55" i="49"/>
  <c r="CE33" i="2"/>
  <c r="BK67" i="2"/>
  <c r="V28" i="18"/>
  <c r="AW53" i="2"/>
  <c r="CA41" i="2"/>
  <c r="AQ83" i="2"/>
  <c r="BU51" i="2"/>
  <c r="AM59" i="2"/>
  <c r="AM22" i="2"/>
  <c r="BQ68" i="2"/>
  <c r="N41" i="2"/>
  <c r="AY88" i="2"/>
  <c r="BG60" i="2"/>
  <c r="AY45" i="2"/>
  <c r="BQ76" i="2"/>
  <c r="AH14" i="2"/>
  <c r="CU59" i="2"/>
  <c r="BU53" i="2"/>
  <c r="CE24" i="2"/>
  <c r="AY87" i="2"/>
  <c r="DG17" i="2"/>
  <c r="DO31" i="2"/>
  <c r="AM79" i="2"/>
  <c r="AQ84" i="2"/>
  <c r="CK22" i="2"/>
  <c r="CO78" i="2"/>
  <c r="CO31" i="2"/>
  <c r="BS48" i="2"/>
  <c r="AA51" i="2"/>
  <c r="AQ59" i="2"/>
  <c r="N63" i="2"/>
  <c r="BA81" i="2"/>
  <c r="BK30" i="2"/>
  <c r="BG26" i="2"/>
  <c r="AQ16" i="2"/>
  <c r="CK89" i="2"/>
  <c r="CO82" i="2"/>
  <c r="AQ61" i="2"/>
  <c r="BQ40" i="2"/>
  <c r="BS57" i="2"/>
  <c r="K8" i="2"/>
  <c r="W88" i="2"/>
  <c r="AW42" i="2"/>
  <c r="CO65" i="2"/>
  <c r="AJ80" i="2"/>
  <c r="CK9" i="2"/>
  <c r="BM43" i="2"/>
  <c r="AA81" i="2"/>
  <c r="W33" i="2"/>
  <c r="CO40" i="2"/>
  <c r="BQ85" i="2"/>
  <c r="CK56" i="2"/>
  <c r="CE90" i="2"/>
  <c r="K7" i="2"/>
  <c r="BG25" i="2"/>
  <c r="DE38" i="2"/>
  <c r="BQ39" i="2"/>
  <c r="AQ63" i="2"/>
  <c r="CE30" i="2"/>
  <c r="BA32" i="2"/>
  <c r="W19" i="2"/>
  <c r="CR57" i="2"/>
  <c r="W10" i="2"/>
  <c r="CM80" i="2"/>
  <c r="CY37" i="2"/>
  <c r="BQ57" i="2"/>
  <c r="AW26" i="2"/>
  <c r="J27" i="49"/>
  <c r="BM58" i="2"/>
  <c r="BK39" i="2"/>
  <c r="BG33" i="2"/>
  <c r="BG51" i="2"/>
  <c r="DO87" i="2"/>
  <c r="DA88" i="2"/>
  <c r="BD21" i="2"/>
  <c r="AQ62" i="2"/>
  <c r="DO21" i="2"/>
  <c r="AQ77" i="2"/>
  <c r="AY17" i="2"/>
  <c r="H56" i="49"/>
  <c r="CK27" i="2"/>
  <c r="DO44" i="2"/>
  <c r="AA18" i="2"/>
  <c r="CR70" i="2"/>
  <c r="CU65" i="2"/>
  <c r="BG9" i="2"/>
  <c r="R30" i="2"/>
  <c r="BQ28" i="2"/>
  <c r="J49" i="49"/>
  <c r="T23" i="18"/>
  <c r="BQ29" i="2"/>
  <c r="AJ27" i="2"/>
  <c r="DE62" i="2"/>
  <c r="N18" i="2"/>
  <c r="BU82" i="2"/>
  <c r="AY70" i="2"/>
  <c r="H38" i="49"/>
  <c r="AY37" i="2"/>
  <c r="DG40" i="2"/>
  <c r="DI34" i="2"/>
  <c r="BA52" i="2"/>
  <c r="H39" i="49"/>
  <c r="DO33" i="2"/>
  <c r="BA43" i="2"/>
  <c r="BS17" i="2"/>
  <c r="BD80" i="2"/>
  <c r="CG40" i="2"/>
  <c r="J56" i="49"/>
  <c r="T8" i="2"/>
  <c r="R88" i="2"/>
  <c r="BQ51" i="2"/>
  <c r="CU75" i="2"/>
  <c r="CG42" i="2"/>
  <c r="W9" i="2"/>
  <c r="AM9" i="2"/>
  <c r="DA25" i="2"/>
  <c r="BD58" i="2"/>
  <c r="CU18" i="2"/>
  <c r="BU38" i="2"/>
  <c r="CY54" i="2"/>
  <c r="CG77" i="2"/>
  <c r="AD9" i="2"/>
  <c r="BD48" i="2"/>
  <c r="CK60" i="2"/>
  <c r="CO19" i="2"/>
  <c r="BA47" i="2"/>
  <c r="DG33" i="2"/>
  <c r="CK57" i="2"/>
  <c r="AJ47" i="2"/>
  <c r="W89" i="2"/>
  <c r="DI44" i="2"/>
  <c r="J16" i="49"/>
  <c r="AD19" i="2"/>
  <c r="H64" i="49"/>
  <c r="AS68" i="2"/>
  <c r="BD73" i="2"/>
  <c r="H16" i="49"/>
  <c r="CE51" i="2"/>
  <c r="N30" i="2"/>
  <c r="AA48" i="2"/>
  <c r="N50" i="2"/>
  <c r="BX55" i="2"/>
  <c r="BQ72" i="2"/>
  <c r="AJ15" i="2"/>
  <c r="W29" i="2"/>
  <c r="CO73" i="2"/>
  <c r="J23" i="49"/>
  <c r="BM38" i="2"/>
  <c r="DG31" i="2"/>
  <c r="BG40" i="2"/>
  <c r="BS10" i="2"/>
  <c r="DI83" i="2"/>
  <c r="CM52" i="2"/>
  <c r="AD17" i="2"/>
  <c r="N78" i="2"/>
  <c r="DL32" i="2"/>
  <c r="BX67" i="2"/>
  <c r="DI38" i="2"/>
  <c r="BS46" i="2"/>
  <c r="BU49" i="2"/>
  <c r="BA54" i="2"/>
  <c r="BA78" i="2"/>
  <c r="CK31" i="2"/>
  <c r="CY88" i="2"/>
  <c r="CO79" i="2"/>
  <c r="BS32" i="2"/>
  <c r="AQ22" i="2"/>
  <c r="DG84" i="2"/>
  <c r="AA85" i="2"/>
  <c r="CO80" i="2"/>
  <c r="BU77" i="2"/>
  <c r="CA36" i="2"/>
  <c r="BU16" i="2"/>
  <c r="BS55" i="2"/>
  <c r="AW43" i="2"/>
  <c r="AQ70" i="2"/>
  <c r="J38" i="49"/>
  <c r="DL15" i="2"/>
  <c r="DE85" i="2"/>
  <c r="AS51" i="2"/>
  <c r="V43" i="18"/>
  <c r="BA58" i="2"/>
  <c r="CA90" i="2"/>
  <c r="J63" i="49"/>
  <c r="AH77" i="2"/>
  <c r="BM22" i="2"/>
  <c r="AH25" i="2"/>
  <c r="CM76" i="2"/>
  <c r="AD63" i="2"/>
  <c r="AD78" i="2"/>
  <c r="BK7" i="2"/>
  <c r="CA84" i="2"/>
  <c r="AA88" i="2"/>
  <c r="R73" i="2"/>
  <c r="N42" i="2"/>
  <c r="BG73" i="2"/>
  <c r="BA36" i="2"/>
  <c r="BX88" i="2"/>
  <c r="AH58" i="2"/>
  <c r="AY16" i="2"/>
  <c r="R40" i="2"/>
  <c r="CK64" i="2"/>
  <c r="BM45" i="2"/>
  <c r="W86" i="2"/>
  <c r="T34" i="2"/>
  <c r="DA79" i="2"/>
  <c r="DI60" i="2"/>
  <c r="DA51" i="2"/>
  <c r="CE66" i="2"/>
  <c r="DO7" i="2"/>
  <c r="BS68" i="2"/>
  <c r="T19" i="2"/>
  <c r="CO83" i="2"/>
  <c r="DL66" i="2"/>
  <c r="K76" i="2"/>
  <c r="CK55" i="2"/>
  <c r="AS88" i="2"/>
  <c r="CU42" i="2"/>
  <c r="AD53" i="2"/>
  <c r="BS31" i="2"/>
  <c r="J36" i="49"/>
  <c r="N34" i="2"/>
  <c r="CR69" i="2"/>
  <c r="AA90" i="2"/>
  <c r="DE82" i="2"/>
  <c r="CK48" i="2"/>
  <c r="AA58" i="2"/>
  <c r="CU73" i="2"/>
  <c r="AS78" i="2"/>
  <c r="L13" i="18"/>
  <c r="CK40" i="2"/>
  <c r="CU29" i="2"/>
  <c r="CO29" i="2"/>
  <c r="DG79" i="2"/>
  <c r="CR34" i="2"/>
  <c r="CE77" i="2"/>
  <c r="AJ88" i="2"/>
  <c r="BS12" i="2"/>
  <c r="CM56" i="2"/>
  <c r="BU21" i="2"/>
  <c r="W38" i="2"/>
  <c r="CG27" i="2"/>
  <c r="BM88" i="2"/>
  <c r="AW46" i="2"/>
  <c r="AM73" i="2"/>
  <c r="W59" i="2"/>
  <c r="DG72" i="2"/>
  <c r="BX36" i="2"/>
  <c r="CK29" i="2"/>
  <c r="BA22" i="2"/>
  <c r="AM66" i="2"/>
  <c r="AJ18" i="2"/>
  <c r="AQ68" i="2"/>
  <c r="AW48" i="2"/>
  <c r="AY31" i="2"/>
  <c r="BD22" i="2"/>
  <c r="DA50" i="2"/>
  <c r="AW74" i="2"/>
  <c r="DL16" i="2"/>
  <c r="BU46" i="2"/>
  <c r="DE49" i="2"/>
  <c r="BA23" i="2"/>
  <c r="CU7" i="2"/>
  <c r="BA62" i="2"/>
  <c r="W15" i="2"/>
  <c r="CO30" i="2"/>
  <c r="AH35" i="2"/>
  <c r="CG60" i="2"/>
  <c r="AD39" i="2"/>
  <c r="DE10" i="2"/>
  <c r="CY16" i="2"/>
  <c r="N64" i="2"/>
  <c r="CM34" i="2"/>
  <c r="CY24" i="2"/>
  <c r="T78" i="2"/>
  <c r="W21" i="2"/>
  <c r="BA14" i="2"/>
  <c r="CM79" i="2"/>
  <c r="CY11" i="2"/>
  <c r="DL76" i="2"/>
  <c r="AM43" i="2"/>
  <c r="DI89" i="2"/>
  <c r="DO89" i="2"/>
  <c r="CA74" i="2"/>
  <c r="DA7" i="2"/>
  <c r="BK69" i="2"/>
  <c r="CK17" i="2"/>
  <c r="DA58" i="2"/>
  <c r="BG21" i="2"/>
  <c r="AD60" i="2"/>
  <c r="BX26" i="2"/>
  <c r="CG15" i="2"/>
  <c r="BG36" i="2"/>
  <c r="H24" i="49"/>
  <c r="K62" i="2"/>
  <c r="H38" i="18"/>
  <c r="CM15" i="2"/>
  <c r="AA59" i="2"/>
  <c r="BX63" i="2"/>
  <c r="AD81" i="2"/>
  <c r="BM21" i="2"/>
  <c r="DO68" i="2"/>
  <c r="BD50" i="2"/>
  <c r="CK41" i="2"/>
  <c r="DO52" i="2"/>
  <c r="J47" i="49"/>
  <c r="W7" i="2"/>
  <c r="T37" i="2"/>
  <c r="CE74" i="2"/>
  <c r="AA44" i="2"/>
  <c r="CA26" i="2"/>
  <c r="BM10" i="2"/>
  <c r="BM25" i="2"/>
  <c r="CA72" i="2"/>
  <c r="H48" i="49"/>
  <c r="BX59" i="2"/>
  <c r="AA52" i="2"/>
  <c r="CA20" i="2"/>
  <c r="AY76" i="2"/>
  <c r="AQ36" i="2"/>
  <c r="N62" i="2"/>
  <c r="AJ17" i="2"/>
  <c r="DO46" i="2"/>
  <c r="DE58" i="2"/>
  <c r="DA15" i="2"/>
  <c r="AW16" i="2"/>
  <c r="AJ67" i="2"/>
  <c r="AD90" i="2"/>
  <c r="AY24" i="2"/>
  <c r="AD65" i="2"/>
  <c r="BS38" i="2"/>
  <c r="BU32" i="2"/>
  <c r="AS59" i="2"/>
  <c r="AW88" i="2"/>
  <c r="BS8" i="2"/>
  <c r="AM64" i="2"/>
  <c r="BD12" i="2"/>
  <c r="BQ83" i="2"/>
  <c r="H47" i="49"/>
  <c r="AD75" i="2"/>
  <c r="K58" i="2"/>
  <c r="DE9" i="2"/>
  <c r="DA27" i="2"/>
  <c r="DE63" i="2"/>
  <c r="CU38" i="2"/>
  <c r="DI13" i="2"/>
  <c r="T73" i="2"/>
  <c r="DL84" i="2"/>
  <c r="BS60" i="2"/>
  <c r="CM50" i="2"/>
  <c r="AJ81" i="2"/>
  <c r="AA74" i="2"/>
  <c r="BQ82" i="2"/>
  <c r="BG87" i="2"/>
  <c r="R89" i="2"/>
  <c r="BK45" i="2"/>
  <c r="DI88" i="2"/>
  <c r="AJ66" i="2"/>
  <c r="T29" i="2"/>
  <c r="CG88" i="2"/>
  <c r="DE80" i="2"/>
  <c r="CU77" i="2"/>
  <c r="AA33" i="2"/>
  <c r="DI76" i="2"/>
  <c r="CR74" i="2"/>
  <c r="DA12" i="2"/>
  <c r="BQ33" i="2"/>
  <c r="BX16" i="2"/>
  <c r="DE33" i="2"/>
  <c r="AJ49" i="2"/>
  <c r="H43" i="18"/>
  <c r="CM21" i="2"/>
  <c r="AS76" i="2"/>
  <c r="BS78" i="2"/>
  <c r="CY80" i="2"/>
  <c r="CR76" i="2"/>
  <c r="H30" i="49"/>
  <c r="CM36" i="2"/>
  <c r="BQ77" i="2"/>
  <c r="AW70" i="2"/>
  <c r="BQ59" i="2"/>
  <c r="BM46" i="2"/>
  <c r="T12" i="2"/>
  <c r="BU23" i="2"/>
  <c r="CR39" i="2"/>
  <c r="AA68" i="2"/>
  <c r="DG76" i="2"/>
  <c r="DA60" i="2"/>
  <c r="T43" i="2"/>
  <c r="W73" i="2"/>
  <c r="R25" i="2"/>
  <c r="AS73" i="2"/>
  <c r="BD18" i="2"/>
  <c r="AY56" i="2"/>
  <c r="N37" i="2"/>
  <c r="BQ84" i="2"/>
  <c r="BK16" i="2"/>
  <c r="BK54" i="2"/>
  <c r="W43" i="2"/>
  <c r="CG19" i="2"/>
  <c r="BK86" i="2"/>
  <c r="J58" i="49"/>
  <c r="CA10" i="2"/>
  <c r="CA27" i="2"/>
  <c r="BA27" i="2"/>
  <c r="CR44" i="2"/>
  <c r="AH30" i="2"/>
  <c r="DE81" i="2"/>
  <c r="BG72" i="2"/>
  <c r="BS33" i="2"/>
  <c r="AD41" i="2"/>
  <c r="BK57" i="2"/>
  <c r="CO87" i="2"/>
  <c r="BK10" i="2"/>
  <c r="BA68" i="2"/>
  <c r="DI57" i="2"/>
  <c r="CU80" i="2"/>
  <c r="K82" i="2"/>
  <c r="BX48" i="2"/>
  <c r="CU78" i="2"/>
  <c r="K54" i="2"/>
  <c r="J69" i="49"/>
  <c r="AH52" i="2"/>
  <c r="R74" i="2"/>
  <c r="N35" i="2"/>
  <c r="BK56" i="2"/>
  <c r="AA9" i="2"/>
  <c r="R61" i="2"/>
  <c r="CM11" i="2"/>
  <c r="BD53" i="2"/>
  <c r="H67" i="49"/>
  <c r="AD66" i="2"/>
  <c r="AY44" i="2"/>
  <c r="R32" i="2"/>
  <c r="CY30" i="2"/>
  <c r="CK26" i="2"/>
  <c r="AJ7" i="2"/>
  <c r="BU68" i="2"/>
  <c r="R90" i="2"/>
  <c r="BX69" i="2"/>
  <c r="CM54" i="2"/>
  <c r="AW36" i="2"/>
  <c r="K46" i="2"/>
  <c r="CO24" i="2"/>
  <c r="R56" i="2"/>
  <c r="R47" i="2"/>
  <c r="AS13" i="2"/>
  <c r="CM22" i="2"/>
  <c r="BG70" i="2"/>
  <c r="CK47" i="2"/>
  <c r="AW14" i="2"/>
  <c r="CA32" i="2"/>
  <c r="BG65" i="2"/>
  <c r="DE34" i="2"/>
  <c r="BM39" i="2"/>
  <c r="BK29" i="2"/>
  <c r="DA19" i="2"/>
  <c r="CR67" i="2"/>
  <c r="BM24" i="2"/>
  <c r="BK8" i="2"/>
  <c r="DI51" i="2"/>
  <c r="CO23" i="2"/>
  <c r="CG29" i="2"/>
  <c r="BS50" i="2"/>
  <c r="R31" i="2"/>
  <c r="CM7" i="2"/>
  <c r="AW50" i="2"/>
  <c r="K37" i="2"/>
  <c r="BM67" i="2"/>
  <c r="DI15" i="2"/>
  <c r="CA52" i="2"/>
  <c r="CE57" i="2"/>
  <c r="DI32" i="2"/>
  <c r="BQ54" i="2"/>
  <c r="BM30" i="2"/>
  <c r="N33" i="2"/>
  <c r="AS83" i="2"/>
  <c r="AQ19" i="2"/>
  <c r="CU66" i="2"/>
  <c r="CR85" i="2"/>
  <c r="BX13" i="2"/>
  <c r="DI43" i="2"/>
  <c r="AY71" i="2"/>
  <c r="CA77" i="2"/>
  <c r="BM41" i="2"/>
  <c r="DE25" i="2"/>
  <c r="DG13" i="2"/>
  <c r="CR19" i="2"/>
  <c r="BU70" i="2"/>
  <c r="CG37" i="2"/>
  <c r="W57" i="2"/>
  <c r="AM49" i="2"/>
  <c r="BQ13" i="2"/>
  <c r="AY80" i="2"/>
  <c r="CG52" i="2"/>
  <c r="BD45" i="2"/>
  <c r="T53" i="2"/>
  <c r="N75" i="2"/>
  <c r="BD66" i="2"/>
  <c r="CR27" i="2"/>
  <c r="DE27" i="2"/>
  <c r="CM16" i="2"/>
  <c r="BX51" i="2"/>
  <c r="R11" i="2"/>
  <c r="J29" i="49"/>
  <c r="BD65" i="2"/>
  <c r="BS37" i="2"/>
  <c r="CG30" i="2"/>
  <c r="DE15" i="2"/>
  <c r="CK35" i="2"/>
  <c r="CG43" i="2"/>
  <c r="K59" i="2"/>
  <c r="DA77" i="2"/>
  <c r="DO76" i="2"/>
  <c r="CK44" i="2"/>
  <c r="CE14" i="2"/>
  <c r="R63" i="2"/>
  <c r="CO69" i="2"/>
  <c r="AS44" i="2"/>
  <c r="BU28" i="2"/>
  <c r="AM83" i="2"/>
  <c r="DL51" i="2"/>
  <c r="CE71" i="2"/>
  <c r="AS80" i="2"/>
  <c r="CG82" i="2"/>
  <c r="J65" i="49"/>
  <c r="W16" i="2"/>
  <c r="AJ57" i="2"/>
  <c r="CE9" i="2"/>
  <c r="DI90" i="2"/>
  <c r="T75" i="2"/>
  <c r="K87" i="2"/>
  <c r="BQ26" i="2"/>
  <c r="AJ58" i="2"/>
  <c r="BQ12" i="2"/>
  <c r="CA44" i="2"/>
  <c r="R83" i="2"/>
  <c r="H9" i="49"/>
  <c r="DL53" i="2"/>
  <c r="BA31" i="2"/>
  <c r="AM40" i="2"/>
  <c r="DA32" i="2"/>
  <c r="CO58" i="2"/>
  <c r="AD76" i="2"/>
  <c r="DI45" i="2"/>
  <c r="CK87" i="2"/>
  <c r="CA81" i="2"/>
  <c r="BM34" i="2"/>
  <c r="AD51" i="2"/>
  <c r="R68" i="2"/>
  <c r="BU74" i="2"/>
  <c r="AA22" i="2"/>
  <c r="BS84" i="2"/>
  <c r="H35" i="49"/>
  <c r="CA8" i="2"/>
  <c r="N32" i="2"/>
  <c r="N39" i="2"/>
  <c r="J66" i="49"/>
  <c r="BD55" i="2"/>
  <c r="H11" i="49"/>
  <c r="DE71" i="2"/>
  <c r="AM25" i="2"/>
  <c r="AQ41" i="2"/>
  <c r="AS15" i="2"/>
  <c r="BU25" i="2"/>
  <c r="T9" i="2"/>
  <c r="CE18" i="2"/>
  <c r="BQ73" i="2"/>
  <c r="CR28" i="2"/>
  <c r="BS45" i="2"/>
  <c r="AM74" i="2"/>
  <c r="N14" i="2"/>
  <c r="CG76" i="2"/>
  <c r="DG34" i="2"/>
  <c r="AY58" i="2"/>
  <c r="F43" i="18"/>
  <c r="BU44" i="2"/>
  <c r="AM51" i="2"/>
  <c r="R54" i="2"/>
  <c r="DI31" i="2"/>
  <c r="BG22" i="2"/>
  <c r="CR25" i="2"/>
  <c r="N43" i="2"/>
  <c r="CU12" i="2"/>
  <c r="BS72" i="2"/>
  <c r="CY14" i="2"/>
  <c r="W60" i="2"/>
  <c r="CG50" i="2"/>
  <c r="AA27" i="2"/>
  <c r="AQ82" i="2"/>
  <c r="DA47" i="2"/>
  <c r="AD55" i="2"/>
  <c r="AY40" i="2"/>
  <c r="DL18" i="2"/>
  <c r="AJ77" i="2"/>
  <c r="AJ74" i="2"/>
  <c r="AM41" i="2"/>
  <c r="AQ76" i="2"/>
  <c r="DO47" i="2"/>
  <c r="AY72" i="2"/>
  <c r="BK27" i="2"/>
  <c r="J35" i="49"/>
  <c r="N9" i="2"/>
  <c r="BU64" i="2"/>
  <c r="BM50" i="2"/>
  <c r="W52" i="2"/>
  <c r="J33" i="49"/>
  <c r="BG50" i="2"/>
  <c r="CM38" i="2"/>
  <c r="BQ31" i="2"/>
  <c r="AJ75" i="2"/>
  <c r="DG78" i="2"/>
  <c r="K80" i="2"/>
  <c r="AJ32" i="2"/>
  <c r="AS30" i="2"/>
  <c r="N60" i="2"/>
  <c r="AY13" i="2"/>
  <c r="R37" i="2"/>
  <c r="AA15" i="2"/>
  <c r="AA89" i="2"/>
  <c r="CK43" i="2"/>
  <c r="K79" i="2"/>
  <c r="DA46" i="2"/>
  <c r="BD84" i="2"/>
  <c r="AM86" i="2"/>
  <c r="W30" i="2"/>
  <c r="AW89" i="2"/>
  <c r="AH16" i="2"/>
  <c r="F33" i="18"/>
  <c r="BK42" i="2"/>
  <c r="BD23" i="2"/>
  <c r="BA64" i="2"/>
  <c r="CU17" i="2"/>
  <c r="DO40" i="2"/>
  <c r="T20" i="2"/>
  <c r="CE38" i="2"/>
  <c r="CU55" i="2"/>
  <c r="N51" i="2"/>
  <c r="DA14" i="2"/>
  <c r="AW9" i="2"/>
  <c r="J44" i="49"/>
  <c r="AQ81" i="2"/>
  <c r="DA21" i="2"/>
  <c r="DO54" i="2"/>
  <c r="DO12" i="2"/>
  <c r="CO8" i="2"/>
  <c r="BK15" i="2"/>
  <c r="DL47" i="2"/>
  <c r="AS69" i="2"/>
  <c r="AW40" i="2"/>
  <c r="T81" i="2"/>
  <c r="DI86" i="2"/>
  <c r="CR29" i="2"/>
  <c r="BK28" i="2"/>
  <c r="BX79" i="2"/>
  <c r="DL45" i="2"/>
  <c r="BQ19" i="2"/>
  <c r="DI69" i="2"/>
  <c r="DI68" i="2"/>
  <c r="BQ37" i="2"/>
  <c r="DA24" i="2"/>
  <c r="AA7" i="2"/>
  <c r="CU34" i="2"/>
  <c r="AW65" i="2"/>
  <c r="CO41" i="2"/>
  <c r="BS34" i="2"/>
  <c r="DE56" i="2"/>
  <c r="DL78" i="2"/>
  <c r="N11" i="2"/>
  <c r="CG54" i="2"/>
  <c r="CE8" i="2"/>
  <c r="DE43" i="2"/>
  <c r="BQ20" i="2"/>
  <c r="CK14" i="2"/>
  <c r="AW45" i="2"/>
  <c r="DE28" i="2"/>
  <c r="AY34" i="2"/>
  <c r="AJ73" i="2"/>
  <c r="BX15" i="2"/>
  <c r="CY31" i="2"/>
  <c r="AH59" i="2"/>
  <c r="T21" i="2"/>
  <c r="R19" i="2"/>
  <c r="R66" i="2"/>
  <c r="DA84" i="2"/>
  <c r="N45" i="2"/>
  <c r="BM68" i="2"/>
  <c r="CR86" i="2"/>
  <c r="CK11" i="2"/>
  <c r="AJ43" i="2"/>
  <c r="AY28" i="2"/>
  <c r="AQ11" i="2"/>
  <c r="BM35" i="2"/>
  <c r="DO83" i="2"/>
  <c r="CK42" i="2"/>
  <c r="W66" i="2"/>
  <c r="DA78" i="2"/>
  <c r="T38" i="2"/>
  <c r="CU9" i="2"/>
  <c r="DL48" i="2"/>
  <c r="AS45" i="2"/>
  <c r="K44" i="2"/>
  <c r="BU78" i="2"/>
  <c r="N40" i="2"/>
  <c r="CA71" i="2"/>
  <c r="AD23" i="2"/>
  <c r="H57" i="49"/>
  <c r="AJ42" i="2"/>
  <c r="BA90" i="2"/>
  <c r="CU88" i="2"/>
  <c r="DO67" i="2"/>
  <c r="K9" i="2"/>
  <c r="DL55" i="2"/>
  <c r="H14" i="49"/>
  <c r="R7" i="2"/>
  <c r="BQ79" i="2"/>
  <c r="CK86" i="2"/>
  <c r="T51" i="2"/>
  <c r="DO29" i="2"/>
  <c r="W11" i="2"/>
  <c r="BU57" i="2"/>
  <c r="CY84" i="2"/>
  <c r="N80" i="2"/>
  <c r="N82" i="2"/>
  <c r="AA50" i="2"/>
  <c r="BD70" i="2"/>
  <c r="CR10" i="2"/>
  <c r="W58" i="2"/>
  <c r="CR55" i="2"/>
  <c r="DG25" i="2"/>
  <c r="BG19" i="2"/>
  <c r="DI17" i="2"/>
  <c r="R44" i="2"/>
  <c r="CO57" i="2"/>
  <c r="DL27" i="2"/>
  <c r="DO71" i="2"/>
  <c r="AS26" i="2"/>
  <c r="CE59" i="2"/>
  <c r="DG36" i="2"/>
  <c r="AJ37" i="2"/>
  <c r="CM53" i="2"/>
  <c r="AW62" i="2"/>
  <c r="DG18" i="2"/>
  <c r="AM60" i="2"/>
  <c r="R41" i="2"/>
  <c r="AM21" i="2"/>
  <c r="CO75" i="2"/>
  <c r="DL35" i="2"/>
  <c r="N49" i="2"/>
  <c r="BU12" i="2"/>
  <c r="AY21" i="2"/>
  <c r="R58" i="2"/>
  <c r="AJ59" i="2"/>
  <c r="J59" i="49"/>
  <c r="BD37" i="2"/>
  <c r="CG64" i="2"/>
  <c r="CM59" i="2"/>
  <c r="CO38" i="2"/>
  <c r="R52" i="2"/>
  <c r="BK32" i="2"/>
  <c r="AW86" i="2"/>
  <c r="DA70" i="2"/>
  <c r="CY66" i="2"/>
  <c r="K78" i="2"/>
  <c r="CR30" i="2"/>
  <c r="CA86" i="2"/>
  <c r="N12" i="2"/>
  <c r="CE60" i="2"/>
  <c r="DL58" i="2"/>
  <c r="T70" i="2"/>
  <c r="J53" i="49"/>
  <c r="AJ45" i="2"/>
  <c r="AQ65" i="2"/>
  <c r="J67" i="49"/>
  <c r="BM8" i="2"/>
  <c r="BQ67" i="2"/>
  <c r="R12" i="2"/>
  <c r="CE82" i="2"/>
  <c r="DL40" i="2"/>
  <c r="DE22" i="2"/>
  <c r="CO70" i="2"/>
  <c r="AD52" i="2"/>
  <c r="BQ63" i="2"/>
  <c r="BS64" i="2"/>
  <c r="CU23" i="2"/>
  <c r="K89" i="2"/>
  <c r="CA51" i="2"/>
  <c r="BM53" i="2"/>
  <c r="W71" i="2"/>
  <c r="BU76" i="2"/>
  <c r="CE64" i="2"/>
  <c r="CY67" i="2"/>
  <c r="DE21" i="2"/>
  <c r="BQ65" i="2"/>
  <c r="N88" i="2"/>
  <c r="BA42" i="2"/>
  <c r="T31" i="2"/>
  <c r="DI33" i="2"/>
  <c r="AJ24" i="2"/>
  <c r="DG62" i="2"/>
  <c r="DO18" i="2"/>
  <c r="CO9" i="2"/>
  <c r="AD50" i="2"/>
  <c r="BD75" i="2"/>
  <c r="DG46" i="2"/>
  <c r="CE75" i="2"/>
  <c r="CG83" i="2"/>
  <c r="DL59" i="2"/>
  <c r="K10" i="2"/>
  <c r="H46" i="49"/>
  <c r="DE52" i="2"/>
  <c r="BX81" i="2"/>
  <c r="AW90" i="2"/>
  <c r="AD33" i="2"/>
  <c r="AM18" i="2"/>
  <c r="AD88" i="2"/>
  <c r="DO74" i="2"/>
  <c r="AH43" i="2"/>
  <c r="BA75" i="2"/>
  <c r="W70" i="2"/>
  <c r="K19" i="2"/>
  <c r="CM86" i="2"/>
  <c r="CU39" i="2"/>
  <c r="BG10" i="2"/>
  <c r="AY9" i="2"/>
  <c r="BX21" i="2"/>
  <c r="DL21" i="2"/>
  <c r="DI52" i="2"/>
  <c r="CO86" i="2"/>
  <c r="CK12" i="2"/>
  <c r="CA53" i="2"/>
  <c r="CO56" i="2"/>
  <c r="AD38" i="2"/>
  <c r="DG70" i="2"/>
  <c r="BK88" i="2"/>
  <c r="K13" i="2"/>
  <c r="CR32" i="2"/>
  <c r="BD32" i="2"/>
  <c r="AA37" i="2"/>
  <c r="R78" i="2"/>
  <c r="BX71" i="2"/>
  <c r="DL12" i="2"/>
  <c r="W72" i="2"/>
  <c r="DL67" i="2"/>
  <c r="CG56" i="2"/>
  <c r="J48" i="49"/>
  <c r="N76" i="2"/>
  <c r="AD16" i="2"/>
  <c r="R53" i="2"/>
  <c r="J70" i="49"/>
  <c r="AD13" i="2"/>
  <c r="CA21" i="2"/>
  <c r="AJ69" i="2"/>
  <c r="BK90" i="2"/>
  <c r="CR35" i="2"/>
  <c r="DL39" i="2"/>
  <c r="AM8" i="2"/>
  <c r="AS58" i="2"/>
  <c r="BS59" i="2"/>
  <c r="CR60" i="2"/>
  <c r="DA83" i="2"/>
  <c r="CY13" i="2"/>
  <c r="AY67" i="2"/>
  <c r="BG38" i="2"/>
  <c r="CG22" i="2"/>
  <c r="CK37" i="2"/>
  <c r="BD13" i="2"/>
  <c r="R18" i="2"/>
  <c r="CK75" i="2"/>
  <c r="R50" i="2"/>
  <c r="N20" i="2"/>
  <c r="AW37" i="2"/>
  <c r="DA55" i="2"/>
  <c r="AM67" i="2"/>
  <c r="CG35" i="2"/>
  <c r="BD25" i="2"/>
  <c r="CE45" i="2"/>
  <c r="CK66" i="2"/>
  <c r="BD39" i="2"/>
  <c r="CK25" i="2"/>
  <c r="K53" i="2"/>
  <c r="BD44" i="2"/>
  <c r="DG63" i="2"/>
  <c r="DA61" i="2"/>
  <c r="DE8" i="2"/>
  <c r="T10" i="2"/>
  <c r="AH74" i="2"/>
  <c r="CG24" i="2"/>
  <c r="W36" i="2"/>
  <c r="BM84" i="2"/>
  <c r="DL14" i="2"/>
  <c r="CA73" i="2"/>
  <c r="DL74" i="2"/>
  <c r="R35" i="2"/>
  <c r="CY78" i="2"/>
  <c r="CY53" i="2"/>
  <c r="J28" i="49"/>
  <c r="DO38" i="2"/>
  <c r="CE65" i="2"/>
  <c r="DL49" i="2"/>
  <c r="BD81" i="2"/>
  <c r="AH80" i="2"/>
  <c r="AQ25" i="2"/>
  <c r="BU48" i="2"/>
  <c r="AD48" i="2"/>
  <c r="BU35" i="2"/>
  <c r="BM40" i="2"/>
  <c r="BS53" i="2"/>
  <c r="AH90" i="2"/>
  <c r="H62" i="49"/>
  <c r="AA60" i="2"/>
  <c r="BK49" i="2"/>
  <c r="BG75" i="2"/>
  <c r="CR17" i="2"/>
  <c r="BD7" i="2"/>
  <c r="AA34" i="2"/>
  <c r="H28" i="18"/>
  <c r="BG31" i="2"/>
  <c r="BA80" i="2"/>
  <c r="DO30" i="2"/>
  <c r="CG39" i="2"/>
  <c r="BG32" i="2"/>
  <c r="CR8" i="2"/>
  <c r="R14" i="2"/>
  <c r="AY61" i="2"/>
  <c r="K52" i="2"/>
  <c r="AA76" i="2"/>
  <c r="CM83" i="2"/>
  <c r="CE56" i="2"/>
  <c r="R13" i="2"/>
  <c r="AS60" i="2"/>
  <c r="AH56" i="2"/>
  <c r="BG61" i="2"/>
  <c r="BS81" i="2"/>
  <c r="H23" i="18"/>
  <c r="AM84" i="2"/>
  <c r="T38" i="18"/>
  <c r="BU71" i="2"/>
  <c r="BU67" i="2"/>
  <c r="AJ52" i="2"/>
  <c r="T79" i="2"/>
  <c r="AQ13" i="2"/>
  <c r="BM16" i="2"/>
  <c r="CG80" i="2"/>
  <c r="CU90" i="2"/>
  <c r="DI67" i="2"/>
  <c r="BX83" i="2"/>
  <c r="T42" i="2"/>
  <c r="CM62" i="2"/>
  <c r="AS64" i="2"/>
  <c r="CG67" i="2"/>
  <c r="AH75" i="2"/>
  <c r="K28" i="2"/>
  <c r="W51" i="2"/>
  <c r="BA19" i="2"/>
  <c r="W17" i="2"/>
  <c r="CO76" i="2"/>
  <c r="CE89" i="2"/>
  <c r="CO16" i="2"/>
  <c r="DI48" i="2"/>
  <c r="DE89" i="2"/>
  <c r="DI80" i="2"/>
  <c r="AA66" i="2"/>
  <c r="CY87" i="2"/>
  <c r="BM44" i="2"/>
  <c r="AJ50" i="2"/>
  <c r="CR45" i="2"/>
  <c r="BK37" i="2"/>
  <c r="BU30" i="2"/>
  <c r="H18" i="49"/>
  <c r="AJ55" i="2"/>
  <c r="AY8" i="2"/>
  <c r="BA39" i="2"/>
  <c r="AY38" i="2"/>
  <c r="DL13" i="2"/>
  <c r="DO60" i="2"/>
  <c r="W31" i="2"/>
  <c r="DE77" i="2"/>
  <c r="CR50" i="2"/>
  <c r="BX7" i="2"/>
  <c r="J50" i="49"/>
  <c r="BS23" i="2"/>
  <c r="BM55" i="2"/>
  <c r="R64" i="2"/>
  <c r="CY70" i="2"/>
  <c r="BD74" i="2"/>
  <c r="BA83" i="2"/>
  <c r="CU36" i="2"/>
  <c r="DG28" i="2"/>
  <c r="BD77" i="2"/>
  <c r="BA71" i="2"/>
  <c r="CE16" i="2"/>
  <c r="CM51" i="2"/>
  <c r="DL23" i="2"/>
  <c r="BX25" i="2"/>
  <c r="BU47" i="2"/>
  <c r="CR41" i="2"/>
  <c r="BS52" i="2"/>
  <c r="CG72" i="2"/>
  <c r="W12" i="2"/>
  <c r="W35" i="2"/>
  <c r="DE50" i="2"/>
  <c r="DO20" i="2"/>
  <c r="AD87" i="2"/>
  <c r="AM57" i="2"/>
  <c r="CE19" i="2"/>
  <c r="AQ27" i="2"/>
  <c r="BQ61" i="2"/>
  <c r="BX20" i="2"/>
  <c r="CU70" i="2"/>
  <c r="AA25" i="2"/>
  <c r="DI10" i="2"/>
  <c r="CU63" i="2"/>
  <c r="K17" i="2"/>
  <c r="T68" i="2"/>
  <c r="BU17" i="2"/>
  <c r="H23" i="49"/>
  <c r="DA10" i="2"/>
  <c r="BS83" i="2"/>
  <c r="BA49" i="2"/>
  <c r="DG45" i="2"/>
  <c r="CK15" i="2"/>
  <c r="CE44" i="2"/>
  <c r="K23" i="2"/>
  <c r="CM78" i="2"/>
  <c r="BG69" i="2"/>
  <c r="W49" i="2"/>
  <c r="CA79" i="2"/>
  <c r="BD41" i="2"/>
  <c r="W64" i="2"/>
  <c r="BQ50" i="2"/>
  <c r="W54" i="2"/>
  <c r="BA89" i="2"/>
  <c r="BG55" i="2"/>
  <c r="BX44" i="2"/>
  <c r="CG74" i="2"/>
  <c r="BK33" i="2"/>
  <c r="CY48" i="2"/>
  <c r="BU24" i="2"/>
  <c r="BQ75" i="2"/>
  <c r="DG88" i="2"/>
  <c r="AM58" i="2"/>
  <c r="AH22" i="2"/>
  <c r="BA74" i="2"/>
  <c r="CO61" i="2"/>
  <c r="AH10" i="2"/>
  <c r="BS25" i="2"/>
  <c r="CR23" i="2"/>
  <c r="AD56" i="2"/>
  <c r="BK70" i="2"/>
  <c r="DG58" i="2"/>
  <c r="BK63" i="2"/>
  <c r="AW12" i="2"/>
  <c r="BS18" i="2"/>
  <c r="AH70" i="2"/>
  <c r="AY65" i="2"/>
  <c r="AJ19" i="2"/>
  <c r="CY49" i="2"/>
  <c r="DA20" i="2"/>
  <c r="CG66" i="2"/>
  <c r="BU14" i="2"/>
  <c r="J45" i="49"/>
  <c r="DI28" i="2"/>
  <c r="CU71" i="2"/>
  <c r="AQ14" i="2"/>
  <c r="CU46" i="2"/>
  <c r="W48" i="2"/>
  <c r="CY32" i="2"/>
  <c r="DE55" i="2"/>
  <c r="BG62" i="2"/>
  <c r="CE58" i="2"/>
  <c r="CR15" i="2"/>
  <c r="DA45" i="2"/>
  <c r="W83" i="2"/>
  <c r="CA15" i="2"/>
  <c r="BX39" i="2"/>
  <c r="DI50" i="2"/>
  <c r="CK76" i="2"/>
  <c r="T48" i="2"/>
  <c r="AM23" i="2"/>
  <c r="CE85" i="2"/>
  <c r="AH72" i="2"/>
  <c r="BA29" i="2"/>
  <c r="AM35" i="2"/>
  <c r="BA41" i="2"/>
  <c r="BS82" i="2"/>
  <c r="BQ46" i="2"/>
  <c r="AS49" i="2"/>
  <c r="AW13" i="2"/>
  <c r="BU22" i="2"/>
  <c r="K81" i="2"/>
  <c r="BX41" i="2"/>
  <c r="W18" i="2"/>
  <c r="T16" i="2"/>
  <c r="J15" i="49"/>
  <c r="K15" i="2"/>
  <c r="AJ20" i="2"/>
  <c r="CG61" i="2"/>
  <c r="BA28" i="2"/>
  <c r="BK51" i="2"/>
  <c r="K50" i="2"/>
  <c r="CG26" i="2"/>
  <c r="BX61" i="2"/>
  <c r="BD9" i="2"/>
  <c r="AS87" i="2"/>
  <c r="AY62" i="2"/>
  <c r="CU51" i="2"/>
  <c r="CE63" i="2"/>
  <c r="BG20" i="2"/>
  <c r="R82" i="2"/>
  <c r="AJ40" i="2"/>
  <c r="BQ32" i="2"/>
  <c r="CG75" i="2"/>
  <c r="CR14" i="2"/>
  <c r="DL88" i="2"/>
  <c r="CU20" i="2"/>
  <c r="AY52" i="2"/>
  <c r="AJ36" i="2"/>
  <c r="AM26" i="2"/>
  <c r="N47" i="2"/>
  <c r="DI41" i="2"/>
  <c r="DI87" i="2"/>
  <c r="DG14" i="2"/>
  <c r="BX27" i="2"/>
  <c r="CK28" i="2"/>
  <c r="AS82" i="2"/>
  <c r="CE53" i="2"/>
  <c r="AS19" i="2"/>
  <c r="AY27" i="2"/>
  <c r="T76" i="2"/>
  <c r="BA15" i="2"/>
  <c r="T47" i="2"/>
  <c r="T85" i="2"/>
  <c r="BK36" i="2"/>
  <c r="BA46" i="2"/>
  <c r="BG88" i="2"/>
  <c r="AH46" i="2"/>
  <c r="CM17" i="2"/>
  <c r="H51" i="49"/>
  <c r="CA54" i="2"/>
  <c r="BM81" i="2"/>
  <c r="CK46" i="2"/>
  <c r="T90" i="2"/>
  <c r="AJ8" i="2"/>
  <c r="CY60" i="2"/>
  <c r="AJ39" i="2"/>
  <c r="DG9" i="2"/>
  <c r="CG41" i="2"/>
  <c r="CO25" i="2"/>
  <c r="DA43" i="2"/>
  <c r="DE59" i="2"/>
  <c r="BU59" i="2"/>
  <c r="AW29" i="2"/>
  <c r="DO86" i="2"/>
  <c r="AY23" i="2"/>
  <c r="O38" i="18"/>
  <c r="DA49" i="2"/>
  <c r="DG22" i="2"/>
  <c r="CM37" i="2"/>
  <c r="N59" i="2"/>
  <c r="AD27" i="2"/>
  <c r="CR7" i="2"/>
  <c r="AQ57" i="2"/>
  <c r="DL10" i="2"/>
  <c r="DG69" i="2"/>
  <c r="CR56" i="2"/>
  <c r="AQ43" i="2"/>
  <c r="AS14" i="2"/>
  <c r="DG81" i="2"/>
  <c r="AS84" i="2"/>
  <c r="H10" i="49"/>
  <c r="CM89" i="2"/>
  <c r="AQ28" i="2"/>
  <c r="BX60" i="2"/>
  <c r="AQ31" i="2"/>
  <c r="CA62" i="2"/>
  <c r="AD35" i="2"/>
  <c r="CM67" i="2"/>
  <c r="AQ67" i="2"/>
  <c r="AS31" i="2"/>
  <c r="CU62" i="2"/>
  <c r="AH28" i="2"/>
  <c r="CM64" i="2"/>
  <c r="BM66" i="2"/>
  <c r="BS79" i="2"/>
  <c r="BS44" i="2"/>
  <c r="AM7" i="2"/>
  <c r="AW68" i="2"/>
  <c r="BD88" i="2"/>
  <c r="J34" i="49"/>
  <c r="BX29" i="2"/>
  <c r="J24" i="49"/>
  <c r="DA59" i="2"/>
  <c r="CA38" i="2"/>
  <c r="T56" i="2"/>
  <c r="CO49" i="2"/>
  <c r="CE27" i="2"/>
  <c r="AQ9" i="2"/>
  <c r="CM40" i="2"/>
  <c r="AJ31" i="2"/>
  <c r="AW22" i="2"/>
  <c r="W8" i="2"/>
  <c r="CM9" i="2"/>
  <c r="BS62" i="2"/>
  <c r="BG56" i="2"/>
  <c r="CA57" i="2"/>
  <c r="AM78" i="2"/>
  <c r="CR46" i="2"/>
  <c r="BG16" i="2"/>
  <c r="DG86" i="2"/>
  <c r="DL17" i="2"/>
  <c r="CY26" i="2"/>
  <c r="AH54" i="2"/>
  <c r="AW83" i="2"/>
  <c r="CM13" i="2"/>
  <c r="CG36" i="2"/>
  <c r="R69" i="2"/>
  <c r="DE54" i="2"/>
  <c r="J42" i="49"/>
  <c r="T24" i="2"/>
  <c r="CK59" i="2"/>
  <c r="AA36" i="2"/>
  <c r="AS53" i="2"/>
  <c r="AJ46" i="2"/>
  <c r="N72" i="2"/>
  <c r="BX66" i="2"/>
  <c r="CE72" i="2"/>
  <c r="BM78" i="2"/>
  <c r="AQ86" i="2"/>
  <c r="CR53" i="2"/>
  <c r="CO37" i="2"/>
  <c r="AM69" i="2"/>
  <c r="BA84" i="2"/>
  <c r="BA51" i="2"/>
  <c r="CA34" i="2"/>
  <c r="H36" i="49"/>
  <c r="CY21" i="2"/>
  <c r="BX19" i="2"/>
  <c r="H22" i="49"/>
  <c r="CK63" i="2"/>
  <c r="DO49" i="2"/>
  <c r="AJ65" i="2"/>
  <c r="BK25" i="2"/>
  <c r="DA18" i="2"/>
  <c r="CK7" i="2"/>
  <c r="BD79" i="2"/>
  <c r="CM74" i="2"/>
  <c r="CK21" i="2"/>
  <c r="AW64" i="2"/>
  <c r="BS16" i="2"/>
  <c r="W78" i="2"/>
  <c r="CY69" i="2"/>
  <c r="AD37" i="2"/>
  <c r="BU9" i="2"/>
  <c r="R49" i="2"/>
  <c r="V33" i="18"/>
  <c r="BS24" i="2"/>
  <c r="BK24" i="2"/>
  <c r="DG75" i="2"/>
  <c r="BX54" i="2"/>
  <c r="BG46" i="2"/>
  <c r="CG87" i="2"/>
  <c r="CM23" i="2"/>
  <c r="DO42" i="2"/>
  <c r="DE84" i="2"/>
  <c r="AW87" i="2"/>
  <c r="CA11" i="2"/>
  <c r="AD28" i="2"/>
  <c r="CM69" i="2"/>
  <c r="AH50" i="2"/>
  <c r="BG34" i="2"/>
  <c r="AY19" i="2"/>
  <c r="AQ42" i="2"/>
  <c r="AA71" i="2"/>
  <c r="R62" i="2"/>
  <c r="AJ29" i="2"/>
  <c r="DI53" i="2"/>
  <c r="BD20" i="2"/>
  <c r="BM11" i="2"/>
  <c r="DO43" i="2"/>
  <c r="T30" i="2"/>
  <c r="CK23" i="2"/>
  <c r="BM75" i="2"/>
  <c r="DG12" i="2"/>
  <c r="BU43" i="2"/>
  <c r="AH62" i="2"/>
  <c r="BS29" i="2"/>
  <c r="AA40" i="2"/>
  <c r="BS70" i="2"/>
  <c r="DA38" i="2"/>
  <c r="N25" i="2"/>
  <c r="H54" i="49"/>
  <c r="CA59" i="2"/>
  <c r="BK19" i="2"/>
  <c r="DG68" i="2"/>
  <c r="CE87" i="2"/>
  <c r="CO10" i="2"/>
  <c r="CR89" i="2"/>
  <c r="AS16" i="2"/>
  <c r="DA57" i="2"/>
  <c r="CR77" i="2"/>
  <c r="DL25" i="2"/>
  <c r="AW47" i="2"/>
  <c r="AM68" i="2"/>
  <c r="AD70" i="2"/>
  <c r="AM29" i="2"/>
  <c r="DE90" i="2"/>
  <c r="DL57" i="2"/>
  <c r="CO64" i="2"/>
  <c r="AD68" i="2"/>
  <c r="BS27" i="2"/>
  <c r="CR72" i="2"/>
  <c r="AJ34" i="2"/>
  <c r="AJ87" i="2"/>
  <c r="BQ45" i="2"/>
  <c r="AM28" i="2"/>
  <c r="AY25" i="2"/>
  <c r="BD60" i="2"/>
  <c r="BU81" i="2"/>
  <c r="CU31" i="2"/>
  <c r="BG81" i="2"/>
  <c r="CA80" i="2"/>
  <c r="DO41" i="2"/>
  <c r="W45" i="2"/>
  <c r="DG83" i="2"/>
  <c r="DE23" i="2"/>
  <c r="DG39" i="2"/>
  <c r="CK20" i="2"/>
  <c r="AQ35" i="2"/>
  <c r="W87" i="2"/>
  <c r="K51" i="2"/>
  <c r="AD72" i="2"/>
  <c r="J18" i="18"/>
  <c r="AQ21" i="2"/>
  <c r="J62" i="49"/>
  <c r="BX53" i="2"/>
  <c r="DG77" i="2"/>
  <c r="BG76" i="2"/>
  <c r="K71" i="2"/>
  <c r="CO63" i="2"/>
  <c r="CR79" i="2"/>
  <c r="CY82" i="2"/>
  <c r="AW18" i="2"/>
  <c r="CA35" i="2"/>
  <c r="CO54" i="2"/>
  <c r="DL54" i="2"/>
  <c r="CG7" i="2"/>
  <c r="AH81" i="2"/>
  <c r="W50" i="2"/>
  <c r="AH40" i="2"/>
  <c r="AD24" i="2"/>
  <c r="DO55" i="2"/>
  <c r="AA45" i="2"/>
  <c r="BD17" i="2"/>
  <c r="AM45" i="2"/>
  <c r="F28" i="18"/>
  <c r="AJ64" i="2"/>
  <c r="CE54" i="2"/>
  <c r="DA65" i="2"/>
  <c r="BM90" i="2"/>
  <c r="J43" i="49"/>
  <c r="DI25" i="2"/>
  <c r="DI59" i="2"/>
  <c r="DL83" i="2"/>
  <c r="BU56" i="2"/>
  <c r="BA77" i="2"/>
  <c r="BD33" i="2"/>
  <c r="AY68" i="2"/>
  <c r="CK49" i="2"/>
  <c r="T77" i="2"/>
  <c r="CO7" i="2"/>
  <c r="BU29" i="2"/>
  <c r="BS20" i="2"/>
  <c r="CK88" i="2"/>
  <c r="DL77" i="2"/>
  <c r="BU8" i="2"/>
  <c r="CR9" i="2"/>
  <c r="CU37" i="2"/>
  <c r="DO22" i="2"/>
  <c r="CY55" i="2"/>
  <c r="L8" i="49"/>
  <c r="AW34" i="2"/>
  <c r="DO78" i="2"/>
  <c r="N89" i="2"/>
  <c r="R48" i="2"/>
  <c r="BU63" i="2"/>
  <c r="AY6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_1" description="Connection to the 'Table_1' query in the workbook." type="5" refreshedVersion="8" background="1" saveData="1">
    <dbPr connection="Provider=Microsoft.Mashup.OleDb.1;Data Source=$Workbook$;Location=Table_1;Extended Properties=&quot;&quot;" command="SELECT * FROM [Table_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<sst xmlns="http://schemas.openxmlformats.org/spreadsheetml/2006/main" count="5199" uniqueCount="540">
  <si>
    <t>Size</t>
  </si>
  <si>
    <t>Weld Number</t>
  </si>
  <si>
    <t>Stamp Number</t>
  </si>
  <si>
    <t>Comments</t>
  </si>
  <si>
    <t>Hydro Pressure</t>
  </si>
  <si>
    <t>PT / MT Root</t>
  </si>
  <si>
    <t>Joint Type</t>
  </si>
  <si>
    <t>Material</t>
  </si>
  <si>
    <r>
      <t xml:space="preserve">Total </t>
    </r>
    <r>
      <rPr>
        <b/>
        <sz val="10"/>
        <rFont val="Tech"/>
      </rPr>
      <t>BW</t>
    </r>
  </si>
  <si>
    <t>RT %</t>
  </si>
  <si>
    <t>(blank)</t>
  </si>
  <si>
    <t>Count of Weld Number</t>
  </si>
  <si>
    <t>WELDER ROSTER</t>
  </si>
  <si>
    <t xml:space="preserve"> </t>
  </si>
  <si>
    <t>PT / MT Final</t>
  </si>
  <si>
    <t>RT Accepted</t>
  </si>
  <si>
    <t>Total welds:</t>
  </si>
  <si>
    <t>Total Welds Comp:</t>
  </si>
  <si>
    <t>Total % Comp:</t>
  </si>
  <si>
    <t>Total Butt weld RT:</t>
  </si>
  <si>
    <t>Butt welds:</t>
  </si>
  <si>
    <t>Butt Welds Comp:</t>
  </si>
  <si>
    <t>Total BW % Comp:</t>
  </si>
  <si>
    <t>Total Reject:</t>
  </si>
  <si>
    <t>Socket Welds:</t>
  </si>
  <si>
    <t>Socket Welds Comp:</t>
  </si>
  <si>
    <t>Total SW % Comp:</t>
  </si>
  <si>
    <t>Other welds:</t>
  </si>
  <si>
    <t>Other Welds Comp:</t>
  </si>
  <si>
    <t>Total Other % Comp:</t>
  </si>
  <si>
    <t>Total Count of Weld Number</t>
  </si>
  <si>
    <t>Day</t>
  </si>
  <si>
    <t>Night</t>
  </si>
  <si>
    <t>Count of Stamp Number</t>
  </si>
  <si>
    <t>RT Reject %:</t>
  </si>
  <si>
    <t>Overall Reject%:</t>
  </si>
  <si>
    <t>Count Omission</t>
  </si>
  <si>
    <t>Old to New</t>
  </si>
  <si>
    <t>WPS Number</t>
  </si>
  <si>
    <t>Data</t>
  </si>
  <si>
    <t>PWHT Date</t>
  </si>
  <si>
    <t>PMI Date</t>
  </si>
  <si>
    <t>Count of RT Accepted</t>
  </si>
  <si>
    <t>Total Count of RT Accepted</t>
  </si>
  <si>
    <t>RT Rejected</t>
  </si>
  <si>
    <t>BW</t>
  </si>
  <si>
    <t>"A"</t>
  </si>
  <si>
    <t>"B"</t>
  </si>
  <si>
    <t>"C"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</si>
  <si>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</si>
  <si>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</si>
  <si>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</si>
  <si>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</si>
  <si>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</si>
  <si>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</si>
  <si>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</si>
  <si>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</si>
  <si>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</si>
  <si>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</si>
  <si>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=</t>
  </si>
  <si>
    <t>Category Letter</t>
  </si>
  <si>
    <t>Criteria Category Legend</t>
  </si>
  <si>
    <t>Category D Fluid Service (Utilities)</t>
  </si>
  <si>
    <t>All materials, 600# - 900# pressure ratings</t>
  </si>
  <si>
    <r>
      <t xml:space="preserve">Carbon steel, 150# - 300# pressure ratings, </t>
    </r>
    <r>
      <rPr>
        <b/>
        <sz val="10"/>
        <color indexed="10"/>
        <rFont val="Tech"/>
      </rPr>
      <t>in</t>
    </r>
    <r>
      <rPr>
        <sz val="10"/>
        <color theme="1"/>
        <rFont val="Tech"/>
      </rPr>
      <t xml:space="preserve"> AES service</t>
    </r>
  </si>
  <si>
    <r>
      <t xml:space="preserve">Carbon steel, 150# - 300# pressure ratings, </t>
    </r>
    <r>
      <rPr>
        <b/>
        <sz val="10"/>
        <color indexed="10"/>
        <rFont val="Tech"/>
      </rPr>
      <t>not</t>
    </r>
    <r>
      <rPr>
        <sz val="10"/>
        <color theme="1"/>
        <rFont val="Tech"/>
      </rPr>
      <t xml:space="preserve"> in AES service</t>
    </r>
  </si>
  <si>
    <t>Stainless material, 150# - 300# pressure ratings</t>
  </si>
  <si>
    <t>Nickel material, 150# - 300# pressure ratings</t>
  </si>
  <si>
    <t>Nickel alloy material, 150# - 300# pressure ratings</t>
  </si>
  <si>
    <t>Monel material, 150# - 300# pressure ratings</t>
  </si>
  <si>
    <t>Aluminum material, 150# - 300# pressure ratings</t>
  </si>
  <si>
    <t>ASME B31.1 Power Piping Code</t>
  </si>
  <si>
    <t>Low alloy (P4, P5A) materials, 150# - 300# pressure ratings</t>
  </si>
  <si>
    <t>Criteria per REP 5-5-1</t>
  </si>
  <si>
    <t>Severe Cyclic conditions, fired heater internal piping, 1500# or greater pressure ratings, all pressure ratings of Low alloy(P5B, P5C), Titanium, welds over water, HF Service</t>
  </si>
  <si>
    <t>Shop or Field</t>
  </si>
  <si>
    <t>ASME B31.4 Liquid pipeline transportation systems for hydrocarbons and other liquids</t>
  </si>
  <si>
    <t>Grand Total</t>
  </si>
  <si>
    <t>Count of RT Rejected</t>
  </si>
  <si>
    <t>Total Count of RT Rejected</t>
  </si>
  <si>
    <t>Welder Name:</t>
  </si>
  <si>
    <t>Stamp Number:</t>
  </si>
  <si>
    <t>SW</t>
  </si>
  <si>
    <t>UNIT</t>
  </si>
  <si>
    <t>RT DATE</t>
  </si>
  <si>
    <t>Brinnel Complete</t>
  </si>
  <si>
    <t>Hydro Comp. Date</t>
  </si>
  <si>
    <t>Required (10% RT / 100% Brinell)</t>
  </si>
  <si>
    <t>Required (10% RT)</t>
  </si>
  <si>
    <t>Required (10% RT / 10%Brinell)</t>
  </si>
  <si>
    <t xml:space="preserve">Total RT </t>
  </si>
  <si>
    <t>Total Brinell</t>
  </si>
  <si>
    <t>Brinell %</t>
  </si>
  <si>
    <r>
      <t xml:space="preserve">Total </t>
    </r>
    <r>
      <rPr>
        <b/>
        <sz val="10"/>
        <rFont val="Tech"/>
      </rPr>
      <t>SW</t>
    </r>
  </si>
  <si>
    <t>Total RT</t>
  </si>
  <si>
    <t>Total PT</t>
  </si>
  <si>
    <t>PT %</t>
  </si>
  <si>
    <t>WELDER NAME</t>
  </si>
  <si>
    <t>STAMP</t>
  </si>
  <si>
    <t>SHIFT</t>
  </si>
  <si>
    <t>CREW</t>
  </si>
  <si>
    <t>SELECT</t>
  </si>
  <si>
    <t>Update</t>
  </si>
  <si>
    <t>Total Count of PT / MT Final</t>
  </si>
  <si>
    <t>Count of RT DATE</t>
  </si>
  <si>
    <t>Total Count of RT DATE</t>
  </si>
  <si>
    <t>Total Butt Welds:</t>
  </si>
  <si>
    <t>Total Reject %:</t>
  </si>
  <si>
    <t>Total RT %:</t>
  </si>
  <si>
    <t>Total Socket Welds:</t>
  </si>
  <si>
    <t>Total SW RT %:</t>
  </si>
  <si>
    <t>Total SW Rejected:</t>
  </si>
  <si>
    <t>Total SW Reject %:</t>
  </si>
  <si>
    <t>Total BW Rejected:</t>
  </si>
  <si>
    <t>Total BW Reject %:</t>
  </si>
  <si>
    <t>Total BW RT %:</t>
  </si>
  <si>
    <t>Total BW RT'ed:</t>
  </si>
  <si>
    <t>Total SW RT'ed:</t>
  </si>
  <si>
    <t>Total WOL</t>
  </si>
  <si>
    <t>Total WOL RT'ed:</t>
  </si>
  <si>
    <t>Total WOL RT %:</t>
  </si>
  <si>
    <t>Total WOL Rejected:</t>
  </si>
  <si>
    <t>Total WOL Reject %:</t>
  </si>
  <si>
    <t>Total RT:</t>
  </si>
  <si>
    <t>Total Welds:</t>
  </si>
  <si>
    <t>Total Rejects:</t>
  </si>
  <si>
    <t>WELDER % SUMMARY</t>
  </si>
  <si>
    <t>May</t>
  </si>
  <si>
    <t>Total:</t>
  </si>
  <si>
    <t>Total BW :</t>
  </si>
  <si>
    <t>Total BW RT :</t>
  </si>
  <si>
    <t>Total BW Reject :</t>
  </si>
  <si>
    <t>BW Reject % :</t>
  </si>
  <si>
    <t>Total SW :</t>
  </si>
  <si>
    <t>Total SW RT :</t>
  </si>
  <si>
    <t>Total SW Reject :</t>
  </si>
  <si>
    <t>SW Reject % :</t>
  </si>
  <si>
    <t>Total WOL :</t>
  </si>
  <si>
    <t>Total WOL RT :</t>
  </si>
  <si>
    <t>Total WOL Reject :</t>
  </si>
  <si>
    <t>WOL Reject % :</t>
  </si>
  <si>
    <t>Total Other Welds :</t>
  </si>
  <si>
    <t>Total Welds :</t>
  </si>
  <si>
    <t>Total Reject :</t>
  </si>
  <si>
    <t>Total Reject % :</t>
  </si>
  <si>
    <t>Jun</t>
  </si>
  <si>
    <t>Count of PT / MT Final</t>
  </si>
  <si>
    <t>Jul</t>
  </si>
  <si>
    <t>Aug</t>
  </si>
  <si>
    <t>Oct</t>
  </si>
  <si>
    <t>Nov</t>
  </si>
  <si>
    <t>Dec</t>
  </si>
  <si>
    <t>Apr</t>
  </si>
  <si>
    <t>Mar</t>
  </si>
  <si>
    <t>Feb</t>
  </si>
  <si>
    <t>Jan</t>
  </si>
  <si>
    <t>OL</t>
  </si>
  <si>
    <t>5% NDE required</t>
  </si>
  <si>
    <t>100% NDE required</t>
  </si>
  <si>
    <t>PT%</t>
  </si>
  <si>
    <t>5% Spec</t>
  </si>
  <si>
    <t>100% Spec</t>
  </si>
  <si>
    <r>
      <t xml:space="preserve">Total </t>
    </r>
    <r>
      <rPr>
        <b/>
        <sz val="10"/>
        <rFont val="Tech"/>
      </rPr>
      <t>OL</t>
    </r>
  </si>
  <si>
    <t>X</t>
  </si>
  <si>
    <t>Count of Brinnel Complete</t>
  </si>
  <si>
    <t>Total Count of Brinnel Complete</t>
  </si>
  <si>
    <t>Required (100%)</t>
  </si>
  <si>
    <t>Total Count of Stamp Number</t>
  </si>
  <si>
    <t>Count of PT / MT Root</t>
  </si>
  <si>
    <t>Total Count of PT / MT Root</t>
  </si>
  <si>
    <t>Fillet</t>
  </si>
  <si>
    <t>O-Let</t>
  </si>
  <si>
    <t>Total BHN</t>
  </si>
  <si>
    <t>BHN %</t>
  </si>
  <si>
    <t>Total MT</t>
  </si>
  <si>
    <t>MT %</t>
  </si>
  <si>
    <t>Count of PWHT Date</t>
  </si>
  <si>
    <t>Total Count of PWHT Date</t>
  </si>
  <si>
    <t>Count of Shop or Field</t>
  </si>
  <si>
    <t>Total Count of Shop or Field</t>
  </si>
  <si>
    <t>Count of Count Omission</t>
  </si>
  <si>
    <t>Total Count of Count Omission</t>
  </si>
  <si>
    <t>Count of Material</t>
  </si>
  <si>
    <t>Total Count of Material</t>
  </si>
  <si>
    <t>Other</t>
  </si>
  <si>
    <t>Sep</t>
  </si>
  <si>
    <r>
      <t xml:space="preserve">Total </t>
    </r>
    <r>
      <rPr>
        <b/>
        <sz val="10"/>
        <rFont val="Tech"/>
      </rPr>
      <t>Fillet</t>
    </r>
  </si>
  <si>
    <t>Day Welded</t>
  </si>
  <si>
    <t>Year Welded</t>
  </si>
  <si>
    <t>Month Welded</t>
  </si>
  <si>
    <t>PT / MT Prep</t>
  </si>
  <si>
    <t>VOID</t>
  </si>
  <si>
    <t>H2 Bake Out</t>
  </si>
  <si>
    <t>O-Let Welds</t>
  </si>
  <si>
    <t>Socket Welds</t>
  </si>
  <si>
    <t>Total MT/PT</t>
  </si>
  <si>
    <t>MT/PT %</t>
  </si>
  <si>
    <t>RT%</t>
  </si>
  <si>
    <t>Required (5% RT)</t>
  </si>
  <si>
    <t>Bal:</t>
  </si>
  <si>
    <t>Ferrite</t>
  </si>
  <si>
    <t>20% NDE required</t>
  </si>
  <si>
    <t>20% Spec</t>
  </si>
  <si>
    <t>50% Spec</t>
  </si>
  <si>
    <t>50% NDE required</t>
  </si>
  <si>
    <t>10% Spec</t>
  </si>
  <si>
    <t>10% NDE required</t>
  </si>
  <si>
    <t>O-Let Welds:</t>
  </si>
  <si>
    <t>O-Let Comp:</t>
  </si>
  <si>
    <t>Fillet Welds:</t>
  </si>
  <si>
    <t>Fillet Welds Comp:</t>
  </si>
  <si>
    <t>Y</t>
  </si>
  <si>
    <t>Required (10%)</t>
  </si>
  <si>
    <t>Required (50%)</t>
  </si>
  <si>
    <t>Required (20%)</t>
  </si>
  <si>
    <t>Total O-let % Comp:</t>
  </si>
  <si>
    <t>Total Fillet % Comp:</t>
  </si>
  <si>
    <t>Line Spec.</t>
  </si>
  <si>
    <t>Job Number</t>
  </si>
  <si>
    <t>UT Thickness</t>
  </si>
  <si>
    <t>Description</t>
  </si>
  <si>
    <t>CS</t>
  </si>
  <si>
    <t>Rejected Weld Procedure</t>
  </si>
  <si>
    <t>When a weld is rejected, a duplicate row shall be inserted below the rejected weld.</t>
  </si>
  <si>
    <t>1) RIGHT Click the row number of the rejected weld to highlight the entire row, and select COPY from the drop down menu.</t>
  </si>
  <si>
    <t>2) RIGHT Click the row number just under the rejected weld row and select INSERT COPIED CELLS</t>
  </si>
  <si>
    <t>4) From this point the repair shall be tracked as any other weld. However, Tracers must be captured for the welder who produced the rejected weld.</t>
  </si>
  <si>
    <t>5) Tracers shall be identified by naming the welds xxxT1 &amp; xxxT2, and placing a identifier in the "DESCRIPTION" column that ties it back to the rejected weld (e.g. W123 Tracer 1)</t>
  </si>
  <si>
    <t>6) The example below shows the final outcome of a completed repair.</t>
  </si>
  <si>
    <t>Note: If the first attempt of the repair is unsuccessful, repeat the process and name the weld xxxR2. Additional tracers will also be required.</t>
  </si>
  <si>
    <t>UT Complete</t>
  </si>
  <si>
    <t>B1</t>
  </si>
  <si>
    <t>FW</t>
  </si>
  <si>
    <t>01H14</t>
  </si>
  <si>
    <t>197T1</t>
  </si>
  <si>
    <t>211T2</t>
  </si>
  <si>
    <t>Brother-in-law Weld Procedure</t>
  </si>
  <si>
    <t>When more than one welder is required to complete a weld the following steps shall apply.</t>
  </si>
  <si>
    <t>1) RIGHT Click the row number of the Brother-in-law weld to highlight the entire row, and select COPY from the drop down menu.</t>
  </si>
  <si>
    <t>2) RIGHT Click the row number just under the Brother-in-law weld row and select INSERT COPIED CELLS</t>
  </si>
  <si>
    <t>3) This will cerate a duplicate row just underneath the Brother-in-law weld's row. The weld number shall remain the same, as this is still considered one weld.</t>
  </si>
  <si>
    <t xml:space="preserve">4) Place an "X" in the box next to the welder stamp on all but the first line to indicate that these additional lines are omitted from the overall project totals. </t>
  </si>
  <si>
    <t>5) These welds will still be counted toward the individual welders %, so it is important that all NDE is identified on each additional line.</t>
  </si>
  <si>
    <t>6) The example below shows the final outcome of a completed Brother-in-law weld.</t>
  </si>
  <si>
    <t>V23</t>
  </si>
  <si>
    <t>B260</t>
  </si>
  <si>
    <t>JV1</t>
  </si>
  <si>
    <t>General Information</t>
  </si>
  <si>
    <t>4) The type of weld must be identified in order for the log to function correctly.</t>
  </si>
  <si>
    <t>5) The date welded is required for generating Monthly or Daily weld reports.</t>
  </si>
  <si>
    <t>1) It is critical that the NDE required % is indicated from the plant Specs. Without this information the log will not function correctly.</t>
  </si>
  <si>
    <t>2) To minimize large variation, the material selection is pre formatted. Materials that are not listed shall be identified as "Alloy"</t>
  </si>
  <si>
    <t>25% Spec</t>
  </si>
  <si>
    <t>25% NDE required</t>
  </si>
  <si>
    <t>OTHERS</t>
  </si>
  <si>
    <t>Row Labels</t>
  </si>
  <si>
    <t>Column Labels</t>
  </si>
  <si>
    <t>Weld Count</t>
  </si>
  <si>
    <t>RT's Performed</t>
  </si>
  <si>
    <t>Rejects</t>
  </si>
  <si>
    <t>Reject Rate</t>
  </si>
  <si>
    <t>MONTH</t>
  </si>
  <si>
    <t>Process</t>
  </si>
  <si>
    <t>TSA Welder Summary Report</t>
  </si>
  <si>
    <t>Max of RT DATE</t>
  </si>
  <si>
    <t>GTAW / SMAW</t>
  </si>
  <si>
    <t>Blank</t>
  </si>
  <si>
    <t>Total SW PT'ed:</t>
  </si>
  <si>
    <t>Total SW PT %:</t>
  </si>
  <si>
    <t>Required (25%)</t>
  </si>
  <si>
    <t>PT/MT %</t>
  </si>
  <si>
    <t>Total PT/MT</t>
  </si>
  <si>
    <t>PT/PT%</t>
  </si>
  <si>
    <t>Weld Inches</t>
  </si>
  <si>
    <t>Inches of Defect</t>
  </si>
  <si>
    <t>Sum of Weld Inches</t>
  </si>
  <si>
    <t>Total Sum of Weld Inches</t>
  </si>
  <si>
    <t>Sum of Inches of Defect</t>
  </si>
  <si>
    <t>Total Sum of Inches of Defect</t>
  </si>
  <si>
    <t>Total BW Inches:</t>
  </si>
  <si>
    <t>Total Weld RT :</t>
  </si>
  <si>
    <t>N</t>
  </si>
  <si>
    <t>YEAR</t>
  </si>
  <si>
    <t>Weld Type</t>
  </si>
  <si>
    <t>Butt Welds</t>
  </si>
  <si>
    <t>Welded Today</t>
  </si>
  <si>
    <t>Welded to Date</t>
  </si>
  <si>
    <t>Fillet Welds</t>
  </si>
  <si>
    <t>Other Welds</t>
  </si>
  <si>
    <t>Totals:</t>
  </si>
  <si>
    <t>Total RT's</t>
  </si>
  <si>
    <t>Action Taken</t>
  </si>
  <si>
    <t>Issues Y/N</t>
  </si>
  <si>
    <t>Balance</t>
  </si>
  <si>
    <t>Today's RT's</t>
  </si>
  <si>
    <t>Today's Rejects</t>
  </si>
  <si>
    <t>Total Rejects</t>
  </si>
  <si>
    <t>Welders on-site</t>
  </si>
  <si>
    <t>Week Starting Date (Monday)</t>
  </si>
  <si>
    <t>This Week's Reject Rate</t>
  </si>
  <si>
    <t>Project Reject Rate</t>
  </si>
  <si>
    <t>Week's Rejects</t>
  </si>
  <si>
    <t>Week's RT's</t>
  </si>
  <si>
    <t>Total</t>
  </si>
  <si>
    <t>Welded Week</t>
  </si>
  <si>
    <t>Weekly Weld Count Table</t>
  </si>
  <si>
    <t>% of welds Complete</t>
  </si>
  <si>
    <t>Tracer 1 for B1 Weld 122</t>
  </si>
  <si>
    <t>Tracer 2 for B1 Weld 122</t>
  </si>
  <si>
    <t>JD2</t>
  </si>
  <si>
    <t>Total Accept:</t>
  </si>
  <si>
    <t>Welders must be entered on the welder roster page and the update macro run to allow their stamp numbers to be added to the log.</t>
  </si>
  <si>
    <t>Date Welded</t>
  </si>
  <si>
    <t>Start Date:</t>
  </si>
  <si>
    <t>End Date:</t>
  </si>
  <si>
    <t>BW Rej.</t>
  </si>
  <si>
    <t>BW RT</t>
  </si>
  <si>
    <t>Column1</t>
  </si>
  <si>
    <t>Total Reject</t>
  </si>
  <si>
    <t>Reject</t>
  </si>
  <si>
    <t>Total %</t>
  </si>
  <si>
    <t>Reject %</t>
  </si>
  <si>
    <t>122R1</t>
  </si>
  <si>
    <t>W122 Tracer 1</t>
  </si>
  <si>
    <t>W122 Tracer 2</t>
  </si>
  <si>
    <r>
      <t xml:space="preserve">3) This will cerate a duplicate row just underneath the rejected weld's row. Change the weld number to xxxR1 and remove the welder stamp and relevant NDE carried over from the prior weld. </t>
    </r>
    <r>
      <rPr>
        <b/>
        <i/>
        <sz val="10"/>
        <color theme="1"/>
        <rFont val="Tahoma"/>
        <family val="2"/>
      </rPr>
      <t>(Do not Count Omit)</t>
    </r>
  </si>
  <si>
    <t>Schedule</t>
  </si>
  <si>
    <t>STD/40s</t>
  </si>
  <si>
    <t>XXH</t>
  </si>
  <si>
    <t>XH</t>
  </si>
  <si>
    <t>Thickness</t>
  </si>
  <si>
    <t>5s</t>
  </si>
  <si>
    <t>10s</t>
  </si>
  <si>
    <r>
      <t>©</t>
    </r>
    <r>
      <rPr>
        <b/>
        <i/>
        <sz val="10"/>
        <color indexed="9"/>
        <rFont val="Tech"/>
      </rPr>
      <t xml:space="preserve">TIMEC Company - Weld Tracking System </t>
    </r>
    <r>
      <rPr>
        <b/>
        <i/>
        <sz val="8"/>
        <color indexed="9"/>
        <rFont val="Tech"/>
      </rPr>
      <t>(Ver: 17.3)</t>
    </r>
  </si>
  <si>
    <t>Visual Insp.</t>
  </si>
  <si>
    <t>3) The size should be entered as a number (e.g. 1.50) without inch marks or fractions. (NOT (1 1/2" or 6")) This will allow for simple weld inch calculations if necessary.</t>
  </si>
  <si>
    <t>Alex Fernandez</t>
  </si>
  <si>
    <t>K1</t>
  </si>
  <si>
    <t>Brian March</t>
  </si>
  <si>
    <t>K4</t>
  </si>
  <si>
    <t>7724 E Panama Ln - Bakersfield, CA</t>
  </si>
  <si>
    <t>KE-WELDERS</t>
  </si>
  <si>
    <r>
      <t xml:space="preserve">Total </t>
    </r>
    <r>
      <rPr>
        <b/>
        <sz val="10"/>
        <color theme="0"/>
        <rFont val="Tech"/>
      </rPr>
      <t>BW</t>
    </r>
  </si>
  <si>
    <r>
      <t xml:space="preserve">Total </t>
    </r>
    <r>
      <rPr>
        <b/>
        <sz val="10"/>
        <color theme="0"/>
        <rFont val="Tech"/>
      </rPr>
      <t>Fillet</t>
    </r>
  </si>
  <si>
    <r>
      <t xml:space="preserve">Total </t>
    </r>
    <r>
      <rPr>
        <b/>
        <sz val="10"/>
        <color theme="0"/>
        <rFont val="Tech"/>
      </rPr>
      <t>SW</t>
    </r>
  </si>
  <si>
    <r>
      <t xml:space="preserve">Total </t>
    </r>
    <r>
      <rPr>
        <b/>
        <sz val="10"/>
        <color theme="0"/>
        <rFont val="Tech"/>
      </rPr>
      <t>OL</t>
    </r>
  </si>
  <si>
    <t>Contact: Kern Energy MI Dept.</t>
  </si>
  <si>
    <t>Work Order #</t>
  </si>
  <si>
    <t>Drawing #</t>
  </si>
  <si>
    <t>Total Weld Inches</t>
  </si>
  <si>
    <t>Most Recent RT Date</t>
  </si>
  <si>
    <t>AAAA1</t>
  </si>
  <si>
    <t>Welder Name</t>
  </si>
  <si>
    <t>WPQ's</t>
  </si>
  <si>
    <t>KOR P1-P1-SMAW
KOR P1-P1-GMAW
KOR P-8-P8-GMAW
KOR-P43-P43-GMAW</t>
  </si>
  <si>
    <t>Training</t>
  </si>
  <si>
    <t>KERN ENERGY WELDER ROSTER</t>
  </si>
  <si>
    <t>Welder ID</t>
  </si>
  <si>
    <t>WPQ Status</t>
  </si>
  <si>
    <t>Active 9/25
Active 6/25
Active 9/25
Renew  10/24</t>
  </si>
  <si>
    <t>Active 9/25
Active 10/25
Renew 2/25
Renew  4/24</t>
  </si>
  <si>
    <t xml:space="preserve">TPC-Welder 1
TPC-Senior Welder
EP 5-5-1 Piping Fabrication
EP 5-5-2 Welding Requirements for ASME B31.3 Pipe
EP 15-5-7 QA/QC Procedures for  Welding Consumables
</t>
  </si>
  <si>
    <t>TPC-Welder 1
TPC-Senior Welder
EP 5-5-1 Piping Fabrication
EP 5-5-2 Welding Requirements for ASME B31.3 Pipe
EP 15-5-7 QA/QC Procedures for  Welding Consumables</t>
  </si>
  <si>
    <r>
      <t xml:space="preserve">Kern Energy - </t>
    </r>
    <r>
      <rPr>
        <b/>
        <i/>
        <sz val="10"/>
        <color theme="0"/>
        <rFont val="Tech"/>
      </rPr>
      <t xml:space="preserve">Weld Tracking System </t>
    </r>
    <r>
      <rPr>
        <b/>
        <i/>
        <sz val="8"/>
        <color theme="0"/>
        <rFont val="Tech"/>
      </rPr>
      <t>(Ver: 2.0.0)</t>
    </r>
  </si>
  <si>
    <t>📁 File Location and Comments</t>
  </si>
  <si>
    <t>Total Fillet Welds:</t>
  </si>
  <si>
    <t>Select Work Order #</t>
  </si>
  <si>
    <t>SET TODAYS DATE HERE</t>
  </si>
  <si>
    <t>K5</t>
  </si>
  <si>
    <t>61 - Steam</t>
  </si>
  <si>
    <t>6115-B 051226-1</t>
  </si>
  <si>
    <t>KAAA1</t>
  </si>
  <si>
    <t>W1</t>
  </si>
  <si>
    <t>W2</t>
  </si>
  <si>
    <t>W3</t>
  </si>
  <si>
    <t>W4</t>
  </si>
  <si>
    <t>W5</t>
  </si>
  <si>
    <t>W6</t>
  </si>
  <si>
    <t>SHOP</t>
  </si>
  <si>
    <t>64 - Flare</t>
  </si>
  <si>
    <t>6415-B 0102</t>
  </si>
  <si>
    <t>AAAA2</t>
  </si>
  <si>
    <t>W7</t>
  </si>
  <si>
    <t>W8</t>
  </si>
  <si>
    <t>W9</t>
  </si>
  <si>
    <t>W10</t>
  </si>
  <si>
    <t>71-Trans</t>
  </si>
  <si>
    <t>7115-B 0009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</si>
  <si>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</si>
  <si>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</si>
  <si>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</si>
  <si>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</si>
  <si>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</si>
  <si>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</si>
  <si>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</si>
  <si>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</si>
  <si>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</si>
  <si>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</si>
  <si>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55-Trans</t>
  </si>
  <si>
    <t>5515-B 060925-1 sht. 1of3</t>
  </si>
  <si>
    <t>w2</t>
  </si>
  <si>
    <t>w1</t>
  </si>
  <si>
    <t>w3</t>
  </si>
  <si>
    <t>w4</t>
  </si>
  <si>
    <t>w5</t>
  </si>
  <si>
    <t>w6</t>
  </si>
  <si>
    <t>w7</t>
  </si>
  <si>
    <t>w8</t>
  </si>
  <si>
    <t>w9</t>
  </si>
  <si>
    <t>5515-B 060925-1 sht. 2of3</t>
  </si>
  <si>
    <t>5515-B 060925-1 sht. 3of3</t>
  </si>
  <si>
    <t>5515-B 052726-1 sht. 1of1</t>
  </si>
  <si>
    <t>5515-B 052726-1 sht. 3of3</t>
  </si>
  <si>
    <t>5515-B 052726-1 sht. 2of3</t>
  </si>
  <si>
    <t>2"FG-XXXX-AAAA1 modified (fuel gas) sht.1 of1</t>
  </si>
  <si>
    <t>64-Fuel</t>
  </si>
  <si>
    <t>73-VRU</t>
  </si>
  <si>
    <t>7315-B 0231 sht. 1of1</t>
  </si>
  <si>
    <t>7315-B 0127 sht. 1of1</t>
  </si>
  <si>
    <t>7315-B 0230 sht. 1of1</t>
  </si>
  <si>
    <t>7315-B 0232 sht. 1of1</t>
  </si>
  <si>
    <t xml:space="preserve"> 7315-B 0232 sht. 1of1</t>
  </si>
  <si>
    <t>W11</t>
  </si>
  <si>
    <t>W12</t>
  </si>
  <si>
    <t>W13</t>
  </si>
  <si>
    <t>W14</t>
  </si>
  <si>
    <t>W15</t>
  </si>
  <si>
    <t>W16</t>
  </si>
  <si>
    <t>W17</t>
  </si>
  <si>
    <t xml:space="preserve">72-Tanks </t>
  </si>
  <si>
    <t>7215-B 092425 sht. 1of2</t>
  </si>
  <si>
    <t>7215-B 092425 sht. 2of2</t>
  </si>
  <si>
    <t>W18</t>
  </si>
  <si>
    <t>W19</t>
  </si>
  <si>
    <t>W20</t>
  </si>
  <si>
    <t>n/a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</si>
  <si>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</si>
  <si>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</si>
  <si>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</si>
  <si>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</si>
  <si>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</si>
  <si>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</si>
  <si>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</si>
  <si>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</si>
  <si>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</si>
  <si>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</si>
  <si>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</si>
  <si>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</si>
  <si>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</si>
  <si>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</si>
  <si>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</si>
  <si>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</si>
  <si>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</si>
  <si>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</si>
  <si>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</si>
  <si>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</si>
  <si>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</si>
  <si>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</si>
  <si>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</si>
  <si>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</si>
  <si>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</si>
  <si>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</si>
  <si>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</si>
  <si>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</si>
  <si>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</si>
  <si>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Raul P Garcia</t>
  </si>
  <si>
    <t>5515-B 062226-1 sht. 1of1</t>
  </si>
  <si>
    <t>5515-B 07226 sht. 1-2</t>
  </si>
  <si>
    <t>5515-B 07226 sht. 2-2</t>
  </si>
  <si>
    <t>48-Sru #1</t>
  </si>
  <si>
    <t>4815-B 070126-2 sht 1-4</t>
  </si>
  <si>
    <t>4815-B 070126-2 sht 2-4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</si>
  <si>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</si>
  <si>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</si>
  <si>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</si>
  <si>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</si>
  <si>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</si>
  <si>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</si>
  <si>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</si>
  <si>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</si>
  <si>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</si>
  <si>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4815-B 070126-2 sht 3-4</t>
  </si>
  <si>
    <t>W59</t>
  </si>
  <si>
    <t>W60</t>
  </si>
  <si>
    <t>W61</t>
  </si>
  <si>
    <t>W62</t>
  </si>
  <si>
    <t>W63</t>
  </si>
  <si>
    <t>W64</t>
  </si>
  <si>
    <t>W65</t>
  </si>
  <si>
    <t>W66</t>
  </si>
  <si>
    <t>W67</t>
  </si>
  <si>
    <t>W68</t>
  </si>
  <si>
    <t>W69</t>
  </si>
  <si>
    <t>W70</t>
  </si>
  <si>
    <t>W71</t>
  </si>
  <si>
    <t>W72</t>
  </si>
  <si>
    <t>W73</t>
  </si>
  <si>
    <t>W74</t>
  </si>
  <si>
    <t>W75</t>
  </si>
  <si>
    <t>W76</t>
  </si>
  <si>
    <t>W77</t>
  </si>
  <si>
    <t>W78</t>
  </si>
  <si>
    <t>W79</t>
  </si>
  <si>
    <t>W80</t>
  </si>
  <si>
    <t>W81</t>
  </si>
  <si>
    <t>W82</t>
  </si>
  <si>
    <t>W83</t>
  </si>
  <si>
    <t>4815-B 070126-2 sht 4-4</t>
  </si>
  <si>
    <t>W84</t>
  </si>
  <si>
    <t>W85</t>
  </si>
  <si>
    <t>W86</t>
  </si>
  <si>
    <t>W87</t>
  </si>
  <si>
    <t>W88</t>
  </si>
  <si>
    <t>W89</t>
  </si>
  <si>
    <t>W90</t>
  </si>
  <si>
    <t>W91</t>
  </si>
  <si>
    <t>W92</t>
  </si>
  <si>
    <t>W93</t>
  </si>
  <si>
    <t>W94</t>
  </si>
  <si>
    <t>W95</t>
  </si>
  <si>
    <t>W96</t>
  </si>
  <si>
    <t>W97</t>
  </si>
  <si>
    <t>W98</t>
  </si>
  <si>
    <t>W99</t>
  </si>
  <si>
    <t>W100</t>
  </si>
  <si>
    <t>W101</t>
  </si>
  <si>
    <t>64-FGS</t>
  </si>
  <si>
    <t>6415-B 072326-1 sht 1-1</t>
  </si>
  <si>
    <t>7315-B 072426 sht 1-1</t>
  </si>
  <si>
    <t>7315-B 072926 sht 1-1</t>
  </si>
  <si>
    <t>7315-B 080326 sht 1-1</t>
  </si>
  <si>
    <t>60-FW</t>
  </si>
  <si>
    <t>6015-B 080726-1 sht 1-1</t>
  </si>
  <si>
    <t>JAAG2R</t>
  </si>
  <si>
    <t>6015-B 080726-2 sht 1-1</t>
  </si>
  <si>
    <t>35-Platformer</t>
  </si>
  <si>
    <t>3515-B 052725-1 sht. 1of4</t>
  </si>
  <si>
    <t>3515-B 052725-1 sht. 2of4</t>
  </si>
  <si>
    <t>3515-B 052725-1 sht. 3of4</t>
  </si>
  <si>
    <t>3515-B 052725-1 sht. 4of4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</si>
</sst>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%"/>
    <numFmt numFmtId="165" formatCode="m/d/yy;@"/>
    <numFmt numFmtId="166" formatCode="[$-409]mmm\-yy;@"/>
    <numFmt numFmtId="167" formatCode="0.000"/>
    <numFmt numFmtId="168" formatCode="[$-F800]dddd\,\ mmmm\ dd\,\ yyyy"/>
    <numFmt numFmtId="169" formatCode="dd"/>
    <numFmt numFmtId="170" formatCode="d"/>
    <numFmt numFmtId="171" formatCode="mm/dd/yy;@"/>
    <numFmt numFmtId="172" formatCode="mm/dd/yyyy;@"/>
    <numFmt numFmtId="173" formatCode="mmm"/>
    <numFmt numFmtId="174" formatCode="0.0"/>
    <numFmt numFmtId="175" formatCode="General;\-General;;@"/>
    <numFmt numFmtId="176" formatCode="0.00;\-0.00;;@"/>
  </numFmts>
  <fonts count="100">
    <font>
      <sz val="10"/>
      <color theme="1"/>
      <name val="Tech"/>
    </font>
    <font>
      <sz val="11"/>
      <color theme="1"/>
      <name val="Calibri"/>
      <family val="2"/>
      <scheme val="minor"/>
    </font>
    <font>
      <sz val="10"/>
      <name val="Tech"/>
    </font>
    <font>
      <b/>
      <sz val="10"/>
      <name val="Tech"/>
    </font>
    <font>
      <b/>
      <sz val="11"/>
      <name val="Arial"/>
      <family val="2"/>
    </font>
    <font>
      <sz val="8"/>
      <name val="Tech"/>
    </font>
    <font>
      <sz val="10"/>
      <name val="Arial"/>
      <family val="2"/>
    </font>
    <font>
      <b/>
      <sz val="14"/>
      <name val="Tech"/>
    </font>
    <font>
      <b/>
      <sz val="12"/>
      <name val="Tech"/>
    </font>
    <font>
      <sz val="10"/>
      <color indexed="9"/>
      <name val="Tech"/>
    </font>
    <font>
      <sz val="18"/>
      <name val="Tech"/>
    </font>
    <font>
      <b/>
      <sz val="10"/>
      <color indexed="10"/>
      <name val="Tech"/>
    </font>
    <font>
      <b/>
      <i/>
      <sz val="10"/>
      <color indexed="9"/>
      <name val="Arial"/>
      <family val="2"/>
    </font>
    <font>
      <b/>
      <i/>
      <sz val="10"/>
      <color indexed="9"/>
      <name val="Tech"/>
    </font>
    <font>
      <sz val="11"/>
      <name val="Arial"/>
      <family val="2"/>
    </font>
    <font>
      <sz val="9"/>
      <name val="Arial"/>
      <family val="2"/>
    </font>
    <font>
      <b/>
      <sz val="20"/>
      <name val="Arial"/>
      <family val="2"/>
    </font>
    <font>
      <sz val="10"/>
      <color theme="0"/>
      <name val="Tech"/>
    </font>
    <font>
      <sz val="14"/>
      <name val="Tech"/>
    </font>
    <font>
      <b/>
      <sz val="12"/>
      <name val="Arial"/>
      <family val="2"/>
    </font>
    <font>
      <sz val="10"/>
      <color theme="3" tint="-0.249977111117893"/>
      <name val="Tech"/>
    </font>
    <font>
      <b/>
      <sz val="20"/>
      <color theme="1"/>
      <name val="Arial"/>
      <family val="2"/>
    </font>
    <font>
      <b/>
      <sz val="11"/>
      <color rgb="FFFA7D00"/>
      <name val="Calibri"/>
      <family val="2"/>
      <scheme val="minor"/>
    </font>
    <font>
      <sz val="11"/>
      <color indexed="8"/>
      <name val="Calibri"/>
      <family val="2"/>
    </font>
    <font>
      <sz val="10"/>
      <color rgb="FF00A551"/>
      <name val="Tech"/>
    </font>
    <font>
      <b/>
      <i/>
      <sz val="8"/>
      <color indexed="9"/>
      <name val="Tech"/>
    </font>
    <font>
      <b/>
      <sz val="22"/>
      <name val="Tech"/>
    </font>
    <font>
      <sz val="20"/>
      <name val="Tech"/>
    </font>
    <font>
      <b/>
      <sz val="10"/>
      <color theme="0" tint="-0.249977111117893"/>
      <name val="Tech"/>
    </font>
    <font>
      <b/>
      <sz val="12"/>
      <color theme="1"/>
      <name val="Arial"/>
      <family val="2"/>
    </font>
    <font>
      <sz val="9"/>
      <name val="Tahoma"/>
      <family val="2"/>
    </font>
    <font>
      <b/>
      <i/>
      <sz val="10"/>
      <color theme="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9"/>
      <color indexed="8"/>
      <name val="Tahoma"/>
      <family val="2"/>
    </font>
    <font>
      <sz val="10"/>
      <color theme="0"/>
      <name val="Tahoma"/>
      <family val="2"/>
    </font>
    <font>
      <sz val="10"/>
      <color indexed="9"/>
      <name val="Tahoma"/>
      <family val="2"/>
    </font>
    <font>
      <sz val="10"/>
      <color theme="1"/>
      <name val="Tahoma"/>
      <family val="2"/>
    </font>
    <font>
      <sz val="10"/>
      <color rgb="FFFF0000"/>
      <name val="Tahoma"/>
      <family val="2"/>
    </font>
    <font>
      <b/>
      <i/>
      <u/>
      <sz val="16"/>
      <name val="Tahoma"/>
      <family val="2"/>
    </font>
    <font>
      <b/>
      <sz val="14"/>
      <name val="Tahoma"/>
      <family val="2"/>
    </font>
    <font>
      <b/>
      <u/>
      <sz val="10"/>
      <name val="Tahoma"/>
      <family val="2"/>
    </font>
    <font>
      <b/>
      <sz val="11"/>
      <name val="Tahoma"/>
      <family val="2"/>
    </font>
    <font>
      <b/>
      <sz val="9"/>
      <name val="Tahoma"/>
      <family val="2"/>
    </font>
    <font>
      <b/>
      <sz val="10"/>
      <color theme="0"/>
      <name val="Tahoma"/>
      <family val="2"/>
    </font>
    <font>
      <b/>
      <sz val="10"/>
      <color theme="4" tint="0.59999389629810485"/>
      <name val="Tahoma"/>
      <family val="2"/>
    </font>
    <font>
      <b/>
      <sz val="10"/>
      <color theme="7" tint="0.39997558519241921"/>
      <name val="Tahoma"/>
      <family val="2"/>
    </font>
    <font>
      <sz val="10"/>
      <color rgb="FFEBB700"/>
      <name val="Tahoma"/>
      <family val="2"/>
    </font>
    <font>
      <b/>
      <sz val="12"/>
      <color indexed="9"/>
      <name val="Tahoma"/>
      <family val="2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0"/>
      <color rgb="FF6A6A6E"/>
      <name val="Tahoma"/>
      <family val="2"/>
    </font>
    <font>
      <sz val="10"/>
      <color rgb="FF00A551"/>
      <name val="Tahoma"/>
      <family val="2"/>
    </font>
    <font>
      <sz val="11"/>
      <name val="Tahoma"/>
      <family val="2"/>
    </font>
    <font>
      <b/>
      <sz val="10"/>
      <color indexed="56"/>
      <name val="Tahoma"/>
      <family val="2"/>
    </font>
    <font>
      <sz val="10"/>
      <color rgb="FF6A6A6E"/>
      <name val="Tech"/>
    </font>
    <font>
      <b/>
      <i/>
      <sz val="10"/>
      <color rgb="FF6A6A6E"/>
      <name val="Tech"/>
    </font>
    <font>
      <b/>
      <i/>
      <sz val="10"/>
      <color theme="1"/>
      <name val="Tahoma"/>
      <family val="2"/>
    </font>
    <font>
      <b/>
      <sz val="10"/>
      <color rgb="FF000000"/>
      <name val="Tahoma"/>
      <family val="2"/>
    </font>
    <font>
      <sz val="9"/>
      <color indexed="8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sz val="8"/>
      <color rgb="FF000000"/>
      <name val="Segoe UI"/>
      <family val="2"/>
    </font>
    <font>
      <b/>
      <sz val="10"/>
      <color rgb="FF000000"/>
      <name val="Tech"/>
    </font>
    <font>
      <sz val="10"/>
      <color rgb="FF69696B"/>
      <name val="Tech"/>
    </font>
    <font>
      <sz val="11"/>
      <color theme="1"/>
      <name val="Tahoma"/>
      <family val="2"/>
    </font>
    <font>
      <sz val="10"/>
      <color rgb="FF004B96"/>
      <name val="Tahoma"/>
      <family val="2"/>
    </font>
    <font>
      <b/>
      <sz val="14"/>
      <color theme="0" tint="-0.14999847407452621"/>
      <name val="Tahoma"/>
      <family val="2"/>
    </font>
    <font>
      <sz val="22"/>
      <color theme="0" tint="-0.14999847407452621"/>
      <name val="Tahoma"/>
      <family val="2"/>
    </font>
    <font>
      <b/>
      <sz val="10"/>
      <color theme="0"/>
      <name val="Tech"/>
    </font>
    <font>
      <b/>
      <sz val="10"/>
      <color rgb="FF000A72"/>
      <name val="Tahoma"/>
      <family val="2"/>
    </font>
    <font>
      <b/>
      <sz val="12"/>
      <color theme="0"/>
      <name val="Tech"/>
    </font>
    <font>
      <sz val="8"/>
      <color theme="0"/>
      <name val="Tech"/>
    </font>
    <font>
      <b/>
      <sz val="12"/>
      <color theme="1"/>
      <name val="Tahoma"/>
      <family val="2"/>
    </font>
    <font>
      <b/>
      <sz val="10"/>
      <color theme="1"/>
      <name val="Tahoma"/>
      <family val="2"/>
    </font>
    <font>
      <sz val="16"/>
      <name val="Tech"/>
    </font>
    <font>
      <sz val="18"/>
      <color theme="0"/>
      <name val="Tech"/>
    </font>
    <font>
      <b/>
      <sz val="14"/>
      <color theme="0"/>
      <name val="Tech"/>
    </font>
    <font>
      <b/>
      <i/>
      <sz val="10"/>
      <color theme="0"/>
      <name val="Arial"/>
      <family val="2"/>
    </font>
    <font>
      <b/>
      <i/>
      <sz val="10"/>
      <color theme="0"/>
      <name val="Tech"/>
    </font>
    <font>
      <b/>
      <i/>
      <sz val="8"/>
      <color theme="0"/>
      <name val="Tech"/>
    </font>
    <font>
      <b/>
      <sz val="9"/>
      <color theme="0"/>
      <name val="Tahoma"/>
      <family val="2"/>
    </font>
    <font>
      <b/>
      <sz val="10"/>
      <color rgb="FFFDBD59"/>
      <name val="Tahoma"/>
      <family val="2"/>
    </font>
    <font>
      <b/>
      <sz val="10"/>
      <color rgb="FF309373"/>
      <name val="Tahoma"/>
      <family val="2"/>
    </font>
    <font>
      <b/>
      <sz val="12"/>
      <color theme="0"/>
      <name val="Tahoma"/>
      <family val="2"/>
    </font>
    <font>
      <b/>
      <u/>
      <sz val="12"/>
      <color theme="0"/>
      <name val="Tahoma"/>
      <family val="2"/>
    </font>
    <font>
      <u/>
      <sz val="10"/>
      <color theme="0"/>
      <name val="Tahoma"/>
      <family val="2"/>
    </font>
    <font>
      <sz val="10"/>
      <color rgb="FF000A72"/>
      <name val="Tahoma"/>
      <family val="2"/>
    </font>
    <font>
      <b/>
      <sz val="20"/>
      <color rgb="FF000A72"/>
      <name val="Tahoma"/>
      <family val="2"/>
    </font>
    <font>
      <b/>
      <sz val="14"/>
      <color theme="0"/>
      <name val="Tahoma"/>
      <family val="2"/>
    </font>
    <font>
      <b/>
      <sz val="12"/>
      <color rgb="FF000A72"/>
      <name val="Tahoma"/>
      <family val="2"/>
    </font>
    <font>
      <b/>
      <sz val="24"/>
      <color rgb="FF000A72"/>
      <name val="Tahoma"/>
      <family val="2"/>
    </font>
    <font>
      <b/>
      <sz val="14"/>
      <color rgb="FF000A72"/>
      <name val="Tahoma"/>
      <family val="2"/>
    </font>
    <font>
      <b/>
      <sz val="11"/>
      <color theme="0"/>
      <name val="Tech"/>
    </font>
    <font>
      <b/>
      <sz val="12"/>
      <color theme="0"/>
      <name val="Arial"/>
      <family val="2"/>
    </font>
    <font>
      <u/>
      <sz val="10"/>
      <color theme="10"/>
      <name val="Tech"/>
    </font>
  </fonts>
  <fills count="45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8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gray0625">
        <fgColor indexed="8"/>
        <bgColor indexed="9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7CE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A551"/>
        <bgColor indexed="64"/>
      </patternFill>
    </fill>
    <fill>
      <patternFill patternType="solid">
        <fgColor rgb="FF747678"/>
        <bgColor indexed="64"/>
      </patternFill>
    </fill>
    <fill>
      <patternFill patternType="solid">
        <fgColor rgb="FFEBB700"/>
        <bgColor indexed="64"/>
      </patternFill>
    </fill>
    <fill>
      <patternFill patternType="solid">
        <fgColor rgb="FF6A6A6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A72"/>
        <bgColor indexed="64"/>
      </patternFill>
    </fill>
    <fill>
      <patternFill patternType="solid">
        <fgColor rgb="FFFDBD59"/>
        <bgColor indexed="64"/>
      </patternFill>
    </fill>
    <fill>
      <patternFill patternType="solid">
        <fgColor rgb="FF309373"/>
        <bgColor indexed="64"/>
      </patternFill>
    </fill>
    <fill>
      <patternFill patternType="solid">
        <fgColor rgb="FF58A5DA"/>
        <bgColor indexed="64"/>
      </patternFill>
    </fill>
    <fill>
      <patternFill patternType="gray0625">
        <fgColor indexed="8"/>
        <bgColor rgb="FF309373"/>
      </patternFill>
    </fill>
    <fill>
      <patternFill patternType="solid">
        <fgColor rgb="FF002060"/>
        <bgColor indexed="64"/>
      </patternFill>
    </fill>
    <fill>
      <patternFill patternType="gray0625">
        <bgColor theme="0" tint="-0.24994659260841701"/>
      </patternFill>
    </fill>
    <fill>
      <patternFill patternType="lightGray">
        <fgColor theme="0" tint="-0.24994659260841701"/>
        <bgColor theme="0" tint="-0.499984740745262"/>
      </patternFill>
    </fill>
    <fill>
      <patternFill patternType="lightGray">
        <bgColor theme="0" tint="-0.24994659260841701"/>
      </patternFill>
    </fill>
  </fills>
  <borders count="9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rgb="FF000A72"/>
      </left>
      <right style="thin">
        <color rgb="FF000A72"/>
      </right>
      <top style="thin">
        <color rgb="FF000A72"/>
      </top>
      <bottom style="thin">
        <color rgb="FF000A72"/>
      </bottom>
      <diagonal/>
    </border>
    <border>
      <left style="thin">
        <color rgb="FF000A72"/>
      </left>
      <right/>
      <top style="thin">
        <color rgb="FF000A72"/>
      </top>
      <bottom/>
      <diagonal/>
    </border>
    <border>
      <left/>
      <right/>
      <top style="thin">
        <color rgb="FF000A72"/>
      </top>
      <bottom/>
      <diagonal/>
    </border>
    <border>
      <left style="thin">
        <color theme="0"/>
      </left>
      <right style="thin">
        <color theme="0"/>
      </right>
      <top style="thin">
        <color rgb="FF000A72"/>
      </top>
      <bottom style="thin">
        <color rgb="FF000A72"/>
      </bottom>
      <diagonal/>
    </border>
    <border>
      <left/>
      <right/>
      <top style="thin">
        <color rgb="FF000A72"/>
      </top>
      <bottom style="thin">
        <color rgb="FF000A72"/>
      </bottom>
      <diagonal/>
    </border>
    <border>
      <left style="thin">
        <color rgb="FF000A72"/>
      </left>
      <right style="thin">
        <color theme="0"/>
      </right>
      <top style="thin">
        <color rgb="FF000A72"/>
      </top>
      <bottom style="thin">
        <color rgb="FF000A72"/>
      </bottom>
      <diagonal/>
    </border>
    <border>
      <left/>
      <right style="thin">
        <color rgb="FF000A72"/>
      </right>
      <top style="thin">
        <color rgb="FF000A72"/>
      </top>
      <bottom style="thin">
        <color rgb="FF000A72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rgb="FF000A72"/>
      </left>
      <right style="thin">
        <color theme="0"/>
      </right>
      <top style="thin">
        <color rgb="FF000A72"/>
      </top>
      <bottom/>
      <diagonal/>
    </border>
    <border>
      <left style="thin">
        <color theme="0"/>
      </left>
      <right style="thin">
        <color theme="0"/>
      </right>
      <top style="thin">
        <color rgb="FF000A72"/>
      </top>
      <bottom/>
      <diagonal/>
    </border>
    <border>
      <left style="thin">
        <color theme="0"/>
      </left>
      <right style="thin">
        <color rgb="FF000A72"/>
      </right>
      <top style="thin">
        <color rgb="FF000A72"/>
      </top>
      <bottom/>
      <diagonal/>
    </border>
    <border>
      <left style="thin">
        <color rgb="FF000A72"/>
      </left>
      <right style="thin">
        <color theme="0"/>
      </right>
      <top/>
      <bottom style="thin">
        <color rgb="FF000A72"/>
      </bottom>
      <diagonal/>
    </border>
    <border>
      <left style="thin">
        <color theme="0"/>
      </left>
      <right style="thin">
        <color theme="0"/>
      </right>
      <top/>
      <bottom style="thin">
        <color rgb="FF000A72"/>
      </bottom>
      <diagonal/>
    </border>
    <border>
      <left style="thin">
        <color theme="0"/>
      </left>
      <right style="thin">
        <color rgb="FF000A72"/>
      </right>
      <top/>
      <bottom style="thin">
        <color rgb="FF000A72"/>
      </bottom>
      <diagonal/>
    </border>
    <border>
      <left style="thin">
        <color theme="0"/>
      </left>
      <right style="thin">
        <color rgb="FF000A72"/>
      </right>
      <top style="thin">
        <color rgb="FF000A72"/>
      </top>
      <bottom style="thin">
        <color rgb="FF000A72"/>
      </bottom>
      <diagonal/>
    </border>
  </borders>
  <cellStyleXfs count="13">
    <xf numFmtId="166" fontId="0" fillId="0" borderId="1" applyNumberFormat="0" applyFont="0" applyBorder="0" applyAlignment="0" applyProtection="0"/>
    <xf numFmtId="166" fontId="1" fillId="12" borderId="1" applyNumberFormat="0" applyFont="0" applyBorder="0" applyAlignment="0" applyProtection="0"/>
    <xf numFmtId="165" fontId="6" fillId="0" borderId="1" applyNumberFormat="0" applyFont="0" applyBorder="0" applyAlignment="0" applyProtection="0">
      <alignment horizontal="center" shrinkToFit="1"/>
      <protection locked="0"/>
    </xf>
    <xf numFmtId="165" fontId="6" fillId="13" borderId="1" applyNumberFormat="0" applyFont="0" applyBorder="0" applyAlignment="0" applyProtection="0">
      <alignment horizontal="center" shrinkToFit="1"/>
      <protection locked="0"/>
    </xf>
    <xf numFmtId="9" fontId="2" fillId="0" borderId="0" applyFont="0" applyFill="0" applyBorder="0" applyAlignment="0" applyProtection="0"/>
    <xf numFmtId="165" fontId="6" fillId="14" borderId="1" applyNumberFormat="0" applyFont="0" applyBorder="0" applyAlignment="0" applyProtection="0">
      <alignment horizontal="center" shrinkToFit="1"/>
      <protection locked="0"/>
    </xf>
    <xf numFmtId="165" fontId="6" fillId="15" borderId="1" applyNumberFormat="0" applyFont="0" applyBorder="0" applyAlignment="0" applyProtection="0">
      <alignment horizontal="center" shrinkToFit="1"/>
      <protection locked="0"/>
    </xf>
    <xf numFmtId="0" fontId="1" fillId="26" borderId="1" applyNumberFormat="0" applyFont="0" applyBorder="0" applyAlignment="0" applyProtection="0"/>
    <xf numFmtId="0" fontId="1" fillId="29" borderId="1" applyNumberFormat="0" applyFont="0" applyBorder="0" applyAlignment="0" applyProtection="0"/>
    <xf numFmtId="0" fontId="22" fillId="27" borderId="37" applyNumberFormat="0" applyBorder="0" applyAlignment="0" applyProtection="0"/>
    <xf numFmtId="165" fontId="15" fillId="28" borderId="1" applyNumberFormat="0" applyFont="0" applyBorder="0" applyAlignment="0" applyProtection="0">
      <alignment horizontal="center" vertical="center" textRotation="180" wrapText="1" shrinkToFit="1"/>
    </xf>
    <xf numFmtId="0" fontId="23" fillId="0" borderId="0" applyNumberFormat="0" applyFont="0" applyBorder="0" applyAlignment="0" applyProtection="0"/>
    <xf numFmtId="166" fontId="99" fillId="0" borderId="1" applyNumberFormat="0" applyFill="0" applyBorder="0" applyAlignment="0" applyProtection="0"/>
  </cellStyleXfs>
  <cellXfs count="910">
    <xf numFmtId="166" fontId="0" fillId="0" borderId="1" xfId="0"/>
    <xf numFmtId="166" fontId="0" fillId="0" borderId="1" xfId="0" applyBorder="1" applyAlignment="1" applyProtection="1">
      <alignment horizontal="center"/>
      <protection locked="0"/>
    </xf>
    <xf numFmtId="166" fontId="7" fillId="2" borderId="0" xfId="0" applyFont="1" applyFill="1" applyBorder="1" applyAlignment="1">
      <alignment horizontal="center"/>
    </xf>
    <xf numFmtId="166" fontId="5" fillId="0" borderId="3" xfId="0" applyFont="1" applyBorder="1" applyAlignment="1" applyProtection="1">
      <alignment horizontal="center"/>
      <protection locked="0"/>
    </xf>
    <xf numFmtId="164" fontId="9" fillId="3" borderId="1" xfId="0" applyNumberFormat="1" applyFont="1" applyFill="1" applyBorder="1" applyAlignment="1" applyProtection="1">
      <alignment horizontal="center"/>
    </xf>
    <xf numFmtId="0" fontId="5" fillId="0" borderId="3" xfId="0" applyNumberFormat="1" applyFon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0" fontId="5" fillId="3" borderId="3" xfId="0" applyNumberFormat="1" applyFont="1" applyFill="1" applyBorder="1" applyAlignment="1" applyProtection="1">
      <alignment horizontal="center"/>
      <protection locked="0"/>
    </xf>
    <xf numFmtId="0" fontId="9" fillId="3" borderId="1" xfId="0" applyNumberFormat="1" applyFont="1" applyFill="1" applyBorder="1" applyAlignment="1" applyProtection="1">
      <alignment horizontal="center"/>
    </xf>
    <xf numFmtId="0" fontId="9" fillId="3" borderId="3" xfId="0" applyNumberFormat="1" applyFont="1" applyFill="1" applyBorder="1" applyAlignment="1" applyProtection="1">
      <alignment horizontal="center"/>
    </xf>
    <xf numFmtId="10" fontId="9" fillId="3" borderId="4" xfId="0" applyNumberFormat="1" applyFont="1" applyFill="1" applyBorder="1" applyAlignment="1" applyProtection="1">
      <alignment horizontal="center"/>
    </xf>
    <xf numFmtId="10" fontId="9" fillId="3" borderId="1" xfId="0" applyNumberFormat="1" applyFont="1" applyFill="1" applyBorder="1" applyAlignment="1" applyProtection="1">
      <alignment horizontal="center"/>
    </xf>
    <xf numFmtId="166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 applyBorder="1"/>
    <xf numFmtId="166" fontId="0" fillId="0" borderId="0" xfId="0" applyBorder="1"/>
    <xf numFmtId="0" fontId="5" fillId="0" borderId="8" xfId="0" applyNumberFormat="1" applyFont="1" applyBorder="1" applyAlignment="1" applyProtection="1">
      <alignment horizontal="center"/>
      <protection locked="0"/>
    </xf>
    <xf numFmtId="166" fontId="0" fillId="0" borderId="2" xfId="0" applyBorder="1" applyAlignment="1" applyProtection="1">
      <alignment horizontal="center"/>
      <protection locked="0"/>
    </xf>
    <xf numFmtId="166" fontId="5" fillId="0" borderId="5" xfId="0" applyFont="1" applyBorder="1" applyAlignment="1" applyProtection="1">
      <alignment horizontal="center"/>
      <protection locked="0"/>
    </xf>
    <xf numFmtId="166" fontId="0" fillId="0" borderId="6" xfId="0" applyBorder="1" applyAlignment="1" applyProtection="1">
      <alignment horizontal="center"/>
      <protection locked="0"/>
    </xf>
    <xf numFmtId="0" fontId="9" fillId="3" borderId="5" xfId="0" applyNumberFormat="1" applyFont="1" applyFill="1" applyBorder="1" applyAlignment="1" applyProtection="1">
      <alignment horizontal="center"/>
    </xf>
    <xf numFmtId="0" fontId="9" fillId="3" borderId="6" xfId="0" applyNumberFormat="1" applyFont="1" applyFill="1" applyBorder="1" applyAlignment="1" applyProtection="1">
      <alignment horizontal="center"/>
    </xf>
    <xf numFmtId="10" fontId="9" fillId="3" borderId="6" xfId="0" applyNumberFormat="1" applyFont="1" applyFill="1" applyBorder="1" applyAlignment="1" applyProtection="1">
      <alignment horizontal="center"/>
    </xf>
    <xf numFmtId="164" fontId="9" fillId="3" borderId="6" xfId="0" applyNumberFormat="1" applyFont="1" applyFill="1" applyBorder="1" applyAlignment="1" applyProtection="1">
      <alignment horizontal="center"/>
    </xf>
    <xf numFmtId="10" fontId="9" fillId="3" borderId="7" xfId="0" applyNumberFormat="1" applyFont="1" applyFill="1" applyBorder="1" applyAlignment="1" applyProtection="1">
      <alignment horizontal="center"/>
    </xf>
    <xf numFmtId="0" fontId="9" fillId="3" borderId="8" xfId="0" applyNumberFormat="1" applyFont="1" applyFill="1" applyBorder="1" applyAlignment="1" applyProtection="1">
      <alignment horizontal="center"/>
    </xf>
    <xf numFmtId="0" fontId="9" fillId="3" borderId="2" xfId="0" applyNumberFormat="1" applyFont="1" applyFill="1" applyBorder="1" applyAlignment="1" applyProtection="1">
      <alignment horizontal="center"/>
    </xf>
    <xf numFmtId="10" fontId="9" fillId="3" borderId="2" xfId="0" applyNumberFormat="1" applyFont="1" applyFill="1" applyBorder="1" applyAlignment="1" applyProtection="1">
      <alignment horizontal="center"/>
    </xf>
    <xf numFmtId="10" fontId="9" fillId="3" borderId="9" xfId="0" applyNumberFormat="1" applyFont="1" applyFill="1" applyBorder="1" applyAlignment="1" applyProtection="1">
      <alignment horizontal="center"/>
    </xf>
    <xf numFmtId="2" fontId="0" fillId="0" borderId="0" xfId="0" applyNumberFormat="1" applyBorder="1"/>
    <xf numFmtId="167" fontId="0" fillId="0" borderId="0" xfId="0" applyNumberFormat="1" applyBorder="1"/>
    <xf numFmtId="166" fontId="0" fillId="0" borderId="0" xfId="0" applyNumberFormat="1" applyBorder="1"/>
    <xf numFmtId="166" fontId="0" fillId="0" borderId="13" xfId="0" pivotButton="1" applyBorder="1" applyAlignment="1">
      <alignment horizontal="center" vertical="center"/>
    </xf>
    <xf numFmtId="166" fontId="0" fillId="0" borderId="32" xfId="0" applyBorder="1" applyAlignment="1">
      <alignment horizontal="center" vertical="center"/>
    </xf>
    <xf numFmtId="0" fontId="0" fillId="0" borderId="0" xfId="0" applyNumberFormat="1" applyBorder="1" applyAlignment="1" applyProtection="1">
      <alignment horizontal="center"/>
      <protection locked="0"/>
    </xf>
    <xf numFmtId="0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  <protection locked="0"/>
    </xf>
    <xf numFmtId="0" fontId="2" fillId="0" borderId="0" xfId="0" applyNumberFormat="1" applyFont="1" applyBorder="1" applyAlignment="1" applyProtection="1">
      <alignment horizontal="center"/>
    </xf>
    <xf numFmtId="10" fontId="2" fillId="0" borderId="0" xfId="0" applyNumberFormat="1" applyFont="1" applyBorder="1" applyAlignment="1" applyProtection="1">
      <alignment horizontal="center"/>
    </xf>
    <xf numFmtId="10" fontId="2" fillId="0" borderId="0" xfId="0" applyNumberFormat="1" applyFont="1" applyBorder="1" applyAlignment="1" applyProtection="1">
      <alignment horizontal="center"/>
      <protection locked="0"/>
    </xf>
    <xf numFmtId="0" fontId="3" fillId="3" borderId="1" xfId="0" applyNumberFormat="1" applyFont="1" applyFill="1" applyBorder="1" applyAlignment="1" applyProtection="1">
      <alignment horizontal="center"/>
    </xf>
    <xf numFmtId="0" fontId="0" fillId="3" borderId="1" xfId="0" applyNumberFormat="1" applyFill="1" applyBorder="1" applyAlignment="1" applyProtection="1">
      <alignment horizontal="center"/>
      <protection locked="0"/>
    </xf>
    <xf numFmtId="0" fontId="3" fillId="3" borderId="2" xfId="0" applyNumberFormat="1" applyFont="1" applyFill="1" applyBorder="1" applyAlignment="1" applyProtection="1">
      <alignment horizontal="center"/>
    </xf>
    <xf numFmtId="0" fontId="3" fillId="3" borderId="6" xfId="0" applyNumberFormat="1" applyFont="1" applyFill="1" applyBorder="1" applyAlignment="1" applyProtection="1">
      <alignment horizontal="center"/>
    </xf>
    <xf numFmtId="0" fontId="0" fillId="4" borderId="5" xfId="0" applyNumberFormat="1" applyFill="1" applyBorder="1" applyAlignment="1" applyProtection="1">
      <alignment horizontal="center"/>
      <protection locked="0"/>
    </xf>
    <xf numFmtId="0" fontId="3" fillId="4" borderId="6" xfId="0" applyNumberFormat="1" applyFont="1" applyFill="1" applyBorder="1" applyAlignment="1" applyProtection="1">
      <alignment horizontal="center"/>
    </xf>
    <xf numFmtId="166" fontId="0" fillId="0" borderId="0" xfId="0" applyBorder="1" applyAlignment="1" applyProtection="1">
      <alignment horizontal="center"/>
      <protection locked="0"/>
    </xf>
    <xf numFmtId="166" fontId="2" fillId="0" borderId="0" xfId="0" applyFont="1" applyBorder="1" applyAlignment="1" applyProtection="1">
      <alignment horizontal="center"/>
      <protection locked="0"/>
    </xf>
    <xf numFmtId="166" fontId="2" fillId="0" borderId="0" xfId="0" applyFont="1" applyBorder="1" applyAlignment="1" applyProtection="1">
      <alignment horizontal="center"/>
    </xf>
    <xf numFmtId="166" fontId="0" fillId="0" borderId="0" xfId="0" applyBorder="1" applyAlignment="1" applyProtection="1">
      <alignment horizontal="center"/>
    </xf>
    <xf numFmtId="0" fontId="0" fillId="4" borderId="6" xfId="0" applyNumberFormat="1" applyFill="1" applyBorder="1" applyAlignment="1" applyProtection="1">
      <alignment horizontal="center"/>
      <protection locked="0"/>
    </xf>
    <xf numFmtId="166" fontId="0" fillId="4" borderId="6" xfId="0" applyFill="1" applyBorder="1" applyAlignment="1" applyProtection="1">
      <alignment horizontal="center"/>
      <protection locked="0"/>
    </xf>
    <xf numFmtId="0" fontId="3" fillId="4" borderId="7" xfId="0" applyNumberFormat="1" applyFont="1" applyFill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  <protection locked="0"/>
    </xf>
    <xf numFmtId="0" fontId="5" fillId="30" borderId="2" xfId="0" applyNumberFormat="1" applyFont="1" applyFill="1" applyBorder="1" applyAlignment="1" applyProtection="1">
      <alignment horizontal="center"/>
    </xf>
    <xf numFmtId="0" fontId="0" fillId="30" borderId="8" xfId="0" applyNumberFormat="1" applyFill="1" applyBorder="1" applyAlignment="1" applyProtection="1">
      <alignment horizontal="center" vertical="center"/>
    </xf>
    <xf numFmtId="0" fontId="0" fillId="30" borderId="2" xfId="0" applyNumberFormat="1" applyFill="1" applyBorder="1" applyAlignment="1" applyProtection="1">
      <alignment horizontal="center" vertical="center"/>
    </xf>
    <xf numFmtId="10" fontId="0" fillId="30" borderId="2" xfId="0" applyNumberFormat="1" applyFill="1" applyBorder="1" applyAlignment="1" applyProtection="1">
      <alignment horizontal="center" vertical="center"/>
    </xf>
    <xf numFmtId="10" fontId="0" fillId="30" borderId="9" xfId="0" applyNumberFormat="1" applyFill="1" applyBorder="1" applyAlignment="1" applyProtection="1">
      <alignment horizontal="center" vertical="center"/>
    </xf>
    <xf numFmtId="166" fontId="0" fillId="30" borderId="2" xfId="0" applyFill="1" applyBorder="1" applyAlignment="1" applyProtection="1">
      <alignment horizontal="center" vertical="center"/>
    </xf>
    <xf numFmtId="164" fontId="0" fillId="30" borderId="2" xfId="0" applyNumberFormat="1" applyFill="1" applyBorder="1" applyAlignment="1" applyProtection="1">
      <alignment horizontal="center" vertical="center"/>
    </xf>
    <xf numFmtId="166" fontId="0" fillId="2" borderId="0" xfId="0" applyFill="1" applyBorder="1"/>
    <xf numFmtId="1" fontId="0" fillId="0" borderId="0" xfId="0" pivotButton="1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6" fontId="0" fillId="0" borderId="0" xfId="0" applyBorder="1" applyAlignment="1">
      <alignment horizontal="center"/>
    </xf>
    <xf numFmtId="166" fontId="0" fillId="0" borderId="0" xfId="0" pivotButton="1" applyBorder="1"/>
    <xf numFmtId="0" fontId="0" fillId="0" borderId="0" xfId="0" pivotButton="1" applyNumberFormat="1" applyBorder="1"/>
    <xf numFmtId="0" fontId="0" fillId="0" borderId="0" xfId="0" applyNumberFormat="1" applyBorder="1"/>
    <xf numFmtId="166" fontId="8" fillId="0" borderId="0" xfId="0" applyFont="1" applyBorder="1" applyAlignment="1">
      <alignment horizontal="center" wrapText="1"/>
    </xf>
    <xf numFmtId="166" fontId="10" fillId="0" borderId="0" xfId="0" applyFont="1" applyBorder="1" applyAlignment="1">
      <alignment horizontal="center"/>
    </xf>
    <xf numFmtId="166" fontId="8" fillId="0" borderId="0" xfId="0" applyFont="1" applyBorder="1" applyAlignment="1">
      <alignment horizontal="center"/>
    </xf>
    <xf numFmtId="166" fontId="7" fillId="0" borderId="0" xfId="0" applyFont="1" applyBorder="1" applyAlignment="1">
      <alignment horizontal="center"/>
    </xf>
    <xf numFmtId="166" fontId="0" fillId="0" borderId="0" xfId="0" applyBorder="1" applyAlignment="1">
      <alignment wrapText="1"/>
    </xf>
    <xf numFmtId="0" fontId="18" fillId="25" borderId="16" xfId="0" applyNumberFormat="1" applyFont="1" applyFill="1" applyBorder="1" applyAlignment="1" applyProtection="1">
      <alignment horizontal="right" vertical="center"/>
    </xf>
    <xf numFmtId="0" fontId="0" fillId="0" borderId="0" xfId="0" applyNumberFormat="1" applyBorder="1" applyAlignment="1">
      <alignment horizontal="left"/>
    </xf>
    <xf numFmtId="164" fontId="9" fillId="3" borderId="7" xfId="0" applyNumberFormat="1" applyFont="1" applyFill="1" applyBorder="1" applyAlignment="1" applyProtection="1">
      <alignment horizontal="center"/>
    </xf>
    <xf numFmtId="164" fontId="9" fillId="3" borderId="4" xfId="0" applyNumberFormat="1" applyFont="1" applyFill="1" applyBorder="1" applyAlignment="1" applyProtection="1">
      <alignment horizontal="center"/>
    </xf>
    <xf numFmtId="166" fontId="0" fillId="30" borderId="8" xfId="0" applyNumberFormat="1" applyFill="1" applyBorder="1" applyAlignment="1" applyProtection="1">
      <alignment horizontal="center" vertical="center"/>
    </xf>
    <xf numFmtId="166" fontId="0" fillId="30" borderId="9" xfId="0" applyFill="1" applyBorder="1" applyAlignment="1" applyProtection="1">
      <alignment horizontal="center" vertical="center"/>
    </xf>
    <xf numFmtId="166" fontId="0" fillId="0" borderId="1" xfId="0" applyBorder="1" applyAlignment="1">
      <alignment horizontal="center" vertical="center"/>
    </xf>
    <xf numFmtId="0" fontId="0" fillId="4" borderId="32" xfId="0" applyNumberFormat="1" applyFill="1" applyBorder="1" applyAlignment="1" applyProtection="1">
      <alignment horizontal="center"/>
    </xf>
    <xf numFmtId="0" fontId="0" fillId="4" borderId="35" xfId="0" applyNumberFormat="1" applyFill="1" applyBorder="1" applyAlignment="1" applyProtection="1">
      <alignment horizontal="center"/>
    </xf>
    <xf numFmtId="10" fontId="0" fillId="4" borderId="32" xfId="0" applyNumberFormat="1" applyFill="1" applyBorder="1" applyAlignment="1" applyProtection="1">
      <alignment horizontal="center"/>
    </xf>
    <xf numFmtId="10" fontId="0" fillId="4" borderId="36" xfId="0" applyNumberFormat="1" applyFill="1" applyBorder="1" applyAlignment="1" applyProtection="1">
      <alignment horizontal="center"/>
    </xf>
    <xf numFmtId="0" fontId="9" fillId="3" borderId="34" xfId="0" applyNumberFormat="1" applyFont="1" applyFill="1" applyBorder="1" applyAlignment="1" applyProtection="1">
      <alignment horizontal="center"/>
    </xf>
    <xf numFmtId="0" fontId="9" fillId="3" borderId="27" xfId="0" applyNumberFormat="1" applyFont="1" applyFill="1" applyBorder="1" applyAlignment="1" applyProtection="1">
      <alignment horizontal="center"/>
    </xf>
    <xf numFmtId="0" fontId="9" fillId="3" borderId="57" xfId="0" applyNumberFormat="1" applyFont="1" applyFill="1" applyBorder="1" applyAlignment="1" applyProtection="1">
      <alignment horizontal="center"/>
    </xf>
    <xf numFmtId="166" fontId="0" fillId="4" borderId="35" xfId="0" applyNumberFormat="1" applyFill="1" applyBorder="1" applyAlignment="1" applyProtection="1">
      <alignment horizontal="center"/>
    </xf>
    <xf numFmtId="166" fontId="0" fillId="4" borderId="32" xfId="0" applyFill="1" applyBorder="1" applyAlignment="1" applyProtection="1">
      <alignment horizontal="center"/>
    </xf>
    <xf numFmtId="164" fontId="0" fillId="4" borderId="32" xfId="0" applyNumberFormat="1" applyFill="1" applyBorder="1" applyAlignment="1" applyProtection="1">
      <alignment horizontal="center"/>
    </xf>
    <xf numFmtId="166" fontId="0" fillId="4" borderId="36" xfId="0" applyFill="1" applyBorder="1" applyAlignment="1" applyProtection="1">
      <alignment horizontal="center"/>
    </xf>
    <xf numFmtId="164" fontId="9" fillId="3" borderId="2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6" fontId="0" fillId="4" borderId="35" xfId="0" applyFill="1" applyBorder="1" applyAlignment="1" applyProtection="1">
      <alignment horizontal="center"/>
    </xf>
    <xf numFmtId="166" fontId="0" fillId="4" borderId="32" xfId="0" applyNumberFormat="1" applyFill="1" applyBorder="1" applyAlignment="1" applyProtection="1">
      <alignment horizontal="center"/>
    </xf>
    <xf numFmtId="164" fontId="0" fillId="4" borderId="36" xfId="0" applyNumberFormat="1" applyFill="1" applyBorder="1" applyAlignment="1" applyProtection="1">
      <alignment horizontal="center"/>
    </xf>
    <xf numFmtId="0" fontId="3" fillId="0" borderId="33" xfId="0" applyNumberFormat="1" applyFont="1" applyBorder="1" applyAlignment="1" applyProtection="1">
      <alignment horizontal="center"/>
    </xf>
    <xf numFmtId="0" fontId="3" fillId="0" borderId="10" xfId="0" applyNumberFormat="1" applyFont="1" applyBorder="1" applyAlignment="1" applyProtection="1">
      <alignment horizontal="center"/>
    </xf>
    <xf numFmtId="0" fontId="3" fillId="0" borderId="22" xfId="0" applyNumberFormat="1" applyFont="1" applyBorder="1" applyAlignment="1" applyProtection="1">
      <alignment horizontal="center"/>
    </xf>
    <xf numFmtId="14" fontId="0" fillId="0" borderId="0" xfId="0" applyNumberFormat="1" applyBorder="1" applyAlignment="1">
      <alignment horizontal="center" vertical="center"/>
    </xf>
    <xf numFmtId="14" fontId="0" fillId="0" borderId="30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32" xfId="0" applyNumberFormat="1" applyBorder="1" applyAlignment="1">
      <alignment horizontal="center" vertical="center"/>
    </xf>
    <xf numFmtId="14" fontId="0" fillId="0" borderId="1" xfId="0" applyNumberFormat="1"/>
    <xf numFmtId="166" fontId="32" fillId="0" borderId="0" xfId="0" applyFont="1" applyBorder="1" applyAlignment="1">
      <alignment horizontal="center" shrinkToFit="1"/>
    </xf>
    <xf numFmtId="166" fontId="33" fillId="0" borderId="0" xfId="0" applyFont="1" applyBorder="1" applyAlignment="1">
      <alignment horizontal="center" vertical="center" textRotation="90" shrinkToFit="1"/>
    </xf>
    <xf numFmtId="166" fontId="33" fillId="0" borderId="0" xfId="0" applyFont="1" applyBorder="1" applyAlignment="1" applyProtection="1">
      <alignment horizontal="center" vertical="center" textRotation="90" shrinkToFit="1"/>
      <protection locked="0"/>
    </xf>
    <xf numFmtId="166" fontId="36" fillId="0" borderId="0" xfId="0" applyFont="1" applyBorder="1" applyAlignment="1" applyProtection="1">
      <alignment horizontal="center" shrinkToFit="1"/>
      <protection locked="0"/>
    </xf>
    <xf numFmtId="166" fontId="36" fillId="3" borderId="0" xfId="0" applyFont="1" applyFill="1" applyBorder="1" applyAlignment="1" applyProtection="1">
      <alignment horizontal="center" shrinkToFit="1"/>
      <protection locked="0"/>
    </xf>
    <xf numFmtId="166" fontId="36" fillId="0" borderId="0" xfId="2" applyNumberFormat="1" applyFont="1" applyBorder="1" applyAlignment="1" applyProtection="1">
      <alignment horizontal="center" shrinkToFit="1"/>
      <protection locked="0"/>
    </xf>
    <xf numFmtId="49" fontId="32" fillId="0" borderId="0" xfId="0" applyNumberFormat="1" applyFont="1" applyBorder="1" applyAlignment="1">
      <alignment horizontal="center" shrinkToFit="1"/>
    </xf>
    <xf numFmtId="0" fontId="32" fillId="0" borderId="0" xfId="0" applyNumberFormat="1" applyFont="1" applyBorder="1" applyAlignment="1">
      <alignment horizontal="center" shrinkToFit="1"/>
    </xf>
    <xf numFmtId="166" fontId="32" fillId="0" borderId="0" xfId="0" applyNumberFormat="1" applyFont="1" applyBorder="1" applyAlignment="1">
      <alignment horizontal="center" shrinkToFit="1"/>
    </xf>
    <xf numFmtId="165" fontId="32" fillId="0" borderId="0" xfId="0" applyNumberFormat="1" applyFont="1" applyBorder="1" applyAlignment="1">
      <alignment horizontal="center" shrinkToFit="1"/>
    </xf>
    <xf numFmtId="14" fontId="32" fillId="0" borderId="0" xfId="0" applyNumberFormat="1" applyFont="1" applyBorder="1" applyAlignment="1">
      <alignment horizontal="center" shrinkToFit="1"/>
    </xf>
    <xf numFmtId="16" fontId="32" fillId="0" borderId="0" xfId="0" applyNumberFormat="1" applyFont="1" applyBorder="1" applyAlignment="1">
      <alignment horizontal="center" shrinkToFit="1"/>
    </xf>
    <xf numFmtId="165" fontId="32" fillId="0" borderId="0" xfId="0" applyNumberFormat="1" applyFont="1" applyBorder="1" applyAlignment="1">
      <alignment horizontal="center" vertical="center" shrinkToFit="1"/>
    </xf>
    <xf numFmtId="1" fontId="32" fillId="0" borderId="0" xfId="0" applyNumberFormat="1" applyFont="1" applyBorder="1" applyAlignment="1">
      <alignment horizontal="center" shrinkToFit="1"/>
    </xf>
    <xf numFmtId="166" fontId="37" fillId="32" borderId="0" xfId="0" applyFont="1" applyFill="1" applyBorder="1" applyProtection="1"/>
    <xf numFmtId="166" fontId="33" fillId="32" borderId="0" xfId="0" applyFont="1" applyFill="1" applyBorder="1" applyAlignment="1" applyProtection="1">
      <alignment horizontal="center"/>
    </xf>
    <xf numFmtId="166" fontId="37" fillId="0" borderId="0" xfId="0" applyFont="1" applyBorder="1"/>
    <xf numFmtId="0" fontId="0" fillId="34" borderId="0" xfId="0" applyNumberFormat="1" applyFill="1" applyBorder="1" applyAlignment="1" applyProtection="1">
      <alignment horizontal="center"/>
    </xf>
    <xf numFmtId="166" fontId="0" fillId="34" borderId="0" xfId="0" applyFill="1" applyBorder="1" applyAlignment="1" applyProtection="1">
      <alignment horizontal="center"/>
      <protection locked="0"/>
    </xf>
    <xf numFmtId="10" fontId="0" fillId="34" borderId="0" xfId="0" applyNumberFormat="1" applyFill="1" applyBorder="1" applyAlignment="1" applyProtection="1">
      <alignment horizontal="center"/>
    </xf>
    <xf numFmtId="166" fontId="0" fillId="34" borderId="0" xfId="0" applyFill="1" applyBorder="1" applyAlignment="1" applyProtection="1">
      <alignment horizontal="center"/>
    </xf>
    <xf numFmtId="0" fontId="2" fillId="34" borderId="0" xfId="0" applyNumberFormat="1" applyFont="1" applyFill="1" applyBorder="1" applyAlignment="1" applyProtection="1">
      <alignment horizontal="center"/>
    </xf>
    <xf numFmtId="10" fontId="2" fillId="34" borderId="0" xfId="0" applyNumberFormat="1" applyFont="1" applyFill="1" applyBorder="1" applyAlignment="1" applyProtection="1">
      <alignment horizontal="center"/>
    </xf>
    <xf numFmtId="0" fontId="0" fillId="34" borderId="0" xfId="0" applyNumberFormat="1" applyFill="1" applyBorder="1" applyAlignment="1" applyProtection="1">
      <alignment horizontal="center"/>
      <protection locked="0"/>
    </xf>
    <xf numFmtId="0" fontId="2" fillId="34" borderId="0" xfId="0" applyNumberFormat="1" applyFont="1" applyFill="1" applyBorder="1" applyAlignment="1" applyProtection="1">
      <alignment horizontal="center"/>
      <protection locked="0"/>
    </xf>
    <xf numFmtId="166" fontId="2" fillId="34" borderId="0" xfId="0" applyFont="1" applyFill="1" applyBorder="1" applyAlignment="1" applyProtection="1">
      <alignment horizontal="center"/>
      <protection locked="0"/>
    </xf>
    <xf numFmtId="166" fontId="2" fillId="34" borderId="0" xfId="0" applyFont="1" applyFill="1" applyBorder="1" applyAlignment="1" applyProtection="1">
      <alignment horizontal="center"/>
    </xf>
    <xf numFmtId="166" fontId="37" fillId="25" borderId="0" xfId="0" applyFont="1" applyFill="1" applyBorder="1"/>
    <xf numFmtId="166" fontId="37" fillId="25" borderId="0" xfId="0" applyFont="1" applyFill="1" applyBorder="1" applyAlignment="1">
      <alignment horizontal="center"/>
    </xf>
    <xf numFmtId="49" fontId="37" fillId="25" borderId="0" xfId="0" applyNumberFormat="1" applyFont="1" applyFill="1" applyBorder="1" applyAlignment="1">
      <alignment horizontal="center"/>
    </xf>
    <xf numFmtId="166" fontId="37" fillId="34" borderId="0" xfId="0" applyFont="1" applyFill="1" applyBorder="1" applyAlignment="1">
      <alignment vertical="center"/>
    </xf>
    <xf numFmtId="166" fontId="33" fillId="0" borderId="3" xfId="0" applyFont="1" applyBorder="1" applyAlignment="1" applyProtection="1">
      <alignment horizontal="center" vertical="center" shrinkToFit="1"/>
    </xf>
    <xf numFmtId="166" fontId="37" fillId="0" borderId="1" xfId="0" applyFont="1" applyBorder="1" applyAlignment="1" applyProtection="1">
      <alignment horizontal="center" vertical="center" shrinkToFit="1"/>
    </xf>
    <xf numFmtId="164" fontId="37" fillId="0" borderId="1" xfId="0" applyNumberFormat="1" applyFont="1" applyBorder="1" applyAlignment="1" applyProtection="1">
      <alignment horizontal="center" vertical="center" shrinkToFit="1"/>
    </xf>
    <xf numFmtId="166" fontId="33" fillId="0" borderId="1" xfId="0" applyFont="1" applyBorder="1" applyAlignment="1" applyProtection="1">
      <alignment horizontal="center" vertical="center" shrinkToFit="1"/>
    </xf>
    <xf numFmtId="166" fontId="37" fillId="0" borderId="1" xfId="0" applyNumberFormat="1" applyFont="1" applyBorder="1" applyAlignment="1" applyProtection="1">
      <alignment horizontal="center" vertical="center" shrinkToFit="1"/>
    </xf>
    <xf numFmtId="164" fontId="37" fillId="0" borderId="4" xfId="0" applyNumberFormat="1" applyFont="1" applyBorder="1" applyAlignment="1" applyProtection="1">
      <alignment horizontal="center" vertical="center" shrinkToFit="1"/>
    </xf>
    <xf numFmtId="1" fontId="36" fillId="3" borderId="5" xfId="0" applyNumberFormat="1" applyFont="1" applyFill="1" applyBorder="1" applyAlignment="1" applyProtection="1">
      <alignment horizontal="center" vertical="center"/>
    </xf>
    <xf numFmtId="1" fontId="36" fillId="3" borderId="6" xfId="0" applyNumberFormat="1" applyFont="1" applyFill="1" applyBorder="1" applyAlignment="1" applyProtection="1">
      <alignment horizontal="center" vertical="center"/>
    </xf>
    <xf numFmtId="164" fontId="36" fillId="0" borderId="6" xfId="0" applyNumberFormat="1" applyFont="1" applyBorder="1" applyAlignment="1" applyProtection="1">
      <alignment horizontal="center" vertical="center"/>
    </xf>
    <xf numFmtId="164" fontId="36" fillId="0" borderId="7" xfId="0" applyNumberFormat="1" applyFont="1" applyBorder="1" applyAlignment="1" applyProtection="1">
      <alignment horizontal="center" vertical="center"/>
    </xf>
    <xf numFmtId="166" fontId="37" fillId="31" borderId="0" xfId="0" applyFont="1" applyFill="1" applyBorder="1" applyAlignment="1">
      <alignment vertical="center"/>
    </xf>
    <xf numFmtId="166" fontId="36" fillId="3" borderId="5" xfId="0" applyFont="1" applyFill="1" applyBorder="1" applyAlignment="1" applyProtection="1">
      <alignment horizontal="center" vertical="center"/>
    </xf>
    <xf numFmtId="166" fontId="36" fillId="3" borderId="6" xfId="0" applyFont="1" applyFill="1" applyBorder="1" applyAlignment="1" applyProtection="1">
      <alignment horizontal="center" vertical="center"/>
    </xf>
    <xf numFmtId="166" fontId="33" fillId="0" borderId="3" xfId="0" applyNumberFormat="1" applyFont="1" applyBorder="1" applyAlignment="1" applyProtection="1">
      <alignment horizontal="center" vertical="center" shrinkToFit="1"/>
    </xf>
    <xf numFmtId="0" fontId="37" fillId="34" borderId="0" xfId="0" applyNumberFormat="1" applyFont="1" applyFill="1" applyBorder="1" applyAlignment="1" applyProtection="1">
      <alignment horizontal="center"/>
    </xf>
    <xf numFmtId="166" fontId="37" fillId="34" borderId="0" xfId="0" applyFont="1" applyFill="1" applyBorder="1" applyAlignment="1" applyProtection="1">
      <alignment horizontal="center"/>
      <protection locked="0"/>
    </xf>
    <xf numFmtId="0" fontId="32" fillId="34" borderId="0" xfId="0" applyNumberFormat="1" applyFont="1" applyFill="1" applyBorder="1" applyAlignment="1" applyProtection="1">
      <alignment horizontal="center"/>
    </xf>
    <xf numFmtId="0" fontId="32" fillId="0" borderId="0" xfId="0" applyNumberFormat="1" applyFont="1" applyBorder="1" applyAlignment="1" applyProtection="1">
      <alignment horizontal="center"/>
    </xf>
    <xf numFmtId="166" fontId="32" fillId="34" borderId="0" xfId="0" applyFont="1" applyFill="1" applyBorder="1" applyAlignment="1" applyProtection="1">
      <alignment horizontal="center"/>
      <protection locked="0"/>
    </xf>
    <xf numFmtId="49" fontId="33" fillId="3" borderId="3" xfId="0" applyNumberFormat="1" applyFont="1" applyFill="1" applyBorder="1" applyAlignment="1" applyProtection="1">
      <alignment horizontal="center"/>
    </xf>
    <xf numFmtId="49" fontId="33" fillId="0" borderId="4" xfId="0" applyNumberFormat="1" applyFont="1" applyBorder="1" applyAlignment="1" applyProtection="1">
      <alignment horizontal="center"/>
    </xf>
    <xf numFmtId="1" fontId="36" fillId="3" borderId="27" xfId="0" applyNumberFormat="1" applyFont="1" applyFill="1" applyBorder="1" applyAlignment="1" applyProtection="1">
      <alignment horizontal="center"/>
    </xf>
    <xf numFmtId="1" fontId="36" fillId="3" borderId="1" xfId="0" applyNumberFormat="1" applyFont="1" applyFill="1" applyBorder="1" applyAlignment="1" applyProtection="1">
      <alignment horizontal="center"/>
    </xf>
    <xf numFmtId="10" fontId="36" fillId="3" borderId="1" xfId="0" applyNumberFormat="1" applyFont="1" applyFill="1" applyBorder="1" applyAlignment="1" applyProtection="1">
      <alignment horizontal="center"/>
    </xf>
    <xf numFmtId="14" fontId="36" fillId="3" borderId="1" xfId="0" applyNumberFormat="1" applyFont="1" applyFill="1" applyBorder="1" applyAlignment="1" applyProtection="1">
      <alignment horizontal="center"/>
    </xf>
    <xf numFmtId="0" fontId="36" fillId="3" borderId="4" xfId="0" applyNumberFormat="1" applyFont="1" applyFill="1" applyBorder="1" applyAlignment="1" applyProtection="1">
      <alignment horizontal="center"/>
    </xf>
    <xf numFmtId="0" fontId="37" fillId="0" borderId="0" xfId="0" applyNumberFormat="1" applyFont="1" applyBorder="1" applyAlignment="1" applyProtection="1">
      <alignment horizontal="center"/>
    </xf>
    <xf numFmtId="0" fontId="37" fillId="34" borderId="0" xfId="0" applyNumberFormat="1" applyFont="1" applyFill="1" applyBorder="1" applyAlignment="1" applyProtection="1">
      <alignment horizontal="center"/>
      <protection locked="0"/>
    </xf>
    <xf numFmtId="0" fontId="37" fillId="0" borderId="0" xfId="0" applyNumberFormat="1" applyFont="1" applyBorder="1" applyAlignment="1" applyProtection="1">
      <alignment horizontal="center"/>
      <protection locked="0"/>
    </xf>
    <xf numFmtId="14" fontId="35" fillId="0" borderId="1" xfId="0" applyNumberFormat="1" applyFont="1" applyBorder="1" applyAlignment="1" applyProtection="1">
      <alignment horizontal="center"/>
    </xf>
    <xf numFmtId="166" fontId="37" fillId="0" borderId="0" xfId="0" applyFont="1" applyBorder="1" applyAlignment="1" applyProtection="1">
      <alignment horizontal="center"/>
      <protection locked="0"/>
    </xf>
    <xf numFmtId="166" fontId="32" fillId="0" borderId="0" xfId="0" applyFont="1" applyBorder="1" applyAlignment="1" applyProtection="1">
      <alignment horizontal="center"/>
      <protection locked="0"/>
    </xf>
    <xf numFmtId="166" fontId="37" fillId="34" borderId="0" xfId="0" applyFont="1" applyFill="1" applyBorder="1" applyAlignment="1" applyProtection="1">
      <alignment horizontal="center"/>
    </xf>
    <xf numFmtId="166" fontId="32" fillId="34" borderId="0" xfId="0" applyFont="1" applyFill="1" applyBorder="1" applyAlignment="1" applyProtection="1">
      <alignment horizontal="center"/>
    </xf>
    <xf numFmtId="166" fontId="32" fillId="0" borderId="0" xfId="0" applyFont="1" applyBorder="1" applyAlignment="1" applyProtection="1">
      <alignment horizontal="center"/>
    </xf>
    <xf numFmtId="49" fontId="33" fillId="3" borderId="5" xfId="0" applyNumberFormat="1" applyFont="1" applyFill="1" applyBorder="1" applyAlignment="1" applyProtection="1">
      <alignment horizontal="center"/>
    </xf>
    <xf numFmtId="49" fontId="33" fillId="0" borderId="7" xfId="0" applyNumberFormat="1" applyFont="1" applyBorder="1" applyAlignment="1" applyProtection="1">
      <alignment horizontal="center"/>
    </xf>
    <xf numFmtId="1" fontId="36" fillId="3" borderId="57" xfId="0" applyNumberFormat="1" applyFont="1" applyFill="1" applyBorder="1" applyAlignment="1" applyProtection="1">
      <alignment horizontal="center"/>
    </xf>
    <xf numFmtId="1" fontId="36" fillId="3" borderId="6" xfId="0" applyNumberFormat="1" applyFont="1" applyFill="1" applyBorder="1" applyAlignment="1" applyProtection="1">
      <alignment horizontal="center"/>
    </xf>
    <xf numFmtId="10" fontId="36" fillId="3" borderId="6" xfId="0" applyNumberFormat="1" applyFont="1" applyFill="1" applyBorder="1" applyAlignment="1" applyProtection="1">
      <alignment horizontal="center"/>
    </xf>
    <xf numFmtId="14" fontId="36" fillId="3" borderId="6" xfId="0" applyNumberFormat="1" applyFont="1" applyFill="1" applyBorder="1" applyAlignment="1" applyProtection="1">
      <alignment horizontal="center"/>
    </xf>
    <xf numFmtId="0" fontId="36" fillId="3" borderId="7" xfId="0" applyNumberFormat="1" applyFont="1" applyFill="1" applyBorder="1" applyAlignment="1" applyProtection="1">
      <alignment horizontal="center"/>
    </xf>
    <xf numFmtId="166" fontId="33" fillId="4" borderId="13" xfId="0" applyFont="1" applyFill="1" applyBorder="1" applyAlignment="1" applyProtection="1">
      <alignment horizontal="center" vertical="center" textRotation="90" shrinkToFit="1"/>
    </xf>
    <xf numFmtId="2" fontId="33" fillId="4" borderId="13" xfId="0" applyNumberFormat="1" applyFont="1" applyFill="1" applyBorder="1" applyAlignment="1" applyProtection="1">
      <alignment horizontal="center" vertical="center" textRotation="90" shrinkToFit="1"/>
    </xf>
    <xf numFmtId="1" fontId="33" fillId="4" borderId="13" xfId="0" applyNumberFormat="1" applyFont="1" applyFill="1" applyBorder="1" applyAlignment="1" applyProtection="1">
      <alignment horizontal="center" vertical="center" textRotation="90" shrinkToFit="1"/>
    </xf>
    <xf numFmtId="166" fontId="33" fillId="4" borderId="13" xfId="0" applyNumberFormat="1" applyFont="1" applyFill="1" applyBorder="1" applyAlignment="1" applyProtection="1">
      <alignment horizontal="center" vertical="center" textRotation="90" shrinkToFit="1"/>
    </xf>
    <xf numFmtId="14" fontId="33" fillId="4" borderId="13" xfId="0" applyNumberFormat="1" applyFont="1" applyFill="1" applyBorder="1" applyAlignment="1" applyProtection="1">
      <alignment horizontal="center" vertical="center" textRotation="90" shrinkToFit="1"/>
    </xf>
    <xf numFmtId="165" fontId="33" fillId="4" borderId="13" xfId="0" applyNumberFormat="1" applyFont="1" applyFill="1" applyBorder="1" applyAlignment="1" applyProtection="1">
      <alignment horizontal="center" vertical="center" textRotation="90" shrinkToFit="1"/>
    </xf>
    <xf numFmtId="16" fontId="33" fillId="4" borderId="13" xfId="0" applyNumberFormat="1" applyFont="1" applyFill="1" applyBorder="1" applyAlignment="1" applyProtection="1">
      <alignment horizontal="center" vertical="center" textRotation="90" shrinkToFit="1"/>
    </xf>
    <xf numFmtId="166" fontId="33" fillId="8" borderId="13" xfId="0" applyNumberFormat="1" applyFont="1" applyFill="1" applyBorder="1" applyAlignment="1" applyProtection="1">
      <alignment horizontal="center" vertical="center" textRotation="90" shrinkToFit="1"/>
    </xf>
    <xf numFmtId="0" fontId="32" fillId="0" borderId="1" xfId="0" applyNumberFormat="1" applyFont="1" applyBorder="1" applyAlignment="1" applyProtection="1">
      <alignment horizontal="center" shrinkToFit="1"/>
      <protection locked="0"/>
    </xf>
    <xf numFmtId="166" fontId="32" fillId="0" borderId="1" xfId="0" applyFont="1" applyBorder="1" applyAlignment="1" applyProtection="1">
      <alignment horizontal="center" shrinkToFit="1"/>
      <protection locked="0"/>
    </xf>
    <xf numFmtId="166" fontId="30" fillId="0" borderId="1" xfId="0" applyFont="1" applyBorder="1" applyAlignment="1" applyProtection="1">
      <alignment horizontal="center" shrinkToFit="1"/>
      <protection locked="0"/>
    </xf>
    <xf numFmtId="2" fontId="32" fillId="0" borderId="1" xfId="0" applyNumberFormat="1" applyFont="1" applyBorder="1" applyAlignment="1" applyProtection="1">
      <alignment horizontal="center" shrinkToFit="1"/>
      <protection locked="0"/>
    </xf>
    <xf numFmtId="1" fontId="32" fillId="0" borderId="1" xfId="0" applyNumberFormat="1" applyFont="1" applyBorder="1" applyAlignment="1" applyProtection="1">
      <alignment horizontal="center" shrinkToFit="1"/>
      <protection locked="0"/>
    </xf>
    <xf numFmtId="166" fontId="30" fillId="0" borderId="1" xfId="0" applyNumberFormat="1" applyFont="1" applyBorder="1" applyAlignment="1" applyProtection="1">
      <alignment horizontal="center" shrinkToFit="1"/>
      <protection locked="0"/>
    </xf>
    <xf numFmtId="1" fontId="30" fillId="0" borderId="1" xfId="0" applyNumberFormat="1" applyFont="1" applyBorder="1" applyAlignment="1" applyProtection="1">
      <alignment horizontal="center" shrinkToFit="1"/>
      <protection locked="0"/>
    </xf>
    <xf numFmtId="166" fontId="32" fillId="0" borderId="1" xfId="0" applyNumberFormat="1" applyFont="1" applyBorder="1" applyAlignment="1" applyProtection="1">
      <alignment horizontal="center" shrinkToFit="1"/>
      <protection locked="0"/>
    </xf>
    <xf numFmtId="165" fontId="30" fillId="0" borderId="1" xfId="0" applyNumberFormat="1" applyFont="1" applyBorder="1" applyAlignment="1" applyProtection="1">
      <alignment horizontal="center" shrinkToFit="1"/>
      <protection locked="0"/>
    </xf>
    <xf numFmtId="165" fontId="32" fillId="0" borderId="1" xfId="0" applyNumberFormat="1" applyFont="1" applyBorder="1" applyAlignment="1" applyProtection="1">
      <alignment horizontal="center" shrinkToFit="1"/>
      <protection locked="0"/>
    </xf>
    <xf numFmtId="0" fontId="30" fillId="0" borderId="1" xfId="0" applyNumberFormat="1" applyFont="1" applyBorder="1" applyAlignment="1" applyProtection="1">
      <alignment horizontal="center"/>
      <protection locked="0"/>
    </xf>
    <xf numFmtId="0" fontId="37" fillId="0" borderId="1" xfId="0" applyNumberFormat="1" applyFont="1" applyBorder="1"/>
    <xf numFmtId="166" fontId="37" fillId="0" borderId="1" xfId="0" applyFont="1" applyBorder="1"/>
    <xf numFmtId="1" fontId="37" fillId="0" borderId="1" xfId="0" applyNumberFormat="1" applyFont="1" applyBorder="1"/>
    <xf numFmtId="166" fontId="37" fillId="34" borderId="1" xfId="0" applyFont="1" applyFill="1" applyBorder="1"/>
    <xf numFmtId="166" fontId="32" fillId="0" borderId="0" xfId="0" applyFont="1" applyBorder="1" applyAlignment="1" applyProtection="1">
      <alignment horizontal="center" shrinkToFit="1"/>
      <protection locked="0"/>
    </xf>
    <xf numFmtId="166" fontId="30" fillId="0" borderId="0" xfId="0" applyFont="1" applyBorder="1" applyAlignment="1" applyProtection="1">
      <alignment horizontal="center" shrinkToFit="1"/>
      <protection locked="0"/>
    </xf>
    <xf numFmtId="2" fontId="32" fillId="0" borderId="0" xfId="0" applyNumberFormat="1" applyFont="1" applyBorder="1" applyAlignment="1" applyProtection="1">
      <alignment horizontal="center" shrinkToFit="1"/>
      <protection locked="0"/>
    </xf>
    <xf numFmtId="166" fontId="30" fillId="0" borderId="0" xfId="0" applyNumberFormat="1" applyFont="1" applyBorder="1" applyAlignment="1" applyProtection="1">
      <alignment horizontal="center" shrinkToFit="1"/>
      <protection locked="0"/>
    </xf>
    <xf numFmtId="1" fontId="30" fillId="0" borderId="0" xfId="0" applyNumberFormat="1" applyFont="1" applyBorder="1" applyAlignment="1" applyProtection="1">
      <alignment horizontal="center" shrinkToFit="1"/>
      <protection locked="0"/>
    </xf>
    <xf numFmtId="166" fontId="32" fillId="0" borderId="0" xfId="0" applyNumberFormat="1" applyFont="1" applyBorder="1" applyAlignment="1" applyProtection="1">
      <alignment horizontal="center" shrinkToFit="1"/>
      <protection locked="0"/>
    </xf>
    <xf numFmtId="165" fontId="30" fillId="0" borderId="0" xfId="0" applyNumberFormat="1" applyFont="1" applyBorder="1" applyAlignment="1" applyProtection="1">
      <alignment horizontal="center" shrinkToFit="1"/>
      <protection locked="0"/>
    </xf>
    <xf numFmtId="165" fontId="32" fillId="0" borderId="0" xfId="0" applyNumberFormat="1" applyFont="1" applyBorder="1" applyAlignment="1" applyProtection="1">
      <alignment horizontal="center" shrinkToFit="1"/>
      <protection locked="0"/>
    </xf>
    <xf numFmtId="166" fontId="30" fillId="0" borderId="0" xfId="0" applyNumberFormat="1" applyFont="1" applyBorder="1" applyAlignment="1" applyProtection="1">
      <alignment horizontal="center"/>
      <protection locked="0"/>
    </xf>
    <xf numFmtId="166" fontId="37" fillId="0" borderId="0" xfId="0" applyFont="1" applyBorder="1" applyAlignment="1">
      <alignment horizontal="left"/>
    </xf>
    <xf numFmtId="166" fontId="30" fillId="18" borderId="1" xfId="0" applyFont="1" applyFill="1" applyBorder="1" applyAlignment="1" applyProtection="1">
      <alignment horizontal="center" shrinkToFit="1"/>
      <protection locked="0"/>
    </xf>
    <xf numFmtId="166" fontId="30" fillId="17" borderId="1" xfId="0" applyFont="1" applyFill="1" applyBorder="1" applyAlignment="1" applyProtection="1">
      <alignment horizontal="center" shrinkToFit="1"/>
      <protection locked="0"/>
    </xf>
    <xf numFmtId="2" fontId="32" fillId="19" borderId="1" xfId="0" applyNumberFormat="1" applyFont="1" applyFill="1" applyBorder="1" applyAlignment="1" applyProtection="1">
      <alignment horizontal="center" shrinkToFit="1"/>
      <protection locked="0"/>
    </xf>
    <xf numFmtId="166" fontId="30" fillId="20" borderId="1" xfId="0" applyFont="1" applyFill="1" applyBorder="1" applyAlignment="1" applyProtection="1">
      <alignment horizontal="center" shrinkToFit="1"/>
      <protection locked="0"/>
    </xf>
    <xf numFmtId="166" fontId="30" fillId="21" borderId="1" xfId="0" applyNumberFormat="1" applyFont="1" applyFill="1" applyBorder="1" applyAlignment="1" applyProtection="1">
      <alignment horizontal="center" shrinkToFit="1"/>
      <protection locked="0"/>
    </xf>
    <xf numFmtId="1" fontId="30" fillId="21" borderId="1" xfId="0" applyNumberFormat="1" applyFont="1" applyFill="1" applyBorder="1" applyAlignment="1" applyProtection="1">
      <alignment horizontal="center" shrinkToFit="1"/>
      <protection locked="0"/>
    </xf>
    <xf numFmtId="49" fontId="36" fillId="6" borderId="48" xfId="0" applyNumberFormat="1" applyFont="1" applyFill="1" applyBorder="1" applyAlignment="1" applyProtection="1">
      <alignment horizontal="center" vertical="center" shrinkToFit="1"/>
    </xf>
    <xf numFmtId="0" fontId="36" fillId="6" borderId="0" xfId="0" applyNumberFormat="1" applyFont="1" applyFill="1" applyBorder="1" applyAlignment="1" applyProtection="1">
      <alignment horizontal="center" vertical="center" shrinkToFit="1"/>
    </xf>
    <xf numFmtId="166" fontId="36" fillId="6" borderId="0" xfId="0" applyFont="1" applyFill="1" applyBorder="1" applyAlignment="1" applyProtection="1">
      <alignment horizontal="center" vertical="center" shrinkToFit="1"/>
    </xf>
    <xf numFmtId="165" fontId="36" fillId="6" borderId="0" xfId="0" applyNumberFormat="1" applyFont="1" applyFill="1" applyBorder="1" applyAlignment="1" applyProtection="1">
      <alignment horizontal="center" vertical="center" shrinkToFit="1"/>
    </xf>
    <xf numFmtId="166" fontId="36" fillId="6" borderId="49" xfId="0" applyFont="1" applyFill="1" applyBorder="1" applyAlignment="1" applyProtection="1">
      <alignment horizontal="center" vertical="center" shrinkToFit="1"/>
    </xf>
    <xf numFmtId="166" fontId="36" fillId="34" borderId="0" xfId="0" applyFont="1" applyFill="1" applyBorder="1" applyAlignment="1" applyProtection="1">
      <alignment horizontal="center" shrinkToFit="1"/>
    </xf>
    <xf numFmtId="166" fontId="36" fillId="0" borderId="0" xfId="0" applyFont="1" applyBorder="1" applyAlignment="1" applyProtection="1">
      <alignment horizontal="center" shrinkToFit="1"/>
    </xf>
    <xf numFmtId="49" fontId="38" fillId="7" borderId="11" xfId="0" applyNumberFormat="1" applyFont="1" applyFill="1" applyBorder="1" applyAlignment="1" applyProtection="1">
      <alignment horizontal="center" shrinkToFit="1"/>
    </xf>
    <xf numFmtId="0" fontId="38" fillId="7" borderId="12" xfId="0" applyNumberFormat="1" applyFont="1" applyFill="1" applyBorder="1" applyAlignment="1" applyProtection="1">
      <alignment horizontal="center" shrinkToFit="1"/>
    </xf>
    <xf numFmtId="166" fontId="38" fillId="7" borderId="12" xfId="0" applyFont="1" applyFill="1" applyBorder="1" applyAlignment="1" applyProtection="1">
      <alignment horizontal="center" shrinkToFit="1"/>
    </xf>
    <xf numFmtId="166" fontId="38" fillId="7" borderId="12" xfId="0" applyNumberFormat="1" applyFont="1" applyFill="1" applyBorder="1" applyAlignment="1" applyProtection="1">
      <alignment horizontal="center" shrinkToFit="1"/>
    </xf>
    <xf numFmtId="165" fontId="38" fillId="7" borderId="12" xfId="0" applyNumberFormat="1" applyFont="1" applyFill="1" applyBorder="1" applyAlignment="1" applyProtection="1">
      <alignment horizontal="center" shrinkToFit="1"/>
    </xf>
    <xf numFmtId="16" fontId="38" fillId="7" borderId="12" xfId="0" applyNumberFormat="1" applyFont="1" applyFill="1" applyBorder="1" applyAlignment="1" applyProtection="1">
      <alignment horizontal="center" shrinkToFit="1"/>
    </xf>
    <xf numFmtId="165" fontId="38" fillId="7" borderId="12" xfId="0" applyNumberFormat="1" applyFont="1" applyFill="1" applyBorder="1" applyAlignment="1" applyProtection="1">
      <alignment horizontal="center" vertical="center" shrinkToFit="1"/>
    </xf>
    <xf numFmtId="166" fontId="38" fillId="7" borderId="23" xfId="0" applyFont="1" applyFill="1" applyBorder="1" applyAlignment="1" applyProtection="1">
      <alignment horizontal="center" shrinkToFit="1"/>
    </xf>
    <xf numFmtId="49" fontId="38" fillId="7" borderId="48" xfId="0" applyNumberFormat="1" applyFont="1" applyFill="1" applyBorder="1" applyAlignment="1" applyProtection="1">
      <alignment horizontal="center" shrinkToFit="1"/>
    </xf>
    <xf numFmtId="0" fontId="38" fillId="7" borderId="0" xfId="0" applyNumberFormat="1" applyFont="1" applyFill="1" applyBorder="1" applyAlignment="1" applyProtection="1">
      <alignment horizontal="center" shrinkToFit="1"/>
    </xf>
    <xf numFmtId="166" fontId="38" fillId="7" borderId="0" xfId="0" applyFont="1" applyFill="1" applyBorder="1" applyAlignment="1" applyProtection="1">
      <alignment horizontal="center" shrinkToFit="1"/>
    </xf>
    <xf numFmtId="166" fontId="38" fillId="7" borderId="0" xfId="0" applyNumberFormat="1" applyFont="1" applyFill="1" applyBorder="1" applyAlignment="1" applyProtection="1">
      <alignment horizontal="center" shrinkToFit="1"/>
    </xf>
    <xf numFmtId="165" fontId="38" fillId="7" borderId="0" xfId="0" applyNumberFormat="1" applyFont="1" applyFill="1" applyBorder="1" applyAlignment="1" applyProtection="1">
      <alignment horizontal="center" shrinkToFit="1"/>
    </xf>
    <xf numFmtId="16" fontId="38" fillId="7" borderId="0" xfId="0" applyNumberFormat="1" applyFont="1" applyFill="1" applyBorder="1" applyAlignment="1" applyProtection="1">
      <alignment horizontal="center" shrinkToFit="1"/>
    </xf>
    <xf numFmtId="165" fontId="38" fillId="7" borderId="0" xfId="0" applyNumberFormat="1" applyFont="1" applyFill="1" applyBorder="1" applyAlignment="1" applyProtection="1">
      <alignment horizontal="center" vertical="center" shrinkToFit="1"/>
    </xf>
    <xf numFmtId="166" fontId="38" fillId="7" borderId="49" xfId="0" applyFont="1" applyFill="1" applyBorder="1" applyAlignment="1" applyProtection="1">
      <alignment horizontal="center" shrinkToFit="1"/>
    </xf>
    <xf numFmtId="49" fontId="38" fillId="7" borderId="17" xfId="0" applyNumberFormat="1" applyFont="1" applyFill="1" applyBorder="1" applyAlignment="1" applyProtection="1">
      <alignment horizontal="center" shrinkToFit="1"/>
    </xf>
    <xf numFmtId="0" fontId="38" fillId="7" borderId="28" xfId="0" applyNumberFormat="1" applyFont="1" applyFill="1" applyBorder="1" applyAlignment="1" applyProtection="1">
      <alignment horizontal="center" shrinkToFit="1"/>
    </xf>
    <xf numFmtId="166" fontId="38" fillId="7" borderId="28" xfId="0" applyFont="1" applyFill="1" applyBorder="1" applyAlignment="1" applyProtection="1">
      <alignment horizontal="center" shrinkToFit="1"/>
    </xf>
    <xf numFmtId="166" fontId="38" fillId="7" borderId="28" xfId="0" applyNumberFormat="1" applyFont="1" applyFill="1" applyBorder="1" applyAlignment="1" applyProtection="1">
      <alignment horizontal="center" shrinkToFit="1"/>
    </xf>
    <xf numFmtId="165" fontId="38" fillId="7" borderId="28" xfId="0" applyNumberFormat="1" applyFont="1" applyFill="1" applyBorder="1" applyAlignment="1" applyProtection="1">
      <alignment horizontal="center" shrinkToFit="1"/>
    </xf>
    <xf numFmtId="16" fontId="38" fillId="7" borderId="28" xfId="0" applyNumberFormat="1" applyFont="1" applyFill="1" applyBorder="1" applyAlignment="1" applyProtection="1">
      <alignment horizontal="center" shrinkToFit="1"/>
    </xf>
    <xf numFmtId="165" fontId="38" fillId="7" borderId="28" xfId="0" applyNumberFormat="1" applyFont="1" applyFill="1" applyBorder="1" applyAlignment="1" applyProtection="1">
      <alignment horizontal="center" vertical="center" shrinkToFit="1"/>
    </xf>
    <xf numFmtId="166" fontId="38" fillId="7" borderId="29" xfId="0" applyFont="1" applyFill="1" applyBorder="1" applyAlignment="1" applyProtection="1">
      <alignment horizontal="center" shrinkToFit="1"/>
    </xf>
    <xf numFmtId="166" fontId="32" fillId="0" borderId="0" xfId="0" applyFont="1" applyBorder="1" applyAlignment="1" applyProtection="1">
      <alignment horizontal="center" shrinkToFit="1"/>
    </xf>
    <xf numFmtId="0" fontId="6" fillId="25" borderId="13" xfId="2" applyNumberFormat="1" applyFont="1" applyFill="1" applyBorder="1" applyAlignment="1" applyProtection="1">
      <alignment horizontal="center" shrinkToFit="1"/>
      <protection locked="0"/>
    </xf>
    <xf numFmtId="167" fontId="6" fillId="25" borderId="13" xfId="2" applyNumberFormat="1" applyFont="1" applyFill="1" applyBorder="1" applyAlignment="1" applyProtection="1">
      <alignment horizontal="center" shrinkToFit="1"/>
      <protection locked="0"/>
    </xf>
    <xf numFmtId="2" fontId="6" fillId="25" borderId="13" xfId="2" applyNumberFormat="1" applyFont="1" applyFill="1" applyBorder="1" applyAlignment="1" applyProtection="1">
      <alignment horizontal="center" shrinkToFit="1"/>
      <protection locked="0"/>
    </xf>
    <xf numFmtId="1" fontId="62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" fontId="63" fillId="33" borderId="1" xfId="0" applyNumberFormat="1" applyFont="1" applyFill="1" applyBorder="1" applyAlignment="1" applyProtection="1">
      <alignment horizontal="center"/>
      <protection hidden="1"/>
    </xf>
    <xf numFmtId="167" fontId="63" fillId="33" borderId="1" xfId="0" applyNumberFormat="1" applyFont="1" applyFill="1" applyBorder="1" applyAlignment="1" applyProtection="1">
      <alignment horizontal="center"/>
      <protection hidden="1"/>
    </xf>
    <xf numFmtId="0" fontId="63" fillId="33" borderId="1" xfId="0" applyNumberFormat="1" applyFont="1" applyFill="1" applyBorder="1" applyAlignment="1" applyProtection="1">
      <alignment horizontal="center"/>
      <protection hidden="1"/>
    </xf>
    <xf numFmtId="0" fontId="63" fillId="33" borderId="1" xfId="0" applyNumberFormat="1" applyFont="1" applyFill="1" applyBorder="1" applyAlignment="1" applyProtection="1">
      <alignment horizontal="center" shrinkToFit="1"/>
      <protection hidden="1"/>
    </xf>
    <xf numFmtId="12" fontId="63" fillId="33" borderId="1" xfId="0" quotePrefix="1" applyNumberFormat="1" applyFont="1" applyFill="1" applyBorder="1" applyAlignment="1" applyProtection="1">
      <alignment horizontal="center" vertical="center"/>
      <protection hidden="1"/>
    </xf>
    <xf numFmtId="167" fontId="60" fillId="16" borderId="1" xfId="0" applyNumberFormat="1" applyFont="1" applyFill="1" applyBorder="1" applyAlignment="1" applyProtection="1">
      <alignment horizontal="center" vertical="center"/>
      <protection hidden="1"/>
    </xf>
    <xf numFmtId="167" fontId="64" fillId="0" borderId="1" xfId="0" applyNumberFormat="1" applyFont="1" applyBorder="1" applyAlignment="1" applyProtection="1">
      <alignment horizontal="center" vertical="center"/>
      <protection hidden="1"/>
    </xf>
    <xf numFmtId="167" fontId="64" fillId="35" borderId="1" xfId="0" applyNumberFormat="1" applyFont="1" applyFill="1" applyBorder="1" applyAlignment="1" applyProtection="1">
      <alignment horizontal="center" vertical="center"/>
      <protection hidden="1"/>
    </xf>
    <xf numFmtId="167" fontId="64" fillId="25" borderId="1" xfId="0" applyNumberFormat="1" applyFont="1" applyFill="1" applyBorder="1" applyAlignment="1" applyProtection="1">
      <alignment horizontal="center" vertical="center"/>
      <protection hidden="1"/>
    </xf>
    <xf numFmtId="167" fontId="65" fillId="35" borderId="1" xfId="0" applyNumberFormat="1" applyFont="1" applyFill="1" applyBorder="1" applyAlignment="1" applyProtection="1">
      <alignment horizontal="center" vertical="center"/>
      <protection hidden="1"/>
    </xf>
    <xf numFmtId="167" fontId="65" fillId="0" borderId="1" xfId="0" applyNumberFormat="1" applyFont="1" applyBorder="1" applyAlignment="1" applyProtection="1">
      <alignment horizontal="center" vertical="center"/>
      <protection hidden="1"/>
    </xf>
    <xf numFmtId="166" fontId="60" fillId="0" borderId="0" xfId="0" applyFont="1" applyBorder="1"/>
    <xf numFmtId="165" fontId="0" fillId="0" borderId="0" xfId="0" applyNumberFormat="1" applyBorder="1" applyAlignment="1">
      <alignment horizontal="center"/>
    </xf>
    <xf numFmtId="165" fontId="0" fillId="0" borderId="0" xfId="0" pivotButton="1" applyNumberFormat="1" applyBorder="1" applyAlignment="1">
      <alignment horizontal="center"/>
    </xf>
    <xf numFmtId="165" fontId="0" fillId="0" borderId="0" xfId="0" applyNumberFormat="1" applyBorder="1"/>
    <xf numFmtId="0" fontId="32" fillId="25" borderId="13" xfId="2" applyNumberFormat="1" applyFont="1" applyFill="1" applyBorder="1" applyProtection="1">
      <alignment horizontal="center" shrinkToFit="1"/>
      <protection locked="0"/>
    </xf>
    <xf numFmtId="2" fontId="32" fillId="25" borderId="13" xfId="2" applyNumberFormat="1" applyFont="1" applyFill="1" applyBorder="1" applyProtection="1">
      <alignment horizontal="center" shrinkToFit="1"/>
      <protection locked="0"/>
    </xf>
    <xf numFmtId="0" fontId="17" fillId="0" borderId="0" xfId="0" applyNumberFormat="1" applyFont="1" applyBorder="1" applyAlignment="1" applyProtection="1">
      <alignment horizontal="center"/>
    </xf>
    <xf numFmtId="0" fontId="17" fillId="0" borderId="0" xfId="0" applyNumberFormat="1" applyFont="1" applyBorder="1" applyAlignment="1" applyProtection="1">
      <alignment horizontal="center"/>
      <protection locked="0"/>
    </xf>
    <xf numFmtId="1" fontId="0" fillId="0" borderId="1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166" fontId="0" fillId="0" borderId="18" xfId="0" applyBorder="1" applyAlignment="1">
      <alignment horizontal="center" vertical="center"/>
    </xf>
    <xf numFmtId="166" fontId="0" fillId="0" borderId="21" xfId="0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1" fontId="0" fillId="0" borderId="41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66" fontId="0" fillId="0" borderId="31" xfId="0" applyBorder="1" applyAlignment="1">
      <alignment horizontal="center" vertical="center"/>
    </xf>
    <xf numFmtId="166" fontId="0" fillId="0" borderId="27" xfId="0" applyBorder="1" applyAlignment="1">
      <alignment horizontal="center" vertical="center"/>
    </xf>
    <xf numFmtId="166" fontId="0" fillId="0" borderId="27" xfId="0" pivotButton="1" applyBorder="1" applyAlignment="1">
      <alignment horizontal="center" vertical="center"/>
    </xf>
    <xf numFmtId="166" fontId="0" fillId="0" borderId="38" xfId="0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" fontId="0" fillId="0" borderId="38" xfId="0" applyNumberFormat="1" applyBorder="1" applyAlignment="1">
      <alignment horizontal="center" vertical="center"/>
    </xf>
    <xf numFmtId="1" fontId="0" fillId="0" borderId="29" xfId="0" pivotButton="1" applyNumberFormat="1" applyBorder="1" applyAlignment="1">
      <alignment horizontal="center" vertical="center"/>
    </xf>
    <xf numFmtId="166" fontId="0" fillId="0" borderId="29" xfId="0" applyBorder="1" applyAlignment="1">
      <alignment horizontal="center" vertical="center"/>
    </xf>
    <xf numFmtId="1" fontId="0" fillId="0" borderId="58" xfId="0" applyNumberForma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" fontId="0" fillId="0" borderId="60" xfId="0" applyNumberFormat="1" applyBorder="1" applyAlignment="1">
      <alignment horizontal="center" vertical="center"/>
    </xf>
    <xf numFmtId="1" fontId="0" fillId="0" borderId="46" xfId="0" applyNumberFormat="1" applyBorder="1" applyAlignment="1">
      <alignment horizontal="center" vertical="center"/>
    </xf>
    <xf numFmtId="166" fontId="0" fillId="0" borderId="59" xfId="0" applyBorder="1" applyAlignment="1">
      <alignment horizontal="center" vertical="center"/>
    </xf>
    <xf numFmtId="0" fontId="32" fillId="25" borderId="1" xfId="2" applyNumberFormat="1" applyFont="1" applyFill="1" applyBorder="1" applyProtection="1">
      <alignment horizontal="center" shrinkToFit="1"/>
      <protection locked="0"/>
    </xf>
    <xf numFmtId="49" fontId="2" fillId="25" borderId="0" xfId="0" applyNumberFormat="1" applyFont="1" applyFill="1" applyBorder="1"/>
    <xf numFmtId="0" fontId="2" fillId="25" borderId="0" xfId="0" applyNumberFormat="1" applyFont="1" applyFill="1" applyBorder="1"/>
    <xf numFmtId="0" fontId="2" fillId="25" borderId="56" xfId="0" applyNumberFormat="1" applyFont="1" applyFill="1" applyBorder="1"/>
    <xf numFmtId="49" fontId="33" fillId="25" borderId="40" xfId="0" applyNumberFormat="1" applyFont="1" applyFill="1" applyBorder="1" applyAlignment="1" applyProtection="1">
      <alignment horizontal="center"/>
      <protection locked="0"/>
    </xf>
    <xf numFmtId="49" fontId="33" fillId="25" borderId="41" xfId="0" applyNumberFormat="1" applyFont="1" applyFill="1" applyBorder="1" applyAlignment="1" applyProtection="1">
      <alignment horizontal="center"/>
      <protection locked="0"/>
    </xf>
    <xf numFmtId="0" fontId="2" fillId="25" borderId="0" xfId="0" applyNumberFormat="1" applyFont="1" applyFill="1" applyBorder="1" applyAlignment="1">
      <alignment horizontal="center"/>
    </xf>
    <xf numFmtId="49" fontId="2" fillId="25" borderId="0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71" fontId="32" fillId="25" borderId="13" xfId="2" applyNumberFormat="1" applyFont="1" applyFill="1" applyBorder="1" applyProtection="1">
      <alignment horizontal="center" shrinkToFit="1"/>
      <protection locked="0"/>
    </xf>
    <xf numFmtId="166" fontId="32" fillId="25" borderId="13" xfId="2" applyNumberFormat="1" applyFont="1" applyFill="1" applyBorder="1" applyProtection="1">
      <alignment horizontal="center" shrinkToFit="1"/>
      <protection locked="0"/>
    </xf>
    <xf numFmtId="165" fontId="32" fillId="25" borderId="13" xfId="2" applyFont="1" applyFill="1" applyBorder="1" applyProtection="1">
      <alignment horizontal="center" shrinkToFit="1"/>
      <protection locked="0"/>
    </xf>
    <xf numFmtId="165" fontId="32" fillId="25" borderId="13" xfId="2" applyNumberFormat="1" applyFont="1" applyFill="1" applyBorder="1" applyAlignment="1" applyProtection="1">
      <alignment horizontal="center" shrinkToFit="1"/>
      <protection locked="0"/>
    </xf>
    <xf numFmtId="165" fontId="32" fillId="25" borderId="1" xfId="2" applyFont="1" applyFill="1" applyBorder="1" applyProtection="1">
      <alignment horizontal="center" shrinkToFit="1"/>
      <protection locked="0"/>
    </xf>
    <xf numFmtId="1" fontId="32" fillId="25" borderId="1" xfId="2" applyNumberFormat="1" applyFont="1" applyFill="1" applyBorder="1" applyProtection="1">
      <alignment horizontal="center" shrinkToFit="1"/>
      <protection locked="0"/>
    </xf>
    <xf numFmtId="166" fontId="32" fillId="25" borderId="1" xfId="2" applyNumberFormat="1" applyFont="1" applyFill="1" applyBorder="1" applyAlignment="1" applyProtection="1">
      <alignment horizontal="center" shrinkToFit="1"/>
      <protection locked="0"/>
    </xf>
    <xf numFmtId="166" fontId="32" fillId="25" borderId="1" xfId="2" applyNumberFormat="1" applyFont="1" applyFill="1" applyBorder="1" applyProtection="1">
      <alignment horizontal="center" shrinkToFit="1"/>
      <protection locked="0"/>
    </xf>
    <xf numFmtId="166" fontId="32" fillId="25" borderId="13" xfId="2" applyNumberFormat="1" applyFont="1" applyFill="1" applyBorder="1" applyAlignment="1" applyProtection="1">
      <alignment horizontal="center"/>
      <protection locked="0"/>
    </xf>
    <xf numFmtId="0" fontId="32" fillId="25" borderId="13" xfId="2" applyNumberFormat="1" applyFont="1" applyFill="1" applyBorder="1" applyAlignment="1" applyProtection="1">
      <alignment horizontal="center" shrinkToFit="1"/>
      <protection locked="0"/>
    </xf>
    <xf numFmtId="1" fontId="32" fillId="25" borderId="13" xfId="2" applyNumberFormat="1" applyFont="1" applyFill="1" applyBorder="1" applyProtection="1">
      <alignment horizontal="center" shrinkToFit="1"/>
      <protection locked="0"/>
    </xf>
    <xf numFmtId="166" fontId="32" fillId="25" borderId="13" xfId="2" applyNumberFormat="1" applyFont="1" applyFill="1" applyBorder="1" applyAlignment="1" applyProtection="1">
      <alignment horizontal="center" shrinkToFit="1"/>
      <protection locked="0"/>
    </xf>
    <xf numFmtId="0" fontId="0" fillId="0" borderId="1" xfId="0" applyNumberFormat="1"/>
    <xf numFmtId="165" fontId="32" fillId="25" borderId="1" xfId="6" applyFont="1" applyFill="1" applyBorder="1" applyProtection="1">
      <alignment horizontal="center" shrinkToFit="1"/>
      <protection locked="0"/>
    </xf>
    <xf numFmtId="165" fontId="32" fillId="25" borderId="13" xfId="6" applyFont="1" applyFill="1" applyBorder="1" applyProtection="1">
      <alignment horizontal="center" shrinkToFit="1"/>
      <protection locked="0"/>
    </xf>
    <xf numFmtId="165" fontId="32" fillId="25" borderId="1" xfId="5" applyFont="1" applyFill="1" applyBorder="1" applyProtection="1">
      <alignment horizontal="center" shrinkToFit="1"/>
      <protection locked="0"/>
    </xf>
    <xf numFmtId="165" fontId="32" fillId="25" borderId="13" xfId="5" applyFont="1" applyFill="1" applyBorder="1" applyProtection="1">
      <alignment horizontal="center" shrinkToFit="1"/>
      <protection locked="0"/>
    </xf>
    <xf numFmtId="166" fontId="31" fillId="25" borderId="0" xfId="0" applyFont="1" applyFill="1" applyBorder="1" applyAlignment="1">
      <alignment horizontal="left" shrinkToFit="1"/>
    </xf>
    <xf numFmtId="166" fontId="32" fillId="25" borderId="0" xfId="0" applyNumberFormat="1" applyFont="1" applyFill="1" applyBorder="1" applyAlignment="1">
      <alignment horizontal="center" shrinkToFit="1"/>
    </xf>
    <xf numFmtId="16" fontId="32" fillId="25" borderId="0" xfId="0" applyNumberFormat="1" applyFont="1" applyFill="1" applyBorder="1" applyAlignment="1">
      <alignment horizontal="center" shrinkToFit="1"/>
    </xf>
    <xf numFmtId="166" fontId="32" fillId="25" borderId="0" xfId="0" applyFont="1" applyFill="1" applyBorder="1" applyAlignment="1">
      <alignment horizontal="center" shrinkToFit="1"/>
    </xf>
    <xf numFmtId="165" fontId="32" fillId="25" borderId="0" xfId="0" applyNumberFormat="1" applyFont="1" applyFill="1" applyBorder="1" applyAlignment="1">
      <alignment horizontal="center" shrinkToFit="1"/>
    </xf>
    <xf numFmtId="14" fontId="32" fillId="25" borderId="0" xfId="0" applyNumberFormat="1" applyFont="1" applyFill="1" applyBorder="1" applyAlignment="1">
      <alignment horizontal="center" shrinkToFit="1"/>
    </xf>
    <xf numFmtId="0" fontId="32" fillId="25" borderId="0" xfId="0" applyNumberFormat="1" applyFont="1" applyFill="1" applyBorder="1" applyAlignment="1">
      <alignment horizontal="center" shrinkToFit="1"/>
    </xf>
    <xf numFmtId="165" fontId="32" fillId="25" borderId="0" xfId="0" applyNumberFormat="1" applyFont="1" applyFill="1" applyBorder="1" applyAlignment="1">
      <alignment horizontal="center" vertical="center" shrinkToFit="1"/>
    </xf>
    <xf numFmtId="166" fontId="33" fillId="25" borderId="0" xfId="0" applyFont="1" applyFill="1" applyBorder="1" applyAlignment="1">
      <alignment horizontal="center" vertical="center" textRotation="90" shrinkToFit="1"/>
    </xf>
    <xf numFmtId="166" fontId="33" fillId="25" borderId="0" xfId="0" applyFont="1" applyFill="1" applyBorder="1" applyAlignment="1" applyProtection="1">
      <alignment horizontal="center" vertical="center" textRotation="90" shrinkToFit="1"/>
      <protection locked="0"/>
    </xf>
    <xf numFmtId="166" fontId="36" fillId="25" borderId="0" xfId="0" applyFont="1" applyFill="1" applyBorder="1" applyAlignment="1" applyProtection="1">
      <alignment horizontal="center" shrinkToFit="1"/>
      <protection locked="0"/>
    </xf>
    <xf numFmtId="166" fontId="36" fillId="25" borderId="0" xfId="0" applyNumberFormat="1" applyFont="1" applyFill="1" applyBorder="1" applyAlignment="1" applyProtection="1">
      <alignment horizontal="center" shrinkToFit="1"/>
      <protection locked="0"/>
    </xf>
    <xf numFmtId="166" fontId="36" fillId="25" borderId="0" xfId="2" applyNumberFormat="1" applyFont="1" applyFill="1" applyBorder="1" applyAlignment="1" applyProtection="1">
      <alignment horizontal="center" shrinkToFit="1"/>
      <protection locked="0"/>
    </xf>
    <xf numFmtId="166" fontId="36" fillId="25" borderId="0" xfId="0" applyFont="1" applyFill="1" applyBorder="1" applyAlignment="1" applyProtection="1">
      <alignment horizontal="center" shrinkToFit="1"/>
    </xf>
    <xf numFmtId="166" fontId="32" fillId="25" borderId="0" xfId="0" applyFont="1" applyFill="1" applyBorder="1" applyAlignment="1" applyProtection="1">
      <alignment horizontal="center" shrinkToFit="1"/>
    </xf>
    <xf numFmtId="0" fontId="32" fillId="25" borderId="16" xfId="2" applyNumberFormat="1" applyFont="1" applyFill="1" applyBorder="1" applyProtection="1">
      <alignment horizontal="center" shrinkToFit="1"/>
      <protection locked="0"/>
    </xf>
    <xf numFmtId="0" fontId="37" fillId="25" borderId="13" xfId="2" applyNumberFormat="1" applyFont="1" applyFill="1" applyBorder="1" applyProtection="1">
      <alignment horizontal="center" shrinkToFit="1"/>
      <protection locked="0"/>
    </xf>
    <xf numFmtId="49" fontId="69" fillId="25" borderId="1" xfId="2" applyNumberFormat="1" applyFont="1" applyFill="1" applyBorder="1" applyAlignment="1" applyProtection="1">
      <alignment horizontal="center" shrinkToFit="1"/>
      <protection locked="0"/>
    </xf>
    <xf numFmtId="0" fontId="34" fillId="25" borderId="13" xfId="11" applyFont="1" applyFill="1" applyBorder="1" applyAlignment="1" applyProtection="1">
      <alignment horizontal="center"/>
      <protection locked="0"/>
    </xf>
    <xf numFmtId="0" fontId="32" fillId="25" borderId="1" xfId="2" applyNumberFormat="1" applyFont="1" applyFill="1" applyBorder="1" applyAlignment="1" applyProtection="1">
      <alignment horizontal="center" vertical="center" shrinkToFit="1"/>
      <protection locked="0"/>
    </xf>
    <xf numFmtId="0" fontId="32" fillId="25" borderId="47" xfId="2" applyNumberFormat="1" applyFont="1" applyFill="1" applyBorder="1" applyProtection="1">
      <alignment horizontal="center" shrinkToFit="1"/>
      <protection locked="0"/>
    </xf>
    <xf numFmtId="165" fontId="32" fillId="25" borderId="13" xfId="11" applyNumberFormat="1" applyFont="1" applyFill="1" applyBorder="1" applyAlignment="1" applyProtection="1">
      <alignment horizontal="center" shrinkToFit="1"/>
      <protection locked="0"/>
    </xf>
    <xf numFmtId="171" fontId="32" fillId="25" borderId="1" xfId="2" applyNumberFormat="1" applyFont="1" applyFill="1" applyBorder="1" applyProtection="1">
      <alignment horizontal="center" shrinkToFit="1"/>
      <protection locked="0"/>
    </xf>
    <xf numFmtId="165" fontId="32" fillId="25" borderId="1" xfId="11" applyNumberFormat="1" applyFont="1" applyFill="1" applyBorder="1" applyAlignment="1" applyProtection="1">
      <alignment horizontal="center" shrinkToFit="1"/>
      <protection locked="0"/>
    </xf>
    <xf numFmtId="165" fontId="32" fillId="25" borderId="1" xfId="2" applyNumberFormat="1" applyFont="1" applyFill="1" applyBorder="1" applyAlignment="1" applyProtection="1">
      <alignment horizontal="center" shrinkToFit="1"/>
      <protection locked="0"/>
    </xf>
    <xf numFmtId="49" fontId="32" fillId="25" borderId="13" xfId="11" applyNumberFormat="1" applyFont="1" applyFill="1" applyBorder="1" applyAlignment="1" applyProtection="1">
      <alignment horizontal="center"/>
      <protection locked="0"/>
    </xf>
    <xf numFmtId="0" fontId="32" fillId="25" borderId="1" xfId="2" applyNumberFormat="1" applyFont="1" applyFill="1" applyBorder="1" applyAlignment="1" applyProtection="1">
      <alignment horizontal="center" shrinkToFit="1"/>
      <protection locked="0"/>
    </xf>
    <xf numFmtId="49" fontId="32" fillId="25" borderId="1" xfId="11" applyNumberFormat="1" applyFont="1" applyFill="1" applyBorder="1" applyAlignment="1" applyProtection="1">
      <alignment horizontal="center"/>
      <protection locked="0"/>
    </xf>
    <xf numFmtId="0" fontId="32" fillId="25" borderId="47" xfId="2" applyNumberFormat="1" applyFont="1" applyFill="1" applyBorder="1" applyAlignment="1" applyProtection="1">
      <alignment horizontal="center" shrinkToFit="1"/>
      <protection locked="0"/>
    </xf>
    <xf numFmtId="0" fontId="32" fillId="25" borderId="1" xfId="11" applyFont="1" applyFill="1" applyBorder="1" applyAlignment="1" applyProtection="1">
      <alignment horizontal="center" shrinkToFit="1"/>
      <protection locked="0"/>
    </xf>
    <xf numFmtId="0" fontId="32" fillId="25" borderId="4" xfId="2" applyNumberFormat="1" applyFont="1" applyFill="1" applyBorder="1" applyAlignment="1" applyProtection="1">
      <alignment horizontal="center" shrinkToFit="1"/>
      <protection locked="0"/>
    </xf>
    <xf numFmtId="0" fontId="32" fillId="25" borderId="13" xfId="11" applyFont="1" applyFill="1" applyBorder="1" applyAlignment="1" applyProtection="1">
      <alignment horizontal="center" shrinkToFit="1"/>
      <protection locked="0"/>
    </xf>
    <xf numFmtId="0" fontId="34" fillId="25" borderId="13" xfId="11" applyFont="1" applyFill="1" applyBorder="1" applyAlignment="1" applyProtection="1">
      <alignment horizontal="center" shrinkToFit="1"/>
      <protection locked="0"/>
    </xf>
    <xf numFmtId="0" fontId="32" fillId="25" borderId="4" xfId="2" applyNumberFormat="1" applyFont="1" applyFill="1" applyBorder="1" applyProtection="1">
      <alignment horizontal="center" shrinkToFit="1"/>
      <protection locked="0"/>
    </xf>
    <xf numFmtId="165" fontId="37" fillId="25" borderId="1" xfId="2" applyNumberFormat="1" applyFont="1" applyFill="1" applyBorder="1" applyAlignment="1" applyProtection="1">
      <alignment horizontal="center"/>
      <protection locked="0"/>
    </xf>
    <xf numFmtId="0" fontId="34" fillId="25" borderId="1" xfId="11" applyFont="1" applyFill="1" applyBorder="1" applyAlignment="1" applyProtection="1">
      <alignment horizontal="center"/>
      <protection locked="0"/>
    </xf>
    <xf numFmtId="49" fontId="37" fillId="25" borderId="1" xfId="2" applyNumberFormat="1" applyFont="1" applyFill="1" applyBorder="1" applyAlignment="1" applyProtection="1">
      <alignment horizontal="center"/>
      <protection locked="0"/>
    </xf>
    <xf numFmtId="167" fontId="32" fillId="25" borderId="1" xfId="2" applyNumberFormat="1" applyFont="1" applyFill="1" applyBorder="1" applyProtection="1">
      <alignment horizontal="center" shrinkToFit="1"/>
      <protection locked="0"/>
    </xf>
    <xf numFmtId="2" fontId="32" fillId="25" borderId="1" xfId="11" applyNumberFormat="1" applyFont="1" applyFill="1" applyBorder="1" applyAlignment="1" applyProtection="1">
      <alignment horizontal="center" shrinkToFit="1"/>
      <protection locked="0"/>
    </xf>
    <xf numFmtId="0" fontId="37" fillId="25" borderId="1" xfId="2" applyNumberFormat="1" applyFont="1" applyFill="1" applyBorder="1" applyProtection="1">
      <alignment horizontal="center" shrinkToFit="1"/>
      <protection locked="0"/>
    </xf>
    <xf numFmtId="2" fontId="32" fillId="25" borderId="1" xfId="11" applyNumberFormat="1" applyFont="1" applyFill="1" applyBorder="1" applyAlignment="1" applyProtection="1">
      <alignment horizontal="center"/>
      <protection locked="0"/>
    </xf>
    <xf numFmtId="0" fontId="32" fillId="25" borderId="1" xfId="2" applyNumberFormat="1" applyFont="1" applyFill="1" applyBorder="1" applyAlignment="1" applyProtection="1">
      <alignment horizontal="center"/>
      <protection locked="0"/>
    </xf>
    <xf numFmtId="0" fontId="32" fillId="25" borderId="1" xfId="11" applyFont="1" applyFill="1" applyBorder="1" applyAlignment="1" applyProtection="1">
      <alignment horizontal="center"/>
      <protection locked="0"/>
    </xf>
    <xf numFmtId="165" fontId="32" fillId="25" borderId="1" xfId="2" applyFont="1" applyFill="1" applyBorder="1" applyAlignment="1" applyProtection="1">
      <alignment horizontal="center" shrinkToFit="1"/>
      <protection locked="0"/>
    </xf>
    <xf numFmtId="49" fontId="30" fillId="25" borderId="1" xfId="11" applyNumberFormat="1" applyFont="1" applyFill="1" applyBorder="1" applyAlignment="1" applyProtection="1">
      <alignment horizontal="center"/>
      <protection locked="0"/>
    </xf>
    <xf numFmtId="2" fontId="32" fillId="25" borderId="1" xfId="2" applyNumberFormat="1" applyFont="1" applyFill="1" applyBorder="1" applyProtection="1">
      <alignment horizontal="center" shrinkToFit="1"/>
      <protection locked="0"/>
    </xf>
    <xf numFmtId="166" fontId="32" fillId="25" borderId="1" xfId="2" applyNumberFormat="1" applyFont="1" applyFill="1" applyBorder="1" applyAlignment="1" applyProtection="1">
      <alignment horizontal="center"/>
      <protection locked="0"/>
    </xf>
    <xf numFmtId="166" fontId="32" fillId="25" borderId="4" xfId="2" applyNumberFormat="1" applyFont="1" applyFill="1" applyBorder="1" applyProtection="1">
      <alignment horizontal="center" shrinkToFit="1"/>
      <protection locked="0"/>
    </xf>
    <xf numFmtId="2" fontId="35" fillId="25" borderId="1" xfId="2" applyNumberFormat="1" applyFont="1" applyFill="1" applyBorder="1" applyProtection="1">
      <alignment horizontal="center" shrinkToFit="1"/>
      <protection locked="0"/>
    </xf>
    <xf numFmtId="167" fontId="32" fillId="25" borderId="1" xfId="2" applyNumberFormat="1" applyFont="1" applyFill="1" applyBorder="1" applyAlignment="1" applyProtection="1">
      <alignment horizontal="center" shrinkToFit="1"/>
      <protection locked="0"/>
    </xf>
    <xf numFmtId="0" fontId="32" fillId="25" borderId="3" xfId="2" applyNumberFormat="1" applyFont="1" applyFill="1" applyBorder="1" applyProtection="1">
      <alignment horizontal="center" shrinkToFit="1"/>
      <protection locked="0"/>
    </xf>
    <xf numFmtId="165" fontId="32" fillId="25" borderId="1" xfId="2" applyFont="1" applyFill="1" applyBorder="1" applyAlignment="1" applyProtection="1">
      <alignment horizontal="center" vertical="center" shrinkToFit="1"/>
      <protection locked="0"/>
    </xf>
    <xf numFmtId="165" fontId="32" fillId="25" borderId="1" xfId="2" applyFont="1" applyFill="1" applyBorder="1" applyAlignment="1" applyProtection="1">
      <alignment horizontal="center"/>
      <protection locked="0"/>
    </xf>
    <xf numFmtId="49" fontId="32" fillId="25" borderId="1" xfId="2" applyNumberFormat="1" applyFont="1" applyFill="1" applyBorder="1" applyProtection="1">
      <alignment horizontal="center" shrinkToFit="1"/>
      <protection locked="0"/>
    </xf>
    <xf numFmtId="16" fontId="32" fillId="25" borderId="1" xfId="2" applyNumberFormat="1" applyFont="1" applyFill="1" applyBorder="1" applyProtection="1">
      <alignment horizontal="center" shrinkToFit="1"/>
      <protection locked="0"/>
    </xf>
    <xf numFmtId="167" fontId="32" fillId="25" borderId="1" xfId="2" applyNumberFormat="1" applyFont="1" applyFill="1" applyBorder="1" applyAlignment="1" applyProtection="1">
      <alignment horizontal="center"/>
      <protection locked="0"/>
    </xf>
    <xf numFmtId="165" fontId="32" fillId="25" borderId="4" xfId="2" applyFont="1" applyFill="1" applyBorder="1" applyProtection="1">
      <alignment horizontal="center" shrinkToFit="1"/>
      <protection locked="0"/>
    </xf>
    <xf numFmtId="16" fontId="32" fillId="25" borderId="1" xfId="2" applyNumberFormat="1" applyFont="1" applyFill="1" applyBorder="1" applyAlignment="1" applyProtection="1">
      <alignment horizontal="center" shrinkToFit="1"/>
      <protection locked="0"/>
    </xf>
    <xf numFmtId="0" fontId="37" fillId="25" borderId="4" xfId="2" applyNumberFormat="1" applyFont="1" applyFill="1" applyBorder="1" applyProtection="1">
      <alignment horizontal="center" shrinkToFit="1"/>
      <protection locked="0"/>
    </xf>
    <xf numFmtId="165" fontId="36" fillId="25" borderId="1" xfId="2" applyFont="1" applyFill="1" applyBorder="1" applyProtection="1">
      <alignment horizontal="center" shrinkToFit="1"/>
      <protection locked="0"/>
    </xf>
    <xf numFmtId="0" fontId="59" fillId="25" borderId="16" xfId="11" applyFont="1" applyFill="1" applyBorder="1" applyAlignment="1" applyProtection="1">
      <alignment horizontal="center"/>
      <protection locked="0"/>
    </xf>
    <xf numFmtId="0" fontId="59" fillId="25" borderId="13" xfId="11" applyFont="1" applyFill="1" applyBorder="1" applyAlignment="1" applyProtection="1">
      <alignment horizontal="center" shrinkToFit="1"/>
      <protection locked="0"/>
    </xf>
    <xf numFmtId="0" fontId="59" fillId="25" borderId="13" xfId="11" applyFont="1" applyFill="1" applyBorder="1" applyAlignment="1" applyProtection="1">
      <alignment horizontal="center"/>
      <protection locked="0"/>
    </xf>
    <xf numFmtId="166" fontId="6" fillId="25" borderId="13" xfId="2" applyNumberFormat="1" applyFont="1" applyFill="1" applyBorder="1" applyAlignment="1" applyProtection="1">
      <alignment horizontal="center" shrinkToFit="1"/>
      <protection locked="0"/>
    </xf>
    <xf numFmtId="0" fontId="6" fillId="25" borderId="13" xfId="11" applyFont="1" applyFill="1" applyBorder="1" applyAlignment="1" applyProtection="1">
      <alignment horizontal="center" shrinkToFit="1"/>
      <protection locked="0"/>
    </xf>
    <xf numFmtId="0" fontId="6" fillId="25" borderId="13" xfId="2" applyNumberFormat="1" applyFont="1" applyFill="1" applyBorder="1" applyAlignment="1" applyProtection="1">
      <alignment horizontal="center"/>
      <protection locked="0"/>
    </xf>
    <xf numFmtId="165" fontId="6" fillId="25" borderId="13" xfId="2" applyNumberFormat="1" applyFont="1" applyFill="1" applyBorder="1" applyAlignment="1" applyProtection="1">
      <alignment horizontal="center" shrinkToFit="1"/>
      <protection locked="0"/>
    </xf>
    <xf numFmtId="0" fontId="6" fillId="25" borderId="47" xfId="2" applyNumberFormat="1" applyFont="1" applyFill="1" applyBorder="1" applyAlignment="1" applyProtection="1">
      <alignment horizontal="center" shrinkToFit="1"/>
      <protection locked="0"/>
    </xf>
    <xf numFmtId="0" fontId="32" fillId="25" borderId="3" xfId="2" applyNumberFormat="1" applyFont="1" applyFill="1" applyBorder="1" applyAlignment="1" applyProtection="1">
      <alignment horizontal="center" shrinkToFit="1"/>
      <protection locked="0"/>
    </xf>
    <xf numFmtId="0" fontId="37" fillId="25" borderId="1" xfId="2" applyNumberFormat="1" applyFont="1" applyFill="1" applyBorder="1" applyAlignment="1" applyProtection="1">
      <alignment horizontal="center" shrinkToFit="1"/>
      <protection locked="0"/>
    </xf>
    <xf numFmtId="49" fontId="32" fillId="25" borderId="1" xfId="2" applyNumberFormat="1" applyFont="1" applyFill="1" applyBorder="1" applyAlignment="1" applyProtection="1">
      <alignment horizontal="center" shrinkToFit="1"/>
      <protection locked="0"/>
    </xf>
    <xf numFmtId="2" fontId="32" fillId="25" borderId="1" xfId="2" applyNumberFormat="1" applyFont="1" applyFill="1" applyBorder="1" applyAlignment="1" applyProtection="1">
      <alignment horizontal="center" shrinkToFit="1"/>
      <protection locked="0"/>
    </xf>
    <xf numFmtId="1" fontId="32" fillId="25" borderId="1" xfId="2" applyNumberFormat="1" applyFont="1" applyFill="1" applyBorder="1" applyAlignment="1" applyProtection="1">
      <alignment horizontal="center" shrinkToFit="1"/>
      <protection locked="0"/>
    </xf>
    <xf numFmtId="171" fontId="32" fillId="25" borderId="1" xfId="2" applyNumberFormat="1" applyFont="1" applyFill="1" applyBorder="1" applyAlignment="1" applyProtection="1">
      <alignment horizontal="center" shrinkToFit="1"/>
      <protection locked="0"/>
    </xf>
    <xf numFmtId="165" fontId="32" fillId="25" borderId="1" xfId="2" applyNumberFormat="1" applyFont="1" applyFill="1" applyBorder="1" applyAlignment="1" applyProtection="1">
      <alignment horizontal="center" vertical="center" shrinkToFit="1"/>
      <protection locked="0"/>
    </xf>
    <xf numFmtId="166" fontId="32" fillId="25" borderId="4" xfId="2" applyNumberFormat="1" applyFont="1" applyFill="1" applyBorder="1" applyAlignment="1" applyProtection="1">
      <alignment horizontal="center" shrinkToFit="1"/>
      <protection locked="0"/>
    </xf>
    <xf numFmtId="165" fontId="36" fillId="25" borderId="1" xfId="2" applyNumberFormat="1" applyFont="1" applyFill="1" applyBorder="1" applyAlignment="1" applyProtection="1">
      <alignment horizontal="center" shrinkToFit="1"/>
      <protection locked="0"/>
    </xf>
    <xf numFmtId="165" fontId="32" fillId="25" borderId="1" xfId="2" applyNumberFormat="1" applyFont="1" applyFill="1" applyBorder="1" applyAlignment="1" applyProtection="1">
      <alignment horizontal="center"/>
      <protection locked="0"/>
    </xf>
    <xf numFmtId="49" fontId="32" fillId="25" borderId="3" xfId="2" applyNumberFormat="1" applyFont="1" applyFill="1" applyBorder="1" applyAlignment="1" applyProtection="1">
      <alignment horizontal="center" shrinkToFit="1"/>
      <protection locked="0"/>
    </xf>
    <xf numFmtId="49" fontId="32" fillId="25" borderId="5" xfId="2" applyNumberFormat="1" applyFont="1" applyFill="1" applyBorder="1" applyAlignment="1" applyProtection="1">
      <alignment horizontal="center" shrinkToFit="1"/>
      <protection locked="0"/>
    </xf>
    <xf numFmtId="0" fontId="37" fillId="25" borderId="6" xfId="2" applyNumberFormat="1" applyFont="1" applyFill="1" applyBorder="1" applyAlignment="1" applyProtection="1">
      <alignment horizontal="center" shrinkToFit="1"/>
      <protection locked="0"/>
    </xf>
    <xf numFmtId="0" fontId="32" fillId="25" borderId="6" xfId="2" applyNumberFormat="1" applyFont="1" applyFill="1" applyBorder="1" applyAlignment="1" applyProtection="1">
      <alignment horizontal="center" shrinkToFit="1"/>
      <protection locked="0"/>
    </xf>
    <xf numFmtId="49" fontId="32" fillId="25" borderId="6" xfId="2" applyNumberFormat="1" applyFont="1" applyFill="1" applyBorder="1" applyAlignment="1" applyProtection="1">
      <alignment horizontal="center" shrinkToFit="1"/>
      <protection locked="0"/>
    </xf>
    <xf numFmtId="0" fontId="34" fillId="25" borderId="6" xfId="11" applyFont="1" applyFill="1" applyBorder="1" applyAlignment="1" applyProtection="1">
      <alignment horizontal="center"/>
      <protection locked="0"/>
    </xf>
    <xf numFmtId="166" fontId="32" fillId="25" borderId="6" xfId="2" applyNumberFormat="1" applyFont="1" applyFill="1" applyBorder="1" applyAlignment="1" applyProtection="1">
      <alignment horizontal="center" shrinkToFit="1"/>
      <protection locked="0"/>
    </xf>
    <xf numFmtId="2" fontId="32" fillId="25" borderId="6" xfId="2" applyNumberFormat="1" applyFont="1" applyFill="1" applyBorder="1" applyAlignment="1" applyProtection="1">
      <alignment horizontal="center" shrinkToFit="1"/>
      <protection locked="0"/>
    </xf>
    <xf numFmtId="1" fontId="32" fillId="25" borderId="6" xfId="2" applyNumberFormat="1" applyFont="1" applyFill="1" applyBorder="1" applyAlignment="1" applyProtection="1">
      <alignment horizontal="center" shrinkToFit="1"/>
      <protection locked="0"/>
    </xf>
    <xf numFmtId="171" fontId="32" fillId="25" borderId="6" xfId="2" applyNumberFormat="1" applyFont="1" applyFill="1" applyBorder="1" applyAlignment="1" applyProtection="1">
      <alignment horizontal="center" shrinkToFit="1"/>
      <protection locked="0"/>
    </xf>
    <xf numFmtId="165" fontId="32" fillId="25" borderId="6" xfId="2" applyNumberFormat="1" applyFont="1" applyFill="1" applyBorder="1" applyAlignment="1" applyProtection="1">
      <alignment horizontal="center" shrinkToFit="1"/>
      <protection locked="0"/>
    </xf>
    <xf numFmtId="16" fontId="32" fillId="25" borderId="6" xfId="2" applyNumberFormat="1" applyFont="1" applyFill="1" applyBorder="1" applyAlignment="1" applyProtection="1">
      <alignment horizontal="center" shrinkToFit="1"/>
      <protection locked="0"/>
    </xf>
    <xf numFmtId="167" fontId="32" fillId="25" borderId="6" xfId="2" applyNumberFormat="1" applyFont="1" applyFill="1" applyBorder="1" applyAlignment="1" applyProtection="1">
      <alignment horizontal="center" shrinkToFit="1"/>
      <protection locked="0"/>
    </xf>
    <xf numFmtId="165" fontId="32" fillId="25" borderId="6" xfId="2" applyNumberFormat="1" applyFont="1" applyFill="1" applyBorder="1" applyAlignment="1" applyProtection="1">
      <alignment horizontal="center" vertical="center" shrinkToFit="1"/>
      <protection locked="0"/>
    </xf>
    <xf numFmtId="166" fontId="32" fillId="25" borderId="7" xfId="2" applyNumberFormat="1" applyFont="1" applyFill="1" applyBorder="1" applyAlignment="1" applyProtection="1">
      <alignment horizontal="center" shrinkToFit="1"/>
      <protection locked="0"/>
    </xf>
    <xf numFmtId="166" fontId="9" fillId="36" borderId="0" xfId="0" applyFont="1" applyFill="1" applyBorder="1"/>
    <xf numFmtId="166" fontId="2" fillId="25" borderId="0" xfId="0" applyFont="1" applyFill="1" applyBorder="1"/>
    <xf numFmtId="1" fontId="28" fillId="25" borderId="0" xfId="0" applyNumberFormat="1" applyFont="1" applyFill="1" applyBorder="1" applyAlignment="1">
      <alignment horizontal="center"/>
    </xf>
    <xf numFmtId="166" fontId="3" fillId="25" borderId="0" xfId="0" applyFont="1" applyFill="1" applyBorder="1"/>
    <xf numFmtId="1" fontId="3" fillId="25" borderId="0" xfId="0" applyNumberFormat="1" applyFont="1" applyFill="1" applyBorder="1" applyAlignment="1">
      <alignment horizontal="right"/>
    </xf>
    <xf numFmtId="10" fontId="28" fillId="25" borderId="0" xfId="0" applyNumberFormat="1" applyFont="1" applyFill="1" applyBorder="1" applyAlignment="1">
      <alignment horizontal="center"/>
    </xf>
    <xf numFmtId="166" fontId="2" fillId="25" borderId="0" xfId="0" applyFont="1" applyFill="1" applyBorder="1" applyAlignment="1">
      <alignment horizontal="right"/>
    </xf>
    <xf numFmtId="1" fontId="2" fillId="25" borderId="0" xfId="0" applyNumberFormat="1" applyFont="1" applyFill="1" applyBorder="1"/>
    <xf numFmtId="166" fontId="9" fillId="25" borderId="0" xfId="0" applyFont="1" applyFill="1" applyBorder="1"/>
    <xf numFmtId="10" fontId="73" fillId="25" borderId="0" xfId="0" applyNumberFormat="1" applyFont="1" applyFill="1" applyBorder="1" applyAlignment="1">
      <alignment horizontal="center"/>
    </xf>
    <xf numFmtId="166" fontId="37" fillId="25" borderId="0" xfId="0" applyFont="1" applyFill="1" applyBorder="1" applyProtection="1"/>
    <xf numFmtId="166" fontId="32" fillId="25" borderId="0" xfId="0" applyFont="1" applyFill="1" applyBorder="1" applyProtection="1"/>
    <xf numFmtId="166" fontId="32" fillId="25" borderId="0" xfId="0" applyFont="1" applyFill="1" applyBorder="1" applyAlignment="1" applyProtection="1">
      <alignment horizontal="centerContinuous"/>
    </xf>
    <xf numFmtId="166" fontId="33" fillId="25" borderId="0" xfId="0" applyFont="1" applyFill="1" applyBorder="1" applyAlignment="1" applyProtection="1">
      <alignment horizontal="center"/>
    </xf>
    <xf numFmtId="166" fontId="33" fillId="25" borderId="0" xfId="0" applyFont="1" applyFill="1" applyBorder="1" applyAlignment="1" applyProtection="1">
      <alignment horizontal="left"/>
    </xf>
    <xf numFmtId="166" fontId="42" fillId="25" borderId="0" xfId="0" applyFont="1" applyFill="1" applyBorder="1" applyAlignment="1" applyProtection="1">
      <alignment horizontal="left"/>
    </xf>
    <xf numFmtId="166" fontId="42" fillId="25" borderId="0" xfId="0" applyFont="1" applyFill="1" applyBorder="1" applyAlignment="1" applyProtection="1">
      <alignment horizontal="center"/>
    </xf>
    <xf numFmtId="166" fontId="41" fillId="25" borderId="0" xfId="0" applyFont="1" applyFill="1" applyBorder="1" applyProtection="1"/>
    <xf numFmtId="166" fontId="32" fillId="25" borderId="0" xfId="0" applyFont="1" applyFill="1" applyBorder="1" applyAlignment="1" applyProtection="1">
      <alignment horizontal="left"/>
    </xf>
    <xf numFmtId="166" fontId="32" fillId="25" borderId="0" xfId="0" applyFont="1" applyFill="1" applyBorder="1" applyAlignment="1" applyProtection="1">
      <alignment horizontal="center"/>
    </xf>
    <xf numFmtId="49" fontId="32" fillId="25" borderId="0" xfId="0" applyNumberFormat="1" applyFont="1" applyFill="1" applyBorder="1" applyAlignment="1" applyProtection="1">
      <alignment horizontal="center"/>
    </xf>
    <xf numFmtId="166" fontId="36" fillId="25" borderId="0" xfId="0" applyFont="1" applyFill="1" applyBorder="1" applyAlignment="1" applyProtection="1">
      <alignment horizontal="left"/>
    </xf>
    <xf numFmtId="0" fontId="44" fillId="25" borderId="0" xfId="0" applyNumberFormat="1" applyFont="1" applyFill="1" applyBorder="1" applyAlignment="1" applyProtection="1">
      <alignment horizontal="center"/>
    </xf>
    <xf numFmtId="49" fontId="44" fillId="25" borderId="0" xfId="0" applyNumberFormat="1" applyFont="1" applyFill="1" applyBorder="1" applyAlignment="1" applyProtection="1">
      <alignment horizontal="center"/>
    </xf>
    <xf numFmtId="166" fontId="37" fillId="36" borderId="0" xfId="0" applyFont="1" applyFill="1" applyBorder="1"/>
    <xf numFmtId="166" fontId="48" fillId="36" borderId="0" xfId="0" applyFont="1" applyFill="1" applyBorder="1" applyAlignment="1">
      <alignment horizontal="right" vertical="center"/>
    </xf>
    <xf numFmtId="166" fontId="32" fillId="25" borderId="0" xfId="0" applyFont="1" applyFill="1" applyBorder="1"/>
    <xf numFmtId="166" fontId="48" fillId="36" borderId="0" xfId="0" applyFont="1" applyFill="1" applyBorder="1" applyAlignment="1">
      <alignment horizontal="right"/>
    </xf>
    <xf numFmtId="166" fontId="49" fillId="36" borderId="0" xfId="0" applyFont="1" applyFill="1" applyBorder="1" applyAlignment="1" applyProtection="1">
      <alignment horizontal="center" vertical="center"/>
    </xf>
    <xf numFmtId="166" fontId="37" fillId="36" borderId="0" xfId="0" applyFont="1" applyFill="1" applyBorder="1" applyProtection="1"/>
    <xf numFmtId="166" fontId="37" fillId="36" borderId="0" xfId="0" applyFont="1" applyFill="1" applyBorder="1" applyAlignment="1">
      <alignment horizontal="center"/>
    </xf>
    <xf numFmtId="166" fontId="50" fillId="36" borderId="0" xfId="0" applyFont="1" applyFill="1" applyBorder="1" applyAlignment="1">
      <alignment horizontal="right" vertical="center"/>
    </xf>
    <xf numFmtId="49" fontId="37" fillId="36" borderId="0" xfId="0" applyNumberFormat="1" applyFont="1" applyFill="1" applyBorder="1" applyAlignment="1">
      <alignment horizontal="center"/>
    </xf>
    <xf numFmtId="166" fontId="50" fillId="36" borderId="0" xfId="0" applyFont="1" applyFill="1" applyBorder="1" applyAlignment="1">
      <alignment horizontal="center" vertical="center"/>
    </xf>
    <xf numFmtId="166" fontId="52" fillId="36" borderId="0" xfId="0" applyFont="1" applyFill="1" applyBorder="1" applyAlignment="1">
      <alignment vertical="center"/>
    </xf>
    <xf numFmtId="166" fontId="37" fillId="36" borderId="0" xfId="0" applyFont="1" applyFill="1" applyBorder="1" applyAlignment="1">
      <alignment vertical="center"/>
    </xf>
    <xf numFmtId="166" fontId="36" fillId="36" borderId="0" xfId="0" applyFont="1" applyFill="1" applyBorder="1" applyAlignment="1">
      <alignment vertical="center"/>
    </xf>
    <xf numFmtId="166" fontId="54" fillId="36" borderId="0" xfId="0" applyFont="1" applyFill="1" applyBorder="1" applyAlignment="1">
      <alignment horizontal="center" vertical="center"/>
    </xf>
    <xf numFmtId="166" fontId="36" fillId="36" borderId="0" xfId="0" applyFont="1" applyFill="1" applyBorder="1"/>
    <xf numFmtId="0" fontId="2" fillId="25" borderId="0" xfId="0" applyNumberFormat="1" applyFont="1" applyFill="1" applyBorder="1" applyAlignment="1" applyProtection="1">
      <alignment horizontal="center"/>
      <protection locked="0"/>
    </xf>
    <xf numFmtId="0" fontId="0" fillId="25" borderId="0" xfId="0" applyNumberFormat="1" applyFill="1" applyBorder="1" applyAlignment="1" applyProtection="1">
      <alignment horizontal="center"/>
    </xf>
    <xf numFmtId="0" fontId="0" fillId="25" borderId="0" xfId="0" applyNumberFormat="1" applyFill="1" applyBorder="1" applyAlignment="1" applyProtection="1">
      <alignment horizontal="center"/>
      <protection locked="0"/>
    </xf>
    <xf numFmtId="10" fontId="0" fillId="25" borderId="0" xfId="0" applyNumberFormat="1" applyFill="1" applyBorder="1" applyAlignment="1" applyProtection="1">
      <alignment horizontal="center"/>
    </xf>
    <xf numFmtId="166" fontId="0" fillId="25" borderId="0" xfId="0" applyFill="1" applyBorder="1" applyAlignment="1" applyProtection="1">
      <alignment horizontal="center"/>
    </xf>
    <xf numFmtId="0" fontId="2" fillId="25" borderId="0" xfId="0" applyNumberFormat="1" applyFont="1" applyFill="1" applyBorder="1" applyAlignment="1" applyProtection="1">
      <alignment horizontal="center"/>
    </xf>
    <xf numFmtId="10" fontId="2" fillId="25" borderId="0" xfId="0" applyNumberFormat="1" applyFont="1" applyFill="1" applyBorder="1" applyAlignment="1" applyProtection="1">
      <alignment horizontal="center"/>
    </xf>
    <xf numFmtId="0" fontId="76" fillId="36" borderId="8" xfId="0" applyNumberFormat="1" applyFont="1" applyFill="1" applyBorder="1" applyAlignment="1" applyProtection="1">
      <alignment horizontal="center"/>
    </xf>
    <xf numFmtId="0" fontId="76" fillId="36" borderId="2" xfId="0" applyNumberFormat="1" applyFont="1" applyFill="1" applyBorder="1" applyAlignment="1" applyProtection="1">
      <alignment horizontal="center"/>
    </xf>
    <xf numFmtId="0" fontId="73" fillId="36" borderId="2" xfId="0" applyNumberFormat="1" applyFont="1" applyFill="1" applyBorder="1" applyAlignment="1" applyProtection="1">
      <alignment horizontal="center"/>
    </xf>
    <xf numFmtId="0" fontId="73" fillId="36" borderId="9" xfId="0" applyNumberFormat="1" applyFont="1" applyFill="1" applyBorder="1" applyAlignment="1" applyProtection="1">
      <alignment horizontal="center"/>
    </xf>
    <xf numFmtId="0" fontId="17" fillId="36" borderId="8" xfId="0" applyNumberFormat="1" applyFont="1" applyFill="1" applyBorder="1" applyAlignment="1" applyProtection="1">
      <alignment horizontal="center" vertical="center"/>
    </xf>
    <xf numFmtId="0" fontId="17" fillId="36" borderId="2" xfId="0" applyNumberFormat="1" applyFont="1" applyFill="1" applyBorder="1" applyAlignment="1" applyProtection="1">
      <alignment horizontal="center" vertical="center"/>
    </xf>
    <xf numFmtId="10" fontId="17" fillId="36" borderId="2" xfId="0" applyNumberFormat="1" applyFont="1" applyFill="1" applyBorder="1" applyAlignment="1" applyProtection="1">
      <alignment horizontal="center" vertical="center"/>
    </xf>
    <xf numFmtId="10" fontId="17" fillId="36" borderId="9" xfId="0" applyNumberFormat="1" applyFont="1" applyFill="1" applyBorder="1" applyAlignment="1" applyProtection="1">
      <alignment horizontal="center" vertical="center"/>
    </xf>
    <xf numFmtId="166" fontId="17" fillId="36" borderId="8" xfId="0" applyFont="1" applyFill="1" applyBorder="1" applyAlignment="1" applyProtection="1">
      <alignment horizontal="center" vertical="center"/>
    </xf>
    <xf numFmtId="166" fontId="17" fillId="36" borderId="2" xfId="0" applyFont="1" applyFill="1" applyBorder="1" applyAlignment="1" applyProtection="1">
      <alignment horizontal="center" vertical="center"/>
    </xf>
    <xf numFmtId="164" fontId="17" fillId="36" borderId="2" xfId="0" applyNumberFormat="1" applyFont="1" applyFill="1" applyBorder="1" applyAlignment="1" applyProtection="1">
      <alignment horizontal="center" vertical="center"/>
    </xf>
    <xf numFmtId="166" fontId="17" fillId="36" borderId="2" xfId="0" applyNumberFormat="1" applyFont="1" applyFill="1" applyBorder="1" applyAlignment="1" applyProtection="1">
      <alignment horizontal="center" vertical="center"/>
    </xf>
    <xf numFmtId="164" fontId="17" fillId="36" borderId="9" xfId="0" applyNumberFormat="1" applyFont="1" applyFill="1" applyBorder="1" applyAlignment="1" applyProtection="1">
      <alignment horizontal="center" vertical="center"/>
    </xf>
    <xf numFmtId="166" fontId="17" fillId="36" borderId="8" xfId="0" applyNumberFormat="1" applyFont="1" applyFill="1" applyBorder="1" applyAlignment="1" applyProtection="1">
      <alignment horizontal="center" vertical="center"/>
    </xf>
    <xf numFmtId="166" fontId="17" fillId="36" borderId="9" xfId="0" applyFont="1" applyFill="1" applyBorder="1" applyAlignment="1" applyProtection="1">
      <alignment horizontal="center" vertical="center"/>
    </xf>
    <xf numFmtId="166" fontId="0" fillId="25" borderId="0" xfId="0" applyFill="1" applyBorder="1"/>
    <xf numFmtId="9" fontId="9" fillId="25" borderId="0" xfId="4" applyFont="1" applyFill="1" applyBorder="1"/>
    <xf numFmtId="166" fontId="3" fillId="25" borderId="0" xfId="0" applyFont="1" applyFill="1" applyBorder="1" applyAlignment="1">
      <alignment horizontal="center"/>
    </xf>
    <xf numFmtId="10" fontId="3" fillId="25" borderId="0" xfId="0" applyNumberFormat="1" applyFont="1" applyFill="1" applyBorder="1" applyAlignment="1">
      <alignment horizontal="center"/>
    </xf>
    <xf numFmtId="0" fontId="37" fillId="25" borderId="0" xfId="0" applyNumberFormat="1" applyFont="1" applyFill="1" applyBorder="1" applyAlignment="1" applyProtection="1">
      <alignment horizontal="center"/>
    </xf>
    <xf numFmtId="0" fontId="32" fillId="25" borderId="0" xfId="0" applyNumberFormat="1" applyFont="1" applyFill="1" applyBorder="1" applyAlignment="1" applyProtection="1">
      <alignment horizontal="center"/>
    </xf>
    <xf numFmtId="166" fontId="37" fillId="25" borderId="0" xfId="0" applyFont="1" applyFill="1" applyBorder="1" applyAlignment="1">
      <alignment vertical="center"/>
    </xf>
    <xf numFmtId="166" fontId="77" fillId="25" borderId="0" xfId="0" applyFont="1" applyFill="1" applyBorder="1" applyAlignment="1">
      <alignment horizontal="right"/>
    </xf>
    <xf numFmtId="166" fontId="77" fillId="25" borderId="0" xfId="0" applyFont="1" applyFill="1" applyBorder="1" applyAlignment="1" applyProtection="1">
      <alignment horizontal="center" vertical="center"/>
    </xf>
    <xf numFmtId="166" fontId="78" fillId="25" borderId="0" xfId="0" applyFont="1" applyFill="1" applyBorder="1" applyAlignment="1">
      <alignment horizontal="center" vertical="center"/>
    </xf>
    <xf numFmtId="0" fontId="55" fillId="25" borderId="0" xfId="0" applyNumberFormat="1" applyFont="1" applyFill="1" applyBorder="1" applyAlignment="1" applyProtection="1">
      <alignment horizontal="center"/>
    </xf>
    <xf numFmtId="0" fontId="17" fillId="25" borderId="0" xfId="0" applyNumberFormat="1" applyFont="1" applyFill="1" applyBorder="1" applyAlignment="1" applyProtection="1">
      <alignment horizontal="center"/>
    </xf>
    <xf numFmtId="0" fontId="68" fillId="25" borderId="0" xfId="0" applyNumberFormat="1" applyFont="1" applyFill="1" applyBorder="1" applyAlignment="1" applyProtection="1">
      <alignment horizontal="center"/>
    </xf>
    <xf numFmtId="0" fontId="68" fillId="25" borderId="0" xfId="0" applyNumberFormat="1" applyFont="1" applyFill="1" applyBorder="1" applyAlignment="1" applyProtection="1">
      <alignment horizontal="center"/>
      <protection locked="0"/>
    </xf>
    <xf numFmtId="0" fontId="17" fillId="25" borderId="0" xfId="0" applyNumberFormat="1" applyFont="1" applyFill="1" applyBorder="1" applyAlignment="1" applyProtection="1">
      <alignment horizontal="center"/>
      <protection locked="0"/>
    </xf>
    <xf numFmtId="1" fontId="55" fillId="25" borderId="0" xfId="0" applyNumberFormat="1" applyFont="1" applyFill="1" applyBorder="1" applyAlignment="1" applyProtection="1">
      <alignment horizontal="center"/>
    </xf>
    <xf numFmtId="0" fontId="55" fillId="25" borderId="0" xfId="0" applyNumberFormat="1" applyFont="1" applyFill="1" applyBorder="1" applyAlignment="1" applyProtection="1">
      <alignment horizontal="center" vertical="center"/>
    </xf>
    <xf numFmtId="0" fontId="20" fillId="25" borderId="0" xfId="0" applyNumberFormat="1" applyFont="1" applyFill="1" applyBorder="1" applyAlignment="1" applyProtection="1">
      <alignment horizontal="center"/>
    </xf>
    <xf numFmtId="169" fontId="24" fillId="25" borderId="0" xfId="0" applyNumberFormat="1" applyFont="1" applyFill="1" applyBorder="1" applyAlignment="1" applyProtection="1">
      <alignment horizontal="center"/>
    </xf>
    <xf numFmtId="0" fontId="55" fillId="25" borderId="0" xfId="0" applyNumberFormat="1" applyFont="1" applyFill="1" applyBorder="1" applyAlignment="1" applyProtection="1">
      <alignment horizontal="center" vertical="top" wrapText="1"/>
    </xf>
    <xf numFmtId="0" fontId="17" fillId="25" borderId="0" xfId="0" applyNumberFormat="1" applyFont="1" applyFill="1" applyBorder="1" applyAlignment="1" applyProtection="1">
      <alignment horizontal="center" vertical="top" wrapText="1"/>
    </xf>
    <xf numFmtId="0" fontId="68" fillId="25" borderId="0" xfId="0" applyNumberFormat="1" applyFont="1" applyFill="1" applyBorder="1" applyAlignment="1" applyProtection="1">
      <alignment horizontal="center" vertical="center"/>
    </xf>
    <xf numFmtId="1" fontId="3" fillId="25" borderId="31" xfId="0" applyNumberFormat="1" applyFont="1" applyFill="1" applyBorder="1" applyAlignment="1" applyProtection="1">
      <alignment horizontal="center" vertical="center"/>
    </xf>
    <xf numFmtId="0" fontId="3" fillId="25" borderId="31" xfId="0" applyNumberFormat="1" applyFont="1" applyFill="1" applyBorder="1" applyAlignment="1" applyProtection="1">
      <alignment horizontal="center" vertical="center"/>
    </xf>
    <xf numFmtId="0" fontId="3" fillId="25" borderId="13" xfId="0" applyNumberFormat="1" applyFont="1" applyFill="1" applyBorder="1" applyAlignment="1" applyProtection="1">
      <alignment horizontal="center" vertical="center"/>
    </xf>
    <xf numFmtId="1" fontId="3" fillId="25" borderId="13" xfId="0" applyNumberFormat="1" applyFont="1" applyFill="1" applyBorder="1" applyAlignment="1" applyProtection="1">
      <alignment horizontal="center" vertical="center"/>
    </xf>
    <xf numFmtId="1" fontId="3" fillId="25" borderId="39" xfId="0" applyNumberFormat="1" applyFont="1" applyFill="1" applyBorder="1" applyAlignment="1" applyProtection="1">
      <alignment horizontal="center" vertical="center"/>
    </xf>
    <xf numFmtId="0" fontId="3" fillId="25" borderId="39" xfId="0" applyNumberFormat="1" applyFont="1" applyFill="1" applyBorder="1" applyAlignment="1" applyProtection="1">
      <alignment horizontal="center" vertical="center"/>
    </xf>
    <xf numFmtId="0" fontId="18" fillId="25" borderId="3" xfId="0" applyNumberFormat="1" applyFont="1" applyFill="1" applyBorder="1" applyAlignment="1" applyProtection="1">
      <alignment horizontal="right" vertical="center"/>
    </xf>
    <xf numFmtId="0" fontId="3" fillId="25" borderId="27" xfId="0" applyNumberFormat="1" applyFont="1" applyFill="1" applyBorder="1" applyAlignment="1" applyProtection="1">
      <alignment horizontal="center" vertical="center"/>
    </xf>
    <xf numFmtId="0" fontId="3" fillId="25" borderId="1" xfId="0" applyNumberFormat="1" applyFont="1" applyFill="1" applyBorder="1" applyAlignment="1" applyProtection="1">
      <alignment horizontal="center" vertical="center"/>
    </xf>
    <xf numFmtId="1" fontId="3" fillId="25" borderId="4" xfId="0" applyNumberFormat="1" applyFont="1" applyFill="1" applyBorder="1" applyAlignment="1" applyProtection="1">
      <alignment horizontal="center" vertical="center"/>
    </xf>
    <xf numFmtId="0" fontId="8" fillId="25" borderId="17" xfId="0" applyNumberFormat="1" applyFont="1" applyFill="1" applyBorder="1" applyAlignment="1" applyProtection="1">
      <alignment horizontal="center" vertical="center"/>
      <protection locked="0"/>
    </xf>
    <xf numFmtId="0" fontId="18" fillId="25" borderId="35" xfId="0" applyNumberFormat="1" applyFont="1" applyFill="1" applyBorder="1" applyAlignment="1" applyProtection="1">
      <alignment horizontal="right" vertical="center"/>
    </xf>
    <xf numFmtId="0" fontId="3" fillId="25" borderId="38" xfId="0" applyNumberFormat="1" applyFont="1" applyFill="1" applyBorder="1" applyAlignment="1" applyProtection="1">
      <alignment horizontal="center" vertical="center"/>
    </xf>
    <xf numFmtId="0" fontId="3" fillId="25" borderId="32" xfId="0" applyNumberFormat="1" applyFont="1" applyFill="1" applyBorder="1" applyAlignment="1" applyProtection="1">
      <alignment horizontal="center" vertical="center"/>
    </xf>
    <xf numFmtId="1" fontId="3" fillId="25" borderId="36" xfId="0" applyNumberFormat="1" applyFont="1" applyFill="1" applyBorder="1" applyAlignment="1" applyProtection="1">
      <alignment horizontal="center" vertical="center"/>
    </xf>
    <xf numFmtId="0" fontId="18" fillId="25" borderId="20" xfId="0" applyNumberFormat="1" applyFont="1" applyFill="1" applyBorder="1" applyAlignment="1" applyProtection="1">
      <alignment horizontal="right" vertical="center"/>
    </xf>
    <xf numFmtId="0" fontId="7" fillId="25" borderId="18" xfId="0" applyNumberFormat="1" applyFont="1" applyFill="1" applyBorder="1" applyAlignment="1" applyProtection="1">
      <alignment horizontal="center" vertical="center"/>
    </xf>
    <xf numFmtId="1" fontId="7" fillId="25" borderId="21" xfId="0" applyNumberFormat="1" applyFont="1" applyFill="1" applyBorder="1" applyAlignment="1" applyProtection="1">
      <alignment horizontal="center" vertical="center"/>
    </xf>
    <xf numFmtId="0" fontId="24" fillId="25" borderId="0" xfId="0" applyNumberFormat="1" applyFont="1" applyFill="1" applyBorder="1" applyAlignment="1" applyProtection="1">
      <alignment horizontal="center"/>
    </xf>
    <xf numFmtId="166" fontId="56" fillId="25" borderId="0" xfId="0" applyFont="1" applyFill="1" applyBorder="1" applyAlignment="1">
      <alignment horizontal="center"/>
    </xf>
    <xf numFmtId="0" fontId="55" fillId="25" borderId="0" xfId="0" applyNumberFormat="1" applyFont="1" applyFill="1" applyBorder="1" applyAlignment="1" applyProtection="1">
      <alignment horizontal="center"/>
      <protection locked="0"/>
    </xf>
    <xf numFmtId="0" fontId="0" fillId="25" borderId="0" xfId="0" applyNumberFormat="1" applyFont="1" applyFill="1" applyBorder="1" applyAlignment="1" applyProtection="1">
      <alignment horizontal="center"/>
    </xf>
    <xf numFmtId="0" fontId="17" fillId="25" borderId="0" xfId="0" applyNumberFormat="1" applyFont="1" applyFill="1" applyBorder="1" applyAlignment="1" applyProtection="1">
      <alignment horizontal="center" vertical="center"/>
    </xf>
    <xf numFmtId="1" fontId="17" fillId="25" borderId="0" xfId="0" applyNumberFormat="1" applyFont="1" applyFill="1" applyBorder="1" applyAlignment="1" applyProtection="1">
      <alignment horizontal="center" vertical="center"/>
    </xf>
    <xf numFmtId="1" fontId="17" fillId="25" borderId="0" xfId="0" applyNumberFormat="1" applyFont="1" applyFill="1" applyBorder="1" applyAlignment="1" applyProtection="1">
      <alignment horizontal="center"/>
    </xf>
    <xf numFmtId="0" fontId="81" fillId="36" borderId="14" xfId="0" applyNumberFormat="1" applyFont="1" applyFill="1" applyBorder="1" applyAlignment="1" applyProtection="1">
      <alignment horizontal="center" vertical="center"/>
    </xf>
    <xf numFmtId="0" fontId="75" fillId="36" borderId="18" xfId="0" applyNumberFormat="1" applyFont="1" applyFill="1" applyBorder="1" applyAlignment="1" applyProtection="1">
      <alignment horizontal="center" vertical="center" wrapText="1"/>
    </xf>
    <xf numFmtId="0" fontId="75" fillId="36" borderId="18" xfId="0" applyNumberFormat="1" applyFont="1" applyFill="1" applyBorder="1" applyAlignment="1" applyProtection="1">
      <alignment horizontal="center" vertical="center"/>
    </xf>
    <xf numFmtId="0" fontId="75" fillId="36" borderId="20" xfId="0" applyNumberFormat="1" applyFont="1" applyFill="1" applyBorder="1" applyAlignment="1" applyProtection="1">
      <alignment horizontal="center" vertical="center" wrapText="1"/>
    </xf>
    <xf numFmtId="0" fontId="40" fillId="36" borderId="12" xfId="0" applyNumberFormat="1" applyFont="1" applyFill="1" applyBorder="1" applyAlignment="1" applyProtection="1">
      <alignment horizontal="center" vertical="center"/>
    </xf>
    <xf numFmtId="0" fontId="40" fillId="36" borderId="28" xfId="0" applyNumberFormat="1" applyFont="1" applyFill="1" applyBorder="1" applyAlignment="1" applyProtection="1">
      <alignment horizontal="center" vertical="center"/>
    </xf>
    <xf numFmtId="166" fontId="37" fillId="25" borderId="11" xfId="0" applyFont="1" applyFill="1" applyBorder="1"/>
    <xf numFmtId="166" fontId="37" fillId="25" borderId="12" xfId="0" applyFont="1" applyFill="1" applyBorder="1"/>
    <xf numFmtId="166" fontId="37" fillId="25" borderId="48" xfId="0" applyFont="1" applyFill="1" applyBorder="1"/>
    <xf numFmtId="166" fontId="37" fillId="25" borderId="23" xfId="0" applyFont="1" applyFill="1" applyBorder="1"/>
    <xf numFmtId="166" fontId="37" fillId="25" borderId="49" xfId="0" applyFont="1" applyFill="1" applyBorder="1"/>
    <xf numFmtId="1" fontId="45" fillId="37" borderId="16" xfId="0" applyNumberFormat="1" applyFont="1" applyFill="1" applyBorder="1" applyAlignment="1">
      <alignment horizontal="center" vertical="center"/>
    </xf>
    <xf numFmtId="1" fontId="86" fillId="37" borderId="13" xfId="0" applyNumberFormat="1" applyFont="1" applyFill="1" applyBorder="1" applyAlignment="1">
      <alignment horizontal="center" vertical="center"/>
    </xf>
    <xf numFmtId="1" fontId="86" fillId="37" borderId="50" xfId="0" applyNumberFormat="1" applyFont="1" applyFill="1" applyBorder="1" applyAlignment="1">
      <alignment horizontal="center" vertical="center"/>
    </xf>
    <xf numFmtId="1" fontId="86" fillId="37" borderId="1" xfId="0" applyNumberFormat="1" applyFont="1" applyFill="1" applyBorder="1" applyAlignment="1">
      <alignment horizontal="center" vertical="center"/>
    </xf>
    <xf numFmtId="1" fontId="86" fillId="37" borderId="10" xfId="0" applyNumberFormat="1" applyFont="1" applyFill="1" applyBorder="1" applyAlignment="1">
      <alignment horizontal="center" vertical="center"/>
    </xf>
    <xf numFmtId="164" fontId="86" fillId="37" borderId="32" xfId="0" applyNumberFormat="1" applyFont="1" applyFill="1" applyBorder="1" applyAlignment="1">
      <alignment horizontal="center" vertical="center"/>
    </xf>
    <xf numFmtId="164" fontId="86" fillId="37" borderId="42" xfId="0" applyNumberFormat="1" applyFont="1" applyFill="1" applyBorder="1" applyAlignment="1">
      <alignment horizontal="center" vertical="center"/>
    </xf>
    <xf numFmtId="2" fontId="87" fillId="38" borderId="2" xfId="0" applyNumberFormat="1" applyFont="1" applyFill="1" applyBorder="1" applyAlignment="1">
      <alignment horizontal="center" vertical="center"/>
    </xf>
    <xf numFmtId="2" fontId="87" fillId="38" borderId="9" xfId="0" applyNumberFormat="1" applyFont="1" applyFill="1" applyBorder="1" applyAlignment="1">
      <alignment horizontal="center" vertical="center"/>
    </xf>
    <xf numFmtId="1" fontId="44" fillId="39" borderId="8" xfId="0" applyNumberFormat="1" applyFont="1" applyFill="1" applyBorder="1" applyAlignment="1">
      <alignment horizontal="center" vertical="center"/>
    </xf>
    <xf numFmtId="1" fontId="44" fillId="39" borderId="3" xfId="0" applyNumberFormat="1" applyFont="1" applyFill="1" applyBorder="1" applyAlignment="1">
      <alignment horizontal="center" vertical="center"/>
    </xf>
    <xf numFmtId="164" fontId="44" fillId="39" borderId="3" xfId="0" applyNumberFormat="1" applyFont="1" applyFill="1" applyBorder="1" applyAlignment="1">
      <alignment horizontal="center" vertical="center"/>
    </xf>
    <xf numFmtId="166" fontId="35" fillId="36" borderId="0" xfId="0" applyFont="1" applyFill="1" applyBorder="1"/>
    <xf numFmtId="49" fontId="33" fillId="0" borderId="8" xfId="0" applyNumberFormat="1" applyFont="1" applyBorder="1" applyAlignment="1" applyProtection="1">
      <alignment horizontal="center"/>
    </xf>
    <xf numFmtId="49" fontId="33" fillId="0" borderId="9" xfId="0" applyNumberFormat="1" applyFont="1" applyBorder="1" applyAlignment="1" applyProtection="1">
      <alignment horizontal="center"/>
    </xf>
    <xf numFmtId="1" fontId="36" fillId="0" borderId="34" xfId="0" applyNumberFormat="1" applyFont="1" applyBorder="1" applyAlignment="1" applyProtection="1">
      <alignment horizontal="center"/>
    </xf>
    <xf numFmtId="1" fontId="36" fillId="0" borderId="2" xfId="0" applyNumberFormat="1" applyFont="1" applyBorder="1" applyAlignment="1" applyProtection="1">
      <alignment horizontal="center"/>
    </xf>
    <xf numFmtId="10" fontId="36" fillId="0" borderId="2" xfId="0" applyNumberFormat="1" applyFont="1" applyBorder="1" applyAlignment="1" applyProtection="1">
      <alignment horizontal="center"/>
    </xf>
    <xf numFmtId="14" fontId="36" fillId="0" borderId="2" xfId="0" applyNumberFormat="1" applyFont="1" applyBorder="1" applyAlignment="1" applyProtection="1">
      <alignment horizontal="center"/>
    </xf>
    <xf numFmtId="49" fontId="33" fillId="0" borderId="3" xfId="0" applyNumberFormat="1" applyFont="1" applyBorder="1" applyAlignment="1" applyProtection="1">
      <alignment horizontal="center"/>
    </xf>
    <xf numFmtId="1" fontId="36" fillId="0" borderId="27" xfId="0" applyNumberFormat="1" applyFont="1" applyBorder="1" applyAlignment="1" applyProtection="1">
      <alignment horizontal="center"/>
    </xf>
    <xf numFmtId="1" fontId="36" fillId="0" borderId="1" xfId="0" applyNumberFormat="1" applyFont="1" applyBorder="1" applyAlignment="1" applyProtection="1">
      <alignment horizontal="center"/>
    </xf>
    <xf numFmtId="10" fontId="36" fillId="0" borderId="1" xfId="0" applyNumberFormat="1" applyFont="1" applyBorder="1" applyAlignment="1" applyProtection="1">
      <alignment horizontal="center"/>
    </xf>
    <xf numFmtId="14" fontId="36" fillId="0" borderId="1" xfId="0" applyNumberFormat="1" applyFont="1" applyBorder="1" applyAlignment="1" applyProtection="1">
      <alignment horizontal="center"/>
    </xf>
    <xf numFmtId="164" fontId="36" fillId="14" borderId="6" xfId="5" applyNumberFormat="1" applyFont="1" applyBorder="1" applyAlignment="1" applyProtection="1">
      <alignment horizontal="center" vertical="center"/>
    </xf>
    <xf numFmtId="1" fontId="36" fillId="0" borderId="5" xfId="0" applyNumberFormat="1" applyFont="1" applyBorder="1" applyAlignment="1" applyProtection="1">
      <alignment horizontal="center" vertical="center"/>
    </xf>
    <xf numFmtId="0" fontId="40" fillId="36" borderId="23" xfId="0" applyNumberFormat="1" applyFont="1" applyFill="1" applyBorder="1" applyAlignment="1" applyProtection="1">
      <alignment horizontal="center" vertical="center"/>
    </xf>
    <xf numFmtId="0" fontId="40" fillId="36" borderId="29" xfId="0" applyNumberFormat="1" applyFont="1" applyFill="1" applyBorder="1" applyAlignment="1" applyProtection="1">
      <alignment horizontal="center" vertical="center"/>
    </xf>
    <xf numFmtId="0" fontId="33" fillId="40" borderId="40" xfId="0" applyNumberFormat="1" applyFont="1" applyFill="1" applyBorder="1" applyAlignment="1" applyProtection="1">
      <alignment horizontal="center"/>
    </xf>
    <xf numFmtId="0" fontId="33" fillId="16" borderId="56" xfId="0" applyNumberFormat="1" applyFont="1" applyFill="1" applyBorder="1" applyAlignment="1" applyProtection="1">
      <alignment horizontal="center"/>
    </xf>
    <xf numFmtId="0" fontId="33" fillId="40" borderId="39" xfId="0" applyNumberFormat="1" applyFont="1" applyFill="1" applyBorder="1" applyAlignment="1" applyProtection="1">
      <alignment horizontal="center"/>
    </xf>
    <xf numFmtId="0" fontId="33" fillId="16" borderId="56" xfId="0" applyNumberFormat="1" applyFont="1" applyFill="1" applyBorder="1" applyAlignment="1" applyProtection="1">
      <alignment horizontal="center" wrapText="1"/>
    </xf>
    <xf numFmtId="0" fontId="33" fillId="40" borderId="61" xfId="0" applyNumberFormat="1" applyFont="1" applyFill="1" applyBorder="1" applyAlignment="1" applyProtection="1">
      <alignment horizontal="center"/>
    </xf>
    <xf numFmtId="0" fontId="33" fillId="40" borderId="62" xfId="0" applyNumberFormat="1" applyFont="1" applyFill="1" applyBorder="1" applyAlignment="1" applyProtection="1">
      <alignment horizontal="center"/>
    </xf>
    <xf numFmtId="166" fontId="39" fillId="25" borderId="0" xfId="0" applyFont="1" applyFill="1" applyBorder="1" applyAlignment="1" applyProtection="1">
      <alignment horizontal="center" vertical="center" wrapText="1"/>
    </xf>
    <xf numFmtId="166" fontId="0" fillId="0" borderId="63" xfId="0" applyBorder="1"/>
    <xf numFmtId="166" fontId="0" fillId="0" borderId="64" xfId="0" applyBorder="1"/>
    <xf numFmtId="166" fontId="0" fillId="0" borderId="63" xfId="0" pivotButton="1" applyBorder="1"/>
    <xf numFmtId="166" fontId="0" fillId="0" borderId="65" xfId="0" applyBorder="1"/>
    <xf numFmtId="166" fontId="0" fillId="0" borderId="63" xfId="0" applyNumberFormat="1" applyBorder="1"/>
    <xf numFmtId="166" fontId="0" fillId="0" borderId="66" xfId="0" applyNumberFormat="1" applyBorder="1"/>
    <xf numFmtId="166" fontId="0" fillId="0" borderId="67" xfId="0" applyNumberFormat="1" applyBorder="1"/>
    <xf numFmtId="166" fontId="0" fillId="0" borderId="68" xfId="0" applyBorder="1"/>
    <xf numFmtId="166" fontId="0" fillId="0" borderId="69" xfId="0" applyBorder="1"/>
    <xf numFmtId="166" fontId="0" fillId="0" borderId="72" xfId="0" applyBorder="1"/>
    <xf numFmtId="166" fontId="0" fillId="0" borderId="74" xfId="0" applyNumberFormat="1" applyBorder="1"/>
    <xf numFmtId="166" fontId="0" fillId="0" borderId="69" xfId="0" applyNumberFormat="1" applyBorder="1"/>
    <xf numFmtId="166" fontId="0" fillId="0" borderId="70" xfId="0" applyNumberFormat="1" applyBorder="1"/>
    <xf numFmtId="166" fontId="0" fillId="0" borderId="71" xfId="0" applyNumberFormat="1" applyBorder="1"/>
    <xf numFmtId="166" fontId="0" fillId="0" borderId="73" xfId="0" applyNumberFormat="1" applyBorder="1"/>
    <xf numFmtId="49" fontId="33" fillId="25" borderId="0" xfId="11" applyNumberFormat="1" applyFont="1" applyFill="1" applyBorder="1" applyAlignment="1" applyProtection="1">
      <alignment horizontal="center"/>
      <protection locked="0"/>
    </xf>
    <xf numFmtId="49" fontId="33" fillId="25" borderId="0" xfId="0" applyNumberFormat="1" applyFont="1" applyFill="1" applyBorder="1" applyAlignment="1" applyProtection="1">
      <alignment horizontal="center"/>
      <protection locked="0"/>
    </xf>
    <xf numFmtId="49" fontId="33" fillId="25" borderId="0" xfId="2" applyNumberFormat="1" applyFont="1" applyFill="1" applyBorder="1" applyAlignment="1" applyProtection="1">
      <alignment horizontal="center"/>
      <protection locked="0"/>
    </xf>
    <xf numFmtId="49" fontId="33" fillId="25" borderId="0" xfId="10" applyNumberFormat="1" applyFont="1" applyFill="1" applyBorder="1" applyAlignment="1" applyProtection="1">
      <alignment horizontal="center"/>
      <protection locked="0"/>
    </xf>
    <xf numFmtId="166" fontId="71" fillId="25" borderId="0" xfId="0" applyFont="1" applyFill="1" applyBorder="1" applyAlignment="1" applyProtection="1">
      <alignment horizontal="center" vertical="center"/>
    </xf>
    <xf numFmtId="166" fontId="88" fillId="30" borderId="56" xfId="0" applyFont="1" applyFill="1" applyBorder="1" applyAlignment="1" applyProtection="1">
      <alignment horizontal="center" vertical="center"/>
    </xf>
    <xf numFmtId="166" fontId="93" fillId="30" borderId="56" xfId="0" applyFont="1" applyFill="1" applyBorder="1" applyAlignment="1" applyProtection="1">
      <alignment horizontal="center" vertical="center"/>
    </xf>
    <xf numFmtId="49" fontId="33" fillId="25" borderId="56" xfId="0" applyNumberFormat="1" applyFont="1" applyFill="1" applyBorder="1" applyAlignment="1" applyProtection="1">
      <alignment horizontal="center" vertical="center" wrapText="1"/>
      <protection locked="0"/>
    </xf>
    <xf numFmtId="49" fontId="33" fillId="25" borderId="45" xfId="0" applyNumberFormat="1" applyFont="1" applyFill="1" applyBorder="1" applyAlignment="1" applyProtection="1">
      <alignment horizontal="center" vertical="center" wrapText="1"/>
      <protection locked="0"/>
    </xf>
    <xf numFmtId="49" fontId="33" fillId="25" borderId="56" xfId="0" applyNumberFormat="1" applyFont="1" applyFill="1" applyBorder="1" applyAlignment="1" applyProtection="1">
      <alignment horizontal="center" vertical="center"/>
      <protection locked="0"/>
    </xf>
    <xf numFmtId="49" fontId="33" fillId="25" borderId="56" xfId="11" applyNumberFormat="1" applyFont="1" applyFill="1" applyBorder="1" applyAlignment="1" applyProtection="1">
      <alignment horizontal="center" vertical="center"/>
      <protection locked="0"/>
    </xf>
    <xf numFmtId="166" fontId="39" fillId="25" borderId="0" xfId="0" applyFont="1" applyFill="1" applyBorder="1" applyAlignment="1" applyProtection="1">
      <alignment vertical="center" wrapText="1"/>
    </xf>
    <xf numFmtId="0" fontId="0" fillId="0" borderId="1" xfId="0" pivotButton="1" applyNumberFormat="1"/>
    <xf numFmtId="176" fontId="37" fillId="25" borderId="1" xfId="2" applyNumberFormat="1" applyFont="1" applyFill="1" applyBorder="1" applyAlignment="1" applyProtection="1">
      <alignment horizontal="center" shrinkToFit="1"/>
      <protection locked="0"/>
    </xf>
    <xf numFmtId="166" fontId="44" fillId="41" borderId="20" xfId="0" applyFont="1" applyFill="1" applyBorder="1" applyAlignment="1" applyProtection="1">
      <alignment horizontal="center" textRotation="90" shrinkToFit="1"/>
    </xf>
    <xf numFmtId="166" fontId="44" fillId="41" borderId="18" xfId="0" applyFont="1" applyFill="1" applyBorder="1" applyAlignment="1" applyProtection="1">
      <alignment horizontal="center" textRotation="90" wrapText="1"/>
    </xf>
    <xf numFmtId="166" fontId="44" fillId="41" borderId="18" xfId="0" applyFont="1" applyFill="1" applyBorder="1" applyAlignment="1" applyProtection="1">
      <alignment horizontal="center" textRotation="90" shrinkToFit="1"/>
    </xf>
    <xf numFmtId="2" fontId="44" fillId="41" borderId="18" xfId="0" applyNumberFormat="1" applyFont="1" applyFill="1" applyBorder="1" applyAlignment="1" applyProtection="1">
      <alignment horizontal="center" textRotation="90" shrinkToFit="1"/>
    </xf>
    <xf numFmtId="1" fontId="44" fillId="41" borderId="18" xfId="0" applyNumberFormat="1" applyFont="1" applyFill="1" applyBorder="1" applyAlignment="1" applyProtection="1">
      <alignment horizontal="center" textRotation="90" shrinkToFit="1"/>
    </xf>
    <xf numFmtId="166" fontId="44" fillId="41" borderId="18" xfId="0" applyNumberFormat="1" applyFont="1" applyFill="1" applyBorder="1" applyAlignment="1" applyProtection="1">
      <alignment horizontal="center" textRotation="90" shrinkToFit="1"/>
    </xf>
    <xf numFmtId="14" fontId="44" fillId="41" borderId="18" xfId="0" applyNumberFormat="1" applyFont="1" applyFill="1" applyBorder="1" applyAlignment="1" applyProtection="1">
      <alignment horizontal="center" textRotation="90" shrinkToFit="1"/>
    </xf>
    <xf numFmtId="165" fontId="44" fillId="41" borderId="18" xfId="0" applyNumberFormat="1" applyFont="1" applyFill="1" applyBorder="1" applyAlignment="1" applyProtection="1">
      <alignment horizontal="center" textRotation="90" shrinkToFit="1"/>
    </xf>
    <xf numFmtId="16" fontId="44" fillId="41" borderId="18" xfId="0" applyNumberFormat="1" applyFont="1" applyFill="1" applyBorder="1" applyAlignment="1" applyProtection="1">
      <alignment horizontal="center" textRotation="90" shrinkToFit="1"/>
    </xf>
    <xf numFmtId="165" fontId="44" fillId="41" borderId="18" xfId="0" applyNumberFormat="1" applyFont="1" applyFill="1" applyBorder="1" applyAlignment="1" applyProtection="1">
      <alignment horizontal="center" textRotation="90" wrapText="1"/>
    </xf>
    <xf numFmtId="166" fontId="44" fillId="41" borderId="21" xfId="0" applyFont="1" applyFill="1" applyBorder="1" applyAlignment="1" applyProtection="1">
      <alignment horizontal="center" textRotation="90" shrinkToFit="1"/>
    </xf>
    <xf numFmtId="166" fontId="37" fillId="41" borderId="0" xfId="0" applyFont="1" applyFill="1" applyBorder="1"/>
    <xf numFmtId="166" fontId="31" fillId="25" borderId="0" xfId="0" applyFont="1" applyFill="1" applyBorder="1" applyAlignment="1">
      <alignment horizontal="center" shrinkToFit="1"/>
    </xf>
    <xf numFmtId="2" fontId="35" fillId="25" borderId="1" xfId="2" applyNumberFormat="1" applyFont="1" applyFill="1" applyBorder="1" applyAlignment="1" applyProtection="1">
      <alignment horizontal="center" shrinkToFit="1"/>
      <protection locked="0"/>
    </xf>
    <xf numFmtId="166" fontId="44" fillId="36" borderId="76" xfId="0" applyFont="1" applyFill="1" applyBorder="1" applyAlignment="1" applyProtection="1">
      <alignment horizontal="center" textRotation="45" wrapText="1" shrinkToFit="1"/>
    </xf>
    <xf numFmtId="0" fontId="44" fillId="36" borderId="15" xfId="0" applyNumberFormat="1" applyFont="1" applyFill="1" applyBorder="1" applyAlignment="1" applyProtection="1">
      <alignment horizontal="center" wrapText="1"/>
    </xf>
    <xf numFmtId="166" fontId="44" fillId="36" borderId="79" xfId="0" applyFont="1" applyFill="1" applyBorder="1" applyAlignment="1" applyProtection="1">
      <alignment horizontal="center" textRotation="45" wrapText="1" shrinkToFit="1"/>
    </xf>
    <xf numFmtId="166" fontId="44" fillId="36" borderId="80" xfId="0" applyFont="1" applyFill="1" applyBorder="1" applyAlignment="1" applyProtection="1">
      <alignment horizontal="center" textRotation="45" wrapText="1" shrinkToFit="1"/>
    </xf>
    <xf numFmtId="166" fontId="44" fillId="36" borderId="75" xfId="0" applyFont="1" applyFill="1" applyBorder="1" applyAlignment="1" applyProtection="1">
      <alignment horizontal="center" textRotation="45" wrapText="1" shrinkToFit="1"/>
    </xf>
    <xf numFmtId="0" fontId="44" fillId="36" borderId="76" xfId="0" applyNumberFormat="1" applyFont="1" applyFill="1" applyBorder="1" applyAlignment="1" applyProtection="1">
      <alignment horizontal="center" textRotation="45" wrapText="1" shrinkToFit="1"/>
    </xf>
    <xf numFmtId="165" fontId="44" fillId="36" borderId="80" xfId="0" applyNumberFormat="1" applyFont="1" applyFill="1" applyBorder="1" applyAlignment="1" applyProtection="1">
      <alignment horizontal="center" textRotation="45" wrapText="1"/>
    </xf>
    <xf numFmtId="165" fontId="44" fillId="36" borderId="78" xfId="0" applyNumberFormat="1" applyFont="1" applyFill="1" applyBorder="1" applyAlignment="1" applyProtection="1">
      <alignment horizontal="center" textRotation="45" wrapText="1" shrinkToFit="1"/>
    </xf>
    <xf numFmtId="165" fontId="44" fillId="36" borderId="77" xfId="0" applyNumberFormat="1" applyFont="1" applyFill="1" applyBorder="1" applyAlignment="1" applyProtection="1">
      <alignment horizontal="center" wrapText="1"/>
    </xf>
    <xf numFmtId="165" fontId="44" fillId="36" borderId="76" xfId="0" applyNumberFormat="1" applyFont="1" applyFill="1" applyBorder="1" applyAlignment="1" applyProtection="1">
      <alignment horizontal="center" textRotation="45" wrapText="1" shrinkToFit="1"/>
    </xf>
    <xf numFmtId="16" fontId="44" fillId="36" borderId="79" xfId="0" applyNumberFormat="1" applyFont="1" applyFill="1" applyBorder="1" applyAlignment="1" applyProtection="1">
      <alignment horizontal="center" textRotation="45" wrapText="1" shrinkToFit="1"/>
    </xf>
    <xf numFmtId="165" fontId="44" fillId="36" borderId="75" xfId="0" applyNumberFormat="1" applyFont="1" applyFill="1" applyBorder="1" applyAlignment="1" applyProtection="1">
      <alignment horizontal="center" textRotation="45" wrapText="1" shrinkToFit="1"/>
    </xf>
    <xf numFmtId="166" fontId="44" fillId="36" borderId="77" xfId="0" applyNumberFormat="1" applyFont="1" applyFill="1" applyBorder="1" applyAlignment="1" applyProtection="1">
      <alignment horizontal="center" textRotation="45" wrapText="1" shrinkToFit="1"/>
    </xf>
    <xf numFmtId="166" fontId="44" fillId="36" borderId="76" xfId="0" applyNumberFormat="1" applyFont="1" applyFill="1" applyBorder="1" applyAlignment="1" applyProtection="1">
      <alignment horizontal="center" textRotation="45" wrapText="1" shrinkToFit="1"/>
    </xf>
    <xf numFmtId="1" fontId="44" fillId="36" borderId="75" xfId="0" applyNumberFormat="1" applyFont="1" applyFill="1" applyBorder="1" applyAlignment="1" applyProtection="1">
      <alignment horizontal="center" textRotation="45" wrapText="1" shrinkToFit="1"/>
    </xf>
    <xf numFmtId="166" fontId="44" fillId="36" borderId="76" xfId="2" applyNumberFormat="1" applyFont="1" applyFill="1" applyBorder="1" applyAlignment="1" applyProtection="1">
      <alignment horizontal="center" textRotation="45" wrapText="1" shrinkToFit="1"/>
    </xf>
    <xf numFmtId="0" fontId="44" fillId="36" borderId="80" xfId="0" applyNumberFormat="1" applyFont="1" applyFill="1" applyBorder="1" applyAlignment="1" applyProtection="1">
      <alignment horizontal="center" textRotation="45" wrapText="1" shrinkToFit="1"/>
    </xf>
    <xf numFmtId="14" fontId="44" fillId="36" borderId="75" xfId="0" applyNumberFormat="1" applyFont="1" applyFill="1" applyBorder="1" applyAlignment="1" applyProtection="1">
      <alignment horizontal="center" textRotation="45" wrapText="1" shrinkToFit="1"/>
    </xf>
    <xf numFmtId="0" fontId="44" fillId="36" borderId="75" xfId="0" applyNumberFormat="1" applyFont="1" applyFill="1" applyBorder="1" applyAlignment="1" applyProtection="1">
      <alignment horizontal="center" textRotation="45" wrapText="1" shrinkToFit="1"/>
    </xf>
    <xf numFmtId="165" fontId="44" fillId="36" borderId="78" xfId="0" applyNumberFormat="1" applyFont="1" applyFill="1" applyBorder="1" applyAlignment="1" applyProtection="1">
      <alignment horizontal="center" wrapText="1" shrinkToFit="1"/>
    </xf>
    <xf numFmtId="166" fontId="44" fillId="36" borderId="76" xfId="0" applyFont="1" applyFill="1" applyBorder="1" applyAlignment="1" applyProtection="1">
      <alignment horizontal="center" wrapText="1" shrinkToFit="1"/>
    </xf>
    <xf numFmtId="0" fontId="44" fillId="36" borderId="80" xfId="0" applyNumberFormat="1" applyFont="1" applyFill="1" applyBorder="1" applyAlignment="1" applyProtection="1">
      <alignment horizontal="center" textRotation="45" wrapText="1"/>
    </xf>
    <xf numFmtId="166" fontId="37" fillId="25" borderId="0" xfId="0" applyFont="1" applyFill="1" applyBorder="1" applyAlignment="1"/>
    <xf numFmtId="0" fontId="37" fillId="25" borderId="0" xfId="0" applyNumberFormat="1" applyFont="1" applyFill="1" applyBorder="1"/>
    <xf numFmtId="166" fontId="85" fillId="36" borderId="90" xfId="0" applyFont="1" applyFill="1" applyBorder="1" applyAlignment="1">
      <alignment horizontal="center"/>
    </xf>
    <xf numFmtId="166" fontId="85" fillId="36" borderId="91" xfId="0" applyFont="1" applyFill="1" applyBorder="1" applyAlignment="1">
      <alignment horizontal="center"/>
    </xf>
    <xf numFmtId="166" fontId="85" fillId="36" borderId="12" xfId="0" applyFont="1" applyFill="1" applyBorder="1" applyAlignment="1">
      <alignment horizontal="center"/>
    </xf>
    <xf numFmtId="166" fontId="31" fillId="36" borderId="23" xfId="0" applyFont="1" applyFill="1" applyBorder="1" applyAlignment="1">
      <alignment horizontal="center"/>
    </xf>
    <xf numFmtId="1" fontId="44" fillId="39" borderId="2" xfId="0" applyNumberFormat="1" applyFont="1" applyFill="1" applyBorder="1" applyAlignment="1">
      <alignment horizontal="center" vertical="center"/>
    </xf>
    <xf numFmtId="1" fontId="44" fillId="39" borderId="33" xfId="0" applyNumberFormat="1" applyFont="1" applyFill="1" applyBorder="1" applyAlignment="1">
      <alignment horizontal="center" vertical="center"/>
    </xf>
    <xf numFmtId="1" fontId="44" fillId="39" borderId="1" xfId="0" applyNumberFormat="1" applyFont="1" applyFill="1" applyBorder="1" applyAlignment="1">
      <alignment horizontal="center" vertical="center"/>
    </xf>
    <xf numFmtId="1" fontId="44" fillId="39" borderId="10" xfId="0" applyNumberFormat="1" applyFont="1" applyFill="1" applyBorder="1" applyAlignment="1">
      <alignment horizontal="center" vertical="center"/>
    </xf>
    <xf numFmtId="164" fontId="44" fillId="39" borderId="1" xfId="0" applyNumberFormat="1" applyFont="1" applyFill="1" applyBorder="1" applyAlignment="1">
      <alignment horizontal="center" vertical="center"/>
    </xf>
    <xf numFmtId="164" fontId="44" fillId="39" borderId="10" xfId="0" applyNumberFormat="1" applyFont="1" applyFill="1" applyBorder="1" applyAlignment="1">
      <alignment horizontal="center" vertical="center"/>
    </xf>
    <xf numFmtId="164" fontId="44" fillId="39" borderId="25" xfId="0" applyNumberFormat="1" applyFont="1" applyFill="1" applyBorder="1" applyAlignment="1">
      <alignment horizontal="center" vertical="center"/>
    </xf>
    <xf numFmtId="1" fontId="44" fillId="39" borderId="5" xfId="0" applyNumberFormat="1" applyFont="1" applyFill="1" applyBorder="1" applyAlignment="1">
      <alignment horizontal="center" vertical="center"/>
    </xf>
    <xf numFmtId="1" fontId="44" fillId="39" borderId="6" xfId="0" applyNumberFormat="1" applyFont="1" applyFill="1" applyBorder="1" applyAlignment="1">
      <alignment horizontal="center" vertical="center"/>
    </xf>
    <xf numFmtId="1" fontId="44" fillId="39" borderId="22" xfId="0" applyNumberFormat="1" applyFont="1" applyFill="1" applyBorder="1" applyAlignment="1">
      <alignment horizontal="center" vertical="center"/>
    </xf>
    <xf numFmtId="166" fontId="47" fillId="25" borderId="0" xfId="0" applyFont="1" applyFill="1" applyBorder="1"/>
    <xf numFmtId="166" fontId="91" fillId="25" borderId="0" xfId="0" applyFont="1" applyFill="1" applyBorder="1"/>
    <xf numFmtId="166" fontId="70" fillId="25" borderId="0" xfId="0" applyFont="1" applyFill="1" applyBorder="1"/>
    <xf numFmtId="1" fontId="91" fillId="25" borderId="0" xfId="0" applyNumberFormat="1" applyFont="1" applyFill="1" applyBorder="1"/>
    <xf numFmtId="166" fontId="94" fillId="25" borderId="0" xfId="0" applyFont="1" applyFill="1" applyBorder="1" applyAlignment="1"/>
    <xf numFmtId="166" fontId="95" fillId="25" borderId="0" xfId="0" applyFont="1" applyFill="1" applyBorder="1" applyAlignment="1"/>
    <xf numFmtId="166" fontId="96" fillId="25" borderId="0" xfId="0" applyFont="1" applyFill="1" applyBorder="1" applyAlignment="1"/>
    <xf numFmtId="49" fontId="44" fillId="36" borderId="76" xfId="0" applyNumberFormat="1" applyFont="1" applyFill="1" applyBorder="1" applyAlignment="1" applyProtection="1">
      <alignment horizontal="center" wrapText="1" shrinkToFit="1"/>
    </xf>
    <xf numFmtId="49" fontId="33" fillId="44" borderId="16" xfId="0" applyNumberFormat="1" applyFont="1" applyFill="1" applyBorder="1" applyAlignment="1" applyProtection="1">
      <alignment horizontal="center" vertical="center" textRotation="90" shrinkToFit="1"/>
    </xf>
    <xf numFmtId="0" fontId="33" fillId="44" borderId="13" xfId="0" applyNumberFormat="1" applyFont="1" applyFill="1" applyBorder="1" applyAlignment="1" applyProtection="1">
      <alignment horizontal="center" vertical="center" textRotation="90" shrinkToFit="1"/>
    </xf>
    <xf numFmtId="0" fontId="33" fillId="44" borderId="2" xfId="0" applyNumberFormat="1" applyFont="1" applyFill="1" applyBorder="1" applyAlignment="1" applyProtection="1">
      <alignment horizontal="center" vertical="center" textRotation="90" shrinkToFit="1"/>
    </xf>
    <xf numFmtId="166" fontId="33" fillId="44" borderId="13" xfId="0" applyFont="1" applyFill="1" applyBorder="1" applyAlignment="1" applyProtection="1">
      <alignment horizontal="center" vertical="center" textRotation="90" shrinkToFit="1"/>
    </xf>
    <xf numFmtId="165" fontId="33" fillId="44" borderId="13" xfId="0" applyNumberFormat="1" applyFont="1" applyFill="1" applyBorder="1" applyAlignment="1" applyProtection="1">
      <alignment horizontal="center" vertical="center" textRotation="90" shrinkToFit="1"/>
    </xf>
    <xf numFmtId="0" fontId="78" fillId="44" borderId="13" xfId="0" applyNumberFormat="1" applyFont="1" applyFill="1" applyBorder="1" applyAlignment="1" applyProtection="1">
      <alignment horizontal="center" vertical="center" textRotation="90" shrinkToFit="1"/>
    </xf>
    <xf numFmtId="1" fontId="33" fillId="44" borderId="13" xfId="0" applyNumberFormat="1" applyFont="1" applyFill="1" applyBorder="1" applyAlignment="1" applyProtection="1">
      <alignment horizontal="center" vertical="center" textRotation="90" shrinkToFit="1"/>
    </xf>
    <xf numFmtId="166" fontId="33" fillId="44" borderId="13" xfId="0" applyNumberFormat="1" applyFont="1" applyFill="1" applyBorder="1" applyAlignment="1" applyProtection="1">
      <alignment horizontal="center" vertical="center" textRotation="90" shrinkToFit="1"/>
    </xf>
    <xf numFmtId="14" fontId="33" fillId="44" borderId="13" xfId="0" applyNumberFormat="1" applyFont="1" applyFill="1" applyBorder="1" applyAlignment="1" applyProtection="1">
      <alignment horizontal="center" vertical="center" textRotation="90" shrinkToFit="1"/>
    </xf>
    <xf numFmtId="16" fontId="33" fillId="44" borderId="13" xfId="0" applyNumberFormat="1" applyFont="1" applyFill="1" applyBorder="1" applyAlignment="1" applyProtection="1">
      <alignment horizontal="center" vertical="center" textRotation="90" shrinkToFit="1"/>
    </xf>
    <xf numFmtId="166" fontId="33" fillId="44" borderId="47" xfId="0" applyFont="1" applyFill="1" applyBorder="1" applyAlignment="1" applyProtection="1">
      <alignment horizontal="center" vertical="center" textRotation="90" shrinkToFit="1"/>
    </xf>
    <xf numFmtId="175" fontId="45" fillId="37" borderId="3" xfId="0" applyNumberFormat="1" applyFont="1" applyFill="1" applyBorder="1" applyAlignment="1">
      <alignment horizontal="center" vertical="center"/>
    </xf>
    <xf numFmtId="175" fontId="86" fillId="37" borderId="35" xfId="0" applyNumberFormat="1" applyFont="1" applyFill="1" applyBorder="1" applyAlignment="1">
      <alignment horizontal="center" vertical="center"/>
    </xf>
    <xf numFmtId="175" fontId="46" fillId="38" borderId="8" xfId="0" applyNumberFormat="1" applyFont="1" applyFill="1" applyBorder="1" applyAlignment="1">
      <alignment horizontal="center" vertical="center"/>
    </xf>
    <xf numFmtId="175" fontId="45" fillId="37" borderId="51" xfId="0" applyNumberFormat="1" applyFont="1" applyFill="1" applyBorder="1" applyAlignment="1">
      <alignment horizontal="center" vertical="center"/>
    </xf>
    <xf numFmtId="175" fontId="45" fillId="37" borderId="25" xfId="0" applyNumberFormat="1" applyFont="1" applyFill="1" applyBorder="1" applyAlignment="1">
      <alignment horizontal="center" vertical="center"/>
    </xf>
    <xf numFmtId="175" fontId="45" fillId="37" borderId="26" xfId="0" applyNumberFormat="1" applyFont="1" applyFill="1" applyBorder="1" applyAlignment="1">
      <alignment horizontal="center" vertical="center"/>
    </xf>
    <xf numFmtId="175" fontId="46" fillId="38" borderId="52" xfId="0" applyNumberFormat="1" applyFont="1" applyFill="1" applyBorder="1" applyAlignment="1">
      <alignment horizontal="center" vertical="center"/>
    </xf>
    <xf numFmtId="175" fontId="44" fillId="39" borderId="24" xfId="0" applyNumberFormat="1" applyFont="1" applyFill="1" applyBorder="1" applyAlignment="1">
      <alignment horizontal="center" vertical="center"/>
    </xf>
    <xf numFmtId="175" fontId="44" fillId="39" borderId="25" xfId="0" applyNumberFormat="1" applyFont="1" applyFill="1" applyBorder="1" applyAlignment="1">
      <alignment horizontal="center" vertical="center"/>
    </xf>
    <xf numFmtId="175" fontId="44" fillId="39" borderId="26" xfId="0" applyNumberFormat="1" applyFont="1" applyFill="1" applyBorder="1" applyAlignment="1">
      <alignment horizontal="center" vertical="center"/>
    </xf>
    <xf numFmtId="0" fontId="99" fillId="25" borderId="47" xfId="12" applyNumberFormat="1" applyFill="1" applyBorder="1" applyAlignment="1" applyProtection="1">
      <alignment horizontal="center" shrinkToFit="1"/>
      <protection locked="0"/>
    </xf>
    <xf numFmtId="171" fontId="30" fillId="25" borderId="13" xfId="2" applyNumberFormat="1" applyFont="1" applyFill="1" applyBorder="1" applyProtection="1">
      <alignment horizontal="center" shrinkToFit="1"/>
      <protection locked="0"/>
    </xf>
    <xf numFmtId="166" fontId="31" fillId="25" borderId="0" xfId="0" applyFont="1" applyFill="1" applyBorder="1" applyAlignment="1">
      <alignment horizontal="left" shrinkToFit="1"/>
    </xf>
    <xf numFmtId="166" fontId="3" fillId="25" borderId="0" xfId="0" applyFont="1" applyFill="1" applyBorder="1" applyAlignment="1">
      <alignment horizontal="right"/>
    </xf>
    <xf numFmtId="172" fontId="2" fillId="25" borderId="0" xfId="0" applyNumberFormat="1" applyFont="1" applyFill="1" applyBorder="1" applyAlignment="1" applyProtection="1">
      <alignment horizontal="center"/>
      <protection locked="0"/>
    </xf>
    <xf numFmtId="166" fontId="82" fillId="36" borderId="0" xfId="0" applyFont="1" applyFill="1" applyBorder="1" applyAlignment="1">
      <alignment horizontal="center"/>
    </xf>
    <xf numFmtId="166" fontId="83" fillId="36" borderId="0" xfId="0" applyFont="1" applyFill="1" applyBorder="1" applyAlignment="1">
      <alignment horizontal="center"/>
    </xf>
    <xf numFmtId="166" fontId="2" fillId="25" borderId="0" xfId="0" applyFont="1" applyFill="1" applyBorder="1" applyAlignment="1">
      <alignment horizontal="center"/>
    </xf>
    <xf numFmtId="166" fontId="26" fillId="25" borderId="0" xfId="0" applyFont="1" applyFill="1" applyBorder="1" applyAlignment="1" applyProtection="1">
      <alignment horizontal="center" vertical="center"/>
      <protection locked="0"/>
    </xf>
    <xf numFmtId="166" fontId="27" fillId="25" borderId="0" xfId="0" applyFont="1" applyFill="1" applyBorder="1" applyAlignment="1" applyProtection="1">
      <alignment horizontal="center" vertical="top"/>
      <protection locked="0"/>
    </xf>
    <xf numFmtId="0" fontId="4" fillId="9" borderId="8" xfId="0" applyNumberFormat="1" applyFont="1" applyFill="1" applyBorder="1" applyAlignment="1" applyProtection="1">
      <alignment horizontal="center" vertical="center"/>
    </xf>
    <xf numFmtId="0" fontId="4" fillId="9" borderId="2" xfId="0" applyNumberFormat="1" applyFont="1" applyFill="1" applyBorder="1" applyAlignment="1" applyProtection="1">
      <alignment horizontal="center" vertical="center"/>
    </xf>
    <xf numFmtId="10" fontId="4" fillId="9" borderId="2" xfId="0" applyNumberFormat="1" applyFont="1" applyFill="1" applyBorder="1" applyAlignment="1" applyProtection="1">
      <alignment horizontal="center" vertical="center"/>
    </xf>
    <xf numFmtId="10" fontId="4" fillId="9" borderId="9" xfId="0" applyNumberFormat="1" applyFont="1" applyFill="1" applyBorder="1" applyAlignment="1" applyProtection="1">
      <alignment horizontal="center" vertical="center"/>
    </xf>
    <xf numFmtId="0" fontId="4" fillId="9" borderId="35" xfId="0" applyNumberFormat="1" applyFont="1" applyFill="1" applyBorder="1" applyAlignment="1" applyProtection="1">
      <alignment horizontal="center" vertical="center"/>
    </xf>
    <xf numFmtId="0" fontId="4" fillId="9" borderId="32" xfId="0" applyNumberFormat="1" applyFont="1" applyFill="1" applyBorder="1" applyAlignment="1" applyProtection="1">
      <alignment horizontal="center" vertical="center"/>
    </xf>
    <xf numFmtId="10" fontId="4" fillId="9" borderId="32" xfId="0" applyNumberFormat="1" applyFont="1" applyFill="1" applyBorder="1" applyAlignment="1" applyProtection="1">
      <alignment horizontal="center" vertical="center"/>
    </xf>
    <xf numFmtId="10" fontId="4" fillId="9" borderId="36" xfId="0" applyNumberFormat="1" applyFont="1" applyFill="1" applyBorder="1" applyAlignment="1" applyProtection="1">
      <alignment horizontal="center" vertical="center"/>
    </xf>
    <xf numFmtId="0" fontId="75" fillId="36" borderId="8" xfId="0" applyNumberFormat="1" applyFont="1" applyFill="1" applyBorder="1" applyAlignment="1" applyProtection="1">
      <alignment horizontal="center" vertical="center"/>
    </xf>
    <xf numFmtId="0" fontId="75" fillId="36" borderId="9" xfId="0" applyNumberFormat="1" applyFont="1" applyFill="1" applyBorder="1" applyAlignment="1" applyProtection="1">
      <alignment horizontal="center" vertical="center"/>
    </xf>
    <xf numFmtId="0" fontId="75" fillId="36" borderId="35" xfId="0" applyNumberFormat="1" applyFont="1" applyFill="1" applyBorder="1" applyAlignment="1" applyProtection="1">
      <alignment horizontal="center" vertical="center"/>
    </xf>
    <xf numFmtId="0" fontId="75" fillId="36" borderId="36" xfId="0" applyNumberFormat="1" applyFont="1" applyFill="1" applyBorder="1" applyAlignment="1" applyProtection="1">
      <alignment horizontal="center" vertical="center"/>
    </xf>
    <xf numFmtId="0" fontId="4" fillId="10" borderId="8" xfId="0" applyNumberFormat="1" applyFont="1" applyFill="1" applyBorder="1" applyAlignment="1" applyProtection="1">
      <alignment horizontal="center" vertical="center"/>
    </xf>
    <xf numFmtId="0" fontId="14" fillId="10" borderId="2" xfId="0" applyNumberFormat="1" applyFont="1" applyFill="1" applyBorder="1" applyAlignment="1" applyProtection="1">
      <alignment horizontal="center" vertical="center"/>
    </xf>
    <xf numFmtId="10" fontId="14" fillId="10" borderId="2" xfId="0" applyNumberFormat="1" applyFont="1" applyFill="1" applyBorder="1" applyAlignment="1" applyProtection="1">
      <alignment horizontal="center" vertical="center"/>
    </xf>
    <xf numFmtId="0" fontId="0" fillId="10" borderId="2" xfId="0" applyNumberFormat="1" applyFill="1" applyBorder="1" applyAlignment="1" applyProtection="1">
      <alignment horizontal="center" vertical="center"/>
    </xf>
    <xf numFmtId="10" fontId="0" fillId="10" borderId="2" xfId="0" applyNumberFormat="1" applyFill="1" applyBorder="1" applyAlignment="1" applyProtection="1">
      <alignment horizontal="center" vertical="center"/>
    </xf>
    <xf numFmtId="0" fontId="0" fillId="10" borderId="2" xfId="0" applyNumberFormat="1" applyFill="1" applyBorder="1" applyAlignment="1">
      <alignment horizontal="center" vertical="center"/>
    </xf>
    <xf numFmtId="10" fontId="0" fillId="10" borderId="9" xfId="0" applyNumberFormat="1" applyFill="1" applyBorder="1" applyAlignment="1">
      <alignment horizontal="center" vertical="center"/>
    </xf>
    <xf numFmtId="0" fontId="0" fillId="10" borderId="35" xfId="0" applyNumberFormat="1" applyFill="1" applyBorder="1" applyAlignment="1">
      <alignment horizontal="center" vertical="center"/>
    </xf>
    <xf numFmtId="0" fontId="0" fillId="10" borderId="32" xfId="0" applyNumberFormat="1" applyFill="1" applyBorder="1" applyAlignment="1">
      <alignment horizontal="center" vertical="center"/>
    </xf>
    <xf numFmtId="10" fontId="0" fillId="10" borderId="32" xfId="0" applyNumberFormat="1" applyFill="1" applyBorder="1" applyAlignment="1">
      <alignment horizontal="center" vertical="center"/>
    </xf>
    <xf numFmtId="10" fontId="0" fillId="10" borderId="36" xfId="0" applyNumberFormat="1" applyFill="1" applyBorder="1" applyAlignment="1">
      <alignment horizontal="center" vertical="center"/>
    </xf>
    <xf numFmtId="166" fontId="4" fillId="22" borderId="8" xfId="0" applyFont="1" applyFill="1" applyBorder="1" applyAlignment="1" applyProtection="1">
      <alignment horizontal="center" vertical="center"/>
    </xf>
    <xf numFmtId="166" fontId="4" fillId="22" borderId="2" xfId="0" applyFont="1" applyFill="1" applyBorder="1" applyAlignment="1" applyProtection="1">
      <alignment horizontal="center" vertical="center"/>
    </xf>
    <xf numFmtId="166" fontId="4" fillId="22" borderId="9" xfId="0" applyFont="1" applyFill="1" applyBorder="1" applyAlignment="1" applyProtection="1">
      <alignment horizontal="center" vertical="center"/>
    </xf>
    <xf numFmtId="166" fontId="4" fillId="22" borderId="35" xfId="0" applyFont="1" applyFill="1" applyBorder="1" applyAlignment="1" applyProtection="1">
      <alignment horizontal="center" vertical="center"/>
    </xf>
    <xf numFmtId="166" fontId="4" fillId="22" borderId="32" xfId="0" applyFont="1" applyFill="1" applyBorder="1" applyAlignment="1" applyProtection="1">
      <alignment horizontal="center" vertical="center"/>
    </xf>
    <xf numFmtId="166" fontId="4" fillId="22" borderId="36" xfId="0" applyFont="1" applyFill="1" applyBorder="1" applyAlignment="1" applyProtection="1">
      <alignment horizontal="center" vertical="center"/>
    </xf>
    <xf numFmtId="166" fontId="4" fillId="19" borderId="8" xfId="0" applyFont="1" applyFill="1" applyBorder="1" applyAlignment="1" applyProtection="1">
      <alignment horizontal="center" vertical="center"/>
    </xf>
    <xf numFmtId="166" fontId="4" fillId="19" borderId="2" xfId="0" applyFont="1" applyFill="1" applyBorder="1" applyAlignment="1" applyProtection="1">
      <alignment horizontal="center" vertical="center"/>
    </xf>
    <xf numFmtId="166" fontId="4" fillId="19" borderId="9" xfId="0" applyFont="1" applyFill="1" applyBorder="1" applyAlignment="1" applyProtection="1">
      <alignment horizontal="center" vertical="center"/>
    </xf>
    <xf numFmtId="166" fontId="4" fillId="19" borderId="35" xfId="0" applyFont="1" applyFill="1" applyBorder="1" applyAlignment="1" applyProtection="1">
      <alignment horizontal="center" vertical="center"/>
    </xf>
    <xf numFmtId="166" fontId="4" fillId="19" borderId="32" xfId="0" applyFont="1" applyFill="1" applyBorder="1" applyAlignment="1" applyProtection="1">
      <alignment horizontal="center" vertical="center"/>
    </xf>
    <xf numFmtId="166" fontId="4" fillId="19" borderId="36" xfId="0" applyFont="1" applyFill="1" applyBorder="1" applyAlignment="1" applyProtection="1">
      <alignment horizontal="center" vertical="center"/>
    </xf>
    <xf numFmtId="166" fontId="4" fillId="20" borderId="8" xfId="0" applyFont="1" applyFill="1" applyBorder="1" applyAlignment="1" applyProtection="1">
      <alignment horizontal="center" vertical="center"/>
    </xf>
    <xf numFmtId="166" fontId="14" fillId="20" borderId="2" xfId="0" applyFont="1" applyFill="1" applyBorder="1" applyAlignment="1" applyProtection="1">
      <alignment horizontal="center" vertical="center"/>
    </xf>
    <xf numFmtId="166" fontId="0" fillId="20" borderId="2" xfId="0" applyFill="1" applyBorder="1" applyAlignment="1" applyProtection="1">
      <alignment horizontal="center" vertical="center"/>
    </xf>
    <xf numFmtId="166" fontId="0" fillId="20" borderId="2" xfId="0" applyFill="1" applyBorder="1" applyAlignment="1">
      <alignment horizontal="center" vertical="center"/>
    </xf>
    <xf numFmtId="166" fontId="0" fillId="20" borderId="9" xfId="0" applyFill="1" applyBorder="1" applyAlignment="1">
      <alignment horizontal="center" vertical="center"/>
    </xf>
    <xf numFmtId="166" fontId="0" fillId="20" borderId="35" xfId="0" applyFill="1" applyBorder="1" applyAlignment="1">
      <alignment horizontal="center" vertical="center"/>
    </xf>
    <xf numFmtId="166" fontId="0" fillId="20" borderId="32" xfId="0" applyFill="1" applyBorder="1" applyAlignment="1">
      <alignment horizontal="center" vertical="center"/>
    </xf>
    <xf numFmtId="166" fontId="0" fillId="20" borderId="36" xfId="0" applyFill="1" applyBorder="1" applyAlignment="1">
      <alignment horizontal="center" vertical="center"/>
    </xf>
    <xf numFmtId="0" fontId="4" fillId="24" borderId="8" xfId="0" applyNumberFormat="1" applyFont="1" applyFill="1" applyBorder="1" applyAlignment="1" applyProtection="1">
      <alignment horizontal="center" vertical="center"/>
    </xf>
    <xf numFmtId="0" fontId="4" fillId="24" borderId="2" xfId="0" applyNumberFormat="1" applyFont="1" applyFill="1" applyBorder="1" applyAlignment="1" applyProtection="1">
      <alignment horizontal="center" vertical="center"/>
    </xf>
    <xf numFmtId="10" fontId="4" fillId="24" borderId="2" xfId="0" applyNumberFormat="1" applyFont="1" applyFill="1" applyBorder="1" applyAlignment="1" applyProtection="1">
      <alignment horizontal="center" vertical="center"/>
    </xf>
    <xf numFmtId="10" fontId="4" fillId="24" borderId="9" xfId="0" applyNumberFormat="1" applyFont="1" applyFill="1" applyBorder="1" applyAlignment="1" applyProtection="1">
      <alignment horizontal="center" vertical="center"/>
    </xf>
    <xf numFmtId="0" fontId="4" fillId="24" borderId="35" xfId="0" applyNumberFormat="1" applyFont="1" applyFill="1" applyBorder="1" applyAlignment="1" applyProtection="1">
      <alignment horizontal="center" vertical="center"/>
    </xf>
    <xf numFmtId="0" fontId="4" fillId="24" borderId="32" xfId="0" applyNumberFormat="1" applyFont="1" applyFill="1" applyBorder="1" applyAlignment="1" applyProtection="1">
      <alignment horizontal="center" vertical="center"/>
    </xf>
    <xf numFmtId="10" fontId="4" fillId="24" borderId="32" xfId="0" applyNumberFormat="1" applyFont="1" applyFill="1" applyBorder="1" applyAlignment="1" applyProtection="1">
      <alignment horizontal="center" vertical="center"/>
    </xf>
    <xf numFmtId="10" fontId="4" fillId="24" borderId="36" xfId="0" applyNumberFormat="1" applyFont="1" applyFill="1" applyBorder="1" applyAlignment="1" applyProtection="1">
      <alignment horizontal="center" vertical="center"/>
    </xf>
    <xf numFmtId="166" fontId="39" fillId="25" borderId="0" xfId="0" applyFont="1" applyFill="1" applyBorder="1" applyAlignment="1" applyProtection="1">
      <alignment horizontal="center" vertical="center" wrapText="1"/>
    </xf>
    <xf numFmtId="166" fontId="37" fillId="25" borderId="0" xfId="0" applyFont="1" applyFill="1" applyBorder="1" applyProtection="1"/>
    <xf numFmtId="166" fontId="71" fillId="25" borderId="0" xfId="0" applyFont="1" applyFill="1" applyBorder="1" applyAlignment="1" applyProtection="1">
      <alignment horizontal="center" vertical="center"/>
    </xf>
    <xf numFmtId="166" fontId="93" fillId="36" borderId="48" xfId="0" applyFont="1" applyFill="1" applyBorder="1" applyAlignment="1" applyProtection="1">
      <alignment horizontal="center" vertical="center"/>
    </xf>
    <xf numFmtId="166" fontId="93" fillId="36" borderId="0" xfId="0" applyFont="1" applyFill="1" applyBorder="1" applyAlignment="1" applyProtection="1">
      <alignment horizontal="center" vertical="center"/>
    </xf>
    <xf numFmtId="166" fontId="35" fillId="36" borderId="0" xfId="0" applyFont="1" applyFill="1" applyBorder="1" applyAlignment="1">
      <alignment horizontal="center"/>
    </xf>
    <xf numFmtId="9" fontId="32" fillId="19" borderId="11" xfId="0" applyNumberFormat="1" applyFont="1" applyFill="1" applyBorder="1" applyAlignment="1" applyProtection="1">
      <alignment horizontal="center" vertical="center"/>
    </xf>
    <xf numFmtId="9" fontId="32" fillId="19" borderId="12" xfId="0" applyNumberFormat="1" applyFont="1" applyFill="1" applyBorder="1" applyAlignment="1" applyProtection="1">
      <alignment horizontal="center" vertical="center"/>
    </xf>
    <xf numFmtId="9" fontId="32" fillId="19" borderId="23" xfId="0" applyNumberFormat="1" applyFont="1" applyFill="1" applyBorder="1" applyAlignment="1" applyProtection="1">
      <alignment horizontal="center" vertical="center"/>
    </xf>
    <xf numFmtId="166" fontId="33" fillId="5" borderId="8" xfId="0" applyFont="1" applyFill="1" applyBorder="1" applyAlignment="1" applyProtection="1">
      <alignment horizontal="center" vertical="center"/>
    </xf>
    <xf numFmtId="166" fontId="33" fillId="5" borderId="2" xfId="0" applyFont="1" applyFill="1" applyBorder="1" applyAlignment="1" applyProtection="1">
      <alignment horizontal="center" vertical="center"/>
    </xf>
    <xf numFmtId="166" fontId="33" fillId="5" borderId="9" xfId="0" applyFont="1" applyFill="1" applyBorder="1" applyAlignment="1" applyProtection="1">
      <alignment horizontal="center" vertical="center"/>
    </xf>
    <xf numFmtId="166" fontId="43" fillId="5" borderId="8" xfId="0" applyFont="1" applyFill="1" applyBorder="1" applyAlignment="1" applyProtection="1">
      <alignment horizontal="center" vertical="center"/>
    </xf>
    <xf numFmtId="166" fontId="43" fillId="5" borderId="2" xfId="0" applyFont="1" applyFill="1" applyBorder="1" applyAlignment="1" applyProtection="1">
      <alignment horizontal="center" vertical="center"/>
    </xf>
    <xf numFmtId="166" fontId="43" fillId="5" borderId="9" xfId="0" applyFont="1" applyFill="1" applyBorder="1" applyAlignment="1" applyProtection="1">
      <alignment horizontal="center" vertical="center"/>
    </xf>
    <xf numFmtId="9" fontId="53" fillId="9" borderId="14" xfId="0" applyNumberFormat="1" applyFont="1" applyFill="1" applyBorder="1" applyAlignment="1" applyProtection="1">
      <alignment horizontal="center" vertical="center"/>
    </xf>
    <xf numFmtId="9" fontId="53" fillId="9" borderId="15" xfId="0" applyNumberFormat="1" applyFont="1" applyFill="1" applyBorder="1" applyAlignment="1" applyProtection="1">
      <alignment horizontal="center" vertical="center"/>
    </xf>
    <xf numFmtId="9" fontId="53" fillId="9" borderId="19" xfId="0" applyNumberFormat="1" applyFont="1" applyFill="1" applyBorder="1" applyAlignment="1" applyProtection="1">
      <alignment horizontal="center" vertical="center"/>
    </xf>
    <xf numFmtId="9" fontId="53" fillId="22" borderId="11" xfId="0" applyNumberFormat="1" applyFont="1" applyFill="1" applyBorder="1" applyAlignment="1" applyProtection="1">
      <alignment horizontal="center" vertical="center"/>
    </xf>
    <xf numFmtId="9" fontId="53" fillId="22" borderId="12" xfId="0" applyNumberFormat="1" applyFont="1" applyFill="1" applyBorder="1" applyAlignment="1" applyProtection="1">
      <alignment horizontal="center" vertical="center"/>
    </xf>
    <xf numFmtId="9" fontId="53" fillId="22" borderId="23" xfId="0" applyNumberFormat="1" applyFont="1" applyFill="1" applyBorder="1" applyAlignment="1" applyProtection="1">
      <alignment horizontal="center" vertical="center"/>
    </xf>
    <xf numFmtId="9" fontId="53" fillId="24" borderId="11" xfId="0" applyNumberFormat="1" applyFont="1" applyFill="1" applyBorder="1" applyAlignment="1" applyProtection="1">
      <alignment horizontal="center" vertical="center"/>
    </xf>
    <xf numFmtId="9" fontId="53" fillId="24" borderId="12" xfId="0" applyNumberFormat="1" applyFont="1" applyFill="1" applyBorder="1" applyAlignment="1" applyProtection="1">
      <alignment horizontal="center" vertical="center"/>
    </xf>
    <xf numFmtId="9" fontId="53" fillId="24" borderId="23" xfId="0" applyNumberFormat="1" applyFont="1" applyFill="1" applyBorder="1" applyAlignment="1" applyProtection="1">
      <alignment horizontal="center" vertical="center"/>
    </xf>
    <xf numFmtId="9" fontId="53" fillId="10" borderId="11" xfId="0" applyNumberFormat="1" applyFont="1" applyFill="1" applyBorder="1" applyAlignment="1" applyProtection="1">
      <alignment horizontal="center" vertical="center"/>
    </xf>
    <xf numFmtId="9" fontId="53" fillId="10" borderId="12" xfId="0" applyNumberFormat="1" applyFont="1" applyFill="1" applyBorder="1" applyAlignment="1" applyProtection="1">
      <alignment horizontal="center" vertical="center"/>
    </xf>
    <xf numFmtId="9" fontId="53" fillId="10" borderId="23" xfId="0" applyNumberFormat="1" applyFont="1" applyFill="1" applyBorder="1" applyAlignment="1" applyProtection="1">
      <alignment horizontal="center" vertical="center"/>
    </xf>
    <xf numFmtId="9" fontId="53" fillId="20" borderId="11" xfId="0" applyNumberFormat="1" applyFont="1" applyFill="1" applyBorder="1" applyAlignment="1" applyProtection="1">
      <alignment horizontal="center" vertical="center"/>
    </xf>
    <xf numFmtId="9" fontId="53" fillId="20" borderId="12" xfId="0" applyNumberFormat="1" applyFont="1" applyFill="1" applyBorder="1" applyAlignment="1" applyProtection="1">
      <alignment horizontal="center" vertical="center"/>
    </xf>
    <xf numFmtId="9" fontId="53" fillId="20" borderId="23" xfId="0" applyNumberFormat="1" applyFont="1" applyFill="1" applyBorder="1" applyAlignment="1" applyProtection="1">
      <alignment horizontal="center" vertical="center"/>
    </xf>
    <xf numFmtId="166" fontId="43" fillId="5" borderId="1" xfId="0" applyFont="1" applyFill="1" applyBorder="1" applyAlignment="1" applyProtection="1">
      <alignment horizontal="center" vertical="center"/>
    </xf>
    <xf numFmtId="166" fontId="89" fillId="36" borderId="0" xfId="0" applyFont="1" applyFill="1" applyBorder="1" applyAlignment="1" applyProtection="1">
      <alignment horizontal="center" vertical="center"/>
      <protection locked="0"/>
    </xf>
    <xf numFmtId="166" fontId="90" fillId="36" borderId="0" xfId="0" applyFont="1" applyFill="1" applyBorder="1" applyAlignment="1" applyProtection="1">
      <alignment vertical="center"/>
      <protection locked="0"/>
    </xf>
    <xf numFmtId="166" fontId="88" fillId="36" borderId="0" xfId="0" applyFont="1" applyFill="1" applyBorder="1" applyAlignment="1">
      <alignment horizontal="right" vertical="center"/>
    </xf>
    <xf numFmtId="1" fontId="51" fillId="36" borderId="0" xfId="0" applyNumberFormat="1" applyFont="1" applyFill="1" applyBorder="1" applyAlignment="1">
      <alignment horizontal="center" vertical="center"/>
    </xf>
    <xf numFmtId="166" fontId="48" fillId="36" borderId="0" xfId="0" applyFont="1" applyFill="1" applyBorder="1" applyAlignment="1">
      <alignment horizontal="right" vertical="center"/>
    </xf>
    <xf numFmtId="166" fontId="50" fillId="36" borderId="0" xfId="0" applyFont="1" applyFill="1" applyBorder="1" applyAlignment="1">
      <alignment horizontal="right" vertical="center"/>
    </xf>
    <xf numFmtId="10" fontId="74" fillId="36" borderId="0" xfId="0" applyNumberFormat="1" applyFont="1" applyFill="1" applyBorder="1" applyAlignment="1">
      <alignment horizontal="center" vertical="center"/>
    </xf>
    <xf numFmtId="166" fontId="43" fillId="5" borderId="4" xfId="0" applyFont="1" applyFill="1" applyBorder="1" applyAlignment="1" applyProtection="1">
      <alignment horizontal="center" vertical="center"/>
    </xf>
    <xf numFmtId="166" fontId="43" fillId="5" borderId="3" xfId="0" applyFont="1" applyFill="1" applyBorder="1" applyAlignment="1" applyProtection="1">
      <alignment horizontal="center" vertical="center"/>
    </xf>
    <xf numFmtId="9" fontId="53" fillId="11" borderId="8" xfId="0" applyNumberFormat="1" applyFont="1" applyFill="1" applyBorder="1" applyAlignment="1" applyProtection="1">
      <alignment horizontal="center" vertical="center"/>
    </xf>
    <xf numFmtId="166" fontId="53" fillId="11" borderId="2" xfId="0" applyFont="1" applyFill="1" applyBorder="1" applyAlignment="1" applyProtection="1">
      <alignment horizontal="center" vertical="center"/>
    </xf>
    <xf numFmtId="166" fontId="32" fillId="11" borderId="2" xfId="0" applyFont="1" applyFill="1" applyBorder="1" applyAlignment="1" applyProtection="1">
      <alignment horizontal="center" vertical="center"/>
    </xf>
    <xf numFmtId="166" fontId="32" fillId="11" borderId="9" xfId="0" applyFont="1" applyFill="1" applyBorder="1" applyAlignment="1" applyProtection="1">
      <alignment horizontal="center" vertical="center"/>
    </xf>
    <xf numFmtId="49" fontId="89" fillId="36" borderId="0" xfId="0" applyNumberFormat="1" applyFont="1" applyFill="1" applyBorder="1" applyAlignment="1" applyProtection="1">
      <alignment horizontal="center" vertical="center"/>
    </xf>
    <xf numFmtId="166" fontId="96" fillId="25" borderId="84" xfId="0" applyFont="1" applyFill="1" applyBorder="1" applyAlignment="1">
      <alignment horizontal="center" vertical="center"/>
    </xf>
    <xf numFmtId="166" fontId="91" fillId="25" borderId="85" xfId="0" applyFont="1" applyFill="1" applyBorder="1" applyAlignment="1">
      <alignment horizontal="center" vertical="center"/>
    </xf>
    <xf numFmtId="166" fontId="91" fillId="25" borderId="87" xfId="0" applyFont="1" applyFill="1" applyBorder="1" applyAlignment="1">
      <alignment horizontal="center" vertical="center"/>
    </xf>
    <xf numFmtId="166" fontId="91" fillId="25" borderId="89" xfId="0" applyFont="1" applyFill="1" applyBorder="1" applyAlignment="1">
      <alignment horizontal="center" vertical="center"/>
    </xf>
    <xf numFmtId="166" fontId="37" fillId="42" borderId="0" xfId="0" applyFont="1" applyFill="1" applyBorder="1" applyAlignment="1">
      <alignment horizontal="center"/>
    </xf>
    <xf numFmtId="1" fontId="94" fillId="25" borderId="83" xfId="0" applyNumberFormat="1" applyFont="1" applyFill="1" applyBorder="1" applyAlignment="1" applyProtection="1">
      <alignment horizontal="center"/>
      <protection locked="0"/>
    </xf>
    <xf numFmtId="166" fontId="44" fillId="38" borderId="92" xfId="0" applyFont="1" applyFill="1" applyBorder="1" applyAlignment="1">
      <alignment horizontal="right" vertical="center"/>
    </xf>
    <xf numFmtId="166" fontId="44" fillId="38" borderId="93" xfId="0" applyFont="1" applyFill="1" applyBorder="1" applyAlignment="1">
      <alignment horizontal="right" vertical="center"/>
    </xf>
    <xf numFmtId="166" fontId="44" fillId="38" borderId="94" xfId="0" applyFont="1" applyFill="1" applyBorder="1" applyAlignment="1">
      <alignment horizontal="right" vertical="center"/>
    </xf>
    <xf numFmtId="0" fontId="44" fillId="36" borderId="82" xfId="0" applyNumberFormat="1" applyFont="1" applyFill="1" applyBorder="1" applyAlignment="1">
      <alignment horizontal="center" vertical="center"/>
    </xf>
    <xf numFmtId="0" fontId="44" fillId="36" borderId="0" xfId="0" applyNumberFormat="1" applyFont="1" applyFill="1" applyBorder="1" applyAlignment="1">
      <alignment horizontal="center" vertical="center"/>
    </xf>
    <xf numFmtId="0" fontId="78" fillId="25" borderId="0" xfId="0" applyNumberFormat="1" applyFont="1" applyFill="1" applyBorder="1" applyAlignment="1">
      <alignment horizontal="center" vertical="center"/>
    </xf>
    <xf numFmtId="166" fontId="78" fillId="25" borderId="0" xfId="0" applyFont="1" applyFill="1" applyBorder="1" applyAlignment="1">
      <alignment horizontal="right" vertical="center"/>
    </xf>
    <xf numFmtId="166" fontId="44" fillId="38" borderId="88" xfId="0" applyFont="1" applyFill="1" applyBorder="1" applyAlignment="1">
      <alignment horizontal="right" vertical="center"/>
    </xf>
    <xf numFmtId="166" fontId="44" fillId="38" borderId="86" xfId="0" applyFont="1" applyFill="1" applyBorder="1" applyAlignment="1">
      <alignment horizontal="right" vertical="center"/>
    </xf>
    <xf numFmtId="166" fontId="44" fillId="38" borderId="98" xfId="0" applyFont="1" applyFill="1" applyBorder="1" applyAlignment="1">
      <alignment horizontal="right" vertical="center"/>
    </xf>
    <xf numFmtId="0" fontId="44" fillId="36" borderId="81" xfId="0" applyNumberFormat="1" applyFont="1" applyFill="1" applyBorder="1" applyAlignment="1">
      <alignment horizontal="center" vertical="center"/>
    </xf>
    <xf numFmtId="0" fontId="44" fillId="36" borderId="75" xfId="0" applyNumberFormat="1" applyFont="1" applyFill="1" applyBorder="1" applyAlignment="1">
      <alignment horizontal="center" vertical="center"/>
    </xf>
    <xf numFmtId="166" fontId="77" fillId="25" borderId="0" xfId="0" applyFont="1" applyFill="1" applyBorder="1" applyAlignment="1">
      <alignment horizontal="right" vertical="center"/>
    </xf>
    <xf numFmtId="10" fontId="78" fillId="25" borderId="0" xfId="0" applyNumberFormat="1" applyFont="1" applyFill="1" applyBorder="1" applyAlignment="1">
      <alignment horizontal="center" vertical="center"/>
    </xf>
    <xf numFmtId="166" fontId="44" fillId="38" borderId="95" xfId="0" applyFont="1" applyFill="1" applyBorder="1" applyAlignment="1">
      <alignment horizontal="right" vertical="center"/>
    </xf>
    <xf numFmtId="166" fontId="44" fillId="38" borderId="96" xfId="0" applyFont="1" applyFill="1" applyBorder="1" applyAlignment="1">
      <alignment horizontal="right" vertical="center"/>
    </xf>
    <xf numFmtId="166" fontId="44" fillId="38" borderId="97" xfId="0" applyFont="1" applyFill="1" applyBorder="1" applyAlignment="1">
      <alignment horizontal="right" vertical="center"/>
    </xf>
    <xf numFmtId="164" fontId="44" fillId="36" borderId="81" xfId="0" applyNumberFormat="1" applyFont="1" applyFill="1" applyBorder="1" applyAlignment="1">
      <alignment horizontal="center" vertical="center"/>
    </xf>
    <xf numFmtId="164" fontId="44" fillId="36" borderId="75" xfId="0" applyNumberFormat="1" applyFont="1" applyFill="1" applyBorder="1" applyAlignment="1">
      <alignment horizontal="center" vertical="center"/>
    </xf>
    <xf numFmtId="166" fontId="44" fillId="39" borderId="8" xfId="0" applyFont="1" applyFill="1" applyBorder="1" applyAlignment="1">
      <alignment horizontal="right"/>
    </xf>
    <xf numFmtId="166" fontId="44" fillId="39" borderId="33" xfId="0" applyFont="1" applyFill="1" applyBorder="1" applyAlignment="1">
      <alignment horizontal="right"/>
    </xf>
    <xf numFmtId="166" fontId="49" fillId="25" borderId="0" xfId="0" applyFont="1" applyFill="1" applyBorder="1" applyAlignment="1">
      <alignment horizontal="center" vertical="center"/>
    </xf>
    <xf numFmtId="166" fontId="49" fillId="25" borderId="49" xfId="0" applyFont="1" applyFill="1" applyBorder="1" applyAlignment="1">
      <alignment horizontal="center" vertical="center"/>
    </xf>
    <xf numFmtId="166" fontId="33" fillId="37" borderId="3" xfId="0" applyFont="1" applyFill="1" applyBorder="1" applyAlignment="1">
      <alignment horizontal="right"/>
    </xf>
    <xf numFmtId="166" fontId="33" fillId="37" borderId="10" xfId="0" applyFont="1" applyFill="1" applyBorder="1" applyAlignment="1">
      <alignment horizontal="right"/>
    </xf>
    <xf numFmtId="166" fontId="44" fillId="39" borderId="3" xfId="0" applyFont="1" applyFill="1" applyBorder="1" applyAlignment="1">
      <alignment horizontal="right"/>
    </xf>
    <xf numFmtId="166" fontId="44" fillId="39" borderId="10" xfId="0" applyFont="1" applyFill="1" applyBorder="1" applyAlignment="1">
      <alignment horizontal="right"/>
    </xf>
    <xf numFmtId="166" fontId="37" fillId="25" borderId="17" xfId="0" applyFont="1" applyFill="1" applyBorder="1"/>
    <xf numFmtId="166" fontId="37" fillId="25" borderId="28" xfId="0" applyFont="1" applyFill="1" applyBorder="1"/>
    <xf numFmtId="166" fontId="33" fillId="38" borderId="3" xfId="0" applyFont="1" applyFill="1" applyBorder="1" applyAlignment="1">
      <alignment horizontal="right"/>
    </xf>
    <xf numFmtId="166" fontId="33" fillId="38" borderId="10" xfId="0" applyFont="1" applyFill="1" applyBorder="1" applyAlignment="1">
      <alignment horizontal="right"/>
    </xf>
    <xf numFmtId="0" fontId="79" fillId="25" borderId="0" xfId="0" applyNumberFormat="1" applyFont="1" applyFill="1" applyBorder="1" applyAlignment="1" applyProtection="1">
      <alignment horizontal="center"/>
    </xf>
    <xf numFmtId="0" fontId="2" fillId="25" borderId="0" xfId="0" applyNumberFormat="1" applyFont="1" applyFill="1" applyBorder="1" applyAlignment="1" applyProtection="1">
      <alignment horizontal="center" vertical="top"/>
    </xf>
    <xf numFmtId="166" fontId="12" fillId="25" borderId="0" xfId="0" applyFont="1" applyFill="1" applyBorder="1" applyAlignment="1">
      <alignment horizontal="center"/>
    </xf>
    <xf numFmtId="10" fontId="3" fillId="25" borderId="5" xfId="0" applyNumberFormat="1" applyFont="1" applyFill="1" applyBorder="1" applyAlignment="1" applyProtection="1">
      <alignment horizontal="center" vertical="center"/>
    </xf>
    <xf numFmtId="10" fontId="3" fillId="25" borderId="6" xfId="0" applyNumberFormat="1" applyFont="1" applyFill="1" applyBorder="1" applyAlignment="1" applyProtection="1">
      <alignment horizontal="center" vertical="center"/>
    </xf>
    <xf numFmtId="10" fontId="3" fillId="25" borderId="7" xfId="0" applyNumberFormat="1" applyFont="1" applyFill="1" applyBorder="1" applyAlignment="1" applyProtection="1">
      <alignment horizontal="center" vertical="center"/>
    </xf>
    <xf numFmtId="0" fontId="75" fillId="36" borderId="18" xfId="0" applyNumberFormat="1" applyFont="1" applyFill="1" applyBorder="1" applyAlignment="1" applyProtection="1">
      <alignment horizontal="center" vertical="center" wrapText="1"/>
    </xf>
    <xf numFmtId="0" fontId="75" fillId="36" borderId="21" xfId="0" applyNumberFormat="1" applyFont="1" applyFill="1" applyBorder="1" applyAlignment="1" applyProtection="1">
      <alignment horizontal="center" vertical="center" wrapText="1"/>
    </xf>
    <xf numFmtId="0" fontId="75" fillId="36" borderId="8" xfId="0" applyNumberFormat="1" applyFont="1" applyFill="1" applyBorder="1" applyAlignment="1" applyProtection="1">
      <alignment horizontal="center" vertical="center" wrapText="1"/>
    </xf>
    <xf numFmtId="0" fontId="75" fillId="36" borderId="2" xfId="0" applyNumberFormat="1" applyFont="1" applyFill="1" applyBorder="1" applyAlignment="1" applyProtection="1">
      <alignment horizontal="center" vertical="center" wrapText="1"/>
    </xf>
    <xf numFmtId="0" fontId="75" fillId="36" borderId="9" xfId="0" applyNumberFormat="1" applyFont="1" applyFill="1" applyBorder="1" applyAlignment="1" applyProtection="1">
      <alignment horizontal="center" vertical="center" wrapText="1"/>
    </xf>
    <xf numFmtId="0" fontId="75" fillId="36" borderId="14" xfId="0" applyNumberFormat="1" applyFont="1" applyFill="1" applyBorder="1" applyAlignment="1" applyProtection="1">
      <alignment horizontal="center" vertical="center" wrapText="1"/>
    </xf>
    <xf numFmtId="0" fontId="75" fillId="36" borderId="19" xfId="0" applyNumberFormat="1" applyFont="1" applyFill="1" applyBorder="1" applyAlignment="1" applyProtection="1">
      <alignment horizontal="center" vertical="center" wrapText="1"/>
    </xf>
    <xf numFmtId="1" fontId="3" fillId="25" borderId="39" xfId="0" applyNumberFormat="1" applyFont="1" applyFill="1" applyBorder="1" applyAlignment="1" applyProtection="1">
      <alignment horizontal="center" vertical="center"/>
    </xf>
    <xf numFmtId="1" fontId="3" fillId="25" borderId="41" xfId="0" applyNumberFormat="1" applyFont="1" applyFill="1" applyBorder="1" applyAlignment="1" applyProtection="1">
      <alignment horizontal="center" vertical="center"/>
    </xf>
    <xf numFmtId="1" fontId="16" fillId="25" borderId="14" xfId="0" applyNumberFormat="1" applyFont="1" applyFill="1" applyBorder="1" applyAlignment="1" applyProtection="1">
      <alignment horizontal="center" vertical="center" shrinkToFit="1"/>
    </xf>
    <xf numFmtId="1" fontId="16" fillId="25" borderId="19" xfId="0" applyNumberFormat="1" applyFont="1" applyFill="1" applyBorder="1" applyAlignment="1" applyProtection="1">
      <alignment horizontal="center" vertical="center" shrinkToFit="1"/>
    </xf>
    <xf numFmtId="0" fontId="55" fillId="25" borderId="0" xfId="0" applyNumberFormat="1" applyFont="1" applyFill="1" applyBorder="1" applyAlignment="1" applyProtection="1">
      <alignment horizontal="center"/>
    </xf>
    <xf numFmtId="166" fontId="19" fillId="0" borderId="5" xfId="0" applyNumberFormat="1" applyFont="1" applyBorder="1" applyAlignment="1" applyProtection="1">
      <alignment horizontal="center" vertical="center" shrinkToFit="1"/>
      <protection locked="0"/>
    </xf>
    <xf numFmtId="166" fontId="19" fillId="0" borderId="6" xfId="0" applyNumberFormat="1" applyFont="1" applyBorder="1" applyAlignment="1" applyProtection="1">
      <alignment horizontal="center" vertical="center" shrinkToFit="1"/>
      <protection locked="0"/>
    </xf>
    <xf numFmtId="166" fontId="19" fillId="0" borderId="7" xfId="0" applyNumberFormat="1" applyFont="1" applyBorder="1" applyAlignment="1" applyProtection="1">
      <alignment horizontal="center" vertical="center" shrinkToFit="1"/>
      <protection locked="0"/>
    </xf>
    <xf numFmtId="0" fontId="75" fillId="36" borderId="2" xfId="0" applyNumberFormat="1" applyFont="1" applyFill="1" applyBorder="1" applyAlignment="1" applyProtection="1">
      <alignment horizontal="center" vertical="center"/>
    </xf>
    <xf numFmtId="173" fontId="21" fillId="0" borderId="53" xfId="0" applyNumberFormat="1" applyFont="1" applyBorder="1" applyAlignment="1" applyProtection="1">
      <alignment horizontal="center" vertical="center" shrinkToFit="1"/>
    </xf>
    <xf numFmtId="173" fontId="21" fillId="0" borderId="38" xfId="0" applyNumberFormat="1" applyFont="1" applyBorder="1" applyAlignment="1" applyProtection="1">
      <alignment horizontal="center" vertical="center" shrinkToFit="1"/>
    </xf>
    <xf numFmtId="173" fontId="21" fillId="0" borderId="55" xfId="0" applyNumberFormat="1" applyFont="1" applyBorder="1" applyAlignment="1" applyProtection="1">
      <alignment horizontal="center" vertical="center" shrinkToFit="1"/>
    </xf>
    <xf numFmtId="173" fontId="21" fillId="0" borderId="31" xfId="0" applyNumberFormat="1" applyFont="1" applyBorder="1" applyAlignment="1" applyProtection="1">
      <alignment horizontal="center" vertical="center" shrinkToFit="1"/>
    </xf>
    <xf numFmtId="170" fontId="21" fillId="0" borderId="42" xfId="0" applyNumberFormat="1" applyFont="1" applyBorder="1" applyAlignment="1" applyProtection="1">
      <alignment horizontal="center" vertical="center" shrinkToFit="1"/>
    </xf>
    <xf numFmtId="170" fontId="21" fillId="0" borderId="38" xfId="0" applyNumberFormat="1" applyFont="1" applyBorder="1" applyAlignment="1" applyProtection="1">
      <alignment horizontal="center" vertical="center" shrinkToFit="1"/>
    </xf>
    <xf numFmtId="170" fontId="21" fillId="0" borderId="50" xfId="0" applyNumberFormat="1" applyFont="1" applyBorder="1" applyAlignment="1" applyProtection="1">
      <alignment horizontal="center" vertical="center" shrinkToFit="1"/>
    </xf>
    <xf numFmtId="170" fontId="21" fillId="0" borderId="31" xfId="0" applyNumberFormat="1" applyFont="1" applyBorder="1" applyAlignment="1" applyProtection="1">
      <alignment horizontal="center" vertical="center" shrinkToFit="1"/>
    </xf>
    <xf numFmtId="1" fontId="21" fillId="0" borderId="42" xfId="0" applyNumberFormat="1" applyFont="1" applyBorder="1" applyAlignment="1" applyProtection="1">
      <alignment horizontal="center" vertical="center" shrinkToFit="1"/>
    </xf>
    <xf numFmtId="1" fontId="21" fillId="0" borderId="54" xfId="0" applyNumberFormat="1" applyFont="1" applyBorder="1" applyAlignment="1" applyProtection="1">
      <alignment horizontal="center" vertical="center" shrinkToFit="1"/>
    </xf>
    <xf numFmtId="1" fontId="21" fillId="0" borderId="50" xfId="0" applyNumberFormat="1" applyFont="1" applyBorder="1" applyAlignment="1" applyProtection="1">
      <alignment horizontal="center" vertical="center" shrinkToFit="1"/>
    </xf>
    <xf numFmtId="1" fontId="21" fillId="0" borderId="52" xfId="0" applyNumberFormat="1" applyFont="1" applyBorder="1" applyAlignment="1" applyProtection="1">
      <alignment horizontal="center" vertical="center" shrinkToFit="1"/>
    </xf>
    <xf numFmtId="0" fontId="80" fillId="36" borderId="20" xfId="0" applyNumberFormat="1" applyFont="1" applyFill="1" applyBorder="1" applyAlignment="1" applyProtection="1">
      <alignment horizontal="center" vertical="center" wrapText="1"/>
    </xf>
    <xf numFmtId="0" fontId="80" fillId="36" borderId="18" xfId="0" applyNumberFormat="1" applyFont="1" applyFill="1" applyBorder="1" applyAlignment="1" applyProtection="1">
      <alignment horizontal="center" vertical="center" wrapText="1"/>
    </xf>
    <xf numFmtId="0" fontId="80" fillId="36" borderId="21" xfId="0" applyNumberFormat="1" applyFont="1" applyFill="1" applyBorder="1" applyAlignment="1" applyProtection="1">
      <alignment horizontal="center" vertical="center" wrapText="1"/>
    </xf>
    <xf numFmtId="168" fontId="29" fillId="25" borderId="43" xfId="0" applyNumberFormat="1" applyFont="1" applyFill="1" applyBorder="1" applyAlignment="1" applyProtection="1">
      <alignment horizontal="center" vertical="center" shrinkToFit="1"/>
      <protection locked="0"/>
    </xf>
    <xf numFmtId="168" fontId="29" fillId="25" borderId="44" xfId="0" applyNumberFormat="1" applyFont="1" applyFill="1" applyBorder="1" applyAlignment="1" applyProtection="1">
      <alignment horizontal="center" vertical="center" shrinkToFit="1"/>
      <protection locked="0"/>
    </xf>
    <xf numFmtId="168" fontId="29" fillId="25" borderId="45" xfId="0" applyNumberFormat="1" applyFont="1" applyFill="1" applyBorder="1" applyAlignment="1" applyProtection="1">
      <alignment horizontal="center" vertical="center" shrinkToFit="1"/>
      <protection locked="0"/>
    </xf>
    <xf numFmtId="0" fontId="97" fillId="43" borderId="20" xfId="0" applyNumberFormat="1" applyFont="1" applyFill="1" applyBorder="1" applyAlignment="1" applyProtection="1">
      <alignment horizontal="center" vertical="center" wrapText="1"/>
    </xf>
    <xf numFmtId="0" fontId="97" fillId="43" borderId="18" xfId="0" applyNumberFormat="1" applyFont="1" applyFill="1" applyBorder="1" applyAlignment="1" applyProtection="1">
      <alignment horizontal="center" vertical="center" wrapText="1"/>
    </xf>
    <xf numFmtId="0" fontId="97" fillId="43" borderId="21" xfId="0" applyNumberFormat="1" applyFont="1" applyFill="1" applyBorder="1" applyAlignment="1" applyProtection="1">
      <alignment horizontal="center" vertical="center" wrapText="1"/>
    </xf>
    <xf numFmtId="168" fontId="98" fillId="43" borderId="40" xfId="0" applyNumberFormat="1" applyFont="1" applyFill="1" applyBorder="1" applyAlignment="1" applyProtection="1">
      <alignment horizontal="center" vertical="center" shrinkToFit="1"/>
      <protection locked="0"/>
    </xf>
    <xf numFmtId="168" fontId="98" fillId="43" borderId="39" xfId="0" applyNumberFormat="1" applyFont="1" applyFill="1" applyBorder="1" applyAlignment="1" applyProtection="1">
      <alignment horizontal="center" vertical="center" shrinkToFit="1"/>
      <protection locked="0"/>
    </xf>
    <xf numFmtId="168" fontId="98" fillId="43" borderId="41" xfId="0" applyNumberFormat="1" applyFont="1" applyFill="1" applyBorder="1" applyAlignment="1" applyProtection="1">
      <alignment horizontal="center" vertical="center" shrinkToFit="1"/>
      <protection locked="0"/>
    </xf>
    <xf numFmtId="0" fontId="0" fillId="25" borderId="14" xfId="0" applyNumberFormat="1" applyFont="1" applyFill="1" applyBorder="1" applyAlignment="1" applyProtection="1">
      <alignment horizontal="center" vertical="center" wrapText="1"/>
      <protection locked="0"/>
    </xf>
    <xf numFmtId="0" fontId="0" fillId="25" borderId="15" xfId="0" applyNumberFormat="1" applyFont="1" applyFill="1" applyBorder="1" applyAlignment="1" applyProtection="1">
      <alignment horizontal="center" vertical="center" wrapText="1"/>
      <protection locked="0"/>
    </xf>
    <xf numFmtId="0" fontId="0" fillId="25" borderId="19" xfId="0" applyNumberFormat="1" applyFont="1" applyFill="1" applyBorder="1" applyAlignment="1" applyProtection="1">
      <alignment horizontal="center" vertical="center" wrapText="1"/>
      <protection locked="0"/>
    </xf>
    <xf numFmtId="0" fontId="33" fillId="16" borderId="14" xfId="0" applyNumberFormat="1" applyFont="1" applyFill="1" applyBorder="1" applyAlignment="1" applyProtection="1">
      <alignment horizontal="center"/>
    </xf>
    <xf numFmtId="0" fontId="33" fillId="16" borderId="19" xfId="0" applyNumberFormat="1" applyFont="1" applyFill="1" applyBorder="1" applyAlignment="1" applyProtection="1">
      <alignment horizontal="center"/>
    </xf>
    <xf numFmtId="174" fontId="32" fillId="25" borderId="1" xfId="0" applyNumberFormat="1" applyFont="1" applyFill="1" applyBorder="1" applyAlignment="1" applyProtection="1">
      <alignment horizontal="center"/>
    </xf>
    <xf numFmtId="0" fontId="33" fillId="16" borderId="14" xfId="0" applyNumberFormat="1" applyFont="1" applyFill="1" applyBorder="1" applyAlignment="1" applyProtection="1">
      <alignment horizontal="center" wrapText="1"/>
    </xf>
    <xf numFmtId="0" fontId="33" fillId="16" borderId="19" xfId="0" applyNumberFormat="1" applyFont="1" applyFill="1" applyBorder="1" applyAlignment="1" applyProtection="1">
      <alignment horizontal="center" wrapText="1"/>
    </xf>
    <xf numFmtId="0" fontId="33" fillId="40" borderId="50" xfId="0" applyNumberFormat="1" applyFont="1" applyFill="1" applyBorder="1" applyAlignment="1" applyProtection="1">
      <alignment horizontal="center"/>
    </xf>
    <xf numFmtId="0" fontId="33" fillId="40" borderId="31" xfId="0" applyNumberFormat="1" applyFont="1" applyFill="1" applyBorder="1" applyAlignment="1" applyProtection="1">
      <alignment horizontal="center"/>
    </xf>
    <xf numFmtId="0" fontId="36" fillId="0" borderId="10" xfId="0" applyNumberFormat="1" applyFont="1" applyBorder="1" applyAlignment="1" applyProtection="1">
      <alignment horizontal="center"/>
    </xf>
    <xf numFmtId="0" fontId="36" fillId="0" borderId="27" xfId="0" applyNumberFormat="1" applyFont="1" applyBorder="1" applyAlignment="1" applyProtection="1">
      <alignment horizontal="center"/>
    </xf>
    <xf numFmtId="166" fontId="92" fillId="0" borderId="8" xfId="0" applyNumberFormat="1" applyFont="1" applyBorder="1" applyAlignment="1" applyProtection="1">
      <alignment horizontal="center" vertical="center" shrinkToFit="1"/>
      <protection locked="0"/>
    </xf>
    <xf numFmtId="166" fontId="92" fillId="0" borderId="9" xfId="0" applyNumberFormat="1" applyFont="1" applyBorder="1" applyAlignment="1" applyProtection="1">
      <alignment horizontal="center" vertical="center" shrinkToFit="1"/>
      <protection locked="0"/>
    </xf>
    <xf numFmtId="166" fontId="92" fillId="0" borderId="5" xfId="0" applyNumberFormat="1" applyFont="1" applyBorder="1" applyAlignment="1" applyProtection="1">
      <alignment horizontal="center" vertical="center" shrinkToFit="1"/>
      <protection locked="0"/>
    </xf>
    <xf numFmtId="166" fontId="92" fillId="0" borderId="7" xfId="0" applyNumberFormat="1" applyFont="1" applyBorder="1" applyAlignment="1" applyProtection="1">
      <alignment horizontal="center" vertical="center" shrinkToFit="1"/>
      <protection locked="0"/>
    </xf>
    <xf numFmtId="0" fontId="88" fillId="36" borderId="20" xfId="0" applyNumberFormat="1" applyFont="1" applyFill="1" applyBorder="1" applyAlignment="1" applyProtection="1">
      <alignment horizontal="center" vertical="center"/>
    </xf>
    <xf numFmtId="0" fontId="88" fillId="36" borderId="21" xfId="0" applyNumberFormat="1" applyFont="1" applyFill="1" applyBorder="1" applyAlignment="1" applyProtection="1">
      <alignment horizontal="center" vertical="center"/>
    </xf>
    <xf numFmtId="0" fontId="37" fillId="25" borderId="0" xfId="0" applyNumberFormat="1" applyFont="1" applyFill="1" applyBorder="1" applyAlignment="1" applyProtection="1">
      <alignment horizontal="center"/>
    </xf>
    <xf numFmtId="0" fontId="32" fillId="25" borderId="0" xfId="0" applyNumberFormat="1" applyFont="1" applyFill="1" applyBorder="1" applyAlignment="1" applyProtection="1">
      <alignment horizontal="center"/>
    </xf>
    <xf numFmtId="0" fontId="49" fillId="25" borderId="0" xfId="0" applyNumberFormat="1" applyFont="1" applyFill="1" applyBorder="1" applyAlignment="1" applyProtection="1">
      <alignment horizontal="center" vertical="center"/>
    </xf>
    <xf numFmtId="0" fontId="93" fillId="36" borderId="11" xfId="0" applyNumberFormat="1" applyFont="1" applyFill="1" applyBorder="1" applyAlignment="1" applyProtection="1">
      <alignment horizontal="center" vertical="center" wrapText="1"/>
    </xf>
    <xf numFmtId="0" fontId="93" fillId="36" borderId="23" xfId="0" applyNumberFormat="1" applyFont="1" applyFill="1" applyBorder="1" applyAlignment="1" applyProtection="1">
      <alignment horizontal="center" vertical="center" wrapText="1"/>
    </xf>
    <xf numFmtId="0" fontId="93" fillId="36" borderId="17" xfId="0" applyNumberFormat="1" applyFont="1" applyFill="1" applyBorder="1" applyAlignment="1" applyProtection="1">
      <alignment horizontal="center" vertical="center" wrapText="1"/>
    </xf>
    <xf numFmtId="0" fontId="93" fillId="36" borderId="29" xfId="0" applyNumberFormat="1" applyFont="1" applyFill="1" applyBorder="1" applyAlignment="1" applyProtection="1">
      <alignment horizontal="center" vertical="center" wrapText="1"/>
    </xf>
    <xf numFmtId="1" fontId="61" fillId="0" borderId="0" xfId="0" applyNumberFormat="1" applyFont="1" applyBorder="1" applyAlignment="1">
      <alignment horizontal="left"/>
    </xf>
    <xf numFmtId="166" fontId="37" fillId="0" borderId="0" xfId="0" applyFont="1" applyBorder="1"/>
    <xf numFmtId="166" fontId="72" fillId="41" borderId="14" xfId="0" applyFont="1" applyFill="1" applyBorder="1" applyAlignment="1">
      <alignment horizontal="center" vertical="center"/>
    </xf>
    <xf numFmtId="166" fontId="72" fillId="41" borderId="15" xfId="0" applyFont="1" applyFill="1" applyBorder="1" applyAlignment="1">
      <alignment horizontal="center" vertical="center"/>
    </xf>
    <xf numFmtId="166" fontId="72" fillId="41" borderId="19" xfId="0" applyFont="1" applyFill="1" applyBorder="1" applyAlignment="1">
      <alignment horizontal="center" vertical="center"/>
    </xf>
    <xf numFmtId="166" fontId="33" fillId="0" borderId="0" xfId="0" applyFont="1" applyBorder="1"/>
    <xf numFmtId="166" fontId="32" fillId="18" borderId="0" xfId="0" applyFont="1" applyFill="1" applyBorder="1" applyAlignment="1" applyProtection="1">
      <alignment horizontal="left" shrinkToFit="1"/>
      <protection locked="0"/>
    </xf>
    <xf numFmtId="166" fontId="37" fillId="17" borderId="0" xfId="0" applyFont="1" applyFill="1" applyBorder="1"/>
    <xf numFmtId="166" fontId="37" fillId="23" borderId="0" xfId="0" applyFont="1" applyFill="1" applyBorder="1"/>
    <xf numFmtId="166" fontId="37" fillId="20" borderId="0" xfId="0" applyFont="1" applyFill="1" applyBorder="1"/>
    <xf numFmtId="166" fontId="37" fillId="22" borderId="0" xfId="0" applyFont="1" applyFill="1" applyBorder="1"/>
    <xf numFmtId="166" fontId="7" fillId="5" borderId="0" xfId="0" applyFont="1" applyFill="1" applyBorder="1" applyAlignment="1">
      <alignment horizontal="center" vertical="center"/>
    </xf>
    <xf numFmtId="166" fontId="0" fillId="5" borderId="0" xfId="0" applyFill="1" applyBorder="1" applyAlignment="1">
      <alignment vertical="center"/>
    </xf>
  </cellXfs>
  <cellStyles count="13">
    <cellStyle name="Bad" xfId="1" builtinId="27" customBuiltin="1"/>
    <cellStyle name="Before PWHT" xfId="10" xr:uid="{00000000-0005-0000-0000-000001000000}"/>
    <cellStyle name="Calculation" xfId="9" builtinId="22" customBuiltin="1"/>
    <cellStyle name="Good" xfId="7" builtinId="26" customBuiltin="1"/>
    <cellStyle name="Hyperlink" xfId="12" builtinId="8"/>
    <cellStyle name="Neutral" xfId="8" builtinId="28" customBuiltin="1"/>
    <cellStyle name="No Format" xfId="2" xr:uid="{00000000-0005-0000-0000-000005000000}"/>
    <cellStyle name="Normal" xfId="0" builtinId="0" customBuiltin="1"/>
    <cellStyle name="Normal_WELD LOG" xfId="11" xr:uid="{00000000-0005-0000-0000-000007000000}"/>
    <cellStyle name="Pending Report" xfId="3" xr:uid="{00000000-0005-0000-0000-000008000000}"/>
    <cellStyle name="Percent" xfId="4" builtinId="5"/>
    <cellStyle name="Requested" xfId="5" xr:uid="{00000000-0005-0000-0000-00000A000000}"/>
    <cellStyle name="Required" xfId="6" xr:uid="{00000000-0005-0000-0000-00000B000000}"/>
  </cellStyles>
  <dxfs count="3591">
    <dxf>
      <numFmt numFmtId="0" formatCode="General"/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0" formatCode="General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top/>
        <bottom/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horizontal="center" inden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9" formatCode="m/d/yyyy"/>
    </dxf>
    <dxf>
      <numFmt numFmtId="19" formatCode="m/d/yyyy"/>
    </dxf>
    <dxf>
      <numFmt numFmtId="19" formatCode="m/d/yyyy"/>
    </dxf>
    <dxf>
      <border>
        <top/>
        <bottom/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horizontal="center" inden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ndense val="0"/>
        <extend val="0"/>
        <color indexed="8"/>
      </font>
    </dxf>
    <dxf>
      <fill>
        <patternFill>
          <bgColor indexed="10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numFmt numFmtId="165" formatCode="m/d/yy;@"/>
    </dxf>
    <dxf>
      <numFmt numFmtId="165" formatCode="m/d/yy;@"/>
    </dxf>
    <dxf>
      <numFmt numFmtId="165" formatCode="m/d/yy;@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1" formatCode="0"/>
    </dxf>
    <dxf>
      <numFmt numFmtId="1" formatCode="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numFmt numFmtId="165" formatCode="m/d/yy;@"/>
    </dxf>
    <dxf>
      <numFmt numFmtId="165" formatCode="m/d/yy;@"/>
    </dxf>
    <dxf>
      <numFmt numFmtId="165" formatCode="m/d/yy;@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1" formatCode="0"/>
    </dxf>
    <dxf>
      <numFmt numFmtId="1" formatCode="0"/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auto="1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Tech"/>
        <scheme val="none"/>
      </font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Tech"/>
        <scheme val="none"/>
      </font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Tech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59996337778862885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ndense val="0"/>
        <extend val="0"/>
        <color auto="1"/>
      </font>
      <fill>
        <patternFill>
          <bgColor theme="5" tint="0.39994506668294322"/>
        </patternFill>
      </fill>
    </dxf>
    <dxf>
      <font>
        <condense val="0"/>
        <extend val="0"/>
        <color indexed="8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lor auto="1"/>
      </font>
    </dxf>
    <dxf>
      <font>
        <b/>
        <i val="0"/>
        <condense val="0"/>
        <extend val="0"/>
        <color indexed="9"/>
      </font>
    </dxf>
    <dxf>
      <font>
        <b/>
        <i val="0"/>
        <color auto="1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lor auto="1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lor auto="1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auto="1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000A72"/>
      <color rgb="FF309373"/>
      <color rgb="FF004B96"/>
      <color rgb="FF58A5DA"/>
      <color rgb="FFEBB700"/>
      <color rgb="FFFDBD59"/>
      <color rgb="FFACAC64"/>
      <color rgb="FF69696B"/>
      <color rgb="FF6A6A6E"/>
      <color rgb="FF69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34" Type="http://schemas.openxmlformats.org/officeDocument/2006/relationships/pivotCacheDefinition" Target="pivotCache/pivotCacheDefinition2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pivotCacheDefinition" Target="pivotCache/pivotCacheDefinition1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4.xml"/><Relationship Id="rId9" Type="http://schemas.microsoft.com/office/2006/relationships/xlMacrosheet" Target="macrosheets/sheet1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pivotCacheDefinition" Target="pivotCache/pivotCacheDefinition3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118068</xdr:colOff>
      <xdr:row>0</xdr:row>
      <xdr:rowOff>136778</xdr:rowOff>
    </xdr:from>
    <xdr:to>
      <xdr:col>8</xdr:col>
      <xdr:colOff>362722</xdr:colOff>
      <xdr:row>3</xdr:row>
      <xdr:rowOff>183719</xdr:rowOff>
    </xdr:to>
    <xdr:sp macro="[0]!Navagation4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491948" y="140588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WELDER REPORT</a:t>
          </a:r>
        </a:p>
      </xdr:txBody>
    </xdr:sp>
    <xdr:clientData fPrintsWithSheet="0"/>
  </xdr:twoCellAnchor>
  <xdr:twoCellAnchor editAs="absolute">
    <xdr:from>
      <xdr:col>3</xdr:col>
      <xdr:colOff>447675</xdr:colOff>
      <xdr:row>0</xdr:row>
      <xdr:rowOff>133350</xdr:rowOff>
    </xdr:from>
    <xdr:to>
      <xdr:col>5</xdr:col>
      <xdr:colOff>73204</xdr:colOff>
      <xdr:row>3</xdr:row>
      <xdr:rowOff>180291</xdr:rowOff>
    </xdr:to>
    <xdr:sp macro="[0]!Navagation2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24100" y="137160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WELD</a:t>
          </a:r>
        </a:p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LOG</a:t>
          </a:r>
        </a:p>
      </xdr:txBody>
    </xdr:sp>
    <xdr:clientData fPrintsWithSheet="0"/>
  </xdr:twoCellAnchor>
  <xdr:twoCellAnchor editAs="absolute">
    <xdr:from>
      <xdr:col>5</xdr:col>
      <xdr:colOff>289402</xdr:colOff>
      <xdr:row>0</xdr:row>
      <xdr:rowOff>134632</xdr:rowOff>
    </xdr:from>
    <xdr:to>
      <xdr:col>6</xdr:col>
      <xdr:colOff>534056</xdr:colOff>
      <xdr:row>3</xdr:row>
      <xdr:rowOff>177881</xdr:rowOff>
    </xdr:to>
    <xdr:sp macro="[0]!Navagation3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409792" y="138442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WELDER % SHEET</a:t>
          </a:r>
        </a:p>
      </xdr:txBody>
    </xdr:sp>
    <xdr:clientData fPrintsWithSheet="0"/>
  </xdr:twoCellAnchor>
  <xdr:twoCellAnchor editAs="absolute">
    <xdr:from>
      <xdr:col>8</xdr:col>
      <xdr:colOff>580507</xdr:colOff>
      <xdr:row>0</xdr:row>
      <xdr:rowOff>144245</xdr:rowOff>
    </xdr:from>
    <xdr:to>
      <xdr:col>10</xdr:col>
      <xdr:colOff>206036</xdr:colOff>
      <xdr:row>3</xdr:row>
      <xdr:rowOff>187494</xdr:rowOff>
    </xdr:to>
    <xdr:sp macro="[0]!Navagation5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577322" y="146150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WELDER ROSTER</a:t>
          </a:r>
        </a:p>
      </xdr:txBody>
    </xdr:sp>
    <xdr:clientData fPrintsWithSheet="0"/>
  </xdr:twoCellAnchor>
  <xdr:twoCellAnchor editAs="absolute">
    <xdr:from>
      <xdr:col>10</xdr:col>
      <xdr:colOff>409607</xdr:colOff>
      <xdr:row>0</xdr:row>
      <xdr:rowOff>144403</xdr:rowOff>
    </xdr:from>
    <xdr:to>
      <xdr:col>12</xdr:col>
      <xdr:colOff>37384</xdr:colOff>
      <xdr:row>3</xdr:row>
      <xdr:rowOff>187652</xdr:rowOff>
    </xdr:to>
    <xdr:sp macro="[0]!Navagation8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659912" y="146308"/>
          <a:ext cx="875552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MONTHLY</a:t>
          </a:r>
        </a:p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WELDER</a:t>
          </a:r>
        </a:p>
      </xdr:txBody>
    </xdr:sp>
    <xdr:clientData fPrintsWithSheet="0"/>
  </xdr:twoCellAnchor>
  <xdr:twoCellAnchor editAs="absolute">
    <xdr:from>
      <xdr:col>12</xdr:col>
      <xdr:colOff>247408</xdr:colOff>
      <xdr:row>0</xdr:row>
      <xdr:rowOff>140821</xdr:rowOff>
    </xdr:from>
    <xdr:to>
      <xdr:col>13</xdr:col>
      <xdr:colOff>498290</xdr:colOff>
      <xdr:row>3</xdr:row>
      <xdr:rowOff>182165</xdr:rowOff>
    </xdr:to>
    <xdr:sp macro="[0]!Navagation6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7749298" y="142726"/>
          <a:ext cx="871912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MONTHLY</a:t>
          </a:r>
        </a:p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 editAs="absolute">
    <xdr:from>
      <xdr:col>14</xdr:col>
      <xdr:colOff>88644</xdr:colOff>
      <xdr:row>0</xdr:row>
      <xdr:rowOff>141996</xdr:rowOff>
    </xdr:from>
    <xdr:to>
      <xdr:col>15</xdr:col>
      <xdr:colOff>333298</xdr:colOff>
      <xdr:row>3</xdr:row>
      <xdr:rowOff>183340</xdr:rowOff>
    </xdr:to>
    <xdr:sp macro="[0]!dailynavagatio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8834499" y="143901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050" b="1" i="1">
              <a:ln w="0">
                <a:noFill/>
              </a:ln>
              <a:solidFill>
                <a:schemeClr val="bg1"/>
              </a:solidFill>
            </a:rPr>
            <a:t>DAILY WELD</a:t>
          </a:r>
        </a:p>
        <a:p>
          <a:pPr algn="ctr"/>
          <a:r>
            <a:rPr lang="en-US" sz="1050" b="1" i="1">
              <a:ln w="0">
                <a:noFill/>
              </a:ln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 editAs="oneCell">
    <xdr:from>
      <xdr:col>5</xdr:col>
      <xdr:colOff>57149</xdr:colOff>
      <xdr:row>4</xdr:row>
      <xdr:rowOff>34359</xdr:rowOff>
    </xdr:from>
    <xdr:to>
      <xdr:col>14</xdr:col>
      <xdr:colOff>523874</xdr:colOff>
      <xdr:row>13</xdr:row>
      <xdr:rowOff>590726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5149" y="863034"/>
          <a:ext cx="5953125" cy="2013692"/>
        </a:xfrm>
        <a:prstGeom prst="rect">
          <a:avLst/>
        </a:prstGeom>
      </xdr:spPr>
    </xdr:pic>
    <xdr:clientData/>
  </xdr:twoCellAnchor>
  <xdr:twoCellAnchor editAs="absolute">
    <xdr:from>
      <xdr:col>15</xdr:col>
      <xdr:colOff>495300</xdr:colOff>
      <xdr:row>0</xdr:row>
      <xdr:rowOff>133350</xdr:rowOff>
    </xdr:from>
    <xdr:to>
      <xdr:col>17</xdr:col>
      <xdr:colOff>393076</xdr:colOff>
      <xdr:row>3</xdr:row>
      <xdr:rowOff>184219</xdr:rowOff>
    </xdr:to>
    <xdr:sp macro="[0]!Navagation9" textlink="">
      <xdr:nvSpPr>
        <xdr:cNvPr id="2" name="Rectangle 1">
          <a:extLst>
            <a:ext uri="{FF2B5EF4-FFF2-40B4-BE49-F238E27FC236}">
              <a16:creationId xmlns:a16="http://schemas.microsoft.com/office/drawing/2014/main" id="{44486A3A-E5FC-45EF-9562-04AB2149A2B1}"/>
            </a:ext>
          </a:extLst>
        </xdr:cNvPr>
        <xdr:cNvSpPr/>
      </xdr:nvSpPr>
      <xdr:spPr>
        <a:xfrm>
          <a:off x="9639300" y="133350"/>
          <a:ext cx="1116976" cy="53664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050" b="1">
              <a:solidFill>
                <a:schemeClr val="bg1"/>
              </a:solidFill>
            </a:rPr>
            <a:t>WORK</a:t>
          </a:r>
          <a:r>
            <a:rPr lang="en-US" sz="1050" b="1" baseline="0">
              <a:solidFill>
                <a:schemeClr val="bg1"/>
              </a:solidFill>
            </a:rPr>
            <a:t> ORDER STATISTICS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266700</xdr:colOff>
          <xdr:row>0</xdr:row>
          <xdr:rowOff>200025</xdr:rowOff>
        </xdr:from>
        <xdr:to>
          <xdr:col>28</xdr:col>
          <xdr:colOff>76200</xdr:colOff>
          <xdr:row>0</xdr:row>
          <xdr:rowOff>352425</xdr:rowOff>
        </xdr:to>
        <xdr:sp macro="" textlink="">
          <xdr:nvSpPr>
            <xdr:cNvPr id="36103" name="Check Box 2311" hidden="1">
              <a:extLst>
                <a:ext uri="{63B3BB69-23CF-44E3-9099-C40C66FF867C}">
                  <a14:compatExt spid="_x0000_s36103"/>
                </a:ext>
                <a:ext uri="{FF2B5EF4-FFF2-40B4-BE49-F238E27FC236}">
                  <a16:creationId xmlns:a16="http://schemas.microsoft.com/office/drawing/2014/main" id="{00000000-0008-0000-0200-000007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266700</xdr:colOff>
          <xdr:row>0</xdr:row>
          <xdr:rowOff>361950</xdr:rowOff>
        </xdr:from>
        <xdr:to>
          <xdr:col>28</xdr:col>
          <xdr:colOff>76200</xdr:colOff>
          <xdr:row>0</xdr:row>
          <xdr:rowOff>504825</xdr:rowOff>
        </xdr:to>
        <xdr:sp macro="" textlink="">
          <xdr:nvSpPr>
            <xdr:cNvPr id="36104" name="Check Box 2312" hidden="1">
              <a:extLst>
                <a:ext uri="{63B3BB69-23CF-44E3-9099-C40C66FF867C}">
                  <a14:compatExt spid="_x0000_s36104"/>
                </a:ext>
                <a:ext uri="{FF2B5EF4-FFF2-40B4-BE49-F238E27FC236}">
                  <a16:creationId xmlns:a16="http://schemas.microsoft.com/office/drawing/2014/main" id="{00000000-0008-0000-0200-000008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266700</xdr:colOff>
          <xdr:row>0</xdr:row>
          <xdr:rowOff>514350</xdr:rowOff>
        </xdr:from>
        <xdr:to>
          <xdr:col>28</xdr:col>
          <xdr:colOff>76200</xdr:colOff>
          <xdr:row>1</xdr:row>
          <xdr:rowOff>19050</xdr:rowOff>
        </xdr:to>
        <xdr:sp macro="" textlink="">
          <xdr:nvSpPr>
            <xdr:cNvPr id="36105" name="Check Box 2313" hidden="1">
              <a:extLst>
                <a:ext uri="{63B3BB69-23CF-44E3-9099-C40C66FF867C}">
                  <a14:compatExt spid="_x0000_s36105"/>
                </a:ext>
                <a:ext uri="{FF2B5EF4-FFF2-40B4-BE49-F238E27FC236}">
                  <a16:creationId xmlns:a16="http://schemas.microsoft.com/office/drawing/2014/main" id="{00000000-0008-0000-0200-000009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114300</xdr:colOff>
          <xdr:row>0</xdr:row>
          <xdr:rowOff>200025</xdr:rowOff>
        </xdr:from>
        <xdr:to>
          <xdr:col>29</xdr:col>
          <xdr:colOff>219075</xdr:colOff>
          <xdr:row>0</xdr:row>
          <xdr:rowOff>352425</xdr:rowOff>
        </xdr:to>
        <xdr:sp macro="" textlink="">
          <xdr:nvSpPr>
            <xdr:cNvPr id="36106" name="Check Box 2314" hidden="1">
              <a:extLst>
                <a:ext uri="{63B3BB69-23CF-44E3-9099-C40C66FF867C}">
                  <a14:compatExt spid="_x0000_s36106"/>
                </a:ext>
                <a:ext uri="{FF2B5EF4-FFF2-40B4-BE49-F238E27FC236}">
                  <a16:creationId xmlns:a16="http://schemas.microsoft.com/office/drawing/2014/main" id="{00000000-0008-0000-0200-00000A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114300</xdr:colOff>
          <xdr:row>0</xdr:row>
          <xdr:rowOff>361950</xdr:rowOff>
        </xdr:from>
        <xdr:to>
          <xdr:col>29</xdr:col>
          <xdr:colOff>219075</xdr:colOff>
          <xdr:row>0</xdr:row>
          <xdr:rowOff>504825</xdr:rowOff>
        </xdr:to>
        <xdr:sp macro="" textlink="">
          <xdr:nvSpPr>
            <xdr:cNvPr id="36107" name="Check Box 2315" hidden="1">
              <a:extLst>
                <a:ext uri="{63B3BB69-23CF-44E3-9099-C40C66FF867C}">
                  <a14:compatExt spid="_x0000_s36107"/>
                </a:ext>
                <a:ext uri="{FF2B5EF4-FFF2-40B4-BE49-F238E27FC236}">
                  <a16:creationId xmlns:a16="http://schemas.microsoft.com/office/drawing/2014/main" id="{00000000-0008-0000-0200-00000B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114300</xdr:colOff>
          <xdr:row>0</xdr:row>
          <xdr:rowOff>514350</xdr:rowOff>
        </xdr:from>
        <xdr:to>
          <xdr:col>29</xdr:col>
          <xdr:colOff>219075</xdr:colOff>
          <xdr:row>1</xdr:row>
          <xdr:rowOff>19050</xdr:rowOff>
        </xdr:to>
        <xdr:sp macro="" textlink="">
          <xdr:nvSpPr>
            <xdr:cNvPr id="36108" name="Check Box 2316" hidden="1">
              <a:extLst>
                <a:ext uri="{63B3BB69-23CF-44E3-9099-C40C66FF867C}">
                  <a14:compatExt spid="_x0000_s36108"/>
                </a:ext>
                <a:ext uri="{FF2B5EF4-FFF2-40B4-BE49-F238E27FC236}">
                  <a16:creationId xmlns:a16="http://schemas.microsoft.com/office/drawing/2014/main" id="{00000000-0008-0000-0200-00000C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100%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208587</xdr:colOff>
      <xdr:row>0</xdr:row>
      <xdr:rowOff>44744</xdr:rowOff>
    </xdr:from>
    <xdr:to>
      <xdr:col>20</xdr:col>
      <xdr:colOff>352425</xdr:colOff>
      <xdr:row>1</xdr:row>
      <xdr:rowOff>229529</xdr:rowOff>
    </xdr:to>
    <xdr:sp macro="[0]!Format_Require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104937" y="44744"/>
          <a:ext cx="677238" cy="8229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 anchorCtr="1"/>
        <a:lstStyle/>
        <a:p>
          <a:pPr algn="l"/>
          <a:r>
            <a:rPr lang="en-US" sz="1050" b="0">
              <a:solidFill>
                <a:schemeClr val="tx1"/>
              </a:solidFill>
            </a:rPr>
            <a:t>REQUIRED</a:t>
          </a:r>
        </a:p>
      </xdr:txBody>
    </xdr:sp>
    <xdr:clientData fPrintsWithSheet="0"/>
  </xdr:twoCellAnchor>
  <xdr:twoCellAnchor>
    <xdr:from>
      <xdr:col>20</xdr:col>
      <xdr:colOff>352425</xdr:colOff>
      <xdr:row>0</xdr:row>
      <xdr:rowOff>44744</xdr:rowOff>
    </xdr:from>
    <xdr:to>
      <xdr:col>21</xdr:col>
      <xdr:colOff>342900</xdr:colOff>
      <xdr:row>1</xdr:row>
      <xdr:rowOff>229529</xdr:rowOff>
    </xdr:to>
    <xdr:sp macro="[0]!Format_Requested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9782175" y="44744"/>
          <a:ext cx="523875" cy="822960"/>
        </a:xfrm>
        <a:prstGeom prst="rect">
          <a:avLst/>
        </a:prstGeom>
        <a:solidFill>
          <a:schemeClr val="accent3"/>
        </a:solidFill>
        <a:effectLst>
          <a:innerShdw blurRad="114300">
            <a:schemeClr val="tx1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 anchorCtr="1"/>
        <a:lstStyle/>
        <a:p>
          <a:pPr algn="l"/>
          <a:r>
            <a:rPr lang="en-US" sz="1050" b="0">
              <a:solidFill>
                <a:schemeClr val="tx1"/>
              </a:solidFill>
            </a:rPr>
            <a:t>REQUESTED</a:t>
          </a:r>
        </a:p>
      </xdr:txBody>
    </xdr:sp>
    <xdr:clientData fPrintsWithSheet="0"/>
  </xdr:twoCellAnchor>
  <xdr:twoCellAnchor>
    <xdr:from>
      <xdr:col>21</xdr:col>
      <xdr:colOff>352425</xdr:colOff>
      <xdr:row>0</xdr:row>
      <xdr:rowOff>44739</xdr:rowOff>
    </xdr:from>
    <xdr:to>
      <xdr:col>22</xdr:col>
      <xdr:colOff>66675</xdr:colOff>
      <xdr:row>1</xdr:row>
      <xdr:rowOff>229524</xdr:rowOff>
    </xdr:to>
    <xdr:sp macro="[0]!Format_Pending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0315575" y="44739"/>
          <a:ext cx="257175" cy="822960"/>
        </a:xfrm>
        <a:prstGeom prst="rect">
          <a:avLst/>
        </a:prstGeom>
        <a:solidFill>
          <a:schemeClr val="accent1"/>
        </a:solidFill>
        <a:effectLst>
          <a:innerShdw blurRad="114300">
            <a:schemeClr val="tx1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 anchorCtr="1"/>
        <a:lstStyle/>
        <a:p>
          <a:pPr algn="ctr"/>
          <a:r>
            <a:rPr lang="en-US" sz="1050" b="0">
              <a:solidFill>
                <a:schemeClr val="tx1"/>
              </a:solidFill>
            </a:rPr>
            <a:t>PENDING</a:t>
          </a:r>
          <a:r>
            <a:rPr lang="en-US" sz="1050" b="0" baseline="0">
              <a:solidFill>
                <a:schemeClr val="tx1"/>
              </a:solidFill>
            </a:rPr>
            <a:t>   REPORT</a:t>
          </a:r>
          <a:endParaRPr lang="en-US" sz="1050" b="0">
            <a:solidFill>
              <a:schemeClr val="tx1"/>
            </a:solidFill>
          </a:endParaRPr>
        </a:p>
      </xdr:txBody>
    </xdr:sp>
    <xdr:clientData fPrintsWithSheet="0"/>
  </xdr:twoCellAnchor>
  <xdr:twoCellAnchor>
    <xdr:from>
      <xdr:col>22</xdr:col>
      <xdr:colOff>84763</xdr:colOff>
      <xdr:row>0</xdr:row>
      <xdr:rowOff>44742</xdr:rowOff>
    </xdr:from>
    <xdr:to>
      <xdr:col>25</xdr:col>
      <xdr:colOff>114300</xdr:colOff>
      <xdr:row>1</xdr:row>
      <xdr:rowOff>229527</xdr:rowOff>
    </xdr:to>
    <xdr:sp macro="[0]!Format_PWHT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0590838" y="44742"/>
          <a:ext cx="401012" cy="822960"/>
        </a:xfrm>
        <a:prstGeom prst="rect">
          <a:avLst/>
        </a:prstGeom>
        <a:solidFill>
          <a:srgbClr val="FFC000"/>
        </a:solidFill>
        <a:effectLst>
          <a:innerShdw blurRad="114300">
            <a:schemeClr val="tx1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 anchorCtr="1"/>
        <a:lstStyle/>
        <a:p>
          <a:pPr algn="ctr"/>
          <a:r>
            <a:rPr lang="en-US" sz="1050" b="0" baseline="0">
              <a:solidFill>
                <a:schemeClr val="tx1"/>
              </a:solidFill>
            </a:rPr>
            <a:t>BEFORE  PWHT</a:t>
          </a:r>
          <a:endParaRPr lang="en-US" sz="1050" b="0">
            <a:solidFill>
              <a:schemeClr val="tx1"/>
            </a:solidFill>
          </a:endParaRPr>
        </a:p>
      </xdr:txBody>
    </xdr:sp>
    <xdr:clientData fPrintsWithSheet="0"/>
  </xdr:twoCellAnchor>
  <xdr:twoCellAnchor>
    <xdr:from>
      <xdr:col>25</xdr:col>
      <xdr:colOff>114300</xdr:colOff>
      <xdr:row>0</xdr:row>
      <xdr:rowOff>44744</xdr:rowOff>
    </xdr:from>
    <xdr:to>
      <xdr:col>25</xdr:col>
      <xdr:colOff>552450</xdr:colOff>
      <xdr:row>1</xdr:row>
      <xdr:rowOff>229529</xdr:rowOff>
    </xdr:to>
    <xdr:sp macro="[0]!Format_Clear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0991850" y="44744"/>
          <a:ext cx="438150" cy="822960"/>
        </a:xfrm>
        <a:prstGeom prst="rect">
          <a:avLst/>
        </a:prstGeom>
        <a:solidFill>
          <a:schemeClr val="bg1">
            <a:lumMod val="85000"/>
          </a:schemeClr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square" rtlCol="0" anchor="ctr" anchorCtr="1"/>
        <a:lstStyle/>
        <a:p>
          <a:pPr algn="ctr"/>
          <a:r>
            <a:rPr lang="en-US" sz="1050" b="0">
              <a:solidFill>
                <a:schemeClr val="tx1"/>
              </a:solidFill>
            </a:rPr>
            <a:t>NO</a:t>
          </a:r>
          <a:r>
            <a:rPr lang="en-US" sz="1050" b="0" baseline="0">
              <a:solidFill>
                <a:schemeClr val="tx1"/>
              </a:solidFill>
            </a:rPr>
            <a:t>    FORMAT</a:t>
          </a:r>
          <a:endParaRPr lang="en-US" sz="1050" b="0">
            <a:solidFill>
              <a:schemeClr val="tx1"/>
            </a:solidFill>
          </a:endParaRPr>
        </a:p>
      </xdr:txBody>
    </xdr:sp>
    <xdr:clientData fPrintsWithSheet="0"/>
  </xdr:twoCellAnchor>
  <xdr:twoCellAnchor editAs="absolute">
    <xdr:from>
      <xdr:col>1</xdr:col>
      <xdr:colOff>1401506</xdr:colOff>
      <xdr:row>0</xdr:row>
      <xdr:rowOff>58993</xdr:rowOff>
    </xdr:from>
    <xdr:to>
      <xdr:col>4</xdr:col>
      <xdr:colOff>193073</xdr:colOff>
      <xdr:row>0</xdr:row>
      <xdr:rowOff>593614</xdr:rowOff>
    </xdr:to>
    <xdr:sp macro="[0]!Navagation4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106206" y="51373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WELDER REPORT</a:t>
          </a:r>
        </a:p>
      </xdr:txBody>
    </xdr:sp>
    <xdr:clientData fPrintsWithSheet="0"/>
  </xdr:twoCellAnchor>
  <xdr:twoCellAnchor editAs="absolute">
    <xdr:from>
      <xdr:col>0</xdr:col>
      <xdr:colOff>98378</xdr:colOff>
      <xdr:row>0</xdr:row>
      <xdr:rowOff>53660</xdr:rowOff>
    </xdr:from>
    <xdr:to>
      <xdr:col>1</xdr:col>
      <xdr:colOff>259383</xdr:colOff>
      <xdr:row>0</xdr:row>
      <xdr:rowOff>588281</xdr:rowOff>
    </xdr:to>
    <xdr:sp macro="[0]!Navagation1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90758" y="47945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SUMMARY SHEET</a:t>
          </a:r>
        </a:p>
      </xdr:txBody>
    </xdr:sp>
    <xdr:clientData fPrintsWithSheet="0"/>
  </xdr:twoCellAnchor>
  <xdr:twoCellAnchor editAs="absolute">
    <xdr:from>
      <xdr:col>1</xdr:col>
      <xdr:colOff>407001</xdr:colOff>
      <xdr:row>0</xdr:row>
      <xdr:rowOff>54942</xdr:rowOff>
    </xdr:from>
    <xdr:to>
      <xdr:col>1</xdr:col>
      <xdr:colOff>1245994</xdr:colOff>
      <xdr:row>0</xdr:row>
      <xdr:rowOff>593491</xdr:rowOff>
    </xdr:to>
    <xdr:sp macro="[0]!Navagation3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100250" y="49227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WELDER % SHEET</a:t>
          </a:r>
        </a:p>
      </xdr:txBody>
    </xdr:sp>
    <xdr:clientData fPrintsWithSheet="0"/>
  </xdr:twoCellAnchor>
  <xdr:twoCellAnchor editAs="absolute">
    <xdr:from>
      <xdr:col>4</xdr:col>
      <xdr:colOff>321665</xdr:colOff>
      <xdr:row>0</xdr:row>
      <xdr:rowOff>56935</xdr:rowOff>
    </xdr:from>
    <xdr:to>
      <xdr:col>6</xdr:col>
      <xdr:colOff>56807</xdr:colOff>
      <xdr:row>0</xdr:row>
      <xdr:rowOff>589769</xdr:rowOff>
    </xdr:to>
    <xdr:sp macro="[0]!Navagation5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3115380" y="56935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WELDER ROSTER</a:t>
          </a:r>
        </a:p>
      </xdr:txBody>
    </xdr:sp>
    <xdr:clientData fPrintsWithSheet="0"/>
  </xdr:twoCellAnchor>
  <xdr:twoCellAnchor editAs="absolute">
    <xdr:from>
      <xdr:col>6</xdr:col>
      <xdr:colOff>207038</xdr:colOff>
      <xdr:row>0</xdr:row>
      <xdr:rowOff>57093</xdr:rowOff>
    </xdr:from>
    <xdr:to>
      <xdr:col>8</xdr:col>
      <xdr:colOff>277010</xdr:colOff>
      <xdr:row>0</xdr:row>
      <xdr:rowOff>589927</xdr:rowOff>
    </xdr:to>
    <xdr:sp macro="[0]!Navagation8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4121770" y="57093"/>
          <a:ext cx="875552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MONTHLY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WELDER</a:t>
          </a:r>
        </a:p>
      </xdr:txBody>
    </xdr:sp>
    <xdr:clientData fPrintsWithSheet="0"/>
  </xdr:twoCellAnchor>
  <xdr:twoCellAnchor editAs="absolute">
    <xdr:from>
      <xdr:col>9</xdr:col>
      <xdr:colOff>16499</xdr:colOff>
      <xdr:row>0</xdr:row>
      <xdr:rowOff>53511</xdr:rowOff>
    </xdr:from>
    <xdr:to>
      <xdr:col>11</xdr:col>
      <xdr:colOff>276225</xdr:colOff>
      <xdr:row>0</xdr:row>
      <xdr:rowOff>590155</xdr:rowOff>
    </xdr:to>
    <xdr:sp macro="[0]!Navagation9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4998074" y="53511"/>
          <a:ext cx="1116976" cy="53664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050" b="1">
              <a:solidFill>
                <a:schemeClr val="bg1"/>
              </a:solidFill>
            </a:rPr>
            <a:t>WORK</a:t>
          </a:r>
          <a:r>
            <a:rPr lang="en-US" sz="1050" b="1" baseline="0">
              <a:solidFill>
                <a:schemeClr val="bg1"/>
              </a:solidFill>
            </a:rPr>
            <a:t> ORDER STATISTICS</a:t>
          </a:r>
        </a:p>
      </xdr:txBody>
    </xdr:sp>
    <xdr:clientData fPrintsWithSheet="0"/>
  </xdr:twoCellAnchor>
  <xdr:twoCellAnchor editAs="absolute">
    <xdr:from>
      <xdr:col>11</xdr:col>
      <xdr:colOff>430434</xdr:colOff>
      <xdr:row>0</xdr:row>
      <xdr:rowOff>54686</xdr:rowOff>
    </xdr:from>
    <xdr:to>
      <xdr:col>13</xdr:col>
      <xdr:colOff>41215</xdr:colOff>
      <xdr:row>0</xdr:row>
      <xdr:rowOff>593235</xdr:rowOff>
    </xdr:to>
    <xdr:sp macro="[0]!dailynavagation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269259" y="54686"/>
          <a:ext cx="820456" cy="538549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050" b="1">
              <a:solidFill>
                <a:schemeClr val="bg1"/>
              </a:solidFill>
            </a:rPr>
            <a:t>DAILY WELD</a:t>
          </a:r>
        </a:p>
        <a:p>
          <a:pPr algn="ctr"/>
          <a:r>
            <a:rPr lang="en-US" sz="1050" b="1"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 editAs="oneCell">
    <xdr:from>
      <xdr:col>41</xdr:col>
      <xdr:colOff>438150</xdr:colOff>
      <xdr:row>0</xdr:row>
      <xdr:rowOff>55416</xdr:rowOff>
    </xdr:from>
    <xdr:to>
      <xdr:col>41</xdr:col>
      <xdr:colOff>1461115</xdr:colOff>
      <xdr:row>1</xdr:row>
      <xdr:rowOff>122503</xdr:rowOff>
    </xdr:to>
    <xdr:sp macro="[0]!Navagation7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Aspect="1"/>
        </xdr:cNvSpPr>
      </xdr:nvSpPr>
      <xdr:spPr>
        <a:xfrm>
          <a:off x="15592425" y="55416"/>
          <a:ext cx="1022965" cy="705262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050" b="1">
              <a:solidFill>
                <a:schemeClr val="bg1"/>
              </a:solidFill>
            </a:rPr>
            <a:t>INSTRUCTION</a:t>
          </a:r>
        </a:p>
      </xdr:txBody>
    </xdr:sp>
    <xdr:clientData fPrintsWithSheet="0"/>
  </xdr:twoCellAnchor>
  <xdr:twoCellAnchor editAs="oneCell">
    <xdr:from>
      <xdr:col>41</xdr:col>
      <xdr:colOff>1581150</xdr:colOff>
      <xdr:row>0</xdr:row>
      <xdr:rowOff>45891</xdr:rowOff>
    </xdr:from>
    <xdr:to>
      <xdr:col>42</xdr:col>
      <xdr:colOff>67267</xdr:colOff>
      <xdr:row>1</xdr:row>
      <xdr:rowOff>113328</xdr:rowOff>
    </xdr:to>
    <xdr:sp macro="[0]!GotoTop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Aspect="1"/>
        </xdr:cNvSpPr>
      </xdr:nvSpPr>
      <xdr:spPr>
        <a:xfrm>
          <a:off x="16735425" y="45891"/>
          <a:ext cx="1029292" cy="705612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TOP OF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PAGE</a:t>
          </a:r>
        </a:p>
      </xdr:txBody>
    </xdr:sp>
    <xdr:clientData fPrintsWithSheet="0"/>
  </xdr:twoCellAnchor>
  <xdr:twoCellAnchor editAs="oneCell">
    <xdr:from>
      <xdr:col>0</xdr:col>
      <xdr:colOff>219075</xdr:colOff>
      <xdr:row>1</xdr:row>
      <xdr:rowOff>19051</xdr:rowOff>
    </xdr:from>
    <xdr:to>
      <xdr:col>5</xdr:col>
      <xdr:colOff>295275</xdr:colOff>
      <xdr:row>1</xdr:row>
      <xdr:rowOff>1211157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657226"/>
          <a:ext cx="3524250" cy="1192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200025</xdr:colOff>
      <xdr:row>0</xdr:row>
      <xdr:rowOff>57150</xdr:rowOff>
    </xdr:from>
    <xdr:to>
      <xdr:col>14</xdr:col>
      <xdr:colOff>489007</xdr:colOff>
      <xdr:row>0</xdr:row>
      <xdr:rowOff>584269</xdr:rowOff>
    </xdr:to>
    <xdr:sp macro="[0]!Navagation6" textlink="">
      <xdr:nvSpPr>
        <xdr:cNvPr id="3" name="Rectangle 2">
          <a:extLst>
            <a:ext uri="{FF2B5EF4-FFF2-40B4-BE49-F238E27FC236}">
              <a16:creationId xmlns:a16="http://schemas.microsoft.com/office/drawing/2014/main" id="{6D359D4C-83BB-4D56-82C4-46632D60E741}"/>
            </a:ext>
          </a:extLst>
        </xdr:cNvPr>
        <xdr:cNvSpPr/>
      </xdr:nvSpPr>
      <xdr:spPr>
        <a:xfrm>
          <a:off x="7248525" y="57150"/>
          <a:ext cx="860482" cy="527119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MONTHLY</a:t>
          </a:r>
        </a:p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1</xdr:row>
          <xdr:rowOff>409575</xdr:rowOff>
        </xdr:from>
        <xdr:to>
          <xdr:col>2</xdr:col>
          <xdr:colOff>142875</xdr:colOff>
          <xdr:row>2</xdr:row>
          <xdr:rowOff>76200</xdr:rowOff>
        </xdr:to>
        <xdr:sp macro="" textlink="">
          <xdr:nvSpPr>
            <xdr:cNvPr id="2167" name="Check Box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3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104775</xdr:rowOff>
        </xdr:from>
        <xdr:to>
          <xdr:col>2</xdr:col>
          <xdr:colOff>142875</xdr:colOff>
          <xdr:row>3</xdr:row>
          <xdr:rowOff>0</xdr:rowOff>
        </xdr:to>
        <xdr:sp macro="" textlink="">
          <xdr:nvSpPr>
            <xdr:cNvPr id="2168" name="Check Box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3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3</xdr:row>
          <xdr:rowOff>28575</xdr:rowOff>
        </xdr:from>
        <xdr:to>
          <xdr:col>2</xdr:col>
          <xdr:colOff>142875</xdr:colOff>
          <xdr:row>3</xdr:row>
          <xdr:rowOff>152400</xdr:rowOff>
        </xdr:to>
        <xdr:sp macro="" textlink="">
          <xdr:nvSpPr>
            <xdr:cNvPr id="2169" name="Check Box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3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409575</xdr:rowOff>
        </xdr:from>
        <xdr:to>
          <xdr:col>4</xdr:col>
          <xdr:colOff>333375</xdr:colOff>
          <xdr:row>2</xdr:row>
          <xdr:rowOff>76200</xdr:rowOff>
        </xdr:to>
        <xdr:sp macro="" textlink="">
          <xdr:nvSpPr>
            <xdr:cNvPr id="2170" name="Check Box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3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2</xdr:row>
          <xdr:rowOff>104775</xdr:rowOff>
        </xdr:from>
        <xdr:to>
          <xdr:col>4</xdr:col>
          <xdr:colOff>333375</xdr:colOff>
          <xdr:row>3</xdr:row>
          <xdr:rowOff>0</xdr:rowOff>
        </xdr:to>
        <xdr:sp macro="" textlink="">
          <xdr:nvSpPr>
            <xdr:cNvPr id="2171" name="Check Box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3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3</xdr:row>
          <xdr:rowOff>28575</xdr:rowOff>
        </xdr:from>
        <xdr:to>
          <xdr:col>4</xdr:col>
          <xdr:colOff>333375</xdr:colOff>
          <xdr:row>3</xdr:row>
          <xdr:rowOff>152400</xdr:rowOff>
        </xdr:to>
        <xdr:sp macro="" textlink="">
          <xdr:nvSpPr>
            <xdr:cNvPr id="2172" name="Check Box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3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100%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802770</xdr:colOff>
      <xdr:row>0</xdr:row>
      <xdr:rowOff>59204</xdr:rowOff>
    </xdr:from>
    <xdr:to>
      <xdr:col>5</xdr:col>
      <xdr:colOff>1506555</xdr:colOff>
      <xdr:row>0</xdr:row>
      <xdr:rowOff>457365</xdr:rowOff>
    </xdr:to>
    <xdr:sp macro="[0]!Navagation2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58190" y="64919"/>
          <a:ext cx="692355" cy="39244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900">
              <a:solidFill>
                <a:schemeClr val="bg1"/>
              </a:solidFill>
            </a:rPr>
            <a:t>WELD</a:t>
          </a:r>
        </a:p>
        <a:p>
          <a:pPr algn="ctr"/>
          <a:r>
            <a:rPr lang="en-US" sz="900">
              <a:solidFill>
                <a:schemeClr val="bg1"/>
              </a:solidFill>
            </a:rPr>
            <a:t>LOG</a:t>
          </a:r>
        </a:p>
      </xdr:txBody>
    </xdr:sp>
    <xdr:clientData fPrintsWithSheet="0"/>
  </xdr:twoCellAnchor>
  <xdr:twoCellAnchor editAs="absolute">
    <xdr:from>
      <xdr:col>5</xdr:col>
      <xdr:colOff>1539835</xdr:colOff>
      <xdr:row>1</xdr:row>
      <xdr:rowOff>15870</xdr:rowOff>
    </xdr:from>
    <xdr:to>
      <xdr:col>6</xdr:col>
      <xdr:colOff>668410</xdr:colOff>
      <xdr:row>1</xdr:row>
      <xdr:rowOff>398152</xdr:rowOff>
    </xdr:to>
    <xdr:sp macro="[0]!Navagation4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014305" y="511170"/>
          <a:ext cx="694485" cy="393712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900">
              <a:solidFill>
                <a:schemeClr val="bg1"/>
              </a:solidFill>
            </a:rPr>
            <a:t>WELDER</a:t>
          </a:r>
        </a:p>
        <a:p>
          <a:pPr algn="ctr"/>
          <a:r>
            <a:rPr lang="en-US" sz="900"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 editAs="absolute">
    <xdr:from>
      <xdr:col>5</xdr:col>
      <xdr:colOff>820810</xdr:colOff>
      <xdr:row>1</xdr:row>
      <xdr:rowOff>15778</xdr:rowOff>
    </xdr:from>
    <xdr:to>
      <xdr:col>5</xdr:col>
      <xdr:colOff>1505545</xdr:colOff>
      <xdr:row>1</xdr:row>
      <xdr:rowOff>403775</xdr:rowOff>
    </xdr:to>
    <xdr:sp macro="[0]!Navagation1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60990" y="511078"/>
          <a:ext cx="692355" cy="393712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900">
              <a:solidFill>
                <a:schemeClr val="bg1"/>
              </a:solidFill>
            </a:rPr>
            <a:t>SUMMARY SHEET</a:t>
          </a:r>
        </a:p>
      </xdr:txBody>
    </xdr:sp>
    <xdr:clientData fPrintsWithSheet="0"/>
  </xdr:twoCellAnchor>
  <xdr:twoCellAnchor editAs="absolute">
    <xdr:from>
      <xdr:col>5</xdr:col>
      <xdr:colOff>1542574</xdr:colOff>
      <xdr:row>0</xdr:row>
      <xdr:rowOff>60168</xdr:rowOff>
    </xdr:from>
    <xdr:to>
      <xdr:col>6</xdr:col>
      <xdr:colOff>666274</xdr:colOff>
      <xdr:row>0</xdr:row>
      <xdr:rowOff>458329</xdr:rowOff>
    </xdr:to>
    <xdr:sp macro="[0]!Navagation5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013234" y="65883"/>
          <a:ext cx="693420" cy="39244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900">
              <a:solidFill>
                <a:schemeClr val="bg1"/>
              </a:solidFill>
            </a:rPr>
            <a:t>WELDER</a:t>
          </a:r>
        </a:p>
        <a:p>
          <a:pPr algn="ctr"/>
          <a:r>
            <a:rPr lang="en-US" sz="900">
              <a:solidFill>
                <a:schemeClr val="bg1"/>
              </a:solidFill>
            </a:rPr>
            <a:t>ROSTER</a:t>
          </a:r>
        </a:p>
      </xdr:txBody>
    </xdr:sp>
    <xdr:clientData fPrintsWithSheet="0"/>
  </xdr:twoCellAnchor>
  <xdr:twoCellAnchor editAs="oneCell">
    <xdr:from>
      <xdr:col>0</xdr:col>
      <xdr:colOff>152399</xdr:colOff>
      <xdr:row>0</xdr:row>
      <xdr:rowOff>95250</xdr:rowOff>
    </xdr:from>
    <xdr:to>
      <xdr:col>5</xdr:col>
      <xdr:colOff>704849</xdr:colOff>
      <xdr:row>1</xdr:row>
      <xdr:rowOff>266885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95250"/>
          <a:ext cx="1971675" cy="6669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1981200</xdr:colOff>
      <xdr:row>0</xdr:row>
      <xdr:rowOff>30480</xdr:rowOff>
    </xdr:from>
    <xdr:to>
      <xdr:col>5</xdr:col>
      <xdr:colOff>2673555</xdr:colOff>
      <xdr:row>0</xdr:row>
      <xdr:rowOff>422926</xdr:rowOff>
    </xdr:to>
    <xdr:sp macro="[0]!Navagation2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201025" y="30480"/>
          <a:ext cx="692355" cy="39244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900">
              <a:solidFill>
                <a:schemeClr val="bg1"/>
              </a:solidFill>
            </a:rPr>
            <a:t>WELD</a:t>
          </a:r>
        </a:p>
        <a:p>
          <a:pPr algn="ctr"/>
          <a:r>
            <a:rPr lang="en-US" sz="900">
              <a:solidFill>
                <a:schemeClr val="bg1"/>
              </a:solidFill>
            </a:rPr>
            <a:t>LOG</a:t>
          </a:r>
        </a:p>
      </xdr:txBody>
    </xdr:sp>
    <xdr:clientData fPrintsWithSheet="0"/>
  </xdr:twoCellAnchor>
  <xdr:twoCellAnchor editAs="absolute">
    <xdr:from>
      <xdr:col>5</xdr:col>
      <xdr:colOff>2689690</xdr:colOff>
      <xdr:row>0</xdr:row>
      <xdr:rowOff>476731</xdr:rowOff>
    </xdr:from>
    <xdr:to>
      <xdr:col>5</xdr:col>
      <xdr:colOff>3374650</xdr:colOff>
      <xdr:row>0</xdr:row>
      <xdr:rowOff>870443</xdr:rowOff>
    </xdr:to>
    <xdr:sp macro="[0]!Navagation3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909515" y="476731"/>
          <a:ext cx="684960" cy="393712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900">
              <a:solidFill>
                <a:schemeClr val="bg1"/>
              </a:solidFill>
            </a:rPr>
            <a:t>WELDER</a:t>
          </a:r>
        </a:p>
        <a:p>
          <a:pPr algn="ctr"/>
          <a:r>
            <a:rPr lang="en-US" sz="900">
              <a:solidFill>
                <a:schemeClr val="bg1"/>
              </a:solidFill>
            </a:rPr>
            <a:t>% SHEET</a:t>
          </a:r>
        </a:p>
      </xdr:txBody>
    </xdr:sp>
    <xdr:clientData fPrintsWithSheet="0"/>
  </xdr:twoCellAnchor>
  <xdr:twoCellAnchor editAs="absolute">
    <xdr:from>
      <xdr:col>5</xdr:col>
      <xdr:colOff>1984000</xdr:colOff>
      <xdr:row>0</xdr:row>
      <xdr:rowOff>476639</xdr:rowOff>
    </xdr:from>
    <xdr:to>
      <xdr:col>5</xdr:col>
      <xdr:colOff>2676355</xdr:colOff>
      <xdr:row>0</xdr:row>
      <xdr:rowOff>870351</xdr:rowOff>
    </xdr:to>
    <xdr:sp macro="[0]!Navagation1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203825" y="476639"/>
          <a:ext cx="692355" cy="393712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900">
              <a:solidFill>
                <a:schemeClr val="bg1"/>
              </a:solidFill>
            </a:rPr>
            <a:t>SUMMARY SHEET</a:t>
          </a:r>
        </a:p>
      </xdr:txBody>
    </xdr:sp>
    <xdr:clientData fPrintsWithSheet="0"/>
  </xdr:twoCellAnchor>
  <xdr:twoCellAnchor editAs="absolute">
    <xdr:from>
      <xdr:col>5</xdr:col>
      <xdr:colOff>2688619</xdr:colOff>
      <xdr:row>0</xdr:row>
      <xdr:rowOff>31444</xdr:rowOff>
    </xdr:from>
    <xdr:to>
      <xdr:col>5</xdr:col>
      <xdr:colOff>3372514</xdr:colOff>
      <xdr:row>0</xdr:row>
      <xdr:rowOff>423890</xdr:rowOff>
    </xdr:to>
    <xdr:sp macro="[0]!Navagation4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908444" y="31444"/>
          <a:ext cx="683895" cy="39244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900">
              <a:solidFill>
                <a:schemeClr val="bg1"/>
              </a:solidFill>
            </a:rPr>
            <a:t>WELDER</a:t>
          </a:r>
        </a:p>
        <a:p>
          <a:pPr algn="ctr"/>
          <a:r>
            <a:rPr lang="en-US" sz="900"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 editAs="absolute">
    <xdr:from>
      <xdr:col>1</xdr:col>
      <xdr:colOff>33280</xdr:colOff>
      <xdr:row>0</xdr:row>
      <xdr:rowOff>118498</xdr:rowOff>
    </xdr:from>
    <xdr:to>
      <xdr:col>2</xdr:col>
      <xdr:colOff>588645</xdr:colOff>
      <xdr:row>0</xdr:row>
      <xdr:rowOff>845820</xdr:rowOff>
    </xdr:to>
    <xdr:sp macro="[0]!RosterUp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58120" y="118498"/>
          <a:ext cx="1841240" cy="727322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>
              <a:solidFill>
                <a:schemeClr val="bg1"/>
              </a:solidFill>
            </a:rPr>
            <a:t>CLICK HERE to UPDATE</a:t>
          </a:r>
        </a:p>
        <a:p>
          <a:pPr algn="ctr"/>
          <a:r>
            <a:rPr lang="en-US" sz="1400">
              <a:solidFill>
                <a:schemeClr val="bg1"/>
              </a:solidFill>
            </a:rPr>
            <a:t>WELDER % SHEET</a:t>
          </a:r>
        </a:p>
      </xdr:txBody>
    </xdr:sp>
    <xdr:clientData fPrintsWithSheet="0"/>
  </xdr:twoCellAnchor>
  <xdr:twoCellAnchor editAs="oneCell">
    <xdr:from>
      <xdr:col>4</xdr:col>
      <xdr:colOff>200026</xdr:colOff>
      <xdr:row>0</xdr:row>
      <xdr:rowOff>619125</xdr:rowOff>
    </xdr:from>
    <xdr:to>
      <xdr:col>4</xdr:col>
      <xdr:colOff>1095376</xdr:colOff>
      <xdr:row>1</xdr:row>
      <xdr:rowOff>877750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7BD791-5F04-097B-5F72-BE7F1B9EA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6" y="619125"/>
          <a:ext cx="895350" cy="1163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3</xdr:row>
          <xdr:rowOff>142875</xdr:rowOff>
        </xdr:from>
        <xdr:to>
          <xdr:col>4</xdr:col>
          <xdr:colOff>9525</xdr:colOff>
          <xdr:row>6</xdr:row>
          <xdr:rowOff>161925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05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114300</xdr:rowOff>
        </xdr:from>
        <xdr:to>
          <xdr:col>7</xdr:col>
          <xdr:colOff>485775</xdr:colOff>
          <xdr:row>4</xdr:row>
          <xdr:rowOff>133350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06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180975</xdr:colOff>
          <xdr:row>1</xdr:row>
          <xdr:rowOff>66675</xdr:rowOff>
        </xdr:from>
        <xdr:to>
          <xdr:col>5</xdr:col>
          <xdr:colOff>104775</xdr:colOff>
          <xdr:row>4</xdr:row>
          <xdr:rowOff>85725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7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123825</xdr:colOff>
          <xdr:row>0</xdr:row>
          <xdr:rowOff>228600</xdr:rowOff>
        </xdr:from>
        <xdr:to>
          <xdr:col>17</xdr:col>
          <xdr:colOff>19050</xdr:colOff>
          <xdr:row>0</xdr:row>
          <xdr:rowOff>381000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9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123825</xdr:colOff>
          <xdr:row>0</xdr:row>
          <xdr:rowOff>400050</xdr:rowOff>
        </xdr:from>
        <xdr:to>
          <xdr:col>17</xdr:col>
          <xdr:colOff>19050</xdr:colOff>
          <xdr:row>0</xdr:row>
          <xdr:rowOff>533400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9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123825</xdr:colOff>
          <xdr:row>0</xdr:row>
          <xdr:rowOff>552450</xdr:rowOff>
        </xdr:from>
        <xdr:to>
          <xdr:col>17</xdr:col>
          <xdr:colOff>19050</xdr:colOff>
          <xdr:row>0</xdr:row>
          <xdr:rowOff>685800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9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0</xdr:row>
          <xdr:rowOff>228600</xdr:rowOff>
        </xdr:from>
        <xdr:to>
          <xdr:col>18</xdr:col>
          <xdr:colOff>123825</xdr:colOff>
          <xdr:row>0</xdr:row>
          <xdr:rowOff>381000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9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0</xdr:row>
          <xdr:rowOff>400050</xdr:rowOff>
        </xdr:from>
        <xdr:to>
          <xdr:col>18</xdr:col>
          <xdr:colOff>123825</xdr:colOff>
          <xdr:row>0</xdr:row>
          <xdr:rowOff>533400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9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0</xdr:row>
          <xdr:rowOff>552450</xdr:rowOff>
        </xdr:from>
        <xdr:to>
          <xdr:col>18</xdr:col>
          <xdr:colOff>123825</xdr:colOff>
          <xdr:row>0</xdr:row>
          <xdr:rowOff>685800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9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100%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409533</xdr:colOff>
      <xdr:row>0</xdr:row>
      <xdr:rowOff>142493</xdr:rowOff>
    </xdr:from>
    <xdr:to>
      <xdr:col>13</xdr:col>
      <xdr:colOff>248422</xdr:colOff>
      <xdr:row>0</xdr:row>
      <xdr:rowOff>705689</xdr:rowOff>
    </xdr:to>
    <xdr:sp macro="[0]!Navagation3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6115008" y="148208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chemeClr val="bg1"/>
              </a:solidFill>
            </a:rPr>
            <a:t>WELDER %</a:t>
          </a:r>
        </a:p>
        <a:p>
          <a:pPr algn="ctr"/>
          <a:r>
            <a:rPr lang="en-US" sz="1100">
              <a:solidFill>
                <a:schemeClr val="bg1"/>
              </a:solidFill>
            </a:rPr>
            <a:t>SHEET</a:t>
          </a:r>
        </a:p>
      </xdr:txBody>
    </xdr:sp>
    <xdr:clientData fPrintsWithSheet="0"/>
  </xdr:twoCellAnchor>
  <xdr:twoCellAnchor editAs="absolute">
    <xdr:from>
      <xdr:col>7</xdr:col>
      <xdr:colOff>476250</xdr:colOff>
      <xdr:row>0</xdr:row>
      <xdr:rowOff>139065</xdr:rowOff>
    </xdr:from>
    <xdr:to>
      <xdr:col>9</xdr:col>
      <xdr:colOff>315139</xdr:colOff>
      <xdr:row>0</xdr:row>
      <xdr:rowOff>698451</xdr:rowOff>
    </xdr:to>
    <xdr:sp macro="[0]!Navagation1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4099560" y="144780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chemeClr val="bg1"/>
              </a:solidFill>
            </a:rPr>
            <a:t>SUMMARY SHEET</a:t>
          </a:r>
        </a:p>
      </xdr:txBody>
    </xdr:sp>
    <xdr:clientData fPrintsWithSheet="0"/>
  </xdr:twoCellAnchor>
  <xdr:twoCellAnchor editAs="absolute">
    <xdr:from>
      <xdr:col>9</xdr:col>
      <xdr:colOff>441802</xdr:colOff>
      <xdr:row>0</xdr:row>
      <xdr:rowOff>140347</xdr:rowOff>
    </xdr:from>
    <xdr:to>
      <xdr:col>11</xdr:col>
      <xdr:colOff>286406</xdr:colOff>
      <xdr:row>0</xdr:row>
      <xdr:rowOff>696041</xdr:rowOff>
    </xdr:to>
    <xdr:sp macro="[0]!Navagation2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5109052" y="146062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chemeClr val="bg1"/>
              </a:solidFill>
            </a:rPr>
            <a:t>WELD</a:t>
          </a:r>
        </a:p>
        <a:p>
          <a:pPr algn="ctr"/>
          <a:r>
            <a:rPr lang="en-US" sz="1100">
              <a:solidFill>
                <a:schemeClr val="bg1"/>
              </a:solidFill>
            </a:rPr>
            <a:t>LOG</a:t>
          </a:r>
        </a:p>
      </xdr:txBody>
    </xdr:sp>
    <xdr:clientData fPrintsWithSheet="0"/>
  </xdr:twoCellAnchor>
  <xdr:twoCellAnchor editAs="absolute">
    <xdr:from>
      <xdr:col>13</xdr:col>
      <xdr:colOff>393817</xdr:colOff>
      <xdr:row>0</xdr:row>
      <xdr:rowOff>153770</xdr:rowOff>
    </xdr:from>
    <xdr:to>
      <xdr:col>15</xdr:col>
      <xdr:colOff>225086</xdr:colOff>
      <xdr:row>0</xdr:row>
      <xdr:rowOff>701844</xdr:rowOff>
    </xdr:to>
    <xdr:sp macro="[0]!Navagation5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7124182" y="153770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chemeClr val="bg1"/>
              </a:solidFill>
            </a:rPr>
            <a:t>WELDER ROSTER</a:t>
          </a:r>
        </a:p>
      </xdr:txBody>
    </xdr:sp>
    <xdr:clientData fPrintsWithSheet="0"/>
  </xdr:twoCellAnchor>
  <xdr:twoCellAnchor editAs="oneCell">
    <xdr:from>
      <xdr:col>0</xdr:col>
      <xdr:colOff>190499</xdr:colOff>
      <xdr:row>0</xdr:row>
      <xdr:rowOff>47625</xdr:rowOff>
    </xdr:from>
    <xdr:to>
      <xdr:col>4</xdr:col>
      <xdr:colOff>423918</xdr:colOff>
      <xdr:row>0</xdr:row>
      <xdr:rowOff>809625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" y="47625"/>
          <a:ext cx="2252719" cy="762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4</xdr:row>
      <xdr:rowOff>47626</xdr:rowOff>
    </xdr:from>
    <xdr:to>
      <xdr:col>7</xdr:col>
      <xdr:colOff>495300</xdr:colOff>
      <xdr:row>4</xdr:row>
      <xdr:rowOff>768675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5B1034-D811-4AC0-8316-011BB5AC3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7375" y="2657476"/>
          <a:ext cx="2171700" cy="721049"/>
        </a:xfrm>
        <a:prstGeom prst="rect">
          <a:avLst/>
        </a:prstGeom>
      </xdr:spPr>
    </xdr:pic>
    <xdr:clientData/>
  </xdr:twoCellAnchor>
  <xdr:twoCellAnchor>
    <xdr:from>
      <xdr:col>5</xdr:col>
      <xdr:colOff>447674</xdr:colOff>
      <xdr:row>4</xdr:row>
      <xdr:rowOff>962024</xdr:rowOff>
    </xdr:from>
    <xdr:to>
      <xdr:col>8</xdr:col>
      <xdr:colOff>57150</xdr:colOff>
      <xdr:row>5</xdr:row>
      <xdr:rowOff>0</xdr:rowOff>
    </xdr:to>
    <xdr:sp macro="" textlink="$J$2">
      <xdr:nvSpPr>
        <xdr:cNvPr id="3" name="TextBox 2">
          <a:extLst>
            <a:ext uri="{FF2B5EF4-FFF2-40B4-BE49-F238E27FC236}">
              <a16:creationId xmlns:a16="http://schemas.microsoft.com/office/drawing/2014/main" id="{41F43EF7-515B-E1C0-3575-8D4885325C90}"/>
            </a:ext>
          </a:extLst>
        </xdr:cNvPr>
        <xdr:cNvSpPr txBox="1"/>
      </xdr:nvSpPr>
      <xdr:spPr>
        <a:xfrm>
          <a:off x="2971799" y="3381374"/>
          <a:ext cx="1123951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73146B0-D58E-4814-80DC-DDA8D0D4EE68}" type="TxLink">
            <a:rPr lang="en-US" sz="1600" b="1" i="0" u="none" strike="noStrike">
              <a:solidFill>
                <a:srgbClr val="000A72"/>
              </a:solidFill>
              <a:latin typeface="Tahoma"/>
              <a:ea typeface="Tahoma"/>
              <a:cs typeface="Tahoma"/>
            </a:rPr>
            <a:pPr/>
            <a:t>307327</a:t>
          </a:fld>
          <a:endParaRPr lang="en-US" sz="1600"/>
        </a:p>
      </xdr:txBody>
    </xdr:sp>
    <xdr:clientData/>
  </xdr:twoCellAnchor>
  <xdr:twoCellAnchor editAs="oneCell">
    <xdr:from>
      <xdr:col>0</xdr:col>
      <xdr:colOff>295276</xdr:colOff>
      <xdr:row>0</xdr:row>
      <xdr:rowOff>38100</xdr:rowOff>
    </xdr:from>
    <xdr:to>
      <xdr:col>3</xdr:col>
      <xdr:colOff>428625</xdr:colOff>
      <xdr:row>1</xdr:row>
      <xdr:rowOff>264909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FD3F343-FBF0-686A-BDD7-6B7FC9C8A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6" y="38100"/>
          <a:ext cx="1647824" cy="2141334"/>
        </a:xfrm>
        <a:prstGeom prst="rect">
          <a:avLst/>
        </a:prstGeom>
      </xdr:spPr>
    </xdr:pic>
    <xdr:clientData/>
  </xdr:twoCellAnchor>
  <xdr:twoCellAnchor>
    <xdr:from>
      <xdr:col>1</xdr:col>
      <xdr:colOff>9524</xdr:colOff>
      <xdr:row>4</xdr:row>
      <xdr:rowOff>962025</xdr:rowOff>
    </xdr:from>
    <xdr:to>
      <xdr:col>6</xdr:col>
      <xdr:colOff>28575</xdr:colOff>
      <xdr:row>4</xdr:row>
      <xdr:rowOff>1247775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1992AD3-2D9D-9343-BB35-9D7527CB5C86}"/>
            </a:ext>
          </a:extLst>
        </xdr:cNvPr>
        <xdr:cNvSpPr txBox="1"/>
      </xdr:nvSpPr>
      <xdr:spPr>
        <a:xfrm>
          <a:off x="514349" y="3381375"/>
          <a:ext cx="2543176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rgbClr val="000A72"/>
              </a:solidFill>
            </a:rPr>
            <a:t>Welding Statistics for WO#:</a:t>
          </a:r>
        </a:p>
      </xdr:txBody>
    </xdr:sp>
    <xdr:clientData/>
  </xdr:twoCellAnchor>
  <xdr:twoCellAnchor editAs="absolute">
    <xdr:from>
      <xdr:col>8</xdr:col>
      <xdr:colOff>398253</xdr:colOff>
      <xdr:row>0</xdr:row>
      <xdr:rowOff>62632</xdr:rowOff>
    </xdr:from>
    <xdr:to>
      <xdr:col>10</xdr:col>
      <xdr:colOff>208995</xdr:colOff>
      <xdr:row>0</xdr:row>
      <xdr:rowOff>597253</xdr:rowOff>
    </xdr:to>
    <xdr:sp macro="[0]!Navagation4" textlink="">
      <xdr:nvSpPr>
        <xdr:cNvPr id="11" name="Rectangle 10">
          <a:extLst>
            <a:ext uri="{FF2B5EF4-FFF2-40B4-BE49-F238E27FC236}">
              <a16:creationId xmlns:a16="http://schemas.microsoft.com/office/drawing/2014/main" id="{4612EDF6-A113-4DDA-8A1A-B30FA45E4D5F}"/>
            </a:ext>
          </a:extLst>
        </xdr:cNvPr>
        <xdr:cNvSpPr/>
      </xdr:nvSpPr>
      <xdr:spPr>
        <a:xfrm>
          <a:off x="4436853" y="62632"/>
          <a:ext cx="820392" cy="534621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WELDER REPORT</a:t>
          </a:r>
        </a:p>
      </xdr:txBody>
    </xdr:sp>
    <xdr:clientData fPrintsWithSheet="0"/>
  </xdr:twoCellAnchor>
  <xdr:twoCellAnchor editAs="absolute">
    <xdr:from>
      <xdr:col>4</xdr:col>
      <xdr:colOff>438150</xdr:colOff>
      <xdr:row>0</xdr:row>
      <xdr:rowOff>66824</xdr:rowOff>
    </xdr:from>
    <xdr:to>
      <xdr:col>6</xdr:col>
      <xdr:colOff>265780</xdr:colOff>
      <xdr:row>0</xdr:row>
      <xdr:rowOff>601445</xdr:rowOff>
    </xdr:to>
    <xdr:sp macro="[0]!Navagation1" textlink="">
      <xdr:nvSpPr>
        <xdr:cNvPr id="12" name="Rectangle 11">
          <a:extLst>
            <a:ext uri="{FF2B5EF4-FFF2-40B4-BE49-F238E27FC236}">
              <a16:creationId xmlns:a16="http://schemas.microsoft.com/office/drawing/2014/main" id="{900A1650-3D9E-4BC1-AE34-0BD285BD7A28}"/>
            </a:ext>
          </a:extLst>
        </xdr:cNvPr>
        <xdr:cNvSpPr/>
      </xdr:nvSpPr>
      <xdr:spPr>
        <a:xfrm>
          <a:off x="2457450" y="66824"/>
          <a:ext cx="837280" cy="534621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SUMMARY SHEET</a:t>
          </a:r>
        </a:p>
      </xdr:txBody>
    </xdr:sp>
    <xdr:clientData fPrintsWithSheet="0"/>
  </xdr:twoCellAnchor>
  <xdr:twoCellAnchor editAs="absolute">
    <xdr:from>
      <xdr:col>6</xdr:col>
      <xdr:colOff>413398</xdr:colOff>
      <xdr:row>0</xdr:row>
      <xdr:rowOff>68106</xdr:rowOff>
    </xdr:from>
    <xdr:to>
      <xdr:col>8</xdr:col>
      <xdr:colOff>242741</xdr:colOff>
      <xdr:row>0</xdr:row>
      <xdr:rowOff>606655</xdr:rowOff>
    </xdr:to>
    <xdr:sp macro="[0]!Navagation3" textlink="">
      <xdr:nvSpPr>
        <xdr:cNvPr id="13" name="Rectangle 12">
          <a:extLst>
            <a:ext uri="{FF2B5EF4-FFF2-40B4-BE49-F238E27FC236}">
              <a16:creationId xmlns:a16="http://schemas.microsoft.com/office/drawing/2014/main" id="{3F778155-0BE8-4231-8FB7-02B50DC8AC15}"/>
            </a:ext>
          </a:extLst>
        </xdr:cNvPr>
        <xdr:cNvSpPr/>
      </xdr:nvSpPr>
      <xdr:spPr>
        <a:xfrm>
          <a:off x="3442348" y="68106"/>
          <a:ext cx="838993" cy="538549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WELDER % SHEET</a:t>
          </a:r>
        </a:p>
      </xdr:txBody>
    </xdr:sp>
    <xdr:clientData fPrintsWithSheet="0"/>
  </xdr:twoCellAnchor>
  <xdr:twoCellAnchor editAs="absolute">
    <xdr:from>
      <xdr:col>10</xdr:col>
      <xdr:colOff>337587</xdr:colOff>
      <xdr:row>0</xdr:row>
      <xdr:rowOff>70099</xdr:rowOff>
    </xdr:from>
    <xdr:to>
      <xdr:col>12</xdr:col>
      <xdr:colOff>167979</xdr:colOff>
      <xdr:row>0</xdr:row>
      <xdr:rowOff>602933</xdr:rowOff>
    </xdr:to>
    <xdr:sp macro="[0]!Navagation5" textlink="">
      <xdr:nvSpPr>
        <xdr:cNvPr id="14" name="Rectangle 13">
          <a:extLst>
            <a:ext uri="{FF2B5EF4-FFF2-40B4-BE49-F238E27FC236}">
              <a16:creationId xmlns:a16="http://schemas.microsoft.com/office/drawing/2014/main" id="{6101DB30-115B-45BE-ADCD-73F242E8CA3F}"/>
            </a:ext>
          </a:extLst>
        </xdr:cNvPr>
        <xdr:cNvSpPr/>
      </xdr:nvSpPr>
      <xdr:spPr>
        <a:xfrm>
          <a:off x="5385837" y="70099"/>
          <a:ext cx="840042" cy="53283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WELDER ROSTER</a:t>
          </a:r>
        </a:p>
      </xdr:txBody>
    </xdr:sp>
    <xdr:clientData fPrintsWithSheet="0"/>
  </xdr:twoCellAnchor>
  <xdr:twoCellAnchor editAs="absolute">
    <xdr:from>
      <xdr:col>12</xdr:col>
      <xdr:colOff>318210</xdr:colOff>
      <xdr:row>0</xdr:row>
      <xdr:rowOff>70257</xdr:rowOff>
    </xdr:from>
    <xdr:to>
      <xdr:col>14</xdr:col>
      <xdr:colOff>159582</xdr:colOff>
      <xdr:row>0</xdr:row>
      <xdr:rowOff>603091</xdr:rowOff>
    </xdr:to>
    <xdr:sp macro="[0]!Navagation8" textlink="">
      <xdr:nvSpPr>
        <xdr:cNvPr id="15" name="Rectangle 14">
          <a:extLst>
            <a:ext uri="{FF2B5EF4-FFF2-40B4-BE49-F238E27FC236}">
              <a16:creationId xmlns:a16="http://schemas.microsoft.com/office/drawing/2014/main" id="{948BB286-0400-419D-A3A4-AE7AFA3E5B45}"/>
            </a:ext>
          </a:extLst>
        </xdr:cNvPr>
        <xdr:cNvSpPr/>
      </xdr:nvSpPr>
      <xdr:spPr>
        <a:xfrm>
          <a:off x="6376110" y="70257"/>
          <a:ext cx="851022" cy="53283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MONTHLY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WELDER</a:t>
          </a:r>
        </a:p>
      </xdr:txBody>
    </xdr:sp>
    <xdr:clientData fPrintsWithSheet="0"/>
  </xdr:twoCellAnchor>
  <xdr:twoCellAnchor editAs="absolute">
    <xdr:from>
      <xdr:col>14</xdr:col>
      <xdr:colOff>322531</xdr:colOff>
      <xdr:row>0</xdr:row>
      <xdr:rowOff>67850</xdr:rowOff>
    </xdr:from>
    <xdr:to>
      <xdr:col>16</xdr:col>
      <xdr:colOff>133337</xdr:colOff>
      <xdr:row>0</xdr:row>
      <xdr:rowOff>606399</xdr:rowOff>
    </xdr:to>
    <xdr:sp macro="[0]!dailynavagation" textlink="">
      <xdr:nvSpPr>
        <xdr:cNvPr id="17" name="Rectangle 16">
          <a:extLst>
            <a:ext uri="{FF2B5EF4-FFF2-40B4-BE49-F238E27FC236}">
              <a16:creationId xmlns:a16="http://schemas.microsoft.com/office/drawing/2014/main" id="{23146734-4F7A-4687-A81E-77221D69B1F2}"/>
            </a:ext>
          </a:extLst>
        </xdr:cNvPr>
        <xdr:cNvSpPr/>
      </xdr:nvSpPr>
      <xdr:spPr>
        <a:xfrm>
          <a:off x="7390081" y="67850"/>
          <a:ext cx="820456" cy="538549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050" b="1">
              <a:solidFill>
                <a:schemeClr val="bg1"/>
              </a:solidFill>
            </a:rPr>
            <a:t>DAILY WELD</a:t>
          </a:r>
        </a:p>
        <a:p>
          <a:pPr algn="ctr"/>
          <a:r>
            <a:rPr lang="en-US" sz="1050" b="1"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 editAs="absolute">
    <xdr:from>
      <xdr:col>16</xdr:col>
      <xdr:colOff>292147</xdr:colOff>
      <xdr:row>0</xdr:row>
      <xdr:rowOff>70314</xdr:rowOff>
    </xdr:from>
    <xdr:to>
      <xdr:col>16</xdr:col>
      <xdr:colOff>1152629</xdr:colOff>
      <xdr:row>0</xdr:row>
      <xdr:rowOff>597433</xdr:rowOff>
    </xdr:to>
    <xdr:sp macro="[0]!Navagation6" textlink="">
      <xdr:nvSpPr>
        <xdr:cNvPr id="18" name="Rectangle 17">
          <a:extLst>
            <a:ext uri="{FF2B5EF4-FFF2-40B4-BE49-F238E27FC236}">
              <a16:creationId xmlns:a16="http://schemas.microsoft.com/office/drawing/2014/main" id="{BDA93716-A7B9-4772-8FE2-C818A0AD8C0D}"/>
            </a:ext>
          </a:extLst>
        </xdr:cNvPr>
        <xdr:cNvSpPr/>
      </xdr:nvSpPr>
      <xdr:spPr>
        <a:xfrm>
          <a:off x="8369347" y="70314"/>
          <a:ext cx="860482" cy="527119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MONTHLY</a:t>
          </a:r>
        </a:p>
        <a:p>
          <a:pPr algn="ctr"/>
          <a:r>
            <a:rPr lang="en-US" sz="1100" b="1" i="1">
              <a:ln w="0">
                <a:noFill/>
              </a:ln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 editAs="absolute">
    <xdr:from>
      <xdr:col>16</xdr:col>
      <xdr:colOff>1304925</xdr:colOff>
      <xdr:row>0</xdr:row>
      <xdr:rowOff>66675</xdr:rowOff>
    </xdr:from>
    <xdr:to>
      <xdr:col>16</xdr:col>
      <xdr:colOff>2155369</xdr:colOff>
      <xdr:row>0</xdr:row>
      <xdr:rowOff>610939</xdr:rowOff>
    </xdr:to>
    <xdr:sp macro="[0]!Navagation2" textlink="">
      <xdr:nvSpPr>
        <xdr:cNvPr id="19" name="Rectangle 18">
          <a:extLst>
            <a:ext uri="{FF2B5EF4-FFF2-40B4-BE49-F238E27FC236}">
              <a16:creationId xmlns:a16="http://schemas.microsoft.com/office/drawing/2014/main" id="{0141DE7E-5A52-4CDA-B208-5DFDB7CF4895}"/>
            </a:ext>
          </a:extLst>
        </xdr:cNvPr>
        <xdr:cNvSpPr/>
      </xdr:nvSpPr>
      <xdr:spPr>
        <a:xfrm>
          <a:off x="9382125" y="66675"/>
          <a:ext cx="85044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WELD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LOG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217128</xdr:colOff>
      <xdr:row>0</xdr:row>
      <xdr:rowOff>148208</xdr:rowOff>
    </xdr:from>
    <xdr:to>
      <xdr:col>10</xdr:col>
      <xdr:colOff>412252</xdr:colOff>
      <xdr:row>0</xdr:row>
      <xdr:rowOff>696164</xdr:rowOff>
    </xdr:to>
    <xdr:sp macro="[0]!Navagation4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6145488" y="148208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 i="1" u="none">
              <a:solidFill>
                <a:schemeClr val="bg1"/>
              </a:solidFill>
            </a:rPr>
            <a:t>WELDER REPORT</a:t>
          </a:r>
        </a:p>
      </xdr:txBody>
    </xdr:sp>
    <xdr:clientData fPrintsWithSheet="0"/>
  </xdr:twoCellAnchor>
  <xdr:twoCellAnchor editAs="absolute">
    <xdr:from>
      <xdr:col>4</xdr:col>
      <xdr:colOff>426720</xdr:colOff>
      <xdr:row>0</xdr:row>
      <xdr:rowOff>144780</xdr:rowOff>
    </xdr:from>
    <xdr:to>
      <xdr:col>5</xdr:col>
      <xdr:colOff>621844</xdr:colOff>
      <xdr:row>0</xdr:row>
      <xdr:rowOff>692736</xdr:rowOff>
    </xdr:to>
    <xdr:sp macro="[0]!Navagation1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964180" y="144780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 u="none">
              <a:solidFill>
                <a:schemeClr val="bg1"/>
              </a:solidFill>
            </a:rPr>
            <a:t>SUMMARY SHEET</a:t>
          </a:r>
        </a:p>
      </xdr:txBody>
    </xdr:sp>
    <xdr:clientData fPrintsWithSheet="0"/>
  </xdr:twoCellAnchor>
  <xdr:twoCellAnchor editAs="absolute">
    <xdr:from>
      <xdr:col>7</xdr:col>
      <xdr:colOff>514192</xdr:colOff>
      <xdr:row>0</xdr:row>
      <xdr:rowOff>146062</xdr:rowOff>
    </xdr:from>
    <xdr:to>
      <xdr:col>9</xdr:col>
      <xdr:colOff>31136</xdr:colOff>
      <xdr:row>0</xdr:row>
      <xdr:rowOff>690326</xdr:rowOff>
    </xdr:to>
    <xdr:sp macro="[0]!Navagation3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5086192" y="146062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 u="none">
              <a:solidFill>
                <a:schemeClr val="bg1"/>
              </a:solidFill>
            </a:rPr>
            <a:t>WELDER % SHEET</a:t>
          </a:r>
        </a:p>
      </xdr:txBody>
    </xdr:sp>
    <xdr:clientData fPrintsWithSheet="0"/>
  </xdr:twoCellAnchor>
  <xdr:twoCellAnchor editAs="absolute">
    <xdr:from>
      <xdr:col>10</xdr:col>
      <xdr:colOff>593842</xdr:colOff>
      <xdr:row>0</xdr:row>
      <xdr:rowOff>153770</xdr:rowOff>
    </xdr:from>
    <xdr:to>
      <xdr:col>12</xdr:col>
      <xdr:colOff>110786</xdr:colOff>
      <xdr:row>0</xdr:row>
      <xdr:rowOff>698034</xdr:rowOff>
    </xdr:to>
    <xdr:sp macro="[0]!Navagation5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200382" y="153770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 u="none">
              <a:solidFill>
                <a:schemeClr val="bg1"/>
              </a:solidFill>
            </a:rPr>
            <a:t>WELDER ROSTER</a:t>
          </a:r>
        </a:p>
      </xdr:txBody>
    </xdr:sp>
    <xdr:clientData fPrintsWithSheet="0"/>
  </xdr:twoCellAnchor>
  <xdr:twoCellAnchor editAs="absolute">
    <xdr:from>
      <xdr:col>6</xdr:col>
      <xdr:colOff>129572</xdr:colOff>
      <xdr:row>0</xdr:row>
      <xdr:rowOff>146308</xdr:rowOff>
    </xdr:from>
    <xdr:to>
      <xdr:col>7</xdr:col>
      <xdr:colOff>326944</xdr:colOff>
      <xdr:row>0</xdr:row>
      <xdr:rowOff>690572</xdr:rowOff>
    </xdr:to>
    <xdr:sp macro="[0]!Navagation2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023392" y="146308"/>
          <a:ext cx="875552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 i="1" u="none">
              <a:solidFill>
                <a:schemeClr val="bg1"/>
              </a:solidFill>
            </a:rPr>
            <a:t>WELD</a:t>
          </a:r>
        </a:p>
        <a:p>
          <a:pPr algn="ctr"/>
          <a:r>
            <a:rPr lang="en-US" sz="1100" b="1" i="1" u="none">
              <a:solidFill>
                <a:schemeClr val="bg1"/>
              </a:solidFill>
            </a:rPr>
            <a:t>LOG</a:t>
          </a:r>
        </a:p>
      </xdr:txBody>
    </xdr:sp>
    <xdr:clientData fPrintsWithSheet="0"/>
  </xdr:twoCellAnchor>
  <xdr:twoCellAnchor editAs="oneCell">
    <xdr:from>
      <xdr:col>1</xdr:col>
      <xdr:colOff>238125</xdr:colOff>
      <xdr:row>1</xdr:row>
      <xdr:rowOff>47625</xdr:rowOff>
    </xdr:from>
    <xdr:to>
      <xdr:col>3</xdr:col>
      <xdr:colOff>506775</xdr:colOff>
      <xdr:row>4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904875"/>
          <a:ext cx="1802175" cy="6096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3768</xdr:colOff>
      <xdr:row>0</xdr:row>
      <xdr:rowOff>94868</xdr:rowOff>
    </xdr:from>
    <xdr:to>
      <xdr:col>6</xdr:col>
      <xdr:colOff>107452</xdr:colOff>
      <xdr:row>0</xdr:row>
      <xdr:rowOff>642824</xdr:rowOff>
    </xdr:to>
    <xdr:sp macro="[0]!Navagation4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4895808" y="94868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WELDER REPORT</a:t>
          </a:r>
        </a:p>
      </xdr:txBody>
    </xdr:sp>
    <xdr:clientData fPrintsWithSheet="0"/>
  </xdr:twoCellAnchor>
  <xdr:twoCellAnchor editAs="absolute">
    <xdr:from>
      <xdr:col>2</xdr:col>
      <xdr:colOff>205740</xdr:colOff>
      <xdr:row>0</xdr:row>
      <xdr:rowOff>91440</xdr:rowOff>
    </xdr:from>
    <xdr:to>
      <xdr:col>3</xdr:col>
      <xdr:colOff>332284</xdr:colOff>
      <xdr:row>0</xdr:row>
      <xdr:rowOff>639396</xdr:rowOff>
    </xdr:to>
    <xdr:sp macro="[0]!Navagation1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2880360" y="91440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SUMMARY SHEET</a:t>
          </a:r>
        </a:p>
      </xdr:txBody>
    </xdr:sp>
    <xdr:clientData fPrintsWithSheet="0"/>
  </xdr:twoCellAnchor>
  <xdr:twoCellAnchor editAs="absolute">
    <xdr:from>
      <xdr:col>3</xdr:col>
      <xdr:colOff>468472</xdr:colOff>
      <xdr:row>0</xdr:row>
      <xdr:rowOff>92722</xdr:rowOff>
    </xdr:from>
    <xdr:to>
      <xdr:col>4</xdr:col>
      <xdr:colOff>595016</xdr:colOff>
      <xdr:row>0</xdr:row>
      <xdr:rowOff>636986</xdr:rowOff>
    </xdr:to>
    <xdr:sp macro="[0]!Navagation2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3889852" y="92722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WELD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LOG</a:t>
          </a:r>
        </a:p>
      </xdr:txBody>
    </xdr:sp>
    <xdr:clientData fPrintsWithSheet="0"/>
  </xdr:twoCellAnchor>
  <xdr:twoCellAnchor editAs="absolute">
    <xdr:from>
      <xdr:col>6</xdr:col>
      <xdr:colOff>243322</xdr:colOff>
      <xdr:row>0</xdr:row>
      <xdr:rowOff>100430</xdr:rowOff>
    </xdr:from>
    <xdr:to>
      <xdr:col>7</xdr:col>
      <xdr:colOff>369866</xdr:colOff>
      <xdr:row>0</xdr:row>
      <xdr:rowOff>644694</xdr:rowOff>
    </xdr:to>
    <xdr:sp macro="[0]!Navagation5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5904982" y="100430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WELDER ROSTER</a:t>
          </a:r>
        </a:p>
      </xdr:txBody>
    </xdr:sp>
    <xdr:clientData fPrintsWithSheet="0"/>
  </xdr:twoCellAnchor>
  <xdr:twoCellAnchor editAs="absolute">
    <xdr:from>
      <xdr:col>7</xdr:col>
      <xdr:colOff>502952</xdr:colOff>
      <xdr:row>0</xdr:row>
      <xdr:rowOff>100588</xdr:rowOff>
    </xdr:from>
    <xdr:to>
      <xdr:col>8</xdr:col>
      <xdr:colOff>631744</xdr:colOff>
      <xdr:row>0</xdr:row>
      <xdr:rowOff>644852</xdr:rowOff>
    </xdr:to>
    <xdr:sp macro="[0]!Navagation8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6911372" y="100588"/>
          <a:ext cx="875552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chemeClr val="bg1"/>
              </a:solidFill>
            </a:rPr>
            <a:t>MONTHLY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WELDER</a:t>
          </a:r>
        </a:p>
      </xdr:txBody>
    </xdr:sp>
    <xdr:clientData fPrintsWithSheet="0"/>
  </xdr:twoCellAnchor>
  <xdr:twoCellAnchor editAs="absolute">
    <xdr:from>
      <xdr:col>9</xdr:col>
      <xdr:colOff>22617</xdr:colOff>
      <xdr:row>0</xdr:row>
      <xdr:rowOff>97006</xdr:rowOff>
    </xdr:from>
    <xdr:to>
      <xdr:col>10</xdr:col>
      <xdr:colOff>333374</xdr:colOff>
      <xdr:row>0</xdr:row>
      <xdr:rowOff>641270</xdr:rowOff>
    </xdr:to>
    <xdr:sp macro="[0]!Navagation9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7690242" y="97006"/>
          <a:ext cx="1034657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050" b="1">
              <a:solidFill>
                <a:schemeClr val="bg1"/>
              </a:solidFill>
            </a:rPr>
            <a:t>WORK ORDER STATISTICS</a:t>
          </a:r>
        </a:p>
      </xdr:txBody>
    </xdr:sp>
    <xdr:clientData fPrintsWithSheet="0"/>
  </xdr:twoCellAnchor>
  <xdr:twoCellAnchor editAs="oneCell">
    <xdr:from>
      <xdr:col>11</xdr:col>
      <xdr:colOff>200025</xdr:colOff>
      <xdr:row>0</xdr:row>
      <xdr:rowOff>76200</xdr:rowOff>
    </xdr:from>
    <xdr:to>
      <xdr:col>17</xdr:col>
      <xdr:colOff>671810</xdr:colOff>
      <xdr:row>1</xdr:row>
      <xdr:rowOff>666750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5450" y="76200"/>
          <a:ext cx="4815185" cy="1628775"/>
        </a:xfrm>
        <a:prstGeom prst="rect">
          <a:avLst/>
        </a:prstGeom>
      </xdr:spPr>
    </xdr:pic>
    <xdr:clientData/>
  </xdr:twoCellAnchor>
  <xdr:twoCellAnchor>
    <xdr:from>
      <xdr:col>13</xdr:col>
      <xdr:colOff>714375</xdr:colOff>
      <xdr:row>2</xdr:row>
      <xdr:rowOff>9525</xdr:rowOff>
    </xdr:from>
    <xdr:to>
      <xdr:col>14</xdr:col>
      <xdr:colOff>600075</xdr:colOff>
      <xdr:row>5</xdr:row>
      <xdr:rowOff>19050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4B2006BA-8DEE-92DE-BC47-71A336724210}"/>
            </a:ext>
          </a:extLst>
        </xdr:cNvPr>
        <xdr:cNvSpPr/>
      </xdr:nvSpPr>
      <xdr:spPr>
        <a:xfrm>
          <a:off x="11277600" y="1828800"/>
          <a:ext cx="609600" cy="742950"/>
        </a:xfrm>
        <a:prstGeom prst="downArrow">
          <a:avLst/>
        </a:prstGeom>
        <a:solidFill>
          <a:srgbClr val="309373"/>
        </a:solidFill>
        <a:ln>
          <a:solidFill>
            <a:srgbClr val="000A7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38100</xdr:colOff>
      <xdr:row>2</xdr:row>
      <xdr:rowOff>9525</xdr:rowOff>
    </xdr:from>
    <xdr:to>
      <xdr:col>15</xdr:col>
      <xdr:colOff>647700</xdr:colOff>
      <xdr:row>5</xdr:row>
      <xdr:rowOff>19050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0883C21B-0522-42E3-AF27-E9F33E1280FB}"/>
            </a:ext>
          </a:extLst>
        </xdr:cNvPr>
        <xdr:cNvSpPr/>
      </xdr:nvSpPr>
      <xdr:spPr>
        <a:xfrm>
          <a:off x="12049125" y="1828800"/>
          <a:ext cx="609600" cy="742950"/>
        </a:xfrm>
        <a:prstGeom prst="downArrow">
          <a:avLst/>
        </a:prstGeom>
        <a:solidFill>
          <a:srgbClr val="309373"/>
        </a:solidFill>
        <a:ln>
          <a:solidFill>
            <a:srgbClr val="000A7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76200</xdr:colOff>
      <xdr:row>2</xdr:row>
      <xdr:rowOff>9525</xdr:rowOff>
    </xdr:from>
    <xdr:to>
      <xdr:col>16</xdr:col>
      <xdr:colOff>685800</xdr:colOff>
      <xdr:row>5</xdr:row>
      <xdr:rowOff>19050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D404E89A-4851-4A06-B83D-7962C3EC5916}"/>
            </a:ext>
          </a:extLst>
        </xdr:cNvPr>
        <xdr:cNvSpPr/>
      </xdr:nvSpPr>
      <xdr:spPr>
        <a:xfrm>
          <a:off x="12811125" y="1828800"/>
          <a:ext cx="609600" cy="742950"/>
        </a:xfrm>
        <a:prstGeom prst="downArrow">
          <a:avLst/>
        </a:prstGeom>
        <a:solidFill>
          <a:srgbClr val="309373"/>
        </a:solidFill>
        <a:ln>
          <a:solidFill>
            <a:srgbClr val="000A7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57152</xdr:colOff>
      <xdr:row>7</xdr:row>
      <xdr:rowOff>38101</xdr:rowOff>
    </xdr:from>
    <xdr:to>
      <xdr:col>17</xdr:col>
      <xdr:colOff>457202</xdr:colOff>
      <xdr:row>7</xdr:row>
      <xdr:rowOff>333376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25F33071-A7FC-439E-B41B-DF2E55957058}"/>
            </a:ext>
          </a:extLst>
        </xdr:cNvPr>
        <xdr:cNvSpPr/>
      </xdr:nvSpPr>
      <xdr:spPr>
        <a:xfrm rot="5400000">
          <a:off x="13568364" y="3395664"/>
          <a:ext cx="295275" cy="400050"/>
        </a:xfrm>
        <a:prstGeom prst="downArrow">
          <a:avLst/>
        </a:prstGeom>
        <a:solidFill>
          <a:srgbClr val="309373"/>
        </a:solidFill>
        <a:ln>
          <a:solidFill>
            <a:srgbClr val="000A7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247651</xdr:colOff>
      <xdr:row>7</xdr:row>
      <xdr:rowOff>57150</xdr:rowOff>
    </xdr:from>
    <xdr:to>
      <xdr:col>13</xdr:col>
      <xdr:colOff>647701</xdr:colOff>
      <xdr:row>7</xdr:row>
      <xdr:rowOff>352425</xdr:rowOff>
    </xdr:to>
    <xdr:sp macro="" textlink="">
      <xdr:nvSpPr>
        <xdr:cNvPr id="8" name="Arrow: Down 7">
          <a:extLst>
            <a:ext uri="{FF2B5EF4-FFF2-40B4-BE49-F238E27FC236}">
              <a16:creationId xmlns:a16="http://schemas.microsoft.com/office/drawing/2014/main" id="{C5A66381-954F-438E-8C4A-DDAF159A8CF6}"/>
            </a:ext>
          </a:extLst>
        </xdr:cNvPr>
        <xdr:cNvSpPr/>
      </xdr:nvSpPr>
      <xdr:spPr>
        <a:xfrm rot="16200000">
          <a:off x="10863263" y="3414713"/>
          <a:ext cx="295275" cy="400050"/>
        </a:xfrm>
        <a:prstGeom prst="downArrow">
          <a:avLst/>
        </a:prstGeom>
        <a:solidFill>
          <a:srgbClr val="309373"/>
        </a:solidFill>
        <a:ln>
          <a:solidFill>
            <a:srgbClr val="000A7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400050</xdr:colOff>
          <xdr:row>0</xdr:row>
          <xdr:rowOff>47625</xdr:rowOff>
        </xdr:from>
        <xdr:to>
          <xdr:col>3</xdr:col>
          <xdr:colOff>723900</xdr:colOff>
          <xdr:row>2</xdr:row>
          <xdr:rowOff>123825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D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0</xdr:row>
          <xdr:rowOff>0</xdr:rowOff>
        </xdr:from>
        <xdr:to>
          <xdr:col>3</xdr:col>
          <xdr:colOff>723900</xdr:colOff>
          <xdr:row>2</xdr:row>
          <xdr:rowOff>133350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E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438108</xdr:colOff>
      <xdr:row>0</xdr:row>
      <xdr:rowOff>171068</xdr:rowOff>
    </xdr:from>
    <xdr:to>
      <xdr:col>8</xdr:col>
      <xdr:colOff>587512</xdr:colOff>
      <xdr:row>0</xdr:row>
      <xdr:rowOff>726644</xdr:rowOff>
    </xdr:to>
    <xdr:sp macro="[0]!Navagation4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4705308" y="178688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WELDER REPORT</a:t>
          </a:r>
        </a:p>
      </xdr:txBody>
    </xdr:sp>
    <xdr:clientData fPrintsWithSheet="0"/>
  </xdr:twoCellAnchor>
  <xdr:twoCellAnchor editAs="absolute">
    <xdr:from>
      <xdr:col>5</xdr:col>
      <xdr:colOff>281940</xdr:colOff>
      <xdr:row>0</xdr:row>
      <xdr:rowOff>167640</xdr:rowOff>
    </xdr:from>
    <xdr:to>
      <xdr:col>6</xdr:col>
      <xdr:colOff>326569</xdr:colOff>
      <xdr:row>0</xdr:row>
      <xdr:rowOff>723216</xdr:rowOff>
    </xdr:to>
    <xdr:sp macro="[0]!Navagation1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2689860" y="175260"/>
          <a:ext cx="873304" cy="547956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chemeClr val="bg1"/>
              </a:solidFill>
            </a:rPr>
            <a:t>SUMMARY SHEET</a:t>
          </a:r>
        </a:p>
      </xdr:txBody>
    </xdr:sp>
    <xdr:clientData fPrintsWithSheet="0"/>
  </xdr:twoCellAnchor>
  <xdr:twoCellAnchor editAs="absolute">
    <xdr:from>
      <xdr:col>6</xdr:col>
      <xdr:colOff>474187</xdr:colOff>
      <xdr:row>0</xdr:row>
      <xdr:rowOff>168922</xdr:rowOff>
    </xdr:from>
    <xdr:to>
      <xdr:col>7</xdr:col>
      <xdr:colOff>305456</xdr:colOff>
      <xdr:row>0</xdr:row>
      <xdr:rowOff>720806</xdr:rowOff>
    </xdr:to>
    <xdr:sp macro="[0]!Navagation2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3699352" y="176542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chemeClr val="bg1"/>
              </a:solidFill>
            </a:rPr>
            <a:t>WELD</a:t>
          </a:r>
        </a:p>
        <a:p>
          <a:pPr algn="ctr"/>
          <a:r>
            <a:rPr lang="en-US" sz="1100">
              <a:solidFill>
                <a:schemeClr val="bg1"/>
              </a:solidFill>
            </a:rPr>
            <a:t>LOG</a:t>
          </a:r>
        </a:p>
      </xdr:txBody>
    </xdr:sp>
    <xdr:clientData fPrintsWithSheet="0"/>
  </xdr:twoCellAnchor>
  <xdr:twoCellAnchor editAs="absolute">
    <xdr:from>
      <xdr:col>9</xdr:col>
      <xdr:colOff>26152</xdr:colOff>
      <xdr:row>0</xdr:row>
      <xdr:rowOff>180440</xdr:rowOff>
    </xdr:from>
    <xdr:to>
      <xdr:col>10</xdr:col>
      <xdr:colOff>7916</xdr:colOff>
      <xdr:row>0</xdr:row>
      <xdr:rowOff>732324</xdr:rowOff>
    </xdr:to>
    <xdr:sp macro="[0]!Navagation5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714482" y="184250"/>
          <a:ext cx="873304" cy="54426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chemeClr val="bg1"/>
              </a:solidFill>
            </a:rPr>
            <a:t>WELDER ROSTER</a:t>
          </a:r>
        </a:p>
      </xdr:txBody>
    </xdr:sp>
    <xdr:clientData fPrintsWithSheet="0"/>
  </xdr:twoCellAnchor>
  <xdr:twoCellAnchor editAs="absolute">
    <xdr:from>
      <xdr:col>10</xdr:col>
      <xdr:colOff>129572</xdr:colOff>
      <xdr:row>0</xdr:row>
      <xdr:rowOff>180598</xdr:rowOff>
    </xdr:from>
    <xdr:to>
      <xdr:col>11</xdr:col>
      <xdr:colOff>371475</xdr:colOff>
      <xdr:row>0</xdr:row>
      <xdr:rowOff>732482</xdr:rowOff>
    </xdr:to>
    <xdr:sp macro="[0]!Navagation9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6539897" y="180598"/>
          <a:ext cx="1146778" cy="551884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chemeClr val="bg1"/>
              </a:solidFill>
            </a:rPr>
            <a:t>WORK ORDER STATISTICS</a:t>
          </a:r>
        </a:p>
      </xdr:txBody>
    </xdr:sp>
    <xdr:clientData fPrintsWithSheet="0"/>
  </xdr:twoCellAnchor>
  <xdr:twoCellAnchor editAs="absolute">
    <xdr:from>
      <xdr:col>11</xdr:col>
      <xdr:colOff>512203</xdr:colOff>
      <xdr:row>0</xdr:row>
      <xdr:rowOff>175111</xdr:rowOff>
    </xdr:from>
    <xdr:to>
      <xdr:col>12</xdr:col>
      <xdr:colOff>237305</xdr:colOff>
      <xdr:row>0</xdr:row>
      <xdr:rowOff>725090</xdr:rowOff>
    </xdr:to>
    <xdr:sp macro="[0]!dailynavagation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7827403" y="175111"/>
          <a:ext cx="868102" cy="549979"/>
        </a:xfrm>
        <a:prstGeom prst="rect">
          <a:avLst/>
        </a:prstGeom>
        <a:solidFill>
          <a:srgbClr val="000A72"/>
        </a:soli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050">
              <a:solidFill>
                <a:schemeClr val="bg1"/>
              </a:solidFill>
            </a:rPr>
            <a:t>DAILY WELD</a:t>
          </a:r>
        </a:p>
        <a:p>
          <a:pPr algn="ctr"/>
          <a:r>
            <a:rPr lang="en-US" sz="1050"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 editAs="oneCell">
    <xdr:from>
      <xdr:col>3</xdr:col>
      <xdr:colOff>104775</xdr:colOff>
      <xdr:row>0</xdr:row>
      <xdr:rowOff>85725</xdr:rowOff>
    </xdr:from>
    <xdr:to>
      <xdr:col>5</xdr:col>
      <xdr:colOff>204845</xdr:colOff>
      <xdr:row>0</xdr:row>
      <xdr:rowOff>847725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85725"/>
          <a:ext cx="2252720" cy="7620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1209675</xdr:colOff>
          <xdr:row>0</xdr:row>
          <xdr:rowOff>142875</xdr:rowOff>
        </xdr:from>
        <xdr:to>
          <xdr:col>4</xdr:col>
          <xdr:colOff>123825</xdr:colOff>
          <xdr:row>3</xdr:row>
          <xdr:rowOff>152400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0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0</xdr:row>
          <xdr:rowOff>47625</xdr:rowOff>
        </xdr:from>
        <xdr:to>
          <xdr:col>5</xdr:col>
          <xdr:colOff>361950</xdr:colOff>
          <xdr:row>2</xdr:row>
          <xdr:rowOff>142875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0</xdr:row>
          <xdr:rowOff>57150</xdr:rowOff>
        </xdr:from>
        <xdr:to>
          <xdr:col>5</xdr:col>
          <xdr:colOff>266700</xdr:colOff>
          <xdr:row>3</xdr:row>
          <xdr:rowOff>66675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2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47625</xdr:rowOff>
        </xdr:from>
        <xdr:to>
          <xdr:col>3</xdr:col>
          <xdr:colOff>666750</xdr:colOff>
          <xdr:row>2</xdr:row>
          <xdr:rowOff>133350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13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1438275</xdr:colOff>
          <xdr:row>0</xdr:row>
          <xdr:rowOff>0</xdr:rowOff>
        </xdr:from>
        <xdr:to>
          <xdr:col>3</xdr:col>
          <xdr:colOff>66675</xdr:colOff>
          <xdr:row>2</xdr:row>
          <xdr:rowOff>114300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4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457200</xdr:colOff>
          <xdr:row>18</xdr:row>
          <xdr:rowOff>133350</xdr:rowOff>
        </xdr:from>
        <xdr:to>
          <xdr:col>1</xdr:col>
          <xdr:colOff>752475</xdr:colOff>
          <xdr:row>21</xdr:row>
          <xdr:rowOff>152400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16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781050</xdr:colOff>
          <xdr:row>27</xdr:row>
          <xdr:rowOff>66675</xdr:rowOff>
        </xdr:from>
        <xdr:to>
          <xdr:col>1</xdr:col>
          <xdr:colOff>1162050</xdr:colOff>
          <xdr:row>30</xdr:row>
          <xdr:rowOff>85725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17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24</xdr:row>
          <xdr:rowOff>85725</xdr:rowOff>
        </xdr:from>
        <xdr:to>
          <xdr:col>2</xdr:col>
          <xdr:colOff>95250</xdr:colOff>
          <xdr:row>27</xdr:row>
          <xdr:rowOff>95250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1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1266825</xdr:colOff>
          <xdr:row>24</xdr:row>
          <xdr:rowOff>152400</xdr:rowOff>
        </xdr:from>
        <xdr:to>
          <xdr:col>2</xdr:col>
          <xdr:colOff>66675</xdr:colOff>
          <xdr:row>28</xdr:row>
          <xdr:rowOff>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9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1238250</xdr:colOff>
          <xdr:row>25</xdr:row>
          <xdr:rowOff>133350</xdr:rowOff>
        </xdr:from>
        <xdr:to>
          <xdr:col>2</xdr:col>
          <xdr:colOff>47625</xdr:colOff>
          <xdr:row>28</xdr:row>
          <xdr:rowOff>142875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1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1047750</xdr:colOff>
          <xdr:row>28</xdr:row>
          <xdr:rowOff>38100</xdr:rowOff>
        </xdr:from>
        <xdr:to>
          <xdr:col>1</xdr:col>
          <xdr:colOff>1428750</xdr:colOff>
          <xdr:row>31</xdr:row>
          <xdr:rowOff>57150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B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1190625</xdr:colOff>
          <xdr:row>26</xdr:row>
          <xdr:rowOff>152400</xdr:rowOff>
        </xdr:from>
        <xdr:to>
          <xdr:col>1</xdr:col>
          <xdr:colOff>1524000</xdr:colOff>
          <xdr:row>30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1C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57150</xdr:rowOff>
        </xdr:from>
        <xdr:to>
          <xdr:col>1</xdr:col>
          <xdr:colOff>762000</xdr:colOff>
          <xdr:row>1</xdr:row>
          <xdr:rowOff>180975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D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0</xdr:row>
          <xdr:rowOff>104775</xdr:rowOff>
        </xdr:from>
        <xdr:to>
          <xdr:col>4</xdr:col>
          <xdr:colOff>28575</xdr:colOff>
          <xdr:row>0</xdr:row>
          <xdr:rowOff>466725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ech"/>
                </a:rPr>
                <a:t>Return to Weld Log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476250</xdr:colOff>
      <xdr:row>2</xdr:row>
      <xdr:rowOff>9525</xdr:rowOff>
    </xdr:from>
    <xdr:to>
      <xdr:col>33</xdr:col>
      <xdr:colOff>1497385</xdr:colOff>
      <xdr:row>11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C7F23D-0969-43E7-9807-1AA716187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4450" y="733425"/>
          <a:ext cx="5335960" cy="177165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733425</xdr:colOff>
          <xdr:row>17</xdr:row>
          <xdr:rowOff>304800</xdr:rowOff>
        </xdr:from>
        <xdr:to>
          <xdr:col>3</xdr:col>
          <xdr:colOff>2486025</xdr:colOff>
          <xdr:row>19</xdr:row>
          <xdr:rowOff>19050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F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WTF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Me Out of Here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96B10EC-3875-4A99-9C4E-0A95D4F0DF6E}">
  <dimension ref="A1"/>
  <sheetViews>
    <sheetView showFormulas="1" workbookViewId="0"/>
  </sheetViews>
  <sheetFormatPr defaultRowHeight="12.75"/>
  <sheetData/>
  <pageMargins left="0.7" right="0.7" top="0.75" bottom="0.75" header="0.3" footer="0.3"/>
</xm:macroshee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Fernandez" refreshedDate="46247.482565162034" createdVersion="5" refreshedVersion="8" minRefreshableVersion="3" recordCount="1697" xr:uid="{00000000-000A-0000-FFFF-FFFF00000000}">
  <cacheSource type="worksheet">
    <worksheetSource ref="A3:AP1700" sheet="WELD LOG"/>
  </cacheSource>
  <cacheFields count="42">
    <cacheField name="UNIT" numFmtId="0">
      <sharedItems containsBlank="1"/>
    </cacheField>
    <cacheField name="Drawing #" numFmtId="0">
      <sharedItems containsBlank="1"/>
    </cacheField>
    <cacheField name="Work Order #" numFmtId="0">
      <sharedItems containsNonDate="0" containsString="0" containsBlank="1"/>
    </cacheField>
    <cacheField name="Work Order #2" numFmtId="0">
      <sharedItems containsString="0" containsBlank="1" containsNumber="1" containsInteger="1" minValue="300456" maxValue="308824"/>
    </cacheField>
    <cacheField name="Line Spec." numFmtId="0">
      <sharedItems containsBlank="1"/>
    </cacheField>
    <cacheField name="5% Spec" numFmtId="0">
      <sharedItems containsBlank="1"/>
    </cacheField>
    <cacheField name="10% Spec" numFmtId="0">
      <sharedItems containsBlank="1"/>
    </cacheField>
    <cacheField name="20% Spec" numFmtId="0">
      <sharedItems containsNonDate="0" containsString="0" containsBlank="1"/>
    </cacheField>
    <cacheField name="25% Spec" numFmtId="0">
      <sharedItems containsNonDate="0" containsString="0" containsBlank="1"/>
    </cacheField>
    <cacheField name="50% Spec" numFmtId="0">
      <sharedItems containsNonDate="0" containsString="0" containsBlank="1"/>
    </cacheField>
    <cacheField name="100% Spec" numFmtId="0">
      <sharedItems containsNonDate="0" containsString="0" containsBlank="1"/>
    </cacheField>
    <cacheField name="Material" numFmtId="0">
      <sharedItems containsBlank="1"/>
    </cacheField>
    <cacheField name="Schedule" numFmtId="0">
      <sharedItems containsBlank="1" containsMixedTypes="1" containsNumber="1" containsInteger="1" minValue="40" maxValue="80"/>
    </cacheField>
    <cacheField name="Size" numFmtId="0">
      <sharedItems containsString="0" containsBlank="1" containsNumber="1" minValue="0.75" maxValue="4"/>
    </cacheField>
    <cacheField name="Thickness" numFmtId="0">
      <sharedItems containsBlank="1" containsMixedTypes="1" containsNumber="1" minValue="0.113" maxValue="0.33700000000000002"/>
    </cacheField>
    <cacheField name="Weld Inches" numFmtId="0">
      <sharedItems containsString="0" containsBlank="1" containsNumber="1" minValue="0" maxValue="12.566370614359172"/>
    </cacheField>
    <cacheField name="Joint Type" numFmtId="0">
      <sharedItems containsBlank="1" count="6">
        <m/>
        <s v="BW"/>
        <s v="O-Let"/>
        <s v="SW"/>
        <s v="Fillet"/>
        <s v="Other" u="1"/>
      </sharedItems>
    </cacheField>
    <cacheField name="Old to New" numFmtId="0">
      <sharedItems containsNonDate="0" containsString="0" containsBlank="1"/>
    </cacheField>
    <cacheField name="Weld Number" numFmtId="0">
      <sharedItems containsBlank="1"/>
    </cacheField>
    <cacheField name="Count Omission" numFmtId="0">
      <sharedItems containsNonDate="0" containsBlank="1" count="2">
        <m/>
        <s v="X" u="1"/>
      </sharedItems>
    </cacheField>
    <cacheField name="Stamp Number" numFmtId="0">
      <sharedItems containsBlank="1"/>
    </cacheField>
    <cacheField name="Date Welded" numFmtId="0">
      <sharedItems containsNonDate="0" containsDate="1" containsString="0" containsBlank="1" minDate="2026-05-14T00:00:00" maxDate="2026-08-08T00:00:00" count="34">
        <m/>
        <d v="2026-05-14T00:00:00"/>
        <d v="2026-05-15T00:00:00"/>
        <d v="2026-05-19T00:00:00"/>
        <d v="2026-05-20T00:00:00"/>
        <d v="2026-05-21T00:00:00"/>
        <d v="2026-05-22T00:00:00"/>
        <d v="2026-05-27T00:00:00"/>
        <d v="2026-05-28T00:00:00"/>
        <d v="2026-05-29T00:00:00"/>
        <d v="2026-06-03T00:00:00"/>
        <d v="2026-06-04T00:00:00"/>
        <d v="2026-06-10T00:00:00"/>
        <d v="2026-06-15T00:00:00"/>
        <d v="2026-06-16T00:00:00"/>
        <d v="2026-06-17T00:00:00"/>
        <d v="2026-06-18T00:00:00"/>
        <d v="2026-06-22T00:00:00"/>
        <d v="2026-06-23T00:00:00"/>
        <d v="2026-06-24T00:00:00"/>
        <d v="2026-07-08T00:00:00"/>
        <d v="2026-07-15T00:00:00"/>
        <d v="2026-07-16T00:00:00"/>
        <d v="2026-07-17T00:00:00"/>
        <d v="2026-07-20T00:00:00"/>
        <d v="2026-07-21T00:00:00"/>
        <d v="2026-07-22T00:00:00"/>
        <d v="2026-07-23T00:00:00"/>
        <d v="2026-07-27T00:00:00"/>
        <d v="2026-08-03T00:00:00"/>
        <d v="2026-08-04T00:00:00"/>
        <d v="2026-08-07T00:00:00"/>
        <d v="2026-08-05T00:00:00"/>
        <d v="2026-08-06T00:00:00"/>
      </sharedItems>
    </cacheField>
    <cacheField name="Shop or Field" numFmtId="0">
      <sharedItems containsBlank="1"/>
    </cacheField>
    <cacheField name="UT Thickness" numFmtId="0">
      <sharedItems containsNonDate="0" containsString="0" containsBlank="1"/>
    </cacheField>
    <cacheField name="PT / MT Prep" numFmtId="0">
      <sharedItems containsNonDate="0" containsString="0" containsBlank="1"/>
    </cacheField>
    <cacheField name="PT / MT Root" numFmtId="0">
      <sharedItems containsNonDate="0" containsDate="1" containsString="0" containsBlank="1" minDate="2026-06-03T00:00:00" maxDate="2026-07-31T00:00:00"/>
    </cacheField>
    <cacheField name="PT / MT Final" numFmtId="165">
      <sharedItems containsNonDate="0" containsDate="1" containsString="0" containsBlank="1" minDate="2026-06-03T00:00:00" maxDate="2026-08-14T00:00:00"/>
    </cacheField>
    <cacheField name="Visual Insp." numFmtId="165">
      <sharedItems containsNonDate="0" containsString="0" containsBlank="1"/>
    </cacheField>
    <cacheField name="RT DATE" numFmtId="165">
      <sharedItems containsNonDate="0" containsDate="1" containsString="0" containsBlank="1" minDate="2026-05-22T00:00:00" maxDate="2026-07-28T00:00:00" count="5">
        <m/>
        <d v="2026-05-22T00:00:00"/>
        <d v="2026-06-04T00:00:00"/>
        <d v="2026-06-25T00:00:00"/>
        <d v="2026-07-27T00:00:00"/>
      </sharedItems>
    </cacheField>
    <cacheField name="RT Accepted" numFmtId="0">
      <sharedItems containsBlank="1"/>
    </cacheField>
    <cacheField name="RT Rejected" numFmtId="0">
      <sharedItems containsNonDate="0" containsString="0" containsBlank="1"/>
    </cacheField>
    <cacheField name="Inches of Defect" numFmtId="0">
      <sharedItems containsNonDate="0" containsString="0" containsBlank="1"/>
    </cacheField>
    <cacheField name="H2 Bake Out" numFmtId="166">
      <sharedItems containsNonDate="0" containsString="0" containsBlank="1"/>
    </cacheField>
    <cacheField name="Ferrite" numFmtId="165">
      <sharedItems containsNonDate="0" containsString="0" containsBlank="1"/>
    </cacheField>
    <cacheField name="PWHT Date" numFmtId="165">
      <sharedItems containsNonDate="0" containsString="0" containsBlank="1"/>
    </cacheField>
    <cacheField name="Brinnel Complete" numFmtId="165">
      <sharedItems containsNonDate="0" containsString="0" containsBlank="1"/>
    </cacheField>
    <cacheField name="PMI Date" numFmtId="165">
      <sharedItems containsNonDate="0" containsString="0" containsBlank="1"/>
    </cacheField>
    <cacheField name="Hydro Pressure" numFmtId="0">
      <sharedItems containsNonDate="0" containsString="0" containsBlank="1"/>
    </cacheField>
    <cacheField name="Hydro Comp. Date" numFmtId="165">
      <sharedItems containsNonDate="0" containsString="0" containsBlank="1"/>
    </cacheField>
    <cacheField name="WPS Number" numFmtId="0">
      <sharedItems containsNonDate="0" containsString="0" containsBlank="1"/>
    </cacheField>
    <cacheField name="Description" numFmtId="0">
      <sharedItems containsNonDate="0" containsString="0" containsBlank="1"/>
    </cacheField>
    <cacheField name="📁 File Location and 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Fernandez" refreshedDate="46247.482565509257" createdVersion="8" refreshedVersion="8" minRefreshableVersion="3" recordCount="1758" xr:uid="{E712709B-2FE6-4652-A791-A04CC339BE77}">
  <cacheSource type="worksheet">
    <worksheetSource ref="D3:D1048576" sheet="WELD LOG"/>
  </cacheSource>
  <cacheFields count="1">
    <cacheField name="Work Order #" numFmtId="0">
      <sharedItems containsString="0" containsBlank="1" containsNumber="1" containsInteger="1" minValue="12211" maxValue="308824" count="18">
        <m/>
        <n v="302719"/>
        <n v="307327"/>
        <n v="302722"/>
        <n v="305364"/>
        <n v="308235"/>
        <n v="302061"/>
        <n v="301511"/>
        <n v="308542"/>
        <n v="307187"/>
        <n v="300456"/>
        <n v="306557"/>
        <n v="308824"/>
        <n v="303802"/>
        <n v="303402"/>
        <n v="301061"/>
        <n v="12211" u="1"/>
        <n v="12222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lejandro Fernandez" refreshedDate="46247.482565625003" createdVersion="4" refreshedVersion="8" recordCount="1703" xr:uid="{00000000-000A-0000-FFFF-FFFF10000000}">
  <cacheSource type="worksheet">
    <worksheetSource ref="A3:AP1706" sheet="WELD LOG"/>
  </cacheSource>
  <cacheFields count="42">
    <cacheField name="UNIT" numFmtId="0">
      <sharedItems containsBlank="1"/>
    </cacheField>
    <cacheField name="Drawing #" numFmtId="0">
      <sharedItems containsBlank="1"/>
    </cacheField>
    <cacheField name="Work Order #" numFmtId="0">
      <sharedItems containsNonDate="0" containsString="0" containsBlank="1"/>
    </cacheField>
    <cacheField name="Work Order #2" numFmtId="0">
      <sharedItems containsString="0" containsBlank="1" containsNumber="1" containsInteger="1" minValue="300456" maxValue="308824"/>
    </cacheField>
    <cacheField name="Line Spec." numFmtId="0">
      <sharedItems containsBlank="1"/>
    </cacheField>
    <cacheField name="5% Spec" numFmtId="0">
      <sharedItems containsBlank="1" count="2">
        <m/>
        <s v="X"/>
      </sharedItems>
    </cacheField>
    <cacheField name="10% Spec" numFmtId="0">
      <sharedItems containsBlank="1" count="2">
        <m/>
        <s v="X"/>
      </sharedItems>
    </cacheField>
    <cacheField name="20% Spec" numFmtId="0">
      <sharedItems containsBlank="1" count="3">
        <m/>
        <s v="X"/>
        <s v="CS" u="1"/>
      </sharedItems>
    </cacheField>
    <cacheField name="25% Spec" numFmtId="0">
      <sharedItems containsBlank="1" count="2">
        <m/>
        <s v="X"/>
      </sharedItems>
    </cacheField>
    <cacheField name="50% Spec" numFmtId="0">
      <sharedItems containsBlank="1" containsMixedTypes="1" containsNumber="1" minValue="1.5" maxValue="6" count="4">
        <m/>
        <s v="X"/>
        <n v="6" u="1"/>
        <n v="1.5" u="1"/>
      </sharedItems>
    </cacheField>
    <cacheField name="100% Spec" numFmtId="0">
      <sharedItems containsBlank="1" count="2">
        <m/>
        <s v="X"/>
      </sharedItems>
    </cacheField>
    <cacheField name="Material" numFmtId="0">
      <sharedItems containsBlank="1"/>
    </cacheField>
    <cacheField name="Schedule" numFmtId="0">
      <sharedItems containsBlank="1" containsMixedTypes="1" containsNumber="1" containsInteger="1" minValue="40" maxValue="80"/>
    </cacheField>
    <cacheField name="Size" numFmtId="0">
      <sharedItems containsString="0" containsBlank="1" containsNumber="1" minValue="0.75" maxValue="4"/>
    </cacheField>
    <cacheField name="Thickness" numFmtId="0">
      <sharedItems containsBlank="1" containsMixedTypes="1" containsNumber="1" minValue="0.113" maxValue="0.33700000000000002"/>
    </cacheField>
    <cacheField name="Weld Inches" numFmtId="0">
      <sharedItems containsString="0" containsBlank="1" containsNumber="1" minValue="0" maxValue="12.566370614359172"/>
    </cacheField>
    <cacheField name="Joint Type" numFmtId="0">
      <sharedItems containsBlank="1" count="9">
        <m/>
        <s v="BW"/>
        <s v="O-Let"/>
        <s v="SW"/>
        <s v="Fillet"/>
        <s v="Other"/>
        <s v="FILLIT" u="1"/>
        <s v=" BW" u="1"/>
        <s v="OL" u="1"/>
      </sharedItems>
    </cacheField>
    <cacheField name="Old to New" numFmtId="0">
      <sharedItems containsNonDate="0" containsString="0" containsBlank="1"/>
    </cacheField>
    <cacheField name="Weld Number" numFmtId="0">
      <sharedItems containsBlank="1"/>
    </cacheField>
    <cacheField name="Count Omission" numFmtId="0">
      <sharedItems containsNonDate="0" containsBlank="1" count="2">
        <m/>
        <s v="X" u="1"/>
      </sharedItems>
    </cacheField>
    <cacheField name="Stamp Number" numFmtId="0">
      <sharedItems containsBlank="1" count="275">
        <m/>
        <s v="K1"/>
        <s v="K4"/>
        <s v="K5"/>
        <s v="C20" u="1"/>
        <s v="VOID" u="1"/>
        <s v="" u="1"/>
        <s v="JS8" u="1"/>
        <s v="CD2" u="1"/>
        <s v="WJ1" u="1"/>
        <s v="JD29" u="1"/>
        <s v="SO" u="1"/>
        <s v="BS2" u="1"/>
        <s v="LB2" u="1"/>
        <s v="GQ1" u="1"/>
        <s v="RY2" u="1"/>
        <s v="WH" u="1"/>
        <s v="DB2" u="1"/>
        <s v="WW1" u="1"/>
        <s v="IE" u="1"/>
        <s v="EG4" u="1"/>
        <s v="KJ1" u="1"/>
        <s v="AG3" u="1"/>
        <s v="JE2" u="1"/>
        <s v="AG4" u="1"/>
        <s v="JE3" u="1"/>
        <s v="X46" u="1"/>
        <s v="JE4" u="1"/>
        <s v="T43" u="1"/>
        <s v="AG6" u="1"/>
        <s v="SC3" u="1"/>
        <s v="ET1" u="1"/>
        <s v="RR3" u="1"/>
        <s v="G63" u="1"/>
        <s v="A1" u="1"/>
        <s v="CJ1" u="1"/>
        <s v="T46" u="1"/>
        <s v="v" u="1"/>
        <s v="B11" u="1"/>
        <s v="RR8" u="1"/>
        <s v="MM4" u="1"/>
        <s v="RR9" u="1"/>
        <s v="D9" u="1"/>
        <s v="JR4" u="1"/>
        <s v="VK5" u="1"/>
        <s v="JR5" u="1"/>
        <s v="JD14" u="1"/>
        <s v="JD24" u="1"/>
        <s v="TS" u="1"/>
        <s v="CC2" u="1"/>
        <s v="J" u="1"/>
        <s v="JR9" u="1"/>
        <s v="AM2" u="1"/>
        <s v="MF3" u="1"/>
        <s v="VD2" u="1"/>
        <s v="D2" u="1"/>
        <s v="B" u="1"/>
        <s v="EF2" u="1"/>
        <s v="MS1" u="1"/>
        <s v="JD1" u="1"/>
        <s v="JD2" u="1"/>
        <s v="JD3" u="1"/>
        <s v="JD4" u="1"/>
        <s v="SV3" u="1"/>
        <s v="JD5" u="1"/>
        <s v="OV1" u="1"/>
        <s v="DN1" u="1"/>
        <s v="JD6" u="1"/>
        <s v="JV" u="1"/>
        <s v="JD7" u="1"/>
        <s v="JD8" u="1"/>
        <s v="JD9" u="1"/>
        <s v="RO" u="1"/>
        <s v="AS2" u="1"/>
        <s v="GG" u="1"/>
        <s v="LG3" u="1"/>
        <s v="PE" u="1"/>
        <s v="ML6" u="1"/>
        <s v="BV" u="1"/>
        <s v="T133" u="1"/>
        <s v="CB1" u="1"/>
        <s v="ME1" u="1"/>
        <s v="CB2" u="1"/>
        <s v="MY2" u="1"/>
        <s v="WH1" u="1"/>
        <s v="RH" u="1"/>
        <s v="JD15" u="1"/>
        <s v="SC10" u="1"/>
        <s v="JJ1" u="1"/>
        <s v="T90" u="1"/>
        <s v="JD25" u="1"/>
        <s v="T254" u="1"/>
        <s v="SH1" u="1"/>
        <s v="W48" u="1"/>
        <s v="K9" u="1"/>
        <s v="T96" u="1"/>
        <s v="T20" u="1"/>
        <s v="GW10" u="1"/>
        <s v="F4" u="1"/>
        <s v="T21" u="1"/>
        <s v="EC" u="1"/>
        <s v="HM1" u="1"/>
        <s v="JW4" u="1"/>
        <s v="SA2" u="1"/>
        <s v="X26" u="1"/>
        <s v="JC4" u="1"/>
        <s v="B " u="1"/>
        <s v="OA1" u="1"/>
        <s v="TD" u="1"/>
        <s v="LZ1" u="1"/>
        <s v="JC9" u="1"/>
        <s v="RCA" u="1"/>
        <s v="WN3" u="1"/>
        <s v="WN4" u="1"/>
        <s v="TS2" u="1"/>
        <s v="OS" u="1"/>
        <s v="TS3" u="1"/>
        <s v="FP1" u="1"/>
        <s v="TS4" u="1"/>
        <s v="A1?" u="1"/>
        <s v="FP2" u="1"/>
        <s v="A" u="1"/>
        <s v="JP8" u="1"/>
        <s v="JD10" u="1"/>
        <s v="CA3" u="1"/>
        <s v="JD20" u="1"/>
        <s v="JD30" u="1"/>
        <s v="TL1" u="1"/>
        <s v="BP5" u="1"/>
        <s v="JCG" u="1"/>
        <s v="JD16" u="1"/>
        <s v="JD26" u="1"/>
        <s v="A5" u="1"/>
        <s v="RB4" u="1"/>
        <s v="K8" u="1"/>
        <s v="CN1" u="1"/>
        <s v="RCR" u="1"/>
        <s v="AD1" u="1"/>
        <s v="T89" u="1"/>
        <s v="X13" u="1"/>
        <s v="JB1" u="1"/>
        <s v="B54" u="1"/>
        <s v="P6" u="1"/>
        <s v="HL1" u="1"/>
        <s v="DQ" u="1"/>
        <s v="SC47" u="1"/>
        <s v="FV2" u="1"/>
        <s v="GW11" u="1"/>
        <s v="T15" u="1"/>
        <s v="V9" u="1"/>
        <s v="M60" u="1"/>
        <s v="WM1" u="1"/>
        <s v="CG3" u="1"/>
        <s v="JB9" u="1"/>
        <s v="V41" u="1"/>
        <s v="MJ4" u="1"/>
        <s v="V42" u="1"/>
        <s v="AO" u="1"/>
        <s v="OM1" u="1"/>
        <s v="D11" u="1"/>
        <s v="LR1" u="1"/>
        <s v="JC10" u="1"/>
        <s v="JBB" u="1"/>
        <s v="PR5" u="1"/>
        <s v="AJ2" u="1"/>
        <s v="JH2" u="1"/>
        <s v="T71" u="1"/>
        <s v="SF1" u="1"/>
        <s v="E4" u="1"/>
        <s v="JH3" u="1"/>
        <s v="JD11" u="1"/>
        <s v="MC6" u="1"/>
        <s v="JH4" u="1"/>
        <s v="JD21" u="1"/>
        <s v="T74" u="1"/>
        <s v="FH2" u="1"/>
        <s v="OZ1" u="1"/>
        <s v="T155" u="1"/>
        <s v="EW2" u="1"/>
        <s v="JH6" u="1"/>
        <s v="RA4" u="1"/>
        <s v="B41" u="1"/>
        <s v="JD17" u="1"/>
        <s v="BH2" u="1"/>
        <s v="JD27" u="1"/>
        <s v="H" u="1"/>
        <s v="CM5" u="1"/>
        <s v="SS1" u="1"/>
        <s v="SC42" u="1"/>
        <s v="CM6" u="1"/>
        <s v="GZ1" u="1"/>
        <s v="EC9" u="1"/>
        <s v="SS4" u="1"/>
        <s v="L5" u="1"/>
        <s v="B49" u="1"/>
        <s v="TB" u="1"/>
        <s v="CF2" u="1"/>
        <s v="M51" u="1"/>
        <s v="OS4" u="1"/>
        <s v="JA9" u="1"/>
        <s v="M52" u="1"/>
        <s v="LD2" u="1"/>
        <s v="GD" u="1"/>
        <s v="M53" u="1"/>
        <s v="SL1" u="1"/>
        <s v="V33" u="1"/>
        <s v="GS1" u="1"/>
        <s v="SL2" u="1"/>
        <s v="MV1" u="1"/>
        <s v="DD3" u="1"/>
        <s v="T100" u="1"/>
        <s v="DD4" u="1"/>
        <s v="T61" u="1"/>
        <s v="CS6" u="1"/>
        <s v="SE1" u="1"/>
        <s v="T63" u="1"/>
        <s v="FG1" u="1"/>
        <s v="JD12" u="1"/>
        <s v="W19" u="1"/>
        <s v="JG8" u="1"/>
        <s v="JD22" u="1"/>
        <s v="MT13" u="1"/>
        <s v="AV1" u="1"/>
        <s v="SE7" u="1"/>
        <s v="V90" u="1"/>
        <s v="SC" u="1"/>
        <s v="VM2" u="1"/>
        <s v="TW1" u="1"/>
        <s v="T281" u="1"/>
        <s v="OTHERS" u="1"/>
        <s v="SR1" u="1"/>
        <s v="JT3" u="1"/>
        <s v="DO" u="1"/>
        <s v="JD18" u="1"/>
        <s v="TC3" u="1"/>
        <s v="JD28" u="1"/>
        <s v="CY1" u="1"/>
        <s v="RM5" u="1"/>
        <s v="TA" u="1"/>
        <s v="RM6" u="1"/>
        <s v="NM3" u="1"/>
        <s v="C13" u="1"/>
        <s v="JM4" u="1"/>
        <s v="JM5" u="1"/>
        <s v="DC1" u="1"/>
        <s v="B90" u="1"/>
        <s v="DC3" u="1"/>
        <s v="WD1" u="1"/>
        <s v="KK1" u="1"/>
        <s v="B159" u="1"/>
        <s v="FK" u="1"/>
        <s v="SD3" u="1"/>
        <s v="WV" u="1"/>
        <s v="c" u="1"/>
        <s v="DP1" u="1"/>
        <s v="T131" u="1"/>
        <s v="DP2" u="1"/>
        <s v="AU1" u="1"/>
        <s v="DP4" u="1"/>
        <s v="RS7" u="1"/>
        <s v="T161" u="1"/>
        <s v="RQ" u="1"/>
        <s v="KD1" u="1"/>
        <s v="RS8" u="1"/>
        <s v="T59" u="1"/>
        <s v="T171" u="1"/>
        <s v="JD13" u="1"/>
        <s v="TB2" u="1"/>
        <s v="JD23" u="1"/>
        <s v="B26" u="1"/>
        <s v="FS1" u="1"/>
        <s v="JS5" u="1"/>
        <s v="RL4" u="1"/>
        <s v="RL5" u="1"/>
        <s v="JD19" u="1"/>
      </sharedItems>
    </cacheField>
    <cacheField name="Date Welded" numFmtId="0">
      <sharedItems containsNonDate="0" containsDate="1" containsString="0" containsBlank="1" minDate="2026-05-14T00:00:00" maxDate="2026-08-08T00:00:00" count="34">
        <m/>
        <d v="2026-05-14T00:00:00"/>
        <d v="2026-05-15T00:00:00"/>
        <d v="2026-05-19T00:00:00"/>
        <d v="2026-05-20T00:00:00"/>
        <d v="2026-05-21T00:00:00"/>
        <d v="2026-05-22T00:00:00"/>
        <d v="2026-05-27T00:00:00"/>
        <d v="2026-05-28T00:00:00"/>
        <d v="2026-05-29T00:00:00"/>
        <d v="2026-06-03T00:00:00"/>
        <d v="2026-06-04T00:00:00"/>
        <d v="2026-06-10T00:00:00"/>
        <d v="2026-06-15T00:00:00"/>
        <d v="2026-06-16T00:00:00"/>
        <d v="2026-06-17T00:00:00"/>
        <d v="2026-06-18T00:00:00"/>
        <d v="2026-06-22T00:00:00"/>
        <d v="2026-06-23T00:00:00"/>
        <d v="2026-06-24T00:00:00"/>
        <d v="2026-07-08T00:00:00"/>
        <d v="2026-07-15T00:00:00"/>
        <d v="2026-07-16T00:00:00"/>
        <d v="2026-07-17T00:00:00"/>
        <d v="2026-07-20T00:00:00"/>
        <d v="2026-07-21T00:00:00"/>
        <d v="2026-07-22T00:00:00"/>
        <d v="2026-07-23T00:00:00"/>
        <d v="2026-07-27T00:00:00"/>
        <d v="2026-08-03T00:00:00"/>
        <d v="2026-08-04T00:00:00"/>
        <d v="2026-08-07T00:00:00"/>
        <d v="2026-08-05T00:00:00"/>
        <d v="2026-08-06T00:00:00"/>
      </sharedItems>
      <fieldGroup base="21">
        <rangePr groupBy="months" startDate="2026-05-14T00:00:00" endDate="2026-08-08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8/2026"/>
        </groupItems>
      </fieldGroup>
    </cacheField>
    <cacheField name="Shop or Field" numFmtId="0">
      <sharedItems containsBlank="1"/>
    </cacheField>
    <cacheField name="UT Thickness" numFmtId="0">
      <sharedItems containsNonDate="0" containsString="0" containsBlank="1"/>
    </cacheField>
    <cacheField name="PT / MT Prep" numFmtId="0">
      <sharedItems containsNonDate="0" containsString="0" containsBlank="1"/>
    </cacheField>
    <cacheField name="PT / MT Root" numFmtId="0">
      <sharedItems containsNonDate="0" containsDate="1" containsString="0" containsBlank="1" minDate="2026-06-03T00:00:00" maxDate="2026-07-31T00:00:00"/>
    </cacheField>
    <cacheField name="PT / MT Final" numFmtId="0">
      <sharedItems containsNonDate="0" containsDate="1" containsString="0" containsBlank="1" minDate="2026-06-03T00:00:00" maxDate="2026-08-14T00:00:00"/>
    </cacheField>
    <cacheField name="Visual Insp." numFmtId="0">
      <sharedItems containsNonDate="0" containsString="0" containsBlank="1"/>
    </cacheField>
    <cacheField name="RT DATE" numFmtId="0">
      <sharedItems containsNonDate="0" containsDate="1" containsString="0" containsBlank="1" minDate="2026-05-22T00:00:00" maxDate="2026-07-28T00:00:00"/>
    </cacheField>
    <cacheField name="RT Accepted" numFmtId="0">
      <sharedItems containsBlank="1" count="2">
        <m/>
        <s v="Y"/>
      </sharedItems>
    </cacheField>
    <cacheField name="RT Rejected" numFmtId="0">
      <sharedItems containsNonDate="0" containsBlank="1" count="2">
        <m/>
        <s v="Y" u="1"/>
      </sharedItems>
    </cacheField>
    <cacheField name="Inches of Defect" numFmtId="0">
      <sharedItems containsNonDate="0" containsString="0" containsBlank="1"/>
    </cacheField>
    <cacheField name="H2 Bake Out" numFmtId="166">
      <sharedItems containsNonDate="0" containsString="0" containsBlank="1"/>
    </cacheField>
    <cacheField name="Ferrite" numFmtId="0">
      <sharedItems containsNonDate="0" containsString="0" containsBlank="1"/>
    </cacheField>
    <cacheField name="PWHT Date" numFmtId="0">
      <sharedItems containsNonDate="0" containsString="0" containsBlank="1"/>
    </cacheField>
    <cacheField name="Brinnel Complete" numFmtId="0">
      <sharedItems containsNonDate="0" containsString="0" containsBlank="1"/>
    </cacheField>
    <cacheField name="PMI Date" numFmtId="0">
      <sharedItems containsNonDate="0" containsString="0" containsBlank="1"/>
    </cacheField>
    <cacheField name="Hydro Pressure" numFmtId="0">
      <sharedItems containsNonDate="0" containsString="0" containsBlank="1"/>
    </cacheField>
    <cacheField name="Hydro Comp. Date" numFmtId="0">
      <sharedItems containsNonDate="0" containsString="0" containsBlank="1"/>
    </cacheField>
    <cacheField name="WPS Number" numFmtId="0">
      <sharedItems containsNonDate="0" containsString="0" containsBlank="1"/>
    </cacheField>
    <cacheField name="Description" numFmtId="0">
      <sharedItems containsNonDate="0" containsString="0" containsBlank="1"/>
    </cacheField>
    <cacheField name="📁 File Location and 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97">
  <r>
    <m/>
    <m/>
    <m/>
    <m/>
    <m/>
    <m/>
    <m/>
    <m/>
    <m/>
    <m/>
    <m/>
    <m/>
    <m/>
    <m/>
    <m/>
    <m/>
    <x v="0"/>
    <m/>
    <m/>
    <x v="0"/>
    <m/>
    <x v="0"/>
    <m/>
    <m/>
    <m/>
    <m/>
    <m/>
    <m/>
    <x v="0"/>
    <m/>
    <m/>
    <m/>
    <m/>
    <m/>
    <m/>
    <m/>
    <m/>
    <m/>
    <m/>
    <m/>
    <m/>
    <m/>
  </r>
  <r>
    <s v="61 - Steam"/>
    <s v="6115-B 051226-1"/>
    <m/>
    <n v="302719"/>
    <s v="KAAA1"/>
    <s v="X"/>
    <m/>
    <m/>
    <m/>
    <m/>
    <m/>
    <s v="CS"/>
    <s v="STD/40s"/>
    <n v="3"/>
    <n v="0.216"/>
    <n v="9.4247779607693793"/>
    <x v="1"/>
    <m/>
    <s v="W1"/>
    <x v="0"/>
    <s v="K1"/>
    <x v="1"/>
    <s v="SHOP"/>
    <m/>
    <m/>
    <m/>
    <m/>
    <m/>
    <x v="0"/>
    <m/>
    <m/>
    <m/>
    <m/>
    <m/>
    <m/>
    <m/>
    <m/>
    <m/>
    <m/>
    <m/>
    <m/>
    <s v="Click To Open Docs"/>
  </r>
  <r>
    <s v="61 - Steam"/>
    <s v="6115-B 051226-1"/>
    <m/>
    <n v="302719"/>
    <s v="KAAA1"/>
    <s v="X"/>
    <m/>
    <m/>
    <m/>
    <m/>
    <m/>
    <s v="CS"/>
    <s v="STD/40s"/>
    <n v="3"/>
    <n v="0.216"/>
    <n v="9.4247779607693793"/>
    <x v="1"/>
    <m/>
    <s v="W2"/>
    <x v="0"/>
    <s v="K1"/>
    <x v="1"/>
    <s v="SHOP"/>
    <m/>
    <m/>
    <m/>
    <m/>
    <m/>
    <x v="0"/>
    <m/>
    <m/>
    <m/>
    <m/>
    <m/>
    <m/>
    <m/>
    <m/>
    <m/>
    <m/>
    <m/>
    <m/>
    <m/>
  </r>
  <r>
    <s v="61 - Steam"/>
    <s v="6115-B 051226-1"/>
    <m/>
    <n v="302719"/>
    <s v="KAAA1"/>
    <s v="X"/>
    <m/>
    <m/>
    <m/>
    <m/>
    <m/>
    <s v="CS"/>
    <s v="STD/40s"/>
    <n v="3"/>
    <n v="0.216"/>
    <n v="9.4247779607693793"/>
    <x v="1"/>
    <m/>
    <s v="W3"/>
    <x v="0"/>
    <s v="K1"/>
    <x v="1"/>
    <s v="SHOP"/>
    <m/>
    <m/>
    <m/>
    <m/>
    <m/>
    <x v="0"/>
    <m/>
    <m/>
    <m/>
    <m/>
    <m/>
    <m/>
    <m/>
    <m/>
    <m/>
    <m/>
    <m/>
    <m/>
    <m/>
  </r>
  <r>
    <s v="61 - Steam"/>
    <s v="6115-B 051226-1"/>
    <m/>
    <n v="302719"/>
    <s v="KAAA1"/>
    <s v="X"/>
    <m/>
    <m/>
    <m/>
    <m/>
    <m/>
    <s v="CS"/>
    <s v="STD/40s"/>
    <n v="3"/>
    <n v="0.216"/>
    <n v="9.4247779607693793"/>
    <x v="1"/>
    <m/>
    <s v="W4"/>
    <x v="0"/>
    <s v="K1"/>
    <x v="1"/>
    <s v="SHOP"/>
    <m/>
    <m/>
    <m/>
    <m/>
    <m/>
    <x v="0"/>
    <m/>
    <m/>
    <m/>
    <m/>
    <m/>
    <m/>
    <m/>
    <m/>
    <m/>
    <m/>
    <m/>
    <m/>
    <m/>
  </r>
  <r>
    <s v="61 - Steam"/>
    <s v="6115-B 051226-1"/>
    <m/>
    <n v="302719"/>
    <s v="KAAA1"/>
    <s v="X"/>
    <m/>
    <m/>
    <m/>
    <m/>
    <m/>
    <s v="CS"/>
    <s v="STD/40s"/>
    <n v="3"/>
    <n v="0.216"/>
    <n v="9.4247779607693793"/>
    <x v="1"/>
    <m/>
    <s v="W5"/>
    <x v="0"/>
    <s v="K1"/>
    <x v="1"/>
    <s v="SHOP"/>
    <m/>
    <m/>
    <m/>
    <m/>
    <m/>
    <x v="0"/>
    <m/>
    <m/>
    <m/>
    <m/>
    <m/>
    <m/>
    <m/>
    <m/>
    <m/>
    <m/>
    <m/>
    <m/>
    <m/>
  </r>
  <r>
    <s v="61 - Steam"/>
    <s v="6115-B 051226-1"/>
    <m/>
    <n v="302719"/>
    <s v="KAAA1"/>
    <s v="X"/>
    <m/>
    <m/>
    <m/>
    <m/>
    <m/>
    <s v="CS"/>
    <s v="STD/40s"/>
    <n v="4"/>
    <n v="0.23699999999999999"/>
    <n v="12.566370614359172"/>
    <x v="1"/>
    <m/>
    <s v="W6"/>
    <x v="0"/>
    <s v="K1"/>
    <x v="2"/>
    <s v="SHOP"/>
    <m/>
    <m/>
    <m/>
    <m/>
    <m/>
    <x v="0"/>
    <m/>
    <m/>
    <m/>
    <m/>
    <m/>
    <m/>
    <m/>
    <m/>
    <m/>
    <m/>
    <m/>
    <m/>
    <m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1"/>
    <x v="0"/>
    <s v="K4"/>
    <x v="3"/>
    <s v="SHOP"/>
    <m/>
    <m/>
    <m/>
    <m/>
    <m/>
    <x v="1"/>
    <s v="Y"/>
    <m/>
    <m/>
    <m/>
    <m/>
    <m/>
    <m/>
    <m/>
    <m/>
    <m/>
    <m/>
    <m/>
    <s v="Click To Open Docs"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2"/>
    <x v="0"/>
    <s v="K4"/>
    <x v="3"/>
    <s v="SHOP"/>
    <m/>
    <m/>
    <m/>
    <m/>
    <m/>
    <x v="0"/>
    <m/>
    <m/>
    <m/>
    <m/>
    <m/>
    <m/>
    <m/>
    <m/>
    <m/>
    <m/>
    <m/>
    <m/>
    <m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3"/>
    <x v="0"/>
    <s v="K4"/>
    <x v="3"/>
    <s v="SHOP"/>
    <m/>
    <m/>
    <m/>
    <m/>
    <m/>
    <x v="0"/>
    <m/>
    <m/>
    <m/>
    <m/>
    <m/>
    <m/>
    <m/>
    <m/>
    <m/>
    <m/>
    <m/>
    <m/>
    <m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4"/>
    <x v="0"/>
    <s v="K4"/>
    <x v="3"/>
    <s v="SHOP"/>
    <m/>
    <m/>
    <m/>
    <m/>
    <m/>
    <x v="0"/>
    <m/>
    <m/>
    <m/>
    <m/>
    <m/>
    <m/>
    <m/>
    <m/>
    <m/>
    <m/>
    <m/>
    <m/>
    <m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5"/>
    <x v="0"/>
    <s v="K4"/>
    <x v="3"/>
    <s v="SHOP"/>
    <m/>
    <m/>
    <m/>
    <m/>
    <m/>
    <x v="1"/>
    <s v="Y"/>
    <m/>
    <m/>
    <m/>
    <m/>
    <m/>
    <m/>
    <m/>
    <m/>
    <m/>
    <m/>
    <m/>
    <m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6"/>
    <x v="0"/>
    <s v="K4"/>
    <x v="3"/>
    <s v="SHOP"/>
    <m/>
    <m/>
    <m/>
    <m/>
    <m/>
    <x v="1"/>
    <s v="Y"/>
    <m/>
    <m/>
    <m/>
    <m/>
    <m/>
    <m/>
    <m/>
    <m/>
    <m/>
    <m/>
    <m/>
    <m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7"/>
    <x v="0"/>
    <s v="K4"/>
    <x v="3"/>
    <s v="SHOP"/>
    <m/>
    <m/>
    <m/>
    <m/>
    <m/>
    <x v="0"/>
    <m/>
    <m/>
    <m/>
    <m/>
    <m/>
    <m/>
    <m/>
    <m/>
    <m/>
    <m/>
    <m/>
    <m/>
    <m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8"/>
    <x v="0"/>
    <s v="K4"/>
    <x v="3"/>
    <s v="SHOP"/>
    <m/>
    <m/>
    <m/>
    <m/>
    <m/>
    <x v="0"/>
    <m/>
    <m/>
    <m/>
    <m/>
    <m/>
    <m/>
    <m/>
    <m/>
    <m/>
    <m/>
    <m/>
    <m/>
    <m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9"/>
    <x v="0"/>
    <s v="K4"/>
    <x v="3"/>
    <s v="SHOP"/>
    <m/>
    <m/>
    <m/>
    <m/>
    <m/>
    <x v="1"/>
    <s v="Y"/>
    <m/>
    <m/>
    <m/>
    <m/>
    <m/>
    <m/>
    <m/>
    <m/>
    <m/>
    <m/>
    <m/>
    <m/>
  </r>
  <r>
    <s v="64 - Flare"/>
    <s v="6415-B 0102"/>
    <m/>
    <n v="307327"/>
    <s v="AAAA2"/>
    <s v="X"/>
    <m/>
    <m/>
    <m/>
    <m/>
    <m/>
    <s v="CS"/>
    <s v="STD/40s"/>
    <n v="2"/>
    <n v="0.154"/>
    <n v="6.2831853071795862"/>
    <x v="1"/>
    <m/>
    <s v="W10"/>
    <x v="0"/>
    <s v="K4"/>
    <x v="3"/>
    <s v="SHOP"/>
    <m/>
    <m/>
    <m/>
    <m/>
    <m/>
    <x v="1"/>
    <s v="Y"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1"/>
    <m/>
    <s v="W1"/>
    <x v="0"/>
    <s v="K1"/>
    <x v="3"/>
    <s v="SHOP"/>
    <m/>
    <m/>
    <m/>
    <m/>
    <m/>
    <x v="0"/>
    <m/>
    <m/>
    <m/>
    <m/>
    <m/>
    <m/>
    <m/>
    <m/>
    <m/>
    <m/>
    <m/>
    <m/>
    <s v="Click To Open Docs"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1"/>
    <m/>
    <s v="W2"/>
    <x v="0"/>
    <s v="K1"/>
    <x v="3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1"/>
    <m/>
    <s v="W3"/>
    <x v="0"/>
    <s v="K1"/>
    <x v="3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1"/>
    <m/>
    <s v="W4"/>
    <x v="0"/>
    <s v="K1"/>
    <x v="3"/>
    <s v="SHOP"/>
    <m/>
    <m/>
    <m/>
    <m/>
    <m/>
    <x v="1"/>
    <s v="Y"/>
    <m/>
    <m/>
    <m/>
    <m/>
    <m/>
    <m/>
    <m/>
    <m/>
    <m/>
    <m/>
    <m/>
    <m/>
  </r>
  <r>
    <s v="71-Trans"/>
    <s v="7115-B 0009"/>
    <m/>
    <n v="302722"/>
    <s v="AAAA2"/>
    <s v="X"/>
    <m/>
    <m/>
    <m/>
    <m/>
    <m/>
    <s v="CS"/>
    <s v="n/a"/>
    <n v="4"/>
    <s v=""/>
    <n v="12.566370614359172"/>
    <x v="2"/>
    <m/>
    <s v="W5"/>
    <x v="0"/>
    <s v="K1"/>
    <x v="4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s v="X"/>
    <m/>
    <m/>
    <m/>
    <m/>
    <m/>
    <s v="CS"/>
    <n v="80"/>
    <n v="4"/>
    <n v="0.33700000000000002"/>
    <n v="12.566370614359172"/>
    <x v="3"/>
    <m/>
    <s v="W6"/>
    <x v="0"/>
    <s v="K1"/>
    <x v="4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s v="X"/>
    <m/>
    <m/>
    <m/>
    <m/>
    <m/>
    <s v="CS"/>
    <s v="STD/40s"/>
    <n v="4"/>
    <n v="0.23699999999999999"/>
    <n v="12.566370614359172"/>
    <x v="4"/>
    <m/>
    <s v="W7"/>
    <x v="0"/>
    <s v="K1"/>
    <x v="4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s v="X"/>
    <m/>
    <m/>
    <m/>
    <m/>
    <m/>
    <s v="CS"/>
    <s v="STD/40s"/>
    <n v="4"/>
    <n v="0.23699999999999999"/>
    <n v="12.566370614359172"/>
    <x v="4"/>
    <m/>
    <s v="W8"/>
    <x v="0"/>
    <s v="K1"/>
    <x v="4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s v="X"/>
    <m/>
    <m/>
    <m/>
    <m/>
    <m/>
    <s v="CS"/>
    <s v="STD/40s"/>
    <n v="4"/>
    <n v="0.23699999999999999"/>
    <n v="12.566370614359172"/>
    <x v="3"/>
    <m/>
    <s v="W9"/>
    <x v="0"/>
    <s v="K1"/>
    <x v="4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1"/>
    <m/>
    <s v="W10"/>
    <x v="0"/>
    <s v="K1"/>
    <x v="5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1"/>
    <m/>
    <s v="w11"/>
    <x v="0"/>
    <s v="K1"/>
    <x v="5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2"/>
    <m/>
    <s v="w12"/>
    <x v="0"/>
    <s v="K1"/>
    <x v="5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2"/>
    <m/>
    <s v="w13"/>
    <x v="0"/>
    <s v="K1"/>
    <x v="5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1"/>
    <m/>
    <s v="w14"/>
    <x v="0"/>
    <s v="K1"/>
    <x v="5"/>
    <s v="SHOP"/>
    <m/>
    <m/>
    <m/>
    <m/>
    <m/>
    <x v="1"/>
    <s v="Y"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4"/>
    <n v="0.23699999999999999"/>
    <n v="12.566370614359172"/>
    <x v="1"/>
    <m/>
    <s v="w15"/>
    <x v="0"/>
    <s v="K1"/>
    <x v="6"/>
    <s v="SHOP"/>
    <m/>
    <m/>
    <m/>
    <m/>
    <m/>
    <x v="1"/>
    <s v="Y"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0.75"/>
    <n v="0.113"/>
    <n v="2.3561944901923448"/>
    <x v="1"/>
    <m/>
    <s v="w16"/>
    <x v="0"/>
    <s v="K1"/>
    <x v="5"/>
    <s v="SHOP"/>
    <m/>
    <m/>
    <m/>
    <m/>
    <m/>
    <x v="1"/>
    <s v="Y"/>
    <m/>
    <m/>
    <m/>
    <m/>
    <m/>
    <m/>
    <m/>
    <m/>
    <m/>
    <m/>
    <m/>
    <m/>
  </r>
  <r>
    <s v="71-Trans"/>
    <s v="7115-B 0009"/>
    <m/>
    <n v="302722"/>
    <s v="AAAA2"/>
    <m/>
    <s v="X"/>
    <m/>
    <m/>
    <m/>
    <m/>
    <s v="CS"/>
    <s v="STD/40s"/>
    <n v="0.75"/>
    <n v="0.113"/>
    <n v="2.3561944901923448"/>
    <x v="1"/>
    <m/>
    <s v="w17"/>
    <x v="0"/>
    <s v="K1"/>
    <x v="5"/>
    <s v="SHOP"/>
    <m/>
    <m/>
    <m/>
    <m/>
    <m/>
    <x v="1"/>
    <s v="Y"/>
    <m/>
    <m/>
    <m/>
    <m/>
    <m/>
    <m/>
    <m/>
    <m/>
    <m/>
    <m/>
    <m/>
    <m/>
  </r>
  <r>
    <s v="71-Trans"/>
    <s v="7115-B 0009"/>
    <m/>
    <n v="302722"/>
    <s v="AAAA2"/>
    <s v="X"/>
    <m/>
    <m/>
    <m/>
    <m/>
    <m/>
    <s v="CS"/>
    <s v="n/a"/>
    <n v="0.75"/>
    <s v=""/>
    <n v="2.3561944901923448"/>
    <x v="2"/>
    <m/>
    <s v="w18"/>
    <x v="0"/>
    <s v="K1"/>
    <x v="6"/>
    <s v="SHOP"/>
    <m/>
    <m/>
    <m/>
    <m/>
    <m/>
    <x v="0"/>
    <m/>
    <m/>
    <m/>
    <m/>
    <m/>
    <m/>
    <m/>
    <m/>
    <m/>
    <m/>
    <m/>
    <m/>
    <m/>
  </r>
  <r>
    <s v="71-Trans"/>
    <s v="7115-B 0009"/>
    <m/>
    <n v="302722"/>
    <s v="AAAA2"/>
    <s v="X"/>
    <m/>
    <m/>
    <m/>
    <m/>
    <m/>
    <s v="CS"/>
    <n v="80"/>
    <n v="0.75"/>
    <n v="0.154"/>
    <n v="2.3561944901923448"/>
    <x v="3"/>
    <m/>
    <s v="w19"/>
    <x v="0"/>
    <s v="K1"/>
    <x v="6"/>
    <s v="SHOP"/>
    <m/>
    <m/>
    <m/>
    <m/>
    <m/>
    <x v="0"/>
    <m/>
    <m/>
    <m/>
    <m/>
    <m/>
    <m/>
    <m/>
    <m/>
    <m/>
    <m/>
    <m/>
    <m/>
    <m/>
  </r>
  <r>
    <s v="55-Trans"/>
    <s v="5515-B 060925-1 sht. 1of3"/>
    <m/>
    <n v="305364"/>
    <s v="AAAA2"/>
    <s v="X"/>
    <m/>
    <m/>
    <m/>
    <m/>
    <m/>
    <s v="CS"/>
    <s v="STD/40s"/>
    <n v="3"/>
    <n v="0.216"/>
    <n v="9.4247779607693793"/>
    <x v="1"/>
    <m/>
    <s v="W1"/>
    <x v="0"/>
    <s v="K1"/>
    <x v="7"/>
    <s v="SHOP"/>
    <m/>
    <m/>
    <m/>
    <m/>
    <m/>
    <x v="2"/>
    <s v="Y"/>
    <m/>
    <m/>
    <m/>
    <m/>
    <m/>
    <m/>
    <m/>
    <m/>
    <m/>
    <m/>
    <m/>
    <s v="Click To Open Docs"/>
  </r>
  <r>
    <s v="55-Trans"/>
    <s v="5515-B 060925-1 sht. 1of3"/>
    <m/>
    <n v="305364"/>
    <s v="AAAA2"/>
    <s v="X"/>
    <m/>
    <m/>
    <m/>
    <m/>
    <m/>
    <s v="CS"/>
    <s v="STD/40s"/>
    <n v="3"/>
    <n v="0.216"/>
    <n v="9.4247779607693793"/>
    <x v="1"/>
    <m/>
    <s v="W2"/>
    <x v="0"/>
    <s v="K1"/>
    <x v="7"/>
    <s v="SHOP"/>
    <m/>
    <m/>
    <m/>
    <m/>
    <m/>
    <x v="0"/>
    <m/>
    <m/>
    <m/>
    <m/>
    <m/>
    <m/>
    <m/>
    <m/>
    <m/>
    <m/>
    <m/>
    <m/>
    <m/>
  </r>
  <r>
    <s v="55-Trans"/>
    <s v="5515-B 060925-1 sht. 2of3"/>
    <m/>
    <n v="305364"/>
    <s v="AAAA2"/>
    <s v="X"/>
    <m/>
    <m/>
    <m/>
    <m/>
    <m/>
    <s v="CS"/>
    <s v="STD/40s"/>
    <n v="3"/>
    <n v="0.216"/>
    <n v="9.4247779607693793"/>
    <x v="1"/>
    <m/>
    <s v="W3"/>
    <x v="0"/>
    <s v="K1"/>
    <x v="7"/>
    <s v="SHOP"/>
    <m/>
    <m/>
    <m/>
    <m/>
    <m/>
    <x v="0"/>
    <m/>
    <m/>
    <m/>
    <m/>
    <m/>
    <m/>
    <m/>
    <m/>
    <m/>
    <m/>
    <m/>
    <m/>
    <m/>
  </r>
  <r>
    <s v="55-Trans"/>
    <s v="5515-B 060925-1 sht. 2of3"/>
    <m/>
    <n v="305364"/>
    <s v="AAAA2"/>
    <s v="X"/>
    <m/>
    <m/>
    <m/>
    <m/>
    <m/>
    <s v="CS"/>
    <s v="STD/40s"/>
    <n v="3"/>
    <n v="0.216"/>
    <n v="9.4247779607693793"/>
    <x v="1"/>
    <m/>
    <s v="W4"/>
    <x v="0"/>
    <s v="K1"/>
    <x v="7"/>
    <s v="SHOP"/>
    <m/>
    <m/>
    <m/>
    <m/>
    <m/>
    <x v="0"/>
    <m/>
    <m/>
    <m/>
    <m/>
    <m/>
    <m/>
    <m/>
    <m/>
    <m/>
    <m/>
    <m/>
    <m/>
    <m/>
  </r>
  <r>
    <s v="55-Trans"/>
    <s v="5515-B 060925-1 sht. 2of3"/>
    <m/>
    <n v="305364"/>
    <s v="AAAA2"/>
    <s v="X"/>
    <m/>
    <m/>
    <m/>
    <m/>
    <m/>
    <s v="CS"/>
    <s v="STD/40s"/>
    <n v="3"/>
    <n v="0.216"/>
    <n v="9.4247779607693793"/>
    <x v="1"/>
    <m/>
    <s v="W5"/>
    <x v="0"/>
    <s v="K1"/>
    <x v="7"/>
    <s v="SHOP"/>
    <m/>
    <m/>
    <m/>
    <m/>
    <m/>
    <x v="0"/>
    <m/>
    <m/>
    <m/>
    <m/>
    <m/>
    <m/>
    <m/>
    <m/>
    <m/>
    <m/>
    <m/>
    <m/>
    <m/>
  </r>
  <r>
    <s v="55-Trans"/>
    <s v="5515-B 060925-1 sht. 3of3"/>
    <m/>
    <n v="305364"/>
    <s v="AAAA2"/>
    <s v="X"/>
    <m/>
    <m/>
    <m/>
    <m/>
    <m/>
    <s v="CS"/>
    <s v="STD/40s"/>
    <n v="3"/>
    <n v="0.216"/>
    <n v="9.4247779607693793"/>
    <x v="1"/>
    <m/>
    <s v="W6"/>
    <x v="0"/>
    <s v="K1"/>
    <x v="7"/>
    <s v="SHOP"/>
    <m/>
    <m/>
    <m/>
    <m/>
    <m/>
    <x v="0"/>
    <m/>
    <m/>
    <m/>
    <m/>
    <m/>
    <m/>
    <m/>
    <m/>
    <m/>
    <m/>
    <m/>
    <m/>
    <m/>
  </r>
  <r>
    <s v="55-Trans"/>
    <s v="5515-B 060925-1 sht. 3of3"/>
    <m/>
    <n v="305364"/>
    <s v="AAAA2"/>
    <s v="X"/>
    <m/>
    <m/>
    <m/>
    <m/>
    <m/>
    <s v="CS"/>
    <s v="STD/40s"/>
    <n v="3"/>
    <n v="0.216"/>
    <n v="9.4247779607693793"/>
    <x v="1"/>
    <m/>
    <s v="W7"/>
    <x v="0"/>
    <s v="K1"/>
    <x v="7"/>
    <s v="SHOP"/>
    <m/>
    <m/>
    <m/>
    <m/>
    <m/>
    <x v="0"/>
    <m/>
    <m/>
    <m/>
    <m/>
    <m/>
    <m/>
    <m/>
    <m/>
    <m/>
    <m/>
    <m/>
    <m/>
    <m/>
  </r>
  <r>
    <s v="55-Trans"/>
    <s v="5515-B 060925-1 sht. 2of3"/>
    <m/>
    <n v="305364"/>
    <s v="AAAA2"/>
    <s v="X"/>
    <m/>
    <m/>
    <m/>
    <m/>
    <m/>
    <s v="CS"/>
    <s v="STD/40s"/>
    <n v="3"/>
    <n v="0.216"/>
    <n v="9.4247779607693793"/>
    <x v="1"/>
    <m/>
    <s v="W1"/>
    <x v="0"/>
    <s v="K5"/>
    <x v="7"/>
    <s v="SHOP"/>
    <m/>
    <m/>
    <m/>
    <m/>
    <m/>
    <x v="0"/>
    <m/>
    <m/>
    <m/>
    <m/>
    <m/>
    <m/>
    <m/>
    <m/>
    <m/>
    <m/>
    <m/>
    <m/>
    <m/>
  </r>
  <r>
    <s v="55-Trans"/>
    <s v="5515-B 060925-1 sht. 2of3"/>
    <m/>
    <n v="305364"/>
    <s v="AAAA2"/>
    <s v="X"/>
    <m/>
    <m/>
    <m/>
    <m/>
    <m/>
    <s v="CS"/>
    <s v="STD/40s"/>
    <n v="3"/>
    <n v="0.216"/>
    <n v="9.4247779607693793"/>
    <x v="1"/>
    <m/>
    <s v="W2"/>
    <x v="0"/>
    <s v="K5"/>
    <x v="7"/>
    <s v="SHOP"/>
    <m/>
    <m/>
    <m/>
    <m/>
    <m/>
    <x v="2"/>
    <s v="Y"/>
    <m/>
    <m/>
    <m/>
    <m/>
    <m/>
    <m/>
    <m/>
    <m/>
    <m/>
    <m/>
    <m/>
    <m/>
  </r>
  <r>
    <s v="55-Trans"/>
    <s v="5515-B 060925-1 sht. 2of3"/>
    <m/>
    <n v="305364"/>
    <s v="AAAA2"/>
    <s v="X"/>
    <m/>
    <m/>
    <m/>
    <m/>
    <m/>
    <s v="CS"/>
    <s v="STD/40s"/>
    <n v="3"/>
    <n v="0.216"/>
    <n v="9.4247779607693793"/>
    <x v="1"/>
    <m/>
    <s v="W3"/>
    <x v="0"/>
    <s v="K5"/>
    <x v="7"/>
    <s v="SHOP"/>
    <m/>
    <m/>
    <m/>
    <m/>
    <m/>
    <x v="2"/>
    <s v="Y"/>
    <m/>
    <m/>
    <m/>
    <m/>
    <m/>
    <m/>
    <m/>
    <m/>
    <m/>
    <m/>
    <m/>
    <m/>
  </r>
  <r>
    <s v="55-Trans"/>
    <s v="5515-B 060925-1 sht. 2of3"/>
    <m/>
    <n v="305364"/>
    <s v="AAAA2"/>
    <s v="X"/>
    <m/>
    <m/>
    <m/>
    <m/>
    <m/>
    <s v="CS"/>
    <s v="STD/40s"/>
    <n v="3"/>
    <n v="0.216"/>
    <n v="9.4247779607693793"/>
    <x v="1"/>
    <m/>
    <s v="W4"/>
    <x v="0"/>
    <s v="K5"/>
    <x v="8"/>
    <s v="SHOP"/>
    <m/>
    <m/>
    <m/>
    <m/>
    <m/>
    <x v="2"/>
    <s v="Y"/>
    <m/>
    <m/>
    <m/>
    <m/>
    <m/>
    <m/>
    <m/>
    <m/>
    <m/>
    <m/>
    <m/>
    <m/>
  </r>
  <r>
    <s v="55-Trans"/>
    <s v="5515-B 060925-1 sht. 2of3"/>
    <m/>
    <n v="305364"/>
    <s v="AAAA2"/>
    <s v="X"/>
    <m/>
    <m/>
    <m/>
    <m/>
    <m/>
    <s v="CS"/>
    <n v="80"/>
    <n v="2"/>
    <n v="0.218"/>
    <n v="6.2831853071795862"/>
    <x v="1"/>
    <m/>
    <s v="W5"/>
    <x v="0"/>
    <s v="K5"/>
    <x v="8"/>
    <s v="SHOP"/>
    <m/>
    <m/>
    <m/>
    <m/>
    <m/>
    <x v="0"/>
    <m/>
    <m/>
    <m/>
    <m/>
    <m/>
    <m/>
    <m/>
    <m/>
    <m/>
    <m/>
    <m/>
    <m/>
    <m/>
  </r>
  <r>
    <s v="55-Trans"/>
    <s v="5515-B 060925-1 sht. 3of3"/>
    <m/>
    <n v="305364"/>
    <s v="AAAA2"/>
    <s v="X"/>
    <m/>
    <m/>
    <m/>
    <m/>
    <m/>
    <s v="CS"/>
    <s v="STD/40s"/>
    <n v="3"/>
    <n v="0.216"/>
    <n v="9.4247779607693793"/>
    <x v="1"/>
    <m/>
    <s v="W6"/>
    <x v="0"/>
    <s v="K5"/>
    <x v="8"/>
    <s v="SHOP"/>
    <m/>
    <m/>
    <m/>
    <m/>
    <m/>
    <x v="0"/>
    <m/>
    <m/>
    <m/>
    <m/>
    <m/>
    <m/>
    <m/>
    <m/>
    <m/>
    <m/>
    <m/>
    <m/>
    <m/>
  </r>
  <r>
    <s v="55-Trans"/>
    <s v="5515-B 060925-1 sht. 3of3"/>
    <m/>
    <n v="305364"/>
    <s v="AAAA2"/>
    <s v="X"/>
    <m/>
    <m/>
    <m/>
    <m/>
    <m/>
    <s v="CS"/>
    <s v="STD/40s"/>
    <n v="3"/>
    <n v="0.216"/>
    <n v="9.4247779607693793"/>
    <x v="1"/>
    <m/>
    <s v="W7"/>
    <x v="0"/>
    <s v="K5"/>
    <x v="8"/>
    <s v="SHOP"/>
    <m/>
    <m/>
    <m/>
    <m/>
    <m/>
    <x v="0"/>
    <m/>
    <m/>
    <m/>
    <m/>
    <m/>
    <m/>
    <m/>
    <m/>
    <m/>
    <m/>
    <m/>
    <m/>
    <m/>
  </r>
  <r>
    <s v="55-Trans"/>
    <s v="5515-B 060925-1 sht. 3of3"/>
    <m/>
    <n v="305364"/>
    <s v="AAAA2"/>
    <s v="X"/>
    <m/>
    <m/>
    <m/>
    <m/>
    <m/>
    <s v="CS"/>
    <s v="STD/40s"/>
    <n v="3"/>
    <n v="0.216"/>
    <n v="9.4247779607693793"/>
    <x v="1"/>
    <m/>
    <s v="W8"/>
    <x v="0"/>
    <s v="K5"/>
    <x v="8"/>
    <s v="SHOP"/>
    <m/>
    <m/>
    <m/>
    <m/>
    <m/>
    <x v="0"/>
    <m/>
    <m/>
    <m/>
    <m/>
    <m/>
    <m/>
    <m/>
    <m/>
    <m/>
    <m/>
    <m/>
    <m/>
    <m/>
  </r>
  <r>
    <s v="55-Trans"/>
    <s v="5515-B 060925-1 sht. 3of3"/>
    <m/>
    <n v="305364"/>
    <s v="AAAA2"/>
    <s v="X"/>
    <m/>
    <m/>
    <m/>
    <m/>
    <m/>
    <s v="CS"/>
    <s v="STD/40s"/>
    <n v="3"/>
    <n v="0.216"/>
    <n v="9.4247779607693793"/>
    <x v="1"/>
    <m/>
    <s v="W9"/>
    <x v="0"/>
    <s v="K5"/>
    <x v="8"/>
    <s v="SHOP"/>
    <m/>
    <m/>
    <m/>
    <m/>
    <m/>
    <x v="0"/>
    <m/>
    <m/>
    <m/>
    <m/>
    <m/>
    <m/>
    <m/>
    <m/>
    <m/>
    <m/>
    <m/>
    <m/>
    <m/>
  </r>
  <r>
    <s v="55-Trans"/>
    <s v="5515-B 052726-1 sht. 1of1"/>
    <m/>
    <n v="305364"/>
    <s v="AAAA2"/>
    <s v="X"/>
    <m/>
    <m/>
    <m/>
    <m/>
    <m/>
    <s v="CS"/>
    <s v="STD/40s"/>
    <n v="3"/>
    <n v="0.216"/>
    <n v="9.4247779607693793"/>
    <x v="1"/>
    <m/>
    <s v="W10"/>
    <x v="0"/>
    <s v="K5"/>
    <x v="9"/>
    <s v="SHOP"/>
    <m/>
    <m/>
    <m/>
    <m/>
    <m/>
    <x v="0"/>
    <m/>
    <m/>
    <m/>
    <m/>
    <m/>
    <m/>
    <m/>
    <m/>
    <m/>
    <m/>
    <m/>
    <m/>
    <m/>
  </r>
  <r>
    <s v="55-Trans"/>
    <s v="5515-B 052726-1 sht. 1of1"/>
    <m/>
    <n v="305364"/>
    <s v="AAAA2"/>
    <s v="X"/>
    <m/>
    <m/>
    <m/>
    <m/>
    <m/>
    <s v="CS"/>
    <s v="STD/40s"/>
    <n v="3"/>
    <n v="0.216"/>
    <n v="9.4247779607693793"/>
    <x v="1"/>
    <m/>
    <s v="w11"/>
    <x v="0"/>
    <s v="K5"/>
    <x v="9"/>
    <s v="SHOP"/>
    <m/>
    <m/>
    <m/>
    <m/>
    <m/>
    <x v="0"/>
    <m/>
    <m/>
    <m/>
    <m/>
    <m/>
    <m/>
    <m/>
    <m/>
    <m/>
    <m/>
    <m/>
    <m/>
    <m/>
  </r>
  <r>
    <s v="55-Trans"/>
    <s v="5515-B 052726-1 sht. 3of3"/>
    <m/>
    <n v="305364"/>
    <s v="AAAA2"/>
    <s v="X"/>
    <m/>
    <m/>
    <m/>
    <m/>
    <m/>
    <s v="CS"/>
    <s v="STD/40s"/>
    <n v="3"/>
    <n v="0.216"/>
    <n v="9.4247779607693793"/>
    <x v="3"/>
    <m/>
    <s v="W8"/>
    <x v="0"/>
    <s v="K1"/>
    <x v="10"/>
    <s v="FW"/>
    <m/>
    <m/>
    <d v="2026-06-03T00:00:00"/>
    <d v="2026-06-03T00:00:00"/>
    <m/>
    <x v="0"/>
    <m/>
    <m/>
    <m/>
    <m/>
    <m/>
    <m/>
    <m/>
    <m/>
    <m/>
    <m/>
    <m/>
    <m/>
    <m/>
  </r>
  <r>
    <s v="55-Trans"/>
    <s v="5515-B 052726-1 sht. 3of3"/>
    <m/>
    <n v="305364"/>
    <s v="AAAA2"/>
    <s v="X"/>
    <m/>
    <m/>
    <m/>
    <m/>
    <m/>
    <s v="CS"/>
    <s v="STD/40s"/>
    <n v="3"/>
    <n v="0.216"/>
    <n v="9.4247779607693793"/>
    <x v="3"/>
    <m/>
    <s v="W9"/>
    <x v="0"/>
    <s v="K1"/>
    <x v="10"/>
    <s v="FW"/>
    <m/>
    <m/>
    <d v="2026-06-03T00:00:00"/>
    <d v="2026-06-03T00:00:00"/>
    <m/>
    <x v="0"/>
    <m/>
    <m/>
    <m/>
    <m/>
    <m/>
    <m/>
    <m/>
    <m/>
    <m/>
    <m/>
    <m/>
    <m/>
    <m/>
  </r>
  <r>
    <s v="55-Trans"/>
    <s v="5515-B 052726-1 sht. 2of3"/>
    <m/>
    <n v="305364"/>
    <s v="AAAA2"/>
    <s v="X"/>
    <m/>
    <m/>
    <m/>
    <m/>
    <m/>
    <s v="CS"/>
    <s v="STD/40s"/>
    <n v="3"/>
    <n v="0.216"/>
    <n v="9.4247779607693793"/>
    <x v="3"/>
    <m/>
    <s v="w12"/>
    <x v="0"/>
    <s v="K5"/>
    <x v="11"/>
    <s v="FW"/>
    <m/>
    <m/>
    <d v="2026-06-04T00:00:00"/>
    <d v="2026-06-04T00:00:00"/>
    <m/>
    <x v="0"/>
    <m/>
    <m/>
    <m/>
    <m/>
    <m/>
    <m/>
    <m/>
    <m/>
    <m/>
    <m/>
    <m/>
    <m/>
    <m/>
  </r>
  <r>
    <s v="64-Fuel"/>
    <s v="2&quot;FG-XXXX-AAAA1 modified (fuel gas) sht.1 of1"/>
    <m/>
    <n v="308235"/>
    <s v="AAAA1"/>
    <m/>
    <s v="X"/>
    <m/>
    <m/>
    <m/>
    <m/>
    <s v="CS"/>
    <n v="80"/>
    <n v="2"/>
    <n v="0.218"/>
    <n v="6.2831853071795862"/>
    <x v="1"/>
    <m/>
    <s v="W1"/>
    <x v="0"/>
    <s v="K1"/>
    <x v="12"/>
    <s v="SHOP"/>
    <m/>
    <m/>
    <d v="2026-06-10T00:00:00"/>
    <d v="2026-06-10T00:00:00"/>
    <m/>
    <x v="0"/>
    <m/>
    <m/>
    <m/>
    <m/>
    <m/>
    <m/>
    <m/>
    <m/>
    <m/>
    <m/>
    <m/>
    <m/>
    <s v="Click To Open Docs"/>
  </r>
  <r>
    <s v="64-Fuel"/>
    <s v="2&quot;FG-XXXX-AAAA1 modified (fuel gas) sht.1 of1"/>
    <m/>
    <n v="308235"/>
    <s v="AAAA1"/>
    <m/>
    <s v="X"/>
    <m/>
    <m/>
    <m/>
    <m/>
    <s v="CS"/>
    <n v="80"/>
    <n v="2"/>
    <n v="0.218"/>
    <n v="6.2831853071795862"/>
    <x v="1"/>
    <m/>
    <s v="W2"/>
    <x v="0"/>
    <s v="K1"/>
    <x v="12"/>
    <s v="SHOP"/>
    <m/>
    <m/>
    <d v="2026-06-10T00:00:00"/>
    <d v="2026-06-10T00:00:00"/>
    <m/>
    <x v="0"/>
    <m/>
    <m/>
    <m/>
    <m/>
    <m/>
    <m/>
    <m/>
    <m/>
    <m/>
    <m/>
    <m/>
    <m/>
    <m/>
  </r>
  <r>
    <s v="64-Fuel"/>
    <s v="2&quot;FG-XXXX-AAAA1 modified (fuel gas) sht.1 of1"/>
    <m/>
    <n v="308235"/>
    <s v="AAAA1"/>
    <m/>
    <s v="X"/>
    <m/>
    <m/>
    <m/>
    <m/>
    <s v="CS"/>
    <n v="80"/>
    <n v="2"/>
    <n v="0.218"/>
    <n v="6.2831853071795862"/>
    <x v="1"/>
    <m/>
    <s v="W3"/>
    <x v="0"/>
    <s v="K1"/>
    <x v="12"/>
    <s v="SHOP"/>
    <m/>
    <m/>
    <d v="2026-06-10T00:00:00"/>
    <d v="2026-06-10T00:00:00"/>
    <m/>
    <x v="0"/>
    <m/>
    <m/>
    <m/>
    <m/>
    <m/>
    <m/>
    <m/>
    <m/>
    <m/>
    <m/>
    <m/>
    <m/>
    <m/>
  </r>
  <r>
    <s v="73-VRU"/>
    <s v="7315-B 0231 sht. 1of1"/>
    <m/>
    <n v="302061"/>
    <s v="AAAA2"/>
    <s v="X"/>
    <m/>
    <m/>
    <m/>
    <m/>
    <m/>
    <s v="CS"/>
    <s v="STD/40s"/>
    <n v="4"/>
    <n v="0.23699999999999999"/>
    <n v="12.566370614359172"/>
    <x v="1"/>
    <m/>
    <s v="W1"/>
    <x v="0"/>
    <s v="K1"/>
    <x v="13"/>
    <s v="SHOP"/>
    <m/>
    <m/>
    <m/>
    <m/>
    <m/>
    <x v="0"/>
    <m/>
    <m/>
    <m/>
    <m/>
    <m/>
    <m/>
    <m/>
    <m/>
    <m/>
    <m/>
    <m/>
    <m/>
    <s v="Click To Open Docs"/>
  </r>
  <r>
    <s v="73-VRU"/>
    <s v="7315-B 0127 sht. 1of1"/>
    <m/>
    <n v="302061"/>
    <s v="AAAA2"/>
    <s v="X"/>
    <m/>
    <m/>
    <m/>
    <m/>
    <m/>
    <s v="CS"/>
    <s v="STD/40s"/>
    <n v="4"/>
    <n v="0.23699999999999999"/>
    <n v="12.566370614359172"/>
    <x v="1"/>
    <m/>
    <s v="W2"/>
    <x v="0"/>
    <s v="K1"/>
    <x v="13"/>
    <s v="SHOP"/>
    <m/>
    <m/>
    <m/>
    <m/>
    <m/>
    <x v="0"/>
    <m/>
    <m/>
    <m/>
    <m/>
    <m/>
    <m/>
    <m/>
    <m/>
    <m/>
    <m/>
    <m/>
    <m/>
    <m/>
  </r>
  <r>
    <s v="73-VRU"/>
    <s v="7315-B 0127 sht. 1of1"/>
    <m/>
    <n v="302061"/>
    <s v="AAAA2"/>
    <s v="X"/>
    <m/>
    <m/>
    <m/>
    <m/>
    <m/>
    <s v="CS"/>
    <s v="STD/40s"/>
    <n v="4"/>
    <n v="0.23699999999999999"/>
    <n v="12.566370614359172"/>
    <x v="1"/>
    <m/>
    <s v="W3"/>
    <x v="0"/>
    <s v="K1"/>
    <x v="13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1"/>
    <x v="0"/>
    <s v="K5"/>
    <x v="13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2"/>
    <x v="0"/>
    <s v="K5"/>
    <x v="13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3"/>
    <x v="0"/>
    <s v="K5"/>
    <x v="13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4"/>
    <x v="0"/>
    <s v="K5"/>
    <x v="13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5"/>
    <x v="0"/>
    <s v="K5"/>
    <x v="13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6"/>
    <x v="0"/>
    <s v="K5"/>
    <x v="13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7"/>
    <x v="0"/>
    <s v="K5"/>
    <x v="13"/>
    <s v="SHOP"/>
    <m/>
    <m/>
    <m/>
    <m/>
    <m/>
    <x v="0"/>
    <m/>
    <m/>
    <m/>
    <m/>
    <m/>
    <m/>
    <m/>
    <m/>
    <m/>
    <m/>
    <m/>
    <m/>
    <m/>
  </r>
  <r>
    <s v="73-VRU"/>
    <s v="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8"/>
    <x v="0"/>
    <s v="K5"/>
    <x v="13"/>
    <s v="SHOP"/>
    <m/>
    <m/>
    <m/>
    <m/>
    <m/>
    <x v="0"/>
    <m/>
    <m/>
    <m/>
    <m/>
    <m/>
    <m/>
    <m/>
    <m/>
    <m/>
    <m/>
    <m/>
    <m/>
    <m/>
  </r>
  <r>
    <s v="73-VRU"/>
    <s v="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9"/>
    <x v="0"/>
    <s v="K5"/>
    <x v="13"/>
    <s v="SHOP"/>
    <m/>
    <m/>
    <m/>
    <m/>
    <m/>
    <x v="3"/>
    <s v="Y"/>
    <m/>
    <m/>
    <m/>
    <m/>
    <m/>
    <m/>
    <m/>
    <m/>
    <m/>
    <m/>
    <m/>
    <m/>
  </r>
  <r>
    <s v="73-VRU"/>
    <s v="7315-B 0127 sht. 1of1"/>
    <m/>
    <n v="302061"/>
    <s v="AAAA2"/>
    <s v="X"/>
    <m/>
    <m/>
    <m/>
    <m/>
    <m/>
    <s v="CS"/>
    <s v="STD/40s"/>
    <n v="4"/>
    <n v="0.23699999999999999"/>
    <n v="12.566370614359172"/>
    <x v="1"/>
    <m/>
    <s v="W4"/>
    <x v="0"/>
    <s v="K1"/>
    <x v="14"/>
    <s v="SHOP"/>
    <m/>
    <m/>
    <m/>
    <m/>
    <m/>
    <x v="0"/>
    <m/>
    <m/>
    <m/>
    <m/>
    <m/>
    <m/>
    <m/>
    <m/>
    <m/>
    <m/>
    <m/>
    <m/>
    <m/>
  </r>
  <r>
    <s v="73-VRU"/>
    <s v=" 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10"/>
    <x v="0"/>
    <s v="K5"/>
    <x v="15"/>
    <s v="SHOP"/>
    <m/>
    <m/>
    <m/>
    <m/>
    <m/>
    <x v="0"/>
    <m/>
    <m/>
    <m/>
    <m/>
    <m/>
    <m/>
    <m/>
    <m/>
    <m/>
    <m/>
    <m/>
    <m/>
    <m/>
  </r>
  <r>
    <s v="73-VRU"/>
    <s v=" 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11"/>
    <x v="0"/>
    <s v="K5"/>
    <x v="15"/>
    <s v="SHOP"/>
    <m/>
    <m/>
    <m/>
    <m/>
    <m/>
    <x v="0"/>
    <m/>
    <m/>
    <m/>
    <m/>
    <m/>
    <m/>
    <m/>
    <m/>
    <m/>
    <m/>
    <m/>
    <m/>
    <m/>
  </r>
  <r>
    <s v="73-VRU"/>
    <s v=" 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12"/>
    <x v="0"/>
    <s v="K5"/>
    <x v="15"/>
    <s v="SHOP"/>
    <m/>
    <m/>
    <m/>
    <m/>
    <m/>
    <x v="0"/>
    <m/>
    <m/>
    <m/>
    <m/>
    <m/>
    <m/>
    <m/>
    <m/>
    <m/>
    <m/>
    <m/>
    <m/>
    <m/>
  </r>
  <r>
    <s v="73-VRU"/>
    <s v=" 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13"/>
    <x v="0"/>
    <s v="K5"/>
    <x v="15"/>
    <s v="SHOP"/>
    <m/>
    <m/>
    <m/>
    <m/>
    <m/>
    <x v="0"/>
    <m/>
    <m/>
    <m/>
    <m/>
    <m/>
    <m/>
    <m/>
    <m/>
    <m/>
    <m/>
    <m/>
    <m/>
    <m/>
  </r>
  <r>
    <s v="73-VRU"/>
    <s v=" 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14"/>
    <x v="0"/>
    <s v="K5"/>
    <x v="15"/>
    <s v="SHOP"/>
    <m/>
    <m/>
    <m/>
    <m/>
    <m/>
    <x v="0"/>
    <m/>
    <m/>
    <m/>
    <m/>
    <m/>
    <m/>
    <m/>
    <m/>
    <m/>
    <m/>
    <m/>
    <m/>
    <m/>
  </r>
  <r>
    <s v="73-VRU"/>
    <s v=" 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15"/>
    <x v="0"/>
    <s v="K5"/>
    <x v="15"/>
    <s v="SHOP"/>
    <m/>
    <m/>
    <m/>
    <m/>
    <m/>
    <x v="0"/>
    <m/>
    <m/>
    <m/>
    <m/>
    <m/>
    <m/>
    <m/>
    <m/>
    <m/>
    <m/>
    <m/>
    <m/>
    <m/>
  </r>
  <r>
    <s v="73-VRU"/>
    <s v=" 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16"/>
    <x v="0"/>
    <s v="K5"/>
    <x v="15"/>
    <s v="SHOP"/>
    <m/>
    <m/>
    <m/>
    <m/>
    <m/>
    <x v="0"/>
    <m/>
    <m/>
    <m/>
    <m/>
    <m/>
    <m/>
    <m/>
    <m/>
    <m/>
    <m/>
    <m/>
    <m/>
    <m/>
  </r>
  <r>
    <s v="73-VRU"/>
    <s v=" 7315-B 0232 sht. 1of1"/>
    <m/>
    <n v="302061"/>
    <s v="AAAA2"/>
    <s v="X"/>
    <m/>
    <m/>
    <m/>
    <m/>
    <m/>
    <s v="CS"/>
    <s v="STD/40s"/>
    <n v="4"/>
    <n v="0.23699999999999999"/>
    <n v="12.566370614359172"/>
    <x v="1"/>
    <m/>
    <s v="w17"/>
    <x v="0"/>
    <s v="K5"/>
    <x v="15"/>
    <s v="SHOP"/>
    <m/>
    <m/>
    <m/>
    <m/>
    <m/>
    <x v="0"/>
    <m/>
    <m/>
    <m/>
    <m/>
    <m/>
    <m/>
    <m/>
    <m/>
    <m/>
    <m/>
    <m/>
    <m/>
    <m/>
  </r>
  <r>
    <s v="73-VRU"/>
    <s v="7315-B 0127 sht. 1of1"/>
    <m/>
    <n v="302061"/>
    <s v="AAAA2"/>
    <s v="X"/>
    <m/>
    <m/>
    <m/>
    <m/>
    <m/>
    <s v="CS"/>
    <s v="STD/40s"/>
    <n v="4"/>
    <n v="0.23699999999999999"/>
    <n v="12.566370614359172"/>
    <x v="1"/>
    <m/>
    <s v="W5"/>
    <x v="0"/>
    <s v="K1"/>
    <x v="15"/>
    <s v="SHOP"/>
    <m/>
    <m/>
    <m/>
    <m/>
    <m/>
    <x v="0"/>
    <m/>
    <m/>
    <m/>
    <m/>
    <m/>
    <m/>
    <m/>
    <m/>
    <m/>
    <m/>
    <m/>
    <m/>
    <m/>
  </r>
  <r>
    <s v="73-VRU"/>
    <s v="7315-B 0231 sht. 1of1"/>
    <m/>
    <n v="302061"/>
    <s v="AAAA2"/>
    <s v="X"/>
    <m/>
    <m/>
    <m/>
    <m/>
    <m/>
    <s v="CS"/>
    <s v="STD/40s"/>
    <n v="4"/>
    <n v="0.23699999999999999"/>
    <n v="12.566370614359172"/>
    <x v="1"/>
    <m/>
    <s v="W6"/>
    <x v="0"/>
    <s v="K1"/>
    <x v="15"/>
    <s v="SHOP"/>
    <m/>
    <m/>
    <m/>
    <m/>
    <m/>
    <x v="0"/>
    <m/>
    <m/>
    <m/>
    <m/>
    <m/>
    <m/>
    <m/>
    <m/>
    <m/>
    <m/>
    <m/>
    <m/>
    <m/>
  </r>
  <r>
    <s v="73-VRU"/>
    <s v="7315-B 0127 sht. 1of1"/>
    <m/>
    <n v="302061"/>
    <s v="AAAA2"/>
    <s v="X"/>
    <m/>
    <m/>
    <m/>
    <m/>
    <m/>
    <s v="CS"/>
    <s v="STD/40s"/>
    <n v="4"/>
    <n v="0.23699999999999999"/>
    <n v="12.566370614359172"/>
    <x v="1"/>
    <m/>
    <s v="W7"/>
    <x v="0"/>
    <s v="K1"/>
    <x v="16"/>
    <s v="SHOP"/>
    <m/>
    <m/>
    <m/>
    <m/>
    <m/>
    <x v="0"/>
    <m/>
    <m/>
    <m/>
    <m/>
    <m/>
    <m/>
    <m/>
    <m/>
    <m/>
    <m/>
    <m/>
    <m/>
    <m/>
  </r>
  <r>
    <s v="73-VRU"/>
    <s v="7315-B 0127 sht. 1of1"/>
    <m/>
    <n v="302061"/>
    <s v="AAAA2"/>
    <s v="X"/>
    <m/>
    <m/>
    <m/>
    <m/>
    <m/>
    <s v="CS"/>
    <s v="STD/40s"/>
    <n v="4"/>
    <n v="0.23699999999999999"/>
    <n v="12.566370614359172"/>
    <x v="1"/>
    <m/>
    <s v="W8"/>
    <x v="0"/>
    <s v="K1"/>
    <x v="16"/>
    <s v="SHOP"/>
    <m/>
    <m/>
    <m/>
    <m/>
    <m/>
    <x v="0"/>
    <m/>
    <m/>
    <m/>
    <m/>
    <m/>
    <m/>
    <m/>
    <m/>
    <m/>
    <m/>
    <m/>
    <m/>
    <m/>
  </r>
  <r>
    <s v="73-VRU"/>
    <s v="7315-B 0127 sht. 1of1"/>
    <m/>
    <n v="302061"/>
    <s v="AAAA2"/>
    <s v="X"/>
    <m/>
    <m/>
    <m/>
    <m/>
    <m/>
    <s v="CS"/>
    <s v="STD/40s"/>
    <n v="4"/>
    <n v="0.23699999999999999"/>
    <n v="12.566370614359172"/>
    <x v="1"/>
    <m/>
    <s v="W9"/>
    <x v="0"/>
    <s v="K1"/>
    <x v="16"/>
    <s v="SHOP"/>
    <m/>
    <m/>
    <m/>
    <m/>
    <m/>
    <x v="0"/>
    <m/>
    <m/>
    <m/>
    <m/>
    <m/>
    <m/>
    <m/>
    <m/>
    <m/>
    <m/>
    <m/>
    <m/>
    <m/>
  </r>
  <r>
    <s v="73-VRU"/>
    <s v="7315-B 0127 sht. 1of1"/>
    <m/>
    <n v="302061"/>
    <s v="AAAA2"/>
    <s v="X"/>
    <m/>
    <m/>
    <m/>
    <m/>
    <m/>
    <s v="CS"/>
    <s v="STD/40s"/>
    <n v="4"/>
    <n v="0.23699999999999999"/>
    <n v="12.566370614359172"/>
    <x v="1"/>
    <m/>
    <s v="W10"/>
    <x v="0"/>
    <s v="K1"/>
    <x v="16"/>
    <s v="SHOP"/>
    <m/>
    <m/>
    <m/>
    <m/>
    <m/>
    <x v="0"/>
    <m/>
    <m/>
    <m/>
    <m/>
    <m/>
    <m/>
    <m/>
    <m/>
    <m/>
    <m/>
    <m/>
    <m/>
    <m/>
  </r>
  <r>
    <s v="73-VRU"/>
    <s v="7315-B 0231 sht. 1of1"/>
    <m/>
    <n v="302061"/>
    <s v="AAAA2"/>
    <s v="X"/>
    <m/>
    <m/>
    <m/>
    <m/>
    <m/>
    <s v="CS"/>
    <s v="STD/40s"/>
    <n v="4"/>
    <n v="0.23699999999999999"/>
    <n v="12.566370614359172"/>
    <x v="1"/>
    <m/>
    <s v="w11"/>
    <x v="0"/>
    <s v="K1"/>
    <x v="16"/>
    <s v="SHOP"/>
    <m/>
    <m/>
    <m/>
    <m/>
    <m/>
    <x v="0"/>
    <m/>
    <m/>
    <m/>
    <m/>
    <m/>
    <m/>
    <m/>
    <m/>
    <m/>
    <m/>
    <m/>
    <m/>
    <m/>
  </r>
  <r>
    <s v="73-VRU"/>
    <s v="7315-B 0231 sht. 1of1"/>
    <m/>
    <n v="302061"/>
    <s v="AAAA2"/>
    <s v="X"/>
    <m/>
    <m/>
    <m/>
    <m/>
    <m/>
    <s v="CS"/>
    <s v="STD/40s"/>
    <n v="4"/>
    <n v="0.23699999999999999"/>
    <n v="12.566370614359172"/>
    <x v="1"/>
    <m/>
    <s v="w12"/>
    <x v="0"/>
    <s v="K1"/>
    <x v="16"/>
    <s v="SHOP"/>
    <m/>
    <m/>
    <m/>
    <m/>
    <m/>
    <x v="0"/>
    <m/>
    <m/>
    <m/>
    <m/>
    <m/>
    <m/>
    <m/>
    <m/>
    <m/>
    <m/>
    <m/>
    <m/>
    <m/>
  </r>
  <r>
    <s v="73-VRU"/>
    <s v="7315-B 0231 sht. 1of1"/>
    <m/>
    <n v="302061"/>
    <s v="AAAA2"/>
    <s v="X"/>
    <m/>
    <m/>
    <m/>
    <m/>
    <m/>
    <s v="CS"/>
    <s v="STD/40s"/>
    <n v="4"/>
    <n v="0.23699999999999999"/>
    <n v="12.566370614359172"/>
    <x v="1"/>
    <m/>
    <s v="w13"/>
    <x v="0"/>
    <s v="K1"/>
    <x v="16"/>
    <s v="SHOP"/>
    <m/>
    <m/>
    <m/>
    <m/>
    <m/>
    <x v="3"/>
    <s v="Y"/>
    <m/>
    <m/>
    <m/>
    <m/>
    <m/>
    <m/>
    <m/>
    <m/>
    <m/>
    <m/>
    <m/>
    <m/>
  </r>
  <r>
    <s v="73-VRU"/>
    <s v="7315-B 0231 sht. 1of1"/>
    <m/>
    <n v="302061"/>
    <s v="AAAA2"/>
    <s v="X"/>
    <m/>
    <m/>
    <m/>
    <m/>
    <m/>
    <s v="CS"/>
    <s v="STD/40s"/>
    <n v="4"/>
    <n v="0.23699999999999999"/>
    <n v="12.566370614359172"/>
    <x v="1"/>
    <m/>
    <s v="w14"/>
    <x v="0"/>
    <s v="K1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4"/>
    <n v="0.23699999999999999"/>
    <n v="12.566370614359172"/>
    <x v="1"/>
    <m/>
    <s v="W1"/>
    <x v="0"/>
    <s v="K4"/>
    <x v="14"/>
    <s v="SHOP"/>
    <m/>
    <m/>
    <m/>
    <m/>
    <m/>
    <x v="0"/>
    <m/>
    <m/>
    <m/>
    <m/>
    <m/>
    <m/>
    <m/>
    <m/>
    <m/>
    <m/>
    <m/>
    <m/>
    <s v="Click To Open Docs"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2"/>
    <x v="0"/>
    <s v="K4"/>
    <x v="14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3"/>
    <x v="0"/>
    <s v="K4"/>
    <x v="14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4"/>
    <x v="0"/>
    <s v="K4"/>
    <x v="14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5"/>
    <x v="0"/>
    <s v="K4"/>
    <x v="14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6"/>
    <x v="0"/>
    <s v="K4"/>
    <x v="14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7"/>
    <x v="0"/>
    <s v="K4"/>
    <x v="14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8"/>
    <x v="0"/>
    <s v="K4"/>
    <x v="14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9"/>
    <x v="0"/>
    <s v="K4"/>
    <x v="14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10"/>
    <x v="0"/>
    <s v="K4"/>
    <x v="14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11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12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13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14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15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s v="X"/>
    <m/>
    <m/>
    <m/>
    <m/>
    <m/>
    <s v="CS"/>
    <s v="STD/40s"/>
    <n v="3"/>
    <n v="0.216"/>
    <n v="9.4247779607693793"/>
    <x v="1"/>
    <m/>
    <s v="w16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m/>
    <s v="X"/>
    <m/>
    <m/>
    <m/>
    <m/>
    <s v="CS"/>
    <n v="80"/>
    <n v="0.75"/>
    <n v="0.154"/>
    <n v="2.3561944901923448"/>
    <x v="3"/>
    <m/>
    <s v="w17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m/>
    <s v="X"/>
    <m/>
    <m/>
    <m/>
    <m/>
    <s v="CS"/>
    <s v="n/a"/>
    <n v="0.75"/>
    <s v=""/>
    <n v="2.3561944901923448"/>
    <x v="2"/>
    <m/>
    <s v="w18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m/>
    <s v="X"/>
    <m/>
    <m/>
    <m/>
    <m/>
    <s v="CS"/>
    <n v="80"/>
    <n v="0.75"/>
    <n v="0.154"/>
    <n v="2.3561944901923448"/>
    <x v="3"/>
    <m/>
    <s v="w19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1of2"/>
    <m/>
    <n v="301511"/>
    <s v="AAAA2"/>
    <m/>
    <s v="X"/>
    <m/>
    <m/>
    <m/>
    <m/>
    <s v="CS"/>
    <s v="n/a"/>
    <n v="0.75"/>
    <s v=""/>
    <n v="2.3561944901923448"/>
    <x v="2"/>
    <m/>
    <s v="W20"/>
    <x v="0"/>
    <s v="K4"/>
    <x v="16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21"/>
    <x v="0"/>
    <s v="K4"/>
    <x v="16"/>
    <s v="SHOP"/>
    <m/>
    <m/>
    <m/>
    <m/>
    <m/>
    <x v="0"/>
    <m/>
    <m/>
    <m/>
    <m/>
    <m/>
    <m/>
    <m/>
    <m/>
    <m/>
    <m/>
    <m/>
    <m/>
    <m/>
  </r>
  <r>
    <s v="73-VRU"/>
    <s v="7315-B 0231 sht. 1of1"/>
    <m/>
    <n v="302061"/>
    <s v="AAAA2"/>
    <s v="X"/>
    <m/>
    <m/>
    <m/>
    <m/>
    <m/>
    <s v="CS"/>
    <s v="STD/40s"/>
    <n v="4"/>
    <n v="0.23699999999999999"/>
    <n v="12.566370614359172"/>
    <x v="1"/>
    <m/>
    <s v="w15"/>
    <x v="0"/>
    <s v="K1"/>
    <x v="17"/>
    <s v="SHOP"/>
    <m/>
    <m/>
    <m/>
    <m/>
    <m/>
    <x v="3"/>
    <s v="Y"/>
    <m/>
    <m/>
    <m/>
    <m/>
    <m/>
    <m/>
    <m/>
    <m/>
    <m/>
    <m/>
    <m/>
    <s v="Click To Open Docs"/>
  </r>
  <r>
    <s v="73-VRU"/>
    <s v="7315-B 0231 sht. 1of1"/>
    <m/>
    <n v="302061"/>
    <s v="AAAA2"/>
    <s v="X"/>
    <m/>
    <m/>
    <m/>
    <m/>
    <m/>
    <s v="CS"/>
    <s v="STD/40s"/>
    <n v="4"/>
    <n v="0.23699999999999999"/>
    <n v="12.566370614359172"/>
    <x v="1"/>
    <m/>
    <s v="w16"/>
    <x v="0"/>
    <s v="K1"/>
    <x v="17"/>
    <s v="SHOP"/>
    <m/>
    <m/>
    <m/>
    <m/>
    <m/>
    <x v="0"/>
    <m/>
    <m/>
    <m/>
    <m/>
    <m/>
    <m/>
    <m/>
    <m/>
    <m/>
    <m/>
    <m/>
    <m/>
    <m/>
  </r>
  <r>
    <s v="73-VRU"/>
    <s v="7315-B 0231 sht. 1of1"/>
    <m/>
    <n v="302061"/>
    <s v="AAAA2"/>
    <m/>
    <s v="X"/>
    <m/>
    <m/>
    <m/>
    <m/>
    <s v="CS"/>
    <s v="n/a"/>
    <n v="0.75"/>
    <s v=""/>
    <n v="2.3561944901923448"/>
    <x v="2"/>
    <m/>
    <s v="w17"/>
    <x v="0"/>
    <s v="K1"/>
    <x v="17"/>
    <s v="SHOP"/>
    <m/>
    <m/>
    <m/>
    <m/>
    <m/>
    <x v="0"/>
    <m/>
    <m/>
    <m/>
    <m/>
    <m/>
    <m/>
    <m/>
    <m/>
    <m/>
    <m/>
    <m/>
    <m/>
    <m/>
  </r>
  <r>
    <s v="73-VRU"/>
    <s v="7315-B 0231 sht. 1of1"/>
    <m/>
    <n v="302061"/>
    <s v="AAAA2"/>
    <m/>
    <s v="X"/>
    <m/>
    <m/>
    <m/>
    <m/>
    <s v="CS"/>
    <n v="80"/>
    <n v="0.75"/>
    <n v="0.154"/>
    <n v="2.3561944901923448"/>
    <x v="3"/>
    <m/>
    <s v="w18"/>
    <x v="0"/>
    <s v="K1"/>
    <x v="17"/>
    <s v="SHOP"/>
    <m/>
    <m/>
    <d v="2026-06-25T00:00:00"/>
    <d v="2026-06-25T00:00:00"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18"/>
    <x v="0"/>
    <s v="K5"/>
    <x v="17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19"/>
    <x v="0"/>
    <s v="K5"/>
    <x v="17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s v="n/a"/>
    <n v="0.75"/>
    <s v=""/>
    <n v="2.3561944901923448"/>
    <x v="2"/>
    <m/>
    <s v="W20"/>
    <x v="0"/>
    <s v="K5"/>
    <x v="17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s v="n/a"/>
    <n v="0.75"/>
    <s v=""/>
    <n v="2.3561944901923448"/>
    <x v="2"/>
    <m/>
    <s v="W21"/>
    <x v="0"/>
    <s v="K5"/>
    <x v="17"/>
    <s v="SHOP"/>
    <m/>
    <m/>
    <d v="2026-06-25T00:00:00"/>
    <d v="2026-06-25T00:00:00"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n v="80"/>
    <n v="0.75"/>
    <n v="0.154"/>
    <n v="2.3561944901923448"/>
    <x v="3"/>
    <m/>
    <s v="W22"/>
    <x v="0"/>
    <s v="K5"/>
    <x v="17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n v="80"/>
    <n v="0.75"/>
    <n v="0.154"/>
    <n v="2.3561944901923448"/>
    <x v="3"/>
    <m/>
    <s v="W23"/>
    <x v="0"/>
    <s v="K5"/>
    <x v="17"/>
    <s v="SHOP"/>
    <m/>
    <m/>
    <d v="2026-06-25T00:00:00"/>
    <d v="2026-06-25T00:00:00"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24"/>
    <x v="0"/>
    <s v="K5"/>
    <x v="17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25"/>
    <x v="0"/>
    <s v="K5"/>
    <x v="17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s v="n/a"/>
    <n v="0.75"/>
    <s v=""/>
    <n v="2.3561944901923448"/>
    <x v="2"/>
    <m/>
    <s v="W26"/>
    <x v="0"/>
    <s v="K5"/>
    <x v="17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s v="n/a"/>
    <n v="0.75"/>
    <s v=""/>
    <n v="2.3561944901923448"/>
    <x v="3"/>
    <m/>
    <s v="W27"/>
    <x v="0"/>
    <s v="K5"/>
    <x v="17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28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29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30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31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32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33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34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35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s v="n/a"/>
    <n v="0.75"/>
    <s v=""/>
    <n v="2.3561944901923448"/>
    <x v="2"/>
    <m/>
    <s v="W36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n v="80"/>
    <n v="0.75"/>
    <n v="0.154"/>
    <n v="2.3561944901923448"/>
    <x v="3"/>
    <m/>
    <s v="W37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s v="n/a"/>
    <n v="0.75"/>
    <s v=""/>
    <n v="2.3561944901923448"/>
    <x v="2"/>
    <m/>
    <s v="W38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n v="80"/>
    <n v="0.75"/>
    <n v="0.154"/>
    <n v="2.3561944901923448"/>
    <x v="3"/>
    <m/>
    <s v="W39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s v="n/a"/>
    <n v="0.75"/>
    <s v=""/>
    <n v="2.3561944901923448"/>
    <x v="2"/>
    <m/>
    <s v="W40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m/>
    <s v="X"/>
    <m/>
    <m/>
    <m/>
    <m/>
    <s v="CS"/>
    <n v="80"/>
    <n v="0.75"/>
    <n v="0.154"/>
    <n v="2.3561944901923448"/>
    <x v="3"/>
    <m/>
    <s v="W41"/>
    <x v="0"/>
    <s v="K5"/>
    <x v="18"/>
    <s v="SHOP"/>
    <m/>
    <m/>
    <m/>
    <m/>
    <m/>
    <x v="0"/>
    <m/>
    <m/>
    <m/>
    <m/>
    <m/>
    <m/>
    <m/>
    <m/>
    <m/>
    <m/>
    <m/>
    <m/>
    <m/>
  </r>
  <r>
    <s v="73-VRU"/>
    <s v="7315-B 0232 sht. 1of1"/>
    <m/>
    <n v="302061"/>
    <s v="AAAA2"/>
    <m/>
    <s v="X"/>
    <m/>
    <m/>
    <m/>
    <m/>
    <s v="CS"/>
    <s v="n/a"/>
    <n v="0.75"/>
    <s v=""/>
    <n v="2.3561944901923448"/>
    <x v="2"/>
    <m/>
    <s v="W42"/>
    <x v="0"/>
    <s v="K5"/>
    <x v="19"/>
    <s v="SHOP"/>
    <m/>
    <m/>
    <m/>
    <m/>
    <m/>
    <x v="0"/>
    <m/>
    <m/>
    <m/>
    <m/>
    <m/>
    <m/>
    <m/>
    <m/>
    <m/>
    <m/>
    <m/>
    <m/>
    <m/>
  </r>
  <r>
    <s v="73-VRU"/>
    <s v="7315-B 0232 sht. 1of1"/>
    <m/>
    <n v="302061"/>
    <s v="AAAA2"/>
    <m/>
    <s v="X"/>
    <m/>
    <m/>
    <m/>
    <m/>
    <s v="CS"/>
    <n v="80"/>
    <n v="0.75"/>
    <n v="0.154"/>
    <n v="2.3561944901923448"/>
    <x v="3"/>
    <m/>
    <s v="W43"/>
    <x v="0"/>
    <s v="K5"/>
    <x v="19"/>
    <s v="SHOP"/>
    <m/>
    <m/>
    <d v="2026-06-25T00:00:00"/>
    <d v="2026-06-25T00:00:00"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44"/>
    <x v="0"/>
    <s v="K5"/>
    <x v="19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45"/>
    <x v="0"/>
    <s v="K5"/>
    <x v="19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46"/>
    <x v="0"/>
    <s v="K5"/>
    <x v="19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47"/>
    <x v="0"/>
    <s v="K5"/>
    <x v="19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48"/>
    <x v="0"/>
    <s v="K5"/>
    <x v="19"/>
    <s v="SHOP"/>
    <m/>
    <m/>
    <m/>
    <m/>
    <m/>
    <x v="0"/>
    <m/>
    <m/>
    <m/>
    <m/>
    <m/>
    <m/>
    <m/>
    <m/>
    <m/>
    <m/>
    <m/>
    <m/>
    <m/>
  </r>
  <r>
    <s v="73-VRU"/>
    <s v="7315-B 0230 sht. 1of1"/>
    <m/>
    <n v="302061"/>
    <s v="AAAA2"/>
    <s v="X"/>
    <m/>
    <m/>
    <m/>
    <m/>
    <m/>
    <s v="CS"/>
    <s v="STD/40s"/>
    <n v="3"/>
    <n v="0.216"/>
    <n v="9.4247779607693793"/>
    <x v="1"/>
    <m/>
    <s v="W49"/>
    <x v="0"/>
    <s v="K5"/>
    <x v="19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22"/>
    <x v="0"/>
    <s v="K4"/>
    <x v="17"/>
    <s v="SHOP"/>
    <m/>
    <m/>
    <m/>
    <m/>
    <m/>
    <x v="0"/>
    <m/>
    <m/>
    <m/>
    <m/>
    <m/>
    <m/>
    <m/>
    <m/>
    <m/>
    <m/>
    <m/>
    <m/>
    <s v="Click To Open Docs"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23"/>
    <x v="0"/>
    <s v="K4"/>
    <x v="17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24"/>
    <x v="0"/>
    <s v="K4"/>
    <x v="17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25"/>
    <x v="0"/>
    <s v="K4"/>
    <x v="17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26"/>
    <x v="0"/>
    <s v="K4"/>
    <x v="17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27"/>
    <x v="0"/>
    <s v="K4"/>
    <x v="17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28"/>
    <x v="0"/>
    <s v="K4"/>
    <x v="18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29"/>
    <x v="0"/>
    <s v="K4"/>
    <x v="18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30"/>
    <x v="0"/>
    <s v="K4"/>
    <x v="18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m/>
    <s v="X"/>
    <m/>
    <m/>
    <m/>
    <m/>
    <s v="CS"/>
    <s v="n/a"/>
    <n v="0.75"/>
    <s v=""/>
    <n v="2.3561944901923448"/>
    <x v="2"/>
    <m/>
    <s v="W31"/>
    <x v="0"/>
    <s v="K4"/>
    <x v="18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m/>
    <s v="X"/>
    <m/>
    <m/>
    <m/>
    <m/>
    <s v="CS"/>
    <n v="80"/>
    <n v="0.75"/>
    <n v="0.154"/>
    <n v="2.3561944901923448"/>
    <x v="3"/>
    <m/>
    <s v="W32"/>
    <x v="0"/>
    <s v="K4"/>
    <x v="18"/>
    <s v="SHOP"/>
    <m/>
    <m/>
    <d v="2026-06-25T00:00:00"/>
    <d v="2026-06-25T00:00:00"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33"/>
    <x v="0"/>
    <s v="K4"/>
    <x v="18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34"/>
    <x v="0"/>
    <s v="K4"/>
    <x v="18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35"/>
    <x v="0"/>
    <s v="K4"/>
    <x v="19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m/>
    <s v="X"/>
    <m/>
    <m/>
    <m/>
    <m/>
    <s v="CS"/>
    <s v="n/a"/>
    <n v="0.75"/>
    <s v=""/>
    <n v="2.3561944901923448"/>
    <x v="2"/>
    <m/>
    <s v="W36"/>
    <x v="0"/>
    <s v="K4"/>
    <x v="19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m/>
    <s v="X"/>
    <m/>
    <m/>
    <m/>
    <m/>
    <s v="CS"/>
    <n v="80"/>
    <n v="0.75"/>
    <n v="0.154"/>
    <n v="2.3561944901923448"/>
    <x v="3"/>
    <m/>
    <s v="W37"/>
    <x v="0"/>
    <s v="K4"/>
    <x v="19"/>
    <s v="SHOP"/>
    <m/>
    <m/>
    <d v="2026-06-25T00:00:00"/>
    <d v="2026-06-25T00:00:00"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38"/>
    <x v="0"/>
    <s v="K4"/>
    <x v="19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39"/>
    <x v="0"/>
    <s v="K4"/>
    <x v="19"/>
    <s v="SHOP"/>
    <m/>
    <m/>
    <m/>
    <m/>
    <m/>
    <x v="0"/>
    <m/>
    <m/>
    <m/>
    <m/>
    <m/>
    <m/>
    <m/>
    <m/>
    <m/>
    <m/>
    <m/>
    <m/>
    <m/>
  </r>
  <r>
    <s v="72-Tanks "/>
    <s v="7215-B 092425 sht. 2of2"/>
    <m/>
    <n v="301511"/>
    <s v="AAAA2"/>
    <s v="X"/>
    <m/>
    <m/>
    <m/>
    <m/>
    <m/>
    <s v="CS"/>
    <s v="STD/40s"/>
    <n v="3"/>
    <n v="0.216"/>
    <n v="9.4247779607693793"/>
    <x v="1"/>
    <m/>
    <s v="W40"/>
    <x v="0"/>
    <s v="K4"/>
    <x v="19"/>
    <s v="SHOP"/>
    <m/>
    <m/>
    <m/>
    <m/>
    <m/>
    <x v="0"/>
    <m/>
    <m/>
    <m/>
    <m/>
    <m/>
    <m/>
    <m/>
    <m/>
    <m/>
    <m/>
    <m/>
    <m/>
    <m/>
  </r>
  <r>
    <s v="55-Trans"/>
    <s v="5515-B 062226-1 sht. 1of1"/>
    <m/>
    <n v="308542"/>
    <s v="AAAA2"/>
    <s v="X"/>
    <m/>
    <m/>
    <m/>
    <m/>
    <m/>
    <s v="CS"/>
    <s v="STD/40s"/>
    <n v="3"/>
    <n v="0.216"/>
    <n v="9.4247779607693793"/>
    <x v="1"/>
    <m/>
    <s v="W1"/>
    <x v="0"/>
    <s v="K1"/>
    <x v="17"/>
    <s v="SHOP"/>
    <m/>
    <m/>
    <m/>
    <m/>
    <m/>
    <x v="0"/>
    <m/>
    <m/>
    <m/>
    <m/>
    <m/>
    <m/>
    <m/>
    <m/>
    <m/>
    <m/>
    <m/>
    <m/>
    <s v="Click To Open Docs"/>
  </r>
  <r>
    <s v="55-Trans"/>
    <s v="5515-B 062226-1 sht. 1of1"/>
    <m/>
    <n v="308542"/>
    <s v="AAAA2"/>
    <s v="X"/>
    <m/>
    <m/>
    <m/>
    <m/>
    <m/>
    <s v="CS"/>
    <s v="STD/40s"/>
    <n v="3"/>
    <n v="0.216"/>
    <n v="9.4247779607693793"/>
    <x v="1"/>
    <m/>
    <s v="W2"/>
    <x v="0"/>
    <s v="K1"/>
    <x v="17"/>
    <s v="SHOP"/>
    <m/>
    <m/>
    <m/>
    <m/>
    <m/>
    <x v="0"/>
    <m/>
    <m/>
    <m/>
    <m/>
    <m/>
    <m/>
    <m/>
    <m/>
    <m/>
    <m/>
    <m/>
    <m/>
    <m/>
  </r>
  <r>
    <s v="55-Trans"/>
    <s v="5515-B 062226-1 sht. 1of1"/>
    <m/>
    <n v="308542"/>
    <s v="AAAA2"/>
    <s v="X"/>
    <m/>
    <m/>
    <m/>
    <m/>
    <m/>
    <s v="CS"/>
    <s v="STD/40s"/>
    <n v="3"/>
    <n v="0.216"/>
    <n v="9.4247779607693793"/>
    <x v="1"/>
    <m/>
    <s v="W3"/>
    <x v="0"/>
    <s v="K1"/>
    <x v="17"/>
    <s v="SHOP"/>
    <m/>
    <m/>
    <m/>
    <m/>
    <m/>
    <x v="0"/>
    <m/>
    <m/>
    <m/>
    <m/>
    <m/>
    <m/>
    <m/>
    <m/>
    <m/>
    <m/>
    <m/>
    <m/>
    <m/>
  </r>
  <r>
    <s v="55-Trans"/>
    <s v="5515-B 062226-1 sht. 1of1"/>
    <m/>
    <n v="308542"/>
    <s v="AAAA2"/>
    <s v="X"/>
    <m/>
    <m/>
    <m/>
    <m/>
    <m/>
    <s v="CS"/>
    <s v="STD/40s"/>
    <n v="3"/>
    <n v="0.216"/>
    <n v="9.4247779607693793"/>
    <x v="1"/>
    <m/>
    <s v="W4"/>
    <x v="0"/>
    <s v="K1"/>
    <x v="17"/>
    <s v="SHOP"/>
    <m/>
    <m/>
    <m/>
    <m/>
    <m/>
    <x v="0"/>
    <m/>
    <m/>
    <m/>
    <m/>
    <m/>
    <m/>
    <m/>
    <m/>
    <m/>
    <m/>
    <m/>
    <m/>
    <m/>
  </r>
  <r>
    <s v="55-Trans"/>
    <s v="5515-B 062226-1 sht. 1of1"/>
    <m/>
    <n v="308542"/>
    <s v="AAAA2"/>
    <s v="X"/>
    <m/>
    <m/>
    <m/>
    <m/>
    <m/>
    <s v="CS"/>
    <s v="STD/40s"/>
    <n v="3"/>
    <n v="0.216"/>
    <n v="9.4247779607693793"/>
    <x v="1"/>
    <m/>
    <s v="W5"/>
    <x v="0"/>
    <s v="K5"/>
    <x v="17"/>
    <s v="SHOP"/>
    <m/>
    <m/>
    <m/>
    <m/>
    <m/>
    <x v="0"/>
    <m/>
    <m/>
    <m/>
    <m/>
    <m/>
    <m/>
    <m/>
    <m/>
    <m/>
    <m/>
    <m/>
    <m/>
    <m/>
  </r>
  <r>
    <s v="55-Trans"/>
    <s v="5515-B 07226 sht. 1-2"/>
    <m/>
    <n v="308542"/>
    <s v="AAAA2"/>
    <s v="X"/>
    <m/>
    <m/>
    <m/>
    <m/>
    <m/>
    <s v="CS"/>
    <n v="80"/>
    <n v="2"/>
    <n v="0.218"/>
    <n v="6.2831853071795862"/>
    <x v="1"/>
    <m/>
    <s v="W1"/>
    <x v="0"/>
    <s v="K1"/>
    <x v="20"/>
    <s v="SHOP"/>
    <m/>
    <m/>
    <m/>
    <m/>
    <m/>
    <x v="0"/>
    <m/>
    <m/>
    <m/>
    <m/>
    <m/>
    <m/>
    <m/>
    <m/>
    <m/>
    <m/>
    <m/>
    <m/>
    <m/>
  </r>
  <r>
    <s v="55-Trans"/>
    <s v="5515-B 07226 sht. 1-2"/>
    <m/>
    <n v="308542"/>
    <s v="AAAA2"/>
    <s v="X"/>
    <m/>
    <m/>
    <m/>
    <m/>
    <m/>
    <s v="CS"/>
    <n v="80"/>
    <n v="2"/>
    <n v="0.218"/>
    <n v="6.2831853071795862"/>
    <x v="1"/>
    <m/>
    <s v="W2"/>
    <x v="0"/>
    <s v="K1"/>
    <x v="20"/>
    <s v="SHOP"/>
    <m/>
    <m/>
    <m/>
    <m/>
    <m/>
    <x v="0"/>
    <m/>
    <m/>
    <m/>
    <m/>
    <m/>
    <m/>
    <m/>
    <m/>
    <m/>
    <m/>
    <m/>
    <m/>
    <m/>
  </r>
  <r>
    <s v="55-Trans"/>
    <s v="5515-B 07226 sht. 1-2"/>
    <m/>
    <n v="308542"/>
    <s v="AAAA2"/>
    <s v="X"/>
    <m/>
    <m/>
    <m/>
    <m/>
    <m/>
    <s v="CS"/>
    <n v="80"/>
    <n v="2"/>
    <n v="0.218"/>
    <n v="6.2831853071795862"/>
    <x v="1"/>
    <m/>
    <s v="W3"/>
    <x v="0"/>
    <s v="K1"/>
    <x v="20"/>
    <s v="SHOP"/>
    <m/>
    <m/>
    <m/>
    <m/>
    <m/>
    <x v="0"/>
    <m/>
    <m/>
    <m/>
    <m/>
    <m/>
    <m/>
    <m/>
    <m/>
    <m/>
    <m/>
    <m/>
    <m/>
    <m/>
  </r>
  <r>
    <s v="55-Trans"/>
    <s v="5515-B 07226 sht. 1-2"/>
    <m/>
    <n v="308542"/>
    <s v="AAAA2"/>
    <s v="X"/>
    <m/>
    <m/>
    <m/>
    <m/>
    <m/>
    <s v="CS"/>
    <n v="80"/>
    <n v="2"/>
    <n v="0.218"/>
    <n v="6.2831853071795862"/>
    <x v="1"/>
    <m/>
    <s v="W4"/>
    <x v="0"/>
    <s v="K1"/>
    <x v="20"/>
    <s v="SHOP"/>
    <m/>
    <m/>
    <m/>
    <m/>
    <m/>
    <x v="0"/>
    <m/>
    <m/>
    <m/>
    <m/>
    <m/>
    <m/>
    <m/>
    <m/>
    <m/>
    <m/>
    <m/>
    <m/>
    <m/>
  </r>
  <r>
    <s v="55-Trans"/>
    <s v="5515-B 07226 sht. 1-2"/>
    <m/>
    <n v="308542"/>
    <s v="AAAA2"/>
    <s v="X"/>
    <m/>
    <m/>
    <m/>
    <m/>
    <m/>
    <s v="CS"/>
    <n v="80"/>
    <n v="2"/>
    <n v="0.218"/>
    <n v="6.2831853071795862"/>
    <x v="1"/>
    <m/>
    <s v="W5"/>
    <x v="0"/>
    <s v="K1"/>
    <x v="20"/>
    <s v="SHOP"/>
    <m/>
    <m/>
    <m/>
    <m/>
    <m/>
    <x v="0"/>
    <m/>
    <m/>
    <m/>
    <m/>
    <m/>
    <m/>
    <m/>
    <m/>
    <m/>
    <m/>
    <m/>
    <m/>
    <m/>
  </r>
  <r>
    <s v="55-Trans"/>
    <s v="5515-B 07226 sht. 1-2"/>
    <m/>
    <n v="308542"/>
    <s v="AAAA2"/>
    <s v="X"/>
    <m/>
    <m/>
    <m/>
    <m/>
    <m/>
    <s v="CS"/>
    <n v="80"/>
    <n v="2"/>
    <n v="0.218"/>
    <n v="6.2831853071795862"/>
    <x v="1"/>
    <m/>
    <s v="W6"/>
    <x v="0"/>
    <s v="K1"/>
    <x v="20"/>
    <s v="SHOP"/>
    <m/>
    <m/>
    <m/>
    <m/>
    <m/>
    <x v="0"/>
    <m/>
    <m/>
    <m/>
    <m/>
    <m/>
    <m/>
    <m/>
    <m/>
    <m/>
    <m/>
    <m/>
    <m/>
    <m/>
  </r>
  <r>
    <s v="55-Trans"/>
    <s v="5515-B 07226 sht. 2-2"/>
    <m/>
    <n v="308542"/>
    <s v="AAAA2"/>
    <s v="X"/>
    <m/>
    <m/>
    <m/>
    <m/>
    <m/>
    <s v="CS"/>
    <n v="80"/>
    <n v="2"/>
    <n v="0.218"/>
    <n v="6.2831853071795862"/>
    <x v="1"/>
    <m/>
    <s v="W1"/>
    <x v="0"/>
    <s v="K5"/>
    <x v="20"/>
    <s v="SHOP"/>
    <m/>
    <m/>
    <m/>
    <m/>
    <m/>
    <x v="0"/>
    <m/>
    <m/>
    <m/>
    <m/>
    <m/>
    <m/>
    <m/>
    <m/>
    <m/>
    <m/>
    <m/>
    <m/>
    <m/>
  </r>
  <r>
    <s v="55-Trans"/>
    <s v="5515-B 07226 sht. 2-2"/>
    <m/>
    <n v="308542"/>
    <s v="AAAA2"/>
    <s v="X"/>
    <m/>
    <m/>
    <m/>
    <m/>
    <m/>
    <s v="CS"/>
    <n v="80"/>
    <n v="2"/>
    <n v="0.218"/>
    <n v="6.2831853071795862"/>
    <x v="1"/>
    <m/>
    <s v="W2"/>
    <x v="0"/>
    <s v="K5"/>
    <x v="20"/>
    <s v="SHOP"/>
    <m/>
    <m/>
    <m/>
    <m/>
    <m/>
    <x v="0"/>
    <m/>
    <m/>
    <m/>
    <m/>
    <m/>
    <m/>
    <m/>
    <m/>
    <m/>
    <m/>
    <m/>
    <m/>
    <m/>
  </r>
  <r>
    <s v="55-Trans"/>
    <s v="5515-B 07226 sht. 2-2"/>
    <m/>
    <n v="308542"/>
    <s v="AAAA2"/>
    <s v="X"/>
    <m/>
    <m/>
    <m/>
    <m/>
    <m/>
    <s v="CS"/>
    <n v="80"/>
    <n v="2"/>
    <n v="0.218"/>
    <n v="6.2831853071795862"/>
    <x v="1"/>
    <m/>
    <s v="W3"/>
    <x v="0"/>
    <s v="K5"/>
    <x v="20"/>
    <s v="SHOP"/>
    <m/>
    <m/>
    <m/>
    <m/>
    <m/>
    <x v="0"/>
    <m/>
    <m/>
    <m/>
    <m/>
    <m/>
    <m/>
    <m/>
    <m/>
    <m/>
    <m/>
    <m/>
    <m/>
    <m/>
  </r>
  <r>
    <s v="55-Trans"/>
    <s v="5515-B 07226 sht. 2-2"/>
    <m/>
    <n v="308542"/>
    <s v="AAAA2"/>
    <s v="X"/>
    <m/>
    <m/>
    <m/>
    <m/>
    <m/>
    <s v="CS"/>
    <n v="80"/>
    <n v="2"/>
    <n v="0.218"/>
    <n v="6.2831853071795862"/>
    <x v="1"/>
    <m/>
    <s v="W4"/>
    <x v="0"/>
    <s v="K5"/>
    <x v="20"/>
    <s v="SHOP"/>
    <m/>
    <m/>
    <m/>
    <m/>
    <m/>
    <x v="0"/>
    <m/>
    <m/>
    <m/>
    <m/>
    <m/>
    <m/>
    <m/>
    <m/>
    <m/>
    <m/>
    <m/>
    <m/>
    <m/>
  </r>
  <r>
    <s v="55-Trans"/>
    <s v="5515-B 07226 sht. 2-2"/>
    <m/>
    <n v="308542"/>
    <s v="AAAA2"/>
    <s v="X"/>
    <m/>
    <m/>
    <m/>
    <m/>
    <m/>
    <s v="CS"/>
    <n v="80"/>
    <n v="2"/>
    <n v="0.218"/>
    <n v="6.2831853071795862"/>
    <x v="1"/>
    <m/>
    <s v="W5"/>
    <x v="0"/>
    <s v="K5"/>
    <x v="20"/>
    <s v="SHOP"/>
    <m/>
    <m/>
    <m/>
    <m/>
    <m/>
    <x v="0"/>
    <m/>
    <m/>
    <m/>
    <m/>
    <m/>
    <m/>
    <m/>
    <m/>
    <m/>
    <m/>
    <m/>
    <m/>
    <m/>
  </r>
  <r>
    <s v="55-Trans"/>
    <s v="5515-B 07226 sht. 2-2"/>
    <m/>
    <n v="308542"/>
    <s v="AAAA2"/>
    <s v="X"/>
    <m/>
    <m/>
    <m/>
    <m/>
    <m/>
    <s v="CS"/>
    <n v="80"/>
    <n v="2"/>
    <n v="0.218"/>
    <n v="6.2831853071795862"/>
    <x v="1"/>
    <m/>
    <s v="W6"/>
    <x v="0"/>
    <s v="K5"/>
    <x v="20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"/>
    <x v="0"/>
    <s v="K1"/>
    <x v="21"/>
    <s v="SHOP"/>
    <m/>
    <m/>
    <m/>
    <m/>
    <m/>
    <x v="0"/>
    <m/>
    <m/>
    <m/>
    <m/>
    <m/>
    <m/>
    <m/>
    <m/>
    <m/>
    <m/>
    <m/>
    <m/>
    <s v="Click To Open Docs"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2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3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4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5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6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7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8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9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0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1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2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3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4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5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6"/>
    <x v="0"/>
    <s v="K1"/>
    <x v="21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7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8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19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20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21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22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23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1-4"/>
    <m/>
    <n v="307187"/>
    <s v="KAAA1"/>
    <m/>
    <s v="X"/>
    <m/>
    <m/>
    <m/>
    <m/>
    <s v="CS"/>
    <n v="80"/>
    <n v="0.75"/>
    <n v="0.154"/>
    <n v="2.3561944901923448"/>
    <x v="3"/>
    <m/>
    <s v="W24"/>
    <x v="0"/>
    <s v="K1"/>
    <x v="22"/>
    <s v="FW"/>
    <m/>
    <m/>
    <d v="2026-07-30T00:00:00"/>
    <d v="2026-07-30T00:00:00"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25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26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27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28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29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0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1"/>
    <x v="0"/>
    <s v="K1"/>
    <x v="22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2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3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4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5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6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7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8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39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0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1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2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3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4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5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6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7"/>
    <x v="0"/>
    <s v="K1"/>
    <x v="23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8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49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50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51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52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53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54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55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56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57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2-4"/>
    <m/>
    <n v="307187"/>
    <s v="KAAA1"/>
    <m/>
    <s v="X"/>
    <m/>
    <m/>
    <m/>
    <m/>
    <s v="CS"/>
    <n v="80"/>
    <n v="0.75"/>
    <n v="0.154"/>
    <n v="2.3561944901923448"/>
    <x v="3"/>
    <m/>
    <s v="W58"/>
    <x v="0"/>
    <s v="K1"/>
    <x v="24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59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0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1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2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3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4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5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6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7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8"/>
    <x v="0"/>
    <s v="K1"/>
    <x v="25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69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0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1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2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3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4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5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6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7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8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79"/>
    <x v="0"/>
    <s v="K1"/>
    <x v="26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80"/>
    <x v="0"/>
    <s v="K1"/>
    <x v="26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81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82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3-4"/>
    <m/>
    <n v="307187"/>
    <s v="KAAA1"/>
    <m/>
    <s v="X"/>
    <m/>
    <m/>
    <m/>
    <m/>
    <s v="CS"/>
    <n v="80"/>
    <n v="0.75"/>
    <n v="0.154"/>
    <n v="2.3561944901923448"/>
    <x v="3"/>
    <m/>
    <s v="W83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84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85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86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87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88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89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0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1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2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3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4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5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6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7"/>
    <x v="0"/>
    <s v="K1"/>
    <x v="27"/>
    <s v="SHOP"/>
    <m/>
    <m/>
    <m/>
    <d v="2026-07-27T00:00:00"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8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99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100"/>
    <x v="0"/>
    <s v="K1"/>
    <x v="27"/>
    <s v="SHOP"/>
    <m/>
    <m/>
    <m/>
    <m/>
    <m/>
    <x v="0"/>
    <m/>
    <m/>
    <m/>
    <m/>
    <m/>
    <m/>
    <m/>
    <m/>
    <m/>
    <m/>
    <m/>
    <m/>
    <m/>
  </r>
  <r>
    <s v="48-Sru #1"/>
    <s v="4815-B 070126-2 sht 4-4"/>
    <m/>
    <n v="307187"/>
    <s v="KAAA1"/>
    <m/>
    <s v="X"/>
    <m/>
    <m/>
    <m/>
    <m/>
    <s v="CS"/>
    <n v="80"/>
    <n v="0.75"/>
    <n v="0.154"/>
    <n v="2.3561944901923448"/>
    <x v="3"/>
    <m/>
    <s v="W101"/>
    <x v="0"/>
    <s v="K1"/>
    <x v="27"/>
    <s v="SHOP"/>
    <m/>
    <m/>
    <m/>
    <m/>
    <m/>
    <x v="0"/>
    <m/>
    <m/>
    <m/>
    <m/>
    <m/>
    <m/>
    <m/>
    <m/>
    <m/>
    <m/>
    <m/>
    <m/>
    <m/>
  </r>
  <r>
    <s v="64-FGS"/>
    <s v="6415-B 072326-1 sht 1-1"/>
    <m/>
    <n v="300456"/>
    <s v="AAAA2"/>
    <m/>
    <s v="X"/>
    <m/>
    <m/>
    <m/>
    <m/>
    <s v="CS"/>
    <n v="80"/>
    <n v="1"/>
    <n v="0.17899999999999999"/>
    <n v="3.1415926535897931"/>
    <x v="3"/>
    <m/>
    <s v="W1"/>
    <x v="0"/>
    <s v="K4"/>
    <x v="27"/>
    <s v="SHOP"/>
    <m/>
    <m/>
    <m/>
    <m/>
    <m/>
    <x v="0"/>
    <m/>
    <m/>
    <m/>
    <m/>
    <m/>
    <m/>
    <m/>
    <m/>
    <m/>
    <m/>
    <m/>
    <m/>
    <s v="Click To Open Docs"/>
  </r>
  <r>
    <s v="64-FGS"/>
    <s v="6415-B 072326-1 sht 1-1"/>
    <m/>
    <n v="300456"/>
    <s v="AAAA2"/>
    <m/>
    <s v="X"/>
    <m/>
    <m/>
    <m/>
    <m/>
    <s v="CS"/>
    <n v="80"/>
    <n v="1"/>
    <n v="0.17899999999999999"/>
    <n v="3.1415926535897931"/>
    <x v="3"/>
    <m/>
    <s v="W2"/>
    <x v="0"/>
    <s v="K4"/>
    <x v="27"/>
    <s v="SHOP"/>
    <m/>
    <m/>
    <m/>
    <m/>
    <m/>
    <x v="0"/>
    <m/>
    <m/>
    <m/>
    <m/>
    <m/>
    <m/>
    <m/>
    <m/>
    <m/>
    <m/>
    <m/>
    <m/>
    <m/>
  </r>
  <r>
    <s v="64-FGS"/>
    <s v="6415-B 072326-1 sht 1-1"/>
    <m/>
    <n v="300456"/>
    <s v="AAAA2"/>
    <m/>
    <s v="X"/>
    <m/>
    <m/>
    <m/>
    <m/>
    <s v="CS"/>
    <n v="80"/>
    <n v="1"/>
    <n v="0.17899999999999999"/>
    <n v="3.1415926535897931"/>
    <x v="3"/>
    <m/>
    <s v="W3"/>
    <x v="0"/>
    <s v="K4"/>
    <x v="27"/>
    <s v="SHOP"/>
    <m/>
    <m/>
    <m/>
    <m/>
    <m/>
    <x v="0"/>
    <m/>
    <m/>
    <m/>
    <m/>
    <m/>
    <m/>
    <m/>
    <m/>
    <m/>
    <m/>
    <m/>
    <m/>
    <m/>
  </r>
  <r>
    <s v="64-FGS"/>
    <s v="6415-B 072326-1 sht 1-1"/>
    <m/>
    <n v="300456"/>
    <s v="AAAA2"/>
    <m/>
    <s v="X"/>
    <m/>
    <m/>
    <m/>
    <m/>
    <s v="CS"/>
    <n v="80"/>
    <n v="1"/>
    <n v="0.17899999999999999"/>
    <n v="3.1415926535897931"/>
    <x v="3"/>
    <m/>
    <s v="W4"/>
    <x v="0"/>
    <s v="K4"/>
    <x v="27"/>
    <s v="SHOP"/>
    <m/>
    <m/>
    <m/>
    <m/>
    <m/>
    <x v="0"/>
    <m/>
    <m/>
    <m/>
    <m/>
    <m/>
    <m/>
    <m/>
    <m/>
    <m/>
    <m/>
    <m/>
    <m/>
    <m/>
  </r>
  <r>
    <s v="73-VRU"/>
    <s v="7315-B 072426 sht 1-1"/>
    <m/>
    <n v="306557"/>
    <s v="AAAA2"/>
    <s v="X"/>
    <m/>
    <m/>
    <m/>
    <m/>
    <m/>
    <s v="CS"/>
    <s v="STD/40s"/>
    <n v="4"/>
    <n v="0.23699999999999999"/>
    <n v="12.566370614359172"/>
    <x v="1"/>
    <m/>
    <s v="W1"/>
    <x v="0"/>
    <s v="K1"/>
    <x v="28"/>
    <s v="SHOP"/>
    <m/>
    <m/>
    <m/>
    <m/>
    <m/>
    <x v="0"/>
    <m/>
    <m/>
    <m/>
    <m/>
    <m/>
    <m/>
    <m/>
    <m/>
    <m/>
    <m/>
    <m/>
    <m/>
    <s v="Click To Open Docs"/>
  </r>
  <r>
    <s v="73-VRU"/>
    <s v="7315-B 072426 sht 1-1"/>
    <m/>
    <n v="306557"/>
    <s v="AAAA2"/>
    <s v="X"/>
    <m/>
    <m/>
    <m/>
    <m/>
    <m/>
    <s v="CS"/>
    <s v="STD/40s"/>
    <n v="4"/>
    <n v="0.23699999999999999"/>
    <n v="12.566370614359172"/>
    <x v="1"/>
    <m/>
    <s v="W2"/>
    <x v="0"/>
    <s v="K5"/>
    <x v="28"/>
    <s v="SHOP"/>
    <m/>
    <m/>
    <m/>
    <m/>
    <m/>
    <x v="0"/>
    <m/>
    <m/>
    <m/>
    <m/>
    <m/>
    <m/>
    <m/>
    <m/>
    <m/>
    <m/>
    <m/>
    <m/>
    <m/>
  </r>
  <r>
    <s v="73-VRU"/>
    <s v="7315-B 072426 sht 1-1"/>
    <m/>
    <n v="306557"/>
    <s v="AAAA2"/>
    <s v="X"/>
    <m/>
    <m/>
    <m/>
    <m/>
    <m/>
    <s v="CS"/>
    <s v="STD/40s"/>
    <n v="4"/>
    <n v="0.23699999999999999"/>
    <n v="12.566370614359172"/>
    <x v="1"/>
    <m/>
    <s v="W3"/>
    <x v="0"/>
    <s v="K5"/>
    <x v="28"/>
    <s v="SHOP"/>
    <m/>
    <m/>
    <m/>
    <m/>
    <m/>
    <x v="0"/>
    <m/>
    <m/>
    <m/>
    <m/>
    <m/>
    <m/>
    <m/>
    <m/>
    <m/>
    <m/>
    <m/>
    <m/>
    <m/>
  </r>
  <r>
    <s v="73-VRU"/>
    <s v="7315-B 072426 sht 1-1"/>
    <m/>
    <n v="306557"/>
    <s v="AAAA2"/>
    <s v="X"/>
    <m/>
    <m/>
    <m/>
    <m/>
    <m/>
    <s v="CS"/>
    <s v="STD/40s"/>
    <n v="4"/>
    <n v="0.23699999999999999"/>
    <n v="12.566370614359172"/>
    <x v="1"/>
    <m/>
    <s v="W4"/>
    <x v="0"/>
    <s v="K5"/>
    <x v="28"/>
    <s v="SHOP"/>
    <m/>
    <m/>
    <m/>
    <m/>
    <m/>
    <x v="4"/>
    <s v="Y"/>
    <m/>
    <m/>
    <m/>
    <m/>
    <m/>
    <m/>
    <m/>
    <m/>
    <m/>
    <m/>
    <m/>
    <m/>
  </r>
  <r>
    <s v="73-VRU"/>
    <s v="7315-B 072426 sht 1-1"/>
    <m/>
    <n v="306557"/>
    <s v="AAAA2"/>
    <s v="X"/>
    <m/>
    <m/>
    <m/>
    <m/>
    <m/>
    <s v="CS"/>
    <s v="STD/40s"/>
    <n v="4"/>
    <n v="0.23699999999999999"/>
    <n v="12.566370614359172"/>
    <x v="1"/>
    <m/>
    <s v="W5"/>
    <x v="0"/>
    <s v="K5"/>
    <x v="28"/>
    <s v="SHOP"/>
    <m/>
    <m/>
    <m/>
    <m/>
    <m/>
    <x v="0"/>
    <m/>
    <m/>
    <m/>
    <m/>
    <m/>
    <m/>
    <m/>
    <m/>
    <m/>
    <m/>
    <m/>
    <m/>
    <m/>
  </r>
  <r>
    <s v="73-VRU"/>
    <s v="7315-B 072426 sht 1-1"/>
    <m/>
    <n v="306557"/>
    <s v="AAAA2"/>
    <s v="X"/>
    <m/>
    <m/>
    <m/>
    <m/>
    <m/>
    <s v="CS"/>
    <s v="STD/40s"/>
    <n v="4"/>
    <n v="0.23699999999999999"/>
    <n v="12.566370614359172"/>
    <x v="1"/>
    <m/>
    <s v="W6"/>
    <x v="0"/>
    <s v="K5"/>
    <x v="28"/>
    <s v="SHOP"/>
    <m/>
    <m/>
    <m/>
    <m/>
    <m/>
    <x v="0"/>
    <m/>
    <m/>
    <m/>
    <m/>
    <m/>
    <m/>
    <m/>
    <m/>
    <m/>
    <m/>
    <m/>
    <m/>
    <m/>
  </r>
  <r>
    <s v="73-VRU"/>
    <s v="7315-B 072426 sht 1-1"/>
    <m/>
    <n v="306557"/>
    <s v="AAAA2"/>
    <s v="X"/>
    <m/>
    <m/>
    <m/>
    <m/>
    <m/>
    <s v="CS"/>
    <s v="STD/40s"/>
    <n v="4"/>
    <n v="0.23699999999999999"/>
    <n v="12.566370614359172"/>
    <x v="1"/>
    <m/>
    <s v="W7"/>
    <x v="0"/>
    <s v="K5"/>
    <x v="28"/>
    <s v="SHOP"/>
    <m/>
    <m/>
    <m/>
    <m/>
    <m/>
    <x v="0"/>
    <m/>
    <m/>
    <m/>
    <m/>
    <m/>
    <m/>
    <m/>
    <m/>
    <m/>
    <m/>
    <m/>
    <m/>
    <m/>
  </r>
  <r>
    <s v="73-VRU"/>
    <s v="7315-B 072926 sht 1-1"/>
    <m/>
    <n v="308824"/>
    <s v="AAAA2"/>
    <s v="X"/>
    <m/>
    <m/>
    <m/>
    <m/>
    <m/>
    <s v="CS"/>
    <s v="STD/40s"/>
    <n v="4"/>
    <n v="0.23699999999999999"/>
    <n v="12.566370614359172"/>
    <x v="1"/>
    <m/>
    <s v="W1"/>
    <x v="0"/>
    <s v="K1"/>
    <x v="29"/>
    <s v="SHOP"/>
    <m/>
    <m/>
    <m/>
    <m/>
    <m/>
    <x v="0"/>
    <m/>
    <m/>
    <m/>
    <m/>
    <m/>
    <m/>
    <m/>
    <m/>
    <m/>
    <m/>
    <m/>
    <m/>
    <m/>
  </r>
  <r>
    <s v="73-VRU"/>
    <s v="7315-B 072926 sht 1-1"/>
    <m/>
    <n v="308824"/>
    <s v="AAAA2"/>
    <s v="X"/>
    <m/>
    <m/>
    <m/>
    <m/>
    <m/>
    <s v="CS"/>
    <s v="STD/40s"/>
    <n v="4"/>
    <n v="0.23699999999999999"/>
    <n v="12.566370614359172"/>
    <x v="1"/>
    <m/>
    <s v="W2"/>
    <x v="0"/>
    <s v="K1"/>
    <x v="29"/>
    <s v="SHOP"/>
    <m/>
    <m/>
    <m/>
    <m/>
    <m/>
    <x v="0"/>
    <m/>
    <m/>
    <m/>
    <m/>
    <m/>
    <m/>
    <m/>
    <m/>
    <m/>
    <m/>
    <m/>
    <m/>
    <m/>
  </r>
  <r>
    <s v="73-VRU"/>
    <s v="7315-B 072926 sht 1-1"/>
    <m/>
    <n v="308824"/>
    <s v="AAAA2"/>
    <s v="X"/>
    <m/>
    <m/>
    <m/>
    <m/>
    <m/>
    <s v="CS"/>
    <s v="STD/40s"/>
    <n v="4"/>
    <n v="0.23699999999999999"/>
    <n v="12.566370614359172"/>
    <x v="1"/>
    <m/>
    <s v="W3"/>
    <x v="0"/>
    <s v="K1"/>
    <x v="29"/>
    <s v="SHOP"/>
    <m/>
    <m/>
    <m/>
    <m/>
    <m/>
    <x v="0"/>
    <m/>
    <m/>
    <m/>
    <m/>
    <m/>
    <m/>
    <m/>
    <m/>
    <m/>
    <m/>
    <m/>
    <m/>
    <m/>
  </r>
  <r>
    <s v="73-VRU"/>
    <s v="7315-B 072926 sht 1-1"/>
    <m/>
    <n v="308824"/>
    <s v="AAAA2"/>
    <s v="X"/>
    <m/>
    <m/>
    <m/>
    <m/>
    <m/>
    <s v="CS"/>
    <s v="STD/40s"/>
    <n v="4"/>
    <n v="0.23699999999999999"/>
    <n v="12.566370614359172"/>
    <x v="1"/>
    <m/>
    <s v="W4"/>
    <x v="0"/>
    <s v="K1"/>
    <x v="29"/>
    <s v="SHOP"/>
    <m/>
    <m/>
    <m/>
    <m/>
    <m/>
    <x v="0"/>
    <m/>
    <m/>
    <m/>
    <m/>
    <m/>
    <m/>
    <m/>
    <m/>
    <m/>
    <m/>
    <m/>
    <m/>
    <m/>
  </r>
  <r>
    <s v="73-VRU"/>
    <s v="7315-B 072926 sht 1-1"/>
    <m/>
    <n v="308824"/>
    <s v="AAAA2"/>
    <s v="X"/>
    <m/>
    <m/>
    <m/>
    <m/>
    <m/>
    <s v="CS"/>
    <s v="STD/40s"/>
    <n v="4"/>
    <n v="0.23699999999999999"/>
    <n v="12.566370614359172"/>
    <x v="1"/>
    <m/>
    <s v="W5"/>
    <x v="0"/>
    <s v="K1"/>
    <x v="29"/>
    <s v="SHOP"/>
    <m/>
    <m/>
    <m/>
    <m/>
    <m/>
    <x v="0"/>
    <m/>
    <m/>
    <m/>
    <m/>
    <m/>
    <m/>
    <m/>
    <m/>
    <m/>
    <m/>
    <m/>
    <m/>
    <m/>
  </r>
  <r>
    <s v="73-VRU"/>
    <s v="7315-B 072926 sht 1-1"/>
    <m/>
    <n v="308824"/>
    <s v="AAAA2"/>
    <m/>
    <s v="X"/>
    <m/>
    <m/>
    <m/>
    <m/>
    <s v="CS"/>
    <n v="80"/>
    <n v="1"/>
    <n v="0.17899999999999999"/>
    <n v="3.1415926535897931"/>
    <x v="2"/>
    <m/>
    <s v="W6"/>
    <x v="0"/>
    <s v="K1"/>
    <x v="29"/>
    <s v="SHOP"/>
    <m/>
    <m/>
    <m/>
    <m/>
    <m/>
    <x v="0"/>
    <m/>
    <m/>
    <m/>
    <m/>
    <m/>
    <m/>
    <m/>
    <m/>
    <m/>
    <m/>
    <m/>
    <m/>
    <m/>
  </r>
  <r>
    <s v="73-VRU"/>
    <s v="7315-B 072926 sht 1-1"/>
    <m/>
    <n v="308824"/>
    <s v="AAAA2"/>
    <m/>
    <s v="X"/>
    <m/>
    <m/>
    <m/>
    <m/>
    <s v="CS"/>
    <n v="80"/>
    <n v="1"/>
    <n v="0.17899999999999999"/>
    <n v="3.1415926535897931"/>
    <x v="3"/>
    <m/>
    <s v="W7"/>
    <x v="0"/>
    <s v="K1"/>
    <x v="29"/>
    <s v="SHOP"/>
    <m/>
    <m/>
    <m/>
    <m/>
    <m/>
    <x v="0"/>
    <m/>
    <m/>
    <m/>
    <m/>
    <m/>
    <m/>
    <m/>
    <m/>
    <m/>
    <m/>
    <m/>
    <m/>
    <m/>
  </r>
  <r>
    <s v="73-VRU"/>
    <s v="7315-B 080326 sht 1-1"/>
    <m/>
    <n v="308824"/>
    <s v="AAAA2"/>
    <s v="X"/>
    <m/>
    <m/>
    <m/>
    <m/>
    <m/>
    <s v="CS"/>
    <s v="STD/40s"/>
    <n v="4"/>
    <n v="0.23699999999999999"/>
    <n v="12.566370614359172"/>
    <x v="1"/>
    <m/>
    <s v="W1"/>
    <x v="0"/>
    <s v="K5"/>
    <x v="30"/>
    <s v="SHOP"/>
    <m/>
    <m/>
    <m/>
    <m/>
    <m/>
    <x v="0"/>
    <m/>
    <m/>
    <m/>
    <m/>
    <m/>
    <m/>
    <m/>
    <m/>
    <m/>
    <m/>
    <m/>
    <m/>
    <m/>
  </r>
  <r>
    <s v="73-VRU"/>
    <s v="7315-B 080326 sht 1-1"/>
    <m/>
    <n v="308824"/>
    <s v="AAAA2"/>
    <s v="X"/>
    <m/>
    <m/>
    <m/>
    <m/>
    <m/>
    <s v="CS"/>
    <s v="STD/40s"/>
    <n v="4"/>
    <n v="0.23699999999999999"/>
    <n v="12.566370614359172"/>
    <x v="1"/>
    <m/>
    <s v="W2"/>
    <x v="0"/>
    <s v="K5"/>
    <x v="30"/>
    <s v="SHOP"/>
    <m/>
    <m/>
    <m/>
    <m/>
    <m/>
    <x v="0"/>
    <m/>
    <m/>
    <m/>
    <m/>
    <m/>
    <m/>
    <m/>
    <m/>
    <m/>
    <m/>
    <m/>
    <m/>
    <m/>
  </r>
  <r>
    <s v="73-VRU"/>
    <s v="7315-B 080326 sht 1-1"/>
    <m/>
    <n v="308824"/>
    <s v="AAAA2"/>
    <s v="X"/>
    <m/>
    <m/>
    <m/>
    <m/>
    <m/>
    <s v="CS"/>
    <s v="STD/40s"/>
    <n v="4"/>
    <n v="0.23699999999999999"/>
    <n v="12.566370614359172"/>
    <x v="1"/>
    <m/>
    <s v="W3"/>
    <x v="0"/>
    <s v="K5"/>
    <x v="30"/>
    <s v="SHOP"/>
    <m/>
    <m/>
    <m/>
    <m/>
    <m/>
    <x v="0"/>
    <m/>
    <m/>
    <m/>
    <m/>
    <m/>
    <m/>
    <m/>
    <m/>
    <m/>
    <m/>
    <m/>
    <m/>
    <m/>
  </r>
  <r>
    <s v="73-VRU"/>
    <s v="7315-B 080326 sht 1-1"/>
    <m/>
    <n v="308824"/>
    <s v="AAAA2"/>
    <s v="X"/>
    <m/>
    <m/>
    <m/>
    <m/>
    <m/>
    <s v="CS"/>
    <s v="STD/40s"/>
    <n v="4"/>
    <n v="0.23699999999999999"/>
    <n v="12.566370614359172"/>
    <x v="1"/>
    <m/>
    <s v="W4"/>
    <x v="0"/>
    <s v="K5"/>
    <x v="30"/>
    <s v="SHOP"/>
    <m/>
    <m/>
    <m/>
    <m/>
    <m/>
    <x v="0"/>
    <m/>
    <m/>
    <m/>
    <m/>
    <m/>
    <m/>
    <m/>
    <m/>
    <m/>
    <m/>
    <m/>
    <m/>
    <m/>
  </r>
  <r>
    <s v="73-VRU"/>
    <s v="7315-B 080326 sht 1-1"/>
    <m/>
    <n v="308824"/>
    <s v="AAAA2"/>
    <m/>
    <s v="X"/>
    <m/>
    <m/>
    <m/>
    <m/>
    <s v="CS"/>
    <n v="80"/>
    <n v="0.75"/>
    <n v="0.154"/>
    <n v="2.3561944901923448"/>
    <x v="2"/>
    <m/>
    <s v="W5"/>
    <x v="0"/>
    <s v="K5"/>
    <x v="30"/>
    <s v="SHOP"/>
    <m/>
    <m/>
    <m/>
    <m/>
    <m/>
    <x v="0"/>
    <m/>
    <m/>
    <m/>
    <m/>
    <m/>
    <m/>
    <m/>
    <m/>
    <m/>
    <m/>
    <m/>
    <m/>
    <m/>
  </r>
  <r>
    <s v="73-VRU"/>
    <s v="7315-B 080326 sht 1-1"/>
    <m/>
    <n v="308824"/>
    <s v="AAAA2"/>
    <m/>
    <s v="X"/>
    <m/>
    <m/>
    <m/>
    <m/>
    <s v="CS"/>
    <n v="80"/>
    <n v="0.75"/>
    <n v="0.154"/>
    <n v="2.3561944901923448"/>
    <x v="3"/>
    <m/>
    <s v="W6"/>
    <x v="0"/>
    <s v="K5"/>
    <x v="30"/>
    <s v="SHOP"/>
    <m/>
    <m/>
    <m/>
    <m/>
    <m/>
    <x v="0"/>
    <m/>
    <m/>
    <m/>
    <m/>
    <m/>
    <m/>
    <m/>
    <m/>
    <m/>
    <m/>
    <m/>
    <m/>
    <m/>
  </r>
  <r>
    <s v="60-FW"/>
    <s v="6015-B 080726-1 sht 1-1"/>
    <m/>
    <n v="303802"/>
    <s v="JAAG2R"/>
    <m/>
    <m/>
    <m/>
    <m/>
    <m/>
    <m/>
    <s v="CS"/>
    <s v="STD/40s"/>
    <n v="3"/>
    <n v="0.216"/>
    <n v="9.4247779607693793"/>
    <x v="1"/>
    <m/>
    <s v="W1"/>
    <x v="0"/>
    <s v="K5"/>
    <x v="31"/>
    <s v="SHOP"/>
    <m/>
    <m/>
    <m/>
    <m/>
    <m/>
    <x v="0"/>
    <m/>
    <m/>
    <m/>
    <m/>
    <m/>
    <m/>
    <m/>
    <m/>
    <m/>
    <m/>
    <m/>
    <m/>
    <s v="Click To Open Docs"/>
  </r>
  <r>
    <s v="60-FW"/>
    <s v="6015-B 080726-1 sht 1-1"/>
    <m/>
    <n v="303802"/>
    <s v="JAAG2R"/>
    <m/>
    <m/>
    <m/>
    <m/>
    <m/>
    <m/>
    <s v="CS"/>
    <s v="STD/40s"/>
    <n v="3"/>
    <n v="0.216"/>
    <n v="9.4247779607693793"/>
    <x v="1"/>
    <m/>
    <s v="W2"/>
    <x v="0"/>
    <s v="K5"/>
    <x v="31"/>
    <s v="SHOP"/>
    <m/>
    <m/>
    <m/>
    <m/>
    <m/>
    <x v="0"/>
    <m/>
    <m/>
    <m/>
    <m/>
    <m/>
    <m/>
    <m/>
    <m/>
    <m/>
    <m/>
    <m/>
    <m/>
    <m/>
  </r>
  <r>
    <s v="60-FW"/>
    <s v="6015-B 080726-1 sht 1-1"/>
    <m/>
    <n v="303802"/>
    <s v="JAAG2R"/>
    <m/>
    <m/>
    <m/>
    <m/>
    <m/>
    <m/>
    <s v="CS"/>
    <n v="80"/>
    <n v="0.75"/>
    <n v="0.154"/>
    <n v="2.3561944901923448"/>
    <x v="2"/>
    <m/>
    <s v="W3"/>
    <x v="0"/>
    <s v="K5"/>
    <x v="31"/>
    <s v="SHOP"/>
    <m/>
    <m/>
    <m/>
    <m/>
    <m/>
    <x v="0"/>
    <m/>
    <m/>
    <m/>
    <m/>
    <m/>
    <m/>
    <m/>
    <m/>
    <m/>
    <m/>
    <m/>
    <m/>
    <m/>
  </r>
  <r>
    <s v="60-FW"/>
    <s v="6015-B 080726-1 sht 1-1"/>
    <m/>
    <n v="303802"/>
    <s v="JAAG2R"/>
    <m/>
    <m/>
    <m/>
    <m/>
    <m/>
    <m/>
    <s v="CS"/>
    <n v="80"/>
    <n v="0.75"/>
    <n v="0.154"/>
    <n v="2.3561944901923448"/>
    <x v="3"/>
    <m/>
    <s v="W4"/>
    <x v="0"/>
    <s v="K5"/>
    <x v="31"/>
    <s v="SHOP"/>
    <m/>
    <m/>
    <m/>
    <m/>
    <m/>
    <x v="0"/>
    <m/>
    <m/>
    <m/>
    <m/>
    <m/>
    <m/>
    <m/>
    <m/>
    <m/>
    <m/>
    <m/>
    <m/>
    <m/>
  </r>
  <r>
    <s v="60-FW"/>
    <s v="6015-B 080726-2 sht 1-1"/>
    <m/>
    <n v="303402"/>
    <s v="JAAG2R"/>
    <m/>
    <m/>
    <m/>
    <m/>
    <m/>
    <m/>
    <s v="CS"/>
    <s v="STD/40s"/>
    <n v="4"/>
    <n v="0.23699999999999999"/>
    <n v="12.566370614359172"/>
    <x v="1"/>
    <m/>
    <s v="W1"/>
    <x v="0"/>
    <s v="K1"/>
    <x v="31"/>
    <s v="SHOP"/>
    <m/>
    <m/>
    <m/>
    <m/>
    <m/>
    <x v="0"/>
    <m/>
    <m/>
    <m/>
    <m/>
    <m/>
    <m/>
    <m/>
    <m/>
    <m/>
    <m/>
    <m/>
    <m/>
    <s v="Click To Open Docs"/>
  </r>
  <r>
    <s v="60-FW"/>
    <s v="6015-B 080726-2 sht 1-1"/>
    <m/>
    <n v="303402"/>
    <s v="JAAG2R"/>
    <m/>
    <m/>
    <m/>
    <m/>
    <m/>
    <m/>
    <s v="CS"/>
    <s v="STD/40s"/>
    <n v="4"/>
    <n v="0.23699999999999999"/>
    <n v="12.566370614359172"/>
    <x v="1"/>
    <m/>
    <s v="W2"/>
    <x v="0"/>
    <s v="K1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1.5"/>
    <n v="0.2"/>
    <n v="4.7123889803846897"/>
    <x v="3"/>
    <m/>
    <s v="W1"/>
    <x v="0"/>
    <s v="K4"/>
    <x v="30"/>
    <s v="SHOP"/>
    <m/>
    <m/>
    <m/>
    <m/>
    <m/>
    <x v="0"/>
    <m/>
    <m/>
    <m/>
    <m/>
    <m/>
    <m/>
    <m/>
    <m/>
    <m/>
    <m/>
    <m/>
    <m/>
    <s v="Click To Open Docs"/>
  </r>
  <r>
    <s v="35-Platformer"/>
    <s v="3515-B 052725-1 sht. 1of4"/>
    <m/>
    <n v="301061"/>
    <s v="KAAA1"/>
    <m/>
    <s v="X"/>
    <m/>
    <m/>
    <m/>
    <m/>
    <s v="CS"/>
    <n v="80"/>
    <n v="1.5"/>
    <n v="0.2"/>
    <n v="4.7123889803846897"/>
    <x v="3"/>
    <m/>
    <s v="W2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1.5"/>
    <n v="0.2"/>
    <n v="4.7123889803846897"/>
    <x v="3"/>
    <m/>
    <s v="W3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1.5"/>
    <n v="0.2"/>
    <n v="4.7123889803846897"/>
    <x v="3"/>
    <m/>
    <s v="W4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1.5"/>
    <n v="0.2"/>
    <n v="4.7123889803846897"/>
    <x v="3"/>
    <m/>
    <s v="W5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1.5"/>
    <n v="0.2"/>
    <n v="4.7123889803846897"/>
    <x v="3"/>
    <m/>
    <s v="W6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1.5"/>
    <n v="0.2"/>
    <n v="4.7123889803846897"/>
    <x v="3"/>
    <m/>
    <s v="W7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1.5"/>
    <n v="0.2"/>
    <n v="4.7123889803846897"/>
    <x v="3"/>
    <m/>
    <s v="W8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9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0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1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2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3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4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5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6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7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8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19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20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21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22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23"/>
    <x v="0"/>
    <s v="K4"/>
    <x v="30"/>
    <s v="SHOP"/>
    <m/>
    <m/>
    <m/>
    <d v="2026-08-13T00:00:00"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24"/>
    <x v="0"/>
    <s v="K4"/>
    <x v="30"/>
    <s v="SHOP"/>
    <m/>
    <m/>
    <m/>
    <d v="2026-08-13T00:00:00"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25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26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27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s v="X"/>
    <m/>
    <m/>
    <m/>
    <m/>
    <s v="CS"/>
    <n v="80"/>
    <n v="0.75"/>
    <n v="0.154"/>
    <n v="2.3561944901923448"/>
    <x v="3"/>
    <m/>
    <s v="W28"/>
    <x v="0"/>
    <s v="K4"/>
    <x v="30"/>
    <s v="SHOP"/>
    <m/>
    <m/>
    <m/>
    <d v="2026-08-13T00:00:00"/>
    <m/>
    <x v="0"/>
    <m/>
    <m/>
    <m/>
    <m/>
    <m/>
    <m/>
    <m/>
    <m/>
    <m/>
    <m/>
    <m/>
    <m/>
    <m/>
  </r>
  <r>
    <s v="35-Platformer"/>
    <s v="3515-B 052725-1 sht. 1of4"/>
    <m/>
    <n v="301061"/>
    <s v="KAAA1"/>
    <m/>
    <m/>
    <m/>
    <m/>
    <m/>
    <m/>
    <s v="CS"/>
    <m/>
    <m/>
    <s v=""/>
    <n v="0"/>
    <x v="4"/>
    <m/>
    <s v="W29"/>
    <x v="0"/>
    <s v="K4"/>
    <x v="30"/>
    <s v="SHOP"/>
    <m/>
    <m/>
    <m/>
    <m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0"/>
    <x v="0"/>
    <s v="K4"/>
    <x v="32"/>
    <s v="SHOP"/>
    <m/>
    <m/>
    <m/>
    <m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1"/>
    <x v="0"/>
    <s v="K4"/>
    <x v="32"/>
    <s v="SHOP"/>
    <m/>
    <m/>
    <m/>
    <m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2"/>
    <x v="0"/>
    <s v="K4"/>
    <x v="32"/>
    <s v="SHOP"/>
    <m/>
    <m/>
    <m/>
    <m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3"/>
    <x v="0"/>
    <s v="K4"/>
    <x v="32"/>
    <s v="SHOP"/>
    <m/>
    <m/>
    <m/>
    <m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4"/>
    <x v="0"/>
    <s v="K4"/>
    <x v="32"/>
    <s v="SHOP"/>
    <m/>
    <m/>
    <m/>
    <d v="2026-08-13T00:00:00"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5"/>
    <x v="0"/>
    <s v="K4"/>
    <x v="32"/>
    <s v="SHOP"/>
    <m/>
    <m/>
    <m/>
    <d v="2026-08-13T00:00:00"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6"/>
    <x v="0"/>
    <s v="K4"/>
    <x v="32"/>
    <s v="SHOP"/>
    <m/>
    <m/>
    <m/>
    <m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7"/>
    <x v="0"/>
    <s v="K4"/>
    <x v="32"/>
    <s v="SHOP"/>
    <m/>
    <m/>
    <m/>
    <m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8"/>
    <x v="0"/>
    <s v="K4"/>
    <x v="32"/>
    <s v="SHOP"/>
    <m/>
    <m/>
    <m/>
    <m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s v="X"/>
    <m/>
    <m/>
    <m/>
    <m/>
    <s v="CS"/>
    <n v="80"/>
    <n v="1.5"/>
    <n v="0.2"/>
    <n v="4.7123889803846897"/>
    <x v="3"/>
    <m/>
    <s v="W39"/>
    <x v="0"/>
    <s v="K4"/>
    <x v="32"/>
    <s v="SHOP"/>
    <m/>
    <m/>
    <m/>
    <d v="2026-08-13T00:00:00"/>
    <m/>
    <x v="0"/>
    <m/>
    <m/>
    <m/>
    <m/>
    <m/>
    <m/>
    <m/>
    <m/>
    <m/>
    <m/>
    <m/>
    <m/>
    <m/>
  </r>
  <r>
    <s v="35-Platformer"/>
    <s v="3515-B 052725-1 sht. 2of4"/>
    <m/>
    <n v="301061"/>
    <s v="KAAA1"/>
    <m/>
    <m/>
    <m/>
    <m/>
    <m/>
    <m/>
    <s v="CS"/>
    <m/>
    <m/>
    <s v=""/>
    <n v="0"/>
    <x v="4"/>
    <m/>
    <s v="W40"/>
    <x v="0"/>
    <s v="K4"/>
    <x v="32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41"/>
    <x v="0"/>
    <s v="K4"/>
    <x v="33"/>
    <s v="SHOP"/>
    <m/>
    <m/>
    <m/>
    <d v="2026-08-13T00:00:00"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42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43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44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45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46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47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48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49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50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1.5"/>
    <n v="0.2"/>
    <n v="4.7123889803846897"/>
    <x v="3"/>
    <m/>
    <s v="W51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0.75"/>
    <n v="0.154"/>
    <n v="2.3561944901923448"/>
    <x v="3"/>
    <m/>
    <s v="W52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s v="X"/>
    <m/>
    <m/>
    <m/>
    <m/>
    <s v="CS"/>
    <n v="80"/>
    <n v="0.75"/>
    <n v="0.154"/>
    <n v="2.3561944901923448"/>
    <x v="3"/>
    <m/>
    <s v="W53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m/>
    <m/>
    <m/>
    <m/>
    <m/>
    <s v="CS"/>
    <m/>
    <m/>
    <s v=""/>
    <n v="0"/>
    <x v="4"/>
    <m/>
    <s v="W54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3of4"/>
    <m/>
    <n v="301061"/>
    <s v="KAAA1"/>
    <m/>
    <m/>
    <m/>
    <m/>
    <m/>
    <m/>
    <s v="CS"/>
    <m/>
    <m/>
    <s v=""/>
    <n v="0"/>
    <x v="4"/>
    <m/>
    <s v="W55"/>
    <x v="0"/>
    <s v="K4"/>
    <x v="33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s v="X"/>
    <m/>
    <m/>
    <m/>
    <m/>
    <m/>
    <s v="CS"/>
    <s v="STD/40s"/>
    <n v="4"/>
    <n v="0.23699999999999999"/>
    <n v="12.566370614359172"/>
    <x v="1"/>
    <m/>
    <s v="W56"/>
    <x v="0"/>
    <s v="K4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s v="X"/>
    <m/>
    <m/>
    <m/>
    <m/>
    <m/>
    <s v="CS"/>
    <s v="STD/40s"/>
    <n v="4"/>
    <n v="0.23699999999999999"/>
    <n v="12.566370614359172"/>
    <x v="1"/>
    <m/>
    <s v="W57"/>
    <x v="0"/>
    <s v="K4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s v="X"/>
    <m/>
    <m/>
    <m/>
    <m/>
    <m/>
    <s v="CS"/>
    <s v="STD/40s"/>
    <n v="4"/>
    <n v="0.23699999999999999"/>
    <n v="12.566370614359172"/>
    <x v="1"/>
    <m/>
    <s v="W58"/>
    <x v="0"/>
    <s v="K4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s v="X"/>
    <m/>
    <m/>
    <m/>
    <m/>
    <m/>
    <s v="CS"/>
    <s v="STD/40s"/>
    <n v="3"/>
    <n v="0.216"/>
    <n v="9.4247779607693793"/>
    <x v="1"/>
    <m/>
    <s v="W59"/>
    <x v="0"/>
    <s v="K4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s v="X"/>
    <m/>
    <m/>
    <m/>
    <m/>
    <m/>
    <s v="CS"/>
    <s v="STD/40s"/>
    <n v="3"/>
    <n v="0.216"/>
    <n v="9.4247779607693793"/>
    <x v="1"/>
    <m/>
    <s v="W60"/>
    <x v="0"/>
    <s v="K4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s v="X"/>
    <m/>
    <m/>
    <m/>
    <m/>
    <m/>
    <s v="CS"/>
    <s v="STD/40s"/>
    <n v="3"/>
    <n v="0.216"/>
    <n v="9.4247779607693793"/>
    <x v="1"/>
    <m/>
    <s v="W61"/>
    <x v="0"/>
    <s v="K4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m/>
    <s v="X"/>
    <m/>
    <m/>
    <m/>
    <m/>
    <s v="CS"/>
    <n v="40"/>
    <n v="3"/>
    <n v="0.216"/>
    <n v="9.4247779607693793"/>
    <x v="3"/>
    <m/>
    <s v="W62"/>
    <x v="0"/>
    <s v="K4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m/>
    <s v="X"/>
    <m/>
    <m/>
    <m/>
    <m/>
    <s v="CS"/>
    <n v="80"/>
    <n v="0.75"/>
    <n v="0.154"/>
    <n v="2.3561944901923448"/>
    <x v="2"/>
    <m/>
    <s v="W63"/>
    <x v="0"/>
    <s v="K4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m/>
    <s v="X"/>
    <m/>
    <m/>
    <m/>
    <m/>
    <s v="CS"/>
    <n v="80"/>
    <n v="0.75"/>
    <n v="0.154"/>
    <n v="2.3561944901923448"/>
    <x v="3"/>
    <m/>
    <s v="W64"/>
    <x v="0"/>
    <s v="K4"/>
    <x v="31"/>
    <s v="SHOP"/>
    <m/>
    <m/>
    <m/>
    <m/>
    <m/>
    <x v="0"/>
    <m/>
    <m/>
    <m/>
    <m/>
    <m/>
    <m/>
    <m/>
    <m/>
    <m/>
    <m/>
    <m/>
    <m/>
    <m/>
  </r>
  <r>
    <s v="35-Platformer"/>
    <s v="3515-B 052725-1 sht. 4of4"/>
    <m/>
    <n v="301061"/>
    <s v="KAAA1"/>
    <m/>
    <s v="X"/>
    <m/>
    <m/>
    <m/>
    <m/>
    <s v="CS"/>
    <n v="80"/>
    <n v="0.75"/>
    <n v="0.154"/>
    <n v="2.3561944901923448"/>
    <x v="3"/>
    <m/>
    <s v="W65"/>
    <x v="0"/>
    <s v="K4"/>
    <x v="31"/>
    <s v="SHOP"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  <r>
    <m/>
    <m/>
    <m/>
    <m/>
    <m/>
    <m/>
    <m/>
    <m/>
    <m/>
    <m/>
    <m/>
    <m/>
    <m/>
    <m/>
    <s v=""/>
    <n v="0"/>
    <x v="0"/>
    <m/>
    <m/>
    <x v="0"/>
    <m/>
    <x v="0"/>
    <m/>
    <m/>
    <m/>
    <m/>
    <m/>
    <m/>
    <x v="0"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58">
  <r>
    <x v="0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3"/>
  </r>
  <r>
    <x v="13"/>
  </r>
  <r>
    <x v="13"/>
  </r>
  <r>
    <x v="13"/>
  </r>
  <r>
    <x v="14"/>
  </r>
  <r>
    <x v="14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19ECC7-54E3-4E56-96A4-CDDEA39C6649}" name="PivotTable3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B8" firstHeaderRow="1" firstDataRow="1" firstDataCol="1"/>
  <pivotFields count="1">
    <pivotField axis="axisRow" showAll="0" defaultSubtotal="0">
      <items count="18">
        <item m="1" x="16"/>
        <item m="1" x="1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</items>
    </pivotField>
  </pivotFields>
  <rowFields count="1">
    <field x="0"/>
  </rowFields>
  <colItems count="1">
    <i/>
  </colItems>
  <formats count="4">
    <format dxfId="2200">
      <pivotArea type="all" dataOnly="0" outline="0" fieldPosition="0"/>
    </format>
    <format dxfId="2199">
      <pivotArea field="0" type="button" dataOnly="0" labelOnly="1" outline="0" axis="axisRow" fieldPosition="0"/>
    </format>
    <format dxfId="2198">
      <pivotArea dataOnly="0" labelOnly="1" fieldPosition="0">
        <references count="1">
          <reference field="0" count="0"/>
        </references>
      </pivotArea>
    </format>
    <format dxfId="2197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4:S41" firstHeaderRow="1" firstDataRow="3" firstDataCol="1" rowPageCount="1" colPageCount="1"/>
  <pivotFields count="42"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7">
        <item x="1"/>
        <item x="4"/>
        <item x="2"/>
        <item m="1" x="5"/>
        <item x="3"/>
        <item x="0"/>
        <item t="default"/>
      </items>
    </pivotField>
    <pivotField showAll="0"/>
    <pivotField showAll="0"/>
    <pivotField axis="axisPage" showAll="0">
      <items count="3">
        <item m="1" x="1"/>
        <item x="0"/>
        <item t="default"/>
      </items>
    </pivotField>
    <pivotField dataField="1" showAll="0"/>
    <pivotField axis="axisRow"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2">
    <field x="16"/>
    <field x="-2"/>
  </colFields>
  <colItems count="18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 t="grand">
      <x/>
    </i>
    <i t="grand" i="1">
      <x/>
    </i>
    <i t="grand" i="2">
      <x/>
    </i>
  </colItems>
  <pageFields count="1">
    <pageField fld="19" item="1" hier="-1"/>
  </pageFields>
  <dataFields count="3">
    <dataField name="Count of Stamp Number" fld="20" subtotal="count" baseField="0" baseItem="0" numFmtId="166"/>
    <dataField name="Count of RT Accepted" fld="29" subtotal="count" baseField="0" baseItem="0" numFmtId="166"/>
    <dataField name="Count of RT Rejected" fld="30" subtotal="count" baseField="0" baseItem="0" numFmtId="166"/>
  </dataFields>
  <formats count="70">
    <format dxfId="1366">
      <pivotArea type="all" dataOnly="0" outline="0" fieldPosition="0"/>
    </format>
    <format dxfId="1365">
      <pivotArea dataOnly="0" labelOnly="1" grandRow="1" outline="0" fieldPosition="0"/>
    </format>
    <format dxfId="1364">
      <pivotArea type="all" dataOnly="0" outline="0" fieldPosition="0"/>
    </format>
    <format dxfId="1363">
      <pivotArea outline="0" collapsedLevelsAreSubtotals="1" fieldPosition="0"/>
    </format>
    <format dxfId="1362">
      <pivotArea dataOnly="0" labelOnly="1" grandRow="1" outline="0" fieldPosition="0"/>
    </format>
    <format dxfId="1361">
      <pivotArea dataOnly="0" labelOnly="1" fieldPosition="0">
        <references count="1">
          <reference field="16" count="0"/>
        </references>
      </pivotArea>
    </format>
    <format dxfId="1360">
      <pivotArea dataOnly="0" labelOnly="1" grandCol="1" outline="0" fieldPosition="0"/>
    </format>
    <format dxfId="1359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0"/>
          </reference>
        </references>
      </pivotArea>
    </format>
    <format dxfId="1358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1"/>
          </reference>
        </references>
      </pivotArea>
    </format>
    <format dxfId="1357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2"/>
          </reference>
        </references>
      </pivotArea>
    </format>
    <format dxfId="1356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3"/>
          </reference>
        </references>
      </pivotArea>
    </format>
    <format dxfId="1355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4"/>
          </reference>
        </references>
      </pivotArea>
    </format>
    <format dxfId="1354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5"/>
          </reference>
        </references>
      </pivotArea>
    </format>
    <format dxfId="1353">
      <pivotArea field="19" type="button" dataOnly="0" labelOnly="1" outline="0" axis="axisPage" fieldPosition="0"/>
    </format>
    <format dxfId="1352">
      <pivotArea type="all" dataOnly="0" outline="0" fieldPosition="0"/>
    </format>
    <format dxfId="1351">
      <pivotArea outline="0" collapsedLevelsAreSubtotals="1" fieldPosition="0"/>
    </format>
    <format dxfId="1350">
      <pivotArea dataOnly="0" labelOnly="1" grandRow="1" outline="0" fieldPosition="0"/>
    </format>
    <format dxfId="1349">
      <pivotArea dataOnly="0" labelOnly="1" fieldPosition="0">
        <references count="1">
          <reference field="16" count="0"/>
        </references>
      </pivotArea>
    </format>
    <format dxfId="1348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347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346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34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0"/>
          </reference>
        </references>
      </pivotArea>
    </format>
    <format dxfId="1344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1"/>
          </reference>
        </references>
      </pivotArea>
    </format>
    <format dxfId="134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2"/>
          </reference>
        </references>
      </pivotArea>
    </format>
    <format dxfId="134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3"/>
          </reference>
        </references>
      </pivotArea>
    </format>
    <format dxfId="134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4"/>
          </reference>
        </references>
      </pivotArea>
    </format>
    <format dxfId="134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5"/>
          </reference>
        </references>
      </pivotArea>
    </format>
    <format dxfId="1339">
      <pivotArea type="all" dataOnly="0" outline="0" fieldPosition="0"/>
    </format>
    <format dxfId="1338">
      <pivotArea type="origin" dataOnly="0" labelOnly="1" outline="0" fieldPosition="0"/>
    </format>
    <format dxfId="1337">
      <pivotArea dataOnly="0" labelOnly="1" grandRow="1" outline="0" fieldPosition="0"/>
    </format>
    <format dxfId="1336">
      <pivotArea type="all" dataOnly="0" outline="0" fieldPosition="0"/>
    </format>
    <format dxfId="1335">
      <pivotArea type="origin" dataOnly="0" labelOnly="1" outline="0" fieldPosition="0"/>
    </format>
    <format dxfId="1334">
      <pivotArea dataOnly="0" labelOnly="1" grandRow="1" outline="0" fieldPosition="0"/>
    </format>
    <format dxfId="1333">
      <pivotArea type="all" dataOnly="0" outline="0" fieldPosition="0"/>
    </format>
    <format dxfId="1332">
      <pivotArea type="origin" dataOnly="0" labelOnly="1" outline="0" fieldPosition="0"/>
    </format>
    <format dxfId="1331">
      <pivotArea dataOnly="0" labelOnly="1" grandRow="1" outline="0" fieldPosition="0"/>
    </format>
    <format dxfId="1330">
      <pivotArea type="all" dataOnly="0" outline="0" fieldPosition="0"/>
    </format>
    <format dxfId="1329">
      <pivotArea type="origin" dataOnly="0" labelOnly="1" outline="0" fieldPosition="0"/>
    </format>
    <format dxfId="1328">
      <pivotArea dataOnly="0" labelOnly="1" grandRow="1" outline="0" fieldPosition="0"/>
    </format>
    <format dxfId="1327">
      <pivotArea field="19" type="button" dataOnly="0" labelOnly="1" outline="0" axis="axisPage" fieldPosition="0"/>
    </format>
    <format dxfId="1326">
      <pivotArea type="origin" dataOnly="0" labelOnly="1" outline="0" fieldPosition="0"/>
    </format>
    <format dxfId="1325">
      <pivotArea dataOnly="0" labelOnly="1" grandRow="1" outline="0" fieldPosition="0"/>
    </format>
    <format dxfId="1324">
      <pivotArea type="all" dataOnly="0" outline="0" fieldPosition="0"/>
    </format>
    <format dxfId="1323">
      <pivotArea outline="0" collapsedLevelsAreSubtotals="1" fieldPosition="0"/>
    </format>
    <format dxfId="1322">
      <pivotArea type="origin" dataOnly="0" labelOnly="1" outline="0" fieldPosition="0"/>
    </format>
    <format dxfId="1321">
      <pivotArea field="16" type="button" dataOnly="0" labelOnly="1" outline="0" axis="axisCol" fieldPosition="0"/>
    </format>
    <format dxfId="1320">
      <pivotArea field="-2" type="button" dataOnly="0" labelOnly="1" outline="0" axis="axisCol" fieldPosition="1"/>
    </format>
    <format dxfId="1319">
      <pivotArea type="topRight" dataOnly="0" labelOnly="1" outline="0" fieldPosition="0"/>
    </format>
    <format dxfId="1318">
      <pivotArea field="21" type="button" dataOnly="0" labelOnly="1" outline="0" axis="axisRow" fieldPosition="0"/>
    </format>
    <format dxfId="1317">
      <pivotArea dataOnly="0" labelOnly="1" fieldPosition="0">
        <references count="1">
          <reference field="21" count="0"/>
        </references>
      </pivotArea>
    </format>
    <format dxfId="1316">
      <pivotArea dataOnly="0" labelOnly="1" grandRow="1" outline="0" fieldPosition="0"/>
    </format>
    <format dxfId="1315">
      <pivotArea dataOnly="0" labelOnly="1" fieldPosition="0">
        <references count="1">
          <reference field="16" count="0"/>
        </references>
      </pivotArea>
    </format>
    <format dxfId="1314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313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312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31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0" selected="0"/>
        </references>
      </pivotArea>
    </format>
    <format dxfId="1310">
      <pivotArea type="all" dataOnly="0" outline="0" fieldPosition="0"/>
    </format>
    <format dxfId="1309">
      <pivotArea outline="0" collapsedLevelsAreSubtotals="1" fieldPosition="0"/>
    </format>
    <format dxfId="1308">
      <pivotArea type="origin" dataOnly="0" labelOnly="1" outline="0" fieldPosition="0"/>
    </format>
    <format dxfId="1307">
      <pivotArea field="16" type="button" dataOnly="0" labelOnly="1" outline="0" axis="axisCol" fieldPosition="0"/>
    </format>
    <format dxfId="1306">
      <pivotArea field="-2" type="button" dataOnly="0" labelOnly="1" outline="0" axis="axisCol" fieldPosition="1"/>
    </format>
    <format dxfId="1305">
      <pivotArea type="topRight" dataOnly="0" labelOnly="1" outline="0" fieldPosition="0"/>
    </format>
    <format dxfId="1304">
      <pivotArea field="21" type="button" dataOnly="0" labelOnly="1" outline="0" axis="axisRow" fieldPosition="0"/>
    </format>
    <format dxfId="1303">
      <pivotArea dataOnly="0" labelOnly="1" fieldPosition="0">
        <references count="1">
          <reference field="21" count="0"/>
        </references>
      </pivotArea>
    </format>
    <format dxfId="1302">
      <pivotArea dataOnly="0" labelOnly="1" grandRow="1" outline="0" fieldPosition="0"/>
    </format>
    <format dxfId="1301">
      <pivotArea dataOnly="0" labelOnly="1" fieldPosition="0">
        <references count="1">
          <reference field="16" count="0"/>
        </references>
      </pivotArea>
    </format>
    <format dxfId="1300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99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98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29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1DAF82-F286-4378-B753-A42356F3D5EA}" name="PivotTable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4:M12" firstHeaderRow="1" firstDataRow="3" firstDataCol="1" rowPageCount="1" colPageCount="1"/>
  <pivotFields count="42"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7">
        <item x="1"/>
        <item x="4"/>
        <item x="2"/>
        <item m="1" x="5"/>
        <item x="3"/>
        <item x="0"/>
        <item t="default"/>
      </items>
    </pivotField>
    <pivotField showAll="0"/>
    <pivotField showAll="0"/>
    <pivotField axis="axisPage" showAll="0">
      <items count="3">
        <item m="1" x="1"/>
        <item x="0"/>
        <item t="default"/>
      </items>
    </pivotField>
    <pivotField showAll="0"/>
    <pivotField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8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6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colItems>
  <pageFields count="1">
    <pageField fld="19" item="1" hier="-1"/>
  </pageFields>
  <dataFields count="2">
    <dataField name="Count of RT Accepted" fld="29" subtotal="count" baseField="0" baseItem="0" numFmtId="166"/>
    <dataField name="Count of RT Rejected" fld="30" subtotal="count" baseField="0" baseItem="0" numFmtId="166"/>
  </dataFields>
  <formats count="66">
    <format dxfId="1296">
      <pivotArea type="all" dataOnly="0" outline="0" fieldPosition="0"/>
    </format>
    <format dxfId="1295">
      <pivotArea dataOnly="0" labelOnly="1" grandRow="1" outline="0" fieldPosition="0"/>
    </format>
    <format dxfId="1294">
      <pivotArea type="all" dataOnly="0" outline="0" fieldPosition="0"/>
    </format>
    <format dxfId="1293">
      <pivotArea outline="0" collapsedLevelsAreSubtotals="1" fieldPosition="0"/>
    </format>
    <format dxfId="1292">
      <pivotArea dataOnly="0" labelOnly="1" grandRow="1" outline="0" fieldPosition="0"/>
    </format>
    <format dxfId="1291">
      <pivotArea dataOnly="0" labelOnly="1" fieldPosition="0">
        <references count="1">
          <reference field="16" count="0"/>
        </references>
      </pivotArea>
    </format>
    <format dxfId="1290">
      <pivotArea dataOnly="0" labelOnly="1" grandCol="1" outline="0" fieldPosition="0"/>
    </format>
    <format dxfId="1289">
      <pivotArea outline="0" collapsedLevelsAreSubtotals="1" fieldPosition="0">
        <references count="2">
          <reference field="4294967294" count="2" selected="0">
            <x v="0"/>
            <x v="1"/>
          </reference>
          <reference field="16" count="1" selected="0">
            <x v="0"/>
          </reference>
        </references>
      </pivotArea>
    </format>
    <format dxfId="1288">
      <pivotArea outline="0" collapsedLevelsAreSubtotals="1" fieldPosition="0">
        <references count="2">
          <reference field="4294967294" count="2" selected="0">
            <x v="0"/>
            <x v="1"/>
          </reference>
          <reference field="16" count="1" selected="0">
            <x v="1"/>
          </reference>
        </references>
      </pivotArea>
    </format>
    <format dxfId="1287">
      <pivotArea outline="0" collapsedLevelsAreSubtotals="1" fieldPosition="0">
        <references count="2">
          <reference field="4294967294" count="2" selected="0">
            <x v="0"/>
            <x v="1"/>
          </reference>
          <reference field="16" count="1" selected="0">
            <x v="2"/>
          </reference>
        </references>
      </pivotArea>
    </format>
    <format dxfId="1286">
      <pivotArea outline="0" collapsedLevelsAreSubtotals="1" fieldPosition="0">
        <references count="2">
          <reference field="4294967294" count="2" selected="0">
            <x v="0"/>
            <x v="1"/>
          </reference>
          <reference field="16" count="1" selected="0">
            <x v="3"/>
          </reference>
        </references>
      </pivotArea>
    </format>
    <format dxfId="1285">
      <pivotArea outline="0" collapsedLevelsAreSubtotals="1" fieldPosition="0">
        <references count="2">
          <reference field="4294967294" count="2" selected="0">
            <x v="0"/>
            <x v="1"/>
          </reference>
          <reference field="16" count="1" selected="0">
            <x v="4"/>
          </reference>
        </references>
      </pivotArea>
    </format>
    <format dxfId="1284">
      <pivotArea outline="0" collapsedLevelsAreSubtotals="1" fieldPosition="0">
        <references count="2">
          <reference field="4294967294" count="2" selected="0">
            <x v="0"/>
            <x v="1"/>
          </reference>
          <reference field="16" count="1" selected="0">
            <x v="5"/>
          </reference>
        </references>
      </pivotArea>
    </format>
    <format dxfId="1283">
      <pivotArea field="19" type="button" dataOnly="0" labelOnly="1" outline="0" axis="axisPage" fieldPosition="0"/>
    </format>
    <format dxfId="1282">
      <pivotArea type="all" dataOnly="0" outline="0" fieldPosition="0"/>
    </format>
    <format dxfId="1281">
      <pivotArea outline="0" collapsedLevelsAreSubtotals="1" fieldPosition="0"/>
    </format>
    <format dxfId="1280">
      <pivotArea dataOnly="0" labelOnly="1" grandRow="1" outline="0" fieldPosition="0"/>
    </format>
    <format dxfId="1279">
      <pivotArea dataOnly="0" labelOnly="1" fieldPosition="0">
        <references count="1">
          <reference field="16" count="0"/>
        </references>
      </pivotArea>
    </format>
    <format dxfId="1278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77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76">
      <pivotArea dataOnly="0" labelOnly="1" outline="0" fieldPosition="0">
        <references count="2">
          <reference field="4294967294" count="2">
            <x v="0"/>
            <x v="1"/>
          </reference>
          <reference field="16" count="1" selected="0">
            <x v="0"/>
          </reference>
        </references>
      </pivotArea>
    </format>
    <format dxfId="1275">
      <pivotArea dataOnly="0" labelOnly="1" outline="0" fieldPosition="0">
        <references count="2">
          <reference field="4294967294" count="2">
            <x v="0"/>
            <x v="1"/>
          </reference>
          <reference field="16" count="1" selected="0">
            <x v="1"/>
          </reference>
        </references>
      </pivotArea>
    </format>
    <format dxfId="1274">
      <pivotArea dataOnly="0" labelOnly="1" outline="0" fieldPosition="0">
        <references count="2">
          <reference field="4294967294" count="2">
            <x v="0"/>
            <x v="1"/>
          </reference>
          <reference field="16" count="1" selected="0">
            <x v="2"/>
          </reference>
        </references>
      </pivotArea>
    </format>
    <format dxfId="1273">
      <pivotArea dataOnly="0" labelOnly="1" outline="0" fieldPosition="0">
        <references count="2">
          <reference field="4294967294" count="2">
            <x v="0"/>
            <x v="1"/>
          </reference>
          <reference field="16" count="1" selected="0">
            <x v="3"/>
          </reference>
        </references>
      </pivotArea>
    </format>
    <format dxfId="1272">
      <pivotArea dataOnly="0" labelOnly="1" outline="0" fieldPosition="0">
        <references count="2">
          <reference field="4294967294" count="2">
            <x v="0"/>
            <x v="1"/>
          </reference>
          <reference field="16" count="1" selected="0">
            <x v="4"/>
          </reference>
        </references>
      </pivotArea>
    </format>
    <format dxfId="1271">
      <pivotArea dataOnly="0" labelOnly="1" outline="0" fieldPosition="0">
        <references count="2">
          <reference field="4294967294" count="2">
            <x v="0"/>
            <x v="1"/>
          </reference>
          <reference field="16" count="1" selected="0">
            <x v="5"/>
          </reference>
        </references>
      </pivotArea>
    </format>
    <format dxfId="1270">
      <pivotArea type="all" dataOnly="0" outline="0" fieldPosition="0"/>
    </format>
    <format dxfId="1269">
      <pivotArea type="origin" dataOnly="0" labelOnly="1" outline="0" fieldPosition="0"/>
    </format>
    <format dxfId="1268">
      <pivotArea dataOnly="0" labelOnly="1" grandRow="1" outline="0" fieldPosition="0"/>
    </format>
    <format dxfId="1267">
      <pivotArea type="all" dataOnly="0" outline="0" fieldPosition="0"/>
    </format>
    <format dxfId="1266">
      <pivotArea type="origin" dataOnly="0" labelOnly="1" outline="0" fieldPosition="0"/>
    </format>
    <format dxfId="1265">
      <pivotArea dataOnly="0" labelOnly="1" grandRow="1" outline="0" fieldPosition="0"/>
    </format>
    <format dxfId="1264">
      <pivotArea type="all" dataOnly="0" outline="0" fieldPosition="0"/>
    </format>
    <format dxfId="1263">
      <pivotArea type="origin" dataOnly="0" labelOnly="1" outline="0" fieldPosition="0"/>
    </format>
    <format dxfId="1262">
      <pivotArea dataOnly="0" labelOnly="1" grandRow="1" outline="0" fieldPosition="0"/>
    </format>
    <format dxfId="1261">
      <pivotArea type="all" dataOnly="0" outline="0" fieldPosition="0"/>
    </format>
    <format dxfId="1260">
      <pivotArea type="origin" dataOnly="0" labelOnly="1" outline="0" fieldPosition="0"/>
    </format>
    <format dxfId="1259">
      <pivotArea dataOnly="0" labelOnly="1" grandRow="1" outline="0" fieldPosition="0"/>
    </format>
    <format dxfId="1258">
      <pivotArea field="19" type="button" dataOnly="0" labelOnly="1" outline="0" axis="axisPage" fieldPosition="0"/>
    </format>
    <format dxfId="1257">
      <pivotArea type="origin" dataOnly="0" labelOnly="1" outline="0" fieldPosition="0"/>
    </format>
    <format dxfId="1256">
      <pivotArea dataOnly="0" labelOnly="1" grandRow="1" outline="0" fieldPosition="0"/>
    </format>
    <format dxfId="1255">
      <pivotArea type="all" dataOnly="0" outline="0" fieldPosition="0"/>
    </format>
    <format dxfId="1254">
      <pivotArea outline="0" collapsedLevelsAreSubtotals="1" fieldPosition="0"/>
    </format>
    <format dxfId="1253">
      <pivotArea type="origin" dataOnly="0" labelOnly="1" outline="0" fieldPosition="0"/>
    </format>
    <format dxfId="1252">
      <pivotArea field="16" type="button" dataOnly="0" labelOnly="1" outline="0" axis="axisCol" fieldPosition="0"/>
    </format>
    <format dxfId="1251">
      <pivotArea field="-2" type="button" dataOnly="0" labelOnly="1" outline="0" axis="axisCol" fieldPosition="1"/>
    </format>
    <format dxfId="1250">
      <pivotArea type="topRight" dataOnly="0" labelOnly="1" outline="0" fieldPosition="0"/>
    </format>
    <format dxfId="1249">
      <pivotArea field="21" type="button" dataOnly="0" labelOnly="1" outline="0"/>
    </format>
    <format dxfId="1248">
      <pivotArea dataOnly="0" labelOnly="1" grandRow="1" outline="0" fieldPosition="0"/>
    </format>
    <format dxfId="1247">
      <pivotArea dataOnly="0" labelOnly="1" fieldPosition="0">
        <references count="1">
          <reference field="16" count="0"/>
        </references>
      </pivotArea>
    </format>
    <format dxfId="1246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45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44">
      <pivotArea dataOnly="0" labelOnly="1" outline="0" fieldPosition="0">
        <references count="2">
          <reference field="4294967294" count="2">
            <x v="0"/>
            <x v="1"/>
          </reference>
          <reference field="16" count="0" selected="0"/>
        </references>
      </pivotArea>
    </format>
    <format dxfId="1243">
      <pivotArea type="all" dataOnly="0" outline="0" fieldPosition="0"/>
    </format>
    <format dxfId="1242">
      <pivotArea outline="0" collapsedLevelsAreSubtotals="1" fieldPosition="0"/>
    </format>
    <format dxfId="1241">
      <pivotArea type="origin" dataOnly="0" labelOnly="1" outline="0" fieldPosition="0"/>
    </format>
    <format dxfId="1240">
      <pivotArea field="16" type="button" dataOnly="0" labelOnly="1" outline="0" axis="axisCol" fieldPosition="0"/>
    </format>
    <format dxfId="1239">
      <pivotArea field="-2" type="button" dataOnly="0" labelOnly="1" outline="0" axis="axisCol" fieldPosition="1"/>
    </format>
    <format dxfId="1238">
      <pivotArea type="topRight" dataOnly="0" labelOnly="1" outline="0" fieldPosition="0"/>
    </format>
    <format dxfId="1237">
      <pivotArea field="28" type="button" dataOnly="0" labelOnly="1" outline="0" axis="axisRow" fieldPosition="0"/>
    </format>
    <format dxfId="1236">
      <pivotArea dataOnly="0" labelOnly="1" fieldPosition="0">
        <references count="1">
          <reference field="28" count="0"/>
        </references>
      </pivotArea>
    </format>
    <format dxfId="1235">
      <pivotArea dataOnly="0" labelOnly="1" grandRow="1" outline="0" fieldPosition="0"/>
    </format>
    <format dxfId="1234">
      <pivotArea dataOnly="0" labelOnly="1" fieldPosition="0">
        <references count="1">
          <reference field="16" count="0"/>
        </references>
      </pivotArea>
    </format>
    <format dxfId="1233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32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31">
      <pivotArea dataOnly="0" labelOnly="1" outline="0" fieldPosition="0">
        <references count="2">
          <reference field="4294967294" count="2">
            <x v="0"/>
            <x v="1"/>
          </reference>
          <reference field="16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69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outline="1" outlineData="1" multipleFieldFilters="0">
  <location ref="A3:B8" firstHeaderRow="1" firstDataRow="1" firstDataCol="1"/>
  <pivotFields count="42"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>
      <items count="10">
        <item m="1" x="7"/>
        <item x="1"/>
        <item x="4"/>
        <item m="1" x="6"/>
        <item m="1" x="8"/>
        <item x="2"/>
        <item x="5"/>
        <item x="3"/>
        <item x="0"/>
        <item t="default"/>
      </items>
    </pivotField>
    <pivotField showAll="0"/>
    <pivotField showAll="0"/>
    <pivotField showAll="0"/>
    <pivotField axis="axisRow" showAll="0">
      <items count="276">
        <item m="1" x="121"/>
        <item m="1" x="34"/>
        <item m="1" x="119"/>
        <item m="1" x="132"/>
        <item m="1" x="137"/>
        <item m="1" x="164"/>
        <item m="1" x="157"/>
        <item m="1" x="56"/>
        <item m="1" x="106"/>
        <item m="1" x="269"/>
        <item m="1" x="181"/>
        <item m="1" x="194"/>
        <item m="1" x="141"/>
        <item m="1" x="245"/>
        <item m="1" x="183"/>
        <item m="1" x="12"/>
        <item m="1" x="78"/>
        <item m="1" x="253"/>
        <item m="1" x="241"/>
        <item m="1" x="80"/>
        <item m="1" x="82"/>
        <item m="1" x="49"/>
        <item m="1" x="8"/>
        <item m="1" x="35"/>
        <item m="1" x="186"/>
        <item m="1" x="189"/>
        <item m="1" x="135"/>
        <item m="1" x="55"/>
        <item m="1" x="42"/>
        <item m="1" x="17"/>
        <item m="1" x="244"/>
        <item m="1" x="246"/>
        <item m="1" x="209"/>
        <item m="1" x="211"/>
        <item m="1" x="66"/>
        <item m="1" x="232"/>
        <item m="1" x="254"/>
        <item m="1" x="144"/>
        <item m="1" x="100"/>
        <item m="1" x="191"/>
        <item m="1" x="178"/>
        <item m="1" x="98"/>
        <item m="1" x="250"/>
        <item m="1" x="117"/>
        <item m="1" x="33"/>
        <item m="1" x="202"/>
        <item m="1" x="74"/>
        <item m="1" x="14"/>
        <item m="1" x="206"/>
        <item m="1" x="97"/>
        <item m="1" x="147"/>
        <item m="1" x="190"/>
        <item m="1" x="185"/>
        <item m="1" x="19"/>
        <item m="1" x="50"/>
        <item m="1" x="140"/>
        <item m="1" x="153"/>
        <item m="1" x="162"/>
        <item m="1" x="219"/>
        <item m="1" x="165"/>
        <item m="1" x="169"/>
        <item m="1" x="172"/>
        <item m="1" x="88"/>
        <item m="1" x="242"/>
        <item m="1" x="43"/>
        <item m="1" x="68"/>
        <item m="1" x="134"/>
        <item m="1" x="94"/>
        <item m="1" x="262"/>
        <item m="1" x="193"/>
        <item m="1" x="201"/>
        <item m="1" x="109"/>
        <item m="1" x="197"/>
        <item m="1" x="150"/>
        <item m="1" x="171"/>
        <item m="1" x="77"/>
        <item m="1" x="40"/>
        <item m="1" x="58"/>
        <item m="1" x="221"/>
        <item m="1" x="240"/>
        <item m="1" x="107"/>
        <item m="1" x="115"/>
        <item m="1" x="229"/>
        <item m="1" x="65"/>
        <item m="1" x="176"/>
        <item m="1" x="142"/>
        <item m="1" x="76"/>
        <item m="1" x="163"/>
        <item m="1" x="180"/>
        <item m="1" x="111"/>
        <item m="1" x="85"/>
        <item m="1" x="272"/>
        <item m="1" x="237"/>
        <item m="1" x="239"/>
        <item m="1" x="261"/>
        <item m="1" x="32"/>
        <item m="1" x="39"/>
        <item m="1" x="41"/>
        <item m="1" x="225"/>
        <item m="1" x="188"/>
        <item m="1" x="145"/>
        <item m="1" x="214"/>
        <item m="1" x="223"/>
        <item m="1" x="167"/>
        <item m="1" x="207"/>
        <item m="1" x="11"/>
        <item m="1" x="230"/>
        <item m="1" x="192"/>
        <item m="1" x="79"/>
        <item m="1" x="148"/>
        <item m="1" x="260"/>
        <item m="1" x="96"/>
        <item m="1" x="91"/>
        <item m="1" x="28"/>
        <item m="1" x="36"/>
        <item m="1" x="138"/>
        <item m="1" x="89"/>
        <item m="1" x="95"/>
        <item m="1" x="238"/>
        <item m="1" x="195"/>
        <item m="1" x="108"/>
        <item m="1" x="48"/>
        <item m="1" x="114"/>
        <item m="1" x="116"/>
        <item m="1" x="227"/>
        <item m="1" x="37"/>
        <item m="1" x="154"/>
        <item m="1" x="156"/>
        <item m="1" x="149"/>
        <item m="1" x="44"/>
        <item m="1" x="5"/>
        <item m="1" x="218"/>
        <item m="1" x="84"/>
        <item m="1" x="9"/>
        <item m="1" x="113"/>
        <item m="1" x="252"/>
        <item m="1" x="104"/>
        <item m="1" x="26"/>
        <item x="0"/>
        <item m="1" x="215"/>
        <item m="1" x="177"/>
        <item m="1" x="136"/>
        <item m="1" x="158"/>
        <item m="1" x="251"/>
        <item m="1" x="101"/>
        <item m="1" x="25"/>
        <item m="1" x="93"/>
        <item m="1" x="63"/>
        <item m="1" x="210"/>
        <item m="1" x="270"/>
        <item m="1" x="124"/>
        <item m="1" x="51"/>
        <item m="1" x="196"/>
        <item m="1" x="112"/>
        <item m="1" x="45"/>
        <item m="1" x="13"/>
        <item m="1" x="243"/>
        <item m="1" x="204"/>
        <item m="1" x="205"/>
        <item m="1" x="231"/>
        <item m="1" x="151"/>
        <item m="1" x="53"/>
        <item m="1" x="110"/>
        <item m="1" x="120"/>
        <item m="1" x="271"/>
        <item m="1" x="133"/>
        <item m="1" x="118"/>
        <item m="1" x="203"/>
        <item m="1" x="216"/>
        <item m="1" x="146"/>
        <item m="1" x="166"/>
        <item m="1" x="264"/>
        <item m="1" x="75"/>
        <item m="1" x="224"/>
        <item m="1" x="255"/>
        <item m="1" x="265"/>
        <item m="1" x="7"/>
        <item m="1" x="179"/>
        <item m="1" x="128"/>
        <item m="1" x="31"/>
        <item m="1" x="102"/>
        <item m="1" x="24"/>
        <item m="1" x="257"/>
        <item m="1" x="73"/>
        <item m="1" x="16"/>
        <item m="1" x="52"/>
        <item m="1" x="30"/>
        <item m="1" x="127"/>
        <item m="1" x="160"/>
        <item m="1" x="103"/>
        <item m="1" x="187"/>
        <item m="1" x="99"/>
        <item m="1" x="228"/>
        <item m="1" x="263"/>
        <item m="1" x="57"/>
        <item m="1" x="161"/>
        <item m="1" x="143"/>
        <item m="1" x="105"/>
        <item m="1" x="273"/>
        <item m="1" x="72"/>
        <item m="1" x="81"/>
        <item m="1" x="29"/>
        <item m="1" x="18"/>
        <item m="1" x="152"/>
        <item m="1" x="248"/>
        <item m="1" x="247"/>
        <item m="1" x="256"/>
        <item m="1" x="226"/>
        <item m="1" x="234"/>
        <item m="1" x="208"/>
        <item m="1" x="27"/>
        <item m="1" x="222"/>
        <item m="1" x="212"/>
        <item m="1" x="168"/>
        <item m="1" x="213"/>
        <item m="1" x="236"/>
        <item m="1" x="129"/>
        <item m="1" x="54"/>
        <item m="1" x="259"/>
        <item m="1" x="87"/>
        <item m="1" x="258"/>
        <item m="1" x="15"/>
        <item m="1" x="20"/>
        <item m="1" x="23"/>
        <item m="1" x="22"/>
        <item m="1" x="174"/>
        <item m="1" x="200"/>
        <item m="1" x="249"/>
        <item m="1" x="175"/>
        <item m="1" x="159"/>
        <item m="1" x="139"/>
        <item m="1" x="38"/>
        <item m="1" x="60"/>
        <item m="1" x="61"/>
        <item m="1" x="62"/>
        <item m="1" x="64"/>
        <item m="1" x="59"/>
        <item m="1" x="67"/>
        <item m="1" x="69"/>
        <item m="1" x="70"/>
        <item m="1" x="71"/>
        <item m="1" x="123"/>
        <item m="1" x="170"/>
        <item m="1" x="217"/>
        <item m="1" x="266"/>
        <item m="1" x="46"/>
        <item m="1" x="86"/>
        <item m="1" x="130"/>
        <item m="1" x="182"/>
        <item m="1" x="233"/>
        <item m="1" x="274"/>
        <item m="1" x="125"/>
        <item m="1" x="173"/>
        <item m="1" x="220"/>
        <item m="1" x="268"/>
        <item m="1" x="47"/>
        <item m="1" x="90"/>
        <item m="1" x="131"/>
        <item m="1" x="184"/>
        <item m="1" x="235"/>
        <item m="1" x="10"/>
        <item m="1" x="126"/>
        <item m="1" x="6"/>
        <item m="1" x="199"/>
        <item m="1" x="92"/>
        <item m="1" x="155"/>
        <item m="1" x="198"/>
        <item m="1" x="267"/>
        <item m="1" x="122"/>
        <item m="1" x="83"/>
        <item m="1" x="21"/>
        <item m="1" x="4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5">
    <i>
      <x v="138"/>
    </i>
    <i>
      <x v="272"/>
    </i>
    <i>
      <x v="273"/>
    </i>
    <i>
      <x v="274"/>
    </i>
    <i t="grand">
      <x/>
    </i>
  </rowItems>
  <colItems count="1">
    <i/>
  </colItems>
  <dataFields count="1">
    <dataField name="Max of RT DATE" fld="28" subtotal="max" baseField="17" baseItem="0" numFmtId="14"/>
  </dataFields>
  <formats count="20">
    <format dxfId="1228">
      <pivotArea outline="0" collapsedLevelsAreSubtotals="1" fieldPosition="0"/>
    </format>
    <format dxfId="1227">
      <pivotArea field="16" type="button" dataOnly="0" labelOnly="1" outline="0"/>
    </format>
    <format dxfId="1226">
      <pivotArea type="topRight" dataOnly="0" labelOnly="1" outline="0" fieldPosition="0"/>
    </format>
    <format dxfId="1225">
      <pivotArea dataOnly="0" labelOnly="1" grandCol="1" outline="0" fieldPosition="0"/>
    </format>
    <format dxfId="1224">
      <pivotArea type="all" dataOnly="0" outline="0" fieldPosition="0"/>
    </format>
    <format dxfId="1223">
      <pivotArea type="all" dataOnly="0" outline="0" fieldPosition="0"/>
    </format>
    <format dxfId="1222">
      <pivotArea outline="0" collapsedLevelsAreSubtotals="1" fieldPosition="0"/>
    </format>
    <format dxfId="1221">
      <pivotArea field="16" type="button" dataOnly="0" labelOnly="1" outline="0"/>
    </format>
    <format dxfId="1220">
      <pivotArea field="-2" type="button" dataOnly="0" labelOnly="1" outline="0" axis="axisValues" fieldPosition="0"/>
    </format>
    <format dxfId="1219">
      <pivotArea type="topRight" dataOnly="0" labelOnly="1" outline="0" fieldPosition="0"/>
    </format>
    <format dxfId="1218">
      <pivotArea type="topRight" dataOnly="0" labelOnly="1" outline="0" offset="B1:D1" fieldPosition="0"/>
    </format>
    <format dxfId="1217">
      <pivotArea type="topRight" dataOnly="0" labelOnly="1" outline="0" offset="E1:G1" fieldPosition="0"/>
    </format>
    <format dxfId="1216">
      <pivotArea type="topRight" dataOnly="0" labelOnly="1" outline="0" offset="H1:J1" fieldPosition="0"/>
    </format>
    <format dxfId="1215">
      <pivotArea type="topRight" dataOnly="0" labelOnly="1" outline="0" offset="K1:M1" fieldPosition="0"/>
    </format>
    <format dxfId="1214">
      <pivotArea type="topRight" dataOnly="0" labelOnly="1" outline="0" offset="N1:P1" fieldPosition="0"/>
    </format>
    <format dxfId="1213">
      <pivotArea type="topRight" dataOnly="0" labelOnly="1" outline="0" offset="Q1:S1" fieldPosition="0"/>
    </format>
    <format dxfId="1212">
      <pivotArea type="all" dataOnly="0" outline="0" fieldPosition="0"/>
    </format>
    <format dxfId="1211">
      <pivotArea outline="0" collapsedLevelsAreSubtotals="1" fieldPosition="0"/>
    </format>
    <format dxfId="1210">
      <pivotArea dataOnly="0" labelOnly="1" outline="0" axis="axisValues" fieldPosition="0"/>
    </format>
    <format dxfId="120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8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4:I35" firstHeaderRow="1" firstDataRow="2" firstDataCol="2" rowPageCount="1" colPageCount="1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 defaultSubtotal="0"/>
    <pivotField compact="0" numFmtId="166" outline="0" showAll="0" defaultSubtota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dataField="1"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2"/>
        <item x="5"/>
        <item x="3"/>
        <item x="0"/>
        <item m="1" x="7"/>
        <item t="default"/>
      </items>
    </pivotField>
    <pivotField compact="0" numFmtId="166" outline="0" subtotalTop="0" showAll="0" includeNewItemsInFilter="1"/>
    <pivotField compact="0" numFmtId="166" outline="0" subtotalTop="0" showAll="0" includeNewItemsInFilter="1"/>
    <pivotField axis="axisPage" compact="0" numFmtId="166" outline="0" subtotalTop="0" showAll="0" includeNewItemsInFilter="1">
      <items count="3">
        <item h="1" m="1" x="1"/>
        <item x="0"/>
        <item t="default"/>
      </items>
    </pivotField>
    <pivotField dataField="1" compact="0" numFmtId="166" outline="0" subtotalTop="0" showAll="0" includeNewItemsInFilter="1"/>
    <pivotField axis="axisRow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dataField="1"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2">
    <field x="-2"/>
    <field x="21"/>
  </rowFields>
  <rowItems count="30">
    <i>
      <x/>
      <x/>
    </i>
    <i r="1">
      <x v="5"/>
    </i>
    <i r="1">
      <x v="6"/>
    </i>
    <i r="1">
      <x v="7"/>
    </i>
    <i r="1">
      <x v="8"/>
    </i>
    <i i="1">
      <x v="1"/>
      <x/>
    </i>
    <i r="1" i="1">
      <x v="5"/>
    </i>
    <i r="1" i="1">
      <x v="6"/>
    </i>
    <i r="1" i="1">
      <x v="7"/>
    </i>
    <i r="1" i="1">
      <x v="8"/>
    </i>
    <i i="2">
      <x v="2"/>
      <x/>
    </i>
    <i r="1" i="2">
      <x v="5"/>
    </i>
    <i r="1" i="2">
      <x v="6"/>
    </i>
    <i r="1" i="2">
      <x v="7"/>
    </i>
    <i r="1" i="2">
      <x v="8"/>
    </i>
    <i i="3">
      <x v="3"/>
      <x/>
    </i>
    <i r="1" i="3">
      <x v="5"/>
    </i>
    <i r="1" i="3">
      <x v="6"/>
    </i>
    <i r="1" i="3">
      <x v="7"/>
    </i>
    <i r="1" i="3">
      <x v="8"/>
    </i>
    <i i="4">
      <x v="4"/>
      <x/>
    </i>
    <i r="1" i="4">
      <x v="5"/>
    </i>
    <i r="1" i="4">
      <x v="6"/>
    </i>
    <i r="1" i="4">
      <x v="7"/>
    </i>
    <i r="1" i="4">
      <x v="8"/>
    </i>
    <i t="grand">
      <x/>
    </i>
    <i t="grand" i="1">
      <x/>
    </i>
    <i t="grand" i="2">
      <x/>
    </i>
    <i t="grand" i="3">
      <x/>
    </i>
    <i t="grand" i="4">
      <x/>
    </i>
  </rowItems>
  <colFields count="1">
    <field x="16"/>
  </colFields>
  <colItems count="7">
    <i>
      <x/>
    </i>
    <i>
      <x v="1"/>
    </i>
    <i>
      <x v="4"/>
    </i>
    <i>
      <x v="5"/>
    </i>
    <i>
      <x v="6"/>
    </i>
    <i>
      <x v="7"/>
    </i>
    <i t="grand">
      <x/>
    </i>
  </colItems>
  <pageFields count="1">
    <pageField fld="19" item="1" hier="0"/>
  </pageFields>
  <dataFields count="5">
    <dataField name="Count of Stamp Number" fld="20" subtotal="count" baseField="19" baseItem="0" numFmtId="2"/>
    <dataField name="Count of RT Accepted" fld="29" subtotal="count" baseField="19" baseItem="0" numFmtId="2"/>
    <dataField name="Count of RT Rejected" fld="30" subtotal="count" baseField="19" baseItem="0" numFmtId="2"/>
    <dataField name="Sum of Weld Inches" fld="15" baseField="19" baseItem="0" numFmtId="167"/>
    <dataField name="Sum of Inches of Defect" fld="31" baseField="19" baseItem="0" numFmtId="167"/>
  </dataFields>
  <formats count="64">
    <format dxfId="1208">
      <pivotArea type="all" dataOnly="0" outline="0" fieldPosition="0"/>
    </format>
    <format dxfId="1207">
      <pivotArea outline="0" collapsedLevelsAreSubtotals="1" fieldPosition="0"/>
    </format>
    <format dxfId="1206">
      <pivotArea dataOnly="0" labelOnly="1" outline="0" fieldPosition="0">
        <references count="1">
          <reference field="16" count="0"/>
        </references>
      </pivotArea>
    </format>
    <format dxfId="1205">
      <pivotArea dataOnly="0" labelOnly="1" grandCol="1" outline="0" fieldPosition="0"/>
    </format>
    <format dxfId="1204">
      <pivotArea type="all" dataOnly="0" outline="0" fieldPosition="0"/>
    </format>
    <format dxfId="1203">
      <pivotArea outline="0" collapsedLevelsAreSubtotals="1" fieldPosition="0"/>
    </format>
    <format dxfId="1202">
      <pivotArea type="origin" dataOnly="0" labelOnly="1" outline="0" fieldPosition="0"/>
    </format>
    <format dxfId="1201">
      <pivotArea field="16" type="button" dataOnly="0" labelOnly="1" outline="0" axis="axisCol" fieldPosition="0"/>
    </format>
    <format dxfId="1200">
      <pivotArea type="topRight" dataOnly="0" labelOnly="1" outline="0" fieldPosition="0"/>
    </format>
    <format dxfId="1199">
      <pivotArea field="-2" type="button" dataOnly="0" labelOnly="1" outline="0" axis="axisRow" fieldPosition="0"/>
    </format>
    <format dxfId="1198">
      <pivotArea field="21" type="button" dataOnly="0" labelOnly="1" outline="0" axis="axisRow" fieldPosition="1"/>
    </format>
    <format dxfId="119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96">
      <pivotArea field="21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1195">
      <pivotArea field="21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1194">
      <pivotArea field="21" dataOnly="0" labelOnly="1" grandRow="1" outline="0" axis="axisRow" fieldPosition="1">
        <references count="1">
          <reference field="4294967294" count="1" selected="0">
            <x v="2"/>
          </reference>
        </references>
      </pivotArea>
    </format>
    <format dxfId="1193">
      <pivotArea field="21" dataOnly="0" labelOnly="1" grandRow="1" outline="0" axis="axisRow" fieldPosition="1">
        <references count="1">
          <reference field="4294967294" count="1" selected="0">
            <x v="3"/>
          </reference>
        </references>
      </pivotArea>
    </format>
    <format dxfId="1192">
      <pivotArea field="21" dataOnly="0" labelOnly="1" grandRow="1" outline="0" axis="axisRow" fieldPosition="1">
        <references count="1">
          <reference field="4294967294" count="1" selected="0">
            <x v="4"/>
          </reference>
        </references>
      </pivotArea>
    </format>
    <format dxfId="1191">
      <pivotArea field="21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1190">
      <pivotArea field="21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1189">
      <pivotArea field="21" dataOnly="0" labelOnly="1" grandRow="1" outline="0" axis="axisRow" fieldPosition="1">
        <references count="1">
          <reference field="4294967294" count="1" selected="0">
            <x v="2"/>
          </reference>
        </references>
      </pivotArea>
    </format>
    <format dxfId="1188">
      <pivotArea field="21" dataOnly="0" labelOnly="1" grandRow="1" outline="0" axis="axisRow" fieldPosition="1">
        <references count="1">
          <reference field="4294967294" count="1" selected="0">
            <x v="3"/>
          </reference>
        </references>
      </pivotArea>
    </format>
    <format dxfId="1187">
      <pivotArea field="21" dataOnly="0" labelOnly="1" grandRow="1" outline="0" axis="axisRow" fieldPosition="1">
        <references count="1">
          <reference field="4294967294" count="1" selected="0">
            <x v="4"/>
          </reference>
        </references>
      </pivotArea>
    </format>
    <format dxfId="1186">
      <pivotArea field="21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1185">
      <pivotArea field="21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1184">
      <pivotArea field="21" dataOnly="0" labelOnly="1" grandRow="1" outline="0" axis="axisRow" fieldPosition="1">
        <references count="1">
          <reference field="4294967294" count="1" selected="0">
            <x v="2"/>
          </reference>
        </references>
      </pivotArea>
    </format>
    <format dxfId="1183">
      <pivotArea field="21" dataOnly="0" labelOnly="1" grandRow="1" outline="0" axis="axisRow" fieldPosition="1">
        <references count="1">
          <reference field="4294967294" count="1" selected="0">
            <x v="3"/>
          </reference>
        </references>
      </pivotArea>
    </format>
    <format dxfId="1182">
      <pivotArea field="21" dataOnly="0" labelOnly="1" grandRow="1" outline="0" axis="axisRow" fieldPosition="1">
        <references count="1">
          <reference field="4294967294" count="1" selected="0">
            <x v="4"/>
          </reference>
        </references>
      </pivotArea>
    </format>
    <format dxfId="1181">
      <pivotArea field="21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1180">
      <pivotArea field="21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1179">
      <pivotArea field="21" dataOnly="0" labelOnly="1" grandRow="1" outline="0" axis="axisRow" fieldPosition="1">
        <references count="1">
          <reference field="4294967294" count="1" selected="0">
            <x v="2"/>
          </reference>
        </references>
      </pivotArea>
    </format>
    <format dxfId="1178">
      <pivotArea field="21" dataOnly="0" labelOnly="1" grandRow="1" outline="0" axis="axisRow" fieldPosition="1">
        <references count="1">
          <reference field="4294967294" count="1" selected="0">
            <x v="3"/>
          </reference>
        </references>
      </pivotArea>
    </format>
    <format dxfId="1177">
      <pivotArea field="21" dataOnly="0" labelOnly="1" grandRow="1" outline="0" axis="axisRow" fieldPosition="1">
        <references count="1">
          <reference field="4294967294" count="1" selected="0">
            <x v="4"/>
          </reference>
        </references>
      </pivotArea>
    </format>
    <format dxfId="1176">
      <pivotArea field="21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1175">
      <pivotArea field="21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1174">
      <pivotArea field="21" dataOnly="0" labelOnly="1" grandRow="1" outline="0" axis="axisRow" fieldPosition="1">
        <references count="1">
          <reference field="4294967294" count="1" selected="0">
            <x v="2"/>
          </reference>
        </references>
      </pivotArea>
    </format>
    <format dxfId="1173">
      <pivotArea field="21" dataOnly="0" labelOnly="1" grandRow="1" outline="0" axis="axisRow" fieldPosition="1">
        <references count="1">
          <reference field="4294967294" count="1" selected="0">
            <x v="3"/>
          </reference>
        </references>
      </pivotArea>
    </format>
    <format dxfId="1172">
      <pivotArea field="21" dataOnly="0" labelOnly="1" grandRow="1" outline="0" axis="axisRow" fieldPosition="1">
        <references count="1">
          <reference field="4294967294" count="1" selected="0">
            <x v="4"/>
          </reference>
        </references>
      </pivotArea>
    </format>
    <format dxfId="1171">
      <pivotArea dataOnly="0" labelOnly="1" outline="0" fieldPosition="0">
        <references count="2">
          <reference field="4294967294" count="1" selected="0">
            <x v="0"/>
          </reference>
          <reference field="21" count="1">
            <x v="0"/>
          </reference>
        </references>
      </pivotArea>
    </format>
    <format dxfId="1170">
      <pivotArea dataOnly="0" labelOnly="1" outline="0" fieldPosition="0">
        <references count="2">
          <reference field="4294967294" count="1" selected="0">
            <x v="1"/>
          </reference>
          <reference field="21" count="1">
            <x v="0"/>
          </reference>
        </references>
      </pivotArea>
    </format>
    <format dxfId="1169">
      <pivotArea dataOnly="0" labelOnly="1" outline="0" fieldPosition="0">
        <references count="2">
          <reference field="4294967294" count="1" selected="0">
            <x v="2"/>
          </reference>
          <reference field="21" count="1">
            <x v="0"/>
          </reference>
        </references>
      </pivotArea>
    </format>
    <format dxfId="1168">
      <pivotArea dataOnly="0" labelOnly="1" outline="0" fieldPosition="0">
        <references count="2">
          <reference field="4294967294" count="1" selected="0">
            <x v="3"/>
          </reference>
          <reference field="21" count="1">
            <x v="0"/>
          </reference>
        </references>
      </pivotArea>
    </format>
    <format dxfId="1167">
      <pivotArea dataOnly="0" labelOnly="1" outline="0" fieldPosition="0">
        <references count="2">
          <reference field="4294967294" count="1" selected="0">
            <x v="4"/>
          </reference>
          <reference field="21" count="1">
            <x v="0"/>
          </reference>
        </references>
      </pivotArea>
    </format>
    <format dxfId="1166">
      <pivotArea dataOnly="0" labelOnly="1" outline="0" fieldPosition="0">
        <references count="1">
          <reference field="16" count="0"/>
        </references>
      </pivotArea>
    </format>
    <format dxfId="1165">
      <pivotArea dataOnly="0" labelOnly="1" grandCol="1" outline="0" fieldPosition="0"/>
    </format>
    <format dxfId="1164">
      <pivotArea type="all" dataOnly="0" outline="0" fieldPosition="0"/>
    </format>
    <format dxfId="1163">
      <pivotArea outline="0" collapsedLevelsAreSubtotals="1" fieldPosition="0"/>
    </format>
    <format dxfId="1162">
      <pivotArea type="origin" dataOnly="0" labelOnly="1" outline="0" fieldPosition="0"/>
    </format>
    <format dxfId="1161">
      <pivotArea field="16" type="button" dataOnly="0" labelOnly="1" outline="0" axis="axisCol" fieldPosition="0"/>
    </format>
    <format dxfId="1160">
      <pivotArea type="topRight" dataOnly="0" labelOnly="1" outline="0" fieldPosition="0"/>
    </format>
    <format dxfId="1159">
      <pivotArea field="-2" type="button" dataOnly="0" labelOnly="1" outline="0" axis="axisRow" fieldPosition="0"/>
    </format>
    <format dxfId="1158">
      <pivotArea field="21" type="button" dataOnly="0" labelOnly="1" outline="0" axis="axisRow" fieldPosition="1"/>
    </format>
    <format dxfId="115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6">
      <pivotArea field="21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1155">
      <pivotArea field="21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1154">
      <pivotArea field="21" dataOnly="0" labelOnly="1" grandRow="1" outline="0" axis="axisRow" fieldPosition="1">
        <references count="1">
          <reference field="4294967294" count="1" selected="0">
            <x v="2"/>
          </reference>
        </references>
      </pivotArea>
    </format>
    <format dxfId="1153">
      <pivotArea field="21" dataOnly="0" labelOnly="1" grandRow="1" outline="0" axis="axisRow" fieldPosition="1">
        <references count="1">
          <reference field="4294967294" count="1" selected="0">
            <x v="3"/>
          </reference>
        </references>
      </pivotArea>
    </format>
    <format dxfId="1152">
      <pivotArea field="21" dataOnly="0" labelOnly="1" grandRow="1" outline="0" axis="axisRow" fieldPosition="1">
        <references count="1">
          <reference field="4294967294" count="1" selected="0">
            <x v="4"/>
          </reference>
        </references>
      </pivotArea>
    </format>
    <format dxfId="1151">
      <pivotArea dataOnly="0" labelOnly="1" outline="0" fieldPosition="0">
        <references count="2">
          <reference field="4294967294" count="1" selected="0">
            <x v="0"/>
          </reference>
          <reference field="21" count="2">
            <x v="0"/>
            <x v="8"/>
          </reference>
        </references>
      </pivotArea>
    </format>
    <format dxfId="1150">
      <pivotArea dataOnly="0" labelOnly="1" outline="0" fieldPosition="0">
        <references count="2">
          <reference field="4294967294" count="1" selected="0">
            <x v="1"/>
          </reference>
          <reference field="21" count="2">
            <x v="0"/>
            <x v="8"/>
          </reference>
        </references>
      </pivotArea>
    </format>
    <format dxfId="1149">
      <pivotArea dataOnly="0" labelOnly="1" outline="0" fieldPosition="0">
        <references count="2">
          <reference field="4294967294" count="1" selected="0">
            <x v="2"/>
          </reference>
          <reference field="21" count="2">
            <x v="0"/>
            <x v="8"/>
          </reference>
        </references>
      </pivotArea>
    </format>
    <format dxfId="1148">
      <pivotArea dataOnly="0" labelOnly="1" outline="0" fieldPosition="0">
        <references count="2">
          <reference field="4294967294" count="1" selected="0">
            <x v="3"/>
          </reference>
          <reference field="21" count="2">
            <x v="0"/>
            <x v="8"/>
          </reference>
        </references>
      </pivotArea>
    </format>
    <format dxfId="1147">
      <pivotArea dataOnly="0" labelOnly="1" outline="0" fieldPosition="0">
        <references count="2">
          <reference field="4294967294" count="1" selected="0">
            <x v="4"/>
          </reference>
          <reference field="21" count="2">
            <x v="0"/>
            <x v="8"/>
          </reference>
        </references>
      </pivotArea>
    </format>
    <format dxfId="1146">
      <pivotArea dataOnly="0" labelOnly="1" outline="0" fieldPosition="0">
        <references count="1">
          <reference field="16" count="0"/>
        </references>
      </pivotArea>
    </format>
    <format dxfId="1145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8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5:I36" firstHeaderRow="1" firstDataRow="2" firstDataCol="2" rowPageCount="3" colPageCount="1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 defaultSubtotal="0"/>
    <pivotField compact="0" numFmtId="166" outline="0" showAll="0" defaultSubtota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dataField="1"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2"/>
        <item x="5"/>
        <item x="3"/>
        <item x="0"/>
        <item m="1" x="7"/>
        <item t="default"/>
      </items>
    </pivotField>
    <pivotField compact="0" numFmtId="166" outline="0" subtotalTop="0" showAll="0" includeNewItemsInFilter="1"/>
    <pivotField compact="0" numFmtId="166" outline="0" subtotalTop="0" showAll="0" includeNewItemsInFilter="1"/>
    <pivotField axis="axisPage" compact="0" numFmtId="166" outline="0" subtotalTop="0" showAll="0" includeNewItemsInFilter="1">
      <items count="3">
        <item h="1" m="1" x="1"/>
        <item x="0"/>
        <item t="default"/>
      </items>
    </pivotField>
    <pivotField dataField="1" compact="0" numFmtId="166" outline="0" subtotalTop="0" showAll="0" includeNewItemsInFilter="1"/>
    <pivotField axis="axisRow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axis="axisPage" dataField="1" compact="0" numFmtId="166" outline="0" subtotalTop="0" showAll="0" includeNewItemsInFilter="1">
      <items count="3">
        <item x="1"/>
        <item x="0"/>
        <item t="default"/>
      </items>
    </pivotField>
    <pivotField axis="axisPage" dataField="1" compact="0" numFmtId="166" outline="0" subtotalTop="0" showAll="0" includeNewItemsInFilter="1">
      <items count="3">
        <item m="1" x="1"/>
        <item x="0"/>
        <item t="default"/>
      </items>
    </pivotField>
    <pivotField dataField="1"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2">
    <field x="-2"/>
    <field x="21"/>
  </rowFields>
  <rowItems count="30">
    <i>
      <x/>
      <x/>
    </i>
    <i r="1">
      <x v="5"/>
    </i>
    <i r="1">
      <x v="6"/>
    </i>
    <i r="1">
      <x v="7"/>
    </i>
    <i r="1">
      <x v="8"/>
    </i>
    <i i="1">
      <x v="1"/>
      <x/>
    </i>
    <i r="1" i="1">
      <x v="5"/>
    </i>
    <i r="1" i="1">
      <x v="6"/>
    </i>
    <i r="1" i="1">
      <x v="7"/>
    </i>
    <i r="1" i="1">
      <x v="8"/>
    </i>
    <i i="2">
      <x v="2"/>
      <x/>
    </i>
    <i r="1" i="2">
      <x v="5"/>
    </i>
    <i r="1" i="2">
      <x v="6"/>
    </i>
    <i r="1" i="2">
      <x v="7"/>
    </i>
    <i r="1" i="2">
      <x v="8"/>
    </i>
    <i i="3">
      <x v="3"/>
      <x/>
    </i>
    <i r="1" i="3">
      <x v="5"/>
    </i>
    <i r="1" i="3">
      <x v="6"/>
    </i>
    <i r="1" i="3">
      <x v="7"/>
    </i>
    <i r="1" i="3">
      <x v="8"/>
    </i>
    <i i="4">
      <x v="4"/>
      <x/>
    </i>
    <i r="1" i="4">
      <x v="5"/>
    </i>
    <i r="1" i="4">
      <x v="6"/>
    </i>
    <i r="1" i="4">
      <x v="7"/>
    </i>
    <i r="1" i="4">
      <x v="8"/>
    </i>
    <i t="grand">
      <x/>
    </i>
    <i t="grand" i="1">
      <x/>
    </i>
    <i t="grand" i="2">
      <x/>
    </i>
    <i t="grand" i="3">
      <x/>
    </i>
    <i t="grand" i="4">
      <x/>
    </i>
  </rowItems>
  <colFields count="1">
    <field x="16"/>
  </colFields>
  <colItems count="7">
    <i>
      <x/>
    </i>
    <i>
      <x v="1"/>
    </i>
    <i>
      <x v="4"/>
    </i>
    <i>
      <x v="5"/>
    </i>
    <i>
      <x v="6"/>
    </i>
    <i>
      <x v="7"/>
    </i>
    <i t="grand">
      <x/>
    </i>
  </colItems>
  <pageFields count="3">
    <pageField fld="19" item="1" hier="0"/>
    <pageField fld="29" item="1" hier="-1"/>
    <pageField fld="30" item="1" hier="-1"/>
  </pageFields>
  <dataFields count="5">
    <dataField name="Count of Stamp Number" fld="20" subtotal="count" baseField="19" baseItem="0" numFmtId="2"/>
    <dataField name="Count of RT Accepted" fld="29" subtotal="count" baseField="19" baseItem="0" numFmtId="2"/>
    <dataField name="Count of RT Rejected" fld="30" subtotal="count" baseField="19" baseItem="0" numFmtId="2"/>
    <dataField name="Sum of Weld Inches" fld="15" baseField="19" baseItem="0" numFmtId="167"/>
    <dataField name="Sum of Inches of Defect" fld="31" baseField="19" baseItem="0" numFmtId="167"/>
  </dataFields>
  <formats count="24">
    <format dxfId="1144">
      <pivotArea type="all" dataOnly="0" outline="0" fieldPosition="0"/>
    </format>
    <format dxfId="1143">
      <pivotArea outline="0" collapsedLevelsAreSubtotals="1" fieldPosition="0"/>
    </format>
    <format dxfId="1142">
      <pivotArea dataOnly="0" labelOnly="1" outline="0" fieldPosition="0">
        <references count="1">
          <reference field="16" count="0"/>
        </references>
      </pivotArea>
    </format>
    <format dxfId="1141">
      <pivotArea dataOnly="0" labelOnly="1" grandCol="1" outline="0" fieldPosition="0"/>
    </format>
    <format dxfId="1140">
      <pivotArea type="all" dataOnly="0" outline="0" fieldPosition="0"/>
    </format>
    <format dxfId="1139">
      <pivotArea outline="0" collapsedLevelsAreSubtotals="1" fieldPosition="0"/>
    </format>
    <format dxfId="1138">
      <pivotArea type="origin" dataOnly="0" labelOnly="1" outline="0" fieldPosition="0"/>
    </format>
    <format dxfId="1137">
      <pivotArea field="16" type="button" dataOnly="0" labelOnly="1" outline="0" axis="axisCol" fieldPosition="0"/>
    </format>
    <format dxfId="1136">
      <pivotArea type="topRight" dataOnly="0" labelOnly="1" outline="0" fieldPosition="0"/>
    </format>
    <format dxfId="1135">
      <pivotArea field="-2" type="button" dataOnly="0" labelOnly="1" outline="0" axis="axisRow" fieldPosition="0"/>
    </format>
    <format dxfId="1134">
      <pivotArea field="21" type="button" dataOnly="0" labelOnly="1" outline="0" axis="axisRow" fieldPosition="1"/>
    </format>
    <format dxfId="11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32">
      <pivotArea field="21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1131">
      <pivotArea field="21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1130">
      <pivotArea field="21" dataOnly="0" labelOnly="1" grandRow="1" outline="0" axis="axisRow" fieldPosition="1">
        <references count="1">
          <reference field="4294967294" count="1" selected="0">
            <x v="2"/>
          </reference>
        </references>
      </pivotArea>
    </format>
    <format dxfId="1129">
      <pivotArea field="21" dataOnly="0" labelOnly="1" grandRow="1" outline="0" axis="axisRow" fieldPosition="1">
        <references count="1">
          <reference field="4294967294" count="1" selected="0">
            <x v="3"/>
          </reference>
        </references>
      </pivotArea>
    </format>
    <format dxfId="1128">
      <pivotArea field="21" dataOnly="0" labelOnly="1" grandRow="1" outline="0" axis="axisRow" fieldPosition="1">
        <references count="1">
          <reference field="4294967294" count="1" selected="0">
            <x v="4"/>
          </reference>
        </references>
      </pivotArea>
    </format>
    <format dxfId="1127">
      <pivotArea dataOnly="0" labelOnly="1" outline="0" fieldPosition="0">
        <references count="2">
          <reference field="4294967294" count="1" selected="0">
            <x v="0"/>
          </reference>
          <reference field="21" count="1">
            <x v="0"/>
          </reference>
        </references>
      </pivotArea>
    </format>
    <format dxfId="1126">
      <pivotArea dataOnly="0" labelOnly="1" outline="0" fieldPosition="0">
        <references count="2">
          <reference field="4294967294" count="1" selected="0">
            <x v="1"/>
          </reference>
          <reference field="21" count="1">
            <x v="0"/>
          </reference>
        </references>
      </pivotArea>
    </format>
    <format dxfId="1125">
      <pivotArea dataOnly="0" labelOnly="1" outline="0" fieldPosition="0">
        <references count="2">
          <reference field="4294967294" count="1" selected="0">
            <x v="2"/>
          </reference>
          <reference field="21" count="1">
            <x v="0"/>
          </reference>
        </references>
      </pivotArea>
    </format>
    <format dxfId="1124">
      <pivotArea dataOnly="0" labelOnly="1" outline="0" fieldPosition="0">
        <references count="2">
          <reference field="4294967294" count="1" selected="0">
            <x v="3"/>
          </reference>
          <reference field="21" count="1">
            <x v="0"/>
          </reference>
        </references>
      </pivotArea>
    </format>
    <format dxfId="1123">
      <pivotArea dataOnly="0" labelOnly="1" outline="0" fieldPosition="0">
        <references count="2">
          <reference field="4294967294" count="1" selected="0">
            <x v="4"/>
          </reference>
          <reference field="21" count="1">
            <x v="0"/>
          </reference>
        </references>
      </pivotArea>
    </format>
    <format dxfId="1122">
      <pivotArea dataOnly="0" labelOnly="1" outline="0" fieldPosition="0">
        <references count="1">
          <reference field="16" count="0"/>
        </references>
      </pivotArea>
    </format>
    <format dxfId="1121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le1" cacheId="69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outline="1" outlineData="1" multipleFieldFilters="0">
  <location ref="A3:AJ23" firstHeaderRow="1" firstDataRow="3" firstDataCol="1"/>
  <pivotFields count="42"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axis="axisCol" showAll="0">
      <items count="10">
        <item m="1" x="7"/>
        <item x="1"/>
        <item x="4"/>
        <item m="1" x="6"/>
        <item m="1" x="8"/>
        <item x="2"/>
        <item x="5"/>
        <item x="3"/>
        <item x="0"/>
        <item t="default"/>
      </items>
    </pivotField>
    <pivotField showAll="0"/>
    <pivotField dataField="1" showAll="0"/>
    <pivotField showAll="0"/>
    <pivotField axis="axisRow" showAll="0">
      <items count="276">
        <item m="1" x="121"/>
        <item m="1" x="34"/>
        <item m="1" x="119"/>
        <item m="1" x="132"/>
        <item m="1" x="137"/>
        <item m="1" x="164"/>
        <item m="1" x="157"/>
        <item m="1" x="56"/>
        <item m="1" x="106"/>
        <item m="1" x="269"/>
        <item m="1" x="181"/>
        <item m="1" x="194"/>
        <item m="1" x="141"/>
        <item m="1" x="245"/>
        <item m="1" x="183"/>
        <item m="1" x="12"/>
        <item m="1" x="78"/>
        <item m="1" x="253"/>
        <item m="1" x="241"/>
        <item m="1" x="80"/>
        <item m="1" x="82"/>
        <item m="1" x="49"/>
        <item m="1" x="8"/>
        <item m="1" x="35"/>
        <item m="1" x="186"/>
        <item m="1" x="189"/>
        <item m="1" x="135"/>
        <item m="1" x="55"/>
        <item m="1" x="42"/>
        <item m="1" x="17"/>
        <item m="1" x="244"/>
        <item m="1" x="246"/>
        <item m="1" x="209"/>
        <item m="1" x="211"/>
        <item m="1" x="66"/>
        <item m="1" x="232"/>
        <item m="1" x="254"/>
        <item m="1" x="144"/>
        <item m="1" x="100"/>
        <item m="1" x="191"/>
        <item m="1" x="178"/>
        <item m="1" x="98"/>
        <item m="1" x="250"/>
        <item m="1" x="117"/>
        <item m="1" x="33"/>
        <item m="1" x="202"/>
        <item m="1" x="74"/>
        <item m="1" x="14"/>
        <item m="1" x="206"/>
        <item m="1" x="97"/>
        <item m="1" x="147"/>
        <item m="1" x="190"/>
        <item m="1" x="185"/>
        <item m="1" x="19"/>
        <item m="1" x="50"/>
        <item m="1" x="140"/>
        <item m="1" x="153"/>
        <item m="1" x="162"/>
        <item m="1" x="219"/>
        <item m="1" x="165"/>
        <item m="1" x="169"/>
        <item m="1" x="172"/>
        <item m="1" x="88"/>
        <item m="1" x="242"/>
        <item m="1" x="43"/>
        <item m="1" x="68"/>
        <item m="1" x="134"/>
        <item m="1" x="94"/>
        <item m="1" x="262"/>
        <item m="1" x="193"/>
        <item m="1" x="201"/>
        <item m="1" x="109"/>
        <item m="1" x="197"/>
        <item m="1" x="150"/>
        <item m="1" x="171"/>
        <item m="1" x="77"/>
        <item m="1" x="40"/>
        <item m="1" x="58"/>
        <item m="1" x="221"/>
        <item m="1" x="240"/>
        <item m="1" x="107"/>
        <item m="1" x="115"/>
        <item m="1" x="229"/>
        <item m="1" x="65"/>
        <item m="1" x="176"/>
        <item m="1" x="142"/>
        <item m="1" x="76"/>
        <item m="1" x="163"/>
        <item m="1" x="180"/>
        <item m="1" x="111"/>
        <item m="1" x="85"/>
        <item m="1" x="272"/>
        <item m="1" x="237"/>
        <item m="1" x="239"/>
        <item m="1" x="261"/>
        <item m="1" x="32"/>
        <item m="1" x="39"/>
        <item m="1" x="41"/>
        <item m="1" x="225"/>
        <item m="1" x="188"/>
        <item m="1" x="145"/>
        <item m="1" x="214"/>
        <item m="1" x="223"/>
        <item m="1" x="167"/>
        <item m="1" x="207"/>
        <item m="1" x="11"/>
        <item m="1" x="230"/>
        <item m="1" x="192"/>
        <item m="1" x="79"/>
        <item m="1" x="148"/>
        <item m="1" x="260"/>
        <item m="1" x="96"/>
        <item m="1" x="91"/>
        <item m="1" x="28"/>
        <item m="1" x="36"/>
        <item m="1" x="138"/>
        <item m="1" x="89"/>
        <item m="1" x="95"/>
        <item m="1" x="238"/>
        <item m="1" x="195"/>
        <item m="1" x="108"/>
        <item m="1" x="48"/>
        <item m="1" x="114"/>
        <item m="1" x="116"/>
        <item m="1" x="227"/>
        <item m="1" x="37"/>
        <item m="1" x="154"/>
        <item m="1" x="156"/>
        <item m="1" x="149"/>
        <item m="1" x="44"/>
        <item m="1" x="5"/>
        <item m="1" x="218"/>
        <item m="1" x="84"/>
        <item m="1" x="9"/>
        <item m="1" x="113"/>
        <item m="1" x="252"/>
        <item m="1" x="104"/>
        <item m="1" x="26"/>
        <item x="0"/>
        <item m="1" x="215"/>
        <item m="1" x="177"/>
        <item m="1" x="136"/>
        <item m="1" x="158"/>
        <item m="1" x="251"/>
        <item m="1" x="101"/>
        <item m="1" x="25"/>
        <item m="1" x="93"/>
        <item m="1" x="63"/>
        <item m="1" x="210"/>
        <item m="1" x="270"/>
        <item m="1" x="124"/>
        <item m="1" x="51"/>
        <item m="1" x="196"/>
        <item m="1" x="112"/>
        <item m="1" x="45"/>
        <item m="1" x="13"/>
        <item m="1" x="243"/>
        <item m="1" x="204"/>
        <item m="1" x="205"/>
        <item m="1" x="231"/>
        <item m="1" x="151"/>
        <item m="1" x="53"/>
        <item m="1" x="110"/>
        <item m="1" x="120"/>
        <item m="1" x="271"/>
        <item m="1" x="133"/>
        <item m="1" x="118"/>
        <item m="1" x="203"/>
        <item m="1" x="216"/>
        <item m="1" x="146"/>
        <item m="1" x="166"/>
        <item m="1" x="264"/>
        <item m="1" x="75"/>
        <item m="1" x="224"/>
        <item m="1" x="255"/>
        <item m="1" x="265"/>
        <item m="1" x="7"/>
        <item m="1" x="179"/>
        <item m="1" x="128"/>
        <item m="1" x="31"/>
        <item m="1" x="102"/>
        <item m="1" x="24"/>
        <item m="1" x="257"/>
        <item m="1" x="73"/>
        <item m="1" x="16"/>
        <item m="1" x="52"/>
        <item m="1" x="30"/>
        <item m="1" x="127"/>
        <item m="1" x="160"/>
        <item m="1" x="103"/>
        <item m="1" x="187"/>
        <item m="1" x="99"/>
        <item m="1" x="228"/>
        <item m="1" x="263"/>
        <item m="1" x="57"/>
        <item m="1" x="161"/>
        <item m="1" x="143"/>
        <item m="1" x="105"/>
        <item m="1" x="273"/>
        <item m="1" x="72"/>
        <item m="1" x="81"/>
        <item m="1" x="29"/>
        <item m="1" x="18"/>
        <item m="1" x="152"/>
        <item m="1" x="248"/>
        <item m="1" x="247"/>
        <item m="1" x="256"/>
        <item m="1" x="226"/>
        <item m="1" x="234"/>
        <item m="1" x="208"/>
        <item m="1" x="27"/>
        <item m="1" x="222"/>
        <item m="1" x="212"/>
        <item m="1" x="168"/>
        <item m="1" x="213"/>
        <item m="1" x="236"/>
        <item m="1" x="129"/>
        <item m="1" x="54"/>
        <item m="1" x="259"/>
        <item m="1" x="87"/>
        <item m="1" x="258"/>
        <item m="1" x="15"/>
        <item m="1" x="20"/>
        <item m="1" x="23"/>
        <item m="1" x="22"/>
        <item m="1" x="174"/>
        <item m="1" x="200"/>
        <item m="1" x="249"/>
        <item m="1" x="175"/>
        <item m="1" x="159"/>
        <item m="1" x="139"/>
        <item m="1" x="38"/>
        <item m="1" x="60"/>
        <item m="1" x="61"/>
        <item m="1" x="62"/>
        <item m="1" x="64"/>
        <item m="1" x="59"/>
        <item m="1" x="67"/>
        <item m="1" x="69"/>
        <item m="1" x="70"/>
        <item m="1" x="71"/>
        <item m="1" x="123"/>
        <item m="1" x="170"/>
        <item m="1" x="217"/>
        <item m="1" x="266"/>
        <item m="1" x="46"/>
        <item m="1" x="86"/>
        <item m="1" x="130"/>
        <item m="1" x="182"/>
        <item m="1" x="233"/>
        <item m="1" x="274"/>
        <item m="1" x="125"/>
        <item m="1" x="173"/>
        <item m="1" x="220"/>
        <item m="1" x="268"/>
        <item m="1" x="47"/>
        <item m="1" x="90"/>
        <item m="1" x="131"/>
        <item m="1" x="184"/>
        <item m="1" x="235"/>
        <item m="1" x="10"/>
        <item m="1" x="126"/>
        <item m="1" x="6"/>
        <item m="1" x="199"/>
        <item m="1" x="92"/>
        <item m="1" x="155"/>
        <item m="1" x="198"/>
        <item m="1" x="267"/>
        <item m="1" x="122"/>
        <item m="1" x="83"/>
        <item m="1" x="21"/>
        <item m="1" x="4"/>
        <item x="2"/>
        <item x="1"/>
        <item x="3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0"/>
    <field x="21"/>
  </rowFields>
  <rowItems count="18">
    <i>
      <x v="138"/>
    </i>
    <i r="1">
      <x/>
    </i>
    <i>
      <x v="272"/>
    </i>
    <i r="1">
      <x v="5"/>
    </i>
    <i r="1">
      <x v="6"/>
    </i>
    <i r="1">
      <x v="7"/>
    </i>
    <i r="1">
      <x v="8"/>
    </i>
    <i>
      <x v="273"/>
    </i>
    <i r="1">
      <x v="5"/>
    </i>
    <i r="1">
      <x v="6"/>
    </i>
    <i r="1">
      <x v="7"/>
    </i>
    <i r="1">
      <x v="8"/>
    </i>
    <i>
      <x v="274"/>
    </i>
    <i r="1">
      <x v="5"/>
    </i>
    <i r="1">
      <x v="6"/>
    </i>
    <i r="1">
      <x v="7"/>
    </i>
    <i r="1">
      <x v="8"/>
    </i>
    <i t="grand">
      <x/>
    </i>
  </rowItems>
  <colFields count="2">
    <field x="16"/>
    <field x="-2"/>
  </colFields>
  <colItems count="35">
    <i>
      <x v="1"/>
      <x/>
    </i>
    <i r="1" i="1">
      <x v="1"/>
    </i>
    <i r="1" i="2">
      <x v="2"/>
    </i>
    <i r="1" i="3">
      <x v="3"/>
    </i>
    <i r="1" i="4">
      <x v="4"/>
    </i>
    <i>
      <x v="2"/>
      <x/>
    </i>
    <i r="1" i="1">
      <x v="1"/>
    </i>
    <i r="1" i="2">
      <x v="2"/>
    </i>
    <i r="1" i="3">
      <x v="3"/>
    </i>
    <i r="1" i="4">
      <x v="4"/>
    </i>
    <i>
      <x v="5"/>
      <x/>
    </i>
    <i r="1" i="1">
      <x v="1"/>
    </i>
    <i r="1" i="2">
      <x v="2"/>
    </i>
    <i r="1" i="3">
      <x v="3"/>
    </i>
    <i r="1" i="4">
      <x v="4"/>
    </i>
    <i>
      <x v="6"/>
      <x/>
    </i>
    <i r="1" i="1">
      <x v="1"/>
    </i>
    <i r="1" i="2">
      <x v="2"/>
    </i>
    <i r="1" i="3">
      <x v="3"/>
    </i>
    <i r="1" i="4">
      <x v="4"/>
    </i>
    <i>
      <x v="7"/>
      <x/>
    </i>
    <i r="1" i="1">
      <x v="1"/>
    </i>
    <i r="1" i="2">
      <x v="2"/>
    </i>
    <i r="1" i="3">
      <x v="3"/>
    </i>
    <i r="1" i="4">
      <x v="4"/>
    </i>
    <i>
      <x v="8"/>
      <x/>
    </i>
    <i r="1" i="1">
      <x v="1"/>
    </i>
    <i r="1" i="2">
      <x v="2"/>
    </i>
    <i r="1" i="3">
      <x v="3"/>
    </i>
    <i r="1" i="4">
      <x v="4"/>
    </i>
    <i t="grand">
      <x/>
    </i>
    <i t="grand" i="1">
      <x/>
    </i>
    <i t="grand" i="2">
      <x/>
    </i>
    <i t="grand" i="3">
      <x/>
    </i>
    <i t="grand" i="4">
      <x/>
    </i>
  </colItems>
  <dataFields count="5">
    <dataField name="Count of Weld Number" fld="18" subtotal="count" baseField="0" baseItem="0" numFmtId="1"/>
    <dataField name="Count of RT Accepted" fld="29" subtotal="count" baseField="0" baseItem="0" numFmtId="166"/>
    <dataField name="Count of RT Rejected" fld="30" subtotal="count" baseField="0" baseItem="0" numFmtId="166"/>
    <dataField name="Count of RT DATE" fld="28" subtotal="count" baseField="0" baseItem="0" numFmtId="166"/>
    <dataField name="Sum of Weld Inches" fld="15" baseField="0" baseItem="0" numFmtId="166"/>
  </dataFields>
  <formats count="70">
    <format dxfId="1120">
      <pivotArea outline="0" collapsedLevelsAreSubtotals="1" fieldPosition="0"/>
    </format>
    <format dxfId="1119">
      <pivotArea field="16" type="button" dataOnly="0" labelOnly="1" outline="0" axis="axisCol" fieldPosition="0"/>
    </format>
    <format dxfId="1118">
      <pivotArea type="topRight" dataOnly="0" labelOnly="1" outline="0" fieldPosition="0"/>
    </format>
    <format dxfId="1117">
      <pivotArea dataOnly="0" labelOnly="1" fieldPosition="0">
        <references count="1">
          <reference field="16" count="0"/>
        </references>
      </pivotArea>
    </format>
    <format dxfId="1116">
      <pivotArea dataOnly="0" labelOnly="1" grandCol="1" outline="0" fieldPosition="0"/>
    </format>
    <format dxfId="1115">
      <pivotArea type="all" dataOnly="0" outline="0" fieldPosition="0"/>
    </format>
    <format dxfId="1114">
      <pivotArea type="all" dataOnly="0" outline="0" fieldPosition="0"/>
    </format>
    <format dxfId="1113">
      <pivotArea outline="0" collapsedLevelsAreSubtotals="1" fieldPosition="0"/>
    </format>
    <format dxfId="1112">
      <pivotArea dataOnly="0" labelOnly="1" fieldPosition="0">
        <references count="1">
          <reference field="16" count="0"/>
        </references>
      </pivotArea>
    </format>
    <format dxfId="1111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10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09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10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2"/>
          </reference>
        </references>
      </pivotArea>
    </format>
    <format dxfId="110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5"/>
          </reference>
        </references>
      </pivotArea>
    </format>
    <format dxfId="110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6"/>
          </reference>
        </references>
      </pivotArea>
    </format>
    <format dxfId="110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7"/>
          </reference>
        </references>
      </pivotArea>
    </format>
    <format dxfId="1104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8"/>
          </reference>
        </references>
      </pivotArea>
    </format>
    <format dxfId="1103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1"/>
          </reference>
        </references>
      </pivotArea>
    </format>
    <format dxfId="1102">
      <pivotArea field="16" type="button" dataOnly="0" labelOnly="1" outline="0" axis="axisCol" fieldPosition="0"/>
    </format>
    <format dxfId="1101">
      <pivotArea field="-2" type="button" dataOnly="0" labelOnly="1" outline="0" axis="axisCol" fieldPosition="1"/>
    </format>
    <format dxfId="1100">
      <pivotArea type="topRight" dataOnly="0" labelOnly="1" outline="0" fieldPosition="0"/>
    </format>
    <format dxfId="1099">
      <pivotArea dataOnly="0" labelOnly="1" fieldPosition="0">
        <references count="1">
          <reference field="16" count="1">
            <x v="1"/>
          </reference>
        </references>
      </pivotArea>
    </format>
    <format dxfId="109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1"/>
          </reference>
        </references>
      </pivotArea>
    </format>
    <format dxfId="1097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2"/>
          </reference>
        </references>
      </pivotArea>
    </format>
    <format dxfId="1096">
      <pivotArea type="topRight" dataOnly="0" labelOnly="1" outline="0" offset="B1:D1" fieldPosition="0"/>
    </format>
    <format dxfId="1095">
      <pivotArea dataOnly="0" labelOnly="1" fieldPosition="0">
        <references count="1">
          <reference field="16" count="1">
            <x v="2"/>
          </reference>
        </references>
      </pivotArea>
    </format>
    <format dxfId="1094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2"/>
          </reference>
        </references>
      </pivotArea>
    </format>
    <format dxfId="1093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5"/>
          </reference>
        </references>
      </pivotArea>
    </format>
    <format dxfId="1092">
      <pivotArea type="topRight" dataOnly="0" labelOnly="1" outline="0" offset="E1:G1" fieldPosition="0"/>
    </format>
    <format dxfId="1091">
      <pivotArea dataOnly="0" labelOnly="1" fieldPosition="0">
        <references count="1">
          <reference field="16" count="1">
            <x v="5"/>
          </reference>
        </references>
      </pivotArea>
    </format>
    <format dxfId="109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5"/>
          </reference>
        </references>
      </pivotArea>
    </format>
    <format dxfId="1089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6"/>
          </reference>
        </references>
      </pivotArea>
    </format>
    <format dxfId="1088">
      <pivotArea type="topRight" dataOnly="0" labelOnly="1" outline="0" offset="H1:J1" fieldPosition="0"/>
    </format>
    <format dxfId="1087">
      <pivotArea dataOnly="0" labelOnly="1" fieldPosition="0">
        <references count="1">
          <reference field="16" count="1">
            <x v="6"/>
          </reference>
        </references>
      </pivotArea>
    </format>
    <format dxfId="108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6"/>
          </reference>
        </references>
      </pivotArea>
    </format>
    <format dxfId="1085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7"/>
          </reference>
        </references>
      </pivotArea>
    </format>
    <format dxfId="1084">
      <pivotArea type="topRight" dataOnly="0" labelOnly="1" outline="0" offset="K1:M1" fieldPosition="0"/>
    </format>
    <format dxfId="1083">
      <pivotArea dataOnly="0" labelOnly="1" fieldPosition="0">
        <references count="1">
          <reference field="16" count="1">
            <x v="7"/>
          </reference>
        </references>
      </pivotArea>
    </format>
    <format dxfId="108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7"/>
          </reference>
        </references>
      </pivotArea>
    </format>
    <format dxfId="1081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16" count="1" selected="0">
            <x v="8"/>
          </reference>
        </references>
      </pivotArea>
    </format>
    <format dxfId="1080">
      <pivotArea type="topRight" dataOnly="0" labelOnly="1" outline="0" offset="N1:P1" fieldPosition="0"/>
    </format>
    <format dxfId="1079">
      <pivotArea dataOnly="0" labelOnly="1" fieldPosition="0">
        <references count="1">
          <reference field="16" count="1">
            <x v="8"/>
          </reference>
        </references>
      </pivotArea>
    </format>
    <format dxfId="107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6" count="1" selected="0">
            <x v="8"/>
          </reference>
        </references>
      </pivotArea>
    </format>
    <format dxfId="1077">
      <pivotArea field="16" grandCol="1" outline="0" collapsedLevelsAreSubtotals="1" axis="axisCol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076">
      <pivotArea type="topRight" dataOnly="0" labelOnly="1" outline="0" offset="Q1:S1" fieldPosition="0"/>
    </format>
    <format dxfId="1075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74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73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072">
      <pivotArea type="all" dataOnly="0" outline="0" fieldPosition="0"/>
    </format>
    <format dxfId="1071">
      <pivotArea type="all" dataOnly="0" outline="0" fieldPosition="0"/>
    </format>
    <format dxfId="1070">
      <pivotArea outline="0" collapsedLevelsAreSubtotals="1" fieldPosition="0"/>
    </format>
    <format dxfId="1069">
      <pivotArea type="origin" dataOnly="0" labelOnly="1" outline="0" fieldPosition="0"/>
    </format>
    <format dxfId="1068">
      <pivotArea field="16" type="button" dataOnly="0" labelOnly="1" outline="0" axis="axisCol" fieldPosition="0"/>
    </format>
    <format dxfId="1067">
      <pivotArea field="-2" type="button" dataOnly="0" labelOnly="1" outline="0" axis="axisCol" fieldPosition="1"/>
    </format>
    <format dxfId="1066">
      <pivotArea type="topRight" dataOnly="0" labelOnly="1" outline="0" fieldPosition="0"/>
    </format>
    <format dxfId="1065">
      <pivotArea field="20" type="button" dataOnly="0" labelOnly="1" outline="0" axis="axisRow" fieldPosition="0"/>
    </format>
    <format dxfId="1064">
      <pivotArea dataOnly="0" labelOnly="1" fieldPosition="0">
        <references count="1">
          <reference field="20" count="0"/>
        </references>
      </pivotArea>
    </format>
    <format dxfId="1063">
      <pivotArea dataOnly="0" labelOnly="1" grandRow="1" outline="0" fieldPosition="0"/>
    </format>
    <format dxfId="1062">
      <pivotArea dataOnly="0" labelOnly="1" fieldPosition="0">
        <references count="2">
          <reference field="20" count="0" selected="0"/>
          <reference field="21" count="1">
            <x v="0"/>
          </reference>
        </references>
      </pivotArea>
    </format>
    <format dxfId="1061">
      <pivotArea dataOnly="0" labelOnly="1" fieldPosition="0">
        <references count="1">
          <reference field="16" count="0"/>
        </references>
      </pivotArea>
    </format>
    <format dxfId="1060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59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58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057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1056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1"/>
          </reference>
        </references>
      </pivotArea>
    </format>
    <format dxfId="1055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2"/>
          </reference>
        </references>
      </pivotArea>
    </format>
    <format dxfId="1054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5"/>
          </reference>
        </references>
      </pivotArea>
    </format>
    <format dxfId="1053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6"/>
          </reference>
        </references>
      </pivotArea>
    </format>
    <format dxfId="1052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7"/>
          </reference>
        </references>
      </pivotArea>
    </format>
    <format dxfId="1051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le1" cacheId="69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outline="1" outlineData="1" multipleFieldFilters="0">
  <location ref="A4:AB7" firstHeaderRow="1" firstDataRow="3" firstDataCol="0" rowPageCount="1" colPageCount="1"/>
  <pivotFields count="42"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>
      <items count="10">
        <item m="1" x="7"/>
        <item x="1"/>
        <item x="4"/>
        <item m="1" x="6"/>
        <item m="1" x="8"/>
        <item x="2"/>
        <item x="5"/>
        <item x="3"/>
        <item x="0"/>
        <item t="default"/>
      </items>
    </pivotField>
    <pivotField showAll="0"/>
    <pivotField showAll="0"/>
    <pivotField axis="axisPage" multipleItemSelectionAllowed="1" showAll="0">
      <items count="3">
        <item h="1" m="1"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2">
    <field x="16"/>
    <field x="-2"/>
  </colFields>
  <colItems count="28"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  <i>
      <x v="5"/>
      <x/>
    </i>
    <i r="1" i="1">
      <x v="1"/>
    </i>
    <i r="1" i="2">
      <x v="2"/>
    </i>
    <i r="1" i="3">
      <x v="3"/>
    </i>
    <i>
      <x v="6"/>
      <x/>
    </i>
    <i r="1" i="1">
      <x v="1"/>
    </i>
    <i r="1" i="2">
      <x v="2"/>
    </i>
    <i r="1" i="3">
      <x v="3"/>
    </i>
    <i>
      <x v="7"/>
      <x/>
    </i>
    <i r="1" i="1">
      <x v="1"/>
    </i>
    <i r="1" i="2">
      <x v="2"/>
    </i>
    <i r="1" i="3">
      <x v="3"/>
    </i>
    <i>
      <x v="8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pageFields count="1">
    <pageField fld="19" hier="-1"/>
  </pageFields>
  <dataFields count="4">
    <dataField name="Count of Stamp Number" fld="20" subtotal="count" baseField="0" baseItem="0" numFmtId="166"/>
    <dataField name="Count of RT Accepted" fld="29" subtotal="count" baseField="0" baseItem="0" numFmtId="166"/>
    <dataField name="Count of PT / MT Final" fld="26" subtotal="count" baseField="0" baseItem="0" numFmtId="166"/>
    <dataField name="Count of RT Rejected" fld="30" subtotal="count" baseField="0" baseItem="0" numFmtId="166"/>
  </dataFields>
  <formats count="93">
    <format dxfId="1050">
      <pivotArea type="all" dataOnly="0" outline="0" fieldPosition="0"/>
    </format>
    <format dxfId="1049">
      <pivotArea type="all" dataOnly="0" outline="0" fieldPosition="0"/>
    </format>
    <format dxfId="1048">
      <pivotArea outline="0" collapsedLevelsAreSubtotals="1" fieldPosition="0"/>
    </format>
    <format dxfId="1047">
      <pivotArea dataOnly="0" labelOnly="1" grandRow="1" outline="0" fieldPosition="0"/>
    </format>
    <format dxfId="1046">
      <pivotArea dataOnly="0" labelOnly="1" fieldPosition="0">
        <references count="1">
          <reference field="16" count="0"/>
        </references>
      </pivotArea>
    </format>
    <format dxfId="1045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44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43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042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1041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1"/>
          </reference>
        </references>
      </pivotArea>
    </format>
    <format dxfId="1040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2"/>
          </reference>
        </references>
      </pivotArea>
    </format>
    <format dxfId="1039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5"/>
          </reference>
        </references>
      </pivotArea>
    </format>
    <format dxfId="1038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6"/>
          </reference>
        </references>
      </pivotArea>
    </format>
    <format dxfId="1037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7"/>
          </reference>
        </references>
      </pivotArea>
    </format>
    <format dxfId="1036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8"/>
          </reference>
        </references>
      </pivotArea>
    </format>
    <format dxfId="1035">
      <pivotArea type="all" dataOnly="0" outline="0" fieldPosition="0"/>
    </format>
    <format dxfId="1034">
      <pivotArea outline="0" collapsedLevelsAreSubtotals="1" fieldPosition="0"/>
    </format>
    <format dxfId="1033">
      <pivotArea type="origin" dataOnly="0" labelOnly="1" outline="0" fieldPosition="0"/>
    </format>
    <format dxfId="1032">
      <pivotArea field="16" type="button" dataOnly="0" labelOnly="1" outline="0" axis="axisCol" fieldPosition="0"/>
    </format>
    <format dxfId="1031">
      <pivotArea field="-2" type="button" dataOnly="0" labelOnly="1" outline="0" axis="axisCol" fieldPosition="1"/>
    </format>
    <format dxfId="1030">
      <pivotArea type="topRight" dataOnly="0" labelOnly="1" outline="0" fieldPosition="0"/>
    </format>
    <format dxfId="1029">
      <pivotArea dataOnly="0" labelOnly="1" grandRow="1" outline="0" fieldPosition="0"/>
    </format>
    <format dxfId="1028">
      <pivotArea dataOnly="0" labelOnly="1" fieldPosition="0">
        <references count="1">
          <reference field="16" count="0"/>
        </references>
      </pivotArea>
    </format>
    <format dxfId="1027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26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25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024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1023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22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21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020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1019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18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17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016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1015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14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13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012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1011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1"/>
          </reference>
        </references>
      </pivotArea>
    </format>
    <format dxfId="1010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2"/>
          </reference>
        </references>
      </pivotArea>
    </format>
    <format dxfId="1009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5"/>
          </reference>
        </references>
      </pivotArea>
    </format>
    <format dxfId="1008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6"/>
          </reference>
        </references>
      </pivotArea>
    </format>
    <format dxfId="1007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7"/>
          </reference>
        </references>
      </pivotArea>
    </format>
    <format dxfId="1006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8"/>
          </reference>
        </references>
      </pivotArea>
    </format>
    <format dxfId="1005">
      <pivotArea type="all" dataOnly="0" outline="0" fieldPosition="0"/>
    </format>
    <format dxfId="1004">
      <pivotArea outline="0" collapsedLevelsAreSubtotals="1" fieldPosition="0"/>
    </format>
    <format dxfId="1003">
      <pivotArea type="origin" dataOnly="0" labelOnly="1" outline="0" fieldPosition="0"/>
    </format>
    <format dxfId="1002">
      <pivotArea field="16" type="button" dataOnly="0" labelOnly="1" outline="0" axis="axisCol" fieldPosition="0"/>
    </format>
    <format dxfId="1001">
      <pivotArea field="-2" type="button" dataOnly="0" labelOnly="1" outline="0" axis="axisCol" fieldPosition="1"/>
    </format>
    <format dxfId="1000">
      <pivotArea type="topRight" dataOnly="0" labelOnly="1" outline="0" fieldPosition="0"/>
    </format>
    <format dxfId="999">
      <pivotArea dataOnly="0" labelOnly="1" grandRow="1" outline="0" fieldPosition="0"/>
    </format>
    <format dxfId="998">
      <pivotArea dataOnly="0" labelOnly="1" fieldPosition="0">
        <references count="1">
          <reference field="16" count="0"/>
        </references>
      </pivotArea>
    </format>
    <format dxfId="997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96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95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994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993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92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91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990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989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88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87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986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985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84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83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982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981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1"/>
          </reference>
        </references>
      </pivotArea>
    </format>
    <format dxfId="980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2"/>
          </reference>
        </references>
      </pivotArea>
    </format>
    <format dxfId="979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5"/>
          </reference>
        </references>
      </pivotArea>
    </format>
    <format dxfId="978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6"/>
          </reference>
        </references>
      </pivotArea>
    </format>
    <format dxfId="977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7"/>
          </reference>
        </references>
      </pivotArea>
    </format>
    <format dxfId="976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8"/>
          </reference>
        </references>
      </pivotArea>
    </format>
    <format dxfId="975">
      <pivotArea type="all" dataOnly="0" outline="0" fieldPosition="0"/>
    </format>
    <format dxfId="974">
      <pivotArea outline="0" collapsedLevelsAreSubtotals="1" fieldPosition="0"/>
    </format>
    <format dxfId="973">
      <pivotArea type="origin" dataOnly="0" labelOnly="1" outline="0" fieldPosition="0"/>
    </format>
    <format dxfId="972">
      <pivotArea field="16" type="button" dataOnly="0" labelOnly="1" outline="0" axis="axisCol" fieldPosition="0"/>
    </format>
    <format dxfId="971">
      <pivotArea field="-2" type="button" dataOnly="0" labelOnly="1" outline="0" axis="axisCol" fieldPosition="1"/>
    </format>
    <format dxfId="970">
      <pivotArea type="topRight" dataOnly="0" labelOnly="1" outline="0" fieldPosition="0"/>
    </format>
    <format dxfId="969">
      <pivotArea dataOnly="0" labelOnly="1" grandRow="1" outline="0" fieldPosition="0"/>
    </format>
    <format dxfId="968">
      <pivotArea dataOnly="0" labelOnly="1" fieldPosition="0">
        <references count="1">
          <reference field="16" count="0"/>
        </references>
      </pivotArea>
    </format>
    <format dxfId="967">
      <pivotArea field="1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66">
      <pivotArea field="1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65">
      <pivotArea field="16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964">
      <pivotArea field="16" dataOnly="0" labelOnly="1" grandCol="1" outline="0" axis="axisCol" fieldPosition="0">
        <references count="1">
          <reference field="4294967294" count="1" selected="0">
            <x v="3"/>
          </reference>
        </references>
      </pivotArea>
    </format>
    <format dxfId="963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1"/>
          </reference>
        </references>
      </pivotArea>
    </format>
    <format dxfId="962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2"/>
          </reference>
        </references>
      </pivotArea>
    </format>
    <format dxfId="961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5"/>
          </reference>
        </references>
      </pivotArea>
    </format>
    <format dxfId="960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6"/>
          </reference>
        </references>
      </pivotArea>
    </format>
    <format dxfId="959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7"/>
          </reference>
        </references>
      </pivotArea>
    </format>
    <format dxfId="958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6" count="1" selected="0"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PivotTable6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3:I59" firstHeaderRow="1" firstDataRow="2" firstDataCol="2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 defaultSubtotal="0"/>
    <pivotField compact="0" numFmtId="166" outline="0" showAll="0" defaultSubtotal="0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2"/>
        <item x="3"/>
        <item x="0"/>
        <item x="5"/>
        <item m="1" x="7"/>
        <item t="default"/>
      </items>
    </pivotField>
    <pivotField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axis="axisRow" compact="0" numFmtId="166" outline="0" subtotalTop="0" showAll="0" includeNewItemsInFilter="1">
      <items count="276">
        <item m="1" x="121"/>
        <item m="1" x="253"/>
        <item m="1" x="74"/>
        <item m="1" x="19"/>
        <item m="1" x="262"/>
        <item m="1" x="163"/>
        <item m="1" x="225"/>
        <item m="1" x="238"/>
        <item m="1" x="48"/>
        <item m="1" x="114"/>
        <item m="1" x="37"/>
        <item x="0"/>
        <item m="1" x="246"/>
        <item m="1" x="5"/>
        <item m="1" x="188"/>
        <item m="1" x="79"/>
        <item m="1" x="36"/>
        <item m="1" x="82"/>
        <item m="1" x="223"/>
        <item m="1" x="149"/>
        <item m="1" x="58"/>
        <item m="1" x="261"/>
        <item m="1" x="107"/>
        <item m="1" x="254"/>
        <item m="1" x="167"/>
        <item m="1" x="17"/>
        <item m="1" x="169"/>
        <item m="1" x="77"/>
        <item m="1" x="144"/>
        <item m="1" x="135"/>
        <item m="1" x="49"/>
        <item m="1" x="134"/>
        <item m="1" x="80"/>
        <item m="1" x="98"/>
        <item m="1" x="211"/>
        <item m="1" x="214"/>
        <item m="1" x="35"/>
        <item m="1" x="186"/>
        <item m="1" x="153"/>
        <item m="1" x="221"/>
        <item m="1" x="65"/>
        <item m="1" x="96"/>
        <item m="1" x="145"/>
        <item m="1" x="150"/>
        <item m="1" x="183"/>
        <item m="1" x="68"/>
        <item m="1" x="165"/>
        <item m="1" x="76"/>
        <item m="1" x="157"/>
        <item m="1" x="117"/>
        <item m="1" x="100"/>
        <item m="1" x="119"/>
        <item m="1" x="269"/>
        <item m="1" x="40"/>
        <item m="1" x="194"/>
        <item m="1" x="132"/>
        <item m="1" x="245"/>
        <item m="1" x="94"/>
        <item m="1" x="33"/>
        <item m="1" x="11"/>
        <item m="1" x="34"/>
        <item m="1" x="104"/>
        <item m="1" x="239"/>
        <item m="1" x="111"/>
        <item m="1" x="115"/>
        <item m="1" x="197"/>
        <item m="1" x="138"/>
        <item m="1" x="206"/>
        <item m="1" x="250"/>
        <item m="1" x="241"/>
        <item m="1" x="181"/>
        <item m="1" x="202"/>
        <item m="1" x="148"/>
        <item m="1" x="242"/>
        <item m="1" x="78"/>
        <item m="1" x="227"/>
        <item m="1" x="232"/>
        <item m="1" x="162"/>
        <item m="1" x="140"/>
        <item m="1" x="218"/>
        <item m="1" x="190"/>
        <item m="1" x="39"/>
        <item m="1" x="142"/>
        <item m="1" x="44"/>
        <item m="1" x="113"/>
        <item m="1" x="272"/>
        <item m="1" x="164"/>
        <item m="1" x="219"/>
        <item m="1" x="91"/>
        <item m="1" x="178"/>
        <item m="1" x="260"/>
        <item m="1" x="88"/>
        <item m="1" x="9"/>
        <item m="1" x="42"/>
        <item m="1" x="137"/>
        <item m="1" x="8"/>
        <item m="1" x="55"/>
        <item m="1" x="141"/>
        <item m="1" x="237"/>
        <item m="1" x="109"/>
        <item m="1" x="108"/>
        <item m="1" x="156"/>
        <item m="1" x="116"/>
        <item m="1" x="56"/>
        <item m="1" x="85"/>
        <item m="1" x="244"/>
        <item m="1" x="192"/>
        <item m="1" x="28"/>
        <item m="1" x="95"/>
        <item m="1" x="240"/>
        <item m="1" x="185"/>
        <item m="1" x="106"/>
        <item m="1" x="171"/>
        <item m="1" x="154"/>
        <item m="1" x="66"/>
        <item m="1" x="176"/>
        <item m="1" x="97"/>
        <item m="1" x="147"/>
        <item m="1" x="50"/>
        <item m="1" x="207"/>
        <item m="1" x="14"/>
        <item m="1" x="180"/>
        <item m="1" x="230"/>
        <item m="1" x="252"/>
        <item m="1" x="193"/>
        <item m="1" x="191"/>
        <item m="1" x="41"/>
        <item m="1" x="195"/>
        <item m="1" x="32"/>
        <item m="1" x="201"/>
        <item m="1" x="43"/>
        <item m="1" x="189"/>
        <item m="1" x="209"/>
        <item m="1" x="84"/>
        <item m="1" x="26"/>
        <item m="1" x="172"/>
        <item m="1" x="229"/>
        <item m="1" x="12"/>
        <item m="1" x="89"/>
        <item m="1" x="215"/>
        <item m="1" x="177"/>
        <item m="1" x="136"/>
        <item m="1" x="158"/>
        <item m="1" x="251"/>
        <item m="1" x="101"/>
        <item m="1" x="25"/>
        <item m="1" x="93"/>
        <item m="1" x="63"/>
        <item m="1" x="210"/>
        <item m="1" x="270"/>
        <item m="1" x="124"/>
        <item m="1" x="51"/>
        <item m="1" x="196"/>
        <item m="1" x="112"/>
        <item m="1" x="45"/>
        <item m="1" x="13"/>
        <item m="1" x="243"/>
        <item m="1" x="204"/>
        <item m="1" x="205"/>
        <item m="1" x="231"/>
        <item m="1" x="151"/>
        <item m="1" x="53"/>
        <item m="1" x="110"/>
        <item m="1" x="120"/>
        <item m="1" x="271"/>
        <item m="1" x="133"/>
        <item m="1" x="118"/>
        <item m="1" x="203"/>
        <item m="1" x="216"/>
        <item m="1" x="146"/>
        <item m="1" x="166"/>
        <item m="1" x="264"/>
        <item m="1" x="75"/>
        <item m="1" x="224"/>
        <item m="1" x="255"/>
        <item m="1" x="265"/>
        <item m="1" x="7"/>
        <item m="1" x="179"/>
        <item m="1" x="128"/>
        <item m="1" x="31"/>
        <item m="1" x="102"/>
        <item m="1" x="24"/>
        <item m="1" x="257"/>
        <item m="1" x="73"/>
        <item m="1" x="16"/>
        <item m="1" x="52"/>
        <item m="1" x="30"/>
        <item m="1" x="127"/>
        <item m="1" x="160"/>
        <item m="1" x="103"/>
        <item m="1" x="187"/>
        <item m="1" x="99"/>
        <item m="1" x="228"/>
        <item m="1" x="263"/>
        <item m="1" x="57"/>
        <item m="1" x="161"/>
        <item m="1" x="143"/>
        <item m="1" x="105"/>
        <item m="1" x="273"/>
        <item m="1" x="72"/>
        <item m="1" x="81"/>
        <item m="1" x="29"/>
        <item m="1" x="18"/>
        <item m="1" x="152"/>
        <item m="1" x="248"/>
        <item m="1" x="247"/>
        <item m="1" x="256"/>
        <item m="1" x="226"/>
        <item m="1" x="234"/>
        <item m="1" x="208"/>
        <item m="1" x="27"/>
        <item m="1" x="222"/>
        <item m="1" x="212"/>
        <item m="1" x="168"/>
        <item m="1" x="213"/>
        <item m="1" x="236"/>
        <item m="1" x="129"/>
        <item m="1" x="54"/>
        <item m="1" x="259"/>
        <item m="1" x="87"/>
        <item m="1" x="258"/>
        <item m="1" x="15"/>
        <item m="1" x="20"/>
        <item m="1" x="23"/>
        <item m="1" x="22"/>
        <item m="1" x="174"/>
        <item m="1" x="200"/>
        <item m="1" x="249"/>
        <item m="1" x="175"/>
        <item m="1" x="159"/>
        <item m="1" x="139"/>
        <item m="1" x="38"/>
        <item m="1" x="60"/>
        <item m="1" x="61"/>
        <item m="1" x="62"/>
        <item m="1" x="64"/>
        <item m="1" x="59"/>
        <item m="1" x="67"/>
        <item m="1" x="69"/>
        <item m="1" x="70"/>
        <item m="1" x="71"/>
        <item m="1" x="123"/>
        <item m="1" x="170"/>
        <item m="1" x="217"/>
        <item m="1" x="266"/>
        <item m="1" x="46"/>
        <item m="1" x="86"/>
        <item m="1" x="130"/>
        <item m="1" x="182"/>
        <item m="1" x="233"/>
        <item m="1" x="274"/>
        <item m="1" x="125"/>
        <item m="1" x="173"/>
        <item m="1" x="220"/>
        <item m="1" x="268"/>
        <item m="1" x="47"/>
        <item m="1" x="90"/>
        <item m="1" x="131"/>
        <item m="1" x="184"/>
        <item m="1" x="235"/>
        <item m="1" x="10"/>
        <item m="1" x="126"/>
        <item m="1" x="6"/>
        <item m="1" x="199"/>
        <item m="1" x="92"/>
        <item m="1" x="155"/>
        <item m="1" x="198"/>
        <item m="1" x="267"/>
        <item m="1" x="122"/>
        <item m="1" x="83"/>
        <item m="1" x="21"/>
        <item m="1" x="4"/>
        <item x="2"/>
        <item x="1"/>
        <item x="3"/>
        <item t="default"/>
      </items>
    </pivotField>
    <pivotField compact="0" outline="0" showAll="0"/>
    <pivotField dataField="1"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/>
    <pivotField dataField="1"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2">
    <field x="20"/>
    <field x="-2"/>
  </rowFields>
  <rowItems count="55">
    <i>
      <x v="1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>
      <x v="272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>
      <x v="273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>
      <x v="274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  <i t="grand" i="7">
      <x/>
    </i>
    <i t="grand" i="8">
      <x/>
    </i>
    <i t="grand" i="9">
      <x/>
    </i>
    <i t="grand" i="10">
      <x/>
    </i>
  </rowItems>
  <colFields count="1">
    <field x="16"/>
  </colFields>
  <colItems count="7">
    <i>
      <x/>
    </i>
    <i>
      <x v="1"/>
    </i>
    <i>
      <x v="4"/>
    </i>
    <i>
      <x v="5"/>
    </i>
    <i>
      <x v="6"/>
    </i>
    <i>
      <x v="7"/>
    </i>
    <i t="grand">
      <x/>
    </i>
  </colItems>
  <dataFields count="11">
    <dataField name="Count of Weld Number" fld="18" subtotal="count" baseField="0" baseItem="0" numFmtId="166"/>
    <dataField name="Count of RT DATE" fld="28" subtotal="count" baseField="0" baseItem="0" numFmtId="166"/>
    <dataField name="Count of RT Accepted" fld="29" subtotal="count" baseField="0" baseItem="0" numFmtId="166"/>
    <dataField name="Count of RT Rejected" fld="30" subtotal="count" baseField="0" baseItem="0" numFmtId="166"/>
    <dataField name="Count of PWHT Date" fld="34" subtotal="count" baseField="0" baseItem="0" numFmtId="166"/>
    <dataField name="Count of Brinnel Complete" fld="35" subtotal="count" baseField="0" baseItem="0" numFmtId="166"/>
    <dataField name="Count of PT / MT Root" fld="25" subtotal="count" baseField="0" baseItem="0" numFmtId="166"/>
    <dataField name="Count of PT / MT Final" fld="26" subtotal="count" baseField="0" baseItem="0" numFmtId="166"/>
    <dataField name="Count of Shop or Field" fld="22" subtotal="count" baseField="0" baseItem="0" numFmtId="166"/>
    <dataField name="Count of Count Omission" fld="19" subtotal="count" baseField="0" baseItem="0" numFmtId="166"/>
    <dataField name="Count of Material" fld="11" subtotal="count" baseField="0" baseItem="0" numFmtId="166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le7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3:H9" firstHeaderRow="1" firstDataRow="2" firstDataCol="1" rowPageCount="1" colPageCount="1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 defaultSubtotal="0"/>
    <pivotField compact="0" numFmtId="166" outline="0" showAll="0" defaultSubtota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2"/>
        <item x="5"/>
        <item x="3"/>
        <item x="0"/>
        <item m="1" x="7"/>
        <item t="default"/>
      </items>
    </pivotField>
    <pivotField compact="0" numFmtId="166" outline="0" subtotalTop="0" showAll="0" includeNewItemsInFilter="1"/>
    <pivotField dataField="1" compact="0" numFmtId="166" outline="0" subtotalTop="0" showAll="0" includeNewItemsInFilter="1"/>
    <pivotField axis="axisPage" compact="0" numFmtId="166" outline="0" subtotalTop="0" showAll="0" includeNewItemsInFilter="1">
      <items count="3">
        <item h="1" m="1" x="1"/>
        <item x="0"/>
        <item t="default"/>
      </items>
    </pivotField>
    <pivotField dataField="1"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dataField="1"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16"/>
  </colFields>
  <colItems count="7">
    <i>
      <x/>
    </i>
    <i>
      <x v="1"/>
    </i>
    <i>
      <x v="4"/>
    </i>
    <i>
      <x v="5"/>
    </i>
    <i>
      <x v="6"/>
    </i>
    <i>
      <x v="7"/>
    </i>
    <i t="grand">
      <x/>
    </i>
  </colItems>
  <pageFields count="1">
    <pageField fld="19" item="1" hier="0"/>
  </pageFields>
  <dataFields count="5">
    <dataField name="Count of Weld Number" fld="18" subtotal="count" baseField="0" baseItem="0" numFmtId="166"/>
    <dataField name="Count of Stamp Number" fld="20" subtotal="count" baseField="0" baseItem="0" numFmtId="166"/>
    <dataField name="Count of RT Accepted" fld="29" subtotal="count" baseField="0" baseItem="0" numFmtId="166"/>
    <dataField name="Count of RT Rejected" fld="30" subtotal="count" baseField="0" baseItem="0" numFmtId="166"/>
    <dataField name="Count of RT DATE" fld="28" subtotal="count" baseField="0" baseItem="0" numFmtId="166"/>
  </dataFields>
  <formats count="6">
    <format dxfId="957">
      <pivotArea outline="0" collapsedLevelsAreSubtotals="1" fieldPosition="0"/>
    </format>
    <format dxfId="956">
      <pivotArea type="all" dataOnly="0" outline="0" fieldPosition="0"/>
    </format>
    <format dxfId="955">
      <pivotArea outline="0" collapsedLevelsAreSubtotals="1" fieldPosition="0"/>
    </format>
    <format dxfId="95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53">
      <pivotArea dataOnly="0" labelOnly="1" outline="0" fieldPosition="0">
        <references count="1">
          <reference field="16" count="0"/>
        </references>
      </pivotArea>
    </format>
    <format dxfId="952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5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4:H45" firstHeaderRow="1" firstDataRow="2" firstDataCol="2" rowPageCount="1" colPageCount="1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axis="axisPage" compact="0" numFmtId="166" outline="0" subtotalTop="0" showAll="0" includeNewItemsInFilter="1">
      <items count="3">
        <item x="1"/>
        <item h="1" x="0"/>
        <item t="default"/>
      </items>
    </pivotField>
    <pivotField compact="0" numFmtId="166" outline="0" subtotalTop="0" showAll="0" includeNewItemsInFilter="1" defaultSubtotal="0"/>
    <pivotField compact="0" numFmtId="166" outline="0" subtotalTop="0" showAll="0" includeNewItemsInFilter="1" defaultSubtotal="0"/>
    <pivotField compact="0" numFmtId="166" outline="0" showAll="0" defaultSubtota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2"/>
        <item x="3"/>
        <item x="0"/>
        <item x="5"/>
        <item m="1" x="7"/>
        <item t="default"/>
      </items>
    </pivotField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axis="axisRow" compact="0" numFmtId="166" outline="0" subtotalTop="0" showAll="0" includeNewItemsInFilter="1">
      <items count="276">
        <item m="1" x="121"/>
        <item m="1" x="253"/>
        <item m="1" x="74"/>
        <item m="1" x="19"/>
        <item m="1" x="262"/>
        <item m="1" x="163"/>
        <item m="1" x="225"/>
        <item m="1" x="238"/>
        <item m="1" x="48"/>
        <item m="1" x="114"/>
        <item m="1" x="37"/>
        <item x="0"/>
        <item m="1" x="246"/>
        <item m="1" x="5"/>
        <item m="1" x="188"/>
        <item m="1" x="79"/>
        <item m="1" x="36"/>
        <item m="1" x="82"/>
        <item m="1" x="223"/>
        <item m="1" x="149"/>
        <item m="1" x="58"/>
        <item m="1" x="261"/>
        <item m="1" x="107"/>
        <item m="1" x="254"/>
        <item m="1" x="167"/>
        <item m="1" x="17"/>
        <item m="1" x="169"/>
        <item m="1" x="77"/>
        <item m="1" x="144"/>
        <item m="1" x="135"/>
        <item m="1" x="49"/>
        <item m="1" x="134"/>
        <item m="1" x="80"/>
        <item m="1" x="98"/>
        <item m="1" x="211"/>
        <item m="1" x="214"/>
        <item m="1" x="35"/>
        <item m="1" x="186"/>
        <item m="1" x="153"/>
        <item m="1" x="221"/>
        <item m="1" x="65"/>
        <item m="1" x="96"/>
        <item m="1" x="145"/>
        <item m="1" x="150"/>
        <item m="1" x="183"/>
        <item m="1" x="68"/>
        <item m="1" x="165"/>
        <item m="1" x="76"/>
        <item m="1" x="157"/>
        <item m="1" x="117"/>
        <item m="1" x="100"/>
        <item m="1" x="119"/>
        <item m="1" x="269"/>
        <item m="1" x="40"/>
        <item m="1" x="194"/>
        <item m="1" x="132"/>
        <item m="1" x="245"/>
        <item m="1" x="94"/>
        <item m="1" x="33"/>
        <item m="1" x="11"/>
        <item m="1" x="34"/>
        <item m="1" x="104"/>
        <item m="1" x="239"/>
        <item m="1" x="111"/>
        <item m="1" x="115"/>
        <item m="1" x="197"/>
        <item m="1" x="138"/>
        <item m="1" x="206"/>
        <item m="1" x="250"/>
        <item m="1" x="241"/>
        <item m="1" x="181"/>
        <item m="1" x="202"/>
        <item m="1" x="148"/>
        <item m="1" x="242"/>
        <item m="1" x="78"/>
        <item m="1" x="227"/>
        <item m="1" x="232"/>
        <item m="1" x="162"/>
        <item m="1" x="140"/>
        <item m="1" x="218"/>
        <item m="1" x="190"/>
        <item m="1" x="39"/>
        <item m="1" x="142"/>
        <item m="1" x="44"/>
        <item m="1" x="113"/>
        <item m="1" x="272"/>
        <item m="1" x="164"/>
        <item m="1" x="219"/>
        <item m="1" x="91"/>
        <item m="1" x="178"/>
        <item m="1" x="260"/>
        <item m="1" x="88"/>
        <item m="1" x="9"/>
        <item m="1" x="42"/>
        <item m="1" x="137"/>
        <item m="1" x="8"/>
        <item m="1" x="55"/>
        <item m="1" x="141"/>
        <item m="1" x="237"/>
        <item m="1" x="109"/>
        <item m="1" x="108"/>
        <item m="1" x="156"/>
        <item m="1" x="116"/>
        <item m="1" x="56"/>
        <item m="1" x="85"/>
        <item m="1" x="244"/>
        <item m="1" x="192"/>
        <item m="1" x="28"/>
        <item m="1" x="95"/>
        <item m="1" x="240"/>
        <item m="1" x="185"/>
        <item m="1" x="106"/>
        <item m="1" x="171"/>
        <item m="1" x="154"/>
        <item m="1" x="66"/>
        <item m="1" x="176"/>
        <item m="1" x="97"/>
        <item m="1" x="147"/>
        <item m="1" x="50"/>
        <item m="1" x="207"/>
        <item m="1" x="14"/>
        <item m="1" x="180"/>
        <item m="1" x="230"/>
        <item m="1" x="252"/>
        <item m="1" x="193"/>
        <item m="1" x="191"/>
        <item m="1" x="41"/>
        <item m="1" x="195"/>
        <item m="1" x="32"/>
        <item m="1" x="201"/>
        <item m="1" x="43"/>
        <item m="1" x="189"/>
        <item m="1" x="209"/>
        <item m="1" x="84"/>
        <item m="1" x="26"/>
        <item m="1" x="172"/>
        <item m="1" x="229"/>
        <item m="1" x="12"/>
        <item m="1" x="89"/>
        <item m="1" x="215"/>
        <item m="1" x="177"/>
        <item m="1" x="136"/>
        <item m="1" x="158"/>
        <item m="1" x="251"/>
        <item m="1" x="101"/>
        <item m="1" x="25"/>
        <item m="1" x="93"/>
        <item m="1" x="63"/>
        <item m="1" x="210"/>
        <item m="1" x="270"/>
        <item m="1" x="124"/>
        <item m="1" x="51"/>
        <item m="1" x="196"/>
        <item m="1" x="112"/>
        <item m="1" x="45"/>
        <item m="1" x="13"/>
        <item m="1" x="243"/>
        <item m="1" x="204"/>
        <item m="1" x="205"/>
        <item m="1" x="231"/>
        <item m="1" x="151"/>
        <item m="1" x="53"/>
        <item m="1" x="110"/>
        <item m="1" x="120"/>
        <item m="1" x="271"/>
        <item m="1" x="133"/>
        <item m="1" x="118"/>
        <item m="1" x="203"/>
        <item m="1" x="216"/>
        <item m="1" x="146"/>
        <item m="1" x="166"/>
        <item m="1" x="264"/>
        <item m="1" x="75"/>
        <item m="1" x="224"/>
        <item m="1" x="255"/>
        <item m="1" x="265"/>
        <item m="1" x="7"/>
        <item m="1" x="179"/>
        <item m="1" x="128"/>
        <item m="1" x="31"/>
        <item m="1" x="102"/>
        <item m="1" x="24"/>
        <item m="1" x="257"/>
        <item m="1" x="73"/>
        <item m="1" x="16"/>
        <item m="1" x="52"/>
        <item m="1" x="30"/>
        <item m="1" x="127"/>
        <item m="1" x="160"/>
        <item m="1" x="103"/>
        <item m="1" x="187"/>
        <item m="1" x="99"/>
        <item m="1" x="228"/>
        <item m="1" x="263"/>
        <item m="1" x="57"/>
        <item m="1" x="161"/>
        <item m="1" x="143"/>
        <item m="1" x="105"/>
        <item m="1" x="273"/>
        <item m="1" x="72"/>
        <item m="1" x="81"/>
        <item m="1" x="29"/>
        <item m="1" x="18"/>
        <item m="1" x="152"/>
        <item m="1" x="248"/>
        <item m="1" x="247"/>
        <item m="1" x="256"/>
        <item m="1" x="226"/>
        <item m="1" x="234"/>
        <item m="1" x="208"/>
        <item m="1" x="27"/>
        <item m="1" x="222"/>
        <item m="1" x="212"/>
        <item m="1" x="168"/>
        <item m="1" x="213"/>
        <item m="1" x="236"/>
        <item m="1" x="129"/>
        <item m="1" x="54"/>
        <item m="1" x="259"/>
        <item m="1" x="87"/>
        <item m="1" x="258"/>
        <item m="1" x="15"/>
        <item m="1" x="20"/>
        <item m="1" x="23"/>
        <item m="1" x="22"/>
        <item m="1" x="174"/>
        <item m="1" x="200"/>
        <item m="1" x="249"/>
        <item m="1" x="175"/>
        <item m="1" x="159"/>
        <item m="1" x="139"/>
        <item m="1" x="38"/>
        <item m="1" x="60"/>
        <item m="1" x="61"/>
        <item m="1" x="62"/>
        <item m="1" x="64"/>
        <item m="1" x="59"/>
        <item m="1" x="67"/>
        <item m="1" x="69"/>
        <item m="1" x="70"/>
        <item m="1" x="71"/>
        <item m="1" x="123"/>
        <item m="1" x="170"/>
        <item m="1" x="217"/>
        <item m="1" x="266"/>
        <item m="1" x="46"/>
        <item m="1" x="86"/>
        <item m="1" x="130"/>
        <item m="1" x="182"/>
        <item m="1" x="233"/>
        <item m="1" x="274"/>
        <item m="1" x="125"/>
        <item m="1" x="173"/>
        <item m="1" x="220"/>
        <item m="1" x="268"/>
        <item m="1" x="47"/>
        <item m="1" x="90"/>
        <item m="1" x="131"/>
        <item m="1" x="184"/>
        <item m="1" x="235"/>
        <item m="1" x="10"/>
        <item m="1" x="126"/>
        <item m="1" x="6"/>
        <item m="1" x="199"/>
        <item m="1" x="92"/>
        <item m="1" x="155"/>
        <item m="1" x="198"/>
        <item m="1" x="267"/>
        <item m="1" x="122"/>
        <item m="1" x="83"/>
        <item m="1" x="21"/>
        <item m="1" x="4"/>
        <item x="2"/>
        <item x="1"/>
        <item x="3"/>
        <item t="default"/>
      </items>
    </pivotField>
    <pivotField compact="0" outline="0" showAl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/>
    <pivotField dataField="1"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2">
    <field x="20"/>
    <field x="-2"/>
  </rowFields>
  <rowItems count="40">
    <i>
      <x v="1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>
      <x v="272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>
      <x v="273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>
      <x v="274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  <i t="grand" i="7">
      <x/>
    </i>
  </rowItems>
  <colFields count="1">
    <field x="16"/>
  </colFields>
  <colItems count="6">
    <i>
      <x/>
    </i>
    <i>
      <x v="1"/>
    </i>
    <i>
      <x v="4"/>
    </i>
    <i>
      <x v="5"/>
    </i>
    <i>
      <x v="7"/>
    </i>
    <i t="grand">
      <x/>
    </i>
  </colItems>
  <pageFields count="1">
    <pageField fld="5" item="0" hier="0"/>
  </pageFields>
  <dataFields count="8">
    <dataField name="Count of Weld Number" fld="18" subtotal="count" baseField="0" baseItem="0" numFmtId="166"/>
    <dataField name="Count of RT DATE" fld="28" subtotal="count" baseField="0" baseItem="0" numFmtId="166"/>
    <dataField name="Count of RT Accepted" fld="29" subtotal="count" baseField="0" baseItem="0" numFmtId="166"/>
    <dataField name="Count of RT Rejected" fld="30" subtotal="count" baseField="0" baseItem="0" numFmtId="166"/>
    <dataField name="Count of PT / MT Root" fld="25" subtotal="count" baseField="0" baseItem="0" numFmtId="166"/>
    <dataField name="Count of PT / MT Final" fld="26" subtotal="count" baseField="0" baseItem="0" numFmtId="166"/>
    <dataField name="Count of PWHT Date" fld="34" subtotal="count" baseField="0" baseItem="0" numFmtId="166"/>
    <dataField name="Count of Brinnel Complete" fld="35" subtotal="count" baseField="0" baseItem="0" numFmtId="166"/>
  </dataFields>
  <formats count="199">
    <format dxfId="951">
      <pivotArea type="all" dataOnly="0" outline="0" fieldPosition="0"/>
    </format>
    <format dxfId="950">
      <pivotArea outline="0" collapsedLevelsAreSubtotals="1" fieldPosition="0"/>
    </format>
    <format dxfId="949">
      <pivotArea dataOnly="0" labelOnly="1" outline="0" fieldPosition="0">
        <references count="1">
          <reference field="20" count="16">
            <x v="3"/>
            <x v="9"/>
            <x v="11"/>
            <x v="12"/>
            <x v="13"/>
            <x v="23"/>
            <x v="24"/>
            <x v="104"/>
            <x v="120"/>
            <x v="133"/>
            <x v="139"/>
            <x v="140"/>
            <x v="144"/>
            <x v="154"/>
            <x v="189"/>
            <x v="190"/>
          </reference>
        </references>
      </pivotArea>
    </format>
    <format dxfId="948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947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946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945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944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943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942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941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940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3"/>
          </reference>
        </references>
      </pivotArea>
    </format>
    <format dxfId="939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9"/>
          </reference>
        </references>
      </pivotArea>
    </format>
    <format dxfId="938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1"/>
          </reference>
        </references>
      </pivotArea>
    </format>
    <format dxfId="937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2"/>
          </reference>
        </references>
      </pivotArea>
    </format>
    <format dxfId="936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3"/>
          </reference>
        </references>
      </pivotArea>
    </format>
    <format dxfId="935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23"/>
          </reference>
        </references>
      </pivotArea>
    </format>
    <format dxfId="934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24"/>
          </reference>
        </references>
      </pivotArea>
    </format>
    <format dxfId="933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04"/>
          </reference>
        </references>
      </pivotArea>
    </format>
    <format dxfId="932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20"/>
          </reference>
        </references>
      </pivotArea>
    </format>
    <format dxfId="931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33"/>
          </reference>
        </references>
      </pivotArea>
    </format>
    <format dxfId="930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39"/>
          </reference>
        </references>
      </pivotArea>
    </format>
    <format dxfId="929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40"/>
          </reference>
        </references>
      </pivotArea>
    </format>
    <format dxfId="928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44"/>
          </reference>
        </references>
      </pivotArea>
    </format>
    <format dxfId="927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54"/>
          </reference>
        </references>
      </pivotArea>
    </format>
    <format dxfId="926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89"/>
          </reference>
        </references>
      </pivotArea>
    </format>
    <format dxfId="925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90"/>
          </reference>
        </references>
      </pivotArea>
    </format>
    <format dxfId="924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923">
      <pivotArea dataOnly="0" labelOnly="1" grandCol="1" outline="0" fieldPosition="0"/>
    </format>
    <format dxfId="922">
      <pivotArea type="all" dataOnly="0" outline="0" fieldPosition="0"/>
    </format>
    <format dxfId="921">
      <pivotArea outline="0" collapsedLevelsAreSubtotals="1" fieldPosition="0"/>
    </format>
    <format dxfId="920">
      <pivotArea type="origin" dataOnly="0" labelOnly="1" outline="0" fieldPosition="0"/>
    </format>
    <format dxfId="919">
      <pivotArea field="16" type="button" dataOnly="0" labelOnly="1" outline="0" axis="axisCol" fieldPosition="0"/>
    </format>
    <format dxfId="918">
      <pivotArea type="topRight" dataOnly="0" labelOnly="1" outline="0" fieldPosition="0"/>
    </format>
    <format dxfId="917">
      <pivotArea field="20" type="button" dataOnly="0" labelOnly="1" outline="0" axis="axisRow" fieldPosition="0"/>
    </format>
    <format dxfId="916">
      <pivotArea field="-2" type="button" dataOnly="0" labelOnly="1" outline="0" axis="axisRow" fieldPosition="1"/>
    </format>
    <format dxfId="915">
      <pivotArea dataOnly="0" labelOnly="1" outline="0" fieldPosition="0">
        <references count="1">
          <reference field="20" count="1">
            <x v="11"/>
          </reference>
        </references>
      </pivotArea>
    </format>
    <format dxfId="91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91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91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91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91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90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90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907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90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90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90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90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90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90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90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99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98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97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96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95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94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93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92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91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9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8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8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8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8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8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8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83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82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81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80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79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78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77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76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75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7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7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7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7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7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6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6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67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6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6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6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6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6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6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6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59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58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57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56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55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54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53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52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51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50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1"/>
          </reference>
        </references>
      </pivotArea>
    </format>
    <format dxfId="849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848">
      <pivotArea dataOnly="0" labelOnly="1" grandCol="1" outline="0" fieldPosition="0"/>
    </format>
    <format dxfId="847">
      <pivotArea type="all" dataOnly="0" outline="0" fieldPosition="0"/>
    </format>
    <format dxfId="846">
      <pivotArea outline="0" collapsedLevelsAreSubtotals="1" fieldPosition="0"/>
    </format>
    <format dxfId="845">
      <pivotArea type="origin" dataOnly="0" labelOnly="1" outline="0" fieldPosition="0"/>
    </format>
    <format dxfId="844">
      <pivotArea field="16" type="button" dataOnly="0" labelOnly="1" outline="0" axis="axisCol" fieldPosition="0"/>
    </format>
    <format dxfId="843">
      <pivotArea type="topRight" dataOnly="0" labelOnly="1" outline="0" fieldPosition="0"/>
    </format>
    <format dxfId="842">
      <pivotArea field="20" type="button" dataOnly="0" labelOnly="1" outline="0" axis="axisRow" fieldPosition="0"/>
    </format>
    <format dxfId="841">
      <pivotArea field="-2" type="button" dataOnly="0" labelOnly="1" outline="0" axis="axisRow" fieldPosition="1"/>
    </format>
    <format dxfId="840">
      <pivotArea dataOnly="0" labelOnly="1" outline="0" fieldPosition="0">
        <references count="1">
          <reference field="20" count="0"/>
        </references>
      </pivotArea>
    </format>
    <format dxfId="83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3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3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3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3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3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3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32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3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3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2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2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2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2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2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24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2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2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2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2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1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1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1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16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15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14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13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12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11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10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09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08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80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0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0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0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0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0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0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00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79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9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9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9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9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9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9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92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79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9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8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8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8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8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8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84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78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8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8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8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7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7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7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76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775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11"/>
          </reference>
        </references>
      </pivotArea>
    </format>
    <format dxfId="774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1" selected="0">
            <x v="236"/>
          </reference>
        </references>
      </pivotArea>
    </format>
    <format dxfId="773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772">
      <pivotArea dataOnly="0" labelOnly="1" grandCol="1" outline="0" fieldPosition="0"/>
    </format>
    <format dxfId="771">
      <pivotArea type="all" dataOnly="0" outline="0" fieldPosition="0"/>
    </format>
    <format dxfId="770">
      <pivotArea outline="0" collapsedLevelsAreSubtotals="1" fieldPosition="0"/>
    </format>
    <format dxfId="769">
      <pivotArea type="origin" dataOnly="0" labelOnly="1" outline="0" fieldPosition="0"/>
    </format>
    <format dxfId="768">
      <pivotArea field="16" type="button" dataOnly="0" labelOnly="1" outline="0" axis="axisCol" fieldPosition="0"/>
    </format>
    <format dxfId="767">
      <pivotArea type="topRight" dataOnly="0" labelOnly="1" outline="0" fieldPosition="0"/>
    </format>
    <format dxfId="766">
      <pivotArea field="20" type="button" dataOnly="0" labelOnly="1" outline="0" axis="axisRow" fieldPosition="0"/>
    </format>
    <format dxfId="765">
      <pivotArea field="-2" type="button" dataOnly="0" labelOnly="1" outline="0" axis="axisRow" fieldPosition="1"/>
    </format>
    <format dxfId="764">
      <pivotArea dataOnly="0" labelOnly="1" outline="0" fieldPosition="0">
        <references count="1">
          <reference field="20" count="0"/>
        </references>
      </pivotArea>
    </format>
    <format dxfId="76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6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6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6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5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5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5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56">
      <pivotArea field="20" dataOnly="0" labelOnly="1" grandRow="1" outline="0" axis="axisRow" fieldPosition="0">
        <references count="1">
          <reference field="4294967294" count="1" selected="0">
            <x v="7"/>
          </reference>
        </references>
      </pivotArea>
    </format>
    <format dxfId="755">
      <pivotArea dataOnly="0" labelOnly="1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20" count="0" selected="0"/>
        </references>
      </pivotArea>
    </format>
    <format dxfId="754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753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4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3:H39" firstHeaderRow="1" firstDataRow="2" firstDataCol="2" rowPageCount="1" colPageCount="1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compact="0" numFmtId="166" outline="0" subtotalTop="0" showAll="0" includeNewItemsInFilter="1"/>
    <pivotField axis="axisPage" compact="0" numFmtId="166" outline="0" subtotalTop="0" showAll="0" includeNewItemsInFilter="1" defaultSubtotal="0">
      <items count="2">
        <item x="1"/>
        <item h="1" x="0"/>
      </items>
    </pivotField>
    <pivotField compact="0" numFmtId="166" outline="0" subtotalTop="0" showAll="0" includeNewItemsInFilter="1" defaultSubtotal="0"/>
    <pivotField compact="0" numFmtId="166" outline="0" showAll="0" defaultSubtota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2"/>
        <item x="3"/>
        <item x="0"/>
        <item x="5"/>
        <item m="1" x="7"/>
        <item t="default"/>
      </items>
    </pivotField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axis="axisRow" compact="0" numFmtId="166" outline="0" subtotalTop="0" showAll="0" includeNewItemsInFilter="1">
      <items count="276">
        <item m="1" x="121"/>
        <item m="1" x="253"/>
        <item m="1" x="74"/>
        <item m="1" x="19"/>
        <item m="1" x="262"/>
        <item m="1" x="163"/>
        <item m="1" x="225"/>
        <item m="1" x="238"/>
        <item m="1" x="48"/>
        <item m="1" x="114"/>
        <item m="1" x="37"/>
        <item x="0"/>
        <item m="1" x="246"/>
        <item m="1" x="5"/>
        <item m="1" x="188"/>
        <item m="1" x="79"/>
        <item m="1" x="36"/>
        <item m="1" x="82"/>
        <item m="1" x="223"/>
        <item m="1" x="149"/>
        <item m="1" x="58"/>
        <item m="1" x="261"/>
        <item m="1" x="107"/>
        <item m="1" x="254"/>
        <item m="1" x="167"/>
        <item m="1" x="17"/>
        <item m="1" x="169"/>
        <item m="1" x="77"/>
        <item m="1" x="144"/>
        <item m="1" x="135"/>
        <item m="1" x="49"/>
        <item m="1" x="134"/>
        <item m="1" x="80"/>
        <item m="1" x="98"/>
        <item m="1" x="211"/>
        <item m="1" x="214"/>
        <item m="1" x="35"/>
        <item m="1" x="186"/>
        <item m="1" x="153"/>
        <item m="1" x="221"/>
        <item m="1" x="65"/>
        <item m="1" x="96"/>
        <item m="1" x="145"/>
        <item m="1" x="150"/>
        <item m="1" x="183"/>
        <item m="1" x="68"/>
        <item m="1" x="165"/>
        <item m="1" x="76"/>
        <item m="1" x="157"/>
        <item m="1" x="117"/>
        <item m="1" x="100"/>
        <item m="1" x="119"/>
        <item m="1" x="269"/>
        <item m="1" x="40"/>
        <item m="1" x="194"/>
        <item m="1" x="132"/>
        <item m="1" x="245"/>
        <item m="1" x="94"/>
        <item m="1" x="33"/>
        <item m="1" x="11"/>
        <item m="1" x="34"/>
        <item m="1" x="104"/>
        <item m="1" x="239"/>
        <item m="1" x="111"/>
        <item m="1" x="115"/>
        <item m="1" x="197"/>
        <item m="1" x="138"/>
        <item m="1" x="206"/>
        <item m="1" x="250"/>
        <item m="1" x="241"/>
        <item m="1" x="181"/>
        <item m="1" x="202"/>
        <item m="1" x="148"/>
        <item m="1" x="242"/>
        <item m="1" x="78"/>
        <item m="1" x="227"/>
        <item m="1" x="232"/>
        <item m="1" x="162"/>
        <item m="1" x="140"/>
        <item m="1" x="218"/>
        <item m="1" x="190"/>
        <item m="1" x="39"/>
        <item m="1" x="142"/>
        <item m="1" x="44"/>
        <item m="1" x="113"/>
        <item m="1" x="272"/>
        <item m="1" x="164"/>
        <item m="1" x="219"/>
        <item m="1" x="91"/>
        <item m="1" x="178"/>
        <item m="1" x="260"/>
        <item m="1" x="88"/>
        <item m="1" x="9"/>
        <item m="1" x="42"/>
        <item m="1" x="137"/>
        <item m="1" x="8"/>
        <item m="1" x="55"/>
        <item m="1" x="141"/>
        <item m="1" x="237"/>
        <item m="1" x="109"/>
        <item m="1" x="108"/>
        <item m="1" x="156"/>
        <item m="1" x="116"/>
        <item m="1" x="56"/>
        <item m="1" x="85"/>
        <item m="1" x="244"/>
        <item m="1" x="192"/>
        <item m="1" x="28"/>
        <item m="1" x="95"/>
        <item m="1" x="240"/>
        <item m="1" x="185"/>
        <item m="1" x="106"/>
        <item m="1" x="171"/>
        <item m="1" x="154"/>
        <item m="1" x="66"/>
        <item m="1" x="176"/>
        <item m="1" x="97"/>
        <item m="1" x="147"/>
        <item m="1" x="50"/>
        <item m="1" x="207"/>
        <item m="1" x="14"/>
        <item m="1" x="180"/>
        <item m="1" x="230"/>
        <item m="1" x="252"/>
        <item m="1" x="193"/>
        <item m="1" x="191"/>
        <item m="1" x="41"/>
        <item m="1" x="195"/>
        <item m="1" x="32"/>
        <item m="1" x="201"/>
        <item m="1" x="43"/>
        <item m="1" x="189"/>
        <item m="1" x="209"/>
        <item m="1" x="84"/>
        <item m="1" x="26"/>
        <item m="1" x="172"/>
        <item m="1" x="229"/>
        <item m="1" x="12"/>
        <item m="1" x="89"/>
        <item m="1" x="215"/>
        <item m="1" x="177"/>
        <item m="1" x="136"/>
        <item m="1" x="158"/>
        <item m="1" x="251"/>
        <item m="1" x="101"/>
        <item m="1" x="25"/>
        <item m="1" x="93"/>
        <item m="1" x="63"/>
        <item m="1" x="210"/>
        <item m="1" x="270"/>
        <item m="1" x="124"/>
        <item m="1" x="51"/>
        <item m="1" x="196"/>
        <item m="1" x="112"/>
        <item m="1" x="45"/>
        <item m="1" x="13"/>
        <item m="1" x="243"/>
        <item m="1" x="204"/>
        <item m="1" x="205"/>
        <item m="1" x="231"/>
        <item m="1" x="151"/>
        <item m="1" x="53"/>
        <item m="1" x="110"/>
        <item m="1" x="120"/>
        <item m="1" x="271"/>
        <item m="1" x="133"/>
        <item m="1" x="118"/>
        <item m="1" x="203"/>
        <item m="1" x="216"/>
        <item m="1" x="146"/>
        <item m="1" x="166"/>
        <item m="1" x="264"/>
        <item m="1" x="75"/>
        <item m="1" x="224"/>
        <item m="1" x="255"/>
        <item m="1" x="265"/>
        <item m="1" x="7"/>
        <item m="1" x="179"/>
        <item m="1" x="128"/>
        <item m="1" x="31"/>
        <item m="1" x="102"/>
        <item m="1" x="24"/>
        <item m="1" x="257"/>
        <item m="1" x="73"/>
        <item m="1" x="16"/>
        <item m="1" x="52"/>
        <item m="1" x="30"/>
        <item m="1" x="127"/>
        <item m="1" x="160"/>
        <item m="1" x="103"/>
        <item m="1" x="187"/>
        <item m="1" x="99"/>
        <item m="1" x="228"/>
        <item m="1" x="263"/>
        <item m="1" x="57"/>
        <item m="1" x="161"/>
        <item m="1" x="143"/>
        <item m="1" x="105"/>
        <item m="1" x="273"/>
        <item m="1" x="72"/>
        <item m="1" x="81"/>
        <item m="1" x="29"/>
        <item m="1" x="18"/>
        <item m="1" x="152"/>
        <item m="1" x="248"/>
        <item m="1" x="247"/>
        <item m="1" x="256"/>
        <item m="1" x="226"/>
        <item m="1" x="234"/>
        <item m="1" x="208"/>
        <item m="1" x="27"/>
        <item m="1" x="222"/>
        <item m="1" x="212"/>
        <item m="1" x="168"/>
        <item m="1" x="213"/>
        <item m="1" x="236"/>
        <item m="1" x="129"/>
        <item m="1" x="54"/>
        <item m="1" x="259"/>
        <item m="1" x="87"/>
        <item m="1" x="258"/>
        <item m="1" x="15"/>
        <item m="1" x="20"/>
        <item m="1" x="23"/>
        <item m="1" x="22"/>
        <item m="1" x="174"/>
        <item m="1" x="200"/>
        <item m="1" x="249"/>
        <item m="1" x="175"/>
        <item m="1" x="159"/>
        <item m="1" x="139"/>
        <item m="1" x="38"/>
        <item m="1" x="60"/>
        <item m="1" x="61"/>
        <item m="1" x="62"/>
        <item m="1" x="64"/>
        <item m="1" x="59"/>
        <item m="1" x="67"/>
        <item m="1" x="69"/>
        <item m="1" x="70"/>
        <item m="1" x="71"/>
        <item m="1" x="123"/>
        <item m="1" x="170"/>
        <item m="1" x="217"/>
        <item m="1" x="266"/>
        <item m="1" x="46"/>
        <item m="1" x="86"/>
        <item m="1" x="130"/>
        <item m="1" x="182"/>
        <item m="1" x="233"/>
        <item m="1" x="274"/>
        <item m="1" x="125"/>
        <item m="1" x="173"/>
        <item m="1" x="220"/>
        <item m="1" x="268"/>
        <item m="1" x="47"/>
        <item m="1" x="90"/>
        <item m="1" x="131"/>
        <item m="1" x="184"/>
        <item m="1" x="235"/>
        <item m="1" x="10"/>
        <item m="1" x="126"/>
        <item m="1" x="6"/>
        <item m="1" x="199"/>
        <item m="1" x="92"/>
        <item m="1" x="155"/>
        <item m="1" x="198"/>
        <item m="1" x="267"/>
        <item m="1" x="122"/>
        <item m="1" x="83"/>
        <item m="1" x="21"/>
        <item m="1" x="4"/>
        <item x="2"/>
        <item x="1"/>
        <item x="3"/>
        <item t="default"/>
      </items>
    </pivotField>
    <pivotField compact="0" outline="0" showAl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/>
    <pivotField dataField="1"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2">
    <field x="20"/>
    <field x="-2"/>
  </rowFields>
  <rowItems count="35">
    <i>
      <x v="1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>
      <x v="272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>
      <x v="273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>
      <x v="274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</rowItems>
  <colFields count="1">
    <field x="16"/>
  </colFields>
  <colItems count="6">
    <i>
      <x/>
    </i>
    <i>
      <x v="1"/>
    </i>
    <i>
      <x v="4"/>
    </i>
    <i>
      <x v="5"/>
    </i>
    <i>
      <x v="7"/>
    </i>
    <i t="grand">
      <x/>
    </i>
  </colItems>
  <pageFields count="1">
    <pageField fld="6" item="0" hier="0"/>
  </pageFields>
  <dataFields count="7">
    <dataField name="Count of Weld Number" fld="18" subtotal="count" baseField="0" baseItem="0" numFmtId="166"/>
    <dataField name="Count of RT DATE" fld="28" subtotal="count" baseField="0" baseItem="0" numFmtId="166"/>
    <dataField name="Count of RT Accepted" fld="29" subtotal="count" baseField="0" baseItem="0" numFmtId="166"/>
    <dataField name="Count of RT Rejected" fld="30" subtotal="count" baseField="0" baseItem="0" numFmtId="166"/>
    <dataField name="Count of PT / MT Root" fld="25" subtotal="count" baseField="0" baseItem="0" numFmtId="166"/>
    <dataField name="Count of PT / MT Final" fld="26" subtotal="count" baseField="0" baseItem="0" numFmtId="166"/>
    <dataField name="Count of Brinnel Complete" fld="35" subtotal="count" baseField="0" baseItem="0" numFmtId="166"/>
  </dataFields>
  <formats count="134">
    <format dxfId="752">
      <pivotArea type="all" dataOnly="0" outline="0" fieldPosition="0"/>
    </format>
    <format dxfId="751">
      <pivotArea outline="0" collapsedLevelsAreSubtotals="1" fieldPosition="0"/>
    </format>
    <format dxfId="750">
      <pivotArea dataOnly="0" labelOnly="1" outline="0" fieldPosition="0">
        <references count="1">
          <reference field="20" count="1">
            <x v="11"/>
          </reference>
        </references>
      </pivotArea>
    </format>
    <format dxfId="74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4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4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4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4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4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4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42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741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740">
      <pivotArea dataOnly="0" labelOnly="1" grandCol="1" outline="0" fieldPosition="0"/>
    </format>
    <format dxfId="739">
      <pivotArea type="all" dataOnly="0" outline="0" fieldPosition="0"/>
    </format>
    <format dxfId="738">
      <pivotArea outline="0" collapsedLevelsAreSubtotals="1" fieldPosition="0"/>
    </format>
    <format dxfId="737">
      <pivotArea type="origin" dataOnly="0" labelOnly="1" outline="0" fieldPosition="0"/>
    </format>
    <format dxfId="736">
      <pivotArea field="16" type="button" dataOnly="0" labelOnly="1" outline="0" axis="axisCol" fieldPosition="0"/>
    </format>
    <format dxfId="735">
      <pivotArea type="topRight" dataOnly="0" labelOnly="1" outline="0" fieldPosition="0"/>
    </format>
    <format dxfId="734">
      <pivotArea field="20" type="button" dataOnly="0" labelOnly="1" outline="0" axis="axisRow" fieldPosition="0"/>
    </format>
    <format dxfId="733">
      <pivotArea field="-2" type="button" dataOnly="0" labelOnly="1" outline="0" axis="axisRow" fieldPosition="1"/>
    </format>
    <format dxfId="732">
      <pivotArea dataOnly="0" labelOnly="1" outline="0" fieldPosition="0">
        <references count="1">
          <reference field="20" count="0"/>
        </references>
      </pivotArea>
    </format>
    <format dxfId="73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3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2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2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2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2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2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2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2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2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2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2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1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1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1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1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1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1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1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1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1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1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0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0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0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0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0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0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0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0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0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0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9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9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9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9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9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9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9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9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9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9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8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8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8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8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8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8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8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82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681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236"/>
          </reference>
        </references>
      </pivotArea>
    </format>
    <format dxfId="680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679">
      <pivotArea dataOnly="0" labelOnly="1" grandCol="1" outline="0" fieldPosition="0"/>
    </format>
    <format dxfId="678">
      <pivotArea type="all" dataOnly="0" outline="0" fieldPosition="0"/>
    </format>
    <format dxfId="677">
      <pivotArea outline="0" collapsedLevelsAreSubtotals="1" fieldPosition="0"/>
    </format>
    <format dxfId="676">
      <pivotArea type="origin" dataOnly="0" labelOnly="1" outline="0" fieldPosition="0"/>
    </format>
    <format dxfId="675">
      <pivotArea field="16" type="button" dataOnly="0" labelOnly="1" outline="0" axis="axisCol" fieldPosition="0"/>
    </format>
    <format dxfId="674">
      <pivotArea type="topRight" dataOnly="0" labelOnly="1" outline="0" fieldPosition="0"/>
    </format>
    <format dxfId="673">
      <pivotArea field="20" type="button" dataOnly="0" labelOnly="1" outline="0" axis="axisRow" fieldPosition="0"/>
    </format>
    <format dxfId="672">
      <pivotArea field="-2" type="button" dataOnly="0" labelOnly="1" outline="0" axis="axisRow" fieldPosition="1"/>
    </format>
    <format dxfId="671">
      <pivotArea dataOnly="0" labelOnly="1" outline="0" fieldPosition="0">
        <references count="1">
          <reference field="20" count="0"/>
        </references>
      </pivotArea>
    </format>
    <format dxfId="67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6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6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6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6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6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6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6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6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6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6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5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5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5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5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5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5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5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5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5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5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4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4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4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4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4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4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4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42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41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40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39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38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37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36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35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34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33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32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31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30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29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28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27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26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25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24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23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22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21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0" selected="0"/>
        </references>
      </pivotArea>
    </format>
    <format dxfId="620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619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4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3:H18" firstHeaderRow="1" firstDataRow="2" firstDataCol="2" rowPageCount="1" colPageCount="1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axis="axisPage" compact="0" numFmtId="166" outline="0" subtotalTop="0" showAll="0" includeNewItemsInFilter="1" defaultSubtotal="0">
      <items count="3">
        <item x="1"/>
        <item h="1" x="0"/>
        <item m="1" x="2"/>
      </items>
    </pivotField>
    <pivotField compact="0" numFmtId="166" outline="0" showAll="0" defaultSubtota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2"/>
        <item x="3"/>
        <item x="0"/>
        <item x="5"/>
        <item m="1" x="7"/>
        <item t="default"/>
      </items>
    </pivotField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axis="axisRow" compact="0" numFmtId="166" outline="0" subtotalTop="0" showAll="0" includeNewItemsInFilter="1">
      <items count="276">
        <item m="1" x="121"/>
        <item m="1" x="253"/>
        <item m="1" x="74"/>
        <item m="1" x="19"/>
        <item m="1" x="262"/>
        <item m="1" x="163"/>
        <item m="1" x="225"/>
        <item m="1" x="238"/>
        <item m="1" x="48"/>
        <item m="1" x="114"/>
        <item m="1" x="37"/>
        <item x="0"/>
        <item m="1" x="246"/>
        <item m="1" x="5"/>
        <item m="1" x="188"/>
        <item m="1" x="79"/>
        <item m="1" x="36"/>
        <item m="1" x="82"/>
        <item m="1" x="223"/>
        <item m="1" x="149"/>
        <item m="1" x="58"/>
        <item m="1" x="261"/>
        <item m="1" x="107"/>
        <item m="1" x="254"/>
        <item m="1" x="167"/>
        <item m="1" x="17"/>
        <item m="1" x="169"/>
        <item m="1" x="77"/>
        <item m="1" x="144"/>
        <item m="1" x="135"/>
        <item m="1" x="49"/>
        <item m="1" x="134"/>
        <item m="1" x="80"/>
        <item m="1" x="98"/>
        <item m="1" x="211"/>
        <item m="1" x="214"/>
        <item m="1" x="35"/>
        <item m="1" x="186"/>
        <item m="1" x="153"/>
        <item m="1" x="221"/>
        <item m="1" x="65"/>
        <item m="1" x="96"/>
        <item m="1" x="145"/>
        <item m="1" x="150"/>
        <item m="1" x="183"/>
        <item m="1" x="68"/>
        <item m="1" x="165"/>
        <item m="1" x="76"/>
        <item m="1" x="157"/>
        <item m="1" x="117"/>
        <item m="1" x="100"/>
        <item m="1" x="119"/>
        <item m="1" x="269"/>
        <item m="1" x="40"/>
        <item m="1" x="194"/>
        <item m="1" x="132"/>
        <item m="1" x="245"/>
        <item m="1" x="94"/>
        <item m="1" x="33"/>
        <item m="1" x="11"/>
        <item m="1" x="34"/>
        <item m="1" x="104"/>
        <item m="1" x="239"/>
        <item m="1" x="111"/>
        <item m="1" x="115"/>
        <item m="1" x="197"/>
        <item m="1" x="138"/>
        <item m="1" x="206"/>
        <item m="1" x="250"/>
        <item m="1" x="241"/>
        <item m="1" x="181"/>
        <item m="1" x="202"/>
        <item m="1" x="148"/>
        <item m="1" x="242"/>
        <item m="1" x="78"/>
        <item m="1" x="227"/>
        <item m="1" x="232"/>
        <item m="1" x="162"/>
        <item m="1" x="140"/>
        <item m="1" x="218"/>
        <item m="1" x="190"/>
        <item m="1" x="39"/>
        <item m="1" x="142"/>
        <item m="1" x="44"/>
        <item m="1" x="113"/>
        <item m="1" x="272"/>
        <item m="1" x="164"/>
        <item m="1" x="219"/>
        <item m="1" x="91"/>
        <item m="1" x="178"/>
        <item m="1" x="260"/>
        <item m="1" x="88"/>
        <item m="1" x="9"/>
        <item m="1" x="42"/>
        <item m="1" x="137"/>
        <item m="1" x="8"/>
        <item m="1" x="55"/>
        <item m="1" x="141"/>
        <item m="1" x="237"/>
        <item m="1" x="109"/>
        <item m="1" x="108"/>
        <item m="1" x="156"/>
        <item m="1" x="116"/>
        <item m="1" x="56"/>
        <item m="1" x="85"/>
        <item m="1" x="244"/>
        <item m="1" x="192"/>
        <item m="1" x="28"/>
        <item m="1" x="95"/>
        <item m="1" x="240"/>
        <item m="1" x="185"/>
        <item m="1" x="106"/>
        <item m="1" x="171"/>
        <item m="1" x="154"/>
        <item m="1" x="66"/>
        <item m="1" x="176"/>
        <item m="1" x="97"/>
        <item m="1" x="147"/>
        <item m="1" x="50"/>
        <item m="1" x="207"/>
        <item m="1" x="14"/>
        <item m="1" x="180"/>
        <item m="1" x="230"/>
        <item m="1" x="252"/>
        <item m="1" x="193"/>
        <item m="1" x="191"/>
        <item m="1" x="41"/>
        <item m="1" x="195"/>
        <item m="1" x="32"/>
        <item m="1" x="201"/>
        <item m="1" x="43"/>
        <item m="1" x="189"/>
        <item m="1" x="209"/>
        <item m="1" x="84"/>
        <item m="1" x="26"/>
        <item m="1" x="172"/>
        <item m="1" x="229"/>
        <item m="1" x="12"/>
        <item m="1" x="89"/>
        <item m="1" x="215"/>
        <item m="1" x="177"/>
        <item m="1" x="136"/>
        <item m="1" x="158"/>
        <item m="1" x="251"/>
        <item m="1" x="101"/>
        <item m="1" x="25"/>
        <item m="1" x="93"/>
        <item m="1" x="63"/>
        <item m="1" x="210"/>
        <item m="1" x="270"/>
        <item m="1" x="124"/>
        <item m="1" x="51"/>
        <item m="1" x="196"/>
        <item m="1" x="112"/>
        <item m="1" x="45"/>
        <item m="1" x="13"/>
        <item m="1" x="243"/>
        <item m="1" x="204"/>
        <item m="1" x="205"/>
        <item m="1" x="231"/>
        <item m="1" x="151"/>
        <item m="1" x="53"/>
        <item m="1" x="110"/>
        <item m="1" x="120"/>
        <item m="1" x="271"/>
        <item m="1" x="133"/>
        <item m="1" x="118"/>
        <item m="1" x="203"/>
        <item m="1" x="216"/>
        <item m="1" x="146"/>
        <item m="1" x="166"/>
        <item m="1" x="264"/>
        <item m="1" x="75"/>
        <item m="1" x="224"/>
        <item m="1" x="255"/>
        <item m="1" x="265"/>
        <item m="1" x="7"/>
        <item m="1" x="179"/>
        <item m="1" x="128"/>
        <item m="1" x="31"/>
        <item m="1" x="102"/>
        <item m="1" x="24"/>
        <item m="1" x="257"/>
        <item m="1" x="73"/>
        <item m="1" x="16"/>
        <item m="1" x="52"/>
        <item m="1" x="30"/>
        <item m="1" x="127"/>
        <item m="1" x="160"/>
        <item m="1" x="103"/>
        <item m="1" x="187"/>
        <item m="1" x="99"/>
        <item m="1" x="228"/>
        <item m="1" x="263"/>
        <item m="1" x="57"/>
        <item m="1" x="161"/>
        <item m="1" x="143"/>
        <item m="1" x="105"/>
        <item m="1" x="273"/>
        <item m="1" x="72"/>
        <item m="1" x="81"/>
        <item m="1" x="29"/>
        <item m="1" x="18"/>
        <item m="1" x="152"/>
        <item m="1" x="248"/>
        <item m="1" x="247"/>
        <item m="1" x="256"/>
        <item m="1" x="226"/>
        <item m="1" x="234"/>
        <item m="1" x="208"/>
        <item m="1" x="27"/>
        <item m="1" x="222"/>
        <item m="1" x="212"/>
        <item m="1" x="168"/>
        <item m="1" x="213"/>
        <item m="1" x="236"/>
        <item m="1" x="129"/>
        <item m="1" x="54"/>
        <item m="1" x="259"/>
        <item m="1" x="87"/>
        <item m="1" x="258"/>
        <item m="1" x="15"/>
        <item m="1" x="20"/>
        <item m="1" x="23"/>
        <item m="1" x="22"/>
        <item m="1" x="174"/>
        <item m="1" x="200"/>
        <item m="1" x="249"/>
        <item m="1" x="175"/>
        <item m="1" x="159"/>
        <item m="1" x="139"/>
        <item m="1" x="38"/>
        <item m="1" x="60"/>
        <item m="1" x="61"/>
        <item m="1" x="62"/>
        <item m="1" x="64"/>
        <item m="1" x="59"/>
        <item m="1" x="67"/>
        <item m="1" x="69"/>
        <item m="1" x="70"/>
        <item m="1" x="71"/>
        <item m="1" x="123"/>
        <item m="1" x="170"/>
        <item m="1" x="217"/>
        <item m="1" x="266"/>
        <item m="1" x="46"/>
        <item m="1" x="86"/>
        <item m="1" x="130"/>
        <item m="1" x="182"/>
        <item m="1" x="233"/>
        <item m="1" x="274"/>
        <item m="1" x="125"/>
        <item m="1" x="173"/>
        <item m="1" x="220"/>
        <item m="1" x="268"/>
        <item m="1" x="47"/>
        <item m="1" x="90"/>
        <item m="1" x="131"/>
        <item m="1" x="184"/>
        <item m="1" x="235"/>
        <item m="1" x="10"/>
        <item m="1" x="126"/>
        <item m="1" x="6"/>
        <item m="1" x="199"/>
        <item m="1" x="92"/>
        <item m="1" x="155"/>
        <item m="1" x="198"/>
        <item m="1" x="267"/>
        <item m="1" x="122"/>
        <item m="1" x="83"/>
        <item m="1" x="21"/>
        <item m="1" x="4"/>
        <item x="2"/>
        <item x="1"/>
        <item x="3"/>
        <item t="default"/>
      </items>
    </pivotField>
    <pivotField compact="0" outline="0" showAl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/>
    <pivotField dataField="1"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2">
    <field x="20"/>
    <field x="-2"/>
  </rowFields>
  <rowItems count="14">
    <i>
      <x v="1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</rowItems>
  <colFields count="1">
    <field x="16"/>
  </colFields>
  <colItems count="6">
    <i>
      <x/>
    </i>
    <i>
      <x v="1"/>
    </i>
    <i>
      <x v="4"/>
    </i>
    <i>
      <x v="5"/>
    </i>
    <i>
      <x v="7"/>
    </i>
    <i t="grand">
      <x/>
    </i>
  </colItems>
  <pageFields count="1">
    <pageField fld="7" item="0" hier="0"/>
  </pageFields>
  <dataFields count="7">
    <dataField name="Count of Weld Number" fld="18" subtotal="count" baseField="0" baseItem="0" numFmtId="166"/>
    <dataField name="Count of RT DATE" fld="28" subtotal="count" baseField="0" baseItem="0" numFmtId="166"/>
    <dataField name="Count of RT Accepted" fld="29" subtotal="count" baseField="0" baseItem="0" numFmtId="166"/>
    <dataField name="Count of RT Rejected" fld="30" subtotal="count" baseField="0" baseItem="0" numFmtId="166"/>
    <dataField name="Count of PT / MT Root" fld="25" subtotal="count" baseField="0" baseItem="0" numFmtId="166"/>
    <dataField name="Count of PT / MT Final" fld="26" subtotal="count" baseField="0" baseItem="0" numFmtId="166"/>
    <dataField name="Count of Brinnel Complete" fld="35" subtotal="count" baseField="0" baseItem="0" numFmtId="166"/>
  </dataFields>
  <formats count="134">
    <format dxfId="618">
      <pivotArea type="all" dataOnly="0" outline="0" fieldPosition="0"/>
    </format>
    <format dxfId="617">
      <pivotArea outline="0" collapsedLevelsAreSubtotals="1" fieldPosition="0"/>
    </format>
    <format dxfId="616">
      <pivotArea dataOnly="0" labelOnly="1" outline="0" fieldPosition="0">
        <references count="1">
          <reference field="20" count="1">
            <x v="11"/>
          </reference>
        </references>
      </pivotArea>
    </format>
    <format dxfId="615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14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13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12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11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10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09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08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607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606">
      <pivotArea dataOnly="0" labelOnly="1" grandCol="1" outline="0" fieldPosition="0"/>
    </format>
    <format dxfId="605">
      <pivotArea type="all" dataOnly="0" outline="0" fieldPosition="0"/>
    </format>
    <format dxfId="604">
      <pivotArea outline="0" collapsedLevelsAreSubtotals="1" fieldPosition="0"/>
    </format>
    <format dxfId="603">
      <pivotArea type="origin" dataOnly="0" labelOnly="1" outline="0" fieldPosition="0"/>
    </format>
    <format dxfId="602">
      <pivotArea field="16" type="button" dataOnly="0" labelOnly="1" outline="0" axis="axisCol" fieldPosition="0"/>
    </format>
    <format dxfId="601">
      <pivotArea type="topRight" dataOnly="0" labelOnly="1" outline="0" fieldPosition="0"/>
    </format>
    <format dxfId="600">
      <pivotArea field="20" type="button" dataOnly="0" labelOnly="1" outline="0" axis="axisRow" fieldPosition="0"/>
    </format>
    <format dxfId="599">
      <pivotArea field="-2" type="button" dataOnly="0" labelOnly="1" outline="0" axis="axisRow" fieldPosition="1"/>
    </format>
    <format dxfId="598">
      <pivotArea dataOnly="0" labelOnly="1" outline="0" fieldPosition="0">
        <references count="1">
          <reference field="20" count="0"/>
        </references>
      </pivotArea>
    </format>
    <format dxfId="59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9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9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9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9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9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9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9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8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8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8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8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8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8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8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8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8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8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7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7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7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7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7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7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7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7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7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7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6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6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6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6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6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6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6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62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61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60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59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58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57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56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55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54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53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52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51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50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49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48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547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236"/>
          </reference>
        </references>
      </pivotArea>
    </format>
    <format dxfId="546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545">
      <pivotArea dataOnly="0" labelOnly="1" grandCol="1" outline="0" fieldPosition="0"/>
    </format>
    <format dxfId="544">
      <pivotArea type="all" dataOnly="0" outline="0" fieldPosition="0"/>
    </format>
    <format dxfId="543">
      <pivotArea outline="0" collapsedLevelsAreSubtotals="1" fieldPosition="0"/>
    </format>
    <format dxfId="542">
      <pivotArea type="origin" dataOnly="0" labelOnly="1" outline="0" fieldPosition="0"/>
    </format>
    <format dxfId="541">
      <pivotArea field="16" type="button" dataOnly="0" labelOnly="1" outline="0" axis="axisCol" fieldPosition="0"/>
    </format>
    <format dxfId="540">
      <pivotArea type="topRight" dataOnly="0" labelOnly="1" outline="0" fieldPosition="0"/>
    </format>
    <format dxfId="539">
      <pivotArea field="20" type="button" dataOnly="0" labelOnly="1" outline="0" axis="axisRow" fieldPosition="0"/>
    </format>
    <format dxfId="538">
      <pivotArea field="-2" type="button" dataOnly="0" labelOnly="1" outline="0" axis="axisRow" fieldPosition="1"/>
    </format>
    <format dxfId="537">
      <pivotArea dataOnly="0" labelOnly="1" outline="0" fieldPosition="0">
        <references count="1">
          <reference field="20" count="0"/>
        </references>
      </pivotArea>
    </format>
    <format dxfId="53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3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3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3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3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3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3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2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2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2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2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2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2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2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22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21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20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19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18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17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16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15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14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13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12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11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10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09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08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07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06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05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04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03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02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0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0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9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9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9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9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9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9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9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9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9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9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8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8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87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0" selected="0"/>
        </references>
      </pivotArea>
    </format>
    <format dxfId="486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485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4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3:H18" firstHeaderRow="1" firstDataRow="2" firstDataCol="2" rowPageCount="1" colPageCount="1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 defaultSubtotal="0"/>
    <pivotField axis="axisPage" compact="0" numFmtId="166" outline="0" showAll="0" defaultSubtotal="0">
      <items count="2">
        <item x="1"/>
        <item x="0"/>
      </items>
    </pivotField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2"/>
        <item x="3"/>
        <item x="0"/>
        <item x="5"/>
        <item m="1" x="7"/>
        <item t="default"/>
      </items>
    </pivotField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axis="axisRow" compact="0" numFmtId="166" outline="0" subtotalTop="0" showAll="0" includeNewItemsInFilter="1">
      <items count="276">
        <item m="1" x="121"/>
        <item m="1" x="253"/>
        <item m="1" x="74"/>
        <item m="1" x="19"/>
        <item m="1" x="262"/>
        <item m="1" x="163"/>
        <item m="1" x="225"/>
        <item m="1" x="238"/>
        <item m="1" x="48"/>
        <item m="1" x="114"/>
        <item m="1" x="37"/>
        <item x="0"/>
        <item m="1" x="246"/>
        <item m="1" x="5"/>
        <item m="1" x="188"/>
        <item m="1" x="79"/>
        <item m="1" x="36"/>
        <item m="1" x="82"/>
        <item m="1" x="223"/>
        <item m="1" x="149"/>
        <item m="1" x="58"/>
        <item m="1" x="261"/>
        <item m="1" x="107"/>
        <item m="1" x="254"/>
        <item m="1" x="167"/>
        <item m="1" x="17"/>
        <item m="1" x="169"/>
        <item m="1" x="77"/>
        <item m="1" x="144"/>
        <item m="1" x="135"/>
        <item m="1" x="49"/>
        <item m="1" x="134"/>
        <item m="1" x="80"/>
        <item m="1" x="98"/>
        <item m="1" x="211"/>
        <item m="1" x="214"/>
        <item m="1" x="35"/>
        <item m="1" x="186"/>
        <item m="1" x="153"/>
        <item m="1" x="221"/>
        <item m="1" x="65"/>
        <item m="1" x="96"/>
        <item m="1" x="145"/>
        <item m="1" x="150"/>
        <item m="1" x="183"/>
        <item m="1" x="68"/>
        <item m="1" x="165"/>
        <item m="1" x="76"/>
        <item m="1" x="157"/>
        <item m="1" x="117"/>
        <item m="1" x="100"/>
        <item m="1" x="119"/>
        <item m="1" x="269"/>
        <item m="1" x="40"/>
        <item m="1" x="194"/>
        <item m="1" x="132"/>
        <item m="1" x="245"/>
        <item m="1" x="94"/>
        <item m="1" x="33"/>
        <item m="1" x="11"/>
        <item m="1" x="34"/>
        <item m="1" x="104"/>
        <item m="1" x="239"/>
        <item m="1" x="111"/>
        <item m="1" x="115"/>
        <item m="1" x="197"/>
        <item m="1" x="138"/>
        <item m="1" x="206"/>
        <item m="1" x="250"/>
        <item m="1" x="241"/>
        <item m="1" x="181"/>
        <item m="1" x="202"/>
        <item m="1" x="148"/>
        <item m="1" x="242"/>
        <item m="1" x="78"/>
        <item m="1" x="227"/>
        <item m="1" x="232"/>
        <item m="1" x="162"/>
        <item m="1" x="140"/>
        <item m="1" x="218"/>
        <item m="1" x="190"/>
        <item m="1" x="39"/>
        <item m="1" x="142"/>
        <item m="1" x="44"/>
        <item m="1" x="113"/>
        <item m="1" x="272"/>
        <item m="1" x="164"/>
        <item m="1" x="219"/>
        <item m="1" x="91"/>
        <item m="1" x="178"/>
        <item m="1" x="260"/>
        <item m="1" x="88"/>
        <item m="1" x="9"/>
        <item m="1" x="42"/>
        <item m="1" x="137"/>
        <item m="1" x="8"/>
        <item m="1" x="55"/>
        <item m="1" x="141"/>
        <item m="1" x="237"/>
        <item m="1" x="109"/>
        <item m="1" x="108"/>
        <item m="1" x="156"/>
        <item m="1" x="116"/>
        <item m="1" x="56"/>
        <item m="1" x="85"/>
        <item m="1" x="244"/>
        <item m="1" x="192"/>
        <item m="1" x="28"/>
        <item m="1" x="95"/>
        <item m="1" x="240"/>
        <item m="1" x="185"/>
        <item m="1" x="106"/>
        <item m="1" x="171"/>
        <item m="1" x="154"/>
        <item m="1" x="66"/>
        <item m="1" x="176"/>
        <item m="1" x="97"/>
        <item m="1" x="147"/>
        <item m="1" x="50"/>
        <item m="1" x="207"/>
        <item m="1" x="14"/>
        <item m="1" x="180"/>
        <item m="1" x="230"/>
        <item m="1" x="252"/>
        <item m="1" x="193"/>
        <item m="1" x="191"/>
        <item m="1" x="41"/>
        <item m="1" x="195"/>
        <item m="1" x="32"/>
        <item m="1" x="201"/>
        <item m="1" x="43"/>
        <item m="1" x="189"/>
        <item m="1" x="209"/>
        <item m="1" x="84"/>
        <item m="1" x="26"/>
        <item m="1" x="172"/>
        <item m="1" x="229"/>
        <item m="1" x="12"/>
        <item m="1" x="89"/>
        <item m="1" x="215"/>
        <item m="1" x="177"/>
        <item m="1" x="136"/>
        <item m="1" x="158"/>
        <item m="1" x="251"/>
        <item m="1" x="101"/>
        <item m="1" x="25"/>
        <item m="1" x="93"/>
        <item m="1" x="63"/>
        <item m="1" x="210"/>
        <item m="1" x="270"/>
        <item m="1" x="124"/>
        <item m="1" x="51"/>
        <item m="1" x="196"/>
        <item m="1" x="112"/>
        <item m="1" x="45"/>
        <item m="1" x="13"/>
        <item m="1" x="243"/>
        <item m="1" x="204"/>
        <item m="1" x="205"/>
        <item m="1" x="231"/>
        <item m="1" x="151"/>
        <item m="1" x="53"/>
        <item m="1" x="110"/>
        <item m="1" x="120"/>
        <item m="1" x="271"/>
        <item m="1" x="133"/>
        <item m="1" x="118"/>
        <item m="1" x="203"/>
        <item m="1" x="216"/>
        <item m="1" x="146"/>
        <item m="1" x="166"/>
        <item m="1" x="264"/>
        <item m="1" x="75"/>
        <item m="1" x="224"/>
        <item m="1" x="255"/>
        <item m="1" x="265"/>
        <item m="1" x="7"/>
        <item m="1" x="179"/>
        <item m="1" x="128"/>
        <item m="1" x="31"/>
        <item m="1" x="102"/>
        <item m="1" x="24"/>
        <item m="1" x="257"/>
        <item m="1" x="73"/>
        <item m="1" x="16"/>
        <item m="1" x="52"/>
        <item m="1" x="30"/>
        <item m="1" x="127"/>
        <item m="1" x="160"/>
        <item m="1" x="103"/>
        <item m="1" x="187"/>
        <item m="1" x="99"/>
        <item m="1" x="228"/>
        <item m="1" x="263"/>
        <item m="1" x="57"/>
        <item m="1" x="161"/>
        <item m="1" x="143"/>
        <item m="1" x="105"/>
        <item m="1" x="273"/>
        <item m="1" x="72"/>
        <item m="1" x="81"/>
        <item m="1" x="29"/>
        <item m="1" x="18"/>
        <item m="1" x="152"/>
        <item m="1" x="248"/>
        <item m="1" x="247"/>
        <item m="1" x="256"/>
        <item m="1" x="226"/>
        <item m="1" x="234"/>
        <item m="1" x="208"/>
        <item m="1" x="27"/>
        <item m="1" x="222"/>
        <item m="1" x="212"/>
        <item m="1" x="168"/>
        <item m="1" x="213"/>
        <item m="1" x="236"/>
        <item m="1" x="129"/>
        <item m="1" x="54"/>
        <item m="1" x="259"/>
        <item m="1" x="87"/>
        <item m="1" x="258"/>
        <item m="1" x="15"/>
        <item m="1" x="20"/>
        <item m="1" x="23"/>
        <item m="1" x="22"/>
        <item m="1" x="174"/>
        <item m="1" x="200"/>
        <item m="1" x="249"/>
        <item m="1" x="175"/>
        <item m="1" x="159"/>
        <item m="1" x="139"/>
        <item m="1" x="38"/>
        <item m="1" x="60"/>
        <item m="1" x="61"/>
        <item m="1" x="62"/>
        <item m="1" x="64"/>
        <item m="1" x="59"/>
        <item m="1" x="67"/>
        <item m="1" x="69"/>
        <item m="1" x="70"/>
        <item m="1" x="71"/>
        <item m="1" x="123"/>
        <item m="1" x="170"/>
        <item m="1" x="217"/>
        <item m="1" x="266"/>
        <item m="1" x="46"/>
        <item m="1" x="86"/>
        <item m="1" x="130"/>
        <item m="1" x="182"/>
        <item m="1" x="233"/>
        <item m="1" x="274"/>
        <item m="1" x="125"/>
        <item m="1" x="173"/>
        <item m="1" x="220"/>
        <item m="1" x="268"/>
        <item m="1" x="47"/>
        <item m="1" x="90"/>
        <item m="1" x="131"/>
        <item m="1" x="184"/>
        <item m="1" x="235"/>
        <item m="1" x="10"/>
        <item m="1" x="126"/>
        <item m="1" x="6"/>
        <item m="1" x="199"/>
        <item m="1" x="92"/>
        <item m="1" x="155"/>
        <item m="1" x="198"/>
        <item m="1" x="267"/>
        <item m="1" x="122"/>
        <item m="1" x="83"/>
        <item m="1" x="21"/>
        <item m="1" x="4"/>
        <item x="2"/>
        <item x="1"/>
        <item x="3"/>
        <item t="default"/>
      </items>
    </pivotField>
    <pivotField compact="0" outline="0" showAl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/>
    <pivotField dataField="1"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2">
    <field x="20"/>
    <field x="-2"/>
  </rowFields>
  <rowItems count="14">
    <i>
      <x v="1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</rowItems>
  <colFields count="1">
    <field x="16"/>
  </colFields>
  <colItems count="6">
    <i>
      <x/>
    </i>
    <i>
      <x v="1"/>
    </i>
    <i>
      <x v="4"/>
    </i>
    <i>
      <x v="5"/>
    </i>
    <i>
      <x v="7"/>
    </i>
    <i t="grand">
      <x/>
    </i>
  </colItems>
  <pageFields count="1">
    <pageField fld="8" item="0" hier="-1"/>
  </pageFields>
  <dataFields count="7">
    <dataField name="Count of Weld Number" fld="18" subtotal="count" baseField="0" baseItem="0" numFmtId="166"/>
    <dataField name="Count of RT DATE" fld="28" subtotal="count" baseField="0" baseItem="0" numFmtId="166"/>
    <dataField name="Count of RT Accepted" fld="29" subtotal="count" baseField="0" baseItem="0" numFmtId="166"/>
    <dataField name="Count of RT Rejected" fld="30" subtotal="count" baseField="0" baseItem="0" numFmtId="166"/>
    <dataField name="Count of PT / MT Root" fld="25" subtotal="count" baseField="0" baseItem="0" numFmtId="166"/>
    <dataField name="Count of PT / MT Final" fld="26" subtotal="count" baseField="0" baseItem="0" numFmtId="166"/>
    <dataField name="Count of Brinnel Complete" fld="35" subtotal="count" baseField="0" baseItem="0" numFmtId="166"/>
  </dataFields>
  <formats count="154">
    <format dxfId="484">
      <pivotArea type="all" dataOnly="0" outline="0" fieldPosition="0"/>
    </format>
    <format dxfId="483">
      <pivotArea outline="0" collapsedLevelsAreSubtotals="1" fieldPosition="0"/>
    </format>
    <format dxfId="482">
      <pivotArea dataOnly="0" labelOnly="1" outline="0" fieldPosition="0">
        <references count="1">
          <reference field="20" count="3">
            <x v="11"/>
            <x v="133"/>
            <x v="189"/>
          </reference>
        </references>
      </pivotArea>
    </format>
    <format dxfId="48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8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7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7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7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7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7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74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473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33"/>
          </reference>
        </references>
      </pivotArea>
    </format>
    <format dxfId="472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89"/>
          </reference>
        </references>
      </pivotArea>
    </format>
    <format dxfId="471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470">
      <pivotArea dataOnly="0" labelOnly="1" grandCol="1" outline="0" fieldPosition="0"/>
    </format>
    <format dxfId="469">
      <pivotArea type="all" dataOnly="0" outline="0" fieldPosition="0"/>
    </format>
    <format dxfId="468">
      <pivotArea outline="0" collapsedLevelsAreSubtotals="1" fieldPosition="0"/>
    </format>
    <format dxfId="467">
      <pivotArea type="origin" dataOnly="0" labelOnly="1" outline="0" fieldPosition="0"/>
    </format>
    <format dxfId="466">
      <pivotArea field="16" type="button" dataOnly="0" labelOnly="1" outline="0" axis="axisCol" fieldPosition="0"/>
    </format>
    <format dxfId="465">
      <pivotArea type="topRight" dataOnly="0" labelOnly="1" outline="0" fieldPosition="0"/>
    </format>
    <format dxfId="464">
      <pivotArea field="20" type="button" dataOnly="0" labelOnly="1" outline="0" axis="axisRow" fieldPosition="0"/>
    </format>
    <format dxfId="463">
      <pivotArea field="-2" type="button" dataOnly="0" labelOnly="1" outline="0" axis="axisRow" fieldPosition="1"/>
    </format>
    <format dxfId="462">
      <pivotArea dataOnly="0" labelOnly="1" outline="0" fieldPosition="0">
        <references count="1">
          <reference field="20" count="1">
            <x v="11"/>
          </reference>
        </references>
      </pivotArea>
    </format>
    <format dxfId="46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6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5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5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5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5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5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5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5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5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5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5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4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4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4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4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4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4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4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4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4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4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3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3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3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3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3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3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3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3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3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3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2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2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2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2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2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2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2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2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2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2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1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1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1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1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41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41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41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412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411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410">
      <pivotArea dataOnly="0" labelOnly="1" grandCol="1" outline="0" fieldPosition="0"/>
    </format>
    <format dxfId="409">
      <pivotArea type="all" dataOnly="0" outline="0" fieldPosition="0"/>
    </format>
    <format dxfId="408">
      <pivotArea outline="0" collapsedLevelsAreSubtotals="1" fieldPosition="0"/>
    </format>
    <format dxfId="407">
      <pivotArea type="origin" dataOnly="0" labelOnly="1" outline="0" fieldPosition="0"/>
    </format>
    <format dxfId="406">
      <pivotArea field="16" type="button" dataOnly="0" labelOnly="1" outline="0" axis="axisCol" fieldPosition="0"/>
    </format>
    <format dxfId="405">
      <pivotArea type="topRight" dataOnly="0" labelOnly="1" outline="0" fieldPosition="0"/>
    </format>
    <format dxfId="404">
      <pivotArea field="20" type="button" dataOnly="0" labelOnly="1" outline="0" axis="axisRow" fieldPosition="0"/>
    </format>
    <format dxfId="403">
      <pivotArea field="-2" type="button" dataOnly="0" labelOnly="1" outline="0" axis="axisRow" fieldPosition="1"/>
    </format>
    <format dxfId="402">
      <pivotArea dataOnly="0" labelOnly="1" outline="0" fieldPosition="0">
        <references count="1">
          <reference field="20" count="0"/>
        </references>
      </pivotArea>
    </format>
    <format dxfId="40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0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9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9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9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9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9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9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9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9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9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9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8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8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8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8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8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8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8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8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8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8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7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7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7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7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7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7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7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7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7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7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6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6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6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6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6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6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6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6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6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6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5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5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5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5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5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5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5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52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351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236"/>
          </reference>
        </references>
      </pivotArea>
    </format>
    <format dxfId="350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349">
      <pivotArea dataOnly="0" labelOnly="1" grandCol="1" outline="0" fieldPosition="0"/>
    </format>
    <format dxfId="348">
      <pivotArea type="all" dataOnly="0" outline="0" fieldPosition="0"/>
    </format>
    <format dxfId="347">
      <pivotArea outline="0" collapsedLevelsAreSubtotals="1" fieldPosition="0"/>
    </format>
    <format dxfId="346">
      <pivotArea type="origin" dataOnly="0" labelOnly="1" outline="0" fieldPosition="0"/>
    </format>
    <format dxfId="345">
      <pivotArea field="16" type="button" dataOnly="0" labelOnly="1" outline="0" axis="axisCol" fieldPosition="0"/>
    </format>
    <format dxfId="344">
      <pivotArea type="topRight" dataOnly="0" labelOnly="1" outline="0" fieldPosition="0"/>
    </format>
    <format dxfId="343">
      <pivotArea field="20" type="button" dataOnly="0" labelOnly="1" outline="0" axis="axisRow" fieldPosition="0"/>
    </format>
    <format dxfId="342">
      <pivotArea field="-2" type="button" dataOnly="0" labelOnly="1" outline="0" axis="axisRow" fieldPosition="1"/>
    </format>
    <format dxfId="341">
      <pivotArea dataOnly="0" labelOnly="1" outline="0" fieldPosition="0">
        <references count="1">
          <reference field="20" count="0"/>
        </references>
      </pivotArea>
    </format>
    <format dxfId="34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3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3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3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3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3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3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33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0" selected="0"/>
        </references>
      </pivotArea>
    </format>
    <format dxfId="332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331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4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3:H18" firstHeaderRow="1" firstDataRow="2" firstDataCol="2" rowPageCount="1" colPageCount="1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 defaultSubtotal="0"/>
    <pivotField compact="0" numFmtId="166" outline="0" showAll="0" defaultSubtotal="0"/>
    <pivotField axis="axisPage" compact="0" numFmtId="166" outline="0" subtotalTop="0" showAll="0" includeNewItemsInFilter="1" defaultSubtotal="0">
      <items count="4">
        <item x="1"/>
        <item h="1" x="0"/>
        <item m="1" x="2"/>
        <item m="1" x="3"/>
      </items>
    </pivotField>
    <pivotField compact="0" numFmtId="166" outline="0" subtotalTop="0" showAll="0" includeNewItemsInFilter="1"/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2"/>
        <item x="3"/>
        <item x="0"/>
        <item x="5"/>
        <item m="1" x="7"/>
        <item t="default"/>
      </items>
    </pivotField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axis="axisRow" compact="0" numFmtId="166" outline="0" subtotalTop="0" showAll="0" includeNewItemsInFilter="1">
      <items count="276">
        <item m="1" x="121"/>
        <item m="1" x="253"/>
        <item m="1" x="74"/>
        <item m="1" x="19"/>
        <item m="1" x="262"/>
        <item m="1" x="163"/>
        <item m="1" x="225"/>
        <item m="1" x="238"/>
        <item m="1" x="48"/>
        <item m="1" x="114"/>
        <item m="1" x="37"/>
        <item x="0"/>
        <item m="1" x="246"/>
        <item m="1" x="5"/>
        <item m="1" x="188"/>
        <item m="1" x="79"/>
        <item m="1" x="36"/>
        <item m="1" x="82"/>
        <item m="1" x="223"/>
        <item m="1" x="149"/>
        <item m="1" x="58"/>
        <item m="1" x="261"/>
        <item m="1" x="107"/>
        <item m="1" x="254"/>
        <item m="1" x="167"/>
        <item m="1" x="17"/>
        <item m="1" x="169"/>
        <item m="1" x="77"/>
        <item m="1" x="144"/>
        <item m="1" x="135"/>
        <item m="1" x="49"/>
        <item m="1" x="134"/>
        <item m="1" x="80"/>
        <item m="1" x="98"/>
        <item m="1" x="211"/>
        <item m="1" x="214"/>
        <item m="1" x="35"/>
        <item m="1" x="186"/>
        <item m="1" x="153"/>
        <item m="1" x="221"/>
        <item m="1" x="65"/>
        <item m="1" x="96"/>
        <item m="1" x="145"/>
        <item m="1" x="150"/>
        <item m="1" x="183"/>
        <item m="1" x="68"/>
        <item m="1" x="165"/>
        <item m="1" x="76"/>
        <item m="1" x="157"/>
        <item m="1" x="117"/>
        <item m="1" x="100"/>
        <item m="1" x="119"/>
        <item m="1" x="269"/>
        <item m="1" x="40"/>
        <item m="1" x="194"/>
        <item m="1" x="132"/>
        <item m="1" x="245"/>
        <item m="1" x="94"/>
        <item m="1" x="33"/>
        <item m="1" x="11"/>
        <item m="1" x="34"/>
        <item m="1" x="104"/>
        <item m="1" x="239"/>
        <item m="1" x="111"/>
        <item m="1" x="115"/>
        <item m="1" x="197"/>
        <item m="1" x="138"/>
        <item m="1" x="206"/>
        <item m="1" x="250"/>
        <item m="1" x="241"/>
        <item m="1" x="181"/>
        <item m="1" x="202"/>
        <item m="1" x="148"/>
        <item m="1" x="242"/>
        <item m="1" x="78"/>
        <item m="1" x="227"/>
        <item m="1" x="232"/>
        <item m="1" x="162"/>
        <item m="1" x="140"/>
        <item m="1" x="218"/>
        <item m="1" x="190"/>
        <item m="1" x="39"/>
        <item m="1" x="142"/>
        <item m="1" x="44"/>
        <item m="1" x="113"/>
        <item m="1" x="272"/>
        <item m="1" x="164"/>
        <item m="1" x="219"/>
        <item m="1" x="91"/>
        <item m="1" x="178"/>
        <item m="1" x="260"/>
        <item m="1" x="88"/>
        <item m="1" x="9"/>
        <item m="1" x="42"/>
        <item m="1" x="137"/>
        <item m="1" x="8"/>
        <item m="1" x="55"/>
        <item m="1" x="141"/>
        <item m="1" x="237"/>
        <item m="1" x="109"/>
        <item m="1" x="108"/>
        <item m="1" x="156"/>
        <item m="1" x="116"/>
        <item m="1" x="56"/>
        <item m="1" x="85"/>
        <item m="1" x="244"/>
        <item m="1" x="192"/>
        <item m="1" x="28"/>
        <item m="1" x="95"/>
        <item m="1" x="240"/>
        <item m="1" x="185"/>
        <item m="1" x="106"/>
        <item m="1" x="171"/>
        <item m="1" x="154"/>
        <item m="1" x="66"/>
        <item m="1" x="176"/>
        <item m="1" x="97"/>
        <item m="1" x="147"/>
        <item m="1" x="50"/>
        <item m="1" x="207"/>
        <item m="1" x="14"/>
        <item m="1" x="180"/>
        <item m="1" x="230"/>
        <item m="1" x="252"/>
        <item m="1" x="193"/>
        <item m="1" x="191"/>
        <item m="1" x="41"/>
        <item m="1" x="195"/>
        <item m="1" x="32"/>
        <item m="1" x="201"/>
        <item m="1" x="43"/>
        <item m="1" x="189"/>
        <item m="1" x="209"/>
        <item m="1" x="84"/>
        <item m="1" x="26"/>
        <item m="1" x="172"/>
        <item m="1" x="229"/>
        <item m="1" x="12"/>
        <item m="1" x="89"/>
        <item m="1" x="215"/>
        <item m="1" x="177"/>
        <item m="1" x="136"/>
        <item m="1" x="158"/>
        <item m="1" x="251"/>
        <item m="1" x="101"/>
        <item m="1" x="25"/>
        <item m="1" x="93"/>
        <item m="1" x="63"/>
        <item m="1" x="210"/>
        <item m="1" x="270"/>
        <item m="1" x="124"/>
        <item m="1" x="51"/>
        <item m="1" x="196"/>
        <item m="1" x="112"/>
        <item m="1" x="45"/>
        <item m="1" x="13"/>
        <item m="1" x="243"/>
        <item m="1" x="204"/>
        <item m="1" x="205"/>
        <item m="1" x="231"/>
        <item m="1" x="151"/>
        <item m="1" x="53"/>
        <item m="1" x="110"/>
        <item m="1" x="120"/>
        <item m="1" x="271"/>
        <item m="1" x="133"/>
        <item m="1" x="118"/>
        <item m="1" x="203"/>
        <item m="1" x="216"/>
        <item m="1" x="146"/>
        <item m="1" x="166"/>
        <item m="1" x="264"/>
        <item m="1" x="75"/>
        <item m="1" x="224"/>
        <item m="1" x="255"/>
        <item m="1" x="265"/>
        <item m="1" x="7"/>
        <item m="1" x="179"/>
        <item m="1" x="128"/>
        <item m="1" x="31"/>
        <item m="1" x="102"/>
        <item m="1" x="24"/>
        <item m="1" x="257"/>
        <item m="1" x="73"/>
        <item m="1" x="16"/>
        <item m="1" x="52"/>
        <item m="1" x="30"/>
        <item m="1" x="127"/>
        <item m="1" x="160"/>
        <item m="1" x="103"/>
        <item m="1" x="187"/>
        <item m="1" x="99"/>
        <item m="1" x="228"/>
        <item m="1" x="263"/>
        <item m="1" x="57"/>
        <item m="1" x="161"/>
        <item m="1" x="143"/>
        <item m="1" x="105"/>
        <item m="1" x="273"/>
        <item m="1" x="72"/>
        <item m="1" x="81"/>
        <item m="1" x="29"/>
        <item m="1" x="18"/>
        <item m="1" x="152"/>
        <item m="1" x="248"/>
        <item m="1" x="247"/>
        <item m="1" x="256"/>
        <item m="1" x="226"/>
        <item m="1" x="234"/>
        <item m="1" x="208"/>
        <item m="1" x="27"/>
        <item m="1" x="222"/>
        <item m="1" x="212"/>
        <item m="1" x="168"/>
        <item m="1" x="213"/>
        <item m="1" x="236"/>
        <item m="1" x="129"/>
        <item m="1" x="54"/>
        <item m="1" x="259"/>
        <item m="1" x="87"/>
        <item m="1" x="258"/>
        <item m="1" x="15"/>
        <item m="1" x="20"/>
        <item m="1" x="23"/>
        <item m="1" x="22"/>
        <item m="1" x="174"/>
        <item m="1" x="200"/>
        <item m="1" x="249"/>
        <item m="1" x="175"/>
        <item m="1" x="159"/>
        <item m="1" x="139"/>
        <item m="1" x="38"/>
        <item m="1" x="60"/>
        <item m="1" x="61"/>
        <item m="1" x="62"/>
        <item m="1" x="64"/>
        <item m="1" x="59"/>
        <item m="1" x="67"/>
        <item m="1" x="69"/>
        <item m="1" x="70"/>
        <item m="1" x="71"/>
        <item m="1" x="123"/>
        <item m="1" x="170"/>
        <item m="1" x="217"/>
        <item m="1" x="266"/>
        <item m="1" x="46"/>
        <item m="1" x="86"/>
        <item m="1" x="130"/>
        <item m="1" x="182"/>
        <item m="1" x="233"/>
        <item m="1" x="274"/>
        <item m="1" x="125"/>
        <item m="1" x="173"/>
        <item m="1" x="220"/>
        <item m="1" x="268"/>
        <item m="1" x="47"/>
        <item m="1" x="90"/>
        <item m="1" x="131"/>
        <item m="1" x="184"/>
        <item m="1" x="235"/>
        <item m="1" x="10"/>
        <item m="1" x="126"/>
        <item m="1" x="6"/>
        <item m="1" x="199"/>
        <item m="1" x="92"/>
        <item m="1" x="155"/>
        <item m="1" x="198"/>
        <item m="1" x="267"/>
        <item m="1" x="122"/>
        <item m="1" x="83"/>
        <item m="1" x="21"/>
        <item m="1" x="4"/>
        <item x="2"/>
        <item x="1"/>
        <item x="3"/>
        <item t="default"/>
      </items>
    </pivotField>
    <pivotField compact="0" outline="0" showAl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/>
    <pivotField dataField="1"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2">
    <field x="20"/>
    <field x="-2"/>
  </rowFields>
  <rowItems count="14">
    <i>
      <x v="1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</rowItems>
  <colFields count="1">
    <field x="16"/>
  </colFields>
  <colItems count="6">
    <i>
      <x/>
    </i>
    <i>
      <x v="1"/>
    </i>
    <i>
      <x v="4"/>
    </i>
    <i>
      <x v="5"/>
    </i>
    <i>
      <x v="7"/>
    </i>
    <i t="grand">
      <x/>
    </i>
  </colItems>
  <pageFields count="1">
    <pageField fld="9" item="0" hier="0"/>
  </pageFields>
  <dataFields count="7">
    <dataField name="Count of Weld Number" fld="18" subtotal="count" baseField="0" baseItem="0" numFmtId="166"/>
    <dataField name="Count of RT DATE" fld="28" subtotal="count" baseField="0" baseItem="0" numFmtId="166"/>
    <dataField name="Count of RT Accepted" fld="29" subtotal="count" baseField="0" baseItem="0" numFmtId="166"/>
    <dataField name="Count of RT Rejected" fld="30" subtotal="count" baseField="0" baseItem="0" numFmtId="166"/>
    <dataField name="Count of PT / MT Root" fld="25" subtotal="count" baseField="0" baseItem="0" numFmtId="166"/>
    <dataField name="Count of PT / MT Final" fld="26" subtotal="count" baseField="0" baseItem="0" numFmtId="166"/>
    <dataField name="Count of Brinnel Complete" fld="35" subtotal="count" baseField="0" baseItem="0" numFmtId="166"/>
  </dataFields>
  <formats count="134">
    <format dxfId="330">
      <pivotArea type="all" dataOnly="0" outline="0" fieldPosition="0"/>
    </format>
    <format dxfId="329">
      <pivotArea outline="0" collapsedLevelsAreSubtotals="1" fieldPosition="0"/>
    </format>
    <format dxfId="328">
      <pivotArea dataOnly="0" labelOnly="1" outline="0" fieldPosition="0">
        <references count="1">
          <reference field="20" count="1">
            <x v="11"/>
          </reference>
        </references>
      </pivotArea>
    </format>
    <format dxfId="32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2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2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2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2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2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2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20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319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318">
      <pivotArea dataOnly="0" labelOnly="1" grandCol="1" outline="0" fieldPosition="0"/>
    </format>
    <format dxfId="317">
      <pivotArea type="all" dataOnly="0" outline="0" fieldPosition="0"/>
    </format>
    <format dxfId="316">
      <pivotArea outline="0" collapsedLevelsAreSubtotals="1" fieldPosition="0"/>
    </format>
    <format dxfId="315">
      <pivotArea type="origin" dataOnly="0" labelOnly="1" outline="0" fieldPosition="0"/>
    </format>
    <format dxfId="314">
      <pivotArea field="16" type="button" dataOnly="0" labelOnly="1" outline="0" axis="axisCol" fieldPosition="0"/>
    </format>
    <format dxfId="313">
      <pivotArea type="topRight" dataOnly="0" labelOnly="1" outline="0" fieldPosition="0"/>
    </format>
    <format dxfId="312">
      <pivotArea field="20" type="button" dataOnly="0" labelOnly="1" outline="0" axis="axisRow" fieldPosition="0"/>
    </format>
    <format dxfId="311">
      <pivotArea field="-2" type="button" dataOnly="0" labelOnly="1" outline="0" axis="axisRow" fieldPosition="1"/>
    </format>
    <format dxfId="310">
      <pivotArea dataOnly="0" labelOnly="1" outline="0" fieldPosition="0">
        <references count="1">
          <reference field="20" count="0"/>
        </references>
      </pivotArea>
    </format>
    <format dxfId="30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0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0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0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0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0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0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02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01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00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99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98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97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96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95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94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93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92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91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90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89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88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87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86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85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84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83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82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8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8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7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7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7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7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7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7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7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7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7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7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6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6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6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6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6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6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6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6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6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60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259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236"/>
          </reference>
        </references>
      </pivotArea>
    </format>
    <format dxfId="258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257">
      <pivotArea dataOnly="0" labelOnly="1" grandCol="1" outline="0" fieldPosition="0"/>
    </format>
    <format dxfId="256">
      <pivotArea type="all" dataOnly="0" outline="0" fieldPosition="0"/>
    </format>
    <format dxfId="255">
      <pivotArea outline="0" collapsedLevelsAreSubtotals="1" fieldPosition="0"/>
    </format>
    <format dxfId="254">
      <pivotArea type="origin" dataOnly="0" labelOnly="1" outline="0" fieldPosition="0"/>
    </format>
    <format dxfId="253">
      <pivotArea field="16" type="button" dataOnly="0" labelOnly="1" outline="0" axis="axisCol" fieldPosition="0"/>
    </format>
    <format dxfId="252">
      <pivotArea type="topRight" dataOnly="0" labelOnly="1" outline="0" fieldPosition="0"/>
    </format>
    <format dxfId="251">
      <pivotArea field="20" type="button" dataOnly="0" labelOnly="1" outline="0" axis="axisRow" fieldPosition="0"/>
    </format>
    <format dxfId="250">
      <pivotArea field="-2" type="button" dataOnly="0" labelOnly="1" outline="0" axis="axisRow" fieldPosition="1"/>
    </format>
    <format dxfId="249">
      <pivotArea dataOnly="0" labelOnly="1" outline="0" fieldPosition="0">
        <references count="1">
          <reference field="20" count="0"/>
        </references>
      </pivotArea>
    </format>
    <format dxfId="248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47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46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45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44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43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42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4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4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3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3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3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3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3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3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3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3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3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3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2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2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2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2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2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2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2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2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2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2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1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1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1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1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1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1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1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1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1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1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0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0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0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20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0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0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0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20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20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20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199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0" selected="0"/>
        </references>
      </pivotArea>
    </format>
    <format dxfId="198">
      <pivotArea dataOnly="0" labelOnly="1" outline="0" fieldPosition="0">
        <references count="1">
          <reference field="16" count="5">
            <x v="0"/>
            <x v="1"/>
            <x v="4"/>
            <x v="5"/>
            <x v="7"/>
          </reference>
        </references>
      </pivotArea>
    </format>
    <format dxfId="197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69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4" indent="0" compact="0" compactData="0" gridDropZones="1">
  <location ref="A3:H18" firstHeaderRow="1" firstDataRow="2" firstDataCol="2" rowPageCount="1" colPageCount="1"/>
  <pivotFields count="42">
    <pivotField compact="0" outline="0" showAll="0" defaultSubtotal="0"/>
    <pivotField compact="0" outline="0" showAll="0"/>
    <pivotField compact="0" outline="0" showAll="0"/>
    <pivotField compact="0" outline="0" showAll="0"/>
    <pivotField compact="0" numFmtId="166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 defaultSubtotal="0"/>
    <pivotField compact="0" numFmtId="166" outline="0" showAll="0" defaultSubtotal="0"/>
    <pivotField compact="0" numFmtId="166" outline="0" subtotalTop="0" showAll="0" includeNewItemsInFilter="1" defaultSubtotal="0"/>
    <pivotField axis="axisPage" compact="0" numFmtId="166" outline="0" subtotalTop="0" showAll="0" includeNewItemsInFilter="1">
      <items count="3">
        <item x="1"/>
        <item h="1" x="0"/>
        <item t="default"/>
      </items>
    </pivotField>
    <pivotField compact="0" numFmtId="166" outline="0" subtotalTop="0" showAll="0" includeNewItemsInFilter="1"/>
    <pivotField compact="0" outline="0" showAll="0"/>
    <pivotField compact="0" numFmtId="166" outline="0" subtotalTop="0" showAll="0" includeNewItemsInFilter="1"/>
    <pivotField compact="0" outline="0" showAll="0"/>
    <pivotField compact="0" outline="0" showAll="0" defaultSubtotal="0"/>
    <pivotField axis="axisCol" compact="0" numFmtId="166" outline="0" subtotalTop="0" showAll="0" includeNewItemsInFilter="1">
      <items count="10">
        <item x="1"/>
        <item x="4"/>
        <item m="1" x="6"/>
        <item m="1" x="8"/>
        <item x="3"/>
        <item x="0"/>
        <item x="2"/>
        <item x="5"/>
        <item m="1" x="7"/>
        <item t="default"/>
      </items>
    </pivotField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axis="axisRow" compact="0" numFmtId="166" outline="0" subtotalTop="0" showAll="0" includeNewItemsInFilter="1">
      <items count="276">
        <item m="1" x="121"/>
        <item m="1" x="253"/>
        <item m="1" x="74"/>
        <item m="1" x="19"/>
        <item m="1" x="262"/>
        <item m="1" x="163"/>
        <item m="1" x="225"/>
        <item m="1" x="238"/>
        <item m="1" x="48"/>
        <item m="1" x="114"/>
        <item m="1" x="37"/>
        <item x="0"/>
        <item m="1" x="246"/>
        <item m="1" x="5"/>
        <item m="1" x="188"/>
        <item m="1" x="79"/>
        <item m="1" x="36"/>
        <item m="1" x="82"/>
        <item m="1" x="223"/>
        <item m="1" x="149"/>
        <item m="1" x="58"/>
        <item m="1" x="261"/>
        <item m="1" x="107"/>
        <item m="1" x="254"/>
        <item m="1" x="167"/>
        <item m="1" x="17"/>
        <item m="1" x="169"/>
        <item m="1" x="77"/>
        <item m="1" x="144"/>
        <item m="1" x="135"/>
        <item m="1" x="49"/>
        <item m="1" x="134"/>
        <item m="1" x="80"/>
        <item m="1" x="98"/>
        <item m="1" x="211"/>
        <item m="1" x="214"/>
        <item m="1" x="35"/>
        <item m="1" x="186"/>
        <item m="1" x="153"/>
        <item m="1" x="221"/>
        <item m="1" x="65"/>
        <item m="1" x="96"/>
        <item m="1" x="145"/>
        <item m="1" x="150"/>
        <item m="1" x="183"/>
        <item m="1" x="68"/>
        <item m="1" x="165"/>
        <item m="1" x="76"/>
        <item m="1" x="157"/>
        <item m="1" x="117"/>
        <item m="1" x="100"/>
        <item m="1" x="119"/>
        <item m="1" x="269"/>
        <item m="1" x="40"/>
        <item m="1" x="194"/>
        <item m="1" x="132"/>
        <item m="1" x="245"/>
        <item m="1" x="94"/>
        <item m="1" x="33"/>
        <item m="1" x="11"/>
        <item m="1" x="34"/>
        <item m="1" x="104"/>
        <item m="1" x="239"/>
        <item m="1" x="111"/>
        <item m="1" x="115"/>
        <item m="1" x="197"/>
        <item m="1" x="138"/>
        <item m="1" x="206"/>
        <item m="1" x="250"/>
        <item m="1" x="241"/>
        <item m="1" x="181"/>
        <item m="1" x="202"/>
        <item m="1" x="148"/>
        <item m="1" x="242"/>
        <item m="1" x="78"/>
        <item m="1" x="227"/>
        <item m="1" x="232"/>
        <item m="1" x="162"/>
        <item m="1" x="140"/>
        <item m="1" x="218"/>
        <item m="1" x="190"/>
        <item m="1" x="39"/>
        <item m="1" x="142"/>
        <item m="1" x="44"/>
        <item m="1" x="113"/>
        <item m="1" x="272"/>
        <item m="1" x="164"/>
        <item m="1" x="219"/>
        <item m="1" x="91"/>
        <item m="1" x="178"/>
        <item m="1" x="260"/>
        <item m="1" x="88"/>
        <item m="1" x="9"/>
        <item m="1" x="42"/>
        <item m="1" x="137"/>
        <item m="1" x="8"/>
        <item m="1" x="55"/>
        <item m="1" x="141"/>
        <item m="1" x="237"/>
        <item m="1" x="109"/>
        <item m="1" x="108"/>
        <item m="1" x="156"/>
        <item m="1" x="116"/>
        <item m="1" x="56"/>
        <item m="1" x="85"/>
        <item m="1" x="244"/>
        <item m="1" x="192"/>
        <item m="1" x="28"/>
        <item m="1" x="95"/>
        <item m="1" x="240"/>
        <item m="1" x="185"/>
        <item m="1" x="106"/>
        <item m="1" x="171"/>
        <item m="1" x="154"/>
        <item m="1" x="66"/>
        <item m="1" x="176"/>
        <item m="1" x="97"/>
        <item m="1" x="147"/>
        <item m="1" x="50"/>
        <item m="1" x="207"/>
        <item m="1" x="14"/>
        <item m="1" x="180"/>
        <item m="1" x="230"/>
        <item m="1" x="252"/>
        <item m="1" x="193"/>
        <item m="1" x="191"/>
        <item m="1" x="41"/>
        <item m="1" x="195"/>
        <item m="1" x="32"/>
        <item m="1" x="201"/>
        <item m="1" x="43"/>
        <item m="1" x="189"/>
        <item m="1" x="209"/>
        <item m="1" x="84"/>
        <item m="1" x="26"/>
        <item m="1" x="172"/>
        <item m="1" x="229"/>
        <item m="1" x="12"/>
        <item m="1" x="89"/>
        <item m="1" x="215"/>
        <item m="1" x="177"/>
        <item m="1" x="136"/>
        <item m="1" x="158"/>
        <item m="1" x="251"/>
        <item m="1" x="101"/>
        <item m="1" x="25"/>
        <item m="1" x="93"/>
        <item m="1" x="63"/>
        <item m="1" x="210"/>
        <item m="1" x="270"/>
        <item m="1" x="124"/>
        <item m="1" x="51"/>
        <item m="1" x="196"/>
        <item m="1" x="112"/>
        <item m="1" x="45"/>
        <item m="1" x="13"/>
        <item m="1" x="243"/>
        <item m="1" x="204"/>
        <item m="1" x="205"/>
        <item m="1" x="231"/>
        <item m="1" x="151"/>
        <item m="1" x="53"/>
        <item m="1" x="110"/>
        <item m="1" x="120"/>
        <item m="1" x="271"/>
        <item m="1" x="133"/>
        <item m="1" x="118"/>
        <item m="1" x="203"/>
        <item m="1" x="216"/>
        <item m="1" x="146"/>
        <item m="1" x="166"/>
        <item m="1" x="264"/>
        <item m="1" x="75"/>
        <item m="1" x="224"/>
        <item m="1" x="255"/>
        <item m="1" x="265"/>
        <item m="1" x="7"/>
        <item m="1" x="179"/>
        <item m="1" x="128"/>
        <item m="1" x="31"/>
        <item m="1" x="102"/>
        <item m="1" x="24"/>
        <item m="1" x="257"/>
        <item m="1" x="73"/>
        <item m="1" x="16"/>
        <item m="1" x="52"/>
        <item m="1" x="30"/>
        <item m="1" x="127"/>
        <item m="1" x="160"/>
        <item m="1" x="103"/>
        <item m="1" x="187"/>
        <item m="1" x="99"/>
        <item m="1" x="228"/>
        <item m="1" x="263"/>
        <item m="1" x="57"/>
        <item m="1" x="161"/>
        <item m="1" x="143"/>
        <item m="1" x="105"/>
        <item m="1" x="273"/>
        <item m="1" x="72"/>
        <item m="1" x="81"/>
        <item m="1" x="29"/>
        <item m="1" x="18"/>
        <item m="1" x="152"/>
        <item m="1" x="248"/>
        <item m="1" x="247"/>
        <item m="1" x="256"/>
        <item m="1" x="226"/>
        <item m="1" x="234"/>
        <item m="1" x="208"/>
        <item m="1" x="27"/>
        <item m="1" x="222"/>
        <item m="1" x="212"/>
        <item m="1" x="168"/>
        <item m="1" x="213"/>
        <item m="1" x="236"/>
        <item m="1" x="129"/>
        <item m="1" x="54"/>
        <item m="1" x="259"/>
        <item m="1" x="87"/>
        <item m="1" x="258"/>
        <item m="1" x="15"/>
        <item m="1" x="20"/>
        <item m="1" x="23"/>
        <item m="1" x="22"/>
        <item m="1" x="174"/>
        <item m="1" x="200"/>
        <item m="1" x="249"/>
        <item m="1" x="175"/>
        <item m="1" x="159"/>
        <item m="1" x="139"/>
        <item m="1" x="38"/>
        <item m="1" x="60"/>
        <item m="1" x="61"/>
        <item m="1" x="62"/>
        <item m="1" x="64"/>
        <item m="1" x="59"/>
        <item m="1" x="67"/>
        <item m="1" x="69"/>
        <item m="1" x="70"/>
        <item m="1" x="71"/>
        <item m="1" x="123"/>
        <item m="1" x="170"/>
        <item m="1" x="217"/>
        <item m="1" x="266"/>
        <item m="1" x="46"/>
        <item m="1" x="86"/>
        <item m="1" x="130"/>
        <item m="1" x="182"/>
        <item m="1" x="233"/>
        <item m="1" x="274"/>
        <item m="1" x="125"/>
        <item m="1" x="173"/>
        <item m="1" x="220"/>
        <item m="1" x="268"/>
        <item m="1" x="47"/>
        <item m="1" x="90"/>
        <item m="1" x="131"/>
        <item m="1" x="184"/>
        <item m="1" x="235"/>
        <item m="1" x="10"/>
        <item m="1" x="126"/>
        <item m="1" x="6"/>
        <item m="1" x="199"/>
        <item m="1" x="92"/>
        <item m="1" x="155"/>
        <item m="1" x="198"/>
        <item m="1" x="267"/>
        <item m="1" x="122"/>
        <item m="1" x="83"/>
        <item m="1" x="21"/>
        <item m="1" x="4"/>
        <item x="2"/>
        <item x="1"/>
        <item x="3"/>
        <item t="default"/>
      </items>
    </pivotField>
    <pivotField compact="0" outline="0" showAl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/>
    <pivotField dataField="1" compact="0" numFmtId="166" outline="0" subtotalTop="0" showAll="0" includeNewItemsInFilter="1"/>
    <pivotField dataField="1" compact="0" numFmtId="166" outline="0" subtotalTop="0" showAll="0" includeNewItemsInFilter="1"/>
    <pivotField dataField="1" compact="0" numFmtId="166" outline="0" subtotalTop="0" showAll="0" includeNewItemsInFilter="1"/>
    <pivotField compact="0" outline="0" showAll="0" defaultSubtotal="0"/>
    <pivotField compact="0" numFmtId="166" outline="0" subtotalTop="0" showAll="0" includeNewItemsInFilter="1"/>
    <pivotField compact="0" numFmtId="166" outline="0" subtotalTop="0" showAll="0" includeNewItemsInFilter="1" defaultSubtotal="0"/>
    <pivotField compact="0" numFmtId="166" outline="0" subtotalTop="0" showAll="0" includeNewItemsInFilter="1"/>
    <pivotField dataField="1"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/>
    <pivotField compact="0" numFmtId="166" outline="0" subtotalTop="0" showAll="0" includeNewItemsInFilter="1" defaultSubtotal="0"/>
    <pivotField compact="0" outline="0" showAll="0"/>
  </pivotFields>
  <rowFields count="2">
    <field x="20"/>
    <field x="-2"/>
  </rowFields>
  <rowItems count="14">
    <i>
      <x v="1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</rowItems>
  <colFields count="1">
    <field x="16"/>
  </colFields>
  <colItems count="6">
    <i>
      <x/>
    </i>
    <i>
      <x v="1"/>
    </i>
    <i>
      <x v="4"/>
    </i>
    <i>
      <x v="6"/>
    </i>
    <i>
      <x v="7"/>
    </i>
    <i t="grand">
      <x/>
    </i>
  </colItems>
  <pageFields count="1">
    <pageField fld="10" item="0" hier="0"/>
  </pageFields>
  <dataFields count="7">
    <dataField name="Count of Weld Number" fld="18" subtotal="count" baseField="0" baseItem="0" numFmtId="166"/>
    <dataField name="Count of RT DATE" fld="28" subtotal="count" baseField="0" baseItem="0" numFmtId="166"/>
    <dataField name="Count of RT Accepted" fld="29" subtotal="count" baseField="0" baseItem="0" numFmtId="166"/>
    <dataField name="Count of RT Rejected" fld="30" subtotal="count" baseField="0" baseItem="0" numFmtId="166"/>
    <dataField name="Count of PT / MT Root" fld="25" subtotal="count" baseField="0" baseItem="0" numFmtId="166"/>
    <dataField name="Count of PT / MT Final" fld="26" subtotal="count" baseField="0" baseItem="0" numFmtId="166"/>
    <dataField name="Count of Brinnel Complete" fld="35" subtotal="count" baseField="0" baseItem="0" numFmtId="166"/>
  </dataFields>
  <formats count="166">
    <format dxfId="196">
      <pivotArea type="all" dataOnly="0" outline="0" fieldPosition="0"/>
    </format>
    <format dxfId="195">
      <pivotArea outline="0" collapsedLevelsAreSubtotals="1" fieldPosition="0"/>
    </format>
    <format dxfId="194">
      <pivotArea dataOnly="0" labelOnly="1" outline="0" fieldPosition="0">
        <references count="1">
          <reference field="20" count="15">
            <x v="9"/>
            <x v="11"/>
            <x v="12"/>
            <x v="13"/>
            <x v="23"/>
            <x v="24"/>
            <x v="120"/>
            <x v="133"/>
            <x v="139"/>
            <x v="140"/>
            <x v="144"/>
            <x v="189"/>
            <x v="190"/>
            <x v="207"/>
            <x v="208"/>
          </reference>
        </references>
      </pivotArea>
    </format>
    <format dxfId="19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9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9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9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8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18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18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186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9"/>
          </reference>
        </references>
      </pivotArea>
    </format>
    <format dxfId="185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184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2"/>
          </reference>
        </references>
      </pivotArea>
    </format>
    <format dxfId="183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3"/>
          </reference>
        </references>
      </pivotArea>
    </format>
    <format dxfId="182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23"/>
          </reference>
        </references>
      </pivotArea>
    </format>
    <format dxfId="181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24"/>
          </reference>
        </references>
      </pivotArea>
    </format>
    <format dxfId="180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20"/>
          </reference>
        </references>
      </pivotArea>
    </format>
    <format dxfId="179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33"/>
          </reference>
        </references>
      </pivotArea>
    </format>
    <format dxfId="178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39"/>
          </reference>
        </references>
      </pivotArea>
    </format>
    <format dxfId="177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40"/>
          </reference>
        </references>
      </pivotArea>
    </format>
    <format dxfId="176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44"/>
          </reference>
        </references>
      </pivotArea>
    </format>
    <format dxfId="175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89"/>
          </reference>
        </references>
      </pivotArea>
    </format>
    <format dxfId="174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90"/>
          </reference>
        </references>
      </pivotArea>
    </format>
    <format dxfId="173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207"/>
          </reference>
        </references>
      </pivotArea>
    </format>
    <format dxfId="172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208"/>
          </reference>
        </references>
      </pivotArea>
    </format>
    <format dxfId="171">
      <pivotArea dataOnly="0" labelOnly="1" outline="0" fieldPosition="0">
        <references count="1">
          <reference field="16" count="5">
            <x v="0"/>
            <x v="1"/>
            <x v="4"/>
            <x v="6"/>
            <x v="7"/>
          </reference>
        </references>
      </pivotArea>
    </format>
    <format dxfId="170">
      <pivotArea dataOnly="0" labelOnly="1" grandCol="1" outline="0" fieldPosition="0"/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type="origin" dataOnly="0" labelOnly="1" outline="0" fieldPosition="0"/>
    </format>
    <format dxfId="166">
      <pivotArea field="16" type="button" dataOnly="0" labelOnly="1" outline="0" axis="axisCol" fieldPosition="0"/>
    </format>
    <format dxfId="165">
      <pivotArea type="topRight" dataOnly="0" labelOnly="1" outline="0" fieldPosition="0"/>
    </format>
    <format dxfId="164">
      <pivotArea field="20" type="button" dataOnly="0" labelOnly="1" outline="0" axis="axisRow" fieldPosition="0"/>
    </format>
    <format dxfId="163">
      <pivotArea field="-2" type="button" dataOnly="0" labelOnly="1" outline="0" axis="axisRow" fieldPosition="1"/>
    </format>
    <format dxfId="162">
      <pivotArea dataOnly="0" labelOnly="1" outline="0" fieldPosition="0">
        <references count="1">
          <reference field="20" count="1">
            <x v="11"/>
          </reference>
        </references>
      </pivotArea>
    </format>
    <format dxfId="16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6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5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5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5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15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15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15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5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5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5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5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14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14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14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4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4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4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4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14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14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14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3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3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3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3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13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13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13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3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3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3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2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12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12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12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2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2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2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2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12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12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11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1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1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1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1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11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11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112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111">
      <pivotArea dataOnly="0" labelOnly="1" outline="0" fieldPosition="0">
        <references count="1">
          <reference field="16" count="5">
            <x v="0"/>
            <x v="1"/>
            <x v="4"/>
            <x v="6"/>
            <x v="7"/>
          </reference>
        </references>
      </pivotArea>
    </format>
    <format dxfId="110">
      <pivotArea dataOnly="0" labelOnly="1" grandCol="1" outline="0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16" type="button" dataOnly="0" labelOnly="1" outline="0" axis="axisCol" fieldPosition="0"/>
    </format>
    <format dxfId="105">
      <pivotArea type="topRight" dataOnly="0" labelOnly="1" outline="0" fieldPosition="0"/>
    </format>
    <format dxfId="104">
      <pivotArea field="20" type="button" dataOnly="0" labelOnly="1" outline="0" axis="axisRow" fieldPosition="0"/>
    </format>
    <format dxfId="103">
      <pivotArea field="-2" type="button" dataOnly="0" labelOnly="1" outline="0" axis="axisRow" fieldPosition="1"/>
    </format>
    <format dxfId="102">
      <pivotArea dataOnly="0" labelOnly="1" outline="0" fieldPosition="0">
        <references count="1">
          <reference field="20" count="0"/>
        </references>
      </pivotArea>
    </format>
    <format dxfId="101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00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99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98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97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96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95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94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93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92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91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90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9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8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7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6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5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4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83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82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81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8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7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7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7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73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2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1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0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9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8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7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66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5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4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3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62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61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60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9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8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7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6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5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54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53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52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11"/>
          </reference>
        </references>
      </pivotArea>
    </format>
    <format dxfId="51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1" selected="0">
            <x v="236"/>
          </reference>
        </references>
      </pivotArea>
    </format>
    <format dxfId="50">
      <pivotArea dataOnly="0" labelOnly="1" outline="0" fieldPosition="0">
        <references count="1">
          <reference field="16" count="5">
            <x v="0"/>
            <x v="1"/>
            <x v="4"/>
            <x v="6"/>
            <x v="7"/>
          </reference>
        </references>
      </pivotArea>
    </format>
    <format dxfId="49">
      <pivotArea dataOnly="0" labelOnly="1" grandCol="1" outline="0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type="origin" dataOnly="0" labelOnly="1" outline="0" fieldPosition="0"/>
    </format>
    <format dxfId="45">
      <pivotArea field="16" type="button" dataOnly="0" labelOnly="1" outline="0" axis="axisCol" fieldPosition="0"/>
    </format>
    <format dxfId="44">
      <pivotArea type="topRight" dataOnly="0" labelOnly="1" outline="0" fieldPosition="0"/>
    </format>
    <format dxfId="43">
      <pivotArea field="20" type="button" dataOnly="0" labelOnly="1" outline="0" axis="axisRow" fieldPosition="0"/>
    </format>
    <format dxfId="42">
      <pivotArea field="-2" type="button" dataOnly="0" labelOnly="1" outline="0" axis="axisRow" fieldPosition="1"/>
    </format>
    <format dxfId="41">
      <pivotArea dataOnly="0" labelOnly="1" outline="0" fieldPosition="0">
        <references count="1">
          <reference field="20" count="0"/>
        </references>
      </pivotArea>
    </format>
    <format dxfId="40">
      <pivotArea field="20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9">
      <pivotArea field="20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8">
      <pivotArea field="20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7">
      <pivotArea field="20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36">
      <pivotArea field="20" dataOnly="0" labelOnly="1" grandRow="1" outline="0" axis="axisRow" fieldPosition="0">
        <references count="1">
          <reference field="4294967294" count="1" selected="0">
            <x v="4"/>
          </reference>
        </references>
      </pivotArea>
    </format>
    <format dxfId="35">
      <pivotArea field="20" dataOnly="0" labelOnly="1" grandRow="1" outline="0" axis="axisRow" fieldPosition="0">
        <references count="1">
          <reference field="4294967294" count="1" selected="0">
            <x v="5"/>
          </reference>
        </references>
      </pivotArea>
    </format>
    <format dxfId="34">
      <pivotArea field="20" dataOnly="0" labelOnly="1" grandRow="1" outline="0" axis="axisRow" fieldPosition="0">
        <references count="1">
          <reference field="4294967294" count="1" selected="0">
            <x v="6"/>
          </reference>
        </references>
      </pivotArea>
    </format>
    <format dxfId="33">
      <pivotArea dataOnly="0" labelOnly="1" outline="0" fieldPosition="0">
        <references count="2">
          <reference field="4294967294" count="7">
            <x v="0"/>
            <x v="1"/>
            <x v="2"/>
            <x v="3"/>
            <x v="4"/>
            <x v="5"/>
            <x v="6"/>
          </reference>
          <reference field="20" count="0" selected="0"/>
        </references>
      </pivotArea>
    </format>
    <format dxfId="32">
      <pivotArea dataOnly="0" labelOnly="1" outline="0" fieldPosition="0">
        <references count="1">
          <reference field="16" count="5">
            <x v="0"/>
            <x v="1"/>
            <x v="4"/>
            <x v="6"/>
            <x v="7"/>
          </reference>
        </references>
      </pivotArea>
    </format>
    <format dxfId="31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B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6" displayName="Table6" ref="D2:D1087" totalsRowShown="0" headerRowDxfId="1504" dataDxfId="1503">
  <autoFilter ref="D2:D1087" xr:uid="{00000000-0009-0000-0100-000006000000}"/>
  <tableColumns count="1">
    <tableColumn id="1" xr3:uid="{00000000-0010-0000-0100-000001000000}" name="Column1" dataDxfId="1502">
      <calculatedColumnFormula>'WELD LOG'!C5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1" displayName="Table_1" ref="A1:A6" tableType="queryTable" totalsRowShown="0" headerRowBorderDxfId="1501" tableBorderDxfId="1500" totalsRowBorderDxfId="1499">
  <autoFilter ref="A1:A6" xr:uid="{B6538754-0CC0-4338-89A6-937CD7090328}"/>
  <tableColumns count="1">
    <tableColumn id="2" xr3:uid="{00000000-0010-0000-0200-000002000000}" uniqueName="2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Relationship Id="rId4" Type="http://schemas.openxmlformats.org/officeDocument/2006/relationships/ctrlProp" Target="../ctrlProps/ctrlProp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6.xml"/><Relationship Id="rId4" Type="http://schemas.openxmlformats.org/officeDocument/2006/relationships/ctrlProp" Target="../ctrlProps/ctrlProp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7.xml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8.xml"/><Relationship Id="rId4" Type="http://schemas.openxmlformats.org/officeDocument/2006/relationships/ctrlProp" Target="../ctrlProps/ctrlProp2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10.xml"/><Relationship Id="rId4" Type="http://schemas.openxmlformats.org/officeDocument/2006/relationships/ctrlProp" Target="../ctrlProps/ctrlProp2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11.xml"/><Relationship Id="rId4" Type="http://schemas.openxmlformats.org/officeDocument/2006/relationships/ctrlProp" Target="../ctrlProps/ctrlProp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12.xml"/><Relationship Id="rId4" Type="http://schemas.openxmlformats.org/officeDocument/2006/relationships/ctrlProp" Target="../ctrlProps/ctrlProp3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ivotTable" Target="../pivotTables/pivotTable13.xml"/><Relationship Id="rId4" Type="http://schemas.openxmlformats.org/officeDocument/2006/relationships/ctrlProp" Target="../ctrlProps/ctrlProp3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14.xml"/><Relationship Id="rId4" Type="http://schemas.openxmlformats.org/officeDocument/2006/relationships/ctrlProp" Target="../ctrlProps/ctrlProp3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15.xml"/><Relationship Id="rId4" Type="http://schemas.openxmlformats.org/officeDocument/2006/relationships/ctrlProp" Target="../ctrlProps/ctrlProp3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ivotTable" Target="../pivotTables/pivotTable16.xml"/><Relationship Id="rId4" Type="http://schemas.openxmlformats.org/officeDocument/2006/relationships/ctrlProp" Target="../ctrlProps/ctrlProp3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indexed="44"/>
    <pageSetUpPr autoPageBreaks="0"/>
  </sheetPr>
  <dimension ref="A1:AL2801"/>
  <sheetViews>
    <sheetView showGridLines="0" showRowColHeaders="0" zoomScaleNormal="100" workbookViewId="0">
      <pane ySplit="4" topLeftCell="A5" activePane="bottomLeft" state="frozen"/>
      <selection pane="bottomLeft" activeCell="D34" sqref="D34:E34"/>
    </sheetView>
  </sheetViews>
  <sheetFormatPr defaultColWidth="9.140625" defaultRowHeight="12.75"/>
  <cols>
    <col min="1" max="16384" width="9.140625" style="15"/>
  </cols>
  <sheetData>
    <row r="1" spans="1:38" s="480" customFormat="1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</row>
    <row r="2" spans="1:38" s="480" customFormat="1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  <c r="AE2" s="427"/>
      <c r="AF2" s="427"/>
      <c r="AG2" s="427"/>
      <c r="AH2" s="427"/>
      <c r="AI2" s="427"/>
      <c r="AJ2" s="427"/>
      <c r="AK2" s="427"/>
      <c r="AL2" s="427"/>
    </row>
    <row r="3" spans="1:38" s="480" customFormat="1">
      <c r="A3" s="427"/>
      <c r="B3" s="427"/>
      <c r="C3" s="427"/>
      <c r="D3" s="427"/>
      <c r="E3" s="427"/>
      <c r="F3" s="427"/>
      <c r="G3" s="427"/>
      <c r="H3" s="427"/>
      <c r="I3" s="427"/>
      <c r="J3" s="427"/>
      <c r="K3" s="427"/>
      <c r="L3" s="427"/>
      <c r="M3" s="427"/>
      <c r="N3" s="427"/>
      <c r="O3" s="427"/>
      <c r="P3" s="427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427"/>
      <c r="AC3" s="427"/>
      <c r="AD3" s="427"/>
      <c r="AE3" s="427"/>
      <c r="AF3" s="427"/>
      <c r="AG3" s="427"/>
      <c r="AH3" s="427"/>
      <c r="AI3" s="427"/>
      <c r="AJ3" s="427"/>
      <c r="AK3" s="427"/>
      <c r="AL3" s="427"/>
    </row>
    <row r="4" spans="1:38" s="480" customFormat="1" ht="27" customHeight="1">
      <c r="A4" s="427"/>
      <c r="B4" s="427"/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F4" s="427"/>
      <c r="AG4" s="427"/>
      <c r="AH4" s="427"/>
      <c r="AI4" s="427"/>
      <c r="AJ4" s="427"/>
      <c r="AK4" s="427"/>
      <c r="AL4" s="427"/>
    </row>
    <row r="5" spans="1:38" s="480" customFormat="1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20"/>
      <c r="N5" s="420"/>
      <c r="O5" s="420"/>
      <c r="P5" s="420"/>
      <c r="Q5" s="420"/>
      <c r="R5" s="420"/>
      <c r="S5" s="420"/>
      <c r="T5" s="420"/>
      <c r="U5" s="420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</row>
    <row r="6" spans="1:38" s="480" customFormat="1">
      <c r="A6" s="420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427"/>
      <c r="AH6" s="427"/>
      <c r="AI6" s="427"/>
      <c r="AJ6" s="427"/>
      <c r="AK6" s="427"/>
      <c r="AL6" s="427"/>
    </row>
    <row r="7" spans="1:38" s="480" customFormat="1">
      <c r="A7" s="420"/>
      <c r="B7" s="420"/>
      <c r="C7" s="420"/>
      <c r="D7" s="420"/>
      <c r="E7" s="420"/>
      <c r="F7" s="420"/>
      <c r="G7" s="420"/>
      <c r="H7" s="420"/>
      <c r="I7" s="420"/>
      <c r="J7" s="420"/>
      <c r="K7" s="420"/>
      <c r="L7" s="420"/>
      <c r="M7" s="420"/>
      <c r="N7" s="420"/>
      <c r="O7" s="420"/>
      <c r="P7" s="420"/>
      <c r="Q7" s="420"/>
      <c r="R7" s="420"/>
      <c r="S7" s="420"/>
      <c r="T7" s="420"/>
      <c r="U7" s="420"/>
      <c r="V7" s="427"/>
      <c r="W7" s="427"/>
      <c r="X7" s="427"/>
      <c r="Y7" s="427"/>
      <c r="Z7" s="427"/>
      <c r="AA7" s="427"/>
      <c r="AB7" s="427"/>
      <c r="AC7" s="427"/>
      <c r="AD7" s="427"/>
      <c r="AE7" s="427"/>
      <c r="AF7" s="427"/>
      <c r="AG7" s="427"/>
      <c r="AH7" s="427"/>
      <c r="AI7" s="427"/>
      <c r="AJ7" s="427"/>
      <c r="AK7" s="427"/>
      <c r="AL7" s="427"/>
    </row>
    <row r="8" spans="1:38" s="480" customFormat="1">
      <c r="A8" s="420"/>
      <c r="B8" s="420"/>
      <c r="C8" s="420"/>
      <c r="D8" s="420"/>
      <c r="E8" s="420"/>
      <c r="F8" s="420"/>
      <c r="G8" s="420"/>
      <c r="H8" s="420"/>
      <c r="I8" s="420"/>
      <c r="J8" s="420"/>
      <c r="K8" s="420"/>
      <c r="L8" s="420"/>
      <c r="M8" s="420"/>
      <c r="N8" s="420"/>
      <c r="O8" s="420"/>
      <c r="P8" s="420"/>
      <c r="Q8" s="420"/>
      <c r="R8" s="420"/>
      <c r="S8" s="420"/>
      <c r="T8" s="420"/>
      <c r="U8" s="420"/>
      <c r="V8" s="427"/>
      <c r="W8" s="427"/>
      <c r="X8" s="427"/>
      <c r="Y8" s="427"/>
      <c r="Z8" s="427"/>
      <c r="AA8" s="427"/>
      <c r="AB8" s="427"/>
      <c r="AC8" s="427"/>
      <c r="AD8" s="427"/>
      <c r="AE8" s="427"/>
      <c r="AF8" s="427"/>
      <c r="AG8" s="427"/>
      <c r="AH8" s="427"/>
      <c r="AI8" s="427"/>
      <c r="AJ8" s="427"/>
      <c r="AK8" s="427"/>
      <c r="AL8" s="427"/>
    </row>
    <row r="9" spans="1:38" s="480" customFormat="1">
      <c r="A9" s="420"/>
      <c r="B9" s="420"/>
      <c r="C9" s="420"/>
      <c r="D9" s="420"/>
      <c r="E9" s="420"/>
      <c r="F9" s="420"/>
      <c r="G9" s="420"/>
      <c r="H9" s="420"/>
      <c r="I9" s="420"/>
      <c r="J9" s="420"/>
      <c r="K9" s="420"/>
      <c r="L9" s="420"/>
      <c r="M9" s="420"/>
      <c r="N9" s="420"/>
      <c r="O9" s="420"/>
      <c r="P9" s="420"/>
      <c r="Q9" s="420"/>
      <c r="R9" s="420"/>
      <c r="S9" s="420"/>
      <c r="T9" s="420"/>
      <c r="U9" s="420"/>
      <c r="V9" s="427"/>
      <c r="W9" s="427"/>
      <c r="X9" s="427"/>
      <c r="Y9" s="427"/>
      <c r="Z9" s="427"/>
      <c r="AA9" s="427"/>
      <c r="AB9" s="427"/>
      <c r="AC9" s="427"/>
      <c r="AD9" s="427"/>
      <c r="AE9" s="427"/>
      <c r="AF9" s="427"/>
      <c r="AG9" s="427"/>
      <c r="AH9" s="427"/>
      <c r="AI9" s="427"/>
      <c r="AJ9" s="427"/>
      <c r="AK9" s="427"/>
      <c r="AL9" s="427"/>
    </row>
    <row r="10" spans="1:38" s="480" customFormat="1">
      <c r="A10" s="420"/>
      <c r="B10" s="420"/>
      <c r="C10" s="420"/>
      <c r="D10" s="420"/>
      <c r="E10" s="420"/>
      <c r="F10" s="420"/>
      <c r="G10" s="420"/>
      <c r="H10" s="420"/>
      <c r="I10" s="420"/>
      <c r="J10" s="420"/>
      <c r="K10" s="420"/>
      <c r="L10" s="420"/>
      <c r="M10" s="420"/>
      <c r="N10" s="420"/>
      <c r="O10" s="420"/>
      <c r="P10" s="420"/>
      <c r="Q10" s="420"/>
      <c r="R10" s="420"/>
      <c r="S10" s="420"/>
      <c r="T10" s="420"/>
      <c r="U10" s="420"/>
      <c r="V10" s="427"/>
      <c r="W10" s="427"/>
      <c r="X10" s="427"/>
      <c r="Y10" s="427"/>
      <c r="Z10" s="427"/>
      <c r="AA10" s="427"/>
      <c r="AB10" s="427"/>
      <c r="AC10" s="427"/>
      <c r="AD10" s="427"/>
      <c r="AE10" s="427"/>
      <c r="AF10" s="427"/>
      <c r="AG10" s="427"/>
      <c r="AH10" s="427"/>
      <c r="AI10" s="427"/>
      <c r="AJ10" s="427"/>
      <c r="AK10" s="427"/>
      <c r="AL10" s="427"/>
    </row>
    <row r="11" spans="1:38" s="480" customFormat="1">
      <c r="A11" s="420"/>
      <c r="B11" s="420"/>
      <c r="C11" s="420"/>
      <c r="D11" s="420"/>
      <c r="E11" s="420"/>
      <c r="F11" s="420"/>
      <c r="G11" s="420"/>
      <c r="H11" s="420"/>
      <c r="I11" s="420"/>
      <c r="J11" s="420"/>
      <c r="K11" s="420"/>
      <c r="L11" s="420"/>
      <c r="M11" s="420"/>
      <c r="N11" s="420"/>
      <c r="O11" s="420"/>
      <c r="P11" s="420"/>
      <c r="Q11" s="420"/>
      <c r="R11" s="420"/>
      <c r="S11" s="420"/>
      <c r="T11" s="420"/>
      <c r="U11" s="420"/>
      <c r="V11" s="427"/>
      <c r="W11" s="427"/>
      <c r="X11" s="427"/>
      <c r="Y11" s="427"/>
      <c r="Z11" s="427"/>
      <c r="AA11" s="427"/>
      <c r="AB11" s="427"/>
      <c r="AC11" s="427"/>
      <c r="AD11" s="427"/>
      <c r="AE11" s="427"/>
      <c r="AF11" s="427"/>
      <c r="AG11" s="427"/>
      <c r="AH11" s="427"/>
      <c r="AI11" s="427"/>
      <c r="AJ11" s="427"/>
      <c r="AK11" s="427"/>
      <c r="AL11" s="427"/>
    </row>
    <row r="12" spans="1:38" s="480" customFormat="1">
      <c r="A12" s="420"/>
      <c r="B12" s="420"/>
      <c r="C12" s="420"/>
      <c r="D12" s="420"/>
      <c r="E12" s="420"/>
      <c r="F12" s="420"/>
      <c r="G12" s="420"/>
      <c r="H12" s="420"/>
      <c r="I12" s="420"/>
      <c r="J12" s="420"/>
      <c r="K12" s="420"/>
      <c r="L12" s="420"/>
      <c r="M12" s="420"/>
      <c r="N12" s="420"/>
      <c r="O12" s="420"/>
      <c r="P12" s="420"/>
      <c r="Q12" s="420"/>
      <c r="R12" s="420"/>
      <c r="S12" s="420"/>
      <c r="T12" s="420"/>
      <c r="U12" s="420"/>
      <c r="V12" s="427"/>
      <c r="W12" s="427"/>
      <c r="X12" s="427"/>
      <c r="Y12" s="427"/>
      <c r="Z12" s="427"/>
      <c r="AA12" s="427"/>
      <c r="AB12" s="427"/>
      <c r="AC12" s="427"/>
      <c r="AD12" s="427"/>
      <c r="AE12" s="427"/>
      <c r="AF12" s="427"/>
      <c r="AG12" s="427"/>
      <c r="AH12" s="427"/>
      <c r="AI12" s="427"/>
      <c r="AJ12" s="427"/>
      <c r="AK12" s="427"/>
      <c r="AL12" s="427"/>
    </row>
    <row r="13" spans="1:38" s="480" customFormat="1">
      <c r="A13" s="420"/>
      <c r="B13" s="420"/>
      <c r="C13" s="420"/>
      <c r="D13" s="420"/>
      <c r="E13" s="420"/>
      <c r="F13" s="420"/>
      <c r="G13" s="420"/>
      <c r="H13" s="420"/>
      <c r="I13" s="420"/>
      <c r="J13" s="420"/>
      <c r="K13" s="420"/>
      <c r="L13" s="420"/>
      <c r="M13" s="420"/>
      <c r="N13" s="420"/>
      <c r="O13" s="420"/>
      <c r="P13" s="420"/>
      <c r="Q13" s="420"/>
      <c r="R13" s="420"/>
      <c r="S13" s="420"/>
      <c r="T13" s="420"/>
      <c r="U13" s="420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7"/>
      <c r="AH13" s="427"/>
      <c r="AI13" s="427"/>
      <c r="AJ13" s="427"/>
      <c r="AK13" s="427"/>
      <c r="AL13" s="427"/>
    </row>
    <row r="14" spans="1:38" s="480" customFormat="1" ht="80.099999999999994" customHeight="1">
      <c r="A14" s="420"/>
      <c r="B14" s="420"/>
      <c r="C14" s="420"/>
      <c r="D14" s="420"/>
      <c r="E14" s="420"/>
      <c r="F14" s="420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427"/>
      <c r="W14" s="427"/>
      <c r="X14" s="427"/>
      <c r="Y14" s="427"/>
      <c r="Z14" s="427"/>
      <c r="AA14" s="427"/>
      <c r="AB14" s="427"/>
      <c r="AC14" s="427"/>
      <c r="AD14" s="427"/>
      <c r="AE14" s="427"/>
      <c r="AF14" s="427"/>
      <c r="AG14" s="427"/>
      <c r="AH14" s="427"/>
      <c r="AI14" s="427"/>
      <c r="AJ14" s="427"/>
      <c r="AK14" s="427"/>
      <c r="AL14" s="427"/>
    </row>
    <row r="15" spans="1:38" s="480" customFormat="1">
      <c r="A15" s="688" t="s">
        <v>363</v>
      </c>
      <c r="B15" s="689"/>
      <c r="C15" s="689"/>
      <c r="D15" s="689"/>
      <c r="E15" s="689"/>
      <c r="F15" s="689"/>
      <c r="G15" s="689"/>
      <c r="H15" s="689"/>
      <c r="I15" s="689"/>
      <c r="J15" s="689"/>
      <c r="K15" s="689"/>
      <c r="L15" s="689"/>
      <c r="M15" s="689"/>
      <c r="N15" s="689"/>
      <c r="O15" s="689"/>
      <c r="P15" s="689"/>
      <c r="Q15" s="689"/>
      <c r="R15" s="689"/>
      <c r="S15" s="689"/>
      <c r="T15" s="689"/>
      <c r="U15" s="420"/>
      <c r="V15" s="427"/>
      <c r="W15" s="427"/>
      <c r="X15" s="427"/>
      <c r="Y15" s="427"/>
      <c r="Z15" s="427"/>
      <c r="AA15" s="427"/>
      <c r="AB15" s="427"/>
      <c r="AC15" s="427"/>
      <c r="AD15" s="427"/>
      <c r="AE15" s="427"/>
      <c r="AF15" s="427"/>
      <c r="AG15" s="427"/>
      <c r="AH15" s="427"/>
      <c r="AI15" s="427"/>
      <c r="AJ15" s="427"/>
      <c r="AK15" s="427"/>
      <c r="AL15" s="427"/>
    </row>
    <row r="16" spans="1:38" s="480" customFormat="1" ht="12" customHeight="1">
      <c r="A16" s="690"/>
      <c r="B16" s="690"/>
      <c r="C16" s="690"/>
      <c r="D16" s="690"/>
      <c r="E16" s="690"/>
      <c r="F16" s="690"/>
      <c r="G16" s="690"/>
      <c r="H16" s="690"/>
      <c r="I16" s="690"/>
      <c r="J16" s="690"/>
      <c r="K16" s="690"/>
      <c r="L16" s="690"/>
      <c r="M16" s="690"/>
      <c r="N16" s="690"/>
      <c r="O16" s="690"/>
      <c r="P16" s="690"/>
      <c r="Q16" s="690"/>
      <c r="R16" s="690"/>
      <c r="S16" s="690"/>
      <c r="T16" s="690"/>
      <c r="U16" s="420"/>
      <c r="V16" s="427"/>
      <c r="W16" s="427"/>
      <c r="X16" s="427"/>
      <c r="Y16" s="427"/>
      <c r="Z16" s="427"/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</row>
    <row r="17" spans="1:38" s="480" customFormat="1" ht="21.75" customHeight="1">
      <c r="A17" s="691" t="s">
        <v>340</v>
      </c>
      <c r="B17" s="691"/>
      <c r="C17" s="691"/>
      <c r="D17" s="691"/>
      <c r="E17" s="691"/>
      <c r="F17" s="691"/>
      <c r="G17" s="691"/>
      <c r="H17" s="691"/>
      <c r="I17" s="691"/>
      <c r="J17" s="691"/>
      <c r="K17" s="691"/>
      <c r="L17" s="691"/>
      <c r="M17" s="691"/>
      <c r="N17" s="691"/>
      <c r="O17" s="691"/>
      <c r="P17" s="691"/>
      <c r="Q17" s="691"/>
      <c r="R17" s="691"/>
      <c r="S17" s="691"/>
      <c r="T17" s="691"/>
      <c r="U17" s="420"/>
      <c r="V17" s="427"/>
      <c r="W17" s="427"/>
      <c r="X17" s="427"/>
      <c r="Y17" s="427"/>
      <c r="Z17" s="427"/>
      <c r="AA17" s="427"/>
      <c r="AB17" s="427"/>
      <c r="AC17" s="427"/>
      <c r="AD17" s="427"/>
      <c r="AE17" s="427"/>
      <c r="AF17" s="427"/>
      <c r="AG17" s="427"/>
      <c r="AH17" s="427"/>
      <c r="AI17" s="427"/>
      <c r="AJ17" s="427"/>
      <c r="AK17" s="427"/>
      <c r="AL17" s="427"/>
    </row>
    <row r="18" spans="1:38" s="480" customFormat="1" ht="27" customHeight="1">
      <c r="A18" s="692" t="s">
        <v>341</v>
      </c>
      <c r="B18" s="692"/>
      <c r="C18" s="692"/>
      <c r="D18" s="692"/>
      <c r="E18" s="692"/>
      <c r="F18" s="692"/>
      <c r="G18" s="692"/>
      <c r="H18" s="692"/>
      <c r="I18" s="692"/>
      <c r="J18" s="692"/>
      <c r="K18" s="692"/>
      <c r="L18" s="692"/>
      <c r="M18" s="692"/>
      <c r="N18" s="692"/>
      <c r="O18" s="692"/>
      <c r="P18" s="692"/>
      <c r="Q18" s="692"/>
      <c r="R18" s="692"/>
      <c r="S18" s="692"/>
      <c r="T18" s="692"/>
      <c r="U18" s="420"/>
      <c r="V18" s="427"/>
      <c r="W18" s="427"/>
      <c r="X18" s="427"/>
      <c r="Y18" s="427"/>
      <c r="Z18" s="427"/>
      <c r="AA18" s="427"/>
      <c r="AB18" s="427"/>
      <c r="AC18" s="427"/>
      <c r="AD18" s="427"/>
      <c r="AE18" s="427"/>
      <c r="AF18" s="427"/>
      <c r="AG18" s="427"/>
      <c r="AH18" s="427"/>
      <c r="AI18" s="427"/>
      <c r="AJ18" s="427"/>
      <c r="AK18" s="427"/>
      <c r="AL18" s="427"/>
    </row>
    <row r="19" spans="1:38" s="480" customFormat="1">
      <c r="A19" s="420"/>
      <c r="B19" s="420"/>
      <c r="C19" s="420"/>
      <c r="D19" s="420"/>
      <c r="E19" s="420"/>
      <c r="F19" s="420"/>
      <c r="G19" s="420"/>
      <c r="H19" s="420"/>
      <c r="I19" s="420"/>
      <c r="J19" s="420"/>
      <c r="K19" s="420"/>
      <c r="L19" s="420"/>
      <c r="M19" s="420"/>
      <c r="N19" s="420"/>
      <c r="O19" s="420"/>
      <c r="P19" s="420"/>
      <c r="Q19" s="420"/>
      <c r="R19" s="420"/>
      <c r="S19" s="420"/>
      <c r="T19" s="420"/>
      <c r="U19" s="420"/>
      <c r="V19" s="427"/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7"/>
      <c r="AJ19" s="427"/>
      <c r="AK19" s="427"/>
      <c r="AL19" s="427"/>
    </row>
    <row r="20" spans="1:38" s="480" customFormat="1">
      <c r="A20" s="420"/>
      <c r="B20" s="420"/>
      <c r="C20" s="420"/>
      <c r="D20" s="420"/>
      <c r="E20" s="420"/>
      <c r="F20" s="420"/>
      <c r="G20" s="420"/>
      <c r="H20" s="420"/>
      <c r="I20" s="420"/>
      <c r="J20" s="420"/>
      <c r="K20" s="420"/>
      <c r="L20" s="420"/>
      <c r="M20" s="420"/>
      <c r="N20" s="420"/>
      <c r="O20" s="420"/>
      <c r="P20" s="420"/>
      <c r="Q20" s="420"/>
      <c r="R20" s="420"/>
      <c r="S20" s="420"/>
      <c r="T20" s="482"/>
      <c r="U20" s="420"/>
      <c r="V20" s="427"/>
      <c r="W20" s="427"/>
      <c r="X20" s="427"/>
      <c r="Y20" s="427"/>
      <c r="Z20" s="427"/>
      <c r="AA20" s="427"/>
      <c r="AB20" s="427"/>
      <c r="AC20" s="427"/>
      <c r="AD20" s="427"/>
      <c r="AE20" s="427"/>
      <c r="AF20" s="427"/>
      <c r="AG20" s="427"/>
      <c r="AH20" s="427"/>
      <c r="AI20" s="427"/>
      <c r="AJ20" s="427"/>
      <c r="AK20" s="427"/>
      <c r="AL20" s="427"/>
    </row>
    <row r="21" spans="1:38" s="480" customFormat="1">
      <c r="A21" s="686" t="s">
        <v>16</v>
      </c>
      <c r="B21" s="686"/>
      <c r="C21" s="421">
        <f>IFERROR(GETPIVOTDATA("Count of Weld Number",'Weld Count PVT'!$A$3)-GETPIVOTDATA("Count of Weld Number",'Weld Count PVT'!$A$3,"Joint Type",),0)</f>
        <v>379</v>
      </c>
      <c r="D21" s="422"/>
      <c r="E21" s="686" t="s">
        <v>17</v>
      </c>
      <c r="F21" s="686"/>
      <c r="G21" s="686"/>
      <c r="H21" s="421">
        <f>IFERROR(GETPIVOTDATA("Count of Stamp Number",'Weld Count PVT'!$A$3),0)</f>
        <v>379</v>
      </c>
      <c r="I21" s="423"/>
      <c r="J21" s="423" t="s">
        <v>199</v>
      </c>
      <c r="K21" s="421">
        <f t="shared" ref="K21:K26" si="0">C21-H21</f>
        <v>0</v>
      </c>
      <c r="L21" s="686" t="s">
        <v>18</v>
      </c>
      <c r="M21" s="686"/>
      <c r="N21" s="686"/>
      <c r="O21" s="428">
        <f t="shared" ref="O21:O26" si="1">H21/C21</f>
        <v>1</v>
      </c>
      <c r="P21" s="422"/>
      <c r="Q21" s="686" t="s">
        <v>19</v>
      </c>
      <c r="R21" s="686"/>
      <c r="S21" s="686"/>
      <c r="T21" s="421">
        <f>IFERROR(GETPIVOTDATA("Count of RT DATE",'Weld Count PVT'!$A$3,"Joint Type","BW"),"")</f>
        <v>18</v>
      </c>
      <c r="U21" s="420"/>
      <c r="V21" s="481"/>
      <c r="W21" s="427"/>
      <c r="X21" s="427"/>
      <c r="Y21" s="427"/>
      <c r="Z21" s="427"/>
      <c r="AA21" s="427"/>
      <c r="AB21" s="427"/>
      <c r="AC21" s="427"/>
      <c r="AD21" s="427"/>
      <c r="AE21" s="427"/>
      <c r="AF21" s="427"/>
      <c r="AG21" s="427"/>
      <c r="AH21" s="427"/>
      <c r="AI21" s="427"/>
      <c r="AJ21" s="427"/>
      <c r="AK21" s="427"/>
      <c r="AL21" s="427"/>
    </row>
    <row r="22" spans="1:38" s="480" customFormat="1">
      <c r="A22" s="686" t="s">
        <v>20</v>
      </c>
      <c r="B22" s="686"/>
      <c r="C22" s="421">
        <f>IFERROR(GETPIVOTDATA("Count of Weld Number",'Weld Count PVT'!$A$3,"Joint Type","BW"),0)</f>
        <v>173</v>
      </c>
      <c r="D22" s="422"/>
      <c r="E22" s="686" t="s">
        <v>21</v>
      </c>
      <c r="F22" s="686"/>
      <c r="G22" s="686"/>
      <c r="H22" s="421">
        <f>IFERROR(GETPIVOTDATA("Count of Stamp Number",'Weld Count PVT'!$A$3,"Joint Type","BW"),0)</f>
        <v>173</v>
      </c>
      <c r="I22" s="423"/>
      <c r="J22" s="423" t="s">
        <v>199</v>
      </c>
      <c r="K22" s="421">
        <f t="shared" si="0"/>
        <v>0</v>
      </c>
      <c r="L22" s="686" t="s">
        <v>22</v>
      </c>
      <c r="M22" s="686"/>
      <c r="N22" s="686"/>
      <c r="O22" s="428">
        <f t="shared" si="1"/>
        <v>1</v>
      </c>
      <c r="P22" s="422"/>
      <c r="Q22" s="686" t="s">
        <v>310</v>
      </c>
      <c r="R22" s="686"/>
      <c r="S22" s="686"/>
      <c r="T22" s="421">
        <f>IFERROR(GETPIVOTDATA("Count of RT Accepted",'Weld Count PVT'!$A$3,"Joint Type","BW"),"")</f>
        <v>18</v>
      </c>
      <c r="U22" s="420"/>
      <c r="V22" s="427"/>
      <c r="W22" s="427"/>
      <c r="X22" s="427"/>
      <c r="Y22" s="427"/>
      <c r="Z22" s="427"/>
      <c r="AA22" s="427"/>
      <c r="AB22" s="427"/>
      <c r="AC22" s="427"/>
      <c r="AD22" s="427"/>
      <c r="AE22" s="427"/>
      <c r="AF22" s="427"/>
      <c r="AG22" s="427"/>
      <c r="AH22" s="427"/>
      <c r="AI22" s="427"/>
      <c r="AJ22" s="427"/>
      <c r="AK22" s="427"/>
      <c r="AL22" s="427"/>
    </row>
    <row r="23" spans="1:38" s="480" customFormat="1">
      <c r="A23" s="686" t="s">
        <v>24</v>
      </c>
      <c r="B23" s="686"/>
      <c r="C23" s="421">
        <f>IFERROR(GETPIVOTDATA("Count of Weld Number",'Weld Count PVT'!$A$3,"Joint Type","SW"),0)</f>
        <v>180</v>
      </c>
      <c r="D23" s="422"/>
      <c r="E23" s="686" t="s">
        <v>25</v>
      </c>
      <c r="F23" s="686"/>
      <c r="G23" s="686"/>
      <c r="H23" s="421">
        <f>IFERROR(GETPIVOTDATA("Count of Stamp Number",'Weld Count PVT'!$A$3,"Joint Type","SW"),0)</f>
        <v>180</v>
      </c>
      <c r="I23" s="423"/>
      <c r="J23" s="423" t="s">
        <v>199</v>
      </c>
      <c r="K23" s="421">
        <f t="shared" si="0"/>
        <v>0</v>
      </c>
      <c r="L23" s="686" t="s">
        <v>26</v>
      </c>
      <c r="M23" s="686"/>
      <c r="N23" s="686"/>
      <c r="O23" s="428">
        <f>H23/C23</f>
        <v>1</v>
      </c>
      <c r="P23" s="422"/>
      <c r="Q23" s="686" t="s">
        <v>23</v>
      </c>
      <c r="R23" s="686"/>
      <c r="S23" s="686"/>
      <c r="T23" s="421">
        <f>IFERROR(GETPIVOTDATA("Count of RT Rejected",'Weld Count PVT'!$A$3,"Joint Type","BW"),"")</f>
        <v>0</v>
      </c>
      <c r="U23" s="420"/>
      <c r="V23" s="427"/>
      <c r="W23" s="427"/>
      <c r="X23" s="427"/>
      <c r="Y23" s="427"/>
      <c r="Z23" s="427"/>
      <c r="AA23" s="427"/>
      <c r="AB23" s="427"/>
      <c r="AC23" s="427"/>
      <c r="AD23" s="427"/>
      <c r="AE23" s="427"/>
      <c r="AF23" s="427"/>
      <c r="AG23" s="427"/>
      <c r="AH23" s="427"/>
      <c r="AI23" s="427"/>
      <c r="AJ23" s="427"/>
      <c r="AK23" s="427"/>
      <c r="AL23" s="427"/>
    </row>
    <row r="24" spans="1:38" s="480" customFormat="1">
      <c r="A24" s="686" t="s">
        <v>207</v>
      </c>
      <c r="B24" s="686"/>
      <c r="C24" s="421">
        <f>IFERROR(GETPIVOTDATA("Count of Weld Number",'Weld Count PVT'!$A$3,"Joint Type","O-Let"),0)</f>
        <v>20</v>
      </c>
      <c r="D24" s="422"/>
      <c r="E24" s="686" t="s">
        <v>208</v>
      </c>
      <c r="F24" s="686"/>
      <c r="G24" s="686"/>
      <c r="H24" s="421">
        <f>IFERROR(GETPIVOTDATA("Count of Stamp Number",'Weld Count PVT'!$A$3,"Joint Type","O-Let"),0)</f>
        <v>20</v>
      </c>
      <c r="I24" s="423"/>
      <c r="J24" s="423" t="s">
        <v>199</v>
      </c>
      <c r="K24" s="421">
        <f t="shared" si="0"/>
        <v>0</v>
      </c>
      <c r="L24" s="686" t="s">
        <v>215</v>
      </c>
      <c r="M24" s="686"/>
      <c r="N24" s="686"/>
      <c r="O24" s="428">
        <f>H24/C24</f>
        <v>1</v>
      </c>
      <c r="P24" s="422"/>
      <c r="Q24" s="686" t="s">
        <v>34</v>
      </c>
      <c r="R24" s="686"/>
      <c r="S24" s="686"/>
      <c r="T24" s="428">
        <f>T23/T21</f>
        <v>0</v>
      </c>
      <c r="U24" s="420"/>
      <c r="V24" s="427"/>
      <c r="W24" s="427"/>
      <c r="X24" s="427"/>
      <c r="Y24" s="427"/>
      <c r="Z24" s="427"/>
      <c r="AA24" s="427"/>
      <c r="AB24" s="427"/>
      <c r="AC24" s="427"/>
      <c r="AD24" s="427"/>
      <c r="AE24" s="427"/>
      <c r="AF24" s="427"/>
      <c r="AG24" s="427"/>
      <c r="AH24" s="427"/>
      <c r="AI24" s="427"/>
      <c r="AJ24" s="427"/>
      <c r="AK24" s="427"/>
      <c r="AL24" s="427"/>
    </row>
    <row r="25" spans="1:38" s="480" customFormat="1">
      <c r="A25" s="686" t="s">
        <v>209</v>
      </c>
      <c r="B25" s="686"/>
      <c r="C25" s="421">
        <f>IFERROR(GETPIVOTDATA("Count of Weld Number",'Weld Count PVT'!$A$3,"Joint Type","Fillet"),0)</f>
        <v>6</v>
      </c>
      <c r="D25" s="422"/>
      <c r="E25" s="686" t="s">
        <v>210</v>
      </c>
      <c r="F25" s="686"/>
      <c r="G25" s="686"/>
      <c r="H25" s="421">
        <f>IFERROR(GETPIVOTDATA("Count of Stamp Number",'Weld Count PVT'!$A$3,"Joint Type","Fillet"),0)</f>
        <v>6</v>
      </c>
      <c r="I25" s="423"/>
      <c r="J25" s="423" t="s">
        <v>199</v>
      </c>
      <c r="K25" s="421">
        <f t="shared" si="0"/>
        <v>0</v>
      </c>
      <c r="L25" s="686" t="s">
        <v>216</v>
      </c>
      <c r="M25" s="686"/>
      <c r="N25" s="686"/>
      <c r="O25" s="428">
        <f>H25/C25</f>
        <v>1</v>
      </c>
      <c r="P25" s="422"/>
      <c r="Q25" s="686" t="s">
        <v>35</v>
      </c>
      <c r="R25" s="686"/>
      <c r="S25" s="686"/>
      <c r="T25" s="428">
        <f>$T$23/$H$21</f>
        <v>0</v>
      </c>
      <c r="U25" s="420"/>
      <c r="V25" s="427"/>
      <c r="W25" s="427"/>
      <c r="X25" s="427"/>
      <c r="Y25" s="427"/>
      <c r="Z25" s="427"/>
      <c r="AA25" s="427"/>
      <c r="AB25" s="427"/>
      <c r="AC25" s="427"/>
      <c r="AD25" s="427"/>
      <c r="AE25" s="427"/>
      <c r="AF25" s="427"/>
      <c r="AG25" s="427"/>
      <c r="AH25" s="427"/>
      <c r="AI25" s="427"/>
      <c r="AJ25" s="427"/>
      <c r="AK25" s="427"/>
      <c r="AL25" s="427"/>
    </row>
    <row r="26" spans="1:38" s="480" customFormat="1">
      <c r="A26" s="686" t="s">
        <v>27</v>
      </c>
      <c r="B26" s="686"/>
      <c r="C26" s="421">
        <f>IFERROR(GETPIVOTDATA("Count of Weld Number",'Weld Count PVT'!$A$3,"Joint Type","Other"),0)</f>
        <v>0</v>
      </c>
      <c r="D26" s="422"/>
      <c r="E26" s="686" t="s">
        <v>28</v>
      </c>
      <c r="F26" s="686"/>
      <c r="G26" s="686"/>
      <c r="H26" s="421">
        <f>IFERROR(GETPIVOTDATA("Count of Stamp Number",'Weld Count PVT'!$A$3,"Joint Type","Other"),0)</f>
        <v>0</v>
      </c>
      <c r="I26" s="423"/>
      <c r="J26" s="423" t="s">
        <v>199</v>
      </c>
      <c r="K26" s="421">
        <f t="shared" si="0"/>
        <v>0</v>
      </c>
      <c r="L26" s="686" t="s">
        <v>29</v>
      </c>
      <c r="M26" s="686"/>
      <c r="N26" s="686"/>
      <c r="O26" s="428" t="e">
        <f t="shared" si="1"/>
        <v>#DIV/0!</v>
      </c>
      <c r="P26" s="422"/>
      <c r="Q26" s="686"/>
      <c r="R26" s="686"/>
      <c r="S26" s="686"/>
      <c r="T26" s="424"/>
      <c r="U26" s="420"/>
      <c r="V26" s="427"/>
      <c r="W26" s="427"/>
      <c r="X26" s="427"/>
      <c r="Y26" s="427"/>
      <c r="Z26" s="427"/>
      <c r="AA26" s="427"/>
      <c r="AB26" s="427"/>
      <c r="AC26" s="427"/>
      <c r="AD26" s="427"/>
      <c r="AE26" s="427"/>
      <c r="AF26" s="427"/>
      <c r="AG26" s="427"/>
      <c r="AH26" s="427"/>
      <c r="AI26" s="427"/>
      <c r="AJ26" s="427"/>
      <c r="AK26" s="427"/>
      <c r="AL26" s="427"/>
    </row>
    <row r="27" spans="1:38" s="480" customFormat="1">
      <c r="A27" s="420"/>
      <c r="B27" s="425"/>
      <c r="C27" s="426"/>
      <c r="D27" s="420"/>
      <c r="E27" s="420"/>
      <c r="F27" s="420"/>
      <c r="G27" s="420"/>
      <c r="H27" s="420"/>
      <c r="I27" s="420"/>
      <c r="J27" s="420"/>
      <c r="K27" s="420"/>
      <c r="L27" s="420"/>
      <c r="M27" s="420"/>
      <c r="N27" s="420"/>
      <c r="O27" s="420"/>
      <c r="P27" s="420"/>
      <c r="Q27" s="686"/>
      <c r="R27" s="686"/>
      <c r="S27" s="686"/>
      <c r="T27" s="483"/>
      <c r="U27" s="420"/>
      <c r="V27" s="427"/>
      <c r="W27" s="427"/>
      <c r="X27" s="427"/>
      <c r="Y27" s="427"/>
      <c r="Z27" s="427"/>
      <c r="AA27" s="427"/>
      <c r="AB27" s="427"/>
      <c r="AC27" s="427"/>
      <c r="AD27" s="427"/>
      <c r="AE27" s="427"/>
      <c r="AF27" s="427"/>
      <c r="AG27" s="427"/>
      <c r="AH27" s="427"/>
      <c r="AI27" s="427"/>
      <c r="AJ27" s="427"/>
      <c r="AK27" s="427"/>
      <c r="AL27" s="427"/>
    </row>
    <row r="28" spans="1:38" s="480" customFormat="1">
      <c r="A28" s="420"/>
      <c r="B28" s="420"/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  <c r="S28" s="425"/>
      <c r="T28" s="482"/>
      <c r="U28" s="420"/>
      <c r="V28" s="427"/>
      <c r="W28" s="427"/>
      <c r="X28" s="427"/>
      <c r="Y28" s="427"/>
      <c r="Z28" s="427"/>
      <c r="AA28" s="427"/>
      <c r="AB28" s="427"/>
      <c r="AC28" s="427"/>
      <c r="AD28" s="427"/>
      <c r="AE28" s="427"/>
      <c r="AF28" s="427"/>
      <c r="AG28" s="427"/>
      <c r="AH28" s="427"/>
      <c r="AI28" s="427"/>
      <c r="AJ28" s="427"/>
      <c r="AK28" s="427"/>
      <c r="AL28" s="427"/>
    </row>
    <row r="29" spans="1:38" s="480" customFormat="1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  <c r="L29" s="427"/>
      <c r="M29" s="427"/>
      <c r="N29" s="427"/>
      <c r="O29" s="427"/>
      <c r="P29" s="427"/>
      <c r="Q29" s="420"/>
      <c r="R29" s="420"/>
      <c r="S29" s="420"/>
      <c r="T29" s="420"/>
      <c r="U29" s="427"/>
      <c r="V29" s="427"/>
      <c r="W29" s="427"/>
      <c r="X29" s="427"/>
      <c r="Y29" s="427"/>
      <c r="Z29" s="427"/>
      <c r="AA29" s="427"/>
      <c r="AB29" s="427"/>
      <c r="AC29" s="427"/>
      <c r="AD29" s="427"/>
      <c r="AE29" s="427"/>
      <c r="AF29" s="427"/>
      <c r="AG29" s="427"/>
      <c r="AH29" s="427"/>
      <c r="AI29" s="427"/>
      <c r="AJ29" s="427"/>
      <c r="AK29" s="427"/>
      <c r="AL29" s="427"/>
    </row>
    <row r="30" spans="1:38" s="480" customFormat="1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  <c r="L30" s="427"/>
      <c r="M30" s="427"/>
      <c r="N30" s="427"/>
      <c r="O30" s="427"/>
      <c r="P30" s="427"/>
      <c r="Q30" s="427"/>
      <c r="R30" s="427"/>
      <c r="S30" s="427"/>
      <c r="T30" s="427"/>
      <c r="U30" s="427"/>
      <c r="V30" s="427"/>
      <c r="W30" s="427"/>
      <c r="X30" s="427"/>
      <c r="Y30" s="427"/>
      <c r="Z30" s="427"/>
      <c r="AA30" s="427"/>
      <c r="AB30" s="427"/>
      <c r="AC30" s="427"/>
      <c r="AD30" s="427"/>
      <c r="AE30" s="427"/>
      <c r="AF30" s="427"/>
      <c r="AG30" s="427"/>
      <c r="AH30" s="427"/>
      <c r="AI30" s="427"/>
      <c r="AJ30" s="427"/>
      <c r="AK30" s="427"/>
      <c r="AL30" s="427"/>
    </row>
    <row r="31" spans="1:38" s="480" customFormat="1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  <c r="L31" s="427"/>
      <c r="M31" s="427"/>
      <c r="N31" s="427"/>
      <c r="O31" s="427"/>
      <c r="P31" s="427"/>
      <c r="Q31" s="427"/>
      <c r="R31" s="427"/>
      <c r="S31" s="427"/>
      <c r="T31" s="427"/>
      <c r="U31" s="427"/>
      <c r="V31" s="427"/>
      <c r="W31" s="427"/>
      <c r="X31" s="427"/>
      <c r="Y31" s="427"/>
      <c r="Z31" s="427"/>
      <c r="AA31" s="427"/>
      <c r="AB31" s="427"/>
      <c r="AC31" s="427"/>
      <c r="AD31" s="427"/>
      <c r="AE31" s="427"/>
      <c r="AF31" s="427"/>
      <c r="AG31" s="427"/>
      <c r="AH31" s="427"/>
      <c r="AI31" s="427"/>
      <c r="AJ31" s="427"/>
      <c r="AK31" s="427"/>
      <c r="AL31" s="427"/>
    </row>
    <row r="32" spans="1:38" s="480" customFormat="1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  <c r="L32" s="420"/>
      <c r="M32" s="427"/>
      <c r="N32" s="427"/>
      <c r="O32" s="427"/>
      <c r="P32" s="427"/>
      <c r="Q32" s="427"/>
      <c r="R32" s="427"/>
      <c r="S32" s="427"/>
      <c r="T32" s="427"/>
      <c r="U32" s="427"/>
      <c r="V32" s="427"/>
      <c r="W32" s="427"/>
      <c r="X32" s="427"/>
      <c r="Y32" s="427"/>
      <c r="Z32" s="427"/>
      <c r="AA32" s="427"/>
      <c r="AB32" s="427"/>
      <c r="AC32" s="427"/>
      <c r="AD32" s="427"/>
      <c r="AE32" s="427"/>
      <c r="AF32" s="427"/>
      <c r="AG32" s="427"/>
      <c r="AH32" s="427"/>
      <c r="AI32" s="427"/>
      <c r="AJ32" s="427"/>
      <c r="AK32" s="427"/>
      <c r="AL32" s="427"/>
    </row>
    <row r="33" spans="1:38" s="480" customFormat="1">
      <c r="A33" s="427"/>
      <c r="B33" s="686" t="s">
        <v>313</v>
      </c>
      <c r="C33" s="686"/>
      <c r="D33" s="687">
        <v>46143</v>
      </c>
      <c r="E33" s="687"/>
      <c r="F33" s="427"/>
      <c r="G33" s="427"/>
      <c r="H33" s="427"/>
      <c r="I33" s="427"/>
      <c r="J33" s="427"/>
      <c r="K33" s="427"/>
      <c r="L33" s="427"/>
      <c r="M33" s="427"/>
      <c r="N33" s="427"/>
      <c r="O33" s="427"/>
      <c r="P33" s="427"/>
      <c r="Q33" s="427"/>
      <c r="R33" s="427"/>
      <c r="S33" s="427"/>
      <c r="T33" s="427"/>
      <c r="U33" s="427"/>
      <c r="V33" s="427"/>
      <c r="W33" s="427"/>
      <c r="X33" s="427"/>
      <c r="Y33" s="427"/>
      <c r="Z33" s="427"/>
      <c r="AA33" s="427"/>
      <c r="AB33" s="427"/>
      <c r="AC33" s="427"/>
      <c r="AD33" s="427"/>
      <c r="AE33" s="427"/>
      <c r="AF33" s="427"/>
      <c r="AG33" s="427"/>
      <c r="AH33" s="427"/>
      <c r="AI33" s="427"/>
      <c r="AJ33" s="427"/>
      <c r="AK33" s="427"/>
      <c r="AL33" s="427"/>
    </row>
    <row r="34" spans="1:38" s="480" customFormat="1">
      <c r="A34" s="427"/>
      <c r="B34" s="686" t="s">
        <v>314</v>
      </c>
      <c r="C34" s="686"/>
      <c r="D34" s="687"/>
      <c r="E34" s="687"/>
      <c r="F34" s="427"/>
      <c r="G34" s="427"/>
      <c r="H34" s="427"/>
      <c r="I34" s="427"/>
      <c r="J34" s="427"/>
      <c r="K34" s="427"/>
      <c r="L34" s="427"/>
      <c r="M34" s="427"/>
      <c r="N34" s="427"/>
      <c r="O34" s="427"/>
      <c r="P34" s="427"/>
      <c r="Q34" s="427"/>
      <c r="R34" s="427"/>
      <c r="S34" s="427"/>
      <c r="T34" s="427"/>
      <c r="U34" s="427"/>
      <c r="V34" s="427"/>
      <c r="W34" s="427"/>
      <c r="X34" s="427"/>
      <c r="Y34" s="427"/>
      <c r="Z34" s="427"/>
      <c r="AA34" s="427"/>
      <c r="AB34" s="427"/>
      <c r="AC34" s="427"/>
      <c r="AD34" s="427"/>
      <c r="AE34" s="427"/>
      <c r="AF34" s="427"/>
      <c r="AG34" s="427"/>
      <c r="AH34" s="427"/>
      <c r="AI34" s="427"/>
      <c r="AJ34" s="427"/>
      <c r="AK34" s="427"/>
      <c r="AL34" s="427"/>
    </row>
    <row r="35" spans="1:38" s="480" customFormat="1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427"/>
      <c r="T35" s="427"/>
      <c r="U35" s="427"/>
      <c r="V35" s="427"/>
      <c r="W35" s="427"/>
      <c r="X35" s="427"/>
      <c r="Y35" s="427"/>
      <c r="Z35" s="427"/>
      <c r="AA35" s="427"/>
      <c r="AB35" s="427"/>
      <c r="AC35" s="427"/>
      <c r="AD35" s="427"/>
      <c r="AE35" s="427"/>
      <c r="AF35" s="427"/>
      <c r="AG35" s="427"/>
      <c r="AH35" s="427"/>
      <c r="AI35" s="427"/>
      <c r="AJ35" s="427"/>
      <c r="AK35" s="427"/>
      <c r="AL35" s="427"/>
    </row>
    <row r="36" spans="1:38" s="480" customFormat="1">
      <c r="A36" s="419"/>
      <c r="B36" s="419"/>
      <c r="C36" s="419"/>
      <c r="D36" s="419"/>
      <c r="E36" s="419"/>
      <c r="F36" s="419"/>
      <c r="G36" s="419"/>
      <c r="H36" s="419"/>
      <c r="I36" s="419"/>
      <c r="J36" s="419"/>
      <c r="K36" s="419"/>
      <c r="L36" s="419"/>
      <c r="M36" s="419"/>
      <c r="N36" s="419"/>
      <c r="O36" s="419"/>
      <c r="P36" s="419"/>
      <c r="Q36" s="419"/>
      <c r="R36" s="419"/>
      <c r="S36" s="419"/>
      <c r="T36" s="419"/>
      <c r="U36" s="427"/>
      <c r="V36" s="427"/>
      <c r="W36" s="427"/>
      <c r="X36" s="427"/>
      <c r="Y36" s="427"/>
      <c r="Z36" s="427"/>
      <c r="AA36" s="427"/>
      <c r="AB36" s="427"/>
      <c r="AC36" s="427"/>
      <c r="AD36" s="427"/>
      <c r="AE36" s="427"/>
      <c r="AF36" s="427"/>
      <c r="AG36" s="427"/>
      <c r="AH36" s="427"/>
      <c r="AI36" s="427"/>
      <c r="AJ36" s="427"/>
      <c r="AK36" s="427"/>
      <c r="AL36" s="427"/>
    </row>
    <row r="37" spans="1:38" s="480" customFormat="1" ht="25.35" customHeight="1">
      <c r="A37" s="419"/>
      <c r="B37" s="419"/>
      <c r="C37" s="419"/>
      <c r="D37" s="419"/>
      <c r="E37" s="419"/>
      <c r="F37" s="419"/>
      <c r="G37" s="419"/>
      <c r="H37" s="419"/>
      <c r="I37" s="419"/>
      <c r="J37" s="419"/>
      <c r="K37" s="419"/>
      <c r="L37" s="419"/>
      <c r="M37" s="419"/>
      <c r="N37" s="419"/>
      <c r="O37" s="419"/>
      <c r="P37" s="419"/>
      <c r="Q37" s="419"/>
      <c r="R37" s="419"/>
      <c r="S37" s="419"/>
      <c r="T37" s="419"/>
      <c r="U37" s="427"/>
      <c r="V37" s="427"/>
      <c r="W37" s="427"/>
      <c r="X37" s="427"/>
      <c r="Y37" s="427"/>
      <c r="Z37" s="427"/>
      <c r="AA37" s="427"/>
      <c r="AB37" s="427"/>
      <c r="AC37" s="427"/>
      <c r="AD37" s="427"/>
      <c r="AE37" s="427"/>
      <c r="AF37" s="427"/>
      <c r="AG37" s="427"/>
      <c r="AH37" s="427"/>
      <c r="AI37" s="427"/>
      <c r="AJ37" s="427"/>
      <c r="AK37" s="427"/>
      <c r="AL37" s="427"/>
    </row>
    <row r="38" spans="1:38" s="480" customFormat="1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  <c r="L38" s="427"/>
      <c r="M38" s="427"/>
      <c r="N38" s="427"/>
      <c r="O38" s="427"/>
      <c r="P38" s="427"/>
      <c r="Q38" s="427"/>
      <c r="R38" s="427"/>
      <c r="S38" s="427"/>
      <c r="T38" s="427"/>
      <c r="U38" s="427"/>
      <c r="V38" s="427"/>
      <c r="W38" s="427"/>
      <c r="X38" s="427"/>
      <c r="Y38" s="427"/>
      <c r="Z38" s="427"/>
      <c r="AA38" s="427"/>
      <c r="AB38" s="427"/>
      <c r="AC38" s="427"/>
      <c r="AD38" s="427"/>
      <c r="AE38" s="427"/>
      <c r="AF38" s="427"/>
      <c r="AG38" s="427"/>
      <c r="AH38" s="427"/>
      <c r="AI38" s="427"/>
      <c r="AJ38" s="427"/>
      <c r="AK38" s="427"/>
      <c r="AL38" s="427"/>
    </row>
    <row r="39" spans="1:38" s="480" customFormat="1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  <c r="L39" s="427"/>
      <c r="M39" s="427"/>
      <c r="N39" s="427"/>
      <c r="O39" s="427"/>
      <c r="P39" s="427"/>
      <c r="Q39" s="427"/>
      <c r="R39" s="427"/>
      <c r="S39" s="427"/>
      <c r="T39" s="427"/>
      <c r="U39" s="427"/>
      <c r="V39" s="427"/>
      <c r="W39" s="427"/>
      <c r="X39" s="427"/>
      <c r="Y39" s="427"/>
      <c r="Z39" s="427"/>
      <c r="AA39" s="427"/>
      <c r="AB39" s="427"/>
      <c r="AC39" s="427"/>
      <c r="AD39" s="427"/>
      <c r="AE39" s="427"/>
      <c r="AF39" s="427"/>
      <c r="AG39" s="427"/>
      <c r="AH39" s="427"/>
      <c r="AI39" s="427"/>
      <c r="AJ39" s="427"/>
      <c r="AK39" s="427"/>
      <c r="AL39" s="427"/>
    </row>
    <row r="40" spans="1:38" s="480" customFormat="1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  <c r="L40" s="427"/>
      <c r="M40" s="427"/>
      <c r="N40" s="427"/>
      <c r="O40" s="427"/>
      <c r="P40" s="427"/>
      <c r="Q40" s="427"/>
      <c r="R40" s="427"/>
      <c r="S40" s="427"/>
      <c r="T40" s="427"/>
      <c r="U40" s="427"/>
      <c r="V40" s="427"/>
      <c r="W40" s="427"/>
      <c r="X40" s="427"/>
      <c r="Y40" s="427"/>
      <c r="Z40" s="427"/>
      <c r="AA40" s="427"/>
      <c r="AB40" s="427"/>
      <c r="AC40" s="427"/>
      <c r="AD40" s="427"/>
      <c r="AE40" s="427"/>
      <c r="AF40" s="427"/>
      <c r="AG40" s="427"/>
      <c r="AH40" s="427"/>
      <c r="AI40" s="427"/>
      <c r="AJ40" s="427"/>
      <c r="AK40" s="427"/>
      <c r="AL40" s="427"/>
    </row>
    <row r="41" spans="1:38" s="480" customFormat="1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  <c r="L41" s="427"/>
      <c r="M41" s="427"/>
      <c r="N41" s="427"/>
      <c r="O41" s="427"/>
      <c r="P41" s="427"/>
      <c r="Q41" s="427"/>
      <c r="R41" s="427"/>
      <c r="S41" s="427"/>
      <c r="T41" s="427"/>
      <c r="U41" s="427"/>
      <c r="V41" s="427"/>
      <c r="W41" s="427"/>
      <c r="X41" s="427"/>
      <c r="Y41" s="427"/>
      <c r="Z41" s="427"/>
      <c r="AA41" s="427"/>
      <c r="AB41" s="427"/>
      <c r="AC41" s="427"/>
      <c r="AD41" s="427"/>
      <c r="AE41" s="427"/>
      <c r="AF41" s="427"/>
      <c r="AG41" s="427"/>
      <c r="AH41" s="427"/>
      <c r="AI41" s="427"/>
      <c r="AJ41" s="427"/>
      <c r="AK41" s="427"/>
      <c r="AL41" s="427"/>
    </row>
    <row r="42" spans="1:38" s="480" customFormat="1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27"/>
      <c r="T42" s="427"/>
      <c r="U42" s="427"/>
      <c r="V42" s="427"/>
      <c r="W42" s="427"/>
      <c r="X42" s="427"/>
      <c r="Y42" s="427"/>
      <c r="Z42" s="427"/>
      <c r="AA42" s="427"/>
      <c r="AB42" s="427"/>
      <c r="AC42" s="427"/>
      <c r="AD42" s="427"/>
      <c r="AE42" s="427"/>
      <c r="AF42" s="427"/>
      <c r="AG42" s="427"/>
      <c r="AH42" s="427"/>
      <c r="AI42" s="427"/>
      <c r="AJ42" s="427"/>
      <c r="AK42" s="427"/>
      <c r="AL42" s="427"/>
    </row>
    <row r="43" spans="1:38" s="480" customFormat="1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  <c r="L43" s="427"/>
      <c r="M43" s="427"/>
      <c r="N43" s="427"/>
      <c r="O43" s="427"/>
      <c r="P43" s="427"/>
      <c r="Q43" s="427"/>
      <c r="R43" s="427"/>
      <c r="S43" s="427"/>
      <c r="T43" s="427"/>
      <c r="U43" s="427"/>
      <c r="V43" s="427"/>
      <c r="W43" s="427"/>
      <c r="X43" s="427"/>
      <c r="Y43" s="427"/>
      <c r="Z43" s="427"/>
      <c r="AA43" s="427"/>
      <c r="AB43" s="427"/>
      <c r="AC43" s="427"/>
      <c r="AD43" s="427"/>
      <c r="AE43" s="427"/>
      <c r="AF43" s="427"/>
      <c r="AG43" s="427"/>
      <c r="AH43" s="427"/>
      <c r="AI43" s="427"/>
      <c r="AJ43" s="427"/>
      <c r="AK43" s="427"/>
      <c r="AL43" s="427"/>
    </row>
    <row r="44" spans="1:38" s="480" customFormat="1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  <c r="L44" s="427"/>
      <c r="M44" s="427"/>
      <c r="N44" s="427"/>
      <c r="O44" s="427"/>
      <c r="P44" s="427"/>
      <c r="Q44" s="427"/>
      <c r="R44" s="427"/>
      <c r="S44" s="427"/>
      <c r="T44" s="427"/>
      <c r="U44" s="427"/>
      <c r="V44" s="427"/>
      <c r="W44" s="427"/>
      <c r="X44" s="427"/>
      <c r="Y44" s="427"/>
      <c r="Z44" s="427"/>
      <c r="AA44" s="427"/>
      <c r="AB44" s="427"/>
      <c r="AC44" s="427"/>
      <c r="AD44" s="427"/>
      <c r="AE44" s="427"/>
      <c r="AF44" s="427"/>
      <c r="AG44" s="427"/>
      <c r="AH44" s="427"/>
      <c r="AI44" s="427"/>
      <c r="AJ44" s="427"/>
      <c r="AK44" s="427"/>
      <c r="AL44" s="427"/>
    </row>
    <row r="45" spans="1:38" s="480" customFormat="1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  <c r="L45" s="427"/>
      <c r="M45" s="427"/>
      <c r="N45" s="427"/>
      <c r="O45" s="427"/>
      <c r="P45" s="427"/>
      <c r="Q45" s="427"/>
      <c r="R45" s="427"/>
      <c r="S45" s="427"/>
      <c r="T45" s="427"/>
      <c r="U45" s="427"/>
      <c r="V45" s="427"/>
      <c r="W45" s="427"/>
      <c r="X45" s="427"/>
      <c r="Y45" s="427"/>
      <c r="Z45" s="427"/>
      <c r="AA45" s="427"/>
      <c r="AB45" s="427"/>
      <c r="AC45" s="427"/>
      <c r="AD45" s="427"/>
      <c r="AE45" s="427"/>
      <c r="AF45" s="427"/>
      <c r="AG45" s="427"/>
      <c r="AH45" s="427"/>
      <c r="AI45" s="427"/>
      <c r="AJ45" s="427"/>
      <c r="AK45" s="427"/>
      <c r="AL45" s="427"/>
    </row>
    <row r="46" spans="1:38" s="480" customFormat="1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  <c r="L46" s="427"/>
      <c r="M46" s="427"/>
      <c r="N46" s="427"/>
      <c r="O46" s="427"/>
      <c r="P46" s="427"/>
      <c r="Q46" s="427"/>
      <c r="R46" s="427"/>
      <c r="S46" s="427"/>
      <c r="T46" s="427"/>
      <c r="U46" s="427"/>
      <c r="V46" s="427"/>
      <c r="W46" s="427"/>
      <c r="X46" s="427"/>
      <c r="Y46" s="427"/>
      <c r="Z46" s="427"/>
      <c r="AA46" s="427"/>
      <c r="AB46" s="427"/>
      <c r="AC46" s="427"/>
      <c r="AD46" s="427"/>
      <c r="AE46" s="427"/>
      <c r="AF46" s="427"/>
      <c r="AG46" s="427"/>
      <c r="AH46" s="427"/>
      <c r="AI46" s="427"/>
      <c r="AJ46" s="427"/>
      <c r="AK46" s="427"/>
      <c r="AL46" s="427"/>
    </row>
    <row r="47" spans="1:38" s="480" customFormat="1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  <c r="L47" s="427"/>
      <c r="M47" s="427"/>
      <c r="N47" s="427"/>
      <c r="O47" s="427"/>
      <c r="P47" s="427"/>
      <c r="Q47" s="427"/>
      <c r="R47" s="427"/>
      <c r="S47" s="427"/>
      <c r="T47" s="427"/>
      <c r="U47" s="427"/>
      <c r="V47" s="427"/>
      <c r="W47" s="427"/>
      <c r="X47" s="427"/>
      <c r="Y47" s="427"/>
      <c r="Z47" s="427"/>
      <c r="AA47" s="427"/>
      <c r="AB47" s="427"/>
      <c r="AC47" s="427"/>
      <c r="AD47" s="427"/>
      <c r="AE47" s="427"/>
      <c r="AF47" s="427"/>
      <c r="AG47" s="427"/>
      <c r="AH47" s="427"/>
      <c r="AI47" s="427"/>
      <c r="AJ47" s="427"/>
      <c r="AK47" s="427"/>
      <c r="AL47" s="427"/>
    </row>
    <row r="48" spans="1:38" s="480" customFormat="1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  <c r="L48" s="427"/>
      <c r="M48" s="427"/>
      <c r="N48" s="427"/>
      <c r="O48" s="427"/>
      <c r="P48" s="427"/>
      <c r="Q48" s="427"/>
      <c r="R48" s="427"/>
      <c r="S48" s="427"/>
      <c r="T48" s="427"/>
      <c r="U48" s="427"/>
      <c r="V48" s="427"/>
      <c r="W48" s="427"/>
      <c r="X48" s="427"/>
      <c r="Y48" s="427"/>
      <c r="Z48" s="427"/>
      <c r="AA48" s="427"/>
      <c r="AB48" s="427"/>
      <c r="AC48" s="427"/>
      <c r="AD48" s="427"/>
      <c r="AE48" s="427"/>
      <c r="AF48" s="427"/>
      <c r="AG48" s="427"/>
      <c r="AH48" s="427"/>
      <c r="AI48" s="427"/>
      <c r="AJ48" s="427"/>
      <c r="AK48" s="427"/>
      <c r="AL48" s="427"/>
    </row>
    <row r="49" spans="1:38" s="480" customFormat="1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  <c r="L49" s="427"/>
      <c r="M49" s="427"/>
      <c r="N49" s="427"/>
      <c r="O49" s="427"/>
      <c r="P49" s="427"/>
      <c r="Q49" s="427"/>
      <c r="R49" s="427"/>
      <c r="S49" s="427"/>
      <c r="T49" s="427"/>
      <c r="U49" s="427"/>
      <c r="V49" s="427"/>
      <c r="W49" s="427"/>
      <c r="X49" s="427"/>
      <c r="Y49" s="427"/>
      <c r="Z49" s="427"/>
      <c r="AA49" s="427"/>
      <c r="AB49" s="427"/>
      <c r="AC49" s="427"/>
      <c r="AD49" s="427"/>
      <c r="AE49" s="427"/>
      <c r="AF49" s="427"/>
      <c r="AG49" s="427"/>
      <c r="AH49" s="427"/>
      <c r="AI49" s="427"/>
      <c r="AJ49" s="427"/>
      <c r="AK49" s="427"/>
      <c r="AL49" s="427"/>
    </row>
    <row r="50" spans="1:38" s="480" customFormat="1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27"/>
      <c r="T50" s="427"/>
      <c r="U50" s="427"/>
      <c r="V50" s="427"/>
      <c r="W50" s="427"/>
      <c r="X50" s="427"/>
      <c r="Y50" s="427"/>
      <c r="Z50" s="427"/>
      <c r="AA50" s="427"/>
      <c r="AB50" s="427"/>
      <c r="AC50" s="427"/>
      <c r="AD50" s="427"/>
      <c r="AE50" s="427"/>
      <c r="AF50" s="427"/>
      <c r="AG50" s="427"/>
      <c r="AH50" s="427"/>
      <c r="AI50" s="427"/>
      <c r="AJ50" s="427"/>
      <c r="AK50" s="427"/>
      <c r="AL50" s="427"/>
    </row>
    <row r="51" spans="1:38" s="480" customFormat="1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  <c r="L51" s="427"/>
      <c r="M51" s="427"/>
      <c r="N51" s="427"/>
      <c r="O51" s="427"/>
      <c r="P51" s="427"/>
      <c r="Q51" s="427"/>
      <c r="R51" s="427"/>
      <c r="S51" s="427"/>
      <c r="T51" s="427"/>
      <c r="U51" s="427"/>
      <c r="V51" s="427"/>
      <c r="W51" s="427"/>
      <c r="X51" s="427"/>
      <c r="Y51" s="427"/>
      <c r="Z51" s="427"/>
      <c r="AA51" s="427"/>
      <c r="AB51" s="427"/>
      <c r="AC51" s="427"/>
      <c r="AD51" s="427"/>
      <c r="AE51" s="427"/>
      <c r="AF51" s="427"/>
      <c r="AG51" s="427"/>
      <c r="AH51" s="427"/>
      <c r="AI51" s="427"/>
      <c r="AJ51" s="427"/>
      <c r="AK51" s="427"/>
      <c r="AL51" s="427"/>
    </row>
    <row r="52" spans="1:38" s="480" customFormat="1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  <c r="L52" s="427"/>
      <c r="M52" s="427"/>
      <c r="N52" s="427"/>
      <c r="O52" s="427"/>
      <c r="P52" s="427"/>
      <c r="Q52" s="427"/>
      <c r="R52" s="427"/>
      <c r="S52" s="427"/>
      <c r="T52" s="427"/>
      <c r="U52" s="427"/>
      <c r="V52" s="427"/>
      <c r="W52" s="427"/>
      <c r="X52" s="427"/>
      <c r="Y52" s="427"/>
      <c r="Z52" s="427"/>
      <c r="AA52" s="427"/>
      <c r="AB52" s="427"/>
      <c r="AC52" s="427"/>
      <c r="AD52" s="427"/>
      <c r="AE52" s="427"/>
      <c r="AF52" s="427"/>
      <c r="AG52" s="427"/>
      <c r="AH52" s="427"/>
      <c r="AI52" s="427"/>
      <c r="AJ52" s="427"/>
      <c r="AK52" s="427"/>
      <c r="AL52" s="427"/>
    </row>
    <row r="53" spans="1:38" s="480" customFormat="1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  <c r="L53" s="427"/>
      <c r="M53" s="427"/>
      <c r="N53" s="427"/>
      <c r="O53" s="427"/>
      <c r="P53" s="427"/>
      <c r="Q53" s="427"/>
      <c r="R53" s="427"/>
      <c r="S53" s="427"/>
      <c r="T53" s="427"/>
      <c r="U53" s="427"/>
      <c r="V53" s="427"/>
      <c r="W53" s="427"/>
      <c r="X53" s="427"/>
      <c r="Y53" s="427"/>
      <c r="Z53" s="427"/>
      <c r="AA53" s="427"/>
      <c r="AB53" s="427"/>
      <c r="AC53" s="427"/>
      <c r="AD53" s="427"/>
      <c r="AE53" s="427"/>
      <c r="AF53" s="427"/>
      <c r="AG53" s="427"/>
      <c r="AH53" s="427"/>
      <c r="AI53" s="427"/>
      <c r="AJ53" s="427"/>
      <c r="AK53" s="427"/>
      <c r="AL53" s="427"/>
    </row>
    <row r="54" spans="1:38" s="480" customFormat="1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  <c r="L54" s="427"/>
      <c r="M54" s="427"/>
      <c r="N54" s="427"/>
      <c r="O54" s="427"/>
      <c r="P54" s="427"/>
      <c r="Q54" s="427"/>
      <c r="R54" s="427"/>
      <c r="S54" s="427"/>
      <c r="T54" s="427"/>
      <c r="U54" s="427"/>
      <c r="V54" s="427"/>
      <c r="W54" s="427"/>
      <c r="X54" s="427"/>
      <c r="Y54" s="427"/>
      <c r="Z54" s="427"/>
      <c r="AA54" s="427"/>
      <c r="AB54" s="427"/>
      <c r="AC54" s="427"/>
      <c r="AD54" s="427"/>
      <c r="AE54" s="427"/>
      <c r="AF54" s="427"/>
      <c r="AG54" s="427"/>
      <c r="AH54" s="427"/>
      <c r="AI54" s="427"/>
      <c r="AJ54" s="427"/>
      <c r="AK54" s="427"/>
      <c r="AL54" s="427"/>
    </row>
    <row r="55" spans="1:38" s="480" customFormat="1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  <c r="L55" s="427"/>
      <c r="M55" s="427"/>
      <c r="N55" s="427"/>
      <c r="O55" s="427"/>
      <c r="P55" s="427"/>
      <c r="Q55" s="427"/>
      <c r="R55" s="427"/>
      <c r="S55" s="427"/>
      <c r="T55" s="427"/>
      <c r="U55" s="427"/>
      <c r="V55" s="427"/>
      <c r="W55" s="427"/>
      <c r="X55" s="427"/>
      <c r="Y55" s="427"/>
      <c r="Z55" s="427"/>
      <c r="AA55" s="427"/>
      <c r="AB55" s="427"/>
      <c r="AC55" s="427"/>
      <c r="AD55" s="427"/>
      <c r="AE55" s="427"/>
      <c r="AF55" s="427"/>
      <c r="AG55" s="427"/>
      <c r="AH55" s="427"/>
      <c r="AI55" s="427"/>
      <c r="AJ55" s="427"/>
      <c r="AK55" s="427"/>
      <c r="AL55" s="427"/>
    </row>
    <row r="56" spans="1:38" s="480" customFormat="1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  <c r="L56" s="427"/>
      <c r="M56" s="427"/>
      <c r="N56" s="427"/>
      <c r="O56" s="427"/>
      <c r="P56" s="427"/>
      <c r="Q56" s="427"/>
      <c r="R56" s="427"/>
      <c r="S56" s="427"/>
      <c r="T56" s="427"/>
      <c r="U56" s="427"/>
      <c r="V56" s="427"/>
      <c r="W56" s="427"/>
      <c r="X56" s="427"/>
      <c r="Y56" s="427"/>
      <c r="Z56" s="427"/>
      <c r="AA56" s="427"/>
      <c r="AB56" s="427"/>
      <c r="AC56" s="427"/>
      <c r="AD56" s="427"/>
      <c r="AE56" s="427"/>
      <c r="AF56" s="427"/>
      <c r="AG56" s="427"/>
      <c r="AH56" s="427"/>
      <c r="AI56" s="427"/>
      <c r="AJ56" s="427"/>
      <c r="AK56" s="427"/>
      <c r="AL56" s="427"/>
    </row>
    <row r="57" spans="1:38" s="480" customFormat="1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  <c r="L57" s="427"/>
      <c r="M57" s="427"/>
      <c r="N57" s="427"/>
      <c r="O57" s="427"/>
      <c r="P57" s="427"/>
      <c r="Q57" s="427"/>
      <c r="R57" s="427"/>
      <c r="S57" s="427"/>
      <c r="T57" s="427"/>
      <c r="U57" s="427"/>
      <c r="V57" s="427"/>
      <c r="W57" s="427"/>
      <c r="X57" s="427"/>
      <c r="Y57" s="427"/>
      <c r="Z57" s="427"/>
      <c r="AA57" s="427"/>
      <c r="AB57" s="427"/>
      <c r="AC57" s="427"/>
      <c r="AD57" s="427"/>
      <c r="AE57" s="427"/>
      <c r="AF57" s="427"/>
      <c r="AG57" s="427"/>
      <c r="AH57" s="427"/>
      <c r="AI57" s="427"/>
      <c r="AJ57" s="427"/>
      <c r="AK57" s="427"/>
      <c r="AL57" s="427"/>
    </row>
    <row r="58" spans="1:38" s="480" customFormat="1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  <c r="L58" s="427"/>
      <c r="M58" s="427"/>
      <c r="N58" s="427"/>
      <c r="O58" s="427"/>
      <c r="P58" s="427"/>
      <c r="Q58" s="427"/>
      <c r="R58" s="427"/>
      <c r="S58" s="427"/>
      <c r="T58" s="427"/>
      <c r="U58" s="427"/>
      <c r="V58" s="427"/>
      <c r="W58" s="427"/>
      <c r="X58" s="427"/>
      <c r="Y58" s="427"/>
      <c r="Z58" s="427"/>
      <c r="AA58" s="427"/>
      <c r="AB58" s="427"/>
      <c r="AC58" s="427"/>
      <c r="AD58" s="427"/>
      <c r="AE58" s="427"/>
      <c r="AF58" s="427"/>
      <c r="AG58" s="427"/>
      <c r="AH58" s="427"/>
      <c r="AI58" s="427"/>
      <c r="AJ58" s="427"/>
      <c r="AK58" s="427"/>
      <c r="AL58" s="427"/>
    </row>
    <row r="59" spans="1:38" s="480" customFormat="1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  <c r="L59" s="427"/>
      <c r="M59" s="427"/>
      <c r="N59" s="427"/>
      <c r="O59" s="427"/>
      <c r="P59" s="427"/>
      <c r="Q59" s="427"/>
      <c r="R59" s="427"/>
      <c r="S59" s="427"/>
      <c r="T59" s="427"/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427"/>
      <c r="AG59" s="427"/>
      <c r="AH59" s="427"/>
      <c r="AI59" s="427"/>
      <c r="AJ59" s="427"/>
      <c r="AK59" s="427"/>
      <c r="AL59" s="427"/>
    </row>
    <row r="60" spans="1:38" s="480" customFormat="1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  <c r="L60" s="427"/>
      <c r="M60" s="427"/>
      <c r="N60" s="427"/>
      <c r="O60" s="427"/>
      <c r="P60" s="427"/>
      <c r="Q60" s="427"/>
      <c r="R60" s="427"/>
      <c r="S60" s="427"/>
      <c r="T60" s="427"/>
      <c r="U60" s="427"/>
      <c r="V60" s="427"/>
      <c r="W60" s="427"/>
      <c r="X60" s="427"/>
      <c r="Y60" s="427"/>
      <c r="Z60" s="427"/>
      <c r="AA60" s="427"/>
      <c r="AB60" s="427"/>
      <c r="AC60" s="427"/>
      <c r="AD60" s="427"/>
      <c r="AE60" s="427"/>
      <c r="AF60" s="427"/>
      <c r="AG60" s="427"/>
      <c r="AH60" s="427"/>
      <c r="AI60" s="427"/>
      <c r="AJ60" s="427"/>
      <c r="AK60" s="427"/>
      <c r="AL60" s="427"/>
    </row>
    <row r="61" spans="1:38" s="480" customFormat="1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  <c r="L61" s="427"/>
      <c r="M61" s="427"/>
      <c r="N61" s="427"/>
      <c r="O61" s="427"/>
      <c r="P61" s="427"/>
      <c r="Q61" s="427"/>
      <c r="R61" s="427"/>
      <c r="S61" s="427"/>
      <c r="T61" s="427"/>
      <c r="U61" s="427"/>
      <c r="V61" s="427"/>
      <c r="W61" s="427"/>
      <c r="X61" s="427"/>
      <c r="Y61" s="427"/>
      <c r="Z61" s="427"/>
      <c r="AA61" s="427"/>
      <c r="AB61" s="427"/>
      <c r="AC61" s="427"/>
      <c r="AD61" s="427"/>
      <c r="AE61" s="427"/>
      <c r="AF61" s="427"/>
      <c r="AG61" s="427"/>
      <c r="AH61" s="427"/>
      <c r="AI61" s="427"/>
      <c r="AJ61" s="427"/>
      <c r="AK61" s="427"/>
      <c r="AL61" s="427"/>
    </row>
    <row r="62" spans="1:38" s="480" customFormat="1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  <c r="L62" s="427"/>
      <c r="M62" s="427"/>
      <c r="N62" s="427"/>
      <c r="O62" s="427"/>
      <c r="P62" s="427"/>
      <c r="Q62" s="427"/>
      <c r="R62" s="427"/>
      <c r="S62" s="427"/>
      <c r="T62" s="427"/>
      <c r="U62" s="427"/>
      <c r="V62" s="427"/>
      <c r="W62" s="427"/>
      <c r="X62" s="427"/>
      <c r="Y62" s="427"/>
      <c r="Z62" s="427"/>
      <c r="AA62" s="427"/>
      <c r="AB62" s="427"/>
      <c r="AC62" s="427"/>
      <c r="AD62" s="427"/>
      <c r="AE62" s="427"/>
      <c r="AF62" s="427"/>
      <c r="AG62" s="427"/>
      <c r="AH62" s="427"/>
      <c r="AI62" s="427"/>
      <c r="AJ62" s="427"/>
      <c r="AK62" s="427"/>
      <c r="AL62" s="427"/>
    </row>
    <row r="63" spans="1:38" s="480" customFormat="1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  <c r="L63" s="427"/>
      <c r="M63" s="427"/>
      <c r="N63" s="427"/>
      <c r="O63" s="427"/>
      <c r="P63" s="427"/>
      <c r="Q63" s="427"/>
      <c r="R63" s="427"/>
      <c r="S63" s="427"/>
      <c r="T63" s="427"/>
      <c r="U63" s="427"/>
      <c r="V63" s="427"/>
      <c r="W63" s="427"/>
      <c r="X63" s="427"/>
      <c r="Y63" s="427"/>
      <c r="Z63" s="427"/>
      <c r="AA63" s="427"/>
      <c r="AB63" s="427"/>
      <c r="AC63" s="427"/>
      <c r="AD63" s="427"/>
      <c r="AE63" s="427"/>
      <c r="AF63" s="427"/>
      <c r="AG63" s="427"/>
      <c r="AH63" s="427"/>
      <c r="AI63" s="427"/>
      <c r="AJ63" s="427"/>
      <c r="AK63" s="427"/>
      <c r="AL63" s="427"/>
    </row>
    <row r="64" spans="1:38" s="480" customFormat="1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  <c r="L64" s="427"/>
      <c r="M64" s="427"/>
      <c r="N64" s="427"/>
      <c r="O64" s="427"/>
      <c r="P64" s="427"/>
      <c r="Q64" s="427"/>
      <c r="R64" s="427"/>
      <c r="S64" s="427"/>
      <c r="T64" s="427"/>
      <c r="U64" s="427"/>
      <c r="V64" s="427"/>
      <c r="W64" s="427"/>
      <c r="X64" s="427"/>
      <c r="Y64" s="427"/>
      <c r="Z64" s="427"/>
      <c r="AA64" s="427"/>
      <c r="AB64" s="427"/>
      <c r="AC64" s="427"/>
      <c r="AD64" s="427"/>
      <c r="AE64" s="427"/>
      <c r="AF64" s="427"/>
      <c r="AG64" s="427"/>
      <c r="AH64" s="427"/>
      <c r="AI64" s="427"/>
      <c r="AJ64" s="427"/>
      <c r="AK64" s="427"/>
      <c r="AL64" s="427"/>
    </row>
    <row r="65" s="480" customFormat="1"/>
    <row r="66" s="480" customFormat="1"/>
    <row r="67" s="480" customFormat="1"/>
    <row r="68" s="480" customFormat="1"/>
    <row r="69" s="480" customFormat="1"/>
    <row r="70" s="480" customFormat="1"/>
    <row r="71" s="480" customFormat="1"/>
    <row r="72" s="480" customFormat="1"/>
    <row r="73" s="480" customFormat="1"/>
    <row r="74" s="480" customFormat="1"/>
    <row r="75" s="480" customFormat="1"/>
    <row r="76" s="480" customFormat="1"/>
    <row r="77" s="480" customFormat="1"/>
    <row r="78" s="480" customFormat="1"/>
    <row r="79" s="480" customFormat="1"/>
    <row r="80" s="480" customFormat="1"/>
    <row r="81" s="480" customFormat="1"/>
    <row r="82" s="480" customFormat="1"/>
    <row r="83" s="480" customFormat="1"/>
    <row r="84" s="480" customFormat="1"/>
    <row r="85" s="480" customFormat="1"/>
    <row r="86" s="480" customFormat="1"/>
    <row r="87" s="480" customFormat="1"/>
    <row r="88" s="480" customFormat="1"/>
    <row r="89" s="480" customFormat="1"/>
    <row r="90" s="480" customFormat="1"/>
    <row r="91" s="480" customFormat="1"/>
    <row r="92" s="480" customFormat="1"/>
    <row r="93" s="480" customFormat="1"/>
    <row r="94" s="480" customFormat="1"/>
    <row r="95" s="480" customFormat="1"/>
    <row r="96" s="480" customFormat="1"/>
    <row r="97" s="480" customFormat="1"/>
    <row r="98" s="480" customFormat="1"/>
    <row r="99" s="480" customFormat="1"/>
    <row r="100" s="480" customFormat="1"/>
    <row r="101" s="480" customFormat="1"/>
    <row r="102" s="480" customFormat="1"/>
    <row r="103" s="480" customFormat="1"/>
    <row r="104" s="480" customFormat="1"/>
    <row r="105" s="480" customFormat="1"/>
    <row r="106" s="480" customFormat="1"/>
    <row r="107" s="480" customFormat="1"/>
    <row r="108" s="480" customFormat="1"/>
    <row r="109" s="480" customFormat="1"/>
    <row r="110" s="480" customFormat="1"/>
    <row r="111" s="480" customFormat="1"/>
    <row r="112" s="480" customFormat="1"/>
    <row r="113" s="480" customFormat="1"/>
    <row r="114" s="480" customFormat="1"/>
    <row r="115" s="480" customFormat="1"/>
    <row r="116" s="480" customFormat="1"/>
    <row r="117" s="480" customFormat="1"/>
    <row r="118" s="480" customFormat="1"/>
    <row r="119" s="480" customFormat="1"/>
    <row r="120" s="480" customFormat="1"/>
    <row r="121" s="480" customFormat="1"/>
    <row r="122" s="480" customFormat="1"/>
    <row r="123" s="480" customFormat="1"/>
    <row r="124" s="480" customFormat="1"/>
    <row r="125" s="480" customFormat="1"/>
    <row r="126" s="480" customFormat="1"/>
    <row r="127" s="480" customFormat="1"/>
    <row r="128" s="480" customFormat="1"/>
    <row r="129" s="480" customFormat="1"/>
    <row r="130" s="480" customFormat="1"/>
    <row r="131" s="480" customFormat="1"/>
    <row r="132" s="480" customFormat="1"/>
    <row r="133" s="480" customFormat="1"/>
    <row r="134" s="480" customFormat="1"/>
    <row r="135" s="480" customFormat="1"/>
    <row r="136" s="480" customFormat="1"/>
    <row r="137" s="480" customFormat="1"/>
    <row r="138" s="480" customFormat="1"/>
    <row r="139" s="480" customFormat="1"/>
    <row r="140" s="480" customFormat="1"/>
    <row r="141" s="480" customFormat="1"/>
    <row r="142" s="480" customFormat="1"/>
    <row r="143" s="480" customFormat="1"/>
    <row r="144" s="480" customFormat="1"/>
    <row r="145" s="480" customFormat="1"/>
    <row r="146" s="480" customFormat="1"/>
    <row r="147" s="480" customFormat="1"/>
    <row r="148" s="480" customFormat="1"/>
    <row r="149" s="480" customFormat="1"/>
    <row r="150" s="480" customFormat="1"/>
    <row r="151" s="480" customFormat="1"/>
    <row r="152" s="480" customFormat="1"/>
    <row r="153" s="480" customFormat="1"/>
    <row r="154" s="480" customFormat="1"/>
    <row r="155" s="480" customFormat="1"/>
    <row r="156" s="480" customFormat="1"/>
    <row r="157" s="480" customFormat="1"/>
    <row r="158" s="480" customFormat="1"/>
    <row r="159" s="480" customFormat="1"/>
    <row r="160" s="480" customFormat="1"/>
    <row r="161" s="480" customFormat="1"/>
    <row r="162" s="480" customFormat="1"/>
    <row r="163" s="480" customFormat="1"/>
    <row r="164" s="480" customFormat="1"/>
    <row r="165" s="480" customFormat="1"/>
    <row r="166" s="480" customFormat="1"/>
    <row r="167" s="480" customFormat="1"/>
    <row r="168" s="480" customFormat="1"/>
    <row r="169" s="480" customFormat="1"/>
    <row r="170" s="480" customFormat="1"/>
    <row r="171" s="480" customFormat="1"/>
    <row r="172" s="480" customFormat="1"/>
    <row r="173" s="480" customFormat="1"/>
    <row r="174" s="480" customFormat="1"/>
    <row r="175" s="480" customFormat="1"/>
    <row r="176" s="480" customFormat="1"/>
    <row r="177" s="480" customFormat="1"/>
    <row r="178" s="480" customFormat="1"/>
    <row r="179" s="480" customFormat="1"/>
    <row r="180" s="480" customFormat="1"/>
    <row r="181" s="480" customFormat="1"/>
    <row r="182" s="480" customFormat="1"/>
    <row r="183" s="480" customFormat="1"/>
    <row r="184" s="480" customFormat="1"/>
    <row r="185" s="480" customFormat="1"/>
    <row r="186" s="480" customFormat="1"/>
    <row r="187" s="480" customFormat="1"/>
    <row r="188" s="480" customFormat="1"/>
    <row r="189" s="480" customFormat="1"/>
    <row r="190" s="480" customFormat="1"/>
    <row r="191" s="480" customFormat="1"/>
    <row r="192" s="480" customFormat="1"/>
    <row r="193" s="480" customFormat="1"/>
    <row r="194" s="480" customFormat="1"/>
    <row r="195" s="480" customFormat="1"/>
    <row r="196" s="480" customFormat="1"/>
    <row r="197" s="480" customFormat="1"/>
    <row r="198" s="480" customFormat="1"/>
    <row r="199" s="480" customFormat="1"/>
    <row r="200" s="480" customFormat="1"/>
    <row r="201" s="480" customFormat="1"/>
    <row r="202" s="480" customFormat="1"/>
    <row r="203" s="480" customFormat="1"/>
    <row r="204" s="480" customFormat="1"/>
    <row r="205" s="480" customFormat="1"/>
    <row r="206" s="480" customFormat="1"/>
    <row r="207" s="480" customFormat="1"/>
    <row r="208" s="480" customFormat="1"/>
    <row r="209" s="480" customFormat="1"/>
    <row r="210" s="480" customFormat="1"/>
    <row r="211" s="480" customFormat="1"/>
    <row r="212" s="480" customFormat="1"/>
    <row r="213" s="480" customFormat="1"/>
    <row r="214" s="480" customFormat="1"/>
    <row r="215" s="480" customFormat="1"/>
    <row r="216" s="480" customFormat="1"/>
    <row r="217" s="480" customFormat="1"/>
    <row r="218" s="480" customFormat="1"/>
    <row r="219" s="480" customFormat="1"/>
    <row r="220" s="480" customFormat="1"/>
    <row r="221" s="480" customFormat="1"/>
    <row r="222" s="480" customFormat="1"/>
    <row r="223" s="480" customFormat="1"/>
    <row r="224" s="480" customFormat="1"/>
    <row r="225" s="480" customFormat="1"/>
    <row r="226" s="480" customFormat="1"/>
    <row r="227" s="480" customFormat="1"/>
    <row r="228" s="480" customFormat="1"/>
    <row r="229" s="480" customFormat="1"/>
    <row r="230" s="480" customFormat="1"/>
    <row r="231" s="480" customFormat="1"/>
    <row r="232" s="480" customFormat="1"/>
    <row r="233" s="480" customFormat="1"/>
    <row r="234" s="480" customFormat="1"/>
    <row r="235" s="480" customFormat="1"/>
    <row r="236" s="480" customFormat="1"/>
    <row r="237" s="480" customFormat="1"/>
    <row r="238" s="480" customFormat="1"/>
    <row r="239" s="480" customFormat="1"/>
    <row r="240" s="480" customFormat="1"/>
    <row r="241" s="480" customFormat="1"/>
    <row r="242" s="480" customFormat="1"/>
    <row r="243" s="480" customFormat="1"/>
    <row r="244" s="480" customFormat="1"/>
    <row r="245" s="480" customFormat="1"/>
    <row r="246" s="480" customFormat="1"/>
    <row r="247" s="480" customFormat="1"/>
    <row r="248" s="480" customFormat="1"/>
    <row r="249" s="480" customFormat="1"/>
    <row r="250" s="480" customFormat="1"/>
    <row r="251" s="480" customFormat="1"/>
    <row r="252" s="480" customFormat="1"/>
    <row r="253" s="480" customFormat="1"/>
    <row r="254" s="480" customFormat="1"/>
    <row r="255" s="480" customFormat="1"/>
    <row r="256" s="480" customFormat="1"/>
    <row r="257" s="480" customFormat="1"/>
    <row r="258" s="480" customFormat="1"/>
    <row r="259" s="480" customFormat="1"/>
    <row r="260" s="480" customFormat="1"/>
    <row r="261" s="480" customFormat="1"/>
    <row r="262" s="480" customFormat="1"/>
    <row r="263" s="480" customFormat="1"/>
    <row r="264" s="480" customFormat="1"/>
    <row r="265" s="480" customFormat="1"/>
    <row r="266" s="480" customFormat="1"/>
    <row r="267" s="480" customFormat="1"/>
    <row r="268" s="480" customFormat="1"/>
    <row r="269" s="480" customFormat="1"/>
    <row r="270" s="480" customFormat="1"/>
    <row r="271" s="480" customFormat="1"/>
    <row r="272" s="480" customFormat="1"/>
    <row r="273" s="480" customFormat="1"/>
    <row r="274" s="480" customFormat="1"/>
    <row r="275" s="480" customFormat="1"/>
    <row r="276" s="480" customFormat="1"/>
    <row r="277" s="480" customFormat="1"/>
    <row r="278" s="480" customFormat="1"/>
    <row r="279" s="480" customFormat="1"/>
    <row r="280" s="480" customFormat="1"/>
    <row r="281" s="480" customFormat="1"/>
    <row r="282" s="480" customFormat="1"/>
    <row r="283" s="480" customFormat="1"/>
    <row r="284" s="480" customFormat="1"/>
    <row r="285" s="480" customFormat="1"/>
    <row r="286" s="480" customFormat="1"/>
    <row r="287" s="480" customFormat="1"/>
    <row r="288" s="480" customFormat="1"/>
    <row r="289" s="480" customFormat="1"/>
    <row r="290" s="480" customFormat="1"/>
    <row r="291" s="480" customFormat="1"/>
    <row r="292" s="480" customFormat="1"/>
    <row r="293" s="480" customFormat="1"/>
    <row r="294" s="480" customFormat="1"/>
    <row r="295" s="480" customFormat="1"/>
    <row r="296" s="480" customFormat="1"/>
    <row r="297" s="480" customFormat="1"/>
    <row r="298" s="480" customFormat="1"/>
    <row r="299" s="480" customFormat="1"/>
    <row r="300" s="480" customFormat="1"/>
    <row r="301" s="480" customFormat="1"/>
    <row r="302" s="480" customFormat="1"/>
    <row r="303" s="480" customFormat="1"/>
    <row r="304" s="480" customFormat="1"/>
    <row r="305" s="480" customFormat="1"/>
    <row r="306" s="480" customFormat="1"/>
    <row r="307" s="480" customFormat="1"/>
    <row r="308" s="480" customFormat="1"/>
    <row r="309" s="480" customFormat="1"/>
    <row r="310" s="480" customFormat="1"/>
    <row r="311" s="480" customFormat="1"/>
    <row r="312" s="480" customFormat="1"/>
    <row r="313" s="480" customFormat="1"/>
    <row r="314" s="480" customFormat="1"/>
    <row r="315" s="480" customFormat="1"/>
    <row r="316" s="480" customFormat="1"/>
    <row r="317" s="480" customFormat="1"/>
    <row r="318" s="480" customFormat="1"/>
    <row r="319" s="480" customFormat="1"/>
    <row r="320" s="480" customFormat="1"/>
    <row r="321" s="480" customFormat="1"/>
    <row r="322" s="480" customFormat="1"/>
    <row r="323" s="480" customFormat="1"/>
    <row r="324" s="480" customFormat="1"/>
    <row r="325" s="480" customFormat="1"/>
    <row r="326" s="480" customFormat="1"/>
    <row r="327" s="480" customFormat="1"/>
    <row r="328" s="480" customFormat="1"/>
    <row r="329" s="480" customFormat="1"/>
    <row r="330" s="480" customFormat="1"/>
    <row r="331" s="480" customFormat="1"/>
    <row r="332" s="480" customFormat="1"/>
    <row r="333" s="480" customFormat="1"/>
    <row r="334" s="480" customFormat="1"/>
    <row r="335" s="480" customFormat="1"/>
    <row r="336" s="480" customFormat="1"/>
    <row r="337" s="480" customFormat="1"/>
    <row r="338" s="480" customFormat="1"/>
    <row r="339" s="480" customFormat="1"/>
    <row r="340" s="480" customFormat="1"/>
    <row r="341" s="480" customFormat="1"/>
    <row r="342" s="480" customFormat="1"/>
    <row r="343" s="480" customFormat="1"/>
    <row r="344" s="480" customFormat="1"/>
    <row r="345" s="480" customFormat="1"/>
    <row r="346" s="480" customFormat="1"/>
    <row r="347" s="480" customFormat="1"/>
    <row r="348" s="480" customFormat="1"/>
    <row r="349" s="480" customFormat="1"/>
    <row r="350" s="480" customFormat="1"/>
    <row r="351" s="480" customFormat="1"/>
    <row r="352" s="480" customFormat="1"/>
    <row r="353" s="480" customFormat="1"/>
    <row r="354" s="480" customFormat="1"/>
    <row r="355" s="480" customFormat="1"/>
    <row r="356" s="480" customFormat="1"/>
    <row r="357" s="480" customFormat="1"/>
    <row r="358" s="480" customFormat="1"/>
    <row r="359" s="480" customFormat="1"/>
    <row r="360" s="480" customFormat="1"/>
    <row r="361" s="480" customFormat="1"/>
    <row r="362" s="480" customFormat="1"/>
    <row r="363" s="480" customFormat="1"/>
    <row r="364" s="480" customFormat="1"/>
    <row r="365" s="480" customFormat="1"/>
    <row r="366" s="480" customFormat="1"/>
    <row r="367" s="480" customFormat="1"/>
    <row r="368" s="480" customFormat="1"/>
    <row r="369" s="480" customFormat="1"/>
    <row r="370" s="480" customFormat="1"/>
    <row r="371" s="480" customFormat="1"/>
    <row r="372" s="480" customFormat="1"/>
    <row r="373" s="480" customFormat="1"/>
    <row r="374" s="480" customFormat="1"/>
    <row r="375" s="480" customFormat="1"/>
    <row r="376" s="480" customFormat="1"/>
    <row r="377" s="480" customFormat="1"/>
    <row r="378" s="480" customFormat="1"/>
    <row r="379" s="480" customFormat="1"/>
    <row r="380" s="480" customFormat="1"/>
    <row r="381" s="480" customFormat="1"/>
    <row r="382" s="480" customFormat="1"/>
    <row r="383" s="480" customFormat="1"/>
    <row r="384" s="480" customFormat="1"/>
    <row r="385" s="480" customFormat="1"/>
    <row r="386" s="480" customFormat="1"/>
    <row r="387" s="480" customFormat="1"/>
    <row r="388" s="480" customFormat="1"/>
    <row r="389" s="480" customFormat="1"/>
    <row r="390" s="480" customFormat="1"/>
    <row r="391" s="480" customFormat="1"/>
    <row r="392" s="480" customFormat="1"/>
    <row r="393" s="480" customFormat="1"/>
    <row r="394" s="480" customFormat="1"/>
    <row r="395" s="480" customFormat="1"/>
    <row r="396" s="480" customFormat="1"/>
    <row r="397" s="480" customFormat="1"/>
    <row r="398" s="480" customFormat="1"/>
    <row r="399" s="480" customFormat="1"/>
    <row r="400" s="480" customFormat="1"/>
    <row r="401" s="480" customFormat="1"/>
    <row r="402" s="480" customFormat="1"/>
    <row r="403" s="480" customFormat="1"/>
    <row r="404" s="480" customFormat="1"/>
    <row r="405" s="480" customFormat="1"/>
    <row r="406" s="480" customFormat="1"/>
    <row r="407" s="480" customFormat="1"/>
    <row r="408" s="480" customFormat="1"/>
    <row r="409" s="480" customFormat="1"/>
    <row r="410" s="480" customFormat="1"/>
    <row r="411" s="480" customFormat="1"/>
    <row r="412" s="480" customFormat="1"/>
    <row r="413" s="480" customFormat="1"/>
    <row r="414" s="480" customFormat="1"/>
    <row r="415" s="480" customFormat="1"/>
    <row r="416" s="480" customFormat="1"/>
    <row r="417" s="480" customFormat="1"/>
    <row r="418" s="480" customFormat="1"/>
    <row r="419" s="480" customFormat="1"/>
    <row r="420" s="480" customFormat="1"/>
    <row r="421" s="480" customFormat="1"/>
    <row r="422" s="480" customFormat="1"/>
    <row r="423" s="480" customFormat="1"/>
    <row r="424" s="480" customFormat="1"/>
    <row r="425" s="480" customFormat="1"/>
    <row r="426" s="480" customFormat="1"/>
    <row r="427" s="480" customFormat="1"/>
    <row r="428" s="480" customFormat="1"/>
    <row r="429" s="480" customFormat="1"/>
    <row r="430" s="480" customFormat="1"/>
    <row r="431" s="480" customFormat="1"/>
    <row r="432" s="480" customFormat="1"/>
    <row r="433" s="480" customFormat="1"/>
    <row r="434" s="480" customFormat="1"/>
    <row r="435" s="480" customFormat="1"/>
    <row r="436" s="480" customFormat="1"/>
    <row r="437" s="480" customFormat="1"/>
    <row r="438" s="480" customFormat="1"/>
    <row r="439" s="480" customFormat="1"/>
    <row r="440" s="480" customFormat="1"/>
    <row r="441" s="480" customFormat="1"/>
    <row r="442" s="480" customFormat="1"/>
    <row r="443" s="480" customFormat="1"/>
    <row r="444" s="480" customFormat="1"/>
    <row r="445" s="480" customFormat="1"/>
    <row r="446" s="480" customFormat="1"/>
    <row r="447" s="480" customFormat="1"/>
    <row r="448" s="480" customFormat="1"/>
    <row r="449" s="480" customFormat="1"/>
    <row r="450" s="480" customFormat="1"/>
    <row r="451" s="480" customFormat="1"/>
    <row r="452" s="480" customFormat="1"/>
    <row r="453" s="480" customFormat="1"/>
    <row r="454" s="480" customFormat="1"/>
    <row r="455" s="480" customFormat="1"/>
    <row r="456" s="480" customFormat="1"/>
    <row r="457" s="480" customFormat="1"/>
    <row r="458" s="480" customFormat="1"/>
    <row r="459" s="480" customFormat="1"/>
    <row r="460" s="480" customFormat="1"/>
    <row r="461" s="480" customFormat="1"/>
    <row r="462" s="480" customFormat="1"/>
    <row r="463" s="480" customFormat="1"/>
    <row r="464" s="480" customFormat="1"/>
    <row r="465" s="480" customFormat="1"/>
    <row r="466" s="480" customFormat="1"/>
    <row r="467" s="480" customFormat="1"/>
    <row r="468" s="480" customFormat="1"/>
    <row r="469" s="480" customFormat="1"/>
    <row r="470" s="480" customFormat="1"/>
    <row r="471" s="480" customFormat="1"/>
    <row r="472" s="480" customFormat="1"/>
    <row r="473" s="480" customFormat="1"/>
    <row r="474" s="480" customFormat="1"/>
    <row r="475" s="480" customFormat="1"/>
    <row r="476" s="480" customFormat="1"/>
    <row r="477" s="480" customFormat="1"/>
    <row r="478" s="480" customFormat="1"/>
    <row r="479" s="480" customFormat="1"/>
    <row r="480" s="480" customFormat="1"/>
    <row r="481" s="480" customFormat="1"/>
    <row r="482" s="480" customFormat="1"/>
    <row r="483" s="480" customFormat="1"/>
    <row r="484" s="480" customFormat="1"/>
    <row r="485" s="480" customFormat="1"/>
    <row r="486" s="480" customFormat="1"/>
    <row r="487" s="480" customFormat="1"/>
    <row r="488" s="480" customFormat="1"/>
    <row r="489" s="480" customFormat="1"/>
    <row r="490" s="480" customFormat="1"/>
    <row r="491" s="480" customFormat="1"/>
    <row r="492" s="480" customFormat="1"/>
    <row r="493" s="480" customFormat="1"/>
    <row r="494" s="480" customFormat="1"/>
    <row r="495" s="480" customFormat="1"/>
    <row r="496" s="480" customFormat="1"/>
    <row r="497" s="480" customFormat="1"/>
    <row r="498" s="480" customFormat="1"/>
    <row r="499" s="480" customFormat="1"/>
    <row r="500" s="480" customFormat="1"/>
    <row r="501" s="480" customFormat="1"/>
    <row r="502" s="480" customFormat="1"/>
    <row r="503" s="480" customFormat="1"/>
    <row r="504" s="480" customFormat="1"/>
    <row r="505" s="480" customFormat="1"/>
    <row r="506" s="480" customFormat="1"/>
    <row r="507" s="480" customFormat="1"/>
    <row r="508" s="480" customFormat="1"/>
    <row r="509" s="480" customFormat="1"/>
    <row r="510" s="480" customFormat="1"/>
    <row r="511" s="480" customFormat="1"/>
    <row r="512" s="480" customFormat="1"/>
    <row r="513" s="480" customFormat="1"/>
    <row r="514" s="480" customFormat="1"/>
    <row r="515" s="480" customFormat="1"/>
    <row r="516" s="480" customFormat="1"/>
    <row r="517" s="480" customFormat="1"/>
    <row r="518" s="480" customFormat="1"/>
    <row r="519" s="480" customFormat="1"/>
    <row r="520" s="480" customFormat="1"/>
    <row r="521" s="480" customFormat="1"/>
    <row r="522" s="480" customFormat="1"/>
    <row r="523" s="480" customFormat="1"/>
    <row r="524" s="480" customFormat="1"/>
    <row r="525" s="480" customFormat="1"/>
    <row r="526" s="480" customFormat="1"/>
    <row r="527" s="480" customFormat="1"/>
    <row r="528" s="480" customFormat="1"/>
    <row r="529" s="480" customFormat="1"/>
    <row r="530" s="480" customFormat="1"/>
    <row r="531" s="480" customFormat="1"/>
    <row r="532" s="480" customFormat="1"/>
    <row r="533" s="480" customFormat="1"/>
    <row r="534" s="480" customFormat="1"/>
    <row r="535" s="480" customFormat="1"/>
    <row r="536" s="480" customFormat="1"/>
    <row r="537" s="480" customFormat="1"/>
    <row r="538" s="480" customFormat="1"/>
    <row r="539" s="480" customFormat="1"/>
    <row r="540" s="480" customFormat="1"/>
    <row r="541" s="480" customFormat="1"/>
    <row r="542" s="480" customFormat="1"/>
    <row r="543" s="480" customFormat="1"/>
    <row r="544" s="480" customFormat="1"/>
    <row r="545" s="480" customFormat="1"/>
    <row r="546" s="480" customFormat="1"/>
    <row r="547" s="480" customFormat="1"/>
    <row r="548" s="480" customFormat="1"/>
    <row r="549" s="480" customFormat="1"/>
    <row r="550" s="480" customFormat="1"/>
    <row r="551" s="480" customFormat="1"/>
    <row r="552" s="480" customFormat="1"/>
    <row r="553" s="480" customFormat="1"/>
    <row r="554" s="480" customFormat="1"/>
    <row r="555" s="480" customFormat="1"/>
    <row r="556" s="480" customFormat="1"/>
    <row r="557" s="480" customFormat="1"/>
    <row r="558" s="480" customFormat="1"/>
    <row r="559" s="480" customFormat="1"/>
    <row r="560" s="480" customFormat="1"/>
    <row r="561" s="480" customFormat="1"/>
    <row r="562" s="480" customFormat="1"/>
    <row r="563" s="480" customFormat="1"/>
    <row r="564" s="480" customFormat="1"/>
    <row r="565" s="480" customFormat="1"/>
    <row r="566" s="480" customFormat="1"/>
    <row r="567" s="480" customFormat="1"/>
    <row r="568" s="480" customFormat="1"/>
    <row r="569" s="480" customFormat="1"/>
    <row r="570" s="480" customFormat="1"/>
    <row r="571" s="480" customFormat="1"/>
    <row r="572" s="480" customFormat="1"/>
    <row r="573" s="480" customFormat="1"/>
    <row r="574" s="480" customFormat="1"/>
    <row r="575" s="480" customFormat="1"/>
    <row r="576" s="480" customFormat="1"/>
    <row r="577" s="480" customFormat="1"/>
    <row r="578" s="480" customFormat="1"/>
    <row r="579" s="480" customFormat="1"/>
    <row r="580" s="480" customFormat="1"/>
    <row r="581" s="480" customFormat="1"/>
    <row r="582" s="480" customFormat="1"/>
    <row r="583" s="480" customFormat="1"/>
    <row r="584" s="480" customFormat="1"/>
    <row r="585" s="480" customFormat="1"/>
    <row r="586" s="480" customFormat="1"/>
    <row r="587" s="480" customFormat="1"/>
    <row r="588" s="480" customFormat="1"/>
    <row r="589" s="480" customFormat="1"/>
    <row r="590" s="480" customFormat="1"/>
    <row r="591" s="480" customFormat="1"/>
    <row r="592" s="480" customFormat="1"/>
    <row r="593" s="480" customFormat="1"/>
    <row r="594" s="480" customFormat="1"/>
    <row r="595" s="480" customFormat="1"/>
    <row r="596" s="480" customFormat="1"/>
    <row r="597" s="480" customFormat="1"/>
    <row r="598" s="480" customFormat="1"/>
    <row r="599" s="480" customFormat="1"/>
    <row r="600" s="480" customFormat="1"/>
    <row r="601" s="480" customFormat="1"/>
    <row r="602" s="480" customFormat="1"/>
    <row r="603" s="480" customFormat="1"/>
    <row r="604" s="480" customFormat="1"/>
    <row r="605" s="480" customFormat="1"/>
    <row r="606" s="480" customFormat="1"/>
    <row r="607" s="480" customFormat="1"/>
    <row r="608" s="480" customFormat="1"/>
    <row r="609" s="480" customFormat="1"/>
    <row r="610" s="480" customFormat="1"/>
    <row r="611" s="480" customFormat="1"/>
    <row r="612" s="480" customFormat="1"/>
    <row r="613" s="480" customFormat="1"/>
    <row r="614" s="480" customFormat="1"/>
    <row r="615" s="480" customFormat="1"/>
    <row r="616" s="480" customFormat="1"/>
    <row r="617" s="480" customFormat="1"/>
    <row r="618" s="480" customFormat="1"/>
    <row r="619" s="480" customFormat="1"/>
    <row r="620" s="480" customFormat="1"/>
    <row r="621" s="480" customFormat="1"/>
    <row r="622" s="480" customFormat="1"/>
    <row r="623" s="480" customFormat="1"/>
    <row r="624" s="480" customFormat="1"/>
    <row r="625" s="480" customFormat="1"/>
    <row r="626" s="480" customFormat="1"/>
    <row r="627" s="480" customFormat="1"/>
    <row r="628" s="480" customFormat="1"/>
    <row r="629" s="480" customFormat="1"/>
    <row r="630" s="480" customFormat="1"/>
    <row r="631" s="480" customFormat="1"/>
    <row r="632" s="480" customFormat="1"/>
    <row r="633" s="480" customFormat="1"/>
    <row r="634" s="480" customFormat="1"/>
    <row r="635" s="480" customFormat="1"/>
    <row r="636" s="480" customFormat="1"/>
    <row r="637" s="480" customFormat="1"/>
    <row r="638" s="480" customFormat="1"/>
    <row r="639" s="480" customFormat="1"/>
    <row r="640" s="480" customFormat="1"/>
    <row r="641" s="480" customFormat="1"/>
    <row r="642" s="480" customFormat="1"/>
    <row r="643" s="480" customFormat="1"/>
    <row r="644" s="480" customFormat="1"/>
    <row r="645" s="480" customFormat="1"/>
    <row r="646" s="480" customFormat="1"/>
    <row r="647" s="480" customFormat="1"/>
    <row r="648" s="480" customFormat="1"/>
    <row r="649" s="480" customFormat="1"/>
    <row r="650" s="480" customFormat="1"/>
    <row r="651" s="480" customFormat="1"/>
    <row r="652" s="480" customFormat="1"/>
    <row r="653" s="480" customFormat="1"/>
    <row r="654" s="480" customFormat="1"/>
    <row r="655" s="480" customFormat="1"/>
    <row r="656" s="480" customFormat="1"/>
    <row r="657" spans="1:20" s="480" customFormat="1"/>
    <row r="658" spans="1:20" s="480" customFormat="1"/>
    <row r="659" spans="1:20" s="480" customFormat="1"/>
    <row r="660" spans="1:20" s="480" customForma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</row>
    <row r="661" spans="1:20" s="480" customForma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</row>
    <row r="662" spans="1:20" s="480" customForma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</row>
    <row r="663" spans="1:20" s="480" customForma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</row>
    <row r="664" spans="1:20" s="480" customForma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</row>
    <row r="665" spans="1:20" s="480" customForma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</row>
    <row r="666" spans="1:20" s="480" customForma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</row>
    <row r="667" spans="1:20" s="480" customForma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</row>
    <row r="668" spans="1:20" s="480" customForma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</row>
    <row r="669" spans="1:20" s="480" customForma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</row>
    <row r="670" spans="1:20" s="480" customForma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</row>
    <row r="671" spans="1:20" s="480" customForma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</row>
    <row r="672" spans="1:20" s="480" customForma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</row>
    <row r="673" spans="1:20" s="480" customForma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</row>
    <row r="674" spans="1:20" s="480" customForma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</row>
    <row r="675" spans="1:20" s="480" customForma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</row>
    <row r="676" spans="1:20" s="480" customForma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</row>
    <row r="677" spans="1:20" s="480" customForma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</row>
    <row r="678" spans="1:20" s="480" customForma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</row>
    <row r="679" spans="1:20" s="480" customForma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</row>
    <row r="680" spans="1:20" s="480" customForma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</row>
    <row r="681" spans="1:20" s="480" customForma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</row>
    <row r="682" spans="1:20" s="480" customForma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</row>
    <row r="683" spans="1:20" s="480" customForma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</row>
    <row r="684" spans="1:20" s="480" customForma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</row>
    <row r="685" spans="1:20" s="480" customForma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</row>
    <row r="686" spans="1:20" s="480" customForma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</row>
    <row r="687" spans="1:20" s="480" customForma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</row>
    <row r="688" spans="1:20" s="480" customForma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</row>
    <row r="689" spans="1:20" s="480" customForma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</row>
    <row r="690" spans="1:20" s="480" customForma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</row>
    <row r="691" spans="1:20" s="480" customForma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</row>
    <row r="692" spans="1:20" s="480" customForma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</row>
    <row r="693" spans="1:20" s="480" customForma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</row>
    <row r="694" spans="1:20" s="480" customForma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</row>
    <row r="695" spans="1:20" s="480" customForma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</row>
    <row r="696" spans="1:20" s="480" customForma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</row>
    <row r="697" spans="1:20" s="480" customForma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</row>
    <row r="698" spans="1:20" s="480" customForma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</row>
    <row r="699" spans="1:20" s="480" customForma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</row>
    <row r="700" spans="1:20" s="480" customForma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</row>
    <row r="701" spans="1:20" s="480" customForma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</row>
    <row r="702" spans="1:20" s="480" customForma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</row>
    <row r="703" spans="1:20" s="480" customForma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</row>
    <row r="704" spans="1:20" s="480" customForma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</row>
    <row r="705" spans="1:20" s="480" customForma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</row>
    <row r="706" spans="1:20" s="480" customForma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</row>
    <row r="707" spans="1:20" s="480" customForma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</row>
    <row r="708" spans="1:20" s="480" customForma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</row>
    <row r="709" spans="1:20" s="480" customForma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</row>
    <row r="710" spans="1:20" s="480" customForma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</row>
    <row r="711" spans="1:20" s="480" customForma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</row>
    <row r="712" spans="1:20" s="480" customForma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</row>
    <row r="713" spans="1:20" s="480" customForma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</row>
    <row r="714" spans="1:20" s="480" customForma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</row>
    <row r="715" spans="1:20" s="480" customForma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</row>
    <row r="716" spans="1:20" s="480" customForma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</row>
    <row r="717" spans="1:20" s="480" customForma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</row>
    <row r="718" spans="1:20" s="480" customForma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</row>
    <row r="719" spans="1:20" s="480" customForma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</row>
    <row r="720" spans="1:20" s="480" customForma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</row>
    <row r="721" spans="1:20" s="480" customForma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</row>
    <row r="722" spans="1:20" s="480" customForma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</row>
    <row r="723" spans="1:20" s="480" customForma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</row>
    <row r="724" spans="1:20" s="480" customForma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</row>
    <row r="725" spans="1:20" s="480" customForma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</row>
    <row r="726" spans="1:20" s="480" customForma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</row>
    <row r="727" spans="1:20" s="480" customForma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</row>
    <row r="728" spans="1:20" s="480" customForma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</row>
    <row r="729" spans="1:20" s="480" customForma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</row>
    <row r="730" spans="1:20" s="480" customForma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</row>
    <row r="731" spans="1:20" s="480" customForma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</row>
    <row r="732" spans="1:20" s="480" customForma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</row>
    <row r="733" spans="1:20" s="480" customForma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</row>
    <row r="734" spans="1:20" s="480" customForma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</row>
    <row r="735" spans="1:20" s="480" customForma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</row>
    <row r="736" spans="1:20" s="480" customForma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</row>
    <row r="737" spans="1:20" s="480" customForma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</row>
    <row r="738" spans="1:20" s="480" customForma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</row>
    <row r="739" spans="1:20" s="480" customForma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</row>
    <row r="740" spans="1:20" s="480" customForma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</row>
    <row r="741" spans="1:20" s="480" customForma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</row>
    <row r="742" spans="1:20" s="480" customForma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</row>
    <row r="743" spans="1:20" s="480" customForma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</row>
    <row r="744" spans="1:20" s="480" customForma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</row>
    <row r="745" spans="1:20" s="480" customForma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</row>
    <row r="746" spans="1:20" s="480" customForma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</row>
    <row r="747" spans="1:20" s="480" customForma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</row>
    <row r="748" spans="1:20" s="480" customForma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</row>
    <row r="749" spans="1:20" s="480" customForma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</row>
    <row r="750" spans="1:20" s="480" customForma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</row>
    <row r="751" spans="1:20" s="480" customForma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</row>
    <row r="752" spans="1:20" s="480" customForma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</row>
    <row r="753" spans="1:20" s="480" customForma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</row>
    <row r="754" spans="1:20" s="480" customForma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</row>
    <row r="755" spans="1:20" s="480" customForma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</row>
    <row r="756" spans="1:20" s="480" customForma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</row>
    <row r="757" spans="1:20" s="480" customForma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</row>
    <row r="758" spans="1:20" s="480" customForma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</row>
    <row r="759" spans="1:20" s="480" customForma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</row>
    <row r="760" spans="1:20" s="480" customForma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</row>
    <row r="761" spans="1:20" s="480" customForma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</row>
    <row r="762" spans="1:20" s="480" customForma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</row>
    <row r="763" spans="1:20" s="480" customForma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</row>
    <row r="764" spans="1:20" s="480" customForma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</row>
    <row r="765" spans="1:20" s="480" customForma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</row>
    <row r="766" spans="1:20" s="480" customForma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</row>
    <row r="767" spans="1:20" s="480" customForma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</row>
    <row r="768" spans="1:20" s="480" customForma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</row>
    <row r="769" spans="1:20" s="480" customForma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</row>
    <row r="770" spans="1:20" s="480" customForma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</row>
    <row r="771" spans="1:20" s="480" customForma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</row>
    <row r="772" spans="1:20" s="480" customForma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</row>
    <row r="773" spans="1:20" s="480" customForma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</row>
    <row r="774" spans="1:20" s="480" customForma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</row>
    <row r="775" spans="1:20" s="480" customForma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</row>
    <row r="776" spans="1:20" s="480" customForma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</row>
    <row r="777" spans="1:20" s="480" customForma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</row>
    <row r="778" spans="1:20" s="480" customForma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</row>
    <row r="779" spans="1:20" s="480" customForma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</row>
    <row r="780" spans="1:20" s="480" customForma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</row>
    <row r="781" spans="1:20" s="480" customForma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</row>
    <row r="782" spans="1:20" s="480" customForma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</row>
    <row r="783" spans="1:20" s="480" customForma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</row>
    <row r="784" spans="1:20" s="480" customForma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</row>
    <row r="785" spans="1:20" s="480" customForma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</row>
    <row r="786" spans="1:20" s="480" customForma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</row>
    <row r="787" spans="1:20" s="480" customForma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</row>
    <row r="788" spans="1:20" s="480" customForma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</row>
    <row r="789" spans="1:20" s="480" customForma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</row>
    <row r="790" spans="1:20" s="480" customForma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</row>
    <row r="791" spans="1:20" s="480" customForma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</row>
    <row r="792" spans="1:20" s="480" customForma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</row>
    <row r="793" spans="1:20" s="480" customForma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</row>
    <row r="794" spans="1:20" s="480" customForma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</row>
    <row r="795" spans="1:20" s="480" customForma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</row>
    <row r="796" spans="1:20" s="480" customForma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</row>
    <row r="797" spans="1:20" s="480" customForma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</row>
    <row r="798" spans="1:20" s="480" customForma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</row>
    <row r="799" spans="1:20" s="480" customForma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</row>
    <row r="800" spans="1:20" s="480" customForma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</row>
    <row r="801" spans="1:20" s="480" customForma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</row>
    <row r="802" spans="1:20" s="480" customForma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</row>
    <row r="803" spans="1:20" s="480" customForma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</row>
    <row r="804" spans="1:20" s="480" customForma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</row>
    <row r="805" spans="1:20" s="480" customForma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</row>
    <row r="806" spans="1:20" s="480" customForma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</row>
    <row r="807" spans="1:20" s="480" customForma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</row>
    <row r="808" spans="1:20" s="480" customForma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</row>
    <row r="809" spans="1:20" s="480" customForma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</row>
    <row r="810" spans="1:20" s="480" customForma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</row>
    <row r="811" spans="1:20" s="480" customForma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</row>
    <row r="812" spans="1:20" s="480" customForma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</row>
    <row r="813" spans="1:20" s="480" customForma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</row>
    <row r="814" spans="1:20" s="480" customForma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</row>
    <row r="815" spans="1:20" s="480" customForma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</row>
    <row r="816" spans="1:20" s="480" customForma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</row>
    <row r="817" spans="1:20" s="480" customForma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</row>
    <row r="818" spans="1:20" s="480" customForma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</row>
    <row r="819" spans="1:20" s="480" customForma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</row>
    <row r="820" spans="1:20" s="480" customForma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</row>
    <row r="821" spans="1:20" s="480" customForma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</row>
    <row r="822" spans="1:20" s="480" customForma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</row>
    <row r="823" spans="1:20" s="480" customForma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</row>
    <row r="824" spans="1:20" s="480" customForma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</row>
    <row r="825" spans="1:20" s="480" customForma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</row>
    <row r="826" spans="1:20" s="480" customForma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</row>
    <row r="827" spans="1:20" s="480" customForma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</row>
    <row r="828" spans="1:20" s="480" customForma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</row>
    <row r="829" spans="1:20" s="480" customForma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</row>
    <row r="830" spans="1:20" s="480" customForma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</row>
    <row r="831" spans="1:20" s="480" customForma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</row>
    <row r="832" spans="1:20" s="480" customForma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</row>
    <row r="833" spans="1:20" s="480" customForma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</row>
    <row r="834" spans="1:20" s="480" customForma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</row>
    <row r="835" spans="1:20" s="480" customForma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</row>
    <row r="836" spans="1:20" s="480" customForma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</row>
    <row r="837" spans="1:20" s="480" customForma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</row>
    <row r="838" spans="1:20" s="480" customForma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</row>
    <row r="839" spans="1:20" s="480" customForma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</row>
    <row r="840" spans="1:20" s="480" customForma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</row>
    <row r="841" spans="1:20" s="480" customForma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</row>
    <row r="842" spans="1:20" s="480" customForma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</row>
    <row r="843" spans="1:20" s="480" customForma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</row>
    <row r="844" spans="1:20" s="480" customForma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</row>
    <row r="845" spans="1:20" s="480" customForma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</row>
    <row r="846" spans="1:20" s="480" customForma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</row>
    <row r="847" spans="1:20" s="480" customForma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</row>
    <row r="848" spans="1:20" s="480" customForma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</row>
    <row r="849" spans="1:20" s="480" customForma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</row>
    <row r="850" spans="1:20" s="480" customForma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</row>
    <row r="851" spans="1:20" s="480" customForma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</row>
    <row r="852" spans="1:20" s="480" customForma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</row>
    <row r="853" spans="1:20" s="480" customForma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</row>
    <row r="854" spans="1:20" s="480" customForma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</row>
    <row r="855" spans="1:20" s="480" customForma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</row>
    <row r="856" spans="1:20" s="480" customForma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</row>
    <row r="857" spans="1:20" s="480" customForma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</row>
    <row r="858" spans="1:20" s="480" customForma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</row>
    <row r="859" spans="1:20" s="480" customForma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</row>
    <row r="860" spans="1:20" s="480" customForma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</row>
    <row r="861" spans="1:20" s="480" customForma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</row>
    <row r="862" spans="1:20" s="480" customForma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</row>
    <row r="863" spans="1:20" s="480" customForma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</row>
    <row r="864" spans="1:20" s="480" customForma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</row>
    <row r="865" spans="1:20" s="480" customForma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</row>
    <row r="866" spans="1:20" s="480" customForma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</row>
    <row r="867" spans="1:20" s="480" customForma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</row>
    <row r="868" spans="1:20" s="480" customForma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</row>
    <row r="869" spans="1:20" s="480" customForma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</row>
    <row r="870" spans="1:20" s="480" customForma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</row>
    <row r="871" spans="1:20" s="480" customForma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</row>
    <row r="872" spans="1:20" s="480" customForma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</row>
    <row r="873" spans="1:20" s="480" customForma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</row>
    <row r="874" spans="1:20" s="480" customForma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</row>
    <row r="875" spans="1:20" s="480" customForma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</row>
    <row r="876" spans="1:20" s="480" customForma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</row>
    <row r="877" spans="1:20" s="480" customForma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</row>
    <row r="878" spans="1:20" s="480" customForma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</row>
    <row r="879" spans="1:20" s="480" customForma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</row>
    <row r="880" spans="1:20" s="480" customForma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</row>
    <row r="881" spans="1:20" s="480" customForma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</row>
    <row r="882" spans="1:20" s="480" customForma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</row>
    <row r="883" spans="1:20" s="480" customForma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</row>
    <row r="884" spans="1:20" s="480" customForma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</row>
    <row r="885" spans="1:20" s="480" customForma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</row>
    <row r="886" spans="1:20" s="480" customForma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</row>
    <row r="887" spans="1:20" s="480" customForma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</row>
    <row r="888" spans="1:20" s="480" customForma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</row>
    <row r="889" spans="1:20" s="480" customForma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</row>
    <row r="890" spans="1:20" s="480" customForma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</row>
    <row r="891" spans="1:20" s="480" customForma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</row>
    <row r="892" spans="1:20" s="480" customForma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</row>
    <row r="893" spans="1:20" s="480" customForma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</row>
    <row r="894" spans="1:20" s="480" customForma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</row>
    <row r="895" spans="1:20" s="480" customForma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</row>
    <row r="896" spans="1:20" s="480" customForma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</row>
    <row r="897" spans="1:20" s="480" customForma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</row>
    <row r="898" spans="1:20" s="480" customForma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</row>
    <row r="899" spans="1:20" s="480" customForma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</row>
    <row r="900" spans="1:20" s="480" customForma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</row>
    <row r="901" spans="1:20" s="480" customForma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</row>
    <row r="902" spans="1:20" s="480" customForma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</row>
    <row r="903" spans="1:20" s="480" customForma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</row>
    <row r="904" spans="1:20" s="480" customForma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</row>
    <row r="905" spans="1:20" s="480" customForma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</row>
    <row r="906" spans="1:20" s="480" customForma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</row>
    <row r="907" spans="1:20" s="480" customForma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</row>
    <row r="908" spans="1:20" s="480" customForma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</row>
    <row r="909" spans="1:20" s="480" customForma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</row>
    <row r="910" spans="1:20" s="480" customForma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</row>
    <row r="911" spans="1:20" s="480" customForma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</row>
    <row r="912" spans="1:20" s="480" customForma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</row>
    <row r="913" spans="1:20" s="480" customForma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</row>
    <row r="914" spans="1:20" s="480" customForma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</row>
    <row r="915" spans="1:20" s="480" customForma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</row>
    <row r="916" spans="1:20" s="480" customForma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</row>
    <row r="917" spans="1:20" s="480" customForma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</row>
    <row r="918" spans="1:20" s="480" customForma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</row>
    <row r="919" spans="1:20" s="480" customForma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</row>
    <row r="920" spans="1:20" s="480" customForma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</row>
    <row r="921" spans="1:20" s="480" customForma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</row>
    <row r="922" spans="1:20" s="480" customForma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</row>
    <row r="923" spans="1:20" s="480" customForma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</row>
    <row r="924" spans="1:20" s="480" customForma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</row>
    <row r="925" spans="1:20" s="480" customForma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</row>
    <row r="926" spans="1:20" s="480" customForma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</row>
    <row r="927" spans="1:20" s="480" customForma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</row>
    <row r="928" spans="1:20" s="480" customForma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</row>
    <row r="929" spans="1:20" s="480" customForma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</row>
    <row r="930" spans="1:20" s="480" customForma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</row>
    <row r="931" spans="1:20" s="480" customForma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</row>
    <row r="932" spans="1:20" s="480" customForma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</row>
    <row r="933" spans="1:20" s="480" customForma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</row>
    <row r="934" spans="1:20" s="480" customForma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</row>
    <row r="935" spans="1:20" s="480" customForma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</row>
    <row r="936" spans="1:20" s="480" customForma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</row>
    <row r="937" spans="1:20" s="480" customForma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</row>
    <row r="938" spans="1:20" s="480" customForma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</row>
    <row r="939" spans="1:20" s="480" customForma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</row>
    <row r="940" spans="1:20" s="480" customForma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</row>
    <row r="941" spans="1:20" s="480" customForma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</row>
    <row r="942" spans="1:20" s="480" customForma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</row>
    <row r="943" spans="1:20" s="480" customForma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</row>
    <row r="944" spans="1:20" s="480" customForma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</row>
    <row r="945" spans="1:20" s="480" customForma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</row>
    <row r="946" spans="1:20" s="480" customForma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</row>
    <row r="947" spans="1:20" s="480" customForma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</row>
    <row r="948" spans="1:20" s="480" customForma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</row>
    <row r="949" spans="1:20" s="480" customForma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</row>
    <row r="950" spans="1:20" s="480" customForma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</row>
    <row r="951" spans="1:20" s="480" customForma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</row>
    <row r="952" spans="1:20" s="480" customForma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</row>
    <row r="953" spans="1:20" s="480" customForma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</row>
    <row r="954" spans="1:20" s="480" customForma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</row>
    <row r="955" spans="1:20" s="480" customForma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</row>
    <row r="956" spans="1:20" s="480" customForma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</row>
    <row r="957" spans="1:20" s="480" customForma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</row>
    <row r="958" spans="1:20" s="480" customForma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</row>
    <row r="959" spans="1:20" s="480" customForma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</row>
    <row r="960" spans="1:20" s="480" customForma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</row>
    <row r="961" spans="1:20" s="480" customForma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</row>
    <row r="962" spans="1:20" s="480" customForma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</row>
    <row r="963" spans="1:20" s="480" customForma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</row>
    <row r="964" spans="1:20" s="480" customForma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</row>
    <row r="965" spans="1:20" s="480" customForma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</row>
    <row r="966" spans="1:20" s="480" customForma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</row>
    <row r="967" spans="1:20" s="480" customForma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</row>
    <row r="968" spans="1:20" s="480" customForma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</row>
    <row r="969" spans="1:20" s="480" customForma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</row>
    <row r="970" spans="1:20" s="480" customForma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</row>
    <row r="971" spans="1:20" s="480" customForma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</row>
    <row r="972" spans="1:20" s="480" customForma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</row>
    <row r="973" spans="1:20" s="480" customForma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</row>
    <row r="974" spans="1:20" s="480" customForma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</row>
    <row r="975" spans="1:20" s="480" customForma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</row>
    <row r="976" spans="1:20" s="480" customForma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</row>
    <row r="977" spans="1:20" s="480" customForma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</row>
    <row r="978" spans="1:20" s="480" customForma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</row>
    <row r="979" spans="1:20" s="480" customForma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</row>
    <row r="980" spans="1:20" s="480" customForma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</row>
    <row r="981" spans="1:20" s="480" customForma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</row>
    <row r="982" spans="1:20" s="480" customForma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</row>
    <row r="983" spans="1:20" s="480" customForma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</row>
    <row r="984" spans="1:20" s="480" customForma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</row>
    <row r="985" spans="1:20" s="480" customForma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</row>
    <row r="986" spans="1:20" s="480" customForma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</row>
    <row r="987" spans="1:20" s="480" customForma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</row>
    <row r="988" spans="1:20" s="480" customForma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</row>
    <row r="989" spans="1:20" s="480" customForma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</row>
    <row r="990" spans="1:20" s="480" customForma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</row>
    <row r="991" spans="1:20" s="480" customForma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</row>
    <row r="992" spans="1:20" s="480" customForma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</row>
    <row r="993" spans="1:20" s="480" customForma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</row>
    <row r="994" spans="1:20" s="480" customForma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</row>
    <row r="995" spans="1:20" s="480" customForma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</row>
    <row r="996" spans="1:20" s="480" customForma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</row>
    <row r="997" spans="1:20" s="480" customForma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</row>
    <row r="998" spans="1:20" s="480" customForma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</row>
    <row r="999" spans="1:20" s="480" customForma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</row>
    <row r="1000" spans="1:20" s="480" customForma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</row>
    <row r="1001" spans="1:20" s="480" customFormat="1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</row>
    <row r="1002" spans="1:20" s="480" customFormat="1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</row>
    <row r="1003" spans="1:20" s="480" customFormat="1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</row>
    <row r="1004" spans="1:20" s="480" customFormat="1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</row>
    <row r="1005" spans="1:20" s="480" customFormat="1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</row>
    <row r="1006" spans="1:20" s="480" customFormat="1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</row>
    <row r="1007" spans="1:20" s="480" customFormat="1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</row>
    <row r="1008" spans="1:20" s="480" customFormat="1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</row>
    <row r="1009" spans="1:20" s="480" customFormat="1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</row>
    <row r="1010" spans="1:20" s="480" customFormat="1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</row>
    <row r="1011" spans="1:20" s="480" customFormat="1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</row>
    <row r="1012" spans="1:20" s="480" customFormat="1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</row>
    <row r="1013" spans="1:20" s="480" customFormat="1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</row>
    <row r="1014" spans="1:20" s="480" customFormat="1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</row>
    <row r="1015" spans="1:20" s="480" customFormat="1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</row>
    <row r="1016" spans="1:20" s="480" customFormat="1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</row>
    <row r="1017" spans="1:20" s="480" customFormat="1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</row>
    <row r="1018" spans="1:20" s="480" customFormat="1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</row>
    <row r="1019" spans="1:20" s="480" customFormat="1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</row>
    <row r="1020" spans="1:20" s="480" customFormat="1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</row>
    <row r="1021" spans="1:20" s="480" customFormat="1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</row>
    <row r="1022" spans="1:20" s="480" customFormat="1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</row>
    <row r="1023" spans="1:20" s="480" customFormat="1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</row>
    <row r="1024" spans="1:20" s="480" customFormat="1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</row>
    <row r="1025" spans="1:20" s="480" customFormat="1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</row>
    <row r="1026" spans="1:20" s="480" customFormat="1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</row>
    <row r="1027" spans="1:20" s="480" customFormat="1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</row>
    <row r="1028" spans="1:20" s="480" customFormat="1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</row>
    <row r="1029" spans="1:20" s="480" customFormat="1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</row>
    <row r="1030" spans="1:20" s="480" customFormat="1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</row>
    <row r="1031" spans="1:20" s="480" customFormat="1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</row>
    <row r="1032" spans="1:20" s="480" customFormat="1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</row>
    <row r="1033" spans="1:20" s="480" customFormat="1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</row>
    <row r="1034" spans="1:20" s="480" customFormat="1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</row>
    <row r="1035" spans="1:20" s="480" customFormat="1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</row>
    <row r="1036" spans="1:20" s="480" customFormat="1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</row>
    <row r="1037" spans="1:20" s="480" customFormat="1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</row>
    <row r="1038" spans="1:20" s="480" customFormat="1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</row>
    <row r="1039" spans="1:20" s="480" customFormat="1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</row>
    <row r="1040" spans="1:20" s="480" customFormat="1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</row>
    <row r="1041" spans="1:20" s="480" customFormat="1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</row>
    <row r="1042" spans="1:20" s="480" customFormat="1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</row>
    <row r="1043" spans="1:20" s="480" customFormat="1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</row>
    <row r="1044" spans="1:20" s="480" customFormat="1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</row>
    <row r="1045" spans="1:20" s="480" customFormat="1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</row>
    <row r="1046" spans="1:20" s="480" customFormat="1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</row>
    <row r="1047" spans="1:20" s="480" customFormat="1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</row>
    <row r="1048" spans="1:20" s="480" customFormat="1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</row>
    <row r="1049" spans="1:20" s="480" customFormat="1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</row>
    <row r="1050" spans="1:20" s="480" customFormat="1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</row>
    <row r="1051" spans="1:20" s="480" customFormat="1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</row>
    <row r="1052" spans="1:20" s="480" customFormat="1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</row>
    <row r="1053" spans="1:20" s="480" customFormat="1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</row>
    <row r="1054" spans="1:20" s="480" customFormat="1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</row>
    <row r="1055" spans="1:20" s="480" customFormat="1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</row>
    <row r="1056" spans="1:20" s="480" customFormat="1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</row>
    <row r="1057" spans="1:20" s="480" customFormat="1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</row>
    <row r="1058" spans="1:20" s="480" customFormat="1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</row>
    <row r="1059" spans="1:20" s="480" customFormat="1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</row>
    <row r="1060" spans="1:20" s="480" customFormat="1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</row>
    <row r="1061" spans="1:20" s="480" customFormat="1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</row>
    <row r="1062" spans="1:20" s="480" customFormat="1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</row>
    <row r="1063" spans="1:20" s="480" customFormat="1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</row>
    <row r="1064" spans="1:20" s="480" customFormat="1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</row>
    <row r="1065" spans="1:20" s="480" customFormat="1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</row>
    <row r="1066" spans="1:20" s="480" customFormat="1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</row>
    <row r="1067" spans="1:20" s="480" customFormat="1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</row>
    <row r="1068" spans="1:20" s="480" customFormat="1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</row>
    <row r="1069" spans="1:20" s="480" customFormat="1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</row>
    <row r="1070" spans="1:20" s="480" customFormat="1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</row>
    <row r="1071" spans="1:20" s="480" customFormat="1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</row>
    <row r="1072" spans="1:20" s="480" customFormat="1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</row>
    <row r="1073" spans="1:20" s="480" customFormat="1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</row>
    <row r="1074" spans="1:20" s="480" customFormat="1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</row>
    <row r="1075" spans="1:20" s="480" customFormat="1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</row>
    <row r="1076" spans="1:20" s="480" customFormat="1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</row>
    <row r="1077" spans="1:20" s="480" customFormat="1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</row>
    <row r="1078" spans="1:20" s="480" customFormat="1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</row>
    <row r="1079" spans="1:20" s="480" customFormat="1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</row>
    <row r="1080" spans="1:20" s="480" customFormat="1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</row>
    <row r="1081" spans="1:20" s="480" customFormat="1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</row>
    <row r="1082" spans="1:20" s="480" customFormat="1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</row>
    <row r="1083" spans="1:20" s="480" customFormat="1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</row>
    <row r="1084" spans="1:20" s="480" customFormat="1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</row>
    <row r="1085" spans="1:20" s="480" customFormat="1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</row>
    <row r="1086" spans="1:20" s="480" customFormat="1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</row>
    <row r="1087" spans="1:20" s="480" customFormat="1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</row>
    <row r="1088" spans="1:20" s="480" customFormat="1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</row>
    <row r="1089" spans="1:20" s="480" customFormat="1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</row>
    <row r="1090" spans="1:20" s="480" customFormat="1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</row>
    <row r="1091" spans="1:20" s="480" customFormat="1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</row>
    <row r="1092" spans="1:20" s="480" customFormat="1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</row>
    <row r="1093" spans="1:20" s="480" customFormat="1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</row>
    <row r="1094" spans="1:20" s="480" customFormat="1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</row>
    <row r="1095" spans="1:20" s="480" customFormat="1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</row>
    <row r="1096" spans="1:20" s="480" customFormat="1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</row>
    <row r="1097" spans="1:20" s="480" customFormat="1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</row>
    <row r="1098" spans="1:20" s="480" customFormat="1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</row>
    <row r="1099" spans="1:20" s="480" customFormat="1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</row>
    <row r="1100" spans="1:20" s="480" customFormat="1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</row>
    <row r="1101" spans="1:20" s="480" customFormat="1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</row>
    <row r="1102" spans="1:20" s="480" customFormat="1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</row>
    <row r="1103" spans="1:20" s="480" customFormat="1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</row>
    <row r="1104" spans="1:20" s="480" customFormat="1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</row>
    <row r="1105" spans="1:20" s="480" customFormat="1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</row>
    <row r="1106" spans="1:20" s="480" customFormat="1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</row>
    <row r="1107" spans="1:20" s="480" customFormat="1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</row>
    <row r="1108" spans="1:20" s="480" customFormat="1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</row>
    <row r="1109" spans="1:20" s="480" customFormat="1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</row>
    <row r="1110" spans="1:20" s="480" customFormat="1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</row>
    <row r="1111" spans="1:20" s="480" customFormat="1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</row>
    <row r="1112" spans="1:20" s="480" customFormat="1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</row>
    <row r="1113" spans="1:20" s="480" customFormat="1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</row>
    <row r="1114" spans="1:20" s="480" customFormat="1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</row>
    <row r="1115" spans="1:20" s="480" customFormat="1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</row>
    <row r="1116" spans="1:20" s="480" customFormat="1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</row>
    <row r="1117" spans="1:20" s="480" customFormat="1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</row>
    <row r="1118" spans="1:20" s="480" customFormat="1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</row>
    <row r="1119" spans="1:20" s="480" customFormat="1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</row>
    <row r="1120" spans="1:20" s="480" customFormat="1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</row>
    <row r="1121" spans="1:20" s="480" customFormat="1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</row>
    <row r="1122" spans="1:20" s="480" customFormat="1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</row>
    <row r="1123" spans="1:20" s="480" customFormat="1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</row>
    <row r="1124" spans="1:20" s="480" customFormat="1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</row>
    <row r="1125" spans="1:20" s="480" customFormat="1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</row>
    <row r="1126" spans="1:20" s="480" customFormat="1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</row>
    <row r="1127" spans="1:20" s="480" customFormat="1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</row>
    <row r="1128" spans="1:20" s="480" customFormat="1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</row>
    <row r="1129" spans="1:20" s="480" customFormat="1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</row>
    <row r="1130" spans="1:20" s="480" customFormat="1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</row>
    <row r="1131" spans="1:20" s="480" customFormat="1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</row>
    <row r="1132" spans="1:20" s="480" customFormat="1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</row>
    <row r="1133" spans="1:20" s="480" customFormat="1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</row>
    <row r="1134" spans="1:20" s="480" customFormat="1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</row>
    <row r="1135" spans="1:20" s="480" customFormat="1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</row>
    <row r="1136" spans="1:20" s="480" customFormat="1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</row>
    <row r="1137" spans="1:20" s="480" customFormat="1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</row>
    <row r="1138" spans="1:20" s="480" customFormat="1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</row>
    <row r="1139" spans="1:20" s="480" customFormat="1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</row>
    <row r="1140" spans="1:20" s="480" customFormat="1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</row>
    <row r="1141" spans="1:20" s="480" customFormat="1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</row>
    <row r="1142" spans="1:20" s="480" customFormat="1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</row>
    <row r="1143" spans="1:20" s="480" customFormat="1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</row>
    <row r="1144" spans="1:20" s="480" customFormat="1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</row>
    <row r="1145" spans="1:20" s="480" customFormat="1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</row>
    <row r="1146" spans="1:20" s="480" customFormat="1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</row>
    <row r="1147" spans="1:20" s="480" customFormat="1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</row>
    <row r="1148" spans="1:20" s="480" customFormat="1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</row>
    <row r="1149" spans="1:20" s="480" customFormat="1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</row>
    <row r="1150" spans="1:20" s="480" customFormat="1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</row>
    <row r="1151" spans="1:20" s="480" customFormat="1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</row>
    <row r="1152" spans="1:20" s="480" customFormat="1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</row>
    <row r="1153" spans="1:20" s="480" customFormat="1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</row>
    <row r="1154" spans="1:20" s="480" customFormat="1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</row>
    <row r="1155" spans="1:20" s="480" customFormat="1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</row>
    <row r="1156" spans="1:20" s="480" customFormat="1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</row>
    <row r="1157" spans="1:20" s="480" customFormat="1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</row>
    <row r="1158" spans="1:20" s="480" customFormat="1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</row>
    <row r="1159" spans="1:20" s="480" customFormat="1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</row>
    <row r="1160" spans="1:20" s="480" customFormat="1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</row>
    <row r="1161" spans="1:20" s="480" customFormat="1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</row>
    <row r="1162" spans="1:20" s="480" customFormat="1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</row>
    <row r="1163" spans="1:20" s="480" customFormat="1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</row>
    <row r="1164" spans="1:20" s="480" customFormat="1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</row>
    <row r="1165" spans="1:20" s="480" customFormat="1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</row>
    <row r="1166" spans="1:20" s="480" customFormat="1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</row>
    <row r="1167" spans="1:20" s="480" customFormat="1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</row>
    <row r="1168" spans="1:20" s="480" customFormat="1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</row>
    <row r="1169" spans="1:20" s="480" customFormat="1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</row>
    <row r="1170" spans="1:20" s="480" customFormat="1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</row>
    <row r="1171" spans="1:20" s="480" customFormat="1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</row>
    <row r="1172" spans="1:20" s="480" customFormat="1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</row>
    <row r="1173" spans="1:20" s="480" customFormat="1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</row>
    <row r="1174" spans="1:20" s="480" customFormat="1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</row>
    <row r="1175" spans="1:20" s="480" customFormat="1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</row>
    <row r="1176" spans="1:20" s="480" customFormat="1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</row>
    <row r="1177" spans="1:20" s="480" customFormat="1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</row>
    <row r="1178" spans="1:20" s="480" customFormat="1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</row>
    <row r="1179" spans="1:20" s="480" customFormat="1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</row>
    <row r="1180" spans="1:20" s="480" customFormat="1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</row>
    <row r="1181" spans="1:20" s="480" customFormat="1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</row>
    <row r="1182" spans="1:20" s="480" customFormat="1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</row>
    <row r="1183" spans="1:20" s="480" customFormat="1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</row>
    <row r="1184" spans="1:20" s="480" customFormat="1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</row>
    <row r="1185" spans="1:20" s="480" customFormat="1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</row>
    <row r="1186" spans="1:20" s="480" customFormat="1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</row>
    <row r="1187" spans="1:20" s="480" customFormat="1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</row>
    <row r="1188" spans="1:20" s="480" customFormat="1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</row>
    <row r="1189" spans="1:20" s="480" customFormat="1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</row>
    <row r="1190" spans="1:20" s="480" customFormat="1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</row>
    <row r="1191" spans="1:20" s="480" customFormat="1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</row>
    <row r="1192" spans="1:20" s="480" customFormat="1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</row>
    <row r="1193" spans="1:20" s="480" customFormat="1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</row>
    <row r="1194" spans="1:20" s="480" customFormat="1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</row>
    <row r="1195" spans="1:20" s="480" customFormat="1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</row>
    <row r="1196" spans="1:20" s="480" customFormat="1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</row>
    <row r="1197" spans="1:20" s="480" customFormat="1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</row>
    <row r="1198" spans="1:20" s="480" customFormat="1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</row>
    <row r="1199" spans="1:20" s="480" customFormat="1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</row>
    <row r="1200" spans="1:20" s="480" customFormat="1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</row>
    <row r="1201" spans="1:20" s="480" customFormat="1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</row>
    <row r="1202" spans="1:20" s="480" customFormat="1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</row>
    <row r="1203" spans="1:20" s="480" customFormat="1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</row>
    <row r="1204" spans="1:20" s="480" customFormat="1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</row>
    <row r="1205" spans="1:20" s="480" customFormat="1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</row>
    <row r="1206" spans="1:20" s="480" customFormat="1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</row>
    <row r="1207" spans="1:20" s="480" customFormat="1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</row>
    <row r="1208" spans="1:20" s="480" customFormat="1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</row>
    <row r="1209" spans="1:20" s="480" customFormat="1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</row>
    <row r="1210" spans="1:20" s="480" customFormat="1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</row>
    <row r="1211" spans="1:20" s="480" customFormat="1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</row>
    <row r="1212" spans="1:20" s="480" customFormat="1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</row>
    <row r="1213" spans="1:20" s="480" customFormat="1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</row>
    <row r="1214" spans="1:20" s="480" customFormat="1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</row>
    <row r="1215" spans="1:20" s="480" customFormat="1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</row>
    <row r="1216" spans="1:20" s="480" customFormat="1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</row>
    <row r="1217" spans="1:20" s="480" customFormat="1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</row>
    <row r="1218" spans="1:20" s="480" customFormat="1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</row>
    <row r="1219" spans="1:20" s="480" customFormat="1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</row>
    <row r="1220" spans="1:20" s="480" customFormat="1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</row>
    <row r="1221" spans="1:20" s="480" customFormat="1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</row>
    <row r="1222" spans="1:20" s="480" customFormat="1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</row>
    <row r="1223" spans="1:20" s="480" customFormat="1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</row>
    <row r="1224" spans="1:20" s="480" customFormat="1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</row>
    <row r="1225" spans="1:20" s="480" customFormat="1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</row>
    <row r="1226" spans="1:20" s="480" customFormat="1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</row>
    <row r="1227" spans="1:20" s="480" customFormat="1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</row>
    <row r="1228" spans="1:20" s="480" customFormat="1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</row>
    <row r="1229" spans="1:20" s="480" customFormat="1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</row>
    <row r="1230" spans="1:20" s="480" customFormat="1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</row>
    <row r="1231" spans="1:20" s="480" customFormat="1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</row>
    <row r="1232" spans="1:20" s="480" customFormat="1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</row>
    <row r="1233" spans="1:20" s="480" customFormat="1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</row>
    <row r="1234" spans="1:20" s="480" customFormat="1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</row>
    <row r="1235" spans="1:20" s="480" customFormat="1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</row>
    <row r="1236" spans="1:20" s="480" customFormat="1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</row>
    <row r="1237" spans="1:20" s="480" customFormat="1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</row>
    <row r="1238" spans="1:20" s="480" customFormat="1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</row>
    <row r="1239" spans="1:20" s="480" customFormat="1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</row>
    <row r="1240" spans="1:20" s="480" customFormat="1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</row>
    <row r="1241" spans="1:20" s="480" customFormat="1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</row>
    <row r="1242" spans="1:20" s="480" customFormat="1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</row>
    <row r="1243" spans="1:20" s="480" customFormat="1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</row>
    <row r="1244" spans="1:20" s="480" customFormat="1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</row>
    <row r="1245" spans="1:20" s="480" customFormat="1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</row>
    <row r="1246" spans="1:20" s="480" customFormat="1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</row>
    <row r="1247" spans="1:20" s="480" customFormat="1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</row>
    <row r="1248" spans="1:20" s="480" customFormat="1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</row>
    <row r="1249" spans="1:20" s="480" customFormat="1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</row>
    <row r="1250" spans="1:20" s="480" customFormat="1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</row>
    <row r="1251" spans="1:20" s="480" customFormat="1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</row>
    <row r="1252" spans="1:20" s="480" customFormat="1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</row>
    <row r="1253" spans="1:20" s="480" customFormat="1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</row>
    <row r="1254" spans="1:20" s="480" customFormat="1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</row>
    <row r="1255" spans="1:20" s="480" customFormat="1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</row>
    <row r="1256" spans="1:20" s="480" customFormat="1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</row>
    <row r="1257" spans="1:20" s="480" customFormat="1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</row>
    <row r="1258" spans="1:20" s="480" customFormat="1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</row>
    <row r="1259" spans="1:20" s="480" customFormat="1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</row>
    <row r="1260" spans="1:20" s="480" customFormat="1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</row>
    <row r="1261" spans="1:20" s="480" customFormat="1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</row>
    <row r="1262" spans="1:20" s="480" customFormat="1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</row>
    <row r="1263" spans="1:20" s="480" customFormat="1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</row>
    <row r="1264" spans="1:20" s="480" customFormat="1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</row>
    <row r="1265" spans="1:20" s="480" customFormat="1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</row>
    <row r="1266" spans="1:20" s="480" customFormat="1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</row>
    <row r="1267" spans="1:20" s="480" customFormat="1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</row>
    <row r="1268" spans="1:20" s="480" customFormat="1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</row>
    <row r="1269" spans="1:20" s="480" customFormat="1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</row>
    <row r="1270" spans="1:20" s="480" customFormat="1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</row>
    <row r="1271" spans="1:20" s="480" customFormat="1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</row>
    <row r="1272" spans="1:20" s="480" customFormat="1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</row>
    <row r="1273" spans="1:20" s="480" customFormat="1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</row>
    <row r="1274" spans="1:20" s="480" customFormat="1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</row>
    <row r="1275" spans="1:20" s="480" customFormat="1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</row>
    <row r="1276" spans="1:20" s="480" customFormat="1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</row>
    <row r="1277" spans="1:20" s="480" customFormat="1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</row>
    <row r="1278" spans="1:20" s="480" customFormat="1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</row>
    <row r="1279" spans="1:20" s="480" customFormat="1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</row>
    <row r="1280" spans="1:20" s="480" customFormat="1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</row>
    <row r="1281" spans="1:20" s="480" customFormat="1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</row>
    <row r="1282" spans="1:20" s="480" customFormat="1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</row>
    <row r="1283" spans="1:20" s="480" customFormat="1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</row>
    <row r="1284" spans="1:20" s="480" customFormat="1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</row>
    <row r="1285" spans="1:20" s="480" customFormat="1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</row>
    <row r="1286" spans="1:20" s="480" customFormat="1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</row>
    <row r="1287" spans="1:20" s="480" customFormat="1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</row>
    <row r="1288" spans="1:20" s="480" customFormat="1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</row>
    <row r="1289" spans="1:20" s="480" customFormat="1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</row>
    <row r="1290" spans="1:20" s="480" customFormat="1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</row>
    <row r="1291" spans="1:20" s="480" customFormat="1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</row>
    <row r="1292" spans="1:20" s="480" customFormat="1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</row>
    <row r="1293" spans="1:20" s="480" customFormat="1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</row>
    <row r="1294" spans="1:20" s="480" customFormat="1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</row>
    <row r="1295" spans="1:20" s="480" customFormat="1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</row>
    <row r="1296" spans="1:20" s="480" customFormat="1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</row>
    <row r="1297" spans="1:20" s="480" customFormat="1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</row>
    <row r="1298" spans="1:20" s="480" customFormat="1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</row>
    <row r="1299" spans="1:20" s="480" customFormat="1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</row>
    <row r="1300" spans="1:20" s="480" customFormat="1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</row>
    <row r="1301" spans="1:20" s="480" customFormat="1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</row>
    <row r="1302" spans="1:20" s="480" customFormat="1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</row>
    <row r="1303" spans="1:20" s="480" customFormat="1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</row>
    <row r="1304" spans="1:20" s="480" customFormat="1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</row>
    <row r="1305" spans="1:20" s="480" customFormat="1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</row>
    <row r="1306" spans="1:20" s="480" customFormat="1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</row>
    <row r="1307" spans="1:20" s="480" customFormat="1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</row>
    <row r="1308" spans="1:20" s="480" customFormat="1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</row>
    <row r="1309" spans="1:20" s="480" customFormat="1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</row>
    <row r="1310" spans="1:20" s="480" customFormat="1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</row>
    <row r="1311" spans="1:20" s="480" customFormat="1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</row>
    <row r="1312" spans="1:20" s="480" customFormat="1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</row>
    <row r="1313" spans="1:20" s="480" customFormat="1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</row>
    <row r="1314" spans="1:20" s="480" customFormat="1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</row>
    <row r="1315" spans="1:20" s="480" customFormat="1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</row>
    <row r="1316" spans="1:20" s="480" customFormat="1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</row>
    <row r="1317" spans="1:20" s="480" customFormat="1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</row>
    <row r="1318" spans="1:20" s="480" customFormat="1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</row>
    <row r="1319" spans="1:20" s="480" customFormat="1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</row>
    <row r="1320" spans="1:20" s="480" customFormat="1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</row>
    <row r="1321" spans="1:20" s="480" customFormat="1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</row>
    <row r="1322" spans="1:20" s="480" customFormat="1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</row>
    <row r="1323" spans="1:20" s="480" customFormat="1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</row>
    <row r="1324" spans="1:20" s="480" customFormat="1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</row>
    <row r="1325" spans="1:20" s="480" customFormat="1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</row>
    <row r="1326" spans="1:20" s="480" customFormat="1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</row>
    <row r="1327" spans="1:20" s="480" customFormat="1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</row>
    <row r="1328" spans="1:20" s="480" customFormat="1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</row>
    <row r="1329" spans="1:20" s="480" customFormat="1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</row>
    <row r="1330" spans="1:20" s="480" customFormat="1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</row>
    <row r="1331" spans="1:20" s="480" customFormat="1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</row>
    <row r="1332" spans="1:20" s="480" customFormat="1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</row>
    <row r="1333" spans="1:20" s="480" customFormat="1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</row>
    <row r="1334" spans="1:20" s="480" customFormat="1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</row>
    <row r="1335" spans="1:20" s="480" customFormat="1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</row>
    <row r="1336" spans="1:20" s="480" customFormat="1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</row>
    <row r="1337" spans="1:20" s="480" customFormat="1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</row>
    <row r="1338" spans="1:20" s="480" customFormat="1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</row>
    <row r="1339" spans="1:20" s="480" customFormat="1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</row>
    <row r="1340" spans="1:20" s="480" customFormat="1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</row>
    <row r="1341" spans="1:20" s="480" customFormat="1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</row>
    <row r="1342" spans="1:20" s="480" customFormat="1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</row>
    <row r="1343" spans="1:20" s="480" customFormat="1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</row>
    <row r="1344" spans="1:20" s="480" customFormat="1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</row>
    <row r="1345" spans="1:20" s="480" customFormat="1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</row>
    <row r="1346" spans="1:20" s="480" customFormat="1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</row>
    <row r="1347" spans="1:20" s="480" customFormat="1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</row>
    <row r="1348" spans="1:20" s="480" customFormat="1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</row>
    <row r="1349" spans="1:20" s="480" customFormat="1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</row>
    <row r="1350" spans="1:20" s="480" customFormat="1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</row>
    <row r="1351" spans="1:20" s="480" customFormat="1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</row>
    <row r="1352" spans="1:20" s="480" customFormat="1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</row>
    <row r="1353" spans="1:20" s="480" customFormat="1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</row>
    <row r="1354" spans="1:20" s="480" customFormat="1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</row>
    <row r="1355" spans="1:20" s="480" customFormat="1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</row>
    <row r="1356" spans="1:20" s="480" customFormat="1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</row>
    <row r="1357" spans="1:20" s="480" customFormat="1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</row>
    <row r="1358" spans="1:20" s="480" customFormat="1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</row>
    <row r="1359" spans="1:20" s="480" customFormat="1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</row>
    <row r="1360" spans="1:20" s="480" customFormat="1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</row>
    <row r="1361" spans="1:20" s="480" customFormat="1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</row>
    <row r="1362" spans="1:20" s="480" customFormat="1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</row>
    <row r="1363" spans="1:20" s="480" customFormat="1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</row>
    <row r="1364" spans="1:20" s="480" customFormat="1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</row>
    <row r="1365" spans="1:20" s="480" customFormat="1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</row>
    <row r="1366" spans="1:20" s="480" customFormat="1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</row>
    <row r="1367" spans="1:20" s="480" customFormat="1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</row>
    <row r="1368" spans="1:20" s="480" customFormat="1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</row>
    <row r="1369" spans="1:20" s="480" customFormat="1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</row>
    <row r="1370" spans="1:20" s="480" customFormat="1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</row>
    <row r="1371" spans="1:20" s="480" customFormat="1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</row>
    <row r="1372" spans="1:20" s="480" customFormat="1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</row>
    <row r="1373" spans="1:20" s="480" customFormat="1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</row>
    <row r="1374" spans="1:20" s="480" customFormat="1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</row>
    <row r="1375" spans="1:20" s="480" customFormat="1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</row>
    <row r="1376" spans="1:20" s="480" customFormat="1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</row>
    <row r="1377" spans="1:20" s="480" customFormat="1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</row>
    <row r="1378" spans="1:20" s="480" customFormat="1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</row>
    <row r="1379" spans="1:20" s="480" customFormat="1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</row>
    <row r="1380" spans="1:20" s="480" customFormat="1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</row>
    <row r="1381" spans="1:20" s="480" customFormat="1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</row>
    <row r="1382" spans="1:20" s="480" customFormat="1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</row>
    <row r="1383" spans="1:20" s="480" customFormat="1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</row>
    <row r="1384" spans="1:20" s="480" customFormat="1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</row>
    <row r="1385" spans="1:20" s="480" customFormat="1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</row>
    <row r="1386" spans="1:20" s="480" customFormat="1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</row>
    <row r="1387" spans="1:20" s="480" customFormat="1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</row>
    <row r="1388" spans="1:20" s="480" customFormat="1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</row>
    <row r="1389" spans="1:20" s="480" customFormat="1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</row>
    <row r="1390" spans="1:20" s="480" customFormat="1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</row>
    <row r="1391" spans="1:20" s="480" customFormat="1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</row>
    <row r="1392" spans="1:20" s="480" customFormat="1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</row>
    <row r="1393" spans="1:20" s="480" customFormat="1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</row>
    <row r="1394" spans="1:20" s="480" customFormat="1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</row>
    <row r="1395" spans="1:20" s="480" customFormat="1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</row>
    <row r="1396" spans="1:20" s="480" customFormat="1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</row>
    <row r="1397" spans="1:20" s="480" customFormat="1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</row>
    <row r="1398" spans="1:20" s="480" customFormat="1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</row>
    <row r="1399" spans="1:20" s="480" customFormat="1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</row>
    <row r="1400" spans="1:20" s="480" customFormat="1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</row>
    <row r="1401" spans="1:20" s="480" customFormat="1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</row>
    <row r="1402" spans="1:20" s="480" customFormat="1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</row>
    <row r="1403" spans="1:20" s="480" customFormat="1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</row>
    <row r="1404" spans="1:20" s="480" customFormat="1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</row>
    <row r="1405" spans="1:20" s="480" customFormat="1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</row>
    <row r="1406" spans="1:20" s="480" customFormat="1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</row>
    <row r="1407" spans="1:20" s="480" customFormat="1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</row>
    <row r="1408" spans="1:20" s="480" customFormat="1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</row>
    <row r="1409" spans="1:20" s="480" customFormat="1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</row>
    <row r="1410" spans="1:20" s="480" customFormat="1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</row>
    <row r="1411" spans="1:20" s="480" customFormat="1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</row>
    <row r="1412" spans="1:20" s="480" customFormat="1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</row>
    <row r="1413" spans="1:20" s="480" customFormat="1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</row>
    <row r="1414" spans="1:20" s="480" customFormat="1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</row>
    <row r="1415" spans="1:20" s="480" customFormat="1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</row>
    <row r="1416" spans="1:20" s="480" customFormat="1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</row>
    <row r="1417" spans="1:20" s="480" customFormat="1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</row>
    <row r="1418" spans="1:20" s="480" customFormat="1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</row>
    <row r="1419" spans="1:20" s="480" customFormat="1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</row>
    <row r="1420" spans="1:20" s="480" customFormat="1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</row>
    <row r="1421" spans="1:20" s="480" customFormat="1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</row>
    <row r="1422" spans="1:20" s="480" customFormat="1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</row>
    <row r="1423" spans="1:20" s="480" customFormat="1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</row>
    <row r="1424" spans="1:20" s="480" customFormat="1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</row>
    <row r="1425" spans="1:20" s="480" customFormat="1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</row>
    <row r="1426" spans="1:20" s="480" customFormat="1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</row>
    <row r="1427" spans="1:20" s="480" customFormat="1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</row>
    <row r="1428" spans="1:20" s="480" customFormat="1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</row>
    <row r="1429" spans="1:20" s="480" customFormat="1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</row>
    <row r="1430" spans="1:20" s="480" customFormat="1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</row>
    <row r="1431" spans="1:20" s="480" customFormat="1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</row>
    <row r="1432" spans="1:20" s="480" customFormat="1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</row>
    <row r="1433" spans="1:20" s="480" customFormat="1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</row>
    <row r="1434" spans="1:20" s="480" customFormat="1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</row>
    <row r="1435" spans="1:20" s="480" customFormat="1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</row>
    <row r="1436" spans="1:20" s="480" customFormat="1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</row>
    <row r="1437" spans="1:20" s="480" customFormat="1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</row>
    <row r="1438" spans="1:20" s="480" customFormat="1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</row>
    <row r="1439" spans="1:20" s="480" customFormat="1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</row>
    <row r="1440" spans="1:20" s="480" customFormat="1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</row>
    <row r="1441" spans="1:20" s="480" customFormat="1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</row>
    <row r="1442" spans="1:20" s="480" customFormat="1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</row>
    <row r="1443" spans="1:20" s="480" customFormat="1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</row>
    <row r="1444" spans="1:20" s="480" customFormat="1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</row>
    <row r="1445" spans="1:20" s="480" customFormat="1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</row>
    <row r="1446" spans="1:20" s="480" customFormat="1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</row>
    <row r="1447" spans="1:20" s="480" customFormat="1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</row>
    <row r="1448" spans="1:20" s="480" customFormat="1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</row>
    <row r="1449" spans="1:20" s="480" customFormat="1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</row>
    <row r="1450" spans="1:20" s="480" customFormat="1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</row>
    <row r="1451" spans="1:20" s="480" customFormat="1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</row>
    <row r="1452" spans="1:20" s="480" customFormat="1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</row>
    <row r="1453" spans="1:20" s="480" customFormat="1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</row>
    <row r="1454" spans="1:20" s="480" customFormat="1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</row>
    <row r="1455" spans="1:20" s="480" customFormat="1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</row>
    <row r="1456" spans="1:20" s="480" customFormat="1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</row>
    <row r="1457" spans="1:20" s="480" customFormat="1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</row>
    <row r="1458" spans="1:20" s="480" customFormat="1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</row>
    <row r="1459" spans="1:20" s="480" customFormat="1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</row>
    <row r="1460" spans="1:20" s="480" customFormat="1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</row>
    <row r="1461" spans="1:20" s="480" customFormat="1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</row>
    <row r="1462" spans="1:20" s="480" customFormat="1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</row>
    <row r="1463" spans="1:20" s="480" customFormat="1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</row>
    <row r="1464" spans="1:20" s="480" customFormat="1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</row>
    <row r="1465" spans="1:20" s="480" customFormat="1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</row>
    <row r="1466" spans="1:20" s="480" customFormat="1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</row>
    <row r="1467" spans="1:20" s="480" customFormat="1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</row>
    <row r="1468" spans="1:20" s="480" customFormat="1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</row>
    <row r="1469" spans="1:20" s="480" customFormat="1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</row>
    <row r="1470" spans="1:20" s="480" customFormat="1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</row>
    <row r="1471" spans="1:20" s="480" customFormat="1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</row>
    <row r="1472" spans="1:20" s="480" customFormat="1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</row>
    <row r="1473" spans="1:20" s="480" customFormat="1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</row>
    <row r="1474" spans="1:20" s="480" customFormat="1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</row>
    <row r="1475" spans="1:20" s="480" customFormat="1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</row>
    <row r="1476" spans="1:20" s="480" customFormat="1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</row>
    <row r="1477" spans="1:20" s="480" customFormat="1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</row>
    <row r="1478" spans="1:20" s="480" customFormat="1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</row>
    <row r="1479" spans="1:20" s="480" customFormat="1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</row>
    <row r="1480" spans="1:20" s="480" customFormat="1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</row>
    <row r="1481" spans="1:20" s="480" customFormat="1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</row>
    <row r="1482" spans="1:20" s="480" customFormat="1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</row>
    <row r="1483" spans="1:20" s="480" customFormat="1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</row>
    <row r="1484" spans="1:20" s="480" customFormat="1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</row>
    <row r="1485" spans="1:20" s="480" customFormat="1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</row>
    <row r="1486" spans="1:20" s="480" customFormat="1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</row>
    <row r="1487" spans="1:20" s="480" customFormat="1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</row>
    <row r="1488" spans="1:20" s="480" customFormat="1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</row>
    <row r="1489" spans="1:20" s="480" customFormat="1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</row>
    <row r="1490" spans="1:20" s="480" customFormat="1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</row>
    <row r="1491" spans="1:20" s="480" customFormat="1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</row>
    <row r="1492" spans="1:20" s="480" customFormat="1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</row>
    <row r="1493" spans="1:20" s="480" customFormat="1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</row>
    <row r="1494" spans="1:20" s="480" customFormat="1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</row>
    <row r="1495" spans="1:20" s="480" customFormat="1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</row>
    <row r="1496" spans="1:20" s="480" customFormat="1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</row>
    <row r="1497" spans="1:20" s="480" customFormat="1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</row>
    <row r="1498" spans="1:20" s="480" customFormat="1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</row>
    <row r="1499" spans="1:20" s="480" customFormat="1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</row>
    <row r="1500" spans="1:20" s="480" customFormat="1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</row>
    <row r="1501" spans="1:20" s="480" customFormat="1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</row>
    <row r="1502" spans="1:20" s="480" customFormat="1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</row>
    <row r="1503" spans="1:20" s="480" customFormat="1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</row>
    <row r="1504" spans="1:20" s="480" customFormat="1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</row>
    <row r="1505" spans="1:20" s="480" customFormat="1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</row>
    <row r="1506" spans="1:20" s="480" customFormat="1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</row>
    <row r="1507" spans="1:20" s="480" customFormat="1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</row>
    <row r="1508" spans="1:20" s="480" customFormat="1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</row>
    <row r="1509" spans="1:20" s="480" customFormat="1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</row>
    <row r="1510" spans="1:20" s="480" customFormat="1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</row>
    <row r="1511" spans="1:20" s="480" customFormat="1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</row>
    <row r="1512" spans="1:20" s="480" customFormat="1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</row>
    <row r="1513" spans="1:20" s="480" customFormat="1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</row>
    <row r="1514" spans="1:20" s="480" customFormat="1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</row>
    <row r="1515" spans="1:20" s="480" customFormat="1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</row>
    <row r="1516" spans="1:20" s="480" customFormat="1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</row>
    <row r="1517" spans="1:20" s="480" customFormat="1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</row>
    <row r="1518" spans="1:20" s="480" customFormat="1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</row>
    <row r="1519" spans="1:20" s="480" customFormat="1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</row>
    <row r="1520" spans="1:20" s="480" customFormat="1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</row>
    <row r="1521" spans="1:20" s="480" customFormat="1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</row>
    <row r="1522" spans="1:20" s="480" customFormat="1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</row>
    <row r="1523" spans="1:20" s="480" customFormat="1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</row>
    <row r="1524" spans="1:20" s="480" customFormat="1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</row>
    <row r="1525" spans="1:20" s="480" customFormat="1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</row>
    <row r="1526" spans="1:20" s="480" customFormat="1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</row>
    <row r="1527" spans="1:20" s="480" customFormat="1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</row>
    <row r="1528" spans="1:20" s="480" customFormat="1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</row>
    <row r="1529" spans="1:20" s="480" customFormat="1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</row>
    <row r="1530" spans="1:20" s="480" customFormat="1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</row>
    <row r="1531" spans="1:20" s="480" customFormat="1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</row>
    <row r="1532" spans="1:20" s="480" customFormat="1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</row>
    <row r="1533" spans="1:20" s="480" customFormat="1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</row>
    <row r="1534" spans="1:20" s="480" customFormat="1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</row>
    <row r="1535" spans="1:20" s="480" customFormat="1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</row>
    <row r="1536" spans="1:20" s="480" customFormat="1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</row>
    <row r="1537" spans="1:20" s="480" customFormat="1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</row>
    <row r="1538" spans="1:20" s="480" customFormat="1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</row>
    <row r="1539" spans="1:20" s="480" customFormat="1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</row>
    <row r="1540" spans="1:20" s="480" customFormat="1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</row>
    <row r="1541" spans="1:20" s="480" customFormat="1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</row>
    <row r="1542" spans="1:20" s="480" customFormat="1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</row>
    <row r="1543" spans="1:20" s="480" customFormat="1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</row>
    <row r="1544" spans="1:20" s="480" customFormat="1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</row>
    <row r="1545" spans="1:20" s="480" customFormat="1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</row>
    <row r="1546" spans="1:20" s="480" customFormat="1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</row>
    <row r="1547" spans="1:20" s="480" customFormat="1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</row>
    <row r="1548" spans="1:20" s="480" customFormat="1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</row>
    <row r="1549" spans="1:20" s="480" customFormat="1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</row>
    <row r="1550" spans="1:20" s="480" customFormat="1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</row>
    <row r="1551" spans="1:20" s="480" customFormat="1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</row>
    <row r="1552" spans="1:20" s="480" customFormat="1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</row>
    <row r="1553" spans="1:20" s="480" customFormat="1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</row>
    <row r="1554" spans="1:20" s="480" customFormat="1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</row>
    <row r="1555" spans="1:20" s="480" customFormat="1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</row>
    <row r="1556" spans="1:20" s="480" customFormat="1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</row>
    <row r="1557" spans="1:20" s="480" customFormat="1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</row>
    <row r="1558" spans="1:20" s="480" customFormat="1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</row>
    <row r="1559" spans="1:20" s="480" customFormat="1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</row>
    <row r="1560" spans="1:20" s="480" customFormat="1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</row>
    <row r="1561" spans="1:20" s="480" customFormat="1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</row>
    <row r="1562" spans="1:20" s="480" customFormat="1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</row>
    <row r="1563" spans="1:20" s="480" customFormat="1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</row>
    <row r="1564" spans="1:20" s="480" customFormat="1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</row>
    <row r="1565" spans="1:20" s="480" customFormat="1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</row>
    <row r="1566" spans="1:20" s="480" customFormat="1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</row>
    <row r="1567" spans="1:20" s="480" customFormat="1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</row>
    <row r="1568" spans="1:20" s="480" customFormat="1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</row>
    <row r="1569" spans="1:20" s="480" customFormat="1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</row>
    <row r="1570" spans="1:20" s="480" customFormat="1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</row>
    <row r="1571" spans="1:20" s="480" customFormat="1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</row>
    <row r="1572" spans="1:20" s="480" customFormat="1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</row>
    <row r="1573" spans="1:20" s="480" customFormat="1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</row>
    <row r="1574" spans="1:20" s="480" customFormat="1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</row>
    <row r="1575" spans="1:20" s="480" customFormat="1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</row>
    <row r="1576" spans="1:20" s="480" customFormat="1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</row>
    <row r="1577" spans="1:20" s="480" customFormat="1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</row>
    <row r="1578" spans="1:20" s="480" customFormat="1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</row>
    <row r="1579" spans="1:20" s="480" customFormat="1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</row>
    <row r="1580" spans="1:20" s="480" customFormat="1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</row>
    <row r="1581" spans="1:20" s="480" customFormat="1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</row>
    <row r="1582" spans="1:20" s="480" customFormat="1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</row>
    <row r="1583" spans="1:20" s="480" customFormat="1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</row>
    <row r="1584" spans="1:20" s="480" customFormat="1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</row>
    <row r="1585" spans="1:20" s="480" customFormat="1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</row>
    <row r="1586" spans="1:20" s="480" customFormat="1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</row>
    <row r="1587" spans="1:20" s="480" customFormat="1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</row>
    <row r="1588" spans="1:20" s="480" customFormat="1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</row>
    <row r="1589" spans="1:20" s="480" customFormat="1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</row>
    <row r="1590" spans="1:20" s="480" customFormat="1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</row>
    <row r="1591" spans="1:20" s="480" customFormat="1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</row>
    <row r="1592" spans="1:20" s="480" customFormat="1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</row>
    <row r="1593" spans="1:20" s="480" customFormat="1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</row>
    <row r="1594" spans="1:20" s="480" customFormat="1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</row>
    <row r="1595" spans="1:20" s="480" customFormat="1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</row>
    <row r="1596" spans="1:20" s="480" customFormat="1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</row>
    <row r="1597" spans="1:20" s="480" customFormat="1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</row>
    <row r="1598" spans="1:20" s="480" customFormat="1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</row>
    <row r="1599" spans="1:20" s="480" customFormat="1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</row>
    <row r="1600" spans="1:20" s="480" customFormat="1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</row>
    <row r="1601" spans="1:20" s="480" customFormat="1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</row>
    <row r="1602" spans="1:20" s="480" customFormat="1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</row>
    <row r="1603" spans="1:20" s="480" customFormat="1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</row>
    <row r="1604" spans="1:20" s="480" customFormat="1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</row>
    <row r="1605" spans="1:20" s="480" customFormat="1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</row>
    <row r="1606" spans="1:20" s="480" customFormat="1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</row>
    <row r="1607" spans="1:20" s="480" customFormat="1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</row>
    <row r="1608" spans="1:20" s="480" customFormat="1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</row>
    <row r="1609" spans="1:20" s="480" customFormat="1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</row>
    <row r="1610" spans="1:20" s="480" customFormat="1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</row>
    <row r="1611" spans="1:20" s="480" customFormat="1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</row>
    <row r="1612" spans="1:20" s="480" customFormat="1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</row>
    <row r="1613" spans="1:20" s="480" customFormat="1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</row>
    <row r="1614" spans="1:20" s="480" customFormat="1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</row>
    <row r="1615" spans="1:20" s="480" customFormat="1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</row>
    <row r="1616" spans="1:20" s="480" customFormat="1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</row>
    <row r="1617" spans="1:20" s="480" customFormat="1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</row>
    <row r="1618" spans="1:20" s="480" customFormat="1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</row>
    <row r="1619" spans="1:20" s="480" customFormat="1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</row>
    <row r="1620" spans="1:20" s="480" customFormat="1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</row>
    <row r="1621" spans="1:20" s="480" customFormat="1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</row>
    <row r="1622" spans="1:20" s="480" customFormat="1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</row>
    <row r="1623" spans="1:20" s="480" customFormat="1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</row>
    <row r="1624" spans="1:20" s="480" customFormat="1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</row>
    <row r="1625" spans="1:20" s="480" customFormat="1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</row>
    <row r="1626" spans="1:20" s="480" customFormat="1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</row>
    <row r="1627" spans="1:20" s="480" customFormat="1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</row>
    <row r="1628" spans="1:20" s="480" customFormat="1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</row>
    <row r="1629" spans="1:20" s="480" customFormat="1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</row>
    <row r="1630" spans="1:20" s="480" customFormat="1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</row>
    <row r="1631" spans="1:20" s="480" customFormat="1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</row>
    <row r="1632" spans="1:20" s="480" customFormat="1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</row>
    <row r="1633" spans="1:20" s="480" customFormat="1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</row>
    <row r="1634" spans="1:20" s="480" customFormat="1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</row>
    <row r="1635" spans="1:20" s="480" customFormat="1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</row>
    <row r="1636" spans="1:20" s="480" customFormat="1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</row>
    <row r="1637" spans="1:20" s="480" customFormat="1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</row>
    <row r="1638" spans="1:20" s="480" customFormat="1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</row>
    <row r="1639" spans="1:20" s="480" customFormat="1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</row>
    <row r="1640" spans="1:20" s="480" customFormat="1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</row>
    <row r="1641" spans="1:20" s="480" customFormat="1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</row>
    <row r="1642" spans="1:20" s="480" customFormat="1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</row>
    <row r="1643" spans="1:20" s="480" customFormat="1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</row>
    <row r="1644" spans="1:20" s="480" customFormat="1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</row>
    <row r="1645" spans="1:20" s="480" customFormat="1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</row>
    <row r="1646" spans="1:20" s="480" customFormat="1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</row>
    <row r="1647" spans="1:20" s="480" customFormat="1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</row>
    <row r="1648" spans="1:20" s="480" customFormat="1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</row>
    <row r="1649" spans="1:20" s="480" customFormat="1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</row>
    <row r="1650" spans="1:20" s="480" customFormat="1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</row>
    <row r="1651" spans="1:20" s="480" customFormat="1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</row>
    <row r="1652" spans="1:20" s="480" customFormat="1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</row>
    <row r="1653" spans="1:20" s="480" customFormat="1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</row>
    <row r="1654" spans="1:20" s="480" customFormat="1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</row>
    <row r="1655" spans="1:20" s="480" customFormat="1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</row>
    <row r="1656" spans="1:20" s="480" customFormat="1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</row>
    <row r="1657" spans="1:20" s="480" customFormat="1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</row>
    <row r="1658" spans="1:20" s="480" customFormat="1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</row>
    <row r="1659" spans="1:20" s="480" customFormat="1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</row>
    <row r="1660" spans="1:20" s="480" customFormat="1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</row>
    <row r="1661" spans="1:20" s="480" customFormat="1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</row>
    <row r="1662" spans="1:20" s="480" customFormat="1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</row>
    <row r="1663" spans="1:20" s="480" customFormat="1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</row>
    <row r="1664" spans="1:20" s="480" customFormat="1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</row>
    <row r="1665" spans="1:20" s="480" customFormat="1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</row>
    <row r="1666" spans="1:20" s="480" customFormat="1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</row>
    <row r="1667" spans="1:20" s="480" customFormat="1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</row>
    <row r="1668" spans="1:20" s="480" customFormat="1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</row>
    <row r="1669" spans="1:20" s="480" customFormat="1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</row>
    <row r="1670" spans="1:20" s="480" customFormat="1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</row>
    <row r="1671" spans="1:20" s="480" customFormat="1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</row>
    <row r="1672" spans="1:20" s="480" customFormat="1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</row>
    <row r="1673" spans="1:20" s="480" customFormat="1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</row>
    <row r="1674" spans="1:20" s="480" customFormat="1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</row>
    <row r="1675" spans="1:20" s="480" customFormat="1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</row>
    <row r="1676" spans="1:20" s="480" customFormat="1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</row>
    <row r="1677" spans="1:20" s="480" customFormat="1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</row>
    <row r="1678" spans="1:20" s="480" customFormat="1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</row>
    <row r="1679" spans="1:20" s="480" customFormat="1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</row>
    <row r="1680" spans="1:20" s="480" customFormat="1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</row>
    <row r="1681" spans="1:20" s="480" customFormat="1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</row>
    <row r="1682" spans="1:20" s="480" customFormat="1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</row>
    <row r="1683" spans="1:20" s="480" customFormat="1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</row>
    <row r="1684" spans="1:20" s="480" customFormat="1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</row>
    <row r="1685" spans="1:20" s="480" customFormat="1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</row>
    <row r="1686" spans="1:20" s="480" customFormat="1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</row>
    <row r="1687" spans="1:20" s="480" customFormat="1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</row>
    <row r="1688" spans="1:20" s="480" customFormat="1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</row>
    <row r="1689" spans="1:20" s="480" customFormat="1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</row>
    <row r="1690" spans="1:20" s="480" customFormat="1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</row>
    <row r="1691" spans="1:20" s="480" customFormat="1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</row>
    <row r="1692" spans="1:20" s="480" customFormat="1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</row>
    <row r="1693" spans="1:20" s="480" customFormat="1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</row>
    <row r="1694" spans="1:20" s="480" customFormat="1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</row>
    <row r="1695" spans="1:20" s="480" customFormat="1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</row>
    <row r="1696" spans="1:20" s="480" customFormat="1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</row>
    <row r="1697" spans="1:20" s="480" customFormat="1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</row>
    <row r="1698" spans="1:20" s="480" customFormat="1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</row>
    <row r="1699" spans="1:20" s="480" customFormat="1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</row>
    <row r="1700" spans="1:20" s="480" customFormat="1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</row>
    <row r="1701" spans="1:20" s="480" customFormat="1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</row>
    <row r="1702" spans="1:20" s="480" customFormat="1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</row>
    <row r="1703" spans="1:20" s="480" customFormat="1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</row>
    <row r="1704" spans="1:20" s="480" customFormat="1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</row>
    <row r="1705" spans="1:20" s="480" customFormat="1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</row>
    <row r="1706" spans="1:20" s="480" customFormat="1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</row>
    <row r="1707" spans="1:20" s="480" customFormat="1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</row>
    <row r="1708" spans="1:20" s="480" customFormat="1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</row>
    <row r="1709" spans="1:20" s="480" customFormat="1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</row>
    <row r="1710" spans="1:20" s="480" customFormat="1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</row>
    <row r="1711" spans="1:20" s="480" customFormat="1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</row>
    <row r="1712" spans="1:20" s="480" customFormat="1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</row>
    <row r="1713" spans="1:20" s="480" customFormat="1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</row>
    <row r="1714" spans="1:20" s="480" customFormat="1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</row>
    <row r="1715" spans="1:20" s="480" customFormat="1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</row>
    <row r="1716" spans="1:20" s="480" customFormat="1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</row>
    <row r="1717" spans="1:20" s="480" customFormat="1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</row>
    <row r="1718" spans="1:20" s="480" customFormat="1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</row>
    <row r="1719" spans="1:20" s="480" customFormat="1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</row>
    <row r="1720" spans="1:20" s="480" customFormat="1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</row>
    <row r="1721" spans="1:20" s="480" customFormat="1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</row>
    <row r="1722" spans="1:20" s="480" customFormat="1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</row>
    <row r="1723" spans="1:20" s="480" customFormat="1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</row>
    <row r="1724" spans="1:20" s="480" customFormat="1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</row>
    <row r="1725" spans="1:20" s="480" customFormat="1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</row>
    <row r="1726" spans="1:20" s="480" customFormat="1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</row>
    <row r="1727" spans="1:20" s="480" customFormat="1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</row>
    <row r="1728" spans="1:20" s="480" customFormat="1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</row>
    <row r="1729" spans="1:20" s="480" customFormat="1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</row>
    <row r="1730" spans="1:20" s="480" customFormat="1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</row>
    <row r="1731" spans="1:20" s="480" customFormat="1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</row>
    <row r="1732" spans="1:20" s="480" customFormat="1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</row>
    <row r="1733" spans="1:20" s="480" customFormat="1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</row>
    <row r="1734" spans="1:20" s="480" customFormat="1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</row>
    <row r="1735" spans="1:20" s="480" customFormat="1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</row>
    <row r="1736" spans="1:20" s="480" customFormat="1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</row>
    <row r="1737" spans="1:20" s="480" customFormat="1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</row>
    <row r="1738" spans="1:20" s="480" customFormat="1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</row>
    <row r="1739" spans="1:20" s="480" customFormat="1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</row>
    <row r="1740" spans="1:20" s="480" customFormat="1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</row>
    <row r="1741" spans="1:20" s="480" customFormat="1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</row>
    <row r="1742" spans="1:20" s="480" customFormat="1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</row>
    <row r="1743" spans="1:20" s="480" customFormat="1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</row>
    <row r="1744" spans="1:20" s="480" customFormat="1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</row>
    <row r="1745" spans="1:20" s="480" customFormat="1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</row>
    <row r="1746" spans="1:20" s="480" customFormat="1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</row>
    <row r="1747" spans="1:20" s="480" customFormat="1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</row>
    <row r="1748" spans="1:20" s="480" customFormat="1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</row>
    <row r="1749" spans="1:20" s="480" customFormat="1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</row>
    <row r="1750" spans="1:20" s="480" customFormat="1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</row>
    <row r="1751" spans="1:20" s="480" customFormat="1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</row>
    <row r="1752" spans="1:20" s="480" customFormat="1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</row>
    <row r="1753" spans="1:20" s="480" customFormat="1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</row>
    <row r="1754" spans="1:20" s="480" customFormat="1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</row>
    <row r="1755" spans="1:20" s="480" customFormat="1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</row>
    <row r="1756" spans="1:20" s="480" customFormat="1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</row>
    <row r="1757" spans="1:20" s="480" customFormat="1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</row>
    <row r="1758" spans="1:20" s="480" customFormat="1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</row>
    <row r="1759" spans="1:20" s="480" customFormat="1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</row>
    <row r="1760" spans="1:20" s="480" customFormat="1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</row>
    <row r="1761" spans="1:20" s="480" customFormat="1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</row>
    <row r="1762" spans="1:20" s="480" customFormat="1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</row>
    <row r="1763" spans="1:20" s="480" customFormat="1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</row>
    <row r="1764" spans="1:20" s="480" customFormat="1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</row>
    <row r="1765" spans="1:20" s="480" customFormat="1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</row>
    <row r="1766" spans="1:20" s="480" customFormat="1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</row>
    <row r="1767" spans="1:20" s="480" customFormat="1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</row>
    <row r="1768" spans="1:20" s="480" customFormat="1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</row>
    <row r="1769" spans="1:20" s="480" customFormat="1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</row>
    <row r="1770" spans="1:20" s="480" customFormat="1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</row>
    <row r="1771" spans="1:20" s="480" customFormat="1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</row>
    <row r="1772" spans="1:20" s="480" customFormat="1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</row>
    <row r="1773" spans="1:20" s="480" customFormat="1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</row>
    <row r="1774" spans="1:20" s="480" customFormat="1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</row>
    <row r="1775" spans="1:20" s="480" customFormat="1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</row>
    <row r="1776" spans="1:20" s="480" customFormat="1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</row>
    <row r="1777" spans="1:20" s="480" customFormat="1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</row>
    <row r="1778" spans="1:20" s="480" customFormat="1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</row>
    <row r="1779" spans="1:20" s="480" customFormat="1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</row>
    <row r="1780" spans="1:20" s="480" customFormat="1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</row>
    <row r="1781" spans="1:20" s="480" customFormat="1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</row>
    <row r="1782" spans="1:20" s="480" customFormat="1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</row>
    <row r="1783" spans="1:20" s="480" customFormat="1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</row>
    <row r="1784" spans="1:20" s="480" customFormat="1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</row>
    <row r="1785" spans="1:20" s="480" customFormat="1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</row>
    <row r="1786" spans="1:20" s="480" customFormat="1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</row>
    <row r="1787" spans="1:20" s="480" customFormat="1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</row>
    <row r="1788" spans="1:20" s="480" customFormat="1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</row>
    <row r="1789" spans="1:20" s="480" customFormat="1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</row>
    <row r="1790" spans="1:20" s="480" customFormat="1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</row>
    <row r="1791" spans="1:20" s="480" customFormat="1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</row>
    <row r="1792" spans="1:20" s="480" customFormat="1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</row>
    <row r="1793" spans="1:20" s="480" customFormat="1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</row>
    <row r="1794" spans="1:20" s="480" customFormat="1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</row>
    <row r="1795" spans="1:20" s="480" customFormat="1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</row>
    <row r="1796" spans="1:20" s="480" customFormat="1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</row>
    <row r="1797" spans="1:20" s="480" customFormat="1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</row>
    <row r="1798" spans="1:20" s="480" customFormat="1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</row>
    <row r="1799" spans="1:20" s="480" customFormat="1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</row>
    <row r="1800" spans="1:20" s="480" customFormat="1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</row>
    <row r="1801" spans="1:20" s="480" customFormat="1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</row>
    <row r="1802" spans="1:20" s="480" customFormat="1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</row>
    <row r="1803" spans="1:20" s="480" customFormat="1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</row>
    <row r="1804" spans="1:20" s="480" customFormat="1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</row>
    <row r="1805" spans="1:20" s="480" customFormat="1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</row>
    <row r="1806" spans="1:20" s="480" customFormat="1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</row>
    <row r="1807" spans="1:20" s="480" customFormat="1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</row>
    <row r="1808" spans="1:20" s="480" customFormat="1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</row>
    <row r="1809" spans="1:20" s="480" customFormat="1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</row>
    <row r="1810" spans="1:20" s="480" customFormat="1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</row>
    <row r="1811" spans="1:20" s="480" customFormat="1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</row>
    <row r="1812" spans="1:20" s="480" customFormat="1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</row>
    <row r="1813" spans="1:20" s="480" customFormat="1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</row>
    <row r="1814" spans="1:20" s="480" customFormat="1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</row>
    <row r="1815" spans="1:20" s="480" customFormat="1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</row>
    <row r="1816" spans="1:20" s="480" customFormat="1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</row>
    <row r="1817" spans="1:20" s="480" customFormat="1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</row>
    <row r="1818" spans="1:20" s="480" customFormat="1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</row>
    <row r="1819" spans="1:20" s="480" customFormat="1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</row>
    <row r="1820" spans="1:20" s="480" customFormat="1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</row>
    <row r="1821" spans="1:20" s="480" customFormat="1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</row>
    <row r="1822" spans="1:20" s="480" customFormat="1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</row>
    <row r="1823" spans="1:20" s="480" customFormat="1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</row>
    <row r="1824" spans="1:20" s="480" customFormat="1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</row>
    <row r="1825" spans="1:20" s="480" customFormat="1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</row>
    <row r="1826" spans="1:20" s="480" customFormat="1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</row>
    <row r="1827" spans="1:20" s="480" customFormat="1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</row>
    <row r="1828" spans="1:20" s="480" customFormat="1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</row>
    <row r="1829" spans="1:20" s="480" customFormat="1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</row>
    <row r="1830" spans="1:20" s="480" customFormat="1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</row>
    <row r="1831" spans="1:20" s="480" customFormat="1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</row>
    <row r="1832" spans="1:20" s="480" customFormat="1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</row>
    <row r="1833" spans="1:20" s="480" customFormat="1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</row>
    <row r="1834" spans="1:20" s="480" customFormat="1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</row>
    <row r="1835" spans="1:20" s="480" customFormat="1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</row>
    <row r="1836" spans="1:20" s="480" customFormat="1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</row>
    <row r="1837" spans="1:20" s="480" customFormat="1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</row>
    <row r="1838" spans="1:20" s="480" customFormat="1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</row>
    <row r="1839" spans="1:20" s="480" customFormat="1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</row>
    <row r="1840" spans="1:20" s="480" customFormat="1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</row>
    <row r="1841" spans="1:20" s="480" customFormat="1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</row>
    <row r="1842" spans="1:20" s="480" customFormat="1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</row>
    <row r="1843" spans="1:20" s="480" customFormat="1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</row>
    <row r="1844" spans="1:20" s="480" customFormat="1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</row>
    <row r="1845" spans="1:20" s="480" customFormat="1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</row>
    <row r="1846" spans="1:20" s="480" customFormat="1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</row>
    <row r="1847" spans="1:20" s="480" customFormat="1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</row>
    <row r="1848" spans="1:20" s="480" customFormat="1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</row>
    <row r="1849" spans="1:20" s="480" customFormat="1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</row>
    <row r="1850" spans="1:20" s="480" customFormat="1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</row>
    <row r="1851" spans="1:20" s="480" customFormat="1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</row>
    <row r="1852" spans="1:20" s="480" customFormat="1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</row>
    <row r="1853" spans="1:20" s="480" customFormat="1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</row>
    <row r="1854" spans="1:20" s="480" customFormat="1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</row>
    <row r="1855" spans="1:20" s="480" customFormat="1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</row>
    <row r="1856" spans="1:20" s="480" customFormat="1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</row>
    <row r="1857" spans="1:20" s="480" customFormat="1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</row>
    <row r="1858" spans="1:20" s="480" customFormat="1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</row>
    <row r="1859" spans="1:20" s="480" customFormat="1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</row>
    <row r="1860" spans="1:20" s="480" customFormat="1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</row>
    <row r="1861" spans="1:20" s="480" customFormat="1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</row>
    <row r="1862" spans="1:20" s="480" customFormat="1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</row>
    <row r="1863" spans="1:20" s="480" customFormat="1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</row>
    <row r="1864" spans="1:20" s="480" customFormat="1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</row>
    <row r="1865" spans="1:20" s="480" customFormat="1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</row>
    <row r="1866" spans="1:20" s="480" customFormat="1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</row>
    <row r="1867" spans="1:20" s="480" customFormat="1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</row>
    <row r="1868" spans="1:20" s="480" customFormat="1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</row>
    <row r="1869" spans="1:20" s="480" customFormat="1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</row>
    <row r="1870" spans="1:20" s="480" customFormat="1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</row>
    <row r="1871" spans="1:20" s="480" customFormat="1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</row>
    <row r="1872" spans="1:20" s="480" customFormat="1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</row>
    <row r="1873" spans="1:20" s="480" customFormat="1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</row>
    <row r="1874" spans="1:20" s="480" customFormat="1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</row>
    <row r="1875" spans="1:20" s="480" customFormat="1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</row>
    <row r="1876" spans="1:20" s="480" customFormat="1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</row>
    <row r="1877" spans="1:20" s="480" customFormat="1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</row>
    <row r="1878" spans="1:20" s="480" customFormat="1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</row>
    <row r="1879" spans="1:20" s="480" customFormat="1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</row>
    <row r="1880" spans="1:20" s="480" customFormat="1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</row>
    <row r="1881" spans="1:20" s="480" customFormat="1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</row>
    <row r="1882" spans="1:20" s="480" customFormat="1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</row>
    <row r="1883" spans="1:20" s="480" customFormat="1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</row>
    <row r="1884" spans="1:20" s="480" customFormat="1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</row>
    <row r="1885" spans="1:20" s="480" customFormat="1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</row>
    <row r="1886" spans="1:20" s="480" customFormat="1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</row>
    <row r="1887" spans="1:20" s="480" customFormat="1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</row>
    <row r="1888" spans="1:20" s="480" customFormat="1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</row>
    <row r="1889" spans="1:20" s="480" customFormat="1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</row>
    <row r="1890" spans="1:20" s="480" customFormat="1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</row>
    <row r="1891" spans="1:20" s="480" customFormat="1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</row>
    <row r="1892" spans="1:20" s="480" customFormat="1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</row>
    <row r="1893" spans="1:20" s="480" customFormat="1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</row>
    <row r="1894" spans="1:20" s="480" customFormat="1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</row>
    <row r="1895" spans="1:20" s="480" customFormat="1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</row>
    <row r="1896" spans="1:20" s="480" customFormat="1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</row>
    <row r="1897" spans="1:20" s="480" customFormat="1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</row>
    <row r="1898" spans="1:20" s="480" customFormat="1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</row>
    <row r="1899" spans="1:20" s="480" customFormat="1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</row>
    <row r="1900" spans="1:20" s="480" customFormat="1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</row>
    <row r="1901" spans="1:20" s="480" customFormat="1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</row>
    <row r="1902" spans="1:20" s="480" customFormat="1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</row>
    <row r="1903" spans="1:20" s="480" customFormat="1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</row>
    <row r="1904" spans="1:20" s="480" customFormat="1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</row>
    <row r="1905" spans="1:20" s="480" customFormat="1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</row>
    <row r="1906" spans="1:20" s="480" customFormat="1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</row>
    <row r="1907" spans="1:20" s="480" customFormat="1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</row>
    <row r="1908" spans="1:20" s="480" customFormat="1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</row>
    <row r="1909" spans="1:20" s="480" customFormat="1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</row>
    <row r="1910" spans="1:20" s="480" customFormat="1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</row>
    <row r="1911" spans="1:20" s="480" customFormat="1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</row>
    <row r="1912" spans="1:20" s="480" customFormat="1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</row>
    <row r="1913" spans="1:20" s="480" customFormat="1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</row>
    <row r="1914" spans="1:20" s="480" customFormat="1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</row>
    <row r="1915" spans="1:20" s="480" customFormat="1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</row>
    <row r="1916" spans="1:20" s="480" customFormat="1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</row>
    <row r="1917" spans="1:20" s="480" customFormat="1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</row>
    <row r="1918" spans="1:20" s="480" customFormat="1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</row>
    <row r="1919" spans="1:20" s="480" customFormat="1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</row>
    <row r="1920" spans="1:20" s="480" customFormat="1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</row>
    <row r="1921" spans="1:20" s="480" customFormat="1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</row>
    <row r="1922" spans="1:20" s="480" customFormat="1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</row>
    <row r="1923" spans="1:20" s="480" customFormat="1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</row>
    <row r="1924" spans="1:20" s="480" customFormat="1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</row>
    <row r="1925" spans="1:20" s="480" customFormat="1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</row>
    <row r="1926" spans="1:20" s="480" customFormat="1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</row>
    <row r="1927" spans="1:20" s="480" customFormat="1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</row>
    <row r="1928" spans="1:20" s="480" customFormat="1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</row>
    <row r="1929" spans="1:20" s="480" customFormat="1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</row>
    <row r="1930" spans="1:20" s="480" customFormat="1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</row>
    <row r="1931" spans="1:20" s="480" customFormat="1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</row>
    <row r="1932" spans="1:20" s="480" customFormat="1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</row>
    <row r="1933" spans="1:20" s="480" customFormat="1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</row>
    <row r="1934" spans="1:20" s="480" customFormat="1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</row>
    <row r="1935" spans="1:20" s="480" customFormat="1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</row>
    <row r="1936" spans="1:20" s="480" customFormat="1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</row>
    <row r="1937" spans="1:20" s="480" customFormat="1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</row>
    <row r="1938" spans="1:20" s="480" customFormat="1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</row>
    <row r="1939" spans="1:20" s="480" customFormat="1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</row>
    <row r="1940" spans="1:20" s="480" customFormat="1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</row>
    <row r="1941" spans="1:20" s="480" customFormat="1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</row>
    <row r="1942" spans="1:20" s="480" customFormat="1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</row>
    <row r="1943" spans="1:20" s="480" customFormat="1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</row>
    <row r="1944" spans="1:20" s="480" customFormat="1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</row>
    <row r="1945" spans="1:20" s="480" customFormat="1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</row>
    <row r="1946" spans="1:20" s="480" customFormat="1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</row>
    <row r="1947" spans="1:20" s="480" customFormat="1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</row>
    <row r="1948" spans="1:20" s="480" customFormat="1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</row>
    <row r="1949" spans="1:20" s="480" customFormat="1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</row>
    <row r="1950" spans="1:20" s="480" customFormat="1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</row>
    <row r="1951" spans="1:20" s="480" customFormat="1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</row>
    <row r="1952" spans="1:20" s="480" customFormat="1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</row>
    <row r="1953" spans="1:20" s="480" customFormat="1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</row>
    <row r="1954" spans="1:20" s="480" customFormat="1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</row>
    <row r="1955" spans="1:20" s="480" customFormat="1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</row>
    <row r="1956" spans="1:20" s="480" customFormat="1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</row>
    <row r="1957" spans="1:20" s="480" customFormat="1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</row>
    <row r="1958" spans="1:20" s="480" customFormat="1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</row>
    <row r="1959" spans="1:20" s="480" customFormat="1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</row>
    <row r="1960" spans="1:20" s="480" customFormat="1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</row>
    <row r="1961" spans="1:20" s="480" customFormat="1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</row>
    <row r="1962" spans="1:20" s="480" customFormat="1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</row>
    <row r="1963" spans="1:20" s="480" customFormat="1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</row>
    <row r="1964" spans="1:20" s="480" customFormat="1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</row>
    <row r="1965" spans="1:20" s="480" customFormat="1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</row>
    <row r="1966" spans="1:20" s="480" customFormat="1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</row>
    <row r="1967" spans="1:20" s="480" customFormat="1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</row>
    <row r="1968" spans="1:20" s="480" customFormat="1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</row>
    <row r="1969" spans="1:20" s="480" customFormat="1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</row>
    <row r="1970" spans="1:20" s="480" customFormat="1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</row>
    <row r="1971" spans="1:20" s="480" customFormat="1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</row>
    <row r="1972" spans="1:20" s="480" customFormat="1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</row>
    <row r="1973" spans="1:20" s="480" customFormat="1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</row>
    <row r="1974" spans="1:20" s="480" customFormat="1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</row>
    <row r="1975" spans="1:20" s="480" customFormat="1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</row>
    <row r="1976" spans="1:20" s="480" customFormat="1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</row>
    <row r="1977" spans="1:20" s="480" customFormat="1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</row>
    <row r="1978" spans="1:20" s="480" customFormat="1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</row>
    <row r="1979" spans="1:20" s="480" customFormat="1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</row>
    <row r="1980" spans="1:20" s="480" customFormat="1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</row>
    <row r="1981" spans="1:20" s="480" customFormat="1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</row>
    <row r="1982" spans="1:20" s="480" customFormat="1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</row>
    <row r="1983" spans="1:20" s="480" customFormat="1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</row>
    <row r="1984" spans="1:20" s="480" customFormat="1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</row>
    <row r="1985" spans="1:20" s="480" customFormat="1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</row>
    <row r="1986" spans="1:20" s="480" customFormat="1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</row>
    <row r="1987" spans="1:20" s="480" customFormat="1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</row>
    <row r="1988" spans="1:20" s="480" customFormat="1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</row>
    <row r="1989" spans="1:20" s="480" customFormat="1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</row>
    <row r="1990" spans="1:20" s="480" customFormat="1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</row>
    <row r="1991" spans="1:20" s="480" customFormat="1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</row>
    <row r="1992" spans="1:20" s="480" customFormat="1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</row>
    <row r="1993" spans="1:20" s="480" customFormat="1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</row>
    <row r="1994" spans="1:20" s="480" customFormat="1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</row>
    <row r="1995" spans="1:20" s="480" customFormat="1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</row>
    <row r="1996" spans="1:20" s="480" customFormat="1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</row>
    <row r="1997" spans="1:20" s="480" customFormat="1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</row>
    <row r="1998" spans="1:20" s="480" customFormat="1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</row>
    <row r="1999" spans="1:20" s="480" customFormat="1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</row>
    <row r="2000" spans="1:20" s="480" customFormat="1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</row>
    <row r="2001" spans="1:20" s="480" customFormat="1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</row>
    <row r="2002" spans="1:20" s="480" customFormat="1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</row>
    <row r="2003" spans="1:20" s="480" customFormat="1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</row>
    <row r="2004" spans="1:20" s="480" customFormat="1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</row>
    <row r="2005" spans="1:20" s="480" customFormat="1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</row>
    <row r="2006" spans="1:20" s="480" customFormat="1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</row>
    <row r="2007" spans="1:20" s="480" customFormat="1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</row>
    <row r="2008" spans="1:20" s="480" customFormat="1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</row>
    <row r="2009" spans="1:20" s="480" customFormat="1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</row>
    <row r="2010" spans="1:20" s="480" customFormat="1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</row>
    <row r="2011" spans="1:20" s="480" customFormat="1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</row>
    <row r="2012" spans="1:20" s="480" customFormat="1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</row>
    <row r="2013" spans="1:20" s="480" customFormat="1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</row>
    <row r="2014" spans="1:20" s="480" customFormat="1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</row>
    <row r="2015" spans="1:20" s="480" customFormat="1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</row>
    <row r="2016" spans="1:20" s="480" customFormat="1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</row>
    <row r="2017" spans="1:20" s="480" customFormat="1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</row>
    <row r="2018" spans="1:20" s="480" customFormat="1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</row>
    <row r="2019" spans="1:20" s="480" customFormat="1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</row>
    <row r="2020" spans="1:20" s="480" customFormat="1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</row>
    <row r="2021" spans="1:20" s="480" customFormat="1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</row>
    <row r="2022" spans="1:20" s="480" customFormat="1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</row>
    <row r="2023" spans="1:20" s="480" customFormat="1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</row>
    <row r="2024" spans="1:20" s="480" customFormat="1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</row>
    <row r="2025" spans="1:20" s="480" customFormat="1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</row>
    <row r="2026" spans="1:20" s="480" customFormat="1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</row>
    <row r="2027" spans="1:20" s="480" customFormat="1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</row>
    <row r="2028" spans="1:20" s="480" customFormat="1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</row>
    <row r="2029" spans="1:20" s="480" customFormat="1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</row>
    <row r="2030" spans="1:20" s="480" customFormat="1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</row>
    <row r="2031" spans="1:20" s="480" customFormat="1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</row>
    <row r="2032" spans="1:20" s="480" customFormat="1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</row>
    <row r="2033" spans="1:20" s="480" customFormat="1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</row>
    <row r="2034" spans="1:20" s="480" customFormat="1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</row>
    <row r="2035" spans="1:20" s="480" customFormat="1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</row>
    <row r="2036" spans="1:20" s="480" customFormat="1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</row>
    <row r="2037" spans="1:20" s="480" customFormat="1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</row>
    <row r="2038" spans="1:20" s="480" customFormat="1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</row>
    <row r="2039" spans="1:20" s="480" customFormat="1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</row>
    <row r="2040" spans="1:20" s="480" customFormat="1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</row>
    <row r="2041" spans="1:20" s="480" customFormat="1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</row>
    <row r="2042" spans="1:20" s="480" customFormat="1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</row>
    <row r="2043" spans="1:20" s="480" customFormat="1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</row>
    <row r="2044" spans="1:20" s="480" customFormat="1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</row>
    <row r="2045" spans="1:20" s="480" customFormat="1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</row>
    <row r="2046" spans="1:20" s="480" customFormat="1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</row>
    <row r="2047" spans="1:20" s="480" customFormat="1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</row>
    <row r="2048" spans="1:20" s="480" customFormat="1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</row>
    <row r="2049" spans="1:20" s="480" customFormat="1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</row>
    <row r="2050" spans="1:20" s="480" customFormat="1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</row>
    <row r="2051" spans="1:20" s="480" customFormat="1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</row>
    <row r="2052" spans="1:20" s="480" customFormat="1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</row>
    <row r="2053" spans="1:20" s="480" customFormat="1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</row>
    <row r="2054" spans="1:20" s="480" customFormat="1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</row>
    <row r="2055" spans="1:20" s="480" customFormat="1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</row>
    <row r="2056" spans="1:20" s="480" customFormat="1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</row>
    <row r="2057" spans="1:20" s="480" customFormat="1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</row>
    <row r="2058" spans="1:20" s="480" customFormat="1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</row>
    <row r="2059" spans="1:20" s="480" customFormat="1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</row>
    <row r="2060" spans="1:20" s="480" customFormat="1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</row>
    <row r="2061" spans="1:20" s="480" customFormat="1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</row>
    <row r="2062" spans="1:20" s="480" customFormat="1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</row>
    <row r="2063" spans="1:20" s="480" customFormat="1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</row>
    <row r="2064" spans="1:20" s="480" customFormat="1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</row>
    <row r="2065" spans="1:20" s="480" customFormat="1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</row>
    <row r="2066" spans="1:20" s="480" customFormat="1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</row>
    <row r="2067" spans="1:20" s="480" customFormat="1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</row>
    <row r="2068" spans="1:20" s="480" customFormat="1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</row>
    <row r="2069" spans="1:20" s="480" customFormat="1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</row>
    <row r="2070" spans="1:20" s="480" customFormat="1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</row>
    <row r="2071" spans="1:20" s="480" customFormat="1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</row>
    <row r="2072" spans="1:20" s="480" customFormat="1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</row>
    <row r="2073" spans="1:20" s="480" customFormat="1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</row>
    <row r="2074" spans="1:20" s="480" customFormat="1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</row>
    <row r="2075" spans="1:20" s="480" customFormat="1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</row>
    <row r="2076" spans="1:20" s="480" customFormat="1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</row>
    <row r="2077" spans="1:20" s="480" customFormat="1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</row>
    <row r="2078" spans="1:20" s="480" customFormat="1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</row>
    <row r="2079" spans="1:20" s="480" customFormat="1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</row>
    <row r="2080" spans="1:20" s="480" customFormat="1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</row>
    <row r="2081" spans="1:20" s="480" customFormat="1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</row>
    <row r="2082" spans="1:20" s="480" customFormat="1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</row>
    <row r="2083" spans="1:20" s="480" customFormat="1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</row>
    <row r="2084" spans="1:20" s="480" customFormat="1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</row>
    <row r="2085" spans="1:20" s="480" customFormat="1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</row>
    <row r="2086" spans="1:20" s="480" customFormat="1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</row>
    <row r="2087" spans="1:20" s="480" customFormat="1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</row>
    <row r="2088" spans="1:20" s="480" customFormat="1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</row>
    <row r="2089" spans="1:20" s="480" customFormat="1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</row>
    <row r="2090" spans="1:20" s="480" customFormat="1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</row>
    <row r="2091" spans="1:20" s="480" customFormat="1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</row>
    <row r="2092" spans="1:20" s="480" customFormat="1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</row>
    <row r="2093" spans="1:20" s="480" customFormat="1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</row>
    <row r="2094" spans="1:20" s="480" customFormat="1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</row>
    <row r="2095" spans="1:20" s="480" customFormat="1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</row>
    <row r="2096" spans="1:20" s="480" customFormat="1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</row>
    <row r="2097" spans="1:20" s="480" customFormat="1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</row>
    <row r="2098" spans="1:20" s="480" customFormat="1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</row>
    <row r="2099" spans="1:20" s="480" customFormat="1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</row>
    <row r="2100" spans="1:20" s="480" customFormat="1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</row>
    <row r="2101" spans="1:20" s="480" customFormat="1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</row>
    <row r="2102" spans="1:20" s="480" customFormat="1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</row>
    <row r="2103" spans="1:20" s="480" customFormat="1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</row>
    <row r="2104" spans="1:20" s="480" customFormat="1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</row>
    <row r="2105" spans="1:20" s="480" customFormat="1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</row>
    <row r="2106" spans="1:20" s="480" customFormat="1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</row>
    <row r="2107" spans="1:20" s="480" customFormat="1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</row>
    <row r="2108" spans="1:20" s="480" customFormat="1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</row>
    <row r="2109" spans="1:20" s="480" customFormat="1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</row>
    <row r="2110" spans="1:20" s="480" customFormat="1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</row>
    <row r="2111" spans="1:20" s="480" customFormat="1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</row>
    <row r="2112" spans="1:20" s="480" customFormat="1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</row>
    <row r="2113" spans="1:20" s="480" customFormat="1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</row>
    <row r="2114" spans="1:20" s="480" customFormat="1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</row>
    <row r="2115" spans="1:20" s="480" customFormat="1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</row>
    <row r="2116" spans="1:20" s="480" customFormat="1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</row>
    <row r="2117" spans="1:20" s="480" customFormat="1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</row>
    <row r="2118" spans="1:20" s="480" customFormat="1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</row>
    <row r="2119" spans="1:20" s="480" customFormat="1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</row>
    <row r="2120" spans="1:20" s="480" customFormat="1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</row>
    <row r="2121" spans="1:20" s="480" customFormat="1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</row>
    <row r="2122" spans="1:20" s="480" customFormat="1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</row>
    <row r="2123" spans="1:20" s="480" customFormat="1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</row>
    <row r="2124" spans="1:20" s="480" customFormat="1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</row>
    <row r="2125" spans="1:20" s="480" customFormat="1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</row>
    <row r="2126" spans="1:20" s="480" customFormat="1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</row>
    <row r="2127" spans="1:20" s="480" customFormat="1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</row>
    <row r="2128" spans="1:20" s="480" customFormat="1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</row>
    <row r="2129" spans="1:20" s="480" customFormat="1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</row>
    <row r="2130" spans="1:20" s="480" customFormat="1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</row>
    <row r="2131" spans="1:20" s="480" customFormat="1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</row>
    <row r="2132" spans="1:20" s="480" customFormat="1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</row>
    <row r="2133" spans="1:20" s="480" customFormat="1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</row>
    <row r="2134" spans="1:20" s="480" customFormat="1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</row>
    <row r="2135" spans="1:20" s="480" customFormat="1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</row>
    <row r="2136" spans="1:20" s="480" customFormat="1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</row>
    <row r="2137" spans="1:20" s="480" customFormat="1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</row>
    <row r="2138" spans="1:20" s="480" customFormat="1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</row>
    <row r="2139" spans="1:20" s="480" customFormat="1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</row>
    <row r="2140" spans="1:20" s="480" customFormat="1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</row>
    <row r="2141" spans="1:20" s="480" customFormat="1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</row>
    <row r="2142" spans="1:20" s="480" customFormat="1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</row>
    <row r="2143" spans="1:20" s="480" customFormat="1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</row>
    <row r="2144" spans="1:20" s="480" customFormat="1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</row>
    <row r="2145" spans="1:20" s="480" customFormat="1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</row>
    <row r="2146" spans="1:20" s="480" customFormat="1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</row>
    <row r="2147" spans="1:20" s="480" customFormat="1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</row>
    <row r="2148" spans="1:20" s="480" customFormat="1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</row>
    <row r="2149" spans="1:20" s="480" customFormat="1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</row>
    <row r="2150" spans="1:20" s="480" customFormat="1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</row>
    <row r="2151" spans="1:20" s="480" customFormat="1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</row>
    <row r="2152" spans="1:20" s="480" customFormat="1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</row>
    <row r="2153" spans="1:20" s="480" customFormat="1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</row>
    <row r="2154" spans="1:20" s="480" customFormat="1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</row>
    <row r="2155" spans="1:20" s="480" customFormat="1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</row>
    <row r="2156" spans="1:20" s="480" customFormat="1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</row>
    <row r="2157" spans="1:20" s="480" customFormat="1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</row>
    <row r="2158" spans="1:20" s="480" customFormat="1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</row>
    <row r="2159" spans="1:20" s="480" customFormat="1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</row>
    <row r="2160" spans="1:20" s="480" customFormat="1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</row>
    <row r="2161" spans="1:20" s="480" customFormat="1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</row>
    <row r="2162" spans="1:20" s="480" customFormat="1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</row>
    <row r="2163" spans="1:20" s="480" customFormat="1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</row>
    <row r="2164" spans="1:20" s="480" customFormat="1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</row>
    <row r="2165" spans="1:20" s="480" customFormat="1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</row>
    <row r="2166" spans="1:20" s="480" customFormat="1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</row>
    <row r="2167" spans="1:20" s="480" customFormat="1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</row>
    <row r="2168" spans="1:20" s="480" customFormat="1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</row>
    <row r="2169" spans="1:20" s="480" customFormat="1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</row>
    <row r="2170" spans="1:20" s="480" customFormat="1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</row>
    <row r="2171" spans="1:20" s="480" customFormat="1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</row>
    <row r="2172" spans="1:20" s="480" customFormat="1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</row>
    <row r="2173" spans="1:20" s="480" customFormat="1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</row>
    <row r="2174" spans="1:20" s="480" customFormat="1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</row>
    <row r="2175" spans="1:20" s="480" customFormat="1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</row>
    <row r="2176" spans="1:20" s="480" customFormat="1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</row>
    <row r="2177" spans="1:20" s="480" customFormat="1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</row>
    <row r="2178" spans="1:20" s="480" customFormat="1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</row>
    <row r="2179" spans="1:20" s="480" customFormat="1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</row>
    <row r="2180" spans="1:20" s="480" customFormat="1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</row>
    <row r="2181" spans="1:20" s="480" customFormat="1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</row>
    <row r="2182" spans="1:20" s="480" customFormat="1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</row>
    <row r="2183" spans="1:20" s="480" customFormat="1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</row>
    <row r="2184" spans="1:20" s="480" customFormat="1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</row>
    <row r="2185" spans="1:20" s="480" customFormat="1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</row>
    <row r="2186" spans="1:20" s="480" customFormat="1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</row>
    <row r="2187" spans="1:20" s="480" customFormat="1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</row>
    <row r="2188" spans="1:20" s="480" customFormat="1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</row>
    <row r="2189" spans="1:20" s="480" customFormat="1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</row>
    <row r="2190" spans="1:20" s="480" customFormat="1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</row>
    <row r="2191" spans="1:20" s="480" customFormat="1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</row>
    <row r="2192" spans="1:20" s="480" customFormat="1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</row>
    <row r="2193" spans="1:20" s="480" customFormat="1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</row>
    <row r="2194" spans="1:20" s="480" customFormat="1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</row>
    <row r="2195" spans="1:20" s="480" customFormat="1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</row>
    <row r="2196" spans="1:20" s="480" customFormat="1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</row>
    <row r="2197" spans="1:20" s="480" customFormat="1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</row>
    <row r="2198" spans="1:20" s="480" customFormat="1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</row>
    <row r="2199" spans="1:20" s="480" customFormat="1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</row>
    <row r="2200" spans="1:20" s="480" customFormat="1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</row>
    <row r="2201" spans="1:20" s="480" customFormat="1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</row>
    <row r="2202" spans="1:20" s="480" customFormat="1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</row>
    <row r="2203" spans="1:20" s="480" customFormat="1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</row>
    <row r="2204" spans="1:20" s="480" customFormat="1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</row>
    <row r="2205" spans="1:20" s="480" customFormat="1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</row>
    <row r="2206" spans="1:20" s="480" customFormat="1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</row>
    <row r="2207" spans="1:20" s="480" customFormat="1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</row>
    <row r="2208" spans="1:20" s="480" customFormat="1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</row>
    <row r="2209" spans="1:20" s="480" customFormat="1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</row>
    <row r="2210" spans="1:20" s="480" customFormat="1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</row>
    <row r="2211" spans="1:20" s="480" customFormat="1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</row>
    <row r="2212" spans="1:20" s="480" customFormat="1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</row>
    <row r="2213" spans="1:20" s="480" customFormat="1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</row>
    <row r="2214" spans="1:20" s="480" customFormat="1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</row>
    <row r="2215" spans="1:20" s="480" customFormat="1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</row>
    <row r="2216" spans="1:20" s="480" customFormat="1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</row>
    <row r="2217" spans="1:20" s="480" customFormat="1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</row>
    <row r="2218" spans="1:20" s="480" customFormat="1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</row>
    <row r="2219" spans="1:20" s="480" customFormat="1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</row>
    <row r="2220" spans="1:20" s="480" customFormat="1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</row>
    <row r="2221" spans="1:20" s="480" customFormat="1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</row>
    <row r="2222" spans="1:20" s="480" customFormat="1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</row>
    <row r="2223" spans="1:20" s="480" customFormat="1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</row>
    <row r="2224" spans="1:20" s="480" customFormat="1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</row>
    <row r="2225" spans="1:20" s="480" customFormat="1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</row>
    <row r="2226" spans="1:20" s="480" customFormat="1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</row>
    <row r="2227" spans="1:20" s="480" customFormat="1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</row>
    <row r="2228" spans="1:20" s="480" customFormat="1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</row>
    <row r="2229" spans="1:20" s="480" customFormat="1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</row>
    <row r="2230" spans="1:20" s="480" customFormat="1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</row>
    <row r="2231" spans="1:20" s="480" customFormat="1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</row>
    <row r="2232" spans="1:20" s="480" customFormat="1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</row>
    <row r="2233" spans="1:20" s="480" customFormat="1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</row>
    <row r="2234" spans="1:20" s="480" customFormat="1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</row>
    <row r="2235" spans="1:20" s="480" customFormat="1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</row>
    <row r="2236" spans="1:20" s="480" customFormat="1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</row>
    <row r="2237" spans="1:20" s="480" customFormat="1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</row>
    <row r="2238" spans="1:20" s="480" customFormat="1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</row>
    <row r="2239" spans="1:20" s="480" customFormat="1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</row>
    <row r="2240" spans="1:20" s="480" customFormat="1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</row>
    <row r="2241" spans="1:20" s="480" customFormat="1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</row>
    <row r="2242" spans="1:20" s="480" customFormat="1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</row>
    <row r="2243" spans="1:20" s="480" customFormat="1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</row>
    <row r="2244" spans="1:20" s="480" customFormat="1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</row>
    <row r="2245" spans="1:20" s="480" customFormat="1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</row>
    <row r="2246" spans="1:20" s="480" customFormat="1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</row>
    <row r="2247" spans="1:20" s="480" customFormat="1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</row>
    <row r="2248" spans="1:20" s="480" customFormat="1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</row>
    <row r="2249" spans="1:20" s="480" customFormat="1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</row>
    <row r="2250" spans="1:20" s="480" customFormat="1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</row>
    <row r="2251" spans="1:20" s="480" customFormat="1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</row>
    <row r="2252" spans="1:20" s="480" customFormat="1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</row>
    <row r="2253" spans="1:20" s="480" customFormat="1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</row>
    <row r="2254" spans="1:20" s="480" customFormat="1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</row>
    <row r="2255" spans="1:20" s="480" customFormat="1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</row>
    <row r="2256" spans="1:20" s="480" customFormat="1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</row>
    <row r="2257" spans="1:20" s="480" customFormat="1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</row>
    <row r="2258" spans="1:20" s="480" customFormat="1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</row>
    <row r="2259" spans="1:20" s="480" customFormat="1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</row>
    <row r="2260" spans="1:20" s="480" customFormat="1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</row>
    <row r="2261" spans="1:20" s="480" customFormat="1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</row>
    <row r="2262" spans="1:20" s="480" customFormat="1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</row>
    <row r="2263" spans="1:20" s="480" customFormat="1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</row>
    <row r="2264" spans="1:20" s="480" customFormat="1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</row>
    <row r="2265" spans="1:20" s="480" customFormat="1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</row>
    <row r="2266" spans="1:20" s="480" customFormat="1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</row>
    <row r="2267" spans="1:20" s="480" customFormat="1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</row>
    <row r="2268" spans="1:20" s="480" customFormat="1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</row>
    <row r="2269" spans="1:20" s="480" customFormat="1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</row>
    <row r="2270" spans="1:20" s="480" customFormat="1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</row>
    <row r="2271" spans="1:20" s="480" customFormat="1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</row>
    <row r="2272" spans="1:20" s="480" customFormat="1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</row>
    <row r="2273" spans="1:20" s="480" customFormat="1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</row>
    <row r="2274" spans="1:20" s="480" customFormat="1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</row>
    <row r="2275" spans="1:20" s="480" customFormat="1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</row>
    <row r="2276" spans="1:20" s="480" customFormat="1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</row>
    <row r="2277" spans="1:20" s="480" customFormat="1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</row>
    <row r="2278" spans="1:20" s="480" customFormat="1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</row>
    <row r="2279" spans="1:20" s="480" customFormat="1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</row>
    <row r="2280" spans="1:20" s="480" customFormat="1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</row>
    <row r="2281" spans="1:20" s="480" customFormat="1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</row>
    <row r="2282" spans="1:20" s="480" customFormat="1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</row>
    <row r="2283" spans="1:20" s="480" customFormat="1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</row>
    <row r="2284" spans="1:20" s="480" customFormat="1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</row>
    <row r="2285" spans="1:20" s="480" customFormat="1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</row>
    <row r="2286" spans="1:20" s="480" customFormat="1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</row>
    <row r="2287" spans="1:20" s="480" customFormat="1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</row>
    <row r="2288" spans="1:20" s="480" customFormat="1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</row>
    <row r="2289" spans="1:20" s="480" customFormat="1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</row>
    <row r="2290" spans="1:20" s="480" customFormat="1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</row>
    <row r="2291" spans="1:20" s="480" customFormat="1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</row>
    <row r="2292" spans="1:20" s="480" customFormat="1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</row>
    <row r="2293" spans="1:20" s="480" customFormat="1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</row>
    <row r="2294" spans="1:20" s="480" customFormat="1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</row>
    <row r="2295" spans="1:20" s="480" customFormat="1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</row>
    <row r="2296" spans="1:20" s="480" customFormat="1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</row>
    <row r="2297" spans="1:20" s="480" customFormat="1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</row>
    <row r="2298" spans="1:20" s="480" customFormat="1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</row>
    <row r="2299" spans="1:20" s="480" customFormat="1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</row>
    <row r="2300" spans="1:20" s="480" customFormat="1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</row>
    <row r="2301" spans="1:20" s="480" customFormat="1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</row>
    <row r="2302" spans="1:20" s="480" customFormat="1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</row>
    <row r="2303" spans="1:20" s="480" customFormat="1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</row>
    <row r="2304" spans="1:20" s="480" customFormat="1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</row>
    <row r="2305" spans="1:20" s="480" customFormat="1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</row>
    <row r="2306" spans="1:20" s="480" customFormat="1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</row>
    <row r="2307" spans="1:20" s="480" customFormat="1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</row>
    <row r="2308" spans="1:20" s="480" customFormat="1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</row>
    <row r="2309" spans="1:20" s="480" customFormat="1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</row>
    <row r="2310" spans="1:20" s="480" customFormat="1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</row>
    <row r="2311" spans="1:20" s="480" customFormat="1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</row>
    <row r="2312" spans="1:20" s="480" customFormat="1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</row>
    <row r="2313" spans="1:20" s="480" customFormat="1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</row>
    <row r="2314" spans="1:20" s="480" customFormat="1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</row>
    <row r="2315" spans="1:20" s="480" customFormat="1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</row>
    <row r="2316" spans="1:20" s="480" customFormat="1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</row>
    <row r="2317" spans="1:20" s="480" customFormat="1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</row>
    <row r="2318" spans="1:20" s="480" customFormat="1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</row>
    <row r="2319" spans="1:20" s="480" customFormat="1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</row>
    <row r="2320" spans="1:20" s="480" customFormat="1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</row>
    <row r="2321" spans="1:20" s="480" customFormat="1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</row>
    <row r="2322" spans="1:20" s="480" customFormat="1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</row>
    <row r="2323" spans="1:20" s="480" customFormat="1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</row>
    <row r="2324" spans="1:20" s="480" customFormat="1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</row>
    <row r="2325" spans="1:20" s="480" customFormat="1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</row>
    <row r="2326" spans="1:20" s="480" customFormat="1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</row>
    <row r="2327" spans="1:20" s="480" customFormat="1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</row>
    <row r="2328" spans="1:20" s="480" customFormat="1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</row>
    <row r="2329" spans="1:20" s="480" customFormat="1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</row>
    <row r="2330" spans="1:20" s="480" customFormat="1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</row>
    <row r="2331" spans="1:20" s="480" customFormat="1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</row>
    <row r="2332" spans="1:20" s="480" customFormat="1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</row>
    <row r="2333" spans="1:20" s="480" customFormat="1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</row>
    <row r="2334" spans="1:20" s="480" customFormat="1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</row>
    <row r="2335" spans="1:20" s="480" customFormat="1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</row>
    <row r="2336" spans="1:20" s="480" customFormat="1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</row>
    <row r="2337" spans="1:20" s="480" customFormat="1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</row>
    <row r="2338" spans="1:20" s="480" customFormat="1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</row>
    <row r="2339" spans="1:20" s="480" customFormat="1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</row>
    <row r="2340" spans="1:20" s="480" customFormat="1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</row>
    <row r="2341" spans="1:20" s="480" customFormat="1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</row>
    <row r="2342" spans="1:20" s="480" customFormat="1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</row>
    <row r="2343" spans="1:20" s="480" customFormat="1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</row>
    <row r="2344" spans="1:20" s="480" customFormat="1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</row>
    <row r="2345" spans="1:20" s="480" customFormat="1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</row>
    <row r="2346" spans="1:20" s="480" customFormat="1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</row>
    <row r="2347" spans="1:20" s="480" customFormat="1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</row>
    <row r="2348" spans="1:20" s="480" customFormat="1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</row>
    <row r="2349" spans="1:20" s="480" customFormat="1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</row>
    <row r="2350" spans="1:20" s="480" customFormat="1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</row>
    <row r="2351" spans="1:20" s="480" customFormat="1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</row>
    <row r="2352" spans="1:20" s="480" customFormat="1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</row>
    <row r="2353" spans="1:20" s="480" customFormat="1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</row>
    <row r="2354" spans="1:20" s="480" customFormat="1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</row>
    <row r="2355" spans="1:20" s="480" customFormat="1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</row>
    <row r="2356" spans="1:20" s="480" customFormat="1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</row>
    <row r="2357" spans="1:20" s="480" customFormat="1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</row>
    <row r="2358" spans="1:20" s="480" customFormat="1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</row>
    <row r="2359" spans="1:20" s="480" customFormat="1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</row>
    <row r="2360" spans="1:20" s="480" customFormat="1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</row>
    <row r="2361" spans="1:20" s="480" customFormat="1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</row>
    <row r="2362" spans="1:20" s="480" customFormat="1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</row>
    <row r="2363" spans="1:20" s="480" customFormat="1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</row>
    <row r="2364" spans="1:20" s="480" customFormat="1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</row>
    <row r="2365" spans="1:20" s="480" customFormat="1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</row>
    <row r="2366" spans="1:20" s="480" customFormat="1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</row>
    <row r="2367" spans="1:20" s="480" customFormat="1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</row>
    <row r="2368" spans="1:20" s="480" customFormat="1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</row>
    <row r="2369" spans="1:20" s="480" customFormat="1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</row>
    <row r="2370" spans="1:20" s="480" customFormat="1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</row>
    <row r="2371" spans="1:20" s="480" customFormat="1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</row>
    <row r="2372" spans="1:20" s="480" customFormat="1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</row>
    <row r="2373" spans="1:20" s="480" customFormat="1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</row>
    <row r="2374" spans="1:20" s="480" customFormat="1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</row>
    <row r="2375" spans="1:20" s="480" customFormat="1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</row>
    <row r="2376" spans="1:20" s="480" customFormat="1">
      <c r="A2376" s="15"/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</row>
    <row r="2377" spans="1:20" s="480" customFormat="1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</row>
    <row r="2378" spans="1:20" s="480" customFormat="1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</row>
    <row r="2379" spans="1:20" s="480" customFormat="1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</row>
    <row r="2380" spans="1:20" s="480" customFormat="1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</row>
    <row r="2381" spans="1:20" s="480" customFormat="1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</row>
    <row r="2382" spans="1:20" s="480" customFormat="1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</row>
    <row r="2383" spans="1:20" s="480" customFormat="1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</row>
    <row r="2384" spans="1:20" s="480" customFormat="1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</row>
    <row r="2385" spans="1:20" s="480" customFormat="1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</row>
    <row r="2386" spans="1:20" s="480" customFormat="1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</row>
    <row r="2387" spans="1:20" s="480" customFormat="1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</row>
    <row r="2388" spans="1:20" s="480" customFormat="1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</row>
    <row r="2389" spans="1:20" s="480" customFormat="1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</row>
    <row r="2390" spans="1:20" s="480" customFormat="1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</row>
    <row r="2391" spans="1:20" s="480" customFormat="1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</row>
    <row r="2392" spans="1:20" s="480" customFormat="1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</row>
    <row r="2393" spans="1:20" s="480" customFormat="1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</row>
    <row r="2394" spans="1:20" s="480" customFormat="1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</row>
    <row r="2395" spans="1:20" s="480" customFormat="1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</row>
    <row r="2396" spans="1:20" s="480" customFormat="1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</row>
    <row r="2397" spans="1:20" s="480" customFormat="1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</row>
    <row r="2398" spans="1:20" s="480" customFormat="1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</row>
    <row r="2399" spans="1:20" s="480" customFormat="1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</row>
    <row r="2400" spans="1:20" s="480" customFormat="1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</row>
    <row r="2401" spans="1:20" s="480" customFormat="1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</row>
    <row r="2402" spans="1:20" s="480" customFormat="1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</row>
    <row r="2403" spans="1:20" s="480" customFormat="1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</row>
    <row r="2404" spans="1:20" s="480" customFormat="1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</row>
    <row r="2405" spans="1:20" s="480" customFormat="1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</row>
    <row r="2406" spans="1:20" s="480" customFormat="1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</row>
    <row r="2407" spans="1:20" s="480" customFormat="1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</row>
    <row r="2408" spans="1:20" s="480" customFormat="1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</row>
    <row r="2409" spans="1:20" s="480" customFormat="1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</row>
    <row r="2410" spans="1:20" s="480" customFormat="1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</row>
    <row r="2411" spans="1:20" s="480" customFormat="1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</row>
    <row r="2412" spans="1:20" s="480" customFormat="1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</row>
    <row r="2413" spans="1:20" s="480" customFormat="1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</row>
    <row r="2414" spans="1:20" s="480" customFormat="1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</row>
    <row r="2415" spans="1:20" s="480" customFormat="1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</row>
    <row r="2416" spans="1:20" s="480" customFormat="1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</row>
    <row r="2417" spans="1:20" s="480" customFormat="1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</row>
    <row r="2418" spans="1:20" s="480" customFormat="1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</row>
    <row r="2419" spans="1:20" s="480" customFormat="1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</row>
    <row r="2420" spans="1:20" s="480" customFormat="1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</row>
    <row r="2421" spans="1:20" s="480" customFormat="1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</row>
    <row r="2422" spans="1:20" s="480" customFormat="1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</row>
    <row r="2423" spans="1:20" s="480" customFormat="1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</row>
    <row r="2424" spans="1:20" s="480" customFormat="1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</row>
    <row r="2425" spans="1:20" s="480" customFormat="1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</row>
    <row r="2426" spans="1:20" s="480" customFormat="1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</row>
    <row r="2427" spans="1:20" s="480" customFormat="1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</row>
    <row r="2428" spans="1:20" s="480" customFormat="1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</row>
    <row r="2429" spans="1:20" s="480" customFormat="1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</row>
    <row r="2430" spans="1:20" s="480" customFormat="1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</row>
    <row r="2431" spans="1:20" s="480" customFormat="1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</row>
    <row r="2432" spans="1:20" s="480" customFormat="1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</row>
    <row r="2433" spans="1:20" s="480" customFormat="1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</row>
    <row r="2434" spans="1:20" s="480" customFormat="1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</row>
    <row r="2435" spans="1:20" s="480" customFormat="1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</row>
    <row r="2436" spans="1:20" s="480" customFormat="1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</row>
    <row r="2437" spans="1:20" s="480" customFormat="1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</row>
    <row r="2438" spans="1:20" s="480" customFormat="1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</row>
    <row r="2439" spans="1:20" s="480" customFormat="1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</row>
    <row r="2440" spans="1:20" s="480" customFormat="1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</row>
    <row r="2441" spans="1:20" s="480" customFormat="1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</row>
    <row r="2442" spans="1:20" s="480" customFormat="1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</row>
    <row r="2443" spans="1:20" s="480" customFormat="1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</row>
    <row r="2444" spans="1:20" s="480" customFormat="1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</row>
    <row r="2445" spans="1:20" s="480" customFormat="1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</row>
    <row r="2446" spans="1:20" s="480" customFormat="1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</row>
    <row r="2447" spans="1:20" s="480" customFormat="1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</row>
    <row r="2448" spans="1:20" s="480" customFormat="1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</row>
    <row r="2449" spans="1:20" s="480" customFormat="1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</row>
    <row r="2450" spans="1:20" s="480" customFormat="1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</row>
    <row r="2451" spans="1:20" s="480" customFormat="1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</row>
    <row r="2452" spans="1:20" s="480" customFormat="1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</row>
    <row r="2453" spans="1:20" s="480" customFormat="1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</row>
    <row r="2454" spans="1:20" s="480" customFormat="1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</row>
    <row r="2455" spans="1:20" s="480" customFormat="1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</row>
    <row r="2456" spans="1:20" s="480" customFormat="1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</row>
    <row r="2457" spans="1:20" s="480" customFormat="1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</row>
    <row r="2458" spans="1:20" s="480" customFormat="1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</row>
    <row r="2459" spans="1:20" s="480" customFormat="1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</row>
    <row r="2460" spans="1:20" s="480" customFormat="1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</row>
    <row r="2461" spans="1:20" s="480" customFormat="1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</row>
    <row r="2462" spans="1:20" s="480" customFormat="1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</row>
    <row r="2463" spans="1:20" s="480" customFormat="1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</row>
    <row r="2464" spans="1:20" s="480" customFormat="1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</row>
    <row r="2465" spans="1:20" s="480" customFormat="1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</row>
    <row r="2466" spans="1:20" s="480" customFormat="1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</row>
    <row r="2467" spans="1:20" s="480" customFormat="1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</row>
    <row r="2468" spans="1:20" s="480" customFormat="1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</row>
    <row r="2469" spans="1:20" s="480" customFormat="1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</row>
    <row r="2470" spans="1:20" s="480" customFormat="1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</row>
    <row r="2471" spans="1:20" s="480" customFormat="1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</row>
    <row r="2472" spans="1:20" s="480" customFormat="1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</row>
    <row r="2473" spans="1:20" s="480" customFormat="1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</row>
    <row r="2474" spans="1:20" s="480" customFormat="1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</row>
    <row r="2475" spans="1:20" s="480" customFormat="1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</row>
    <row r="2476" spans="1:20" s="480" customFormat="1">
      <c r="A2476" s="15"/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</row>
    <row r="2477" spans="1:20" s="480" customFormat="1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</row>
    <row r="2478" spans="1:20" s="480" customFormat="1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</row>
    <row r="2479" spans="1:20" s="480" customFormat="1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</row>
    <row r="2480" spans="1:20" s="480" customFormat="1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</row>
    <row r="2481" spans="1:20" s="480" customFormat="1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</row>
    <row r="2482" spans="1:20" s="480" customFormat="1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</row>
    <row r="2483" spans="1:20" s="480" customFormat="1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</row>
    <row r="2484" spans="1:20" s="480" customFormat="1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</row>
    <row r="2485" spans="1:20" s="480" customFormat="1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</row>
    <row r="2486" spans="1:20" s="480" customFormat="1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</row>
    <row r="2487" spans="1:20" s="480" customFormat="1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</row>
    <row r="2488" spans="1:20" s="480" customFormat="1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</row>
    <row r="2489" spans="1:20" s="480" customFormat="1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</row>
    <row r="2490" spans="1:20" s="480" customFormat="1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</row>
    <row r="2491" spans="1:20" s="480" customFormat="1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</row>
    <row r="2492" spans="1:20" s="480" customFormat="1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</row>
    <row r="2493" spans="1:20" s="480" customFormat="1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</row>
    <row r="2494" spans="1:20" s="480" customFormat="1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</row>
    <row r="2495" spans="1:20" s="480" customFormat="1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</row>
    <row r="2496" spans="1:20" s="480" customFormat="1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</row>
    <row r="2497" spans="1:20" s="480" customFormat="1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</row>
    <row r="2498" spans="1:20" s="480" customFormat="1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</row>
    <row r="2499" spans="1:20" s="480" customFormat="1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</row>
    <row r="2500" spans="1:20" s="480" customFormat="1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</row>
    <row r="2501" spans="1:20" s="480" customFormat="1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</row>
    <row r="2502" spans="1:20" s="480" customFormat="1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</row>
    <row r="2503" spans="1:20" s="480" customFormat="1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</row>
    <row r="2504" spans="1:20" s="480" customFormat="1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</row>
    <row r="2505" spans="1:20" s="480" customFormat="1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</row>
    <row r="2506" spans="1:20" s="480" customFormat="1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</row>
    <row r="2507" spans="1:20" s="480" customFormat="1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</row>
    <row r="2508" spans="1:20" s="480" customFormat="1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</row>
    <row r="2509" spans="1:20" s="480" customFormat="1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</row>
    <row r="2510" spans="1:20" s="480" customFormat="1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</row>
    <row r="2511" spans="1:20" s="480" customFormat="1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</row>
    <row r="2512" spans="1:20" s="480" customFormat="1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</row>
    <row r="2513" spans="1:20" s="480" customFormat="1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</row>
    <row r="2514" spans="1:20" s="480" customFormat="1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</row>
    <row r="2515" spans="1:20" s="480" customFormat="1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</row>
    <row r="2516" spans="1:20" s="480" customFormat="1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</row>
    <row r="2517" spans="1:20" s="480" customFormat="1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</row>
    <row r="2518" spans="1:20" s="480" customFormat="1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</row>
    <row r="2519" spans="1:20" s="480" customFormat="1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</row>
    <row r="2520" spans="1:20" s="480" customFormat="1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</row>
    <row r="2521" spans="1:20" s="480" customFormat="1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</row>
    <row r="2522" spans="1:20" s="480" customFormat="1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</row>
    <row r="2523" spans="1:20" s="480" customFormat="1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</row>
    <row r="2524" spans="1:20" s="480" customFormat="1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</row>
    <row r="2525" spans="1:20" s="480" customFormat="1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</row>
    <row r="2526" spans="1:20" s="480" customFormat="1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</row>
    <row r="2527" spans="1:20" s="480" customFormat="1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</row>
    <row r="2528" spans="1:20" s="480" customFormat="1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</row>
    <row r="2529" spans="1:20" s="480" customFormat="1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</row>
    <row r="2530" spans="1:20" s="480" customFormat="1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</row>
    <row r="2531" spans="1:20" s="480" customFormat="1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</row>
    <row r="2532" spans="1:20" s="480" customFormat="1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</row>
    <row r="2533" spans="1:20" s="480" customFormat="1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</row>
    <row r="2534" spans="1:20" s="480" customFormat="1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</row>
    <row r="2535" spans="1:20" s="480" customFormat="1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</row>
    <row r="2536" spans="1:20" s="480" customFormat="1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</row>
    <row r="2537" spans="1:20" s="480" customFormat="1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</row>
    <row r="2538" spans="1:20" s="480" customFormat="1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</row>
    <row r="2539" spans="1:20" s="480" customFormat="1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</row>
    <row r="2540" spans="1:20" s="480" customFormat="1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</row>
    <row r="2541" spans="1:20" s="480" customFormat="1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</row>
    <row r="2542" spans="1:20" s="480" customFormat="1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</row>
    <row r="2543" spans="1:20" s="480" customFormat="1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</row>
    <row r="2544" spans="1:20" s="480" customFormat="1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</row>
    <row r="2545" spans="1:20" s="480" customFormat="1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</row>
    <row r="2546" spans="1:20" s="480" customFormat="1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</row>
    <row r="2547" spans="1:20" s="480" customFormat="1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</row>
    <row r="2548" spans="1:20" s="480" customFormat="1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</row>
    <row r="2549" spans="1:20" s="480" customFormat="1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</row>
    <row r="2550" spans="1:20" s="480" customFormat="1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</row>
    <row r="2551" spans="1:20" s="480" customFormat="1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</row>
    <row r="2552" spans="1:20" s="480" customFormat="1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</row>
    <row r="2553" spans="1:20" s="480" customFormat="1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</row>
    <row r="2554" spans="1:20" s="480" customFormat="1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</row>
    <row r="2555" spans="1:20" s="480" customFormat="1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</row>
    <row r="2556" spans="1:20" s="480" customFormat="1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</row>
    <row r="2557" spans="1:20" s="480" customFormat="1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</row>
    <row r="2558" spans="1:20" s="480" customFormat="1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</row>
    <row r="2559" spans="1:20" s="480" customFormat="1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</row>
    <row r="2560" spans="1:20" s="480" customFormat="1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</row>
    <row r="2561" spans="1:20" s="480" customFormat="1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</row>
    <row r="2562" spans="1:20" s="480" customFormat="1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</row>
    <row r="2563" spans="1:20" s="480" customFormat="1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</row>
    <row r="2564" spans="1:20" s="480" customFormat="1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</row>
    <row r="2565" spans="1:20" s="480" customFormat="1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</row>
    <row r="2566" spans="1:20" s="480" customFormat="1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</row>
    <row r="2567" spans="1:20" s="480" customFormat="1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</row>
    <row r="2568" spans="1:20" s="480" customFormat="1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</row>
    <row r="2569" spans="1:20" s="480" customFormat="1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</row>
    <row r="2570" spans="1:20" s="480" customFormat="1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</row>
    <row r="2571" spans="1:20" s="480" customFormat="1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</row>
    <row r="2572" spans="1:20" s="480" customFormat="1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</row>
    <row r="2573" spans="1:20" s="480" customFormat="1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</row>
    <row r="2574" spans="1:20" s="480" customFormat="1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</row>
    <row r="2575" spans="1:20" s="480" customFormat="1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</row>
    <row r="2576" spans="1:20" s="480" customFormat="1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</row>
    <row r="2577" spans="1:20" s="480" customFormat="1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</row>
    <row r="2578" spans="1:20" s="480" customFormat="1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</row>
    <row r="2579" spans="1:20" s="480" customFormat="1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</row>
    <row r="2580" spans="1:20" s="480" customFormat="1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</row>
    <row r="2581" spans="1:20" s="480" customFormat="1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</row>
    <row r="2582" spans="1:20" s="480" customFormat="1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</row>
    <row r="2583" spans="1:20" s="480" customFormat="1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</row>
    <row r="2584" spans="1:20" s="480" customFormat="1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</row>
    <row r="2585" spans="1:20" s="480" customFormat="1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</row>
    <row r="2586" spans="1:20" s="480" customFormat="1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</row>
    <row r="2587" spans="1:20" s="480" customFormat="1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</row>
    <row r="2588" spans="1:20" s="480" customFormat="1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</row>
    <row r="2589" spans="1:20" s="480" customFormat="1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</row>
    <row r="2590" spans="1:20" s="480" customFormat="1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</row>
    <row r="2591" spans="1:20" s="480" customFormat="1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</row>
    <row r="2592" spans="1:20" s="480" customFormat="1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</row>
    <row r="2593" spans="1:20" s="480" customFormat="1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</row>
    <row r="2594" spans="1:20" s="480" customFormat="1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</row>
    <row r="2595" spans="1:20" s="480" customFormat="1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</row>
    <row r="2596" spans="1:20" s="480" customFormat="1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</row>
    <row r="2597" spans="1:20" s="480" customFormat="1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</row>
    <row r="2598" spans="1:20" s="480" customFormat="1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</row>
    <row r="2599" spans="1:20" s="480" customFormat="1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</row>
    <row r="2600" spans="1:20" s="480" customFormat="1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</row>
    <row r="2601" spans="1:20" s="480" customFormat="1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</row>
    <row r="2602" spans="1:20" s="480" customFormat="1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</row>
    <row r="2603" spans="1:20" s="480" customFormat="1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</row>
    <row r="2604" spans="1:20" s="480" customFormat="1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</row>
    <row r="2605" spans="1:20" s="480" customFormat="1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</row>
    <row r="2606" spans="1:20" s="480" customFormat="1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</row>
    <row r="2607" spans="1:20" s="480" customFormat="1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</row>
    <row r="2608" spans="1:20" s="480" customFormat="1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</row>
    <row r="2609" spans="1:20" s="480" customFormat="1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</row>
    <row r="2610" spans="1:20" s="480" customFormat="1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</row>
    <row r="2611" spans="1:20" s="480" customFormat="1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</row>
    <row r="2612" spans="1:20" s="480" customFormat="1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</row>
    <row r="2613" spans="1:20" s="480" customFormat="1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</row>
    <row r="2614" spans="1:20" s="480" customFormat="1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</row>
    <row r="2615" spans="1:20" s="480" customFormat="1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</row>
    <row r="2616" spans="1:20" s="480" customFormat="1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</row>
    <row r="2617" spans="1:20" s="480" customFormat="1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</row>
    <row r="2618" spans="1:20" s="480" customFormat="1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</row>
    <row r="2619" spans="1:20" s="480" customFormat="1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</row>
    <row r="2620" spans="1:20" s="480" customFormat="1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</row>
    <row r="2621" spans="1:20" s="480" customFormat="1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</row>
    <row r="2622" spans="1:20" s="480" customFormat="1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</row>
    <row r="2623" spans="1:20" s="480" customFormat="1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</row>
    <row r="2624" spans="1:20" s="480" customFormat="1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</row>
    <row r="2625" spans="1:20" s="480" customFormat="1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</row>
    <row r="2626" spans="1:20" s="480" customFormat="1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</row>
    <row r="2627" spans="1:20" s="480" customFormat="1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</row>
    <row r="2628" spans="1:20" s="480" customFormat="1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</row>
    <row r="2629" spans="1:20" s="480" customFormat="1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</row>
    <row r="2630" spans="1:20" s="480" customFormat="1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</row>
    <row r="2631" spans="1:20" s="480" customFormat="1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</row>
    <row r="2632" spans="1:20" s="480" customFormat="1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</row>
    <row r="2633" spans="1:20" s="480" customFormat="1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</row>
    <row r="2634" spans="1:20" s="480" customFormat="1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</row>
    <row r="2635" spans="1:20" s="480" customFormat="1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</row>
    <row r="2636" spans="1:20" s="480" customFormat="1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</row>
    <row r="2637" spans="1:20" s="480" customFormat="1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</row>
    <row r="2638" spans="1:20" s="480" customFormat="1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</row>
    <row r="2639" spans="1:20" s="480" customFormat="1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</row>
    <row r="2640" spans="1:20" s="480" customFormat="1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</row>
    <row r="2641" spans="1:20" s="480" customFormat="1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</row>
    <row r="2642" spans="1:20" s="480" customFormat="1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</row>
    <row r="2643" spans="1:20" s="480" customFormat="1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</row>
    <row r="2644" spans="1:20" s="480" customFormat="1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</row>
    <row r="2645" spans="1:20" s="480" customFormat="1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</row>
    <row r="2646" spans="1:20" s="480" customFormat="1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</row>
    <row r="2647" spans="1:20" s="480" customFormat="1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</row>
    <row r="2648" spans="1:20" s="480" customFormat="1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</row>
    <row r="2649" spans="1:20" s="480" customFormat="1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</row>
    <row r="2650" spans="1:20" s="480" customFormat="1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</row>
    <row r="2651" spans="1:20" s="480" customFormat="1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</row>
    <row r="2652" spans="1:20" s="480" customFormat="1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</row>
    <row r="2653" spans="1:20" s="480" customFormat="1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</row>
    <row r="2654" spans="1:20" s="480" customFormat="1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</row>
    <row r="2655" spans="1:20" s="480" customFormat="1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</row>
    <row r="2656" spans="1:20" s="480" customFormat="1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</row>
    <row r="2657" spans="1:20" s="480" customFormat="1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</row>
    <row r="2658" spans="1:20" s="480" customFormat="1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</row>
    <row r="2659" spans="1:20" s="480" customFormat="1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</row>
    <row r="2660" spans="1:20" s="480" customFormat="1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</row>
    <row r="2661" spans="1:20" s="480" customFormat="1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</row>
    <row r="2662" spans="1:20" s="480" customFormat="1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</row>
    <row r="2663" spans="1:20" s="480" customFormat="1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</row>
    <row r="2664" spans="1:20" s="480" customFormat="1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</row>
    <row r="2665" spans="1:20" s="480" customFormat="1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</row>
    <row r="2666" spans="1:20" s="480" customFormat="1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</row>
    <row r="2667" spans="1:20" s="480" customFormat="1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</row>
    <row r="2668" spans="1:20" s="480" customFormat="1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</row>
    <row r="2669" spans="1:20" s="480" customFormat="1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</row>
    <row r="2670" spans="1:20" s="480" customFormat="1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</row>
    <row r="2671" spans="1:20" s="480" customFormat="1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</row>
    <row r="2672" spans="1:20" s="480" customFormat="1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</row>
    <row r="2673" spans="1:20" s="480" customFormat="1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</row>
    <row r="2674" spans="1:20" s="480" customFormat="1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</row>
    <row r="2675" spans="1:20" s="480" customFormat="1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</row>
    <row r="2676" spans="1:20" s="480" customFormat="1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</row>
    <row r="2677" spans="1:20" s="480" customFormat="1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</row>
    <row r="2678" spans="1:20" s="480" customFormat="1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</row>
    <row r="2679" spans="1:20" s="480" customFormat="1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</row>
    <row r="2680" spans="1:20" s="480" customFormat="1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</row>
    <row r="2681" spans="1:20" s="480" customFormat="1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</row>
    <row r="2682" spans="1:20" s="480" customFormat="1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</row>
    <row r="2683" spans="1:20" s="480" customFormat="1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</row>
    <row r="2684" spans="1:20" s="480" customFormat="1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</row>
    <row r="2685" spans="1:20" s="480" customFormat="1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</row>
    <row r="2686" spans="1:20" s="480" customFormat="1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</row>
    <row r="2687" spans="1:20" s="480" customFormat="1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</row>
    <row r="2688" spans="1:20" s="480" customFormat="1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</row>
    <row r="2689" spans="1:20" s="480" customFormat="1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</row>
    <row r="2690" spans="1:20" s="480" customFormat="1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</row>
    <row r="2691" spans="1:20" s="480" customFormat="1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</row>
    <row r="2692" spans="1:20" s="480" customFormat="1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</row>
    <row r="2693" spans="1:20" s="480" customFormat="1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</row>
    <row r="2694" spans="1:20" s="480" customFormat="1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</row>
    <row r="2695" spans="1:20" s="480" customFormat="1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</row>
    <row r="2696" spans="1:20" s="480" customFormat="1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</row>
    <row r="2697" spans="1:20" s="480" customFormat="1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</row>
    <row r="2698" spans="1:20" s="480" customFormat="1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</row>
    <row r="2699" spans="1:20" s="480" customFormat="1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</row>
    <row r="2700" spans="1:20" s="480" customFormat="1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</row>
    <row r="2701" spans="1:20" s="480" customFormat="1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</row>
    <row r="2702" spans="1:20" s="480" customFormat="1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</row>
    <row r="2703" spans="1:20" s="480" customFormat="1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</row>
    <row r="2704" spans="1:20" s="480" customFormat="1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</row>
    <row r="2705" spans="1:20" s="480" customFormat="1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</row>
    <row r="2706" spans="1:20" s="480" customFormat="1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</row>
    <row r="2707" spans="1:20" s="480" customFormat="1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</row>
    <row r="2708" spans="1:20" s="480" customFormat="1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</row>
    <row r="2709" spans="1:20" s="480" customFormat="1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</row>
    <row r="2710" spans="1:20" s="480" customFormat="1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</row>
    <row r="2711" spans="1:20" s="480" customFormat="1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</row>
    <row r="2712" spans="1:20" s="480" customFormat="1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</row>
    <row r="2713" spans="1:20" s="480" customFormat="1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</row>
    <row r="2714" spans="1:20" s="480" customFormat="1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</row>
    <row r="2715" spans="1:20" s="480" customFormat="1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</row>
    <row r="2716" spans="1:20" s="480" customFormat="1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</row>
    <row r="2717" spans="1:20" s="480" customFormat="1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</row>
    <row r="2718" spans="1:20" s="480" customFormat="1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</row>
    <row r="2719" spans="1:20" s="480" customFormat="1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</row>
    <row r="2720" spans="1:20" s="480" customFormat="1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</row>
    <row r="2721" spans="1:20" s="480" customFormat="1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</row>
    <row r="2722" spans="1:20" s="480" customFormat="1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</row>
    <row r="2723" spans="1:20" s="480" customFormat="1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</row>
    <row r="2724" spans="1:20" s="480" customFormat="1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</row>
    <row r="2725" spans="1:20" s="480" customFormat="1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</row>
    <row r="2726" spans="1:20" s="480" customFormat="1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</row>
    <row r="2727" spans="1:20" s="480" customFormat="1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</row>
    <row r="2728" spans="1:20" s="480" customFormat="1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</row>
    <row r="2729" spans="1:20" s="480" customFormat="1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</row>
    <row r="2730" spans="1:20" s="480" customFormat="1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</row>
    <row r="2731" spans="1:20" s="480" customFormat="1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</row>
    <row r="2732" spans="1:20" s="480" customFormat="1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</row>
    <row r="2733" spans="1:20" s="480" customFormat="1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</row>
    <row r="2734" spans="1:20" s="480" customFormat="1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</row>
    <row r="2735" spans="1:20" s="480" customFormat="1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</row>
    <row r="2736" spans="1:20" s="480" customFormat="1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</row>
    <row r="2737" spans="1:20" s="480" customFormat="1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</row>
    <row r="2738" spans="1:20" s="480" customFormat="1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</row>
    <row r="2739" spans="1:20" s="480" customFormat="1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</row>
    <row r="2740" spans="1:20" s="480" customFormat="1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</row>
    <row r="2741" spans="1:20" s="480" customFormat="1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</row>
    <row r="2742" spans="1:20" s="480" customFormat="1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</row>
    <row r="2743" spans="1:20" s="480" customFormat="1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</row>
    <row r="2744" spans="1:20" s="480" customFormat="1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</row>
    <row r="2745" spans="1:20" s="480" customFormat="1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</row>
    <row r="2746" spans="1:20" s="480" customFormat="1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</row>
    <row r="2747" spans="1:20" s="480" customFormat="1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</row>
    <row r="2748" spans="1:20" s="480" customFormat="1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</row>
    <row r="2749" spans="1:20" s="480" customFormat="1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</row>
    <row r="2750" spans="1:20" s="480" customFormat="1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</row>
    <row r="2751" spans="1:20" s="480" customFormat="1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</row>
    <row r="2752" spans="1:20" s="480" customFormat="1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</row>
    <row r="2753" spans="1:20" s="480" customFormat="1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</row>
    <row r="2754" spans="1:20" s="480" customFormat="1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</row>
    <row r="2755" spans="1:20" s="480" customFormat="1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</row>
    <row r="2756" spans="1:20" s="480" customFormat="1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</row>
    <row r="2757" spans="1:20" s="480" customFormat="1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</row>
    <row r="2758" spans="1:20" s="480" customFormat="1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</row>
    <row r="2759" spans="1:20" s="480" customFormat="1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</row>
    <row r="2760" spans="1:20" s="480" customFormat="1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</row>
    <row r="2761" spans="1:20" s="480" customFormat="1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</row>
    <row r="2762" spans="1:20" s="480" customFormat="1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</row>
    <row r="2763" spans="1:20" s="480" customFormat="1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</row>
    <row r="2764" spans="1:20" s="480" customFormat="1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</row>
    <row r="2765" spans="1:20" s="480" customFormat="1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</row>
    <row r="2766" spans="1:20" s="480" customFormat="1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</row>
    <row r="2767" spans="1:20" s="480" customFormat="1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</row>
    <row r="2768" spans="1:20" s="480" customFormat="1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</row>
    <row r="2769" spans="1:20" s="480" customFormat="1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</row>
    <row r="2770" spans="1:20" s="480" customFormat="1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</row>
    <row r="2771" spans="1:20" s="480" customFormat="1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</row>
    <row r="2772" spans="1:20" s="480" customFormat="1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</row>
    <row r="2773" spans="1:20" s="480" customFormat="1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</row>
    <row r="2774" spans="1:20" s="480" customFormat="1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</row>
    <row r="2775" spans="1:20" s="480" customFormat="1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</row>
    <row r="2776" spans="1:20" s="480" customFormat="1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</row>
    <row r="2777" spans="1:20" s="480" customFormat="1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</row>
    <row r="2778" spans="1:20" s="480" customFormat="1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</row>
    <row r="2779" spans="1:20" s="480" customFormat="1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</row>
    <row r="2780" spans="1:20" s="480" customFormat="1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</row>
    <row r="2781" spans="1:20" s="480" customFormat="1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</row>
    <row r="2782" spans="1:20" s="480" customFormat="1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</row>
    <row r="2783" spans="1:20" s="480" customFormat="1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</row>
    <row r="2784" spans="1:20" s="480" customFormat="1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</row>
    <row r="2785" spans="1:20" s="480" customFormat="1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</row>
    <row r="2786" spans="1:20" s="480" customFormat="1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</row>
    <row r="2787" spans="1:20" s="480" customFormat="1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</row>
    <row r="2788" spans="1:20" s="480" customFormat="1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</row>
    <row r="2789" spans="1:20" s="480" customFormat="1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</row>
    <row r="2790" spans="1:20" s="480" customFormat="1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</row>
    <row r="2791" spans="1:20" s="480" customFormat="1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</row>
    <row r="2792" spans="1:20" s="480" customFormat="1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</row>
    <row r="2793" spans="1:20" s="480" customFormat="1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</row>
    <row r="2794" spans="1:20" s="480" customFormat="1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</row>
    <row r="2795" spans="1:20" s="480" customFormat="1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</row>
    <row r="2796" spans="1:20" s="480" customFormat="1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</row>
    <row r="2797" spans="1:20" s="480" customFormat="1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</row>
    <row r="2798" spans="1:20" s="480" customFormat="1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</row>
    <row r="2799" spans="1:20" s="480" customFormat="1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</row>
    <row r="2800" spans="1:20" s="480" customFormat="1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</row>
    <row r="2801" spans="1:20" s="480" customFormat="1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</row>
  </sheetData>
  <mergeCells count="33">
    <mergeCell ref="A15:T15"/>
    <mergeCell ref="Q23:S23"/>
    <mergeCell ref="Q24:S24"/>
    <mergeCell ref="A16:T16"/>
    <mergeCell ref="A17:T17"/>
    <mergeCell ref="A18:T18"/>
    <mergeCell ref="E21:G21"/>
    <mergeCell ref="L21:N21"/>
    <mergeCell ref="A21:B21"/>
    <mergeCell ref="Q21:S21"/>
    <mergeCell ref="Q22:S22"/>
    <mergeCell ref="A22:B22"/>
    <mergeCell ref="B34:C34"/>
    <mergeCell ref="D34:E34"/>
    <mergeCell ref="B33:C33"/>
    <mergeCell ref="D33:E33"/>
    <mergeCell ref="L22:N22"/>
    <mergeCell ref="A26:B26"/>
    <mergeCell ref="E22:G22"/>
    <mergeCell ref="E26:G26"/>
    <mergeCell ref="Q27:S27"/>
    <mergeCell ref="E23:G23"/>
    <mergeCell ref="A24:B24"/>
    <mergeCell ref="E24:G24"/>
    <mergeCell ref="L24:N24"/>
    <mergeCell ref="Q25:S25"/>
    <mergeCell ref="A25:B25"/>
    <mergeCell ref="E25:G25"/>
    <mergeCell ref="L25:N25"/>
    <mergeCell ref="Q26:S26"/>
    <mergeCell ref="A23:B23"/>
    <mergeCell ref="L26:N26"/>
    <mergeCell ref="L23:N23"/>
  </mergeCells>
  <phoneticPr fontId="0" type="noConversion"/>
  <conditionalFormatting sqref="C24">
    <cfRule type="cellIs" dxfId="2224" priority="30" stopIfTrue="1" operator="greaterThanOrEqual">
      <formula>0</formula>
    </cfRule>
  </conditionalFormatting>
  <conditionalFormatting sqref="C25">
    <cfRule type="cellIs" dxfId="2223" priority="29" stopIfTrue="1" operator="greaterThanOrEqual">
      <formula>0</formula>
    </cfRule>
  </conditionalFormatting>
  <conditionalFormatting sqref="C26">
    <cfRule type="cellIs" dxfId="2222" priority="28" stopIfTrue="1" operator="greaterThanOrEqual">
      <formula>0</formula>
    </cfRule>
  </conditionalFormatting>
  <conditionalFormatting sqref="C21:C26 T24:T25">
    <cfRule type="cellIs" dxfId="2221" priority="26" stopIfTrue="1" operator="greaterThanOrEqual">
      <formula>0</formula>
    </cfRule>
  </conditionalFormatting>
  <conditionalFormatting sqref="H22:H23">
    <cfRule type="cellIs" dxfId="2220" priority="25" stopIfTrue="1" operator="greaterThanOrEqual">
      <formula>0</formula>
    </cfRule>
  </conditionalFormatting>
  <conditionalFormatting sqref="H24">
    <cfRule type="cellIs" dxfId="2219" priority="24" stopIfTrue="1" operator="greaterThanOrEqual">
      <formula>0</formula>
    </cfRule>
  </conditionalFormatting>
  <conditionalFormatting sqref="H25">
    <cfRule type="cellIs" dxfId="2218" priority="23" stopIfTrue="1" operator="greaterThanOrEqual">
      <formula>0</formula>
    </cfRule>
  </conditionalFormatting>
  <conditionalFormatting sqref="H26">
    <cfRule type="cellIs" dxfId="2217" priority="22" stopIfTrue="1" operator="greaterThanOrEqual">
      <formula>0</formula>
    </cfRule>
  </conditionalFormatting>
  <conditionalFormatting sqref="H21:H26">
    <cfRule type="cellIs" dxfId="2216" priority="21" stopIfTrue="1" operator="greaterThanOrEqual">
      <formula>0</formula>
    </cfRule>
  </conditionalFormatting>
  <conditionalFormatting sqref="K22:K23">
    <cfRule type="cellIs" dxfId="2215" priority="20" stopIfTrue="1" operator="greaterThanOrEqual">
      <formula>0</formula>
    </cfRule>
  </conditionalFormatting>
  <conditionalFormatting sqref="K24">
    <cfRule type="cellIs" dxfId="2214" priority="19" stopIfTrue="1" operator="greaterThanOrEqual">
      <formula>0</formula>
    </cfRule>
  </conditionalFormatting>
  <conditionalFormatting sqref="K25">
    <cfRule type="cellIs" dxfId="2213" priority="18" stopIfTrue="1" operator="greaterThanOrEqual">
      <formula>0</formula>
    </cfRule>
  </conditionalFormatting>
  <conditionalFormatting sqref="K26">
    <cfRule type="cellIs" dxfId="2212" priority="17" stopIfTrue="1" operator="greaterThanOrEqual">
      <formula>0</formula>
    </cfRule>
  </conditionalFormatting>
  <conditionalFormatting sqref="O22:O25">
    <cfRule type="cellIs" dxfId="2211" priority="31" stopIfTrue="1" operator="greaterThanOrEqual">
      <formula>0</formula>
    </cfRule>
  </conditionalFormatting>
  <conditionalFormatting sqref="O24">
    <cfRule type="cellIs" dxfId="2210" priority="15" stopIfTrue="1" operator="greaterThanOrEqual">
      <formula>0</formula>
    </cfRule>
  </conditionalFormatting>
  <conditionalFormatting sqref="O25">
    <cfRule type="cellIs" dxfId="2209" priority="14" stopIfTrue="1" operator="greaterThanOrEqual">
      <formula>0</formula>
    </cfRule>
  </conditionalFormatting>
  <conditionalFormatting sqref="O26">
    <cfRule type="cellIs" dxfId="2208" priority="13" stopIfTrue="1" operator="greaterThanOrEqual">
      <formula>0</formula>
    </cfRule>
  </conditionalFormatting>
  <conditionalFormatting sqref="O21:O26 T20 T24">
    <cfRule type="cellIs" dxfId="2207" priority="12" stopIfTrue="1" operator="greaterThanOrEqual">
      <formula>0.0005</formula>
    </cfRule>
  </conditionalFormatting>
  <conditionalFormatting sqref="T28">
    <cfRule type="cellIs" dxfId="2206" priority="11" stopIfTrue="1" operator="greaterThanOrEqual">
      <formula>0</formula>
    </cfRule>
  </conditionalFormatting>
  <conditionalFormatting sqref="T24">
    <cfRule type="cellIs" dxfId="2205" priority="10" stopIfTrue="1" operator="greaterThanOrEqual">
      <formula>0</formula>
    </cfRule>
  </conditionalFormatting>
  <conditionalFormatting sqref="T26">
    <cfRule type="cellIs" dxfId="2204" priority="9" stopIfTrue="1" operator="greaterThanOrEqual">
      <formula>0</formula>
    </cfRule>
  </conditionalFormatting>
  <conditionalFormatting sqref="T26:T28">
    <cfRule type="cellIs" dxfId="2203" priority="7" stopIfTrue="1" operator="greaterThanOrEqual">
      <formula>0.0005</formula>
    </cfRule>
  </conditionalFormatting>
  <conditionalFormatting sqref="K21:K26 O21:O26">
    <cfRule type="cellIs" dxfId="2202" priority="4" stopIfTrue="1" operator="greaterThanOrEqual">
      <formula>0</formula>
    </cfRule>
  </conditionalFormatting>
  <conditionalFormatting sqref="T21:T23">
    <cfRule type="cellIs" dxfId="2201" priority="1" stopIfTrue="1" operator="greaterThanOrEqual">
      <formula>0</formula>
    </cfRule>
  </conditionalFormatting>
  <printOptions horizontalCentered="1"/>
  <pageMargins left="0" right="0" top="1.1100000000000001" bottom="0.25" header="0" footer="0.65"/>
  <pageSetup scale="74" orientation="landscape" errors="dash" horizontalDpi="4294967293" r:id="rId1"/>
  <headerFooter alignWithMargins="0">
    <oddHeader>&amp;C&amp;F</oddHeader>
    <oddFooter>&amp;L&amp;T&amp;R&amp;D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0265-4577-48CD-9257-E5B0A79AD02C}">
  <sheetPr codeName="Sheet30"/>
  <dimension ref="A1:B12"/>
  <sheetViews>
    <sheetView topLeftCell="A2" workbookViewId="0">
      <selection activeCell="B9" sqref="B9"/>
    </sheetView>
  </sheetViews>
  <sheetFormatPr defaultRowHeight="12.75"/>
  <cols>
    <col min="1" max="2" width="13.85546875" style="321" bestFit="1" customWidth="1"/>
  </cols>
  <sheetData>
    <row r="1" spans="1:2">
      <c r="A1"/>
    </row>
    <row r="2" spans="1:2">
      <c r="A2"/>
    </row>
    <row r="3" spans="1:2">
      <c r="A3"/>
    </row>
    <row r="4" spans="1:2">
      <c r="A4"/>
    </row>
    <row r="8" spans="1:2">
      <c r="B8" s="600" t="s">
        <v>255</v>
      </c>
    </row>
    <row r="9" spans="1:2">
      <c r="B9"/>
    </row>
    <row r="10" spans="1:2">
      <c r="B10"/>
    </row>
    <row r="11" spans="1:2">
      <c r="B11"/>
    </row>
    <row r="12" spans="1:2">
      <c r="B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42"/>
    <pageSetUpPr autoPageBreaks="0" fitToPage="1"/>
  </sheetPr>
  <dimension ref="A1:BF3070"/>
  <sheetViews>
    <sheetView showGridLines="0" showRowColHeaders="0" showRuler="0" zoomScaleNormal="100" zoomScaleSheetLayoutView="92" workbookViewId="0">
      <pane ySplit="4" topLeftCell="A348" activePane="bottomLeft" state="frozen"/>
      <selection activeCell="P14" sqref="P14"/>
      <selection pane="bottomLeft" activeCell="AA360" sqref="AA360"/>
    </sheetView>
  </sheetViews>
  <sheetFormatPr defaultColWidth="9.140625" defaultRowHeight="12.75"/>
  <cols>
    <col min="1" max="1" width="10.140625" style="112" bestFit="1" customWidth="1"/>
    <col min="2" max="2" width="22.28515625" style="113" bestFit="1" customWidth="1"/>
    <col min="3" max="3" width="10.85546875" style="113" hidden="1" customWidth="1"/>
    <col min="4" max="4" width="8.140625" style="113" bestFit="1" customWidth="1"/>
    <col min="5" max="5" width="11.140625" style="106" bestFit="1" customWidth="1"/>
    <col min="6" max="6" width="5.42578125" style="106" bestFit="1" customWidth="1"/>
    <col min="7" max="10" width="5.85546875" style="106" bestFit="1" customWidth="1"/>
    <col min="11" max="11" width="7" style="106" bestFit="1" customWidth="1"/>
    <col min="12" max="12" width="8.5703125" style="114" bestFit="1" customWidth="1"/>
    <col min="13" max="13" width="9.5703125" style="118" customWidth="1"/>
    <col min="14" max="14" width="8.5703125" style="113" bestFit="1" customWidth="1"/>
    <col min="15" max="15" width="9.85546875" style="113" bestFit="1" customWidth="1"/>
    <col min="16" max="16" width="7.140625" style="113" bestFit="1" customWidth="1"/>
    <col min="17" max="17" width="5.85546875" style="106" customWidth="1"/>
    <col min="18" max="18" width="4" style="106" hidden="1" customWidth="1"/>
    <col min="19" max="19" width="8" style="113" bestFit="1" customWidth="1"/>
    <col min="20" max="20" width="4" style="119" hidden="1" customWidth="1"/>
    <col min="21" max="21" width="8" style="106" bestFit="1" customWidth="1"/>
    <col min="22" max="22" width="8.140625" style="114" customWidth="1"/>
    <col min="23" max="23" width="5.5703125" style="114" bestFit="1" customWidth="1"/>
    <col min="24" max="24" width="7.85546875" style="114" hidden="1" customWidth="1"/>
    <col min="25" max="25" width="7.42578125" style="115" hidden="1" customWidth="1"/>
    <col min="26" max="26" width="4.42578125" style="116" bestFit="1" customWidth="1"/>
    <col min="27" max="29" width="4.42578125" style="115" bestFit="1" customWidth="1"/>
    <col min="30" max="30" width="4.42578125" style="117" bestFit="1" customWidth="1"/>
    <col min="31" max="31" width="4.42578125" style="106" bestFit="1" customWidth="1"/>
    <col min="32" max="32" width="7" style="113" hidden="1" customWidth="1"/>
    <col min="33" max="33" width="4.42578125" style="106" bestFit="1" customWidth="1"/>
    <col min="34" max="34" width="6" style="115" hidden="1" customWidth="1"/>
    <col min="35" max="35" width="6.42578125" style="115" customWidth="1"/>
    <col min="36" max="36" width="9.5703125" style="116" bestFit="1" customWidth="1"/>
    <col min="37" max="37" width="7.85546875" style="115" customWidth="1"/>
    <col min="38" max="38" width="7.85546875" style="113" hidden="1" customWidth="1"/>
    <col min="39" max="39" width="8.5703125" style="115" customWidth="1"/>
    <col min="40" max="40" width="7.85546875" style="118" hidden="1" customWidth="1"/>
    <col min="41" max="41" width="3.28515625" style="115" hidden="1" customWidth="1"/>
    <col min="42" max="42" width="38.140625" style="106" customWidth="1"/>
    <col min="43" max="43" width="10" style="106" customWidth="1"/>
    <col min="44" max="16384" width="9.140625" style="106"/>
  </cols>
  <sheetData>
    <row r="1" spans="1:58" ht="50.25" customHeight="1">
      <c r="A1" s="685" t="str">
        <f>"Weld Log - "&amp;Summary!A17&amp;" / "&amp;Summary!A18</f>
        <v>Weld Log - 7724 E Panama Ln - Bakersfield, CA / KE-WELDERS</v>
      </c>
      <c r="B1" s="685"/>
      <c r="C1" s="685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685"/>
      <c r="P1" s="685"/>
      <c r="Q1" s="685"/>
      <c r="R1" s="685"/>
      <c r="S1" s="685"/>
      <c r="T1" s="685"/>
      <c r="U1" s="685"/>
      <c r="V1" s="327"/>
      <c r="W1" s="327"/>
      <c r="X1" s="327"/>
      <c r="Y1" s="327"/>
      <c r="Z1" s="327"/>
      <c r="AA1" s="327"/>
      <c r="AB1" s="327"/>
      <c r="AC1" s="328"/>
      <c r="AD1" s="329"/>
      <c r="AE1" s="329"/>
      <c r="AF1" s="329"/>
      <c r="AG1" s="330"/>
      <c r="AH1" s="330"/>
      <c r="AI1" s="331"/>
      <c r="AJ1" s="330"/>
      <c r="AK1" s="332"/>
      <c r="AL1" s="330"/>
      <c r="AM1" s="333"/>
      <c r="AN1" s="330"/>
      <c r="AO1" s="329"/>
      <c r="AP1" s="329"/>
      <c r="AQ1" s="329"/>
      <c r="AR1" s="329"/>
      <c r="AS1" s="329"/>
      <c r="AT1" s="329"/>
      <c r="AU1" s="329"/>
      <c r="AV1" s="329"/>
      <c r="AW1" s="329"/>
      <c r="AX1" s="329"/>
      <c r="AY1" s="329"/>
      <c r="AZ1" s="329"/>
      <c r="BA1" s="329"/>
      <c r="BB1" s="329"/>
      <c r="BC1" s="329"/>
      <c r="BD1" s="329"/>
      <c r="BE1" s="329"/>
    </row>
    <row r="2" spans="1:58" ht="96.75" customHeight="1" thickBot="1">
      <c r="A2" s="326"/>
      <c r="B2" s="326"/>
      <c r="C2" s="326"/>
      <c r="D2" s="326"/>
      <c r="E2" s="326"/>
      <c r="F2" s="614"/>
      <c r="G2" s="614"/>
      <c r="H2" s="614"/>
      <c r="I2" s="614"/>
      <c r="J2" s="614"/>
      <c r="K2" s="614"/>
      <c r="L2" s="326"/>
      <c r="M2" s="326"/>
      <c r="N2" s="326"/>
      <c r="O2" s="326"/>
      <c r="P2" s="326"/>
      <c r="Q2" s="326"/>
      <c r="R2" s="326"/>
      <c r="S2" s="326"/>
      <c r="T2" s="326"/>
      <c r="U2" s="326"/>
      <c r="V2" s="327"/>
      <c r="W2" s="327"/>
      <c r="X2" s="327"/>
      <c r="Y2" s="327"/>
      <c r="Z2" s="327"/>
      <c r="AA2" s="327"/>
      <c r="AB2" s="327"/>
      <c r="AC2" s="328"/>
      <c r="AD2" s="329"/>
      <c r="AE2" s="329"/>
      <c r="AF2" s="329"/>
      <c r="AG2" s="330"/>
      <c r="AH2" s="330"/>
      <c r="AI2" s="331"/>
      <c r="AJ2" s="330"/>
      <c r="AK2" s="332"/>
      <c r="AL2" s="330"/>
      <c r="AM2" s="333"/>
      <c r="AN2" s="330"/>
      <c r="AO2" s="329"/>
      <c r="AP2" s="329"/>
      <c r="AQ2" s="329"/>
      <c r="AR2" s="329"/>
      <c r="AS2" s="329"/>
      <c r="AT2" s="329"/>
      <c r="AU2" s="329"/>
      <c r="AV2" s="329"/>
      <c r="AW2" s="329"/>
      <c r="AX2" s="329"/>
      <c r="AY2" s="329"/>
      <c r="AZ2" s="329"/>
      <c r="BA2" s="329"/>
      <c r="BB2" s="329"/>
      <c r="BC2" s="329"/>
      <c r="BD2" s="329"/>
      <c r="BE2" s="329"/>
    </row>
    <row r="3" spans="1:58" s="107" customFormat="1" ht="77.25" thickBot="1">
      <c r="A3" s="661" t="s">
        <v>83</v>
      </c>
      <c r="B3" s="636" t="s">
        <v>348</v>
      </c>
      <c r="C3" s="617" t="s">
        <v>347</v>
      </c>
      <c r="D3" s="637" t="s">
        <v>347</v>
      </c>
      <c r="E3" s="619" t="s">
        <v>217</v>
      </c>
      <c r="F3" s="616" t="s">
        <v>160</v>
      </c>
      <c r="G3" s="618" t="s">
        <v>205</v>
      </c>
      <c r="H3" s="620" t="s">
        <v>202</v>
      </c>
      <c r="I3" s="619" t="s">
        <v>252</v>
      </c>
      <c r="J3" s="616" t="s">
        <v>203</v>
      </c>
      <c r="K3" s="618" t="s">
        <v>161</v>
      </c>
      <c r="L3" s="620" t="s">
        <v>7</v>
      </c>
      <c r="M3" s="622" t="s">
        <v>326</v>
      </c>
      <c r="N3" s="621" t="s">
        <v>0</v>
      </c>
      <c r="O3" s="621" t="s">
        <v>330</v>
      </c>
      <c r="P3" s="621" t="s">
        <v>273</v>
      </c>
      <c r="Q3" s="616" t="s">
        <v>6</v>
      </c>
      <c r="R3" s="620" t="s">
        <v>37</v>
      </c>
      <c r="S3" s="621" t="s">
        <v>1</v>
      </c>
      <c r="T3" s="630" t="s">
        <v>36</v>
      </c>
      <c r="U3" s="616" t="s">
        <v>2</v>
      </c>
      <c r="V3" s="629" t="s">
        <v>312</v>
      </c>
      <c r="W3" s="629" t="s">
        <v>75</v>
      </c>
      <c r="X3" s="628" t="s">
        <v>219</v>
      </c>
      <c r="Y3" s="623" t="s">
        <v>190</v>
      </c>
      <c r="Z3" s="625" t="s">
        <v>5</v>
      </c>
      <c r="AA3" s="625" t="s">
        <v>14</v>
      </c>
      <c r="AB3" s="627" t="s">
        <v>334</v>
      </c>
      <c r="AC3" s="625" t="s">
        <v>84</v>
      </c>
      <c r="AD3" s="626" t="s">
        <v>15</v>
      </c>
      <c r="AE3" s="619" t="s">
        <v>44</v>
      </c>
      <c r="AF3" s="632" t="s">
        <v>274</v>
      </c>
      <c r="AG3" s="631" t="s">
        <v>192</v>
      </c>
      <c r="AH3" s="627" t="s">
        <v>200</v>
      </c>
      <c r="AI3" s="625" t="s">
        <v>40</v>
      </c>
      <c r="AJ3" s="633" t="s">
        <v>85</v>
      </c>
      <c r="AK3" s="625" t="s">
        <v>41</v>
      </c>
      <c r="AL3" s="634" t="s">
        <v>4</v>
      </c>
      <c r="AM3" s="625" t="s">
        <v>86</v>
      </c>
      <c r="AN3" s="624" t="s">
        <v>38</v>
      </c>
      <c r="AO3" s="635" t="s">
        <v>220</v>
      </c>
      <c r="AP3" s="636" t="s">
        <v>364</v>
      </c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</row>
    <row r="4" spans="1:58" s="108" customFormat="1" ht="17.100000000000001" customHeight="1">
      <c r="A4" s="662"/>
      <c r="B4" s="663"/>
      <c r="C4" s="664"/>
      <c r="D4" s="663"/>
      <c r="E4" s="665"/>
      <c r="F4" s="665"/>
      <c r="G4" s="665"/>
      <c r="H4" s="665"/>
      <c r="I4" s="665"/>
      <c r="J4" s="665"/>
      <c r="K4" s="665"/>
      <c r="L4" s="665"/>
      <c r="M4" s="666"/>
      <c r="N4" s="663"/>
      <c r="O4" s="663"/>
      <c r="P4" s="667"/>
      <c r="Q4" s="665"/>
      <c r="R4" s="665"/>
      <c r="S4" s="663"/>
      <c r="T4" s="668"/>
      <c r="U4" s="665"/>
      <c r="V4" s="669"/>
      <c r="W4" s="669"/>
      <c r="X4" s="669"/>
      <c r="Y4" s="666"/>
      <c r="Z4" s="670"/>
      <c r="AA4" s="666"/>
      <c r="AB4" s="666"/>
      <c r="AC4" s="666"/>
      <c r="AD4" s="671"/>
      <c r="AE4" s="665"/>
      <c r="AF4" s="663"/>
      <c r="AG4" s="665"/>
      <c r="AH4" s="666"/>
      <c r="AI4" s="666"/>
      <c r="AJ4" s="666"/>
      <c r="AK4" s="666"/>
      <c r="AL4" s="663"/>
      <c r="AM4" s="666"/>
      <c r="AN4" s="666"/>
      <c r="AO4" s="666"/>
      <c r="AP4" s="672"/>
      <c r="AQ4" s="335"/>
      <c r="AR4" s="335"/>
      <c r="AS4" s="335"/>
      <c r="AT4" s="335"/>
      <c r="AU4" s="335"/>
      <c r="AV4" s="335"/>
      <c r="AW4" s="335"/>
      <c r="AX4" s="335"/>
      <c r="AY4" s="335"/>
      <c r="AZ4" s="335"/>
      <c r="BA4" s="335"/>
      <c r="BB4" s="335"/>
      <c r="BC4" s="335"/>
      <c r="BD4" s="335"/>
      <c r="BE4" s="335"/>
      <c r="BF4" s="335"/>
    </row>
    <row r="5" spans="1:58" s="109" customFormat="1" ht="12.95" customHeight="1">
      <c r="A5" s="341" t="s">
        <v>369</v>
      </c>
      <c r="B5" s="342" t="s">
        <v>370</v>
      </c>
      <c r="C5" s="270"/>
      <c r="D5" s="270">
        <v>302719</v>
      </c>
      <c r="E5" s="343" t="s">
        <v>371</v>
      </c>
      <c r="F5" s="344" t="s">
        <v>163</v>
      </c>
      <c r="G5" s="320"/>
      <c r="H5" s="320"/>
      <c r="I5" s="320"/>
      <c r="J5" s="320"/>
      <c r="K5" s="320"/>
      <c r="L5" s="310" t="s">
        <v>221</v>
      </c>
      <c r="M5" s="345" t="s">
        <v>327</v>
      </c>
      <c r="N5" s="271">
        <v>3</v>
      </c>
      <c r="O5" s="251">
        <f>IFERROR(INDEX('Pipe Table'!$A$3:$R$39,MATCH('WELD LOG'!N5,'Pipe Table'!$A$3:$A$39,),MATCH('WELD LOG'!M5,'Pipe Table'!$A$3:$R$3,0)),"")</f>
        <v>0.216</v>
      </c>
      <c r="P5" s="601">
        <f>N5*PI()</f>
        <v>9.4247779607693793</v>
      </c>
      <c r="Q5" s="317" t="s">
        <v>45</v>
      </c>
      <c r="R5" s="310"/>
      <c r="S5" s="318" t="s">
        <v>372</v>
      </c>
      <c r="T5" s="319"/>
      <c r="U5" s="320" t="s">
        <v>337</v>
      </c>
      <c r="V5" s="309">
        <v>46156</v>
      </c>
      <c r="W5" s="310" t="s">
        <v>378</v>
      </c>
      <c r="X5" s="311"/>
      <c r="Y5" s="311"/>
      <c r="Z5" s="311"/>
      <c r="AA5" s="312"/>
      <c r="AB5" s="312"/>
      <c r="AC5" s="312"/>
      <c r="AD5" s="312"/>
      <c r="AE5" s="270"/>
      <c r="AF5" s="270"/>
      <c r="AG5" s="315"/>
      <c r="AH5" s="311"/>
      <c r="AI5" s="311"/>
      <c r="AJ5" s="311"/>
      <c r="AK5" s="311"/>
      <c r="AL5" s="270"/>
      <c r="AM5" s="311"/>
      <c r="AN5" s="311"/>
      <c r="AO5" s="270"/>
      <c r="AP5" s="683" t="str">
        <f>HYPERLINK("\\thor\Maintenance\~Weld Tracking~\Work Orders\WO302719", "Click To Open Docs")</f>
        <v>Click To Open Docs</v>
      </c>
      <c r="AQ5" s="336"/>
      <c r="AR5" s="336"/>
      <c r="AS5" s="336"/>
      <c r="AT5" s="336"/>
      <c r="AU5" s="336"/>
      <c r="AV5" s="336"/>
      <c r="AW5" s="336"/>
      <c r="AX5" s="336"/>
      <c r="AY5" s="336"/>
      <c r="AZ5" s="336"/>
      <c r="BA5" s="336"/>
      <c r="BB5" s="336"/>
      <c r="BC5" s="336"/>
      <c r="BD5" s="336"/>
      <c r="BE5" s="336"/>
      <c r="BF5" s="336"/>
    </row>
    <row r="6" spans="1:58" s="109" customFormat="1" ht="12.95" customHeight="1">
      <c r="A6" s="341" t="s">
        <v>369</v>
      </c>
      <c r="B6" s="342" t="s">
        <v>370</v>
      </c>
      <c r="C6" s="270"/>
      <c r="D6" s="270">
        <v>302719</v>
      </c>
      <c r="E6" s="343" t="s">
        <v>371</v>
      </c>
      <c r="F6" s="344" t="s">
        <v>163</v>
      </c>
      <c r="G6" s="320"/>
      <c r="H6" s="320"/>
      <c r="I6" s="320"/>
      <c r="J6" s="320"/>
      <c r="K6" s="320"/>
      <c r="L6" s="310" t="s">
        <v>221</v>
      </c>
      <c r="M6" s="345" t="s">
        <v>327</v>
      </c>
      <c r="N6" s="271">
        <v>3</v>
      </c>
      <c r="O6" s="251">
        <f>IFERROR(INDEX('Pipe Table'!$A$3:$R$39,MATCH('WELD LOG'!N6,'Pipe Table'!$A$3:$A$39,),MATCH('WELD LOG'!M6,'Pipe Table'!$A$3:$R$3,0)),"")</f>
        <v>0.216</v>
      </c>
      <c r="P6" s="601">
        <f t="shared" ref="P6:P69" si="0">N6*PI()</f>
        <v>9.4247779607693793</v>
      </c>
      <c r="Q6" s="317" t="s">
        <v>45</v>
      </c>
      <c r="R6" s="310"/>
      <c r="S6" s="318" t="s">
        <v>373</v>
      </c>
      <c r="T6" s="319"/>
      <c r="U6" s="320" t="s">
        <v>337</v>
      </c>
      <c r="V6" s="309">
        <v>46156</v>
      </c>
      <c r="W6" s="310" t="s">
        <v>378</v>
      </c>
      <c r="X6" s="311"/>
      <c r="Y6" s="311"/>
      <c r="Z6" s="311"/>
      <c r="AA6" s="312"/>
      <c r="AB6" s="312"/>
      <c r="AC6" s="312"/>
      <c r="AD6" s="312"/>
      <c r="AE6" s="270"/>
      <c r="AF6" s="270"/>
      <c r="AG6" s="315"/>
      <c r="AH6" s="311"/>
      <c r="AI6" s="311"/>
      <c r="AJ6" s="311"/>
      <c r="AK6" s="311"/>
      <c r="AL6" s="270"/>
      <c r="AM6" s="311"/>
      <c r="AN6" s="311"/>
      <c r="AO6" s="270"/>
      <c r="AP6" s="346"/>
      <c r="AQ6" s="336"/>
      <c r="AR6" s="336"/>
      <c r="AS6" s="336"/>
      <c r="AT6" s="336"/>
      <c r="AU6" s="336"/>
      <c r="AV6" s="336"/>
      <c r="AW6" s="336"/>
      <c r="AX6" s="336"/>
      <c r="AY6" s="336"/>
      <c r="AZ6" s="336"/>
      <c r="BA6" s="336"/>
      <c r="BB6" s="336"/>
      <c r="BC6" s="336"/>
      <c r="BD6" s="336"/>
      <c r="BE6" s="336"/>
      <c r="BF6" s="336"/>
    </row>
    <row r="7" spans="1:58" s="109" customFormat="1" ht="12.95" customHeight="1">
      <c r="A7" s="341" t="s">
        <v>369</v>
      </c>
      <c r="B7" s="342" t="s">
        <v>370</v>
      </c>
      <c r="C7" s="270"/>
      <c r="D7" s="270">
        <v>302719</v>
      </c>
      <c r="E7" s="343" t="s">
        <v>371</v>
      </c>
      <c r="F7" s="344" t="s">
        <v>163</v>
      </c>
      <c r="G7" s="320"/>
      <c r="H7" s="320"/>
      <c r="I7" s="320"/>
      <c r="J7" s="320"/>
      <c r="K7" s="320"/>
      <c r="L7" s="310" t="s">
        <v>221</v>
      </c>
      <c r="M7" s="345" t="s">
        <v>327</v>
      </c>
      <c r="N7" s="271">
        <v>3</v>
      </c>
      <c r="O7" s="251">
        <f>IFERROR(INDEX('Pipe Table'!$A$3:$R$39,MATCH('WELD LOG'!N7,'Pipe Table'!$A$3:$A$39,),MATCH('WELD LOG'!M7,'Pipe Table'!$A$3:$R$3,0)),"")</f>
        <v>0.216</v>
      </c>
      <c r="P7" s="601">
        <f t="shared" si="0"/>
        <v>9.4247779607693793</v>
      </c>
      <c r="Q7" s="317" t="s">
        <v>45</v>
      </c>
      <c r="R7" s="310"/>
      <c r="S7" s="318" t="s">
        <v>374</v>
      </c>
      <c r="T7" s="319"/>
      <c r="U7" s="320" t="s">
        <v>337</v>
      </c>
      <c r="V7" s="309">
        <v>46156</v>
      </c>
      <c r="W7" s="310" t="s">
        <v>378</v>
      </c>
      <c r="X7" s="311"/>
      <c r="Y7" s="311"/>
      <c r="Z7" s="311"/>
      <c r="AA7" s="312"/>
      <c r="AB7" s="312"/>
      <c r="AC7" s="312"/>
      <c r="AD7" s="312"/>
      <c r="AE7" s="270"/>
      <c r="AF7" s="270"/>
      <c r="AG7" s="315"/>
      <c r="AH7" s="311"/>
      <c r="AI7" s="311"/>
      <c r="AJ7" s="311"/>
      <c r="AK7" s="311"/>
      <c r="AL7" s="270"/>
      <c r="AM7" s="311"/>
      <c r="AN7" s="311"/>
      <c r="AO7" s="270"/>
      <c r="AP7" s="346"/>
      <c r="AQ7" s="336"/>
      <c r="AR7" s="336"/>
      <c r="AS7" s="336"/>
      <c r="AT7" s="336"/>
      <c r="AU7" s="336"/>
      <c r="AV7" s="336"/>
      <c r="AW7" s="336"/>
      <c r="AX7" s="336"/>
      <c r="AY7" s="336"/>
      <c r="AZ7" s="336"/>
      <c r="BA7" s="336"/>
      <c r="BB7" s="336"/>
      <c r="BC7" s="336"/>
      <c r="BD7" s="336"/>
      <c r="BE7" s="336"/>
      <c r="BF7" s="336"/>
    </row>
    <row r="8" spans="1:58" s="109" customFormat="1" ht="12.95" customHeight="1">
      <c r="A8" s="341" t="s">
        <v>369</v>
      </c>
      <c r="B8" s="342" t="s">
        <v>370</v>
      </c>
      <c r="C8" s="270"/>
      <c r="D8" s="270">
        <v>302719</v>
      </c>
      <c r="E8" s="343" t="s">
        <v>371</v>
      </c>
      <c r="F8" s="344" t="s">
        <v>163</v>
      </c>
      <c r="G8" s="320"/>
      <c r="H8" s="320"/>
      <c r="I8" s="320"/>
      <c r="J8" s="320"/>
      <c r="K8" s="320"/>
      <c r="L8" s="310" t="s">
        <v>221</v>
      </c>
      <c r="M8" s="345" t="s">
        <v>327</v>
      </c>
      <c r="N8" s="271">
        <v>3</v>
      </c>
      <c r="O8" s="251">
        <f>IFERROR(INDEX('Pipe Table'!$A$3:$R$39,MATCH('WELD LOG'!N8,'Pipe Table'!$A$3:$A$39,),MATCH('WELD LOG'!M8,'Pipe Table'!$A$3:$R$3,0)),"")</f>
        <v>0.216</v>
      </c>
      <c r="P8" s="601">
        <f t="shared" si="0"/>
        <v>9.4247779607693793</v>
      </c>
      <c r="Q8" s="317" t="s">
        <v>45</v>
      </c>
      <c r="R8" s="310"/>
      <c r="S8" s="318" t="s">
        <v>375</v>
      </c>
      <c r="T8" s="319"/>
      <c r="U8" s="320" t="s">
        <v>337</v>
      </c>
      <c r="V8" s="309">
        <v>46156</v>
      </c>
      <c r="W8" s="310" t="s">
        <v>378</v>
      </c>
      <c r="X8" s="311"/>
      <c r="Y8" s="311"/>
      <c r="Z8" s="311"/>
      <c r="AA8" s="312"/>
      <c r="AB8" s="312"/>
      <c r="AC8" s="312"/>
      <c r="AD8" s="312"/>
      <c r="AE8" s="270"/>
      <c r="AF8" s="270"/>
      <c r="AG8" s="315"/>
      <c r="AH8" s="311"/>
      <c r="AI8" s="311"/>
      <c r="AJ8" s="311"/>
      <c r="AK8" s="311"/>
      <c r="AL8" s="270"/>
      <c r="AM8" s="311"/>
      <c r="AN8" s="311"/>
      <c r="AO8" s="270"/>
      <c r="AP8" s="346"/>
      <c r="AQ8" s="336"/>
      <c r="AR8" s="336"/>
      <c r="AS8" s="336"/>
      <c r="AT8" s="336"/>
      <c r="AU8" s="336"/>
      <c r="AV8" s="336"/>
      <c r="AW8" s="336"/>
      <c r="AX8" s="336"/>
      <c r="AY8" s="336"/>
      <c r="AZ8" s="336"/>
      <c r="BA8" s="336"/>
      <c r="BB8" s="336"/>
      <c r="BC8" s="336"/>
      <c r="BD8" s="336"/>
      <c r="BE8" s="336"/>
      <c r="BF8" s="336"/>
    </row>
    <row r="9" spans="1:58" s="109" customFormat="1" ht="12.95" customHeight="1">
      <c r="A9" s="341" t="s">
        <v>369</v>
      </c>
      <c r="B9" s="342" t="s">
        <v>370</v>
      </c>
      <c r="C9" s="270"/>
      <c r="D9" s="270">
        <v>302719</v>
      </c>
      <c r="E9" s="343" t="s">
        <v>371</v>
      </c>
      <c r="F9" s="344" t="s">
        <v>163</v>
      </c>
      <c r="G9" s="320"/>
      <c r="H9" s="320"/>
      <c r="I9" s="320"/>
      <c r="J9" s="320"/>
      <c r="K9" s="320"/>
      <c r="L9" s="310" t="s">
        <v>221</v>
      </c>
      <c r="M9" s="345" t="s">
        <v>327</v>
      </c>
      <c r="N9" s="271">
        <v>3</v>
      </c>
      <c r="O9" s="251">
        <f>IFERROR(INDEX('Pipe Table'!$A$3:$R$39,MATCH('WELD LOG'!N9,'Pipe Table'!$A$3:$A$39,),MATCH('WELD LOG'!M9,'Pipe Table'!$A$3:$R$3,0)),"")</f>
        <v>0.216</v>
      </c>
      <c r="P9" s="601">
        <f t="shared" si="0"/>
        <v>9.4247779607693793</v>
      </c>
      <c r="Q9" s="317" t="s">
        <v>45</v>
      </c>
      <c r="R9" s="310"/>
      <c r="S9" s="318" t="s">
        <v>376</v>
      </c>
      <c r="T9" s="319"/>
      <c r="U9" s="320" t="s">
        <v>337</v>
      </c>
      <c r="V9" s="309">
        <v>46156</v>
      </c>
      <c r="W9" s="310" t="s">
        <v>378</v>
      </c>
      <c r="X9" s="311"/>
      <c r="Y9" s="311"/>
      <c r="Z9" s="311"/>
      <c r="AA9" s="312"/>
      <c r="AB9" s="312"/>
      <c r="AC9" s="312"/>
      <c r="AD9" s="312"/>
      <c r="AE9" s="270"/>
      <c r="AF9" s="270"/>
      <c r="AG9" s="315"/>
      <c r="AH9" s="311"/>
      <c r="AI9" s="311"/>
      <c r="AJ9" s="311"/>
      <c r="AK9" s="311"/>
      <c r="AL9" s="270"/>
      <c r="AM9" s="311"/>
      <c r="AN9" s="311"/>
      <c r="AO9" s="270"/>
      <c r="AP9" s="346"/>
      <c r="AQ9" s="336"/>
      <c r="AR9" s="336"/>
      <c r="AS9" s="336"/>
      <c r="AT9" s="336"/>
      <c r="AU9" s="336"/>
      <c r="AV9" s="336"/>
      <c r="AW9" s="336"/>
      <c r="AX9" s="336"/>
      <c r="AY9" s="336"/>
      <c r="AZ9" s="336"/>
      <c r="BA9" s="336"/>
      <c r="BB9" s="336"/>
      <c r="BC9" s="336"/>
      <c r="BD9" s="336"/>
      <c r="BE9" s="336"/>
      <c r="BF9" s="336"/>
    </row>
    <row r="10" spans="1:58" s="109" customFormat="1" ht="12.95" customHeight="1">
      <c r="A10" s="341" t="s">
        <v>369</v>
      </c>
      <c r="B10" s="342" t="s">
        <v>370</v>
      </c>
      <c r="C10" s="270"/>
      <c r="D10" s="270">
        <v>302719</v>
      </c>
      <c r="E10" s="343" t="s">
        <v>371</v>
      </c>
      <c r="F10" s="344" t="s">
        <v>163</v>
      </c>
      <c r="G10" s="320"/>
      <c r="H10" s="320"/>
      <c r="I10" s="320"/>
      <c r="J10" s="320"/>
      <c r="K10" s="320"/>
      <c r="L10" s="310" t="s">
        <v>221</v>
      </c>
      <c r="M10" s="345" t="s">
        <v>327</v>
      </c>
      <c r="N10" s="271">
        <v>4</v>
      </c>
      <c r="O10" s="251">
        <f>IFERROR(INDEX('Pipe Table'!$A$3:$R$39,MATCH('WELD LOG'!N10,'Pipe Table'!$A$3:$A$39,),MATCH('WELD LOG'!M10,'Pipe Table'!$A$3:$R$3,0)),"")</f>
        <v>0.23699999999999999</v>
      </c>
      <c r="P10" s="601">
        <f t="shared" si="0"/>
        <v>12.566370614359172</v>
      </c>
      <c r="Q10" s="317" t="s">
        <v>45</v>
      </c>
      <c r="R10" s="310"/>
      <c r="S10" s="318" t="s">
        <v>377</v>
      </c>
      <c r="T10" s="319"/>
      <c r="U10" s="320" t="s">
        <v>337</v>
      </c>
      <c r="V10" s="309">
        <v>46157</v>
      </c>
      <c r="W10" s="310" t="s">
        <v>378</v>
      </c>
      <c r="X10" s="311"/>
      <c r="Y10" s="311"/>
      <c r="Z10" s="311"/>
      <c r="AA10" s="312"/>
      <c r="AB10" s="312"/>
      <c r="AC10" s="312"/>
      <c r="AD10" s="312"/>
      <c r="AE10" s="270"/>
      <c r="AF10" s="270"/>
      <c r="AG10" s="315"/>
      <c r="AH10" s="311"/>
      <c r="AI10" s="313"/>
      <c r="AJ10" s="311"/>
      <c r="AK10" s="311"/>
      <c r="AL10" s="270"/>
      <c r="AM10" s="311"/>
      <c r="AN10" s="311"/>
      <c r="AO10" s="300"/>
      <c r="AP10" s="346"/>
      <c r="AQ10" s="336"/>
      <c r="AR10" s="336"/>
      <c r="AS10" s="336"/>
      <c r="AT10" s="336"/>
      <c r="AU10" s="336"/>
      <c r="AV10" s="336"/>
      <c r="AW10" s="336"/>
      <c r="AX10" s="336"/>
      <c r="AY10" s="336"/>
      <c r="AZ10" s="336"/>
      <c r="BA10" s="336"/>
      <c r="BB10" s="336"/>
      <c r="BC10" s="336"/>
      <c r="BD10" s="336"/>
      <c r="BE10" s="336"/>
      <c r="BF10" s="336"/>
    </row>
    <row r="11" spans="1:58" s="109" customFormat="1" ht="12.95" customHeight="1">
      <c r="A11" s="341" t="s">
        <v>379</v>
      </c>
      <c r="B11" s="342" t="s">
        <v>380</v>
      </c>
      <c r="C11" s="270"/>
      <c r="D11" s="270">
        <v>307327</v>
      </c>
      <c r="E11" s="343" t="s">
        <v>381</v>
      </c>
      <c r="F11" s="344" t="s">
        <v>163</v>
      </c>
      <c r="G11" s="320"/>
      <c r="H11" s="320"/>
      <c r="I11" s="320"/>
      <c r="J11" s="320"/>
      <c r="K11" s="320"/>
      <c r="L11" s="310" t="s">
        <v>221</v>
      </c>
      <c r="M11" s="345" t="s">
        <v>327</v>
      </c>
      <c r="N11" s="271">
        <v>2</v>
      </c>
      <c r="O11" s="251">
        <f>IFERROR(INDEX('Pipe Table'!$A$3:$R$39,MATCH('WELD LOG'!N11,'Pipe Table'!$A$3:$A$39,),MATCH('WELD LOG'!M11,'Pipe Table'!$A$3:$R$3,0)),"")</f>
        <v>0.154</v>
      </c>
      <c r="P11" s="601">
        <f t="shared" si="0"/>
        <v>6.2831853071795862</v>
      </c>
      <c r="Q11" s="317" t="s">
        <v>45</v>
      </c>
      <c r="R11" s="310"/>
      <c r="S11" s="318" t="s">
        <v>372</v>
      </c>
      <c r="T11" s="319"/>
      <c r="U11" s="320" t="s">
        <v>339</v>
      </c>
      <c r="V11" s="309">
        <v>46161</v>
      </c>
      <c r="W11" s="310" t="s">
        <v>378</v>
      </c>
      <c r="X11" s="311"/>
      <c r="Y11" s="311"/>
      <c r="Z11" s="311"/>
      <c r="AA11" s="312"/>
      <c r="AB11" s="312"/>
      <c r="AC11" s="312">
        <v>46164</v>
      </c>
      <c r="AD11" s="312" t="s">
        <v>211</v>
      </c>
      <c r="AE11" s="270"/>
      <c r="AF11" s="270"/>
      <c r="AG11" s="315"/>
      <c r="AH11" s="311"/>
      <c r="AI11" s="313"/>
      <c r="AJ11" s="311"/>
      <c r="AK11" s="311"/>
      <c r="AL11" s="270"/>
      <c r="AM11" s="311"/>
      <c r="AN11" s="311"/>
      <c r="AO11" s="300"/>
      <c r="AP11" s="683" t="str">
        <f>HYPERLINK("\\thor\Maintenance\~Weld Tracking~\Work Orders\WO307327", "Click To Open Docs")</f>
        <v>Click To Open Docs</v>
      </c>
      <c r="AQ11" s="336"/>
      <c r="AR11" s="336"/>
      <c r="AS11" s="336"/>
      <c r="AT11" s="336"/>
      <c r="AU11" s="336"/>
      <c r="AV11" s="336"/>
      <c r="AW11" s="336"/>
      <c r="AX11" s="336"/>
      <c r="AY11" s="336"/>
      <c r="AZ11" s="336"/>
      <c r="BA11" s="336"/>
      <c r="BB11" s="336"/>
      <c r="BC11" s="336"/>
      <c r="BD11" s="336"/>
      <c r="BE11" s="336"/>
      <c r="BF11" s="336"/>
    </row>
    <row r="12" spans="1:58" s="109" customFormat="1" ht="12.95" customHeight="1">
      <c r="A12" s="341" t="s">
        <v>379</v>
      </c>
      <c r="B12" s="342" t="s">
        <v>380</v>
      </c>
      <c r="C12" s="270"/>
      <c r="D12" s="270">
        <v>307327</v>
      </c>
      <c r="E12" s="343" t="s">
        <v>381</v>
      </c>
      <c r="F12" s="344" t="s">
        <v>163</v>
      </c>
      <c r="G12" s="320"/>
      <c r="H12" s="320"/>
      <c r="I12" s="320"/>
      <c r="J12" s="320"/>
      <c r="K12" s="320"/>
      <c r="L12" s="310" t="s">
        <v>221</v>
      </c>
      <c r="M12" s="345" t="s">
        <v>327</v>
      </c>
      <c r="N12" s="271">
        <v>2</v>
      </c>
      <c r="O12" s="251">
        <f>IFERROR(INDEX('Pipe Table'!$A$3:$R$39,MATCH('WELD LOG'!N12,'Pipe Table'!$A$3:$A$39,),MATCH('WELD LOG'!M12,'Pipe Table'!$A$3:$R$3,0)),"")</f>
        <v>0.154</v>
      </c>
      <c r="P12" s="601">
        <f t="shared" si="0"/>
        <v>6.2831853071795862</v>
      </c>
      <c r="Q12" s="317" t="s">
        <v>45</v>
      </c>
      <c r="R12" s="310"/>
      <c r="S12" s="318" t="s">
        <v>373</v>
      </c>
      <c r="T12" s="319"/>
      <c r="U12" s="320" t="s">
        <v>339</v>
      </c>
      <c r="V12" s="309">
        <v>46161</v>
      </c>
      <c r="W12" s="310" t="s">
        <v>378</v>
      </c>
      <c r="X12" s="311"/>
      <c r="Y12" s="311"/>
      <c r="Z12" s="311"/>
      <c r="AA12" s="312"/>
      <c r="AB12" s="312"/>
      <c r="AC12" s="312"/>
      <c r="AD12" s="312"/>
      <c r="AE12" s="270"/>
      <c r="AF12" s="270"/>
      <c r="AG12" s="315"/>
      <c r="AH12" s="311"/>
      <c r="AI12" s="313"/>
      <c r="AJ12" s="311"/>
      <c r="AK12" s="311"/>
      <c r="AL12" s="270"/>
      <c r="AM12" s="311"/>
      <c r="AN12" s="311"/>
      <c r="AO12" s="300"/>
      <c r="AP12" s="346"/>
      <c r="AQ12" s="336"/>
      <c r="AR12" s="336"/>
      <c r="AS12" s="336"/>
      <c r="AT12" s="336"/>
      <c r="AU12" s="336"/>
      <c r="AV12" s="336"/>
      <c r="AW12" s="336"/>
      <c r="AX12" s="336"/>
      <c r="AY12" s="336"/>
      <c r="AZ12" s="336"/>
      <c r="BA12" s="336"/>
      <c r="BB12" s="336"/>
      <c r="BC12" s="336"/>
      <c r="BD12" s="336"/>
      <c r="BE12" s="336"/>
      <c r="BF12" s="336"/>
    </row>
    <row r="13" spans="1:58" s="109" customFormat="1" ht="12.95" customHeight="1">
      <c r="A13" s="341" t="s">
        <v>379</v>
      </c>
      <c r="B13" s="342" t="s">
        <v>380</v>
      </c>
      <c r="C13" s="270"/>
      <c r="D13" s="270">
        <v>307327</v>
      </c>
      <c r="E13" s="343" t="s">
        <v>381</v>
      </c>
      <c r="F13" s="344" t="s">
        <v>163</v>
      </c>
      <c r="G13" s="320"/>
      <c r="H13" s="320"/>
      <c r="I13" s="320"/>
      <c r="J13" s="320"/>
      <c r="K13" s="320"/>
      <c r="L13" s="310" t="s">
        <v>221</v>
      </c>
      <c r="M13" s="345" t="s">
        <v>327</v>
      </c>
      <c r="N13" s="271">
        <v>2</v>
      </c>
      <c r="O13" s="251">
        <f>IFERROR(INDEX('Pipe Table'!$A$3:$R$39,MATCH('WELD LOG'!N13,'Pipe Table'!$A$3:$A$39,),MATCH('WELD LOG'!M13,'Pipe Table'!$A$3:$R$3,0)),"")</f>
        <v>0.154</v>
      </c>
      <c r="P13" s="601">
        <f t="shared" si="0"/>
        <v>6.2831853071795862</v>
      </c>
      <c r="Q13" s="317" t="s">
        <v>45</v>
      </c>
      <c r="R13" s="310"/>
      <c r="S13" s="318" t="s">
        <v>374</v>
      </c>
      <c r="T13" s="319"/>
      <c r="U13" s="320" t="s">
        <v>339</v>
      </c>
      <c r="V13" s="309">
        <v>46161</v>
      </c>
      <c r="W13" s="310" t="s">
        <v>378</v>
      </c>
      <c r="X13" s="311"/>
      <c r="Y13" s="311"/>
      <c r="Z13" s="311"/>
      <c r="AA13" s="312"/>
      <c r="AB13" s="312"/>
      <c r="AC13" s="312"/>
      <c r="AD13" s="312"/>
      <c r="AE13" s="270"/>
      <c r="AF13" s="270"/>
      <c r="AG13" s="315"/>
      <c r="AH13" s="311"/>
      <c r="AI13" s="313"/>
      <c r="AJ13" s="311"/>
      <c r="AK13" s="311"/>
      <c r="AL13" s="270"/>
      <c r="AM13" s="311"/>
      <c r="AN13" s="311"/>
      <c r="AO13" s="300"/>
      <c r="AP13" s="346"/>
      <c r="AQ13" s="336"/>
      <c r="AR13" s="336"/>
      <c r="AS13" s="336"/>
      <c r="AT13" s="336"/>
      <c r="AU13" s="336"/>
      <c r="AV13" s="336"/>
      <c r="AW13" s="336"/>
      <c r="AX13" s="336"/>
      <c r="AY13" s="336"/>
      <c r="AZ13" s="336"/>
      <c r="BA13" s="336"/>
      <c r="BB13" s="336"/>
      <c r="BC13" s="336"/>
      <c r="BD13" s="336"/>
      <c r="BE13" s="336"/>
      <c r="BF13" s="336"/>
    </row>
    <row r="14" spans="1:58" s="109" customFormat="1" ht="12.95" customHeight="1">
      <c r="A14" s="341" t="s">
        <v>379</v>
      </c>
      <c r="B14" s="342" t="s">
        <v>380</v>
      </c>
      <c r="C14" s="270"/>
      <c r="D14" s="270">
        <v>307327</v>
      </c>
      <c r="E14" s="343" t="s">
        <v>381</v>
      </c>
      <c r="F14" s="344" t="s">
        <v>163</v>
      </c>
      <c r="G14" s="320"/>
      <c r="H14" s="320"/>
      <c r="I14" s="320"/>
      <c r="J14" s="320"/>
      <c r="K14" s="320"/>
      <c r="L14" s="310" t="s">
        <v>221</v>
      </c>
      <c r="M14" s="345" t="s">
        <v>327</v>
      </c>
      <c r="N14" s="271">
        <v>2</v>
      </c>
      <c r="O14" s="251">
        <f>IFERROR(INDEX('Pipe Table'!$A$3:$R$39,MATCH('WELD LOG'!N14,'Pipe Table'!$A$3:$A$39,),MATCH('WELD LOG'!M14,'Pipe Table'!$A$3:$R$3,0)),"")</f>
        <v>0.154</v>
      </c>
      <c r="P14" s="601">
        <f t="shared" si="0"/>
        <v>6.2831853071795862</v>
      </c>
      <c r="Q14" s="317" t="s">
        <v>45</v>
      </c>
      <c r="R14" s="310"/>
      <c r="S14" s="318" t="s">
        <v>375</v>
      </c>
      <c r="T14" s="319"/>
      <c r="U14" s="320" t="s">
        <v>339</v>
      </c>
      <c r="V14" s="309">
        <v>46161</v>
      </c>
      <c r="W14" s="310" t="s">
        <v>378</v>
      </c>
      <c r="X14" s="311"/>
      <c r="Y14" s="311"/>
      <c r="Z14" s="311"/>
      <c r="AA14" s="312"/>
      <c r="AB14" s="312"/>
      <c r="AC14" s="312"/>
      <c r="AD14" s="312"/>
      <c r="AE14" s="270"/>
      <c r="AF14" s="270"/>
      <c r="AG14" s="315"/>
      <c r="AH14" s="311"/>
      <c r="AI14" s="313"/>
      <c r="AJ14" s="311"/>
      <c r="AK14" s="311"/>
      <c r="AL14" s="270"/>
      <c r="AM14" s="311"/>
      <c r="AN14" s="311"/>
      <c r="AO14" s="300"/>
      <c r="AP14" s="346"/>
      <c r="AQ14" s="336"/>
      <c r="AR14" s="336"/>
      <c r="AS14" s="336"/>
      <c r="AT14" s="336"/>
      <c r="AU14" s="336"/>
      <c r="AV14" s="336"/>
      <c r="AW14" s="336"/>
      <c r="AX14" s="336"/>
      <c r="AY14" s="336"/>
      <c r="AZ14" s="336"/>
      <c r="BA14" s="336"/>
      <c r="BB14" s="336"/>
      <c r="BC14" s="336"/>
      <c r="BD14" s="336"/>
      <c r="BE14" s="336"/>
      <c r="BF14" s="336"/>
    </row>
    <row r="15" spans="1:58" s="109" customFormat="1" ht="12.95" customHeight="1">
      <c r="A15" s="341" t="s">
        <v>379</v>
      </c>
      <c r="B15" s="342" t="s">
        <v>380</v>
      </c>
      <c r="C15" s="270"/>
      <c r="D15" s="270">
        <v>307327</v>
      </c>
      <c r="E15" s="343" t="s">
        <v>381</v>
      </c>
      <c r="F15" s="344" t="s">
        <v>163</v>
      </c>
      <c r="G15" s="320"/>
      <c r="H15" s="320"/>
      <c r="I15" s="320"/>
      <c r="J15" s="320"/>
      <c r="K15" s="320"/>
      <c r="L15" s="310" t="s">
        <v>221</v>
      </c>
      <c r="M15" s="345" t="s">
        <v>327</v>
      </c>
      <c r="N15" s="271">
        <v>2</v>
      </c>
      <c r="O15" s="251">
        <f>IFERROR(INDEX('Pipe Table'!$A$3:$R$39,MATCH('WELD LOG'!N15,'Pipe Table'!$A$3:$A$39,),MATCH('WELD LOG'!M15,'Pipe Table'!$A$3:$R$3,0)),"")</f>
        <v>0.154</v>
      </c>
      <c r="P15" s="601">
        <f t="shared" si="0"/>
        <v>6.2831853071795862</v>
      </c>
      <c r="Q15" s="317" t="s">
        <v>45</v>
      </c>
      <c r="R15" s="310"/>
      <c r="S15" s="318" t="s">
        <v>376</v>
      </c>
      <c r="T15" s="319"/>
      <c r="U15" s="320" t="s">
        <v>339</v>
      </c>
      <c r="V15" s="309">
        <v>46161</v>
      </c>
      <c r="W15" s="310" t="s">
        <v>378</v>
      </c>
      <c r="X15" s="311"/>
      <c r="Y15" s="311"/>
      <c r="Z15" s="311"/>
      <c r="AA15" s="312"/>
      <c r="AB15" s="312"/>
      <c r="AC15" s="312">
        <v>46164</v>
      </c>
      <c r="AD15" s="312" t="s">
        <v>211</v>
      </c>
      <c r="AE15" s="270"/>
      <c r="AF15" s="270"/>
      <c r="AG15" s="315"/>
      <c r="AH15" s="311"/>
      <c r="AI15" s="313"/>
      <c r="AJ15" s="311"/>
      <c r="AK15" s="311"/>
      <c r="AL15" s="270"/>
      <c r="AM15" s="311"/>
      <c r="AN15" s="311"/>
      <c r="AO15" s="300"/>
      <c r="AP15" s="346"/>
      <c r="AQ15" s="336"/>
      <c r="AR15" s="336"/>
      <c r="AS15" s="336"/>
      <c r="AT15" s="336"/>
      <c r="AU15" s="336"/>
      <c r="AV15" s="336"/>
      <c r="AW15" s="336"/>
      <c r="AX15" s="336"/>
      <c r="AY15" s="336"/>
      <c r="AZ15" s="336"/>
      <c r="BA15" s="336"/>
      <c r="BB15" s="336"/>
      <c r="BC15" s="336"/>
      <c r="BD15" s="336"/>
      <c r="BE15" s="336"/>
      <c r="BF15" s="336"/>
    </row>
    <row r="16" spans="1:58" s="109" customFormat="1" ht="12.95" customHeight="1">
      <c r="A16" s="341" t="s">
        <v>379</v>
      </c>
      <c r="B16" s="342" t="s">
        <v>380</v>
      </c>
      <c r="C16" s="270"/>
      <c r="D16" s="270">
        <v>307327</v>
      </c>
      <c r="E16" s="343" t="s">
        <v>381</v>
      </c>
      <c r="F16" s="344" t="s">
        <v>163</v>
      </c>
      <c r="G16" s="320"/>
      <c r="H16" s="320"/>
      <c r="I16" s="320"/>
      <c r="J16" s="320"/>
      <c r="K16" s="320"/>
      <c r="L16" s="310" t="s">
        <v>221</v>
      </c>
      <c r="M16" s="345" t="s">
        <v>327</v>
      </c>
      <c r="N16" s="271">
        <v>2</v>
      </c>
      <c r="O16" s="251">
        <f>IFERROR(INDEX('Pipe Table'!$A$3:$R$39,MATCH('WELD LOG'!N16,'Pipe Table'!$A$3:$A$39,),MATCH('WELD LOG'!M16,'Pipe Table'!$A$3:$R$3,0)),"")</f>
        <v>0.154</v>
      </c>
      <c r="P16" s="601">
        <f t="shared" si="0"/>
        <v>6.2831853071795862</v>
      </c>
      <c r="Q16" s="317" t="s">
        <v>45</v>
      </c>
      <c r="R16" s="310"/>
      <c r="S16" s="318" t="s">
        <v>377</v>
      </c>
      <c r="T16" s="319"/>
      <c r="U16" s="320" t="s">
        <v>339</v>
      </c>
      <c r="V16" s="309">
        <v>46161</v>
      </c>
      <c r="W16" s="310" t="s">
        <v>378</v>
      </c>
      <c r="X16" s="311"/>
      <c r="Y16" s="311"/>
      <c r="Z16" s="311"/>
      <c r="AA16" s="312"/>
      <c r="AB16" s="312"/>
      <c r="AC16" s="312">
        <v>46164</v>
      </c>
      <c r="AD16" s="312" t="s">
        <v>211</v>
      </c>
      <c r="AE16" s="270"/>
      <c r="AF16" s="270"/>
      <c r="AG16" s="315"/>
      <c r="AH16" s="311"/>
      <c r="AI16" s="313"/>
      <c r="AJ16" s="311"/>
      <c r="AK16" s="311"/>
      <c r="AL16" s="270"/>
      <c r="AM16" s="311"/>
      <c r="AN16" s="311"/>
      <c r="AO16" s="300"/>
      <c r="AP16" s="346"/>
      <c r="AQ16" s="336"/>
      <c r="AR16" s="336"/>
      <c r="AS16" s="336"/>
      <c r="AT16" s="336"/>
      <c r="AU16" s="336"/>
      <c r="AV16" s="336"/>
      <c r="AW16" s="336"/>
      <c r="AX16" s="336"/>
      <c r="AY16" s="336"/>
      <c r="AZ16" s="336"/>
      <c r="BA16" s="336"/>
      <c r="BB16" s="336"/>
      <c r="BC16" s="336"/>
      <c r="BD16" s="336"/>
      <c r="BE16" s="336"/>
      <c r="BF16" s="336"/>
    </row>
    <row r="17" spans="1:58" s="109" customFormat="1" ht="12.95" customHeight="1">
      <c r="A17" s="341" t="s">
        <v>379</v>
      </c>
      <c r="B17" s="342" t="s">
        <v>380</v>
      </c>
      <c r="C17" s="270"/>
      <c r="D17" s="270">
        <v>307327</v>
      </c>
      <c r="E17" s="343" t="s">
        <v>381</v>
      </c>
      <c r="F17" s="344" t="s">
        <v>163</v>
      </c>
      <c r="G17" s="320"/>
      <c r="H17" s="320"/>
      <c r="I17" s="320"/>
      <c r="J17" s="320"/>
      <c r="K17" s="320"/>
      <c r="L17" s="310" t="s">
        <v>221</v>
      </c>
      <c r="M17" s="345" t="s">
        <v>327</v>
      </c>
      <c r="N17" s="271">
        <v>2</v>
      </c>
      <c r="O17" s="251">
        <f>IFERROR(INDEX('Pipe Table'!$A$3:$R$39,MATCH('WELD LOG'!N17,'Pipe Table'!$A$3:$A$39,),MATCH('WELD LOG'!M17,'Pipe Table'!$A$3:$R$3,0)),"")</f>
        <v>0.154</v>
      </c>
      <c r="P17" s="601">
        <f t="shared" si="0"/>
        <v>6.2831853071795862</v>
      </c>
      <c r="Q17" s="317" t="s">
        <v>45</v>
      </c>
      <c r="R17" s="310"/>
      <c r="S17" s="318" t="s">
        <v>382</v>
      </c>
      <c r="T17" s="319"/>
      <c r="U17" s="320" t="s">
        <v>339</v>
      </c>
      <c r="V17" s="309">
        <v>46161</v>
      </c>
      <c r="W17" s="310" t="s">
        <v>378</v>
      </c>
      <c r="X17" s="311"/>
      <c r="Y17" s="311"/>
      <c r="Z17" s="311"/>
      <c r="AA17" s="312"/>
      <c r="AB17" s="312"/>
      <c r="AC17" s="312"/>
      <c r="AD17" s="312"/>
      <c r="AE17" s="270"/>
      <c r="AF17" s="270"/>
      <c r="AG17" s="315"/>
      <c r="AH17" s="311"/>
      <c r="AI17" s="313"/>
      <c r="AJ17" s="311"/>
      <c r="AK17" s="311"/>
      <c r="AL17" s="270"/>
      <c r="AM17" s="311"/>
      <c r="AN17" s="311"/>
      <c r="AO17" s="300"/>
      <c r="AP17" s="683"/>
      <c r="AQ17" s="336"/>
      <c r="AR17" s="336"/>
      <c r="AS17" s="336"/>
      <c r="AT17" s="336"/>
      <c r="AU17" s="336"/>
      <c r="AV17" s="336"/>
      <c r="AW17" s="336"/>
      <c r="AX17" s="336"/>
      <c r="AY17" s="336"/>
      <c r="AZ17" s="336"/>
      <c r="BA17" s="336"/>
      <c r="BB17" s="336"/>
      <c r="BC17" s="336"/>
      <c r="BD17" s="336"/>
      <c r="BE17" s="336"/>
      <c r="BF17" s="336"/>
    </row>
    <row r="18" spans="1:58" s="109" customFormat="1" ht="12.95" customHeight="1">
      <c r="A18" s="341" t="s">
        <v>379</v>
      </c>
      <c r="B18" s="342" t="s">
        <v>380</v>
      </c>
      <c r="C18" s="270"/>
      <c r="D18" s="270">
        <v>307327</v>
      </c>
      <c r="E18" s="343" t="s">
        <v>381</v>
      </c>
      <c r="F18" s="344" t="s">
        <v>163</v>
      </c>
      <c r="G18" s="320"/>
      <c r="H18" s="320"/>
      <c r="I18" s="320"/>
      <c r="J18" s="320"/>
      <c r="K18" s="320"/>
      <c r="L18" s="310" t="s">
        <v>221</v>
      </c>
      <c r="M18" s="345" t="s">
        <v>327</v>
      </c>
      <c r="N18" s="271">
        <v>2</v>
      </c>
      <c r="O18" s="251">
        <f>IFERROR(INDEX('Pipe Table'!$A$3:$R$39,MATCH('WELD LOG'!N18,'Pipe Table'!$A$3:$A$39,),MATCH('WELD LOG'!M18,'Pipe Table'!$A$3:$R$3,0)),"")</f>
        <v>0.154</v>
      </c>
      <c r="P18" s="601">
        <f t="shared" si="0"/>
        <v>6.2831853071795862</v>
      </c>
      <c r="Q18" s="317" t="s">
        <v>45</v>
      </c>
      <c r="R18" s="310"/>
      <c r="S18" s="318" t="s">
        <v>383</v>
      </c>
      <c r="T18" s="319"/>
      <c r="U18" s="320" t="s">
        <v>339</v>
      </c>
      <c r="V18" s="309">
        <v>46161</v>
      </c>
      <c r="W18" s="310" t="s">
        <v>378</v>
      </c>
      <c r="X18" s="311"/>
      <c r="Y18" s="311"/>
      <c r="Z18" s="311"/>
      <c r="AA18" s="312"/>
      <c r="AB18" s="312"/>
      <c r="AC18" s="312"/>
      <c r="AD18" s="312"/>
      <c r="AE18" s="270"/>
      <c r="AF18" s="270"/>
      <c r="AG18" s="315"/>
      <c r="AH18" s="311"/>
      <c r="AI18" s="313"/>
      <c r="AJ18" s="311"/>
      <c r="AK18" s="311"/>
      <c r="AL18" s="270"/>
      <c r="AM18" s="311"/>
      <c r="AN18" s="311"/>
      <c r="AO18" s="300"/>
      <c r="AP18" s="346"/>
      <c r="AQ18" s="336"/>
      <c r="AR18" s="336"/>
      <c r="AS18" s="336"/>
      <c r="AT18" s="336"/>
      <c r="AU18" s="336"/>
      <c r="AV18" s="336"/>
      <c r="AW18" s="336"/>
      <c r="AX18" s="336"/>
      <c r="AY18" s="336"/>
      <c r="AZ18" s="336"/>
      <c r="BA18" s="336"/>
      <c r="BB18" s="336"/>
      <c r="BC18" s="336"/>
      <c r="BD18" s="336"/>
      <c r="BE18" s="336"/>
      <c r="BF18" s="336"/>
    </row>
    <row r="19" spans="1:58" s="109" customFormat="1" ht="12.95" customHeight="1">
      <c r="A19" s="341" t="s">
        <v>379</v>
      </c>
      <c r="B19" s="342" t="s">
        <v>380</v>
      </c>
      <c r="C19" s="270"/>
      <c r="D19" s="270">
        <v>307327</v>
      </c>
      <c r="E19" s="343" t="s">
        <v>381</v>
      </c>
      <c r="F19" s="344" t="s">
        <v>163</v>
      </c>
      <c r="G19" s="320"/>
      <c r="H19" s="320"/>
      <c r="I19" s="320"/>
      <c r="J19" s="320"/>
      <c r="K19" s="320"/>
      <c r="L19" s="310" t="s">
        <v>221</v>
      </c>
      <c r="M19" s="345" t="s">
        <v>327</v>
      </c>
      <c r="N19" s="271">
        <v>2</v>
      </c>
      <c r="O19" s="251">
        <f>IFERROR(INDEX('Pipe Table'!$A$3:$R$39,MATCH('WELD LOG'!N19,'Pipe Table'!$A$3:$A$39,),MATCH('WELD LOG'!M19,'Pipe Table'!$A$3:$R$3,0)),"")</f>
        <v>0.154</v>
      </c>
      <c r="P19" s="601">
        <f t="shared" si="0"/>
        <v>6.2831853071795862</v>
      </c>
      <c r="Q19" s="317" t="s">
        <v>45</v>
      </c>
      <c r="R19" s="310"/>
      <c r="S19" s="318" t="s">
        <v>384</v>
      </c>
      <c r="T19" s="319"/>
      <c r="U19" s="320" t="s">
        <v>339</v>
      </c>
      <c r="V19" s="309">
        <v>46161</v>
      </c>
      <c r="W19" s="310" t="s">
        <v>378</v>
      </c>
      <c r="X19" s="311"/>
      <c r="Y19" s="311"/>
      <c r="Z19" s="311"/>
      <c r="AA19" s="311"/>
      <c r="AB19" s="312"/>
      <c r="AC19" s="311">
        <v>46164</v>
      </c>
      <c r="AD19" s="311" t="s">
        <v>211</v>
      </c>
      <c r="AE19" s="270"/>
      <c r="AF19" s="270"/>
      <c r="AG19" s="315"/>
      <c r="AH19" s="311"/>
      <c r="AI19" s="313"/>
      <c r="AJ19" s="311"/>
      <c r="AK19" s="311"/>
      <c r="AL19" s="270"/>
      <c r="AM19" s="311"/>
      <c r="AN19" s="311"/>
      <c r="AO19" s="300"/>
      <c r="AP19" s="346"/>
      <c r="AQ19" s="336"/>
      <c r="AR19" s="336"/>
      <c r="AS19" s="336"/>
      <c r="AT19" s="336"/>
      <c r="AU19" s="336"/>
      <c r="AV19" s="336"/>
      <c r="AW19" s="336"/>
      <c r="AX19" s="336"/>
      <c r="AY19" s="336"/>
      <c r="AZ19" s="336"/>
      <c r="BA19" s="336"/>
      <c r="BB19" s="336"/>
      <c r="BC19" s="336"/>
      <c r="BD19" s="336"/>
      <c r="BE19" s="336"/>
      <c r="BF19" s="336"/>
    </row>
    <row r="20" spans="1:58" s="109" customFormat="1" ht="12.95" customHeight="1">
      <c r="A20" s="341" t="s">
        <v>379</v>
      </c>
      <c r="B20" s="342" t="s">
        <v>380</v>
      </c>
      <c r="C20" s="270"/>
      <c r="D20" s="270">
        <v>307327</v>
      </c>
      <c r="E20" s="343" t="s">
        <v>381</v>
      </c>
      <c r="F20" s="344" t="s">
        <v>163</v>
      </c>
      <c r="G20" s="320"/>
      <c r="H20" s="320"/>
      <c r="I20" s="320"/>
      <c r="J20" s="320"/>
      <c r="K20" s="320"/>
      <c r="L20" s="310" t="s">
        <v>221</v>
      </c>
      <c r="M20" s="345" t="s">
        <v>327</v>
      </c>
      <c r="N20" s="271">
        <v>2</v>
      </c>
      <c r="O20" s="251">
        <f>IFERROR(INDEX('Pipe Table'!$A$3:$R$39,MATCH('WELD LOG'!N20,'Pipe Table'!$A$3:$A$39,),MATCH('WELD LOG'!M20,'Pipe Table'!$A$3:$R$3,0)),"")</f>
        <v>0.154</v>
      </c>
      <c r="P20" s="601">
        <f t="shared" si="0"/>
        <v>6.2831853071795862</v>
      </c>
      <c r="Q20" s="317" t="s">
        <v>45</v>
      </c>
      <c r="R20" s="310"/>
      <c r="S20" s="318" t="s">
        <v>385</v>
      </c>
      <c r="T20" s="319"/>
      <c r="U20" s="320" t="s">
        <v>339</v>
      </c>
      <c r="V20" s="309">
        <v>46161</v>
      </c>
      <c r="W20" s="310" t="s">
        <v>378</v>
      </c>
      <c r="X20" s="311"/>
      <c r="Y20" s="311"/>
      <c r="Z20" s="311"/>
      <c r="AA20" s="311"/>
      <c r="AB20" s="312"/>
      <c r="AC20" s="311">
        <v>46164</v>
      </c>
      <c r="AD20" s="311" t="s">
        <v>211</v>
      </c>
      <c r="AE20" s="270"/>
      <c r="AF20" s="270"/>
      <c r="AG20" s="315"/>
      <c r="AH20" s="311"/>
      <c r="AI20" s="313"/>
      <c r="AJ20" s="311"/>
      <c r="AK20" s="311"/>
      <c r="AL20" s="270"/>
      <c r="AM20" s="311"/>
      <c r="AN20" s="311"/>
      <c r="AO20" s="300"/>
      <c r="AP20" s="346"/>
      <c r="AQ20" s="336"/>
      <c r="AR20" s="336"/>
      <c r="AS20" s="336"/>
      <c r="AT20" s="336"/>
      <c r="AU20" s="336"/>
      <c r="AV20" s="336"/>
      <c r="AW20" s="336"/>
      <c r="AX20" s="336"/>
      <c r="AY20" s="336"/>
      <c r="AZ20" s="336"/>
      <c r="BA20" s="336"/>
      <c r="BB20" s="336"/>
      <c r="BC20" s="336"/>
      <c r="BD20" s="336"/>
      <c r="BE20" s="336"/>
      <c r="BF20" s="336"/>
    </row>
    <row r="21" spans="1:58" s="109" customFormat="1" ht="12.95" customHeight="1">
      <c r="A21" s="341" t="s">
        <v>386</v>
      </c>
      <c r="B21" s="342" t="s">
        <v>387</v>
      </c>
      <c r="C21" s="270"/>
      <c r="D21" s="270">
        <v>302722</v>
      </c>
      <c r="E21" s="343" t="s">
        <v>381</v>
      </c>
      <c r="F21" s="344"/>
      <c r="G21" s="320" t="s">
        <v>163</v>
      </c>
      <c r="H21" s="320"/>
      <c r="I21" s="320"/>
      <c r="J21" s="320"/>
      <c r="K21" s="320"/>
      <c r="L21" s="310" t="s">
        <v>221</v>
      </c>
      <c r="M21" s="345" t="s">
        <v>327</v>
      </c>
      <c r="N21" s="271">
        <v>4</v>
      </c>
      <c r="O21" s="251">
        <f>IFERROR(INDEX('Pipe Table'!$A$3:$R$39,MATCH('WELD LOG'!N21,'Pipe Table'!$A$3:$A$39,),MATCH('WELD LOG'!M21,'Pipe Table'!$A$3:$R$3,0)),"")</f>
        <v>0.23699999999999999</v>
      </c>
      <c r="P21" s="601">
        <f t="shared" si="0"/>
        <v>12.566370614359172</v>
      </c>
      <c r="Q21" s="317" t="s">
        <v>45</v>
      </c>
      <c r="R21" s="310"/>
      <c r="S21" s="318" t="s">
        <v>372</v>
      </c>
      <c r="T21" s="319"/>
      <c r="U21" s="320" t="s">
        <v>337</v>
      </c>
      <c r="V21" s="309">
        <v>46161</v>
      </c>
      <c r="W21" s="310" t="s">
        <v>378</v>
      </c>
      <c r="X21" s="311"/>
      <c r="Y21" s="311"/>
      <c r="Z21" s="311"/>
      <c r="AA21" s="311"/>
      <c r="AB21" s="312"/>
      <c r="AC21" s="311"/>
      <c r="AD21" s="311"/>
      <c r="AE21" s="270"/>
      <c r="AF21" s="270"/>
      <c r="AG21" s="315"/>
      <c r="AH21" s="311"/>
      <c r="AI21" s="313"/>
      <c r="AJ21" s="311"/>
      <c r="AK21" s="311"/>
      <c r="AL21" s="270"/>
      <c r="AM21" s="311"/>
      <c r="AN21" s="311"/>
      <c r="AO21" s="300"/>
      <c r="AP21" s="683" t="str">
        <f>HYPERLINK("\\thor\Maintenance\~Weld Tracking~\Work Orders\WO302722", "Click To Open Docs")</f>
        <v>Click To Open Docs</v>
      </c>
      <c r="AQ21" s="336"/>
      <c r="AR21" s="336"/>
      <c r="AS21" s="336"/>
      <c r="AT21" s="336"/>
      <c r="AU21" s="336"/>
      <c r="AV21" s="336"/>
      <c r="AW21" s="336"/>
      <c r="AX21" s="336"/>
      <c r="AY21" s="336"/>
      <c r="AZ21" s="336"/>
      <c r="BA21" s="336"/>
      <c r="BB21" s="336"/>
      <c r="BC21" s="336"/>
      <c r="BD21" s="336"/>
      <c r="BE21" s="336"/>
      <c r="BF21" s="336"/>
    </row>
    <row r="22" spans="1:58" s="109" customFormat="1" ht="12.95" customHeight="1">
      <c r="A22" s="341" t="s">
        <v>386</v>
      </c>
      <c r="B22" s="342" t="s">
        <v>387</v>
      </c>
      <c r="C22" s="270"/>
      <c r="D22" s="270">
        <v>302722</v>
      </c>
      <c r="E22" s="343" t="s">
        <v>381</v>
      </c>
      <c r="F22" s="344"/>
      <c r="G22" s="320" t="s">
        <v>163</v>
      </c>
      <c r="H22" s="320"/>
      <c r="I22" s="320"/>
      <c r="J22" s="320"/>
      <c r="K22" s="320"/>
      <c r="L22" s="310" t="s">
        <v>221</v>
      </c>
      <c r="M22" s="345" t="s">
        <v>327</v>
      </c>
      <c r="N22" s="271">
        <v>4</v>
      </c>
      <c r="O22" s="251">
        <f>IFERROR(INDEX('Pipe Table'!$A$3:$R$39,MATCH('WELD LOG'!N22,'Pipe Table'!$A$3:$A$39,),MATCH('WELD LOG'!M22,'Pipe Table'!$A$3:$R$3,0)),"")</f>
        <v>0.23699999999999999</v>
      </c>
      <c r="P22" s="601">
        <f t="shared" si="0"/>
        <v>12.566370614359172</v>
      </c>
      <c r="Q22" s="317" t="s">
        <v>45</v>
      </c>
      <c r="R22" s="310"/>
      <c r="S22" s="318" t="s">
        <v>373</v>
      </c>
      <c r="T22" s="319"/>
      <c r="U22" s="320" t="s">
        <v>337</v>
      </c>
      <c r="V22" s="309">
        <v>46161</v>
      </c>
      <c r="W22" s="310" t="s">
        <v>378</v>
      </c>
      <c r="X22" s="311"/>
      <c r="Y22" s="311"/>
      <c r="Z22" s="311"/>
      <c r="AA22" s="311"/>
      <c r="AB22" s="311"/>
      <c r="AC22" s="311"/>
      <c r="AD22" s="311"/>
      <c r="AE22" s="270"/>
      <c r="AF22" s="270"/>
      <c r="AG22" s="315"/>
      <c r="AH22" s="311"/>
      <c r="AI22" s="313"/>
      <c r="AJ22" s="311"/>
      <c r="AK22" s="311"/>
      <c r="AL22" s="270"/>
      <c r="AM22" s="311"/>
      <c r="AN22" s="311"/>
      <c r="AO22" s="300"/>
      <c r="AP22" s="346"/>
      <c r="AQ22" s="336"/>
      <c r="AR22" s="336"/>
      <c r="AS22" s="336"/>
      <c r="AT22" s="336"/>
      <c r="AU22" s="336"/>
      <c r="AV22" s="336"/>
      <c r="AW22" s="336"/>
      <c r="AX22" s="336"/>
      <c r="AY22" s="336"/>
      <c r="AZ22" s="336"/>
      <c r="BA22" s="336"/>
      <c r="BB22" s="336"/>
      <c r="BC22" s="336"/>
      <c r="BD22" s="336"/>
      <c r="BE22" s="336"/>
      <c r="BF22" s="336"/>
    </row>
    <row r="23" spans="1:58" s="109" customFormat="1" ht="12.95" customHeight="1">
      <c r="A23" s="341" t="s">
        <v>386</v>
      </c>
      <c r="B23" s="342" t="s">
        <v>387</v>
      </c>
      <c r="C23" s="270"/>
      <c r="D23" s="270">
        <v>302722</v>
      </c>
      <c r="E23" s="343" t="s">
        <v>381</v>
      </c>
      <c r="F23" s="344"/>
      <c r="G23" s="320" t="s">
        <v>163</v>
      </c>
      <c r="H23" s="320"/>
      <c r="I23" s="320"/>
      <c r="J23" s="320"/>
      <c r="K23" s="320"/>
      <c r="L23" s="310" t="s">
        <v>221</v>
      </c>
      <c r="M23" s="345" t="s">
        <v>327</v>
      </c>
      <c r="N23" s="271">
        <v>4</v>
      </c>
      <c r="O23" s="251">
        <f>IFERROR(INDEX('Pipe Table'!$A$3:$R$39,MATCH('WELD LOG'!N23,'Pipe Table'!$A$3:$A$39,),MATCH('WELD LOG'!M23,'Pipe Table'!$A$3:$R$3,0)),"")</f>
        <v>0.23699999999999999</v>
      </c>
      <c r="P23" s="601">
        <f t="shared" si="0"/>
        <v>12.566370614359172</v>
      </c>
      <c r="Q23" s="317" t="s">
        <v>45</v>
      </c>
      <c r="R23" s="310"/>
      <c r="S23" s="318" t="s">
        <v>374</v>
      </c>
      <c r="T23" s="319"/>
      <c r="U23" s="320" t="s">
        <v>337</v>
      </c>
      <c r="V23" s="309">
        <v>46161</v>
      </c>
      <c r="W23" s="310" t="s">
        <v>378</v>
      </c>
      <c r="X23" s="311"/>
      <c r="Y23" s="311"/>
      <c r="Z23" s="311"/>
      <c r="AA23" s="311"/>
      <c r="AB23" s="311"/>
      <c r="AC23" s="313"/>
      <c r="AD23" s="313"/>
      <c r="AE23" s="270"/>
      <c r="AF23" s="270"/>
      <c r="AG23" s="315"/>
      <c r="AH23" s="311"/>
      <c r="AI23" s="313"/>
      <c r="AJ23" s="311"/>
      <c r="AK23" s="311"/>
      <c r="AL23" s="270"/>
      <c r="AM23" s="311"/>
      <c r="AN23" s="311"/>
      <c r="AO23" s="300"/>
      <c r="AP23" s="346"/>
      <c r="AQ23" s="336"/>
      <c r="AR23" s="336"/>
      <c r="AS23" s="336"/>
      <c r="AT23" s="336"/>
      <c r="AU23" s="336"/>
      <c r="AV23" s="336"/>
      <c r="AW23" s="336"/>
      <c r="AX23" s="336"/>
      <c r="AY23" s="336"/>
      <c r="AZ23" s="336"/>
      <c r="BA23" s="336"/>
      <c r="BB23" s="336"/>
      <c r="BC23" s="336"/>
      <c r="BD23" s="336"/>
      <c r="BE23" s="336"/>
      <c r="BF23" s="336"/>
    </row>
    <row r="24" spans="1:58" s="109" customFormat="1" ht="12.95" customHeight="1">
      <c r="A24" s="341" t="s">
        <v>386</v>
      </c>
      <c r="B24" s="342" t="s">
        <v>387</v>
      </c>
      <c r="C24" s="270"/>
      <c r="D24" s="270">
        <v>302722</v>
      </c>
      <c r="E24" s="343" t="s">
        <v>381</v>
      </c>
      <c r="F24" s="344"/>
      <c r="G24" s="320" t="s">
        <v>163</v>
      </c>
      <c r="H24" s="320"/>
      <c r="I24" s="320"/>
      <c r="J24" s="320"/>
      <c r="K24" s="320"/>
      <c r="L24" s="310" t="s">
        <v>221</v>
      </c>
      <c r="M24" s="345" t="s">
        <v>327</v>
      </c>
      <c r="N24" s="271">
        <v>4</v>
      </c>
      <c r="O24" s="251">
        <f>IFERROR(INDEX('Pipe Table'!$A$3:$R$39,MATCH('WELD LOG'!N24,'Pipe Table'!$A$3:$A$39,),MATCH('WELD LOG'!M24,'Pipe Table'!$A$3:$R$3,0)),"")</f>
        <v>0.23699999999999999</v>
      </c>
      <c r="P24" s="601">
        <f t="shared" si="0"/>
        <v>12.566370614359172</v>
      </c>
      <c r="Q24" s="317" t="s">
        <v>45</v>
      </c>
      <c r="R24" s="310"/>
      <c r="S24" s="318" t="s">
        <v>375</v>
      </c>
      <c r="T24" s="319"/>
      <c r="U24" s="320" t="s">
        <v>337</v>
      </c>
      <c r="V24" s="309">
        <v>46161</v>
      </c>
      <c r="W24" s="310" t="s">
        <v>378</v>
      </c>
      <c r="X24" s="311"/>
      <c r="Y24" s="311"/>
      <c r="Z24" s="311"/>
      <c r="AA24" s="311"/>
      <c r="AB24" s="311"/>
      <c r="AC24" s="313">
        <v>46164</v>
      </c>
      <c r="AD24" s="313" t="s">
        <v>211</v>
      </c>
      <c r="AE24" s="270"/>
      <c r="AF24" s="270"/>
      <c r="AG24" s="315"/>
      <c r="AH24" s="311"/>
      <c r="AI24" s="313"/>
      <c r="AJ24" s="311"/>
      <c r="AK24" s="311"/>
      <c r="AL24" s="270"/>
      <c r="AM24" s="311"/>
      <c r="AN24" s="311"/>
      <c r="AO24" s="300"/>
      <c r="AP24" s="346"/>
      <c r="AQ24" s="336"/>
      <c r="AR24" s="336"/>
      <c r="AS24" s="336"/>
      <c r="AT24" s="336"/>
      <c r="AU24" s="336"/>
      <c r="AV24" s="336"/>
      <c r="AW24" s="336"/>
      <c r="AX24" s="336"/>
      <c r="AY24" s="336"/>
      <c r="AZ24" s="336"/>
      <c r="BA24" s="336"/>
      <c r="BB24" s="336"/>
      <c r="BC24" s="336"/>
      <c r="BD24" s="336"/>
      <c r="BE24" s="336"/>
      <c r="BF24" s="336"/>
    </row>
    <row r="25" spans="1:58" s="109" customFormat="1" ht="12.95" customHeight="1">
      <c r="A25" s="341" t="s">
        <v>386</v>
      </c>
      <c r="B25" s="342" t="s">
        <v>387</v>
      </c>
      <c r="C25" s="270"/>
      <c r="D25" s="270">
        <v>302722</v>
      </c>
      <c r="E25" s="343" t="s">
        <v>381</v>
      </c>
      <c r="F25" s="344" t="s">
        <v>163</v>
      </c>
      <c r="G25" s="320"/>
      <c r="H25" s="320"/>
      <c r="I25" s="320"/>
      <c r="J25" s="320"/>
      <c r="K25" s="320"/>
      <c r="L25" s="310" t="s">
        <v>221</v>
      </c>
      <c r="M25" s="345" t="s">
        <v>435</v>
      </c>
      <c r="N25" s="271">
        <v>4</v>
      </c>
      <c r="O25" s="251" t="str">
        <f>IFERROR(INDEX('Pipe Table'!$A$3:$R$39,MATCH('WELD LOG'!N25,'Pipe Table'!$A$3:$A$39,),MATCH('WELD LOG'!M25,'Pipe Table'!$A$3:$R$3,0)),"")</f>
        <v/>
      </c>
      <c r="P25" s="601">
        <f t="shared" si="0"/>
        <v>12.566370614359172</v>
      </c>
      <c r="Q25" s="317" t="s">
        <v>171</v>
      </c>
      <c r="R25" s="310"/>
      <c r="S25" s="318" t="s">
        <v>376</v>
      </c>
      <c r="T25" s="319"/>
      <c r="U25" s="320" t="s">
        <v>337</v>
      </c>
      <c r="V25" s="309">
        <v>46162</v>
      </c>
      <c r="W25" s="310" t="s">
        <v>378</v>
      </c>
      <c r="X25" s="311"/>
      <c r="Y25" s="311"/>
      <c r="Z25" s="311"/>
      <c r="AA25" s="311"/>
      <c r="AB25" s="311"/>
      <c r="AC25" s="313"/>
      <c r="AD25" s="313"/>
      <c r="AE25" s="270"/>
      <c r="AF25" s="270"/>
      <c r="AG25" s="315"/>
      <c r="AH25" s="311"/>
      <c r="AI25" s="313"/>
      <c r="AJ25" s="311"/>
      <c r="AK25" s="311"/>
      <c r="AL25" s="270"/>
      <c r="AM25" s="311"/>
      <c r="AN25" s="311"/>
      <c r="AO25" s="300"/>
      <c r="AP25" s="346"/>
      <c r="AQ25" s="336"/>
      <c r="AR25" s="336"/>
      <c r="AS25" s="336"/>
      <c r="AT25" s="336"/>
      <c r="AU25" s="336"/>
      <c r="AV25" s="336"/>
      <c r="AW25" s="336"/>
      <c r="AX25" s="336"/>
      <c r="AY25" s="336"/>
      <c r="AZ25" s="336"/>
      <c r="BA25" s="336"/>
      <c r="BB25" s="336"/>
      <c r="BC25" s="336"/>
      <c r="BD25" s="336"/>
      <c r="BE25" s="336"/>
      <c r="BF25" s="336"/>
    </row>
    <row r="26" spans="1:58" s="109" customFormat="1" ht="12.95" customHeight="1">
      <c r="A26" s="341" t="s">
        <v>386</v>
      </c>
      <c r="B26" s="342" t="s">
        <v>387</v>
      </c>
      <c r="C26" s="270"/>
      <c r="D26" s="270">
        <v>302722</v>
      </c>
      <c r="E26" s="343" t="s">
        <v>381</v>
      </c>
      <c r="F26" s="344" t="s">
        <v>163</v>
      </c>
      <c r="G26" s="320"/>
      <c r="H26" s="320"/>
      <c r="I26" s="320"/>
      <c r="J26" s="320"/>
      <c r="K26" s="320"/>
      <c r="L26" s="310" t="s">
        <v>221</v>
      </c>
      <c r="M26" s="345">
        <v>80</v>
      </c>
      <c r="N26" s="271">
        <v>4</v>
      </c>
      <c r="O26" s="251">
        <f>IFERROR(INDEX('Pipe Table'!$A$3:$R$39,MATCH('WELD LOG'!N26,'Pipe Table'!$A$3:$A$39,),MATCH('WELD LOG'!M26,'Pipe Table'!$A$3:$R$3,0)),"")</f>
        <v>0.33700000000000002</v>
      </c>
      <c r="P26" s="601">
        <f t="shared" si="0"/>
        <v>12.566370614359172</v>
      </c>
      <c r="Q26" s="317" t="s">
        <v>82</v>
      </c>
      <c r="R26" s="310"/>
      <c r="S26" s="318" t="s">
        <v>377</v>
      </c>
      <c r="T26" s="319"/>
      <c r="U26" s="320" t="s">
        <v>337</v>
      </c>
      <c r="V26" s="309">
        <v>46162</v>
      </c>
      <c r="W26" s="310" t="s">
        <v>378</v>
      </c>
      <c r="X26" s="311"/>
      <c r="Y26" s="311"/>
      <c r="Z26" s="311"/>
      <c r="AA26" s="311"/>
      <c r="AB26" s="311"/>
      <c r="AC26" s="311"/>
      <c r="AD26" s="311"/>
      <c r="AE26" s="270"/>
      <c r="AF26" s="270"/>
      <c r="AG26" s="315"/>
      <c r="AH26" s="311"/>
      <c r="AI26" s="313"/>
      <c r="AJ26" s="311"/>
      <c r="AK26" s="311"/>
      <c r="AL26" s="270"/>
      <c r="AM26" s="311"/>
      <c r="AN26" s="311"/>
      <c r="AO26" s="300"/>
      <c r="AP26" s="346"/>
      <c r="AQ26" s="336"/>
      <c r="AR26" s="336"/>
      <c r="AS26" s="336"/>
      <c r="AT26" s="336"/>
      <c r="AU26" s="336"/>
      <c r="AV26" s="336"/>
      <c r="AW26" s="336"/>
      <c r="AX26" s="336"/>
      <c r="AY26" s="336"/>
      <c r="AZ26" s="336"/>
      <c r="BA26" s="336"/>
      <c r="BB26" s="336"/>
      <c r="BC26" s="336"/>
      <c r="BD26" s="336"/>
      <c r="BE26" s="336"/>
      <c r="BF26" s="336"/>
    </row>
    <row r="27" spans="1:58" s="109" customFormat="1" ht="12.95" customHeight="1">
      <c r="A27" s="341" t="s">
        <v>386</v>
      </c>
      <c r="B27" s="342" t="s">
        <v>387</v>
      </c>
      <c r="C27" s="270"/>
      <c r="D27" s="270">
        <v>302722</v>
      </c>
      <c r="E27" s="343" t="s">
        <v>381</v>
      </c>
      <c r="F27" s="344" t="s">
        <v>163</v>
      </c>
      <c r="G27" s="320"/>
      <c r="H27" s="320"/>
      <c r="I27" s="320"/>
      <c r="J27" s="320"/>
      <c r="K27" s="320"/>
      <c r="L27" s="310" t="s">
        <v>221</v>
      </c>
      <c r="M27" s="345" t="s">
        <v>327</v>
      </c>
      <c r="N27" s="271">
        <v>4</v>
      </c>
      <c r="O27" s="251">
        <f>IFERROR(INDEX('Pipe Table'!$A$3:$R$39,MATCH('WELD LOG'!N27,'Pipe Table'!$A$3:$A$39,),MATCH('WELD LOG'!M27,'Pipe Table'!$A$3:$R$3,0)),"")</f>
        <v>0.23699999999999999</v>
      </c>
      <c r="P27" s="601">
        <f t="shared" si="0"/>
        <v>12.566370614359172</v>
      </c>
      <c r="Q27" s="317" t="s">
        <v>170</v>
      </c>
      <c r="R27" s="310"/>
      <c r="S27" s="318" t="s">
        <v>382</v>
      </c>
      <c r="T27" s="319"/>
      <c r="U27" s="320" t="s">
        <v>337</v>
      </c>
      <c r="V27" s="309">
        <v>46162</v>
      </c>
      <c r="W27" s="310" t="s">
        <v>378</v>
      </c>
      <c r="X27" s="311"/>
      <c r="Y27" s="311"/>
      <c r="Z27" s="311"/>
      <c r="AA27" s="313"/>
      <c r="AB27" s="311"/>
      <c r="AC27" s="311"/>
      <c r="AD27" s="311"/>
      <c r="AE27" s="270"/>
      <c r="AF27" s="270"/>
      <c r="AG27" s="315"/>
      <c r="AH27" s="311"/>
      <c r="AI27" s="313"/>
      <c r="AJ27" s="311"/>
      <c r="AK27" s="311"/>
      <c r="AL27" s="270"/>
      <c r="AM27" s="311"/>
      <c r="AN27" s="311"/>
      <c r="AO27" s="300"/>
      <c r="AP27" s="346"/>
      <c r="AQ27" s="336"/>
      <c r="AR27" s="336"/>
      <c r="AS27" s="336"/>
      <c r="AT27" s="336"/>
      <c r="AU27" s="336"/>
      <c r="AV27" s="336"/>
      <c r="AW27" s="336"/>
      <c r="AX27" s="336"/>
      <c r="AY27" s="336"/>
      <c r="AZ27" s="336"/>
      <c r="BA27" s="336"/>
      <c r="BB27" s="336"/>
      <c r="BC27" s="336"/>
      <c r="BD27" s="336"/>
      <c r="BE27" s="336"/>
      <c r="BF27" s="336"/>
    </row>
    <row r="28" spans="1:58" s="109" customFormat="1" ht="12.95" customHeight="1">
      <c r="A28" s="341" t="s">
        <v>386</v>
      </c>
      <c r="B28" s="342" t="s">
        <v>387</v>
      </c>
      <c r="C28" s="270"/>
      <c r="D28" s="270">
        <v>302722</v>
      </c>
      <c r="E28" s="343" t="s">
        <v>381</v>
      </c>
      <c r="F28" s="344" t="s">
        <v>163</v>
      </c>
      <c r="G28" s="320"/>
      <c r="H28" s="320"/>
      <c r="I28" s="320"/>
      <c r="J28" s="320"/>
      <c r="K28" s="320"/>
      <c r="L28" s="310" t="s">
        <v>221</v>
      </c>
      <c r="M28" s="345" t="s">
        <v>327</v>
      </c>
      <c r="N28" s="271">
        <v>4</v>
      </c>
      <c r="O28" s="251">
        <f>IFERROR(INDEX('Pipe Table'!$A$3:$R$39,MATCH('WELD LOG'!N28,'Pipe Table'!$A$3:$A$39,),MATCH('WELD LOG'!M28,'Pipe Table'!$A$3:$R$3,0)),"")</f>
        <v>0.23699999999999999</v>
      </c>
      <c r="P28" s="601">
        <f t="shared" si="0"/>
        <v>12.566370614359172</v>
      </c>
      <c r="Q28" s="317" t="s">
        <v>170</v>
      </c>
      <c r="R28" s="310"/>
      <c r="S28" s="318" t="s">
        <v>383</v>
      </c>
      <c r="T28" s="319"/>
      <c r="U28" s="320" t="s">
        <v>337</v>
      </c>
      <c r="V28" s="309">
        <v>46162</v>
      </c>
      <c r="W28" s="310" t="s">
        <v>378</v>
      </c>
      <c r="X28" s="311"/>
      <c r="Y28" s="311"/>
      <c r="Z28" s="311"/>
      <c r="AA28" s="311"/>
      <c r="AB28" s="311"/>
      <c r="AC28" s="311"/>
      <c r="AD28" s="311"/>
      <c r="AE28" s="270"/>
      <c r="AF28" s="270"/>
      <c r="AG28" s="315"/>
      <c r="AH28" s="311"/>
      <c r="AI28" s="313"/>
      <c r="AJ28" s="311"/>
      <c r="AK28" s="311"/>
      <c r="AL28" s="270"/>
      <c r="AM28" s="311"/>
      <c r="AN28" s="311"/>
      <c r="AO28" s="300"/>
      <c r="AP28" s="346"/>
      <c r="AQ28" s="336"/>
      <c r="AR28" s="336"/>
      <c r="AS28" s="336"/>
      <c r="AT28" s="336"/>
      <c r="AU28" s="336"/>
      <c r="AV28" s="336"/>
      <c r="AW28" s="336"/>
      <c r="AX28" s="336"/>
      <c r="AY28" s="336"/>
      <c r="AZ28" s="336"/>
      <c r="BA28" s="336"/>
      <c r="BB28" s="336"/>
      <c r="BC28" s="336"/>
      <c r="BD28" s="336"/>
      <c r="BE28" s="336"/>
      <c r="BF28" s="336"/>
    </row>
    <row r="29" spans="1:58" s="109" customFormat="1" ht="12.95" customHeight="1">
      <c r="A29" s="341" t="s">
        <v>386</v>
      </c>
      <c r="B29" s="342" t="s">
        <v>387</v>
      </c>
      <c r="C29" s="270"/>
      <c r="D29" s="270">
        <v>302722</v>
      </c>
      <c r="E29" s="343" t="s">
        <v>381</v>
      </c>
      <c r="F29" s="344" t="s">
        <v>163</v>
      </c>
      <c r="G29" s="320"/>
      <c r="H29" s="320"/>
      <c r="I29" s="320"/>
      <c r="J29" s="320"/>
      <c r="K29" s="320"/>
      <c r="L29" s="310" t="s">
        <v>221</v>
      </c>
      <c r="M29" s="345" t="s">
        <v>327</v>
      </c>
      <c r="N29" s="271">
        <v>4</v>
      </c>
      <c r="O29" s="251">
        <f>IFERROR(INDEX('Pipe Table'!$A$3:$R$39,MATCH('WELD LOG'!N29,'Pipe Table'!$A$3:$A$39,),MATCH('WELD LOG'!M29,'Pipe Table'!$A$3:$R$3,0)),"")</f>
        <v>0.23699999999999999</v>
      </c>
      <c r="P29" s="601">
        <f t="shared" si="0"/>
        <v>12.566370614359172</v>
      </c>
      <c r="Q29" s="317" t="s">
        <v>82</v>
      </c>
      <c r="R29" s="310"/>
      <c r="S29" s="318" t="s">
        <v>384</v>
      </c>
      <c r="T29" s="319"/>
      <c r="U29" s="320" t="s">
        <v>337</v>
      </c>
      <c r="V29" s="309">
        <v>46162</v>
      </c>
      <c r="W29" s="310" t="s">
        <v>378</v>
      </c>
      <c r="X29" s="311"/>
      <c r="Y29" s="311"/>
      <c r="Z29" s="311"/>
      <c r="AA29" s="311"/>
      <c r="AB29" s="311"/>
      <c r="AC29" s="311"/>
      <c r="AD29" s="311"/>
      <c r="AE29" s="270"/>
      <c r="AF29" s="270"/>
      <c r="AG29" s="315"/>
      <c r="AH29" s="311"/>
      <c r="AI29" s="313"/>
      <c r="AJ29" s="311"/>
      <c r="AK29" s="311"/>
      <c r="AL29" s="270"/>
      <c r="AM29" s="311"/>
      <c r="AN29" s="311"/>
      <c r="AO29" s="300"/>
      <c r="AP29" s="346"/>
      <c r="AQ29" s="336"/>
      <c r="AR29" s="336"/>
      <c r="AS29" s="336"/>
      <c r="AT29" s="336"/>
      <c r="AU29" s="336"/>
      <c r="AV29" s="336"/>
      <c r="AW29" s="336"/>
      <c r="AX29" s="336"/>
      <c r="AY29" s="336"/>
      <c r="AZ29" s="336"/>
      <c r="BA29" s="336"/>
      <c r="BB29" s="336"/>
      <c r="BC29" s="336"/>
      <c r="BD29" s="336"/>
      <c r="BE29" s="336"/>
      <c r="BF29" s="336"/>
    </row>
    <row r="30" spans="1:58" s="109" customFormat="1" ht="12.95" customHeight="1">
      <c r="A30" s="341" t="s">
        <v>386</v>
      </c>
      <c r="B30" s="342" t="s">
        <v>387</v>
      </c>
      <c r="C30" s="270"/>
      <c r="D30" s="270">
        <v>302722</v>
      </c>
      <c r="E30" s="343" t="s">
        <v>381</v>
      </c>
      <c r="F30" s="344"/>
      <c r="G30" s="320" t="s">
        <v>163</v>
      </c>
      <c r="H30" s="320"/>
      <c r="I30" s="320"/>
      <c r="J30" s="320"/>
      <c r="K30" s="320"/>
      <c r="L30" s="310" t="s">
        <v>221</v>
      </c>
      <c r="M30" s="345" t="s">
        <v>327</v>
      </c>
      <c r="N30" s="271">
        <v>4</v>
      </c>
      <c r="O30" s="251">
        <f>IFERROR(INDEX('Pipe Table'!$A$3:$R$39,MATCH('WELD LOG'!N30,'Pipe Table'!$A$3:$A$39,),MATCH('WELD LOG'!M30,'Pipe Table'!$A$3:$R$3,0)),"")</f>
        <v>0.23699999999999999</v>
      </c>
      <c r="P30" s="601">
        <f t="shared" si="0"/>
        <v>12.566370614359172</v>
      </c>
      <c r="Q30" s="317" t="s">
        <v>45</v>
      </c>
      <c r="R30" s="310"/>
      <c r="S30" s="318" t="s">
        <v>388</v>
      </c>
      <c r="T30" s="319"/>
      <c r="U30" s="320" t="s">
        <v>337</v>
      </c>
      <c r="V30" s="309">
        <v>46163</v>
      </c>
      <c r="W30" s="310" t="s">
        <v>378</v>
      </c>
      <c r="X30" s="313"/>
      <c r="Y30" s="313"/>
      <c r="Z30" s="313"/>
      <c r="AA30" s="313"/>
      <c r="AB30" s="311"/>
      <c r="AC30" s="313"/>
      <c r="AD30" s="313"/>
      <c r="AE30" s="300"/>
      <c r="AF30" s="270"/>
      <c r="AG30" s="315"/>
      <c r="AH30" s="313"/>
      <c r="AI30" s="313"/>
      <c r="AJ30" s="313"/>
      <c r="AK30" s="311"/>
      <c r="AL30" s="270"/>
      <c r="AM30" s="311"/>
      <c r="AN30" s="311"/>
      <c r="AO30" s="300"/>
      <c r="AP30" s="346"/>
      <c r="AQ30" s="336"/>
      <c r="AR30" s="336"/>
      <c r="AS30" s="336"/>
      <c r="AT30" s="336"/>
      <c r="AU30" s="336"/>
      <c r="AV30" s="336"/>
      <c r="AW30" s="336"/>
      <c r="AX30" s="336"/>
      <c r="AY30" s="336"/>
      <c r="AZ30" s="336"/>
      <c r="BA30" s="336"/>
      <c r="BB30" s="336"/>
      <c r="BC30" s="336"/>
      <c r="BD30" s="336"/>
      <c r="BE30" s="336"/>
      <c r="BF30" s="336"/>
    </row>
    <row r="31" spans="1:58" s="109" customFormat="1" ht="12.95" customHeight="1">
      <c r="A31" s="341" t="s">
        <v>386</v>
      </c>
      <c r="B31" s="342" t="s">
        <v>387</v>
      </c>
      <c r="C31" s="270"/>
      <c r="D31" s="270">
        <v>302722</v>
      </c>
      <c r="E31" s="343" t="s">
        <v>381</v>
      </c>
      <c r="F31" s="344"/>
      <c r="G31" s="320" t="s">
        <v>163</v>
      </c>
      <c r="H31" s="320"/>
      <c r="I31" s="320"/>
      <c r="J31" s="320"/>
      <c r="K31" s="320"/>
      <c r="L31" s="310" t="s">
        <v>221</v>
      </c>
      <c r="M31" s="345" t="s">
        <v>327</v>
      </c>
      <c r="N31" s="271">
        <v>4</v>
      </c>
      <c r="O31" s="251">
        <f>IFERROR(INDEX('Pipe Table'!$A$3:$R$39,MATCH('WELD LOG'!N31,'Pipe Table'!$A$3:$A$39,),MATCH('WELD LOG'!M31,'Pipe Table'!$A$3:$R$3,0)),"")</f>
        <v>0.23699999999999999</v>
      </c>
      <c r="P31" s="601">
        <f t="shared" si="0"/>
        <v>12.566370614359172</v>
      </c>
      <c r="Q31" s="317" t="s">
        <v>45</v>
      </c>
      <c r="R31" s="310"/>
      <c r="S31" s="318" t="s">
        <v>389</v>
      </c>
      <c r="T31" s="319"/>
      <c r="U31" s="320" t="s">
        <v>337</v>
      </c>
      <c r="V31" s="309">
        <v>46163</v>
      </c>
      <c r="W31" s="310" t="s">
        <v>378</v>
      </c>
      <c r="X31" s="313"/>
      <c r="Y31" s="313"/>
      <c r="Z31" s="313"/>
      <c r="AA31" s="313"/>
      <c r="AB31" s="311"/>
      <c r="AC31" s="313"/>
      <c r="AD31" s="313"/>
      <c r="AE31" s="300"/>
      <c r="AF31" s="300"/>
      <c r="AG31" s="315"/>
      <c r="AH31" s="313"/>
      <c r="AI31" s="313"/>
      <c r="AJ31" s="313"/>
      <c r="AK31" s="311"/>
      <c r="AL31" s="270"/>
      <c r="AM31" s="311"/>
      <c r="AN31" s="311"/>
      <c r="AO31" s="300"/>
      <c r="AP31" s="346"/>
      <c r="AQ31" s="336"/>
      <c r="AR31" s="336"/>
      <c r="AS31" s="336"/>
      <c r="AT31" s="336"/>
      <c r="AU31" s="336"/>
      <c r="AV31" s="336"/>
      <c r="AW31" s="336"/>
      <c r="AX31" s="336"/>
      <c r="AY31" s="336"/>
      <c r="AZ31" s="336"/>
      <c r="BA31" s="336"/>
      <c r="BB31" s="336"/>
      <c r="BC31" s="336"/>
      <c r="BD31" s="336"/>
      <c r="BE31" s="336"/>
      <c r="BF31" s="336"/>
    </row>
    <row r="32" spans="1:58" s="109" customFormat="1" ht="12.95" customHeight="1">
      <c r="A32" s="341" t="s">
        <v>386</v>
      </c>
      <c r="B32" s="342" t="s">
        <v>387</v>
      </c>
      <c r="C32" s="270"/>
      <c r="D32" s="270">
        <v>302722</v>
      </c>
      <c r="E32" s="343" t="s">
        <v>381</v>
      </c>
      <c r="F32" s="344"/>
      <c r="G32" s="320" t="s">
        <v>163</v>
      </c>
      <c r="H32" s="320"/>
      <c r="I32" s="320"/>
      <c r="J32" s="320"/>
      <c r="K32" s="320"/>
      <c r="L32" s="310" t="s">
        <v>221</v>
      </c>
      <c r="M32" s="345" t="s">
        <v>327</v>
      </c>
      <c r="N32" s="271">
        <v>4</v>
      </c>
      <c r="O32" s="251">
        <f>IFERROR(INDEX('Pipe Table'!$A$3:$R$39,MATCH('WELD LOG'!N32,'Pipe Table'!$A$3:$A$39,),MATCH('WELD LOG'!M32,'Pipe Table'!$A$3:$R$3,0)),"")</f>
        <v>0.23699999999999999</v>
      </c>
      <c r="P32" s="601">
        <f t="shared" si="0"/>
        <v>12.566370614359172</v>
      </c>
      <c r="Q32" s="317" t="s">
        <v>171</v>
      </c>
      <c r="R32" s="310"/>
      <c r="S32" s="318" t="s">
        <v>390</v>
      </c>
      <c r="T32" s="319"/>
      <c r="U32" s="320" t="s">
        <v>337</v>
      </c>
      <c r="V32" s="309">
        <v>46163</v>
      </c>
      <c r="W32" s="310" t="s">
        <v>378</v>
      </c>
      <c r="X32" s="313"/>
      <c r="Y32" s="313"/>
      <c r="Z32" s="313"/>
      <c r="AA32" s="313"/>
      <c r="AB32" s="311"/>
      <c r="AC32" s="313"/>
      <c r="AD32" s="313"/>
      <c r="AE32" s="300"/>
      <c r="AF32" s="300"/>
      <c r="AG32" s="315"/>
      <c r="AH32" s="313"/>
      <c r="AI32" s="313"/>
      <c r="AJ32" s="313"/>
      <c r="AK32" s="311"/>
      <c r="AL32" s="270"/>
      <c r="AM32" s="311"/>
      <c r="AN32" s="311"/>
      <c r="AO32" s="300"/>
      <c r="AP32" s="346"/>
      <c r="AQ32" s="336"/>
      <c r="AR32" s="336"/>
      <c r="AS32" s="336"/>
      <c r="AT32" s="336"/>
      <c r="AU32" s="336"/>
      <c r="AV32" s="336"/>
      <c r="AW32" s="336"/>
      <c r="AX32" s="336"/>
      <c r="AY32" s="336"/>
      <c r="AZ32" s="336"/>
      <c r="BA32" s="336"/>
      <c r="BB32" s="336"/>
      <c r="BC32" s="336"/>
      <c r="BD32" s="336"/>
      <c r="BE32" s="336"/>
      <c r="BF32" s="336"/>
    </row>
    <row r="33" spans="1:58" s="109" customFormat="1" ht="12.95" customHeight="1">
      <c r="A33" s="341" t="s">
        <v>386</v>
      </c>
      <c r="B33" s="342" t="s">
        <v>387</v>
      </c>
      <c r="C33" s="270"/>
      <c r="D33" s="270">
        <v>302722</v>
      </c>
      <c r="E33" s="343" t="s">
        <v>381</v>
      </c>
      <c r="F33" s="344"/>
      <c r="G33" s="320" t="s">
        <v>163</v>
      </c>
      <c r="H33" s="320"/>
      <c r="I33" s="320"/>
      <c r="J33" s="320"/>
      <c r="K33" s="320"/>
      <c r="L33" s="310" t="s">
        <v>221</v>
      </c>
      <c r="M33" s="345" t="s">
        <v>327</v>
      </c>
      <c r="N33" s="271">
        <v>4</v>
      </c>
      <c r="O33" s="251">
        <f>IFERROR(INDEX('Pipe Table'!$A$3:$R$39,MATCH('WELD LOG'!N33,'Pipe Table'!$A$3:$A$39,),MATCH('WELD LOG'!M33,'Pipe Table'!$A$3:$R$3,0)),"")</f>
        <v>0.23699999999999999</v>
      </c>
      <c r="P33" s="601">
        <f t="shared" si="0"/>
        <v>12.566370614359172</v>
      </c>
      <c r="Q33" s="317" t="s">
        <v>171</v>
      </c>
      <c r="R33" s="310"/>
      <c r="S33" s="318" t="s">
        <v>391</v>
      </c>
      <c r="T33" s="319"/>
      <c r="U33" s="320" t="s">
        <v>337</v>
      </c>
      <c r="V33" s="309">
        <v>46163</v>
      </c>
      <c r="W33" s="310" t="s">
        <v>378</v>
      </c>
      <c r="X33" s="313"/>
      <c r="Y33" s="313"/>
      <c r="Z33" s="313"/>
      <c r="AA33" s="313"/>
      <c r="AB33" s="311"/>
      <c r="AC33" s="313"/>
      <c r="AD33" s="313"/>
      <c r="AE33" s="300"/>
      <c r="AF33" s="300"/>
      <c r="AG33" s="315"/>
      <c r="AH33" s="313"/>
      <c r="AI33" s="313"/>
      <c r="AJ33" s="313"/>
      <c r="AK33" s="311"/>
      <c r="AL33" s="270"/>
      <c r="AM33" s="311"/>
      <c r="AN33" s="311"/>
      <c r="AO33" s="300"/>
      <c r="AP33" s="346"/>
      <c r="AQ33" s="336"/>
      <c r="AR33" s="336"/>
      <c r="AS33" s="336"/>
      <c r="AT33" s="336"/>
      <c r="AU33" s="336"/>
      <c r="AV33" s="336"/>
      <c r="AW33" s="336"/>
      <c r="AX33" s="336"/>
      <c r="AY33" s="336"/>
      <c r="AZ33" s="336"/>
      <c r="BA33" s="336"/>
      <c r="BB33" s="336"/>
      <c r="BC33" s="336"/>
      <c r="BD33" s="336"/>
      <c r="BE33" s="336"/>
      <c r="BF33" s="336"/>
    </row>
    <row r="34" spans="1:58" s="109" customFormat="1" ht="12.95" customHeight="1">
      <c r="A34" s="341" t="s">
        <v>386</v>
      </c>
      <c r="B34" s="342" t="s">
        <v>387</v>
      </c>
      <c r="C34" s="270"/>
      <c r="D34" s="270">
        <v>302722</v>
      </c>
      <c r="E34" s="343" t="s">
        <v>381</v>
      </c>
      <c r="F34" s="344"/>
      <c r="G34" s="320" t="s">
        <v>163</v>
      </c>
      <c r="H34" s="320"/>
      <c r="I34" s="320"/>
      <c r="J34" s="320"/>
      <c r="K34" s="320"/>
      <c r="L34" s="310" t="s">
        <v>221</v>
      </c>
      <c r="M34" s="345" t="s">
        <v>327</v>
      </c>
      <c r="N34" s="271">
        <v>4</v>
      </c>
      <c r="O34" s="251">
        <f>IFERROR(INDEX('Pipe Table'!$A$3:$R$39,MATCH('WELD LOG'!N34,'Pipe Table'!$A$3:$A$39,),MATCH('WELD LOG'!M34,'Pipe Table'!$A$3:$R$3,0)),"")</f>
        <v>0.23699999999999999</v>
      </c>
      <c r="P34" s="601">
        <f t="shared" si="0"/>
        <v>12.566370614359172</v>
      </c>
      <c r="Q34" s="317" t="s">
        <v>45</v>
      </c>
      <c r="R34" s="310"/>
      <c r="S34" s="318" t="s">
        <v>392</v>
      </c>
      <c r="T34" s="319"/>
      <c r="U34" s="320" t="s">
        <v>337</v>
      </c>
      <c r="V34" s="309">
        <v>46163</v>
      </c>
      <c r="W34" s="310" t="s">
        <v>378</v>
      </c>
      <c r="X34" s="313"/>
      <c r="Y34" s="313"/>
      <c r="Z34" s="313"/>
      <c r="AA34" s="313"/>
      <c r="AB34" s="311"/>
      <c r="AC34" s="313">
        <v>46164</v>
      </c>
      <c r="AD34" s="313" t="s">
        <v>211</v>
      </c>
      <c r="AE34" s="300"/>
      <c r="AF34" s="300"/>
      <c r="AG34" s="315"/>
      <c r="AH34" s="313"/>
      <c r="AI34" s="313"/>
      <c r="AJ34" s="313"/>
      <c r="AK34" s="311"/>
      <c r="AL34" s="270"/>
      <c r="AM34" s="311"/>
      <c r="AN34" s="311"/>
      <c r="AO34" s="300"/>
      <c r="AP34" s="346"/>
      <c r="AQ34" s="336"/>
      <c r="AR34" s="336"/>
      <c r="AS34" s="336"/>
      <c r="AT34" s="336"/>
      <c r="AU34" s="336"/>
      <c r="AV34" s="336"/>
      <c r="AW34" s="336"/>
      <c r="AX34" s="336"/>
      <c r="AY34" s="336"/>
      <c r="AZ34" s="336"/>
      <c r="BA34" s="336"/>
      <c r="BB34" s="336"/>
      <c r="BC34" s="336"/>
      <c r="BD34" s="336"/>
      <c r="BE34" s="336"/>
      <c r="BF34" s="336"/>
    </row>
    <row r="35" spans="1:58" s="109" customFormat="1" ht="12.95" customHeight="1">
      <c r="A35" s="341" t="s">
        <v>386</v>
      </c>
      <c r="B35" s="342" t="s">
        <v>387</v>
      </c>
      <c r="C35" s="270"/>
      <c r="D35" s="270">
        <v>302722</v>
      </c>
      <c r="E35" s="343" t="s">
        <v>381</v>
      </c>
      <c r="F35" s="344"/>
      <c r="G35" s="320" t="s">
        <v>163</v>
      </c>
      <c r="H35" s="320"/>
      <c r="I35" s="320"/>
      <c r="J35" s="320"/>
      <c r="K35" s="320"/>
      <c r="L35" s="310" t="s">
        <v>221</v>
      </c>
      <c r="M35" s="345" t="s">
        <v>327</v>
      </c>
      <c r="N35" s="271">
        <v>4</v>
      </c>
      <c r="O35" s="251">
        <f>IFERROR(INDEX('Pipe Table'!$A$3:$R$39,MATCH('WELD LOG'!N35,'Pipe Table'!$A$3:$A$39,),MATCH('WELD LOG'!M35,'Pipe Table'!$A$3:$R$3,0)),"")</f>
        <v>0.23699999999999999</v>
      </c>
      <c r="P35" s="601">
        <f t="shared" si="0"/>
        <v>12.566370614359172</v>
      </c>
      <c r="Q35" s="317" t="s">
        <v>45</v>
      </c>
      <c r="R35" s="310"/>
      <c r="S35" s="318" t="s">
        <v>393</v>
      </c>
      <c r="T35" s="319"/>
      <c r="U35" s="320" t="s">
        <v>337</v>
      </c>
      <c r="V35" s="309">
        <v>46164</v>
      </c>
      <c r="W35" s="310" t="s">
        <v>378</v>
      </c>
      <c r="X35" s="313"/>
      <c r="Y35" s="313"/>
      <c r="Z35" s="313"/>
      <c r="AA35" s="313"/>
      <c r="AB35" s="311"/>
      <c r="AC35" s="313">
        <v>46164</v>
      </c>
      <c r="AD35" s="313" t="s">
        <v>211</v>
      </c>
      <c r="AE35" s="300"/>
      <c r="AF35" s="300"/>
      <c r="AG35" s="315"/>
      <c r="AH35" s="313"/>
      <c r="AI35" s="313"/>
      <c r="AJ35" s="313"/>
      <c r="AK35" s="311"/>
      <c r="AL35" s="270"/>
      <c r="AM35" s="311"/>
      <c r="AN35" s="311"/>
      <c r="AO35" s="300"/>
      <c r="AP35" s="346"/>
      <c r="AQ35" s="336"/>
      <c r="AR35" s="336"/>
      <c r="AS35" s="336"/>
      <c r="AT35" s="336"/>
      <c r="AU35" s="336"/>
      <c r="AV35" s="336"/>
      <c r="AW35" s="336"/>
      <c r="AX35" s="336"/>
      <c r="AY35" s="336"/>
      <c r="AZ35" s="336"/>
      <c r="BA35" s="336"/>
      <c r="BB35" s="336"/>
      <c r="BC35" s="336"/>
      <c r="BD35" s="336"/>
      <c r="BE35" s="336"/>
      <c r="BF35" s="336"/>
    </row>
    <row r="36" spans="1:58" s="109" customFormat="1" ht="12.95" customHeight="1">
      <c r="A36" s="341" t="s">
        <v>386</v>
      </c>
      <c r="B36" s="342" t="s">
        <v>387</v>
      </c>
      <c r="C36" s="270"/>
      <c r="D36" s="270">
        <v>302722</v>
      </c>
      <c r="E36" s="343" t="s">
        <v>381</v>
      </c>
      <c r="F36" s="344"/>
      <c r="G36" s="320" t="s">
        <v>163</v>
      </c>
      <c r="H36" s="320"/>
      <c r="I36" s="320"/>
      <c r="J36" s="320"/>
      <c r="K36" s="320"/>
      <c r="L36" s="310" t="s">
        <v>221</v>
      </c>
      <c r="M36" s="345" t="s">
        <v>327</v>
      </c>
      <c r="N36" s="271">
        <v>0.75</v>
      </c>
      <c r="O36" s="251">
        <f>IFERROR(INDEX('Pipe Table'!$A$3:$R$39,MATCH('WELD LOG'!N36,'Pipe Table'!$A$3:$A$39,),MATCH('WELD LOG'!M36,'Pipe Table'!$A$3:$R$3,0)),"")</f>
        <v>0.113</v>
      </c>
      <c r="P36" s="601">
        <f t="shared" si="0"/>
        <v>2.3561944901923448</v>
      </c>
      <c r="Q36" s="317" t="s">
        <v>45</v>
      </c>
      <c r="R36" s="310"/>
      <c r="S36" s="318" t="s">
        <v>394</v>
      </c>
      <c r="T36" s="319"/>
      <c r="U36" s="320" t="s">
        <v>337</v>
      </c>
      <c r="V36" s="309">
        <v>46163</v>
      </c>
      <c r="W36" s="310" t="s">
        <v>378</v>
      </c>
      <c r="X36" s="313"/>
      <c r="Y36" s="313"/>
      <c r="Z36" s="313"/>
      <c r="AA36" s="313"/>
      <c r="AB36" s="311"/>
      <c r="AC36" s="313">
        <v>46164</v>
      </c>
      <c r="AD36" s="313" t="s">
        <v>211</v>
      </c>
      <c r="AE36" s="300"/>
      <c r="AF36" s="300"/>
      <c r="AG36" s="315"/>
      <c r="AH36" s="313"/>
      <c r="AI36" s="313"/>
      <c r="AJ36" s="313"/>
      <c r="AK36" s="311"/>
      <c r="AL36" s="270"/>
      <c r="AM36" s="311"/>
      <c r="AN36" s="311"/>
      <c r="AO36" s="300"/>
      <c r="AP36" s="346"/>
      <c r="AQ36" s="336"/>
      <c r="AR36" s="336"/>
      <c r="AS36" s="336"/>
      <c r="AT36" s="336"/>
      <c r="AU36" s="336"/>
      <c r="AV36" s="336"/>
      <c r="AW36" s="336"/>
      <c r="AX36" s="336"/>
      <c r="AY36" s="336"/>
      <c r="AZ36" s="336"/>
      <c r="BA36" s="336"/>
      <c r="BB36" s="336"/>
      <c r="BC36" s="336"/>
      <c r="BD36" s="336"/>
      <c r="BE36" s="336"/>
      <c r="BF36" s="336"/>
    </row>
    <row r="37" spans="1:58" s="109" customFormat="1" ht="12.95" customHeight="1">
      <c r="A37" s="341" t="s">
        <v>386</v>
      </c>
      <c r="B37" s="342" t="s">
        <v>387</v>
      </c>
      <c r="C37" s="270"/>
      <c r="D37" s="270">
        <v>302722</v>
      </c>
      <c r="E37" s="343" t="s">
        <v>381</v>
      </c>
      <c r="F37" s="344"/>
      <c r="G37" s="320" t="s">
        <v>163</v>
      </c>
      <c r="H37" s="320"/>
      <c r="I37" s="320"/>
      <c r="J37" s="320"/>
      <c r="K37" s="320"/>
      <c r="L37" s="310" t="s">
        <v>221</v>
      </c>
      <c r="M37" s="345" t="s">
        <v>327</v>
      </c>
      <c r="N37" s="271">
        <v>0.75</v>
      </c>
      <c r="O37" s="251">
        <f>IFERROR(INDEX('Pipe Table'!$A$3:$R$39,MATCH('WELD LOG'!N37,'Pipe Table'!$A$3:$A$39,),MATCH('WELD LOG'!M37,'Pipe Table'!$A$3:$R$3,0)),"")</f>
        <v>0.113</v>
      </c>
      <c r="P37" s="601">
        <f t="shared" si="0"/>
        <v>2.3561944901923448</v>
      </c>
      <c r="Q37" s="317" t="s">
        <v>45</v>
      </c>
      <c r="R37" s="310"/>
      <c r="S37" s="318" t="s">
        <v>395</v>
      </c>
      <c r="T37" s="319"/>
      <c r="U37" s="320" t="s">
        <v>337</v>
      </c>
      <c r="V37" s="309">
        <v>46163</v>
      </c>
      <c r="W37" s="310" t="s">
        <v>378</v>
      </c>
      <c r="X37" s="313"/>
      <c r="Y37" s="313"/>
      <c r="Z37" s="313"/>
      <c r="AA37" s="313"/>
      <c r="AB37" s="311"/>
      <c r="AC37" s="313">
        <v>46164</v>
      </c>
      <c r="AD37" s="313" t="s">
        <v>211</v>
      </c>
      <c r="AE37" s="300"/>
      <c r="AF37" s="300"/>
      <c r="AG37" s="315"/>
      <c r="AH37" s="313"/>
      <c r="AI37" s="313"/>
      <c r="AJ37" s="313"/>
      <c r="AK37" s="311"/>
      <c r="AL37" s="270"/>
      <c r="AM37" s="311"/>
      <c r="AN37" s="311"/>
      <c r="AO37" s="300"/>
      <c r="AP37" s="346"/>
      <c r="AQ37" s="336"/>
      <c r="AR37" s="336"/>
      <c r="AS37" s="336"/>
      <c r="AT37" s="336"/>
      <c r="AU37" s="336"/>
      <c r="AV37" s="336"/>
      <c r="AW37" s="336"/>
      <c r="AX37" s="336"/>
      <c r="AY37" s="336"/>
      <c r="AZ37" s="336"/>
      <c r="BA37" s="336"/>
      <c r="BB37" s="336"/>
      <c r="BC37" s="336"/>
      <c r="BD37" s="336"/>
      <c r="BE37" s="336"/>
      <c r="BF37" s="336"/>
    </row>
    <row r="38" spans="1:58" s="109" customFormat="1" ht="12.95" customHeight="1">
      <c r="A38" s="341" t="s">
        <v>386</v>
      </c>
      <c r="B38" s="342" t="s">
        <v>387</v>
      </c>
      <c r="C38" s="270"/>
      <c r="D38" s="270">
        <v>302722</v>
      </c>
      <c r="E38" s="343" t="s">
        <v>381</v>
      </c>
      <c r="F38" s="344" t="s">
        <v>163</v>
      </c>
      <c r="G38" s="320"/>
      <c r="H38" s="320"/>
      <c r="I38" s="320"/>
      <c r="J38" s="320"/>
      <c r="K38" s="320"/>
      <c r="L38" s="310" t="s">
        <v>221</v>
      </c>
      <c r="M38" s="345" t="s">
        <v>435</v>
      </c>
      <c r="N38" s="271">
        <v>0.75</v>
      </c>
      <c r="O38" s="251" t="str">
        <f>IFERROR(INDEX('Pipe Table'!$A$3:$R$39,MATCH('WELD LOG'!N38,'Pipe Table'!$A$3:$A$39,),MATCH('WELD LOG'!M38,'Pipe Table'!$A$3:$R$3,0)),"")</f>
        <v/>
      </c>
      <c r="P38" s="601">
        <f t="shared" si="0"/>
        <v>2.3561944901923448</v>
      </c>
      <c r="Q38" s="317" t="s">
        <v>171</v>
      </c>
      <c r="R38" s="310"/>
      <c r="S38" s="318" t="s">
        <v>396</v>
      </c>
      <c r="T38" s="319"/>
      <c r="U38" s="320" t="s">
        <v>337</v>
      </c>
      <c r="V38" s="309">
        <v>46164</v>
      </c>
      <c r="W38" s="310" t="s">
        <v>378</v>
      </c>
      <c r="X38" s="313"/>
      <c r="Y38" s="313"/>
      <c r="Z38" s="313"/>
      <c r="AA38" s="313"/>
      <c r="AB38" s="311"/>
      <c r="AC38" s="313"/>
      <c r="AD38" s="313"/>
      <c r="AE38" s="300"/>
      <c r="AF38" s="300"/>
      <c r="AG38" s="315"/>
      <c r="AH38" s="313"/>
      <c r="AI38" s="313"/>
      <c r="AJ38" s="313"/>
      <c r="AK38" s="311"/>
      <c r="AL38" s="270"/>
      <c r="AM38" s="311"/>
      <c r="AN38" s="311"/>
      <c r="AO38" s="300"/>
      <c r="AP38" s="346"/>
      <c r="AQ38" s="336"/>
      <c r="AR38" s="336"/>
      <c r="AS38" s="336"/>
      <c r="AT38" s="336"/>
      <c r="AU38" s="336"/>
      <c r="AV38" s="336"/>
      <c r="AW38" s="336"/>
      <c r="AX38" s="336"/>
      <c r="AY38" s="336"/>
      <c r="AZ38" s="336"/>
      <c r="BA38" s="336"/>
      <c r="BB38" s="336"/>
      <c r="BC38" s="336"/>
      <c r="BD38" s="336"/>
      <c r="BE38" s="336"/>
      <c r="BF38" s="336"/>
    </row>
    <row r="39" spans="1:58" s="109" customFormat="1" ht="12.95" customHeight="1">
      <c r="A39" s="341" t="s">
        <v>386</v>
      </c>
      <c r="B39" s="342" t="s">
        <v>387</v>
      </c>
      <c r="C39" s="270"/>
      <c r="D39" s="270">
        <v>302722</v>
      </c>
      <c r="E39" s="343" t="s">
        <v>381</v>
      </c>
      <c r="F39" s="344" t="s">
        <v>163</v>
      </c>
      <c r="G39" s="320"/>
      <c r="H39" s="320"/>
      <c r="I39" s="320"/>
      <c r="J39" s="320"/>
      <c r="K39" s="320"/>
      <c r="L39" s="310" t="s">
        <v>221</v>
      </c>
      <c r="M39" s="345">
        <v>80</v>
      </c>
      <c r="N39" s="271">
        <v>0.75</v>
      </c>
      <c r="O39" s="251">
        <f>IFERROR(INDEX('Pipe Table'!$A$3:$R$39,MATCH('WELD LOG'!N39,'Pipe Table'!$A$3:$A$39,),MATCH('WELD LOG'!M39,'Pipe Table'!$A$3:$R$3,0)),"")</f>
        <v>0.154</v>
      </c>
      <c r="P39" s="601">
        <f t="shared" si="0"/>
        <v>2.3561944901923448</v>
      </c>
      <c r="Q39" s="317" t="s">
        <v>82</v>
      </c>
      <c r="R39" s="310"/>
      <c r="S39" s="318" t="s">
        <v>397</v>
      </c>
      <c r="T39" s="319"/>
      <c r="U39" s="320" t="s">
        <v>337</v>
      </c>
      <c r="V39" s="309">
        <v>46164</v>
      </c>
      <c r="W39" s="310" t="s">
        <v>378</v>
      </c>
      <c r="X39" s="313"/>
      <c r="Y39" s="313"/>
      <c r="Z39" s="313"/>
      <c r="AA39" s="313"/>
      <c r="AB39" s="311"/>
      <c r="AC39" s="313"/>
      <c r="AD39" s="313"/>
      <c r="AE39" s="300"/>
      <c r="AF39" s="300"/>
      <c r="AG39" s="315"/>
      <c r="AH39" s="313"/>
      <c r="AI39" s="313"/>
      <c r="AJ39" s="313"/>
      <c r="AK39" s="311"/>
      <c r="AL39" s="270"/>
      <c r="AM39" s="311"/>
      <c r="AN39" s="311"/>
      <c r="AO39" s="300"/>
      <c r="AP39" s="346"/>
      <c r="AQ39" s="336"/>
      <c r="AR39" s="336"/>
      <c r="AS39" s="336"/>
      <c r="AT39" s="336"/>
      <c r="AU39" s="336"/>
      <c r="AV39" s="336"/>
      <c r="AW39" s="336"/>
      <c r="AX39" s="336"/>
      <c r="AY39" s="336"/>
      <c r="AZ39" s="336"/>
      <c r="BA39" s="336"/>
      <c r="BB39" s="336"/>
      <c r="BC39" s="336"/>
      <c r="BD39" s="336"/>
      <c r="BE39" s="336"/>
      <c r="BF39" s="336"/>
    </row>
    <row r="40" spans="1:58" s="109" customFormat="1" ht="12.95" customHeight="1">
      <c r="A40" s="341" t="s">
        <v>398</v>
      </c>
      <c r="B40" s="342" t="s">
        <v>399</v>
      </c>
      <c r="C40" s="270"/>
      <c r="D40" s="270">
        <v>305364</v>
      </c>
      <c r="E40" s="343" t="s">
        <v>381</v>
      </c>
      <c r="F40" s="344" t="s">
        <v>163</v>
      </c>
      <c r="G40" s="320"/>
      <c r="H40" s="320"/>
      <c r="I40" s="320"/>
      <c r="J40" s="320"/>
      <c r="K40" s="320"/>
      <c r="L40" s="310" t="s">
        <v>221</v>
      </c>
      <c r="M40" s="345" t="s">
        <v>327</v>
      </c>
      <c r="N40" s="271">
        <v>3</v>
      </c>
      <c r="O40" s="251">
        <f>IFERROR(INDEX('Pipe Table'!$A$3:$R$39,MATCH('WELD LOG'!N40,'Pipe Table'!$A$3:$A$39,),MATCH('WELD LOG'!M40,'Pipe Table'!$A$3:$R$3,0)),"")</f>
        <v>0.216</v>
      </c>
      <c r="P40" s="601">
        <f t="shared" si="0"/>
        <v>9.4247779607693793</v>
      </c>
      <c r="Q40" s="317" t="s">
        <v>45</v>
      </c>
      <c r="R40" s="310"/>
      <c r="S40" s="318" t="s">
        <v>401</v>
      </c>
      <c r="T40" s="319"/>
      <c r="U40" s="320" t="s">
        <v>337</v>
      </c>
      <c r="V40" s="309">
        <v>46169</v>
      </c>
      <c r="W40" s="310" t="s">
        <v>378</v>
      </c>
      <c r="X40" s="313"/>
      <c r="Y40" s="313"/>
      <c r="Z40" s="313"/>
      <c r="AA40" s="313"/>
      <c r="AB40" s="311"/>
      <c r="AC40" s="313">
        <v>46177</v>
      </c>
      <c r="AD40" s="313" t="s">
        <v>211</v>
      </c>
      <c r="AE40" s="300"/>
      <c r="AF40" s="300"/>
      <c r="AG40" s="315"/>
      <c r="AH40" s="313"/>
      <c r="AI40" s="313"/>
      <c r="AJ40" s="313"/>
      <c r="AK40" s="311"/>
      <c r="AL40" s="270"/>
      <c r="AM40" s="311"/>
      <c r="AN40" s="311"/>
      <c r="AO40" s="300"/>
      <c r="AP40" s="683" t="str">
        <f>HYPERLINK("\\thor\Maintenance\~Weld Tracking~\Work Orders\WO305364", "Click To Open Docs")</f>
        <v>Click To Open Docs</v>
      </c>
      <c r="AQ40" s="336"/>
      <c r="AR40" s="336"/>
      <c r="AS40" s="336"/>
      <c r="AT40" s="336"/>
      <c r="AU40" s="336"/>
      <c r="AV40" s="336"/>
      <c r="AW40" s="336"/>
      <c r="AX40" s="336"/>
      <c r="AY40" s="336"/>
      <c r="AZ40" s="336"/>
      <c r="BA40" s="336"/>
      <c r="BB40" s="336"/>
      <c r="BC40" s="336"/>
      <c r="BD40" s="336"/>
      <c r="BE40" s="336"/>
      <c r="BF40" s="336"/>
    </row>
    <row r="41" spans="1:58" s="109" customFormat="1" ht="12.95" customHeight="1">
      <c r="A41" s="341" t="s">
        <v>398</v>
      </c>
      <c r="B41" s="342" t="s">
        <v>399</v>
      </c>
      <c r="C41" s="270"/>
      <c r="D41" s="341">
        <v>305364</v>
      </c>
      <c r="E41" s="343" t="s">
        <v>381</v>
      </c>
      <c r="F41" s="344" t="s">
        <v>163</v>
      </c>
      <c r="G41" s="320"/>
      <c r="H41" s="320"/>
      <c r="I41" s="320"/>
      <c r="J41" s="320"/>
      <c r="K41" s="320"/>
      <c r="L41" s="310" t="s">
        <v>221</v>
      </c>
      <c r="M41" s="345" t="s">
        <v>327</v>
      </c>
      <c r="N41" s="271">
        <v>3</v>
      </c>
      <c r="O41" s="251">
        <f>IFERROR(INDEX('Pipe Table'!$A$3:$R$39,MATCH('WELD LOG'!N41,'Pipe Table'!$A$3:$A$39,),MATCH('WELD LOG'!M41,'Pipe Table'!$A$3:$R$3,0)),"")</f>
        <v>0.216</v>
      </c>
      <c r="P41" s="601">
        <f t="shared" si="0"/>
        <v>9.4247779607693793</v>
      </c>
      <c r="Q41" s="317" t="s">
        <v>45</v>
      </c>
      <c r="R41" s="310"/>
      <c r="S41" s="318" t="s">
        <v>400</v>
      </c>
      <c r="T41" s="319"/>
      <c r="U41" s="320" t="s">
        <v>337</v>
      </c>
      <c r="V41" s="309">
        <v>46169</v>
      </c>
      <c r="W41" s="310" t="s">
        <v>378</v>
      </c>
      <c r="X41" s="313"/>
      <c r="Y41" s="313"/>
      <c r="Z41" s="313"/>
      <c r="AA41" s="313"/>
      <c r="AB41" s="311"/>
      <c r="AC41" s="313"/>
      <c r="AD41" s="313"/>
      <c r="AE41" s="300"/>
      <c r="AF41" s="300"/>
      <c r="AG41" s="315"/>
      <c r="AH41" s="313"/>
      <c r="AI41" s="313"/>
      <c r="AJ41" s="313"/>
      <c r="AK41" s="311"/>
      <c r="AL41" s="270"/>
      <c r="AM41" s="311"/>
      <c r="AN41" s="311"/>
      <c r="AO41" s="300"/>
      <c r="AP41" s="346"/>
      <c r="AQ41" s="336"/>
      <c r="AR41" s="336"/>
      <c r="AS41" s="336"/>
      <c r="AT41" s="336"/>
      <c r="AU41" s="336"/>
      <c r="AV41" s="336"/>
      <c r="AW41" s="336"/>
      <c r="AX41" s="336"/>
      <c r="AY41" s="336"/>
      <c r="AZ41" s="336"/>
      <c r="BA41" s="336"/>
      <c r="BB41" s="336"/>
      <c r="BC41" s="336"/>
      <c r="BD41" s="336"/>
      <c r="BE41" s="336"/>
      <c r="BF41" s="336"/>
    </row>
    <row r="42" spans="1:58" s="109" customFormat="1" ht="12.95" customHeight="1">
      <c r="A42" s="341" t="s">
        <v>398</v>
      </c>
      <c r="B42" s="342" t="s">
        <v>409</v>
      </c>
      <c r="C42" s="270"/>
      <c r="D42" s="341">
        <v>305364</v>
      </c>
      <c r="E42" s="343" t="s">
        <v>381</v>
      </c>
      <c r="F42" s="344" t="s">
        <v>163</v>
      </c>
      <c r="G42" s="320"/>
      <c r="H42" s="320"/>
      <c r="I42" s="320"/>
      <c r="J42" s="320"/>
      <c r="K42" s="320"/>
      <c r="L42" s="310" t="s">
        <v>221</v>
      </c>
      <c r="M42" s="345" t="s">
        <v>327</v>
      </c>
      <c r="N42" s="271">
        <v>3</v>
      </c>
      <c r="O42" s="251">
        <f>IFERROR(INDEX('Pipe Table'!$A$3:$R$39,MATCH('WELD LOG'!N42,'Pipe Table'!$A$3:$A$39,),MATCH('WELD LOG'!M42,'Pipe Table'!$A$3:$R$3,0)),"")</f>
        <v>0.216</v>
      </c>
      <c r="P42" s="601">
        <f t="shared" si="0"/>
        <v>9.4247779607693793</v>
      </c>
      <c r="Q42" s="317" t="s">
        <v>45</v>
      </c>
      <c r="R42" s="310"/>
      <c r="S42" s="318" t="s">
        <v>402</v>
      </c>
      <c r="T42" s="319"/>
      <c r="U42" s="320" t="s">
        <v>337</v>
      </c>
      <c r="V42" s="309">
        <v>46169</v>
      </c>
      <c r="W42" s="310" t="s">
        <v>378</v>
      </c>
      <c r="X42" s="313"/>
      <c r="Y42" s="313"/>
      <c r="Z42" s="313"/>
      <c r="AA42" s="313"/>
      <c r="AB42" s="311"/>
      <c r="AC42" s="313"/>
      <c r="AD42" s="313"/>
      <c r="AE42" s="300"/>
      <c r="AF42" s="300"/>
      <c r="AG42" s="315"/>
      <c r="AH42" s="313"/>
      <c r="AI42" s="313"/>
      <c r="AJ42" s="313"/>
      <c r="AK42" s="311"/>
      <c r="AL42" s="270"/>
      <c r="AM42" s="311"/>
      <c r="AN42" s="311"/>
      <c r="AO42" s="300"/>
      <c r="AP42" s="346"/>
      <c r="AQ42" s="336"/>
      <c r="AR42" s="336"/>
      <c r="AS42" s="336"/>
      <c r="AT42" s="336"/>
      <c r="AU42" s="336"/>
      <c r="AV42" s="336"/>
      <c r="AW42" s="336"/>
      <c r="AX42" s="336"/>
      <c r="AY42" s="336"/>
      <c r="AZ42" s="336"/>
      <c r="BA42" s="336"/>
      <c r="BB42" s="336"/>
      <c r="BC42" s="336"/>
      <c r="BD42" s="336"/>
      <c r="BE42" s="336"/>
      <c r="BF42" s="336"/>
    </row>
    <row r="43" spans="1:58" s="109" customFormat="1" ht="12.95" customHeight="1">
      <c r="A43" s="341" t="s">
        <v>398</v>
      </c>
      <c r="B43" s="342" t="s">
        <v>409</v>
      </c>
      <c r="C43" s="270"/>
      <c r="D43" s="341">
        <v>305364</v>
      </c>
      <c r="E43" s="343" t="s">
        <v>381</v>
      </c>
      <c r="F43" s="344" t="s">
        <v>163</v>
      </c>
      <c r="G43" s="320"/>
      <c r="H43" s="320"/>
      <c r="I43" s="320"/>
      <c r="J43" s="320"/>
      <c r="K43" s="320"/>
      <c r="L43" s="310" t="s">
        <v>221</v>
      </c>
      <c r="M43" s="345" t="s">
        <v>327</v>
      </c>
      <c r="N43" s="271">
        <v>3</v>
      </c>
      <c r="O43" s="251">
        <f>IFERROR(INDEX('Pipe Table'!$A$3:$R$39,MATCH('WELD LOG'!N43,'Pipe Table'!$A$3:$A$39,),MATCH('WELD LOG'!M43,'Pipe Table'!$A$3:$R$3,0)),"")</f>
        <v>0.216</v>
      </c>
      <c r="P43" s="601">
        <f t="shared" si="0"/>
        <v>9.4247779607693793</v>
      </c>
      <c r="Q43" s="317" t="s">
        <v>45</v>
      </c>
      <c r="R43" s="310"/>
      <c r="S43" s="318" t="s">
        <v>403</v>
      </c>
      <c r="T43" s="319"/>
      <c r="U43" s="320" t="s">
        <v>337</v>
      </c>
      <c r="V43" s="309">
        <v>46169</v>
      </c>
      <c r="W43" s="310" t="s">
        <v>378</v>
      </c>
      <c r="X43" s="313"/>
      <c r="Y43" s="313"/>
      <c r="Z43" s="313"/>
      <c r="AA43" s="313"/>
      <c r="AB43" s="311"/>
      <c r="AC43" s="313"/>
      <c r="AD43" s="313"/>
      <c r="AE43" s="300"/>
      <c r="AF43" s="300"/>
      <c r="AG43" s="315"/>
      <c r="AH43" s="313"/>
      <c r="AI43" s="313"/>
      <c r="AJ43" s="313"/>
      <c r="AK43" s="311"/>
      <c r="AL43" s="270"/>
      <c r="AM43" s="311"/>
      <c r="AN43" s="311"/>
      <c r="AO43" s="300"/>
      <c r="AP43" s="346"/>
      <c r="AQ43" s="336"/>
      <c r="AR43" s="336"/>
      <c r="AS43" s="336"/>
      <c r="AT43" s="336"/>
      <c r="AU43" s="336"/>
      <c r="AV43" s="336"/>
      <c r="AW43" s="336"/>
      <c r="AX43" s="336"/>
      <c r="AY43" s="336"/>
      <c r="AZ43" s="336"/>
      <c r="BA43" s="336"/>
      <c r="BB43" s="336"/>
      <c r="BC43" s="336"/>
      <c r="BD43" s="336"/>
      <c r="BE43" s="336"/>
      <c r="BF43" s="336"/>
    </row>
    <row r="44" spans="1:58" s="109" customFormat="1" ht="12.95" customHeight="1">
      <c r="A44" s="341" t="s">
        <v>398</v>
      </c>
      <c r="B44" s="342" t="s">
        <v>409</v>
      </c>
      <c r="C44" s="270"/>
      <c r="D44" s="341">
        <v>305364</v>
      </c>
      <c r="E44" s="343" t="s">
        <v>381</v>
      </c>
      <c r="F44" s="344" t="s">
        <v>163</v>
      </c>
      <c r="G44" s="320"/>
      <c r="H44" s="320"/>
      <c r="I44" s="320"/>
      <c r="J44" s="320"/>
      <c r="K44" s="320"/>
      <c r="L44" s="310" t="s">
        <v>221</v>
      </c>
      <c r="M44" s="345" t="s">
        <v>327</v>
      </c>
      <c r="N44" s="271">
        <v>3</v>
      </c>
      <c r="O44" s="251">
        <f>IFERROR(INDEX('Pipe Table'!$A$3:$R$39,MATCH('WELD LOG'!N44,'Pipe Table'!$A$3:$A$39,),MATCH('WELD LOG'!M44,'Pipe Table'!$A$3:$R$3,0)),"")</f>
        <v>0.216</v>
      </c>
      <c r="P44" s="601">
        <f t="shared" si="0"/>
        <v>9.4247779607693793</v>
      </c>
      <c r="Q44" s="317" t="s">
        <v>45</v>
      </c>
      <c r="R44" s="310"/>
      <c r="S44" s="318" t="s">
        <v>404</v>
      </c>
      <c r="T44" s="319"/>
      <c r="U44" s="320" t="s">
        <v>337</v>
      </c>
      <c r="V44" s="309">
        <v>46169</v>
      </c>
      <c r="W44" s="310" t="s">
        <v>378</v>
      </c>
      <c r="X44" s="313"/>
      <c r="Y44" s="313"/>
      <c r="Z44" s="313"/>
      <c r="AA44" s="313"/>
      <c r="AB44" s="311"/>
      <c r="AC44" s="313"/>
      <c r="AD44" s="313"/>
      <c r="AE44" s="300"/>
      <c r="AF44" s="300"/>
      <c r="AG44" s="315"/>
      <c r="AH44" s="313"/>
      <c r="AI44" s="313"/>
      <c r="AJ44" s="313"/>
      <c r="AK44" s="311"/>
      <c r="AL44" s="270"/>
      <c r="AM44" s="311"/>
      <c r="AN44" s="311"/>
      <c r="AO44" s="300"/>
      <c r="AP44" s="346"/>
      <c r="AQ44" s="336"/>
      <c r="AR44" s="336"/>
      <c r="AS44" s="336"/>
      <c r="AT44" s="336"/>
      <c r="AU44" s="336"/>
      <c r="AV44" s="336"/>
      <c r="AW44" s="336"/>
      <c r="AX44" s="336"/>
      <c r="AY44" s="336"/>
      <c r="AZ44" s="336"/>
      <c r="BA44" s="336"/>
      <c r="BB44" s="336"/>
      <c r="BC44" s="336"/>
      <c r="BD44" s="336"/>
      <c r="BE44" s="336"/>
      <c r="BF44" s="336"/>
    </row>
    <row r="45" spans="1:58" s="109" customFormat="1" ht="12.95" customHeight="1">
      <c r="A45" s="341" t="s">
        <v>398</v>
      </c>
      <c r="B45" s="342" t="s">
        <v>410</v>
      </c>
      <c r="C45" s="270"/>
      <c r="D45" s="341">
        <v>305364</v>
      </c>
      <c r="E45" s="343" t="s">
        <v>381</v>
      </c>
      <c r="F45" s="344" t="s">
        <v>163</v>
      </c>
      <c r="G45" s="320"/>
      <c r="H45" s="320"/>
      <c r="I45" s="320"/>
      <c r="J45" s="320"/>
      <c r="K45" s="320"/>
      <c r="L45" s="310" t="s">
        <v>221</v>
      </c>
      <c r="M45" s="345" t="s">
        <v>327</v>
      </c>
      <c r="N45" s="271">
        <v>3</v>
      </c>
      <c r="O45" s="251">
        <f>IFERROR(INDEX('Pipe Table'!$A$3:$R$39,MATCH('WELD LOG'!N45,'Pipe Table'!$A$3:$A$39,),MATCH('WELD LOG'!M45,'Pipe Table'!$A$3:$R$3,0)),"")</f>
        <v>0.216</v>
      </c>
      <c r="P45" s="601">
        <f t="shared" si="0"/>
        <v>9.4247779607693793</v>
      </c>
      <c r="Q45" s="317" t="s">
        <v>45</v>
      </c>
      <c r="R45" s="310"/>
      <c r="S45" s="318" t="s">
        <v>405</v>
      </c>
      <c r="T45" s="319"/>
      <c r="U45" s="320" t="s">
        <v>337</v>
      </c>
      <c r="V45" s="309">
        <v>46169</v>
      </c>
      <c r="W45" s="310" t="s">
        <v>378</v>
      </c>
      <c r="X45" s="313"/>
      <c r="Y45" s="313"/>
      <c r="Z45" s="313"/>
      <c r="AA45" s="313"/>
      <c r="AB45" s="311"/>
      <c r="AC45" s="313"/>
      <c r="AD45" s="313"/>
      <c r="AE45" s="300"/>
      <c r="AF45" s="300"/>
      <c r="AG45" s="315"/>
      <c r="AH45" s="313"/>
      <c r="AI45" s="313"/>
      <c r="AJ45" s="313"/>
      <c r="AK45" s="311"/>
      <c r="AL45" s="270"/>
      <c r="AM45" s="311"/>
      <c r="AN45" s="311"/>
      <c r="AO45" s="300"/>
      <c r="AP45" s="346"/>
      <c r="AQ45" s="336"/>
      <c r="AR45" s="336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336"/>
      <c r="BD45" s="336"/>
      <c r="BE45" s="336"/>
      <c r="BF45" s="336"/>
    </row>
    <row r="46" spans="1:58" s="109" customFormat="1" ht="12.95" customHeight="1">
      <c r="A46" s="341" t="s">
        <v>398</v>
      </c>
      <c r="B46" s="342" t="s">
        <v>410</v>
      </c>
      <c r="C46" s="270"/>
      <c r="D46" s="341">
        <v>305364</v>
      </c>
      <c r="E46" s="343" t="s">
        <v>381</v>
      </c>
      <c r="F46" s="344" t="s">
        <v>163</v>
      </c>
      <c r="G46" s="320"/>
      <c r="H46" s="320"/>
      <c r="I46" s="320"/>
      <c r="J46" s="320"/>
      <c r="K46" s="320"/>
      <c r="L46" s="310" t="s">
        <v>221</v>
      </c>
      <c r="M46" s="345" t="s">
        <v>327</v>
      </c>
      <c r="N46" s="271">
        <v>3</v>
      </c>
      <c r="O46" s="251">
        <f>IFERROR(INDEX('Pipe Table'!$A$3:$R$39,MATCH('WELD LOG'!N46,'Pipe Table'!$A$3:$A$39,),MATCH('WELD LOG'!M46,'Pipe Table'!$A$3:$R$3,0)),"")</f>
        <v>0.216</v>
      </c>
      <c r="P46" s="601">
        <f t="shared" si="0"/>
        <v>9.4247779607693793</v>
      </c>
      <c r="Q46" s="317" t="s">
        <v>45</v>
      </c>
      <c r="R46" s="310"/>
      <c r="S46" s="318" t="s">
        <v>406</v>
      </c>
      <c r="T46" s="319"/>
      <c r="U46" s="320" t="s">
        <v>337</v>
      </c>
      <c r="V46" s="309">
        <v>46169</v>
      </c>
      <c r="W46" s="310" t="s">
        <v>378</v>
      </c>
      <c r="X46" s="313"/>
      <c r="Y46" s="313"/>
      <c r="Z46" s="313"/>
      <c r="AA46" s="313"/>
      <c r="AB46" s="311"/>
      <c r="AC46" s="313"/>
      <c r="AD46" s="313"/>
      <c r="AE46" s="300"/>
      <c r="AF46" s="300"/>
      <c r="AG46" s="315"/>
      <c r="AH46" s="313"/>
      <c r="AI46" s="313"/>
      <c r="AJ46" s="313"/>
      <c r="AK46" s="311"/>
      <c r="AL46" s="270"/>
      <c r="AM46" s="311"/>
      <c r="AN46" s="311"/>
      <c r="AO46" s="300"/>
      <c r="AP46" s="346"/>
      <c r="AQ46" s="336"/>
      <c r="AR46" s="336"/>
      <c r="AS46" s="336"/>
      <c r="AT46" s="336"/>
      <c r="AU46" s="336"/>
      <c r="AV46" s="336"/>
      <c r="AW46" s="336"/>
      <c r="AX46" s="336"/>
      <c r="AY46" s="336"/>
      <c r="AZ46" s="336"/>
      <c r="BA46" s="336"/>
      <c r="BB46" s="336"/>
      <c r="BC46" s="336"/>
      <c r="BD46" s="336"/>
      <c r="BE46" s="336"/>
      <c r="BF46" s="336"/>
    </row>
    <row r="47" spans="1:58" s="109" customFormat="1" ht="12.95" customHeight="1">
      <c r="A47" s="341" t="s">
        <v>398</v>
      </c>
      <c r="B47" s="342" t="s">
        <v>409</v>
      </c>
      <c r="C47" s="270"/>
      <c r="D47" s="341">
        <v>305364</v>
      </c>
      <c r="E47" s="343" t="s">
        <v>381</v>
      </c>
      <c r="F47" s="344" t="s">
        <v>163</v>
      </c>
      <c r="G47" s="320"/>
      <c r="H47" s="320"/>
      <c r="I47" s="320"/>
      <c r="J47" s="320"/>
      <c r="K47" s="320"/>
      <c r="L47" s="310" t="s">
        <v>221</v>
      </c>
      <c r="M47" s="345" t="s">
        <v>327</v>
      </c>
      <c r="N47" s="271">
        <v>3</v>
      </c>
      <c r="O47" s="251">
        <f>IFERROR(INDEX('Pipe Table'!$A$3:$R$39,MATCH('WELD LOG'!N47,'Pipe Table'!$A$3:$A$39,),MATCH('WELD LOG'!M47,'Pipe Table'!$A$3:$R$3,0)),"")</f>
        <v>0.216</v>
      </c>
      <c r="P47" s="601">
        <f t="shared" si="0"/>
        <v>9.4247779607693793</v>
      </c>
      <c r="Q47" s="317" t="s">
        <v>45</v>
      </c>
      <c r="R47" s="310"/>
      <c r="S47" s="318" t="s">
        <v>401</v>
      </c>
      <c r="T47" s="319"/>
      <c r="U47" s="320" t="s">
        <v>368</v>
      </c>
      <c r="V47" s="309">
        <v>46169</v>
      </c>
      <c r="W47" s="310" t="s">
        <v>378</v>
      </c>
      <c r="X47" s="313"/>
      <c r="Y47" s="313"/>
      <c r="Z47" s="313"/>
      <c r="AA47" s="313"/>
      <c r="AB47" s="311"/>
      <c r="AC47" s="313"/>
      <c r="AD47" s="313"/>
      <c r="AE47" s="300"/>
      <c r="AF47" s="300"/>
      <c r="AG47" s="315"/>
      <c r="AH47" s="313"/>
      <c r="AI47" s="313"/>
      <c r="AJ47" s="313"/>
      <c r="AK47" s="311"/>
      <c r="AL47" s="270"/>
      <c r="AM47" s="311"/>
      <c r="AN47" s="311"/>
      <c r="AO47" s="270"/>
      <c r="AP47" s="346"/>
      <c r="AQ47" s="336"/>
      <c r="AR47" s="336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336"/>
      <c r="BD47" s="336"/>
      <c r="BE47" s="336"/>
      <c r="BF47" s="336"/>
    </row>
    <row r="48" spans="1:58" s="109" customFormat="1" ht="12.95" customHeight="1">
      <c r="A48" s="341" t="s">
        <v>398</v>
      </c>
      <c r="B48" s="342" t="s">
        <v>409</v>
      </c>
      <c r="C48" s="270"/>
      <c r="D48" s="341">
        <v>305364</v>
      </c>
      <c r="E48" s="343" t="s">
        <v>381</v>
      </c>
      <c r="F48" s="344" t="s">
        <v>163</v>
      </c>
      <c r="G48" s="320"/>
      <c r="H48" s="320"/>
      <c r="I48" s="320"/>
      <c r="J48" s="320"/>
      <c r="K48" s="320"/>
      <c r="L48" s="310" t="s">
        <v>221</v>
      </c>
      <c r="M48" s="345" t="s">
        <v>327</v>
      </c>
      <c r="N48" s="271">
        <v>3</v>
      </c>
      <c r="O48" s="251">
        <f>IFERROR(INDEX('Pipe Table'!$A$3:$R$39,MATCH('WELD LOG'!N48,'Pipe Table'!$A$3:$A$39,),MATCH('WELD LOG'!M48,'Pipe Table'!$A$3:$R$3,0)),"")</f>
        <v>0.216</v>
      </c>
      <c r="P48" s="601">
        <f t="shared" si="0"/>
        <v>9.4247779607693793</v>
      </c>
      <c r="Q48" s="317" t="s">
        <v>45</v>
      </c>
      <c r="R48" s="310"/>
      <c r="S48" s="318" t="s">
        <v>400</v>
      </c>
      <c r="T48" s="319"/>
      <c r="U48" s="320" t="s">
        <v>368</v>
      </c>
      <c r="V48" s="309">
        <v>46169</v>
      </c>
      <c r="W48" s="310" t="s">
        <v>378</v>
      </c>
      <c r="X48" s="313"/>
      <c r="Y48" s="313"/>
      <c r="Z48" s="313"/>
      <c r="AA48" s="313"/>
      <c r="AB48" s="311"/>
      <c r="AC48" s="313">
        <v>46177</v>
      </c>
      <c r="AD48" s="313" t="s">
        <v>211</v>
      </c>
      <c r="AE48" s="300"/>
      <c r="AF48" s="300"/>
      <c r="AG48" s="315"/>
      <c r="AH48" s="313"/>
      <c r="AI48" s="313"/>
      <c r="AJ48" s="313"/>
      <c r="AK48" s="311"/>
      <c r="AL48" s="270"/>
      <c r="AM48" s="311"/>
      <c r="AN48" s="311"/>
      <c r="AO48" s="270"/>
      <c r="AP48" s="346"/>
      <c r="AQ48" s="336"/>
      <c r="AR48" s="336"/>
      <c r="AS48" s="336"/>
      <c r="AT48" s="336"/>
      <c r="AU48" s="336"/>
      <c r="AV48" s="336"/>
      <c r="AW48" s="336"/>
      <c r="AX48" s="336"/>
      <c r="AY48" s="336"/>
      <c r="AZ48" s="336"/>
      <c r="BA48" s="336"/>
      <c r="BB48" s="336"/>
      <c r="BC48" s="336"/>
      <c r="BD48" s="336"/>
      <c r="BE48" s="336"/>
      <c r="BF48" s="336"/>
    </row>
    <row r="49" spans="1:58" s="109" customFormat="1" ht="12.95" customHeight="1">
      <c r="A49" s="341" t="s">
        <v>398</v>
      </c>
      <c r="B49" s="342" t="s">
        <v>409</v>
      </c>
      <c r="C49" s="270"/>
      <c r="D49" s="341">
        <v>305364</v>
      </c>
      <c r="E49" s="343" t="s">
        <v>381</v>
      </c>
      <c r="F49" s="344" t="s">
        <v>163</v>
      </c>
      <c r="G49" s="320"/>
      <c r="H49" s="320"/>
      <c r="I49" s="320"/>
      <c r="J49" s="320"/>
      <c r="K49" s="320"/>
      <c r="L49" s="310" t="s">
        <v>221</v>
      </c>
      <c r="M49" s="345" t="s">
        <v>327</v>
      </c>
      <c r="N49" s="271">
        <v>3</v>
      </c>
      <c r="O49" s="251">
        <f>IFERROR(INDEX('Pipe Table'!$A$3:$R$39,MATCH('WELD LOG'!N49,'Pipe Table'!$A$3:$A$39,),MATCH('WELD LOG'!M49,'Pipe Table'!$A$3:$R$3,0)),"")</f>
        <v>0.216</v>
      </c>
      <c r="P49" s="601">
        <f t="shared" si="0"/>
        <v>9.4247779607693793</v>
      </c>
      <c r="Q49" s="317" t="s">
        <v>45</v>
      </c>
      <c r="R49" s="310"/>
      <c r="S49" s="318" t="s">
        <v>402</v>
      </c>
      <c r="T49" s="319"/>
      <c r="U49" s="320" t="s">
        <v>368</v>
      </c>
      <c r="V49" s="309">
        <v>46169</v>
      </c>
      <c r="W49" s="310" t="s">
        <v>378</v>
      </c>
      <c r="X49" s="313"/>
      <c r="Y49" s="313"/>
      <c r="Z49" s="313"/>
      <c r="AA49" s="312"/>
      <c r="AB49" s="311"/>
      <c r="AC49" s="313">
        <v>46177</v>
      </c>
      <c r="AD49" s="312" t="s">
        <v>211</v>
      </c>
      <c r="AE49" s="300"/>
      <c r="AF49" s="300"/>
      <c r="AG49" s="315"/>
      <c r="AH49" s="313"/>
      <c r="AI49" s="313"/>
      <c r="AJ49" s="313"/>
      <c r="AK49" s="311"/>
      <c r="AL49" s="270"/>
      <c r="AM49" s="311"/>
      <c r="AN49" s="311"/>
      <c r="AO49" s="270"/>
      <c r="AP49" s="346"/>
      <c r="AQ49" s="336"/>
      <c r="AR49" s="336"/>
      <c r="AS49" s="336"/>
      <c r="AT49" s="336"/>
      <c r="AU49" s="336"/>
      <c r="AV49" s="336"/>
      <c r="AW49" s="336"/>
      <c r="AX49" s="336"/>
      <c r="AY49" s="336"/>
      <c r="AZ49" s="336"/>
      <c r="BA49" s="336"/>
      <c r="BB49" s="336"/>
      <c r="BC49" s="336"/>
      <c r="BD49" s="336"/>
      <c r="BE49" s="336"/>
      <c r="BF49" s="336"/>
    </row>
    <row r="50" spans="1:58" s="109" customFormat="1" ht="12.95" customHeight="1">
      <c r="A50" s="341" t="s">
        <v>398</v>
      </c>
      <c r="B50" s="342" t="s">
        <v>409</v>
      </c>
      <c r="C50" s="270"/>
      <c r="D50" s="341">
        <v>305364</v>
      </c>
      <c r="E50" s="343" t="s">
        <v>381</v>
      </c>
      <c r="F50" s="344" t="s">
        <v>163</v>
      </c>
      <c r="G50" s="320"/>
      <c r="H50" s="320"/>
      <c r="I50" s="320"/>
      <c r="J50" s="320"/>
      <c r="K50" s="320"/>
      <c r="L50" s="310" t="s">
        <v>221</v>
      </c>
      <c r="M50" s="345" t="s">
        <v>327</v>
      </c>
      <c r="N50" s="271">
        <v>3</v>
      </c>
      <c r="O50" s="251">
        <f>IFERROR(INDEX('Pipe Table'!$A$3:$R$39,MATCH('WELD LOG'!N50,'Pipe Table'!$A$3:$A$39,),MATCH('WELD LOG'!M50,'Pipe Table'!$A$3:$R$3,0)),"")</f>
        <v>0.216</v>
      </c>
      <c r="P50" s="601">
        <f t="shared" si="0"/>
        <v>9.4247779607693793</v>
      </c>
      <c r="Q50" s="317" t="s">
        <v>45</v>
      </c>
      <c r="R50" s="310"/>
      <c r="S50" s="318" t="s">
        <v>403</v>
      </c>
      <c r="T50" s="319"/>
      <c r="U50" s="320" t="s">
        <v>368</v>
      </c>
      <c r="V50" s="309">
        <v>46170</v>
      </c>
      <c r="W50" s="310" t="s">
        <v>378</v>
      </c>
      <c r="X50" s="313"/>
      <c r="Y50" s="313"/>
      <c r="Z50" s="313"/>
      <c r="AA50" s="312"/>
      <c r="AB50" s="311"/>
      <c r="AC50" s="313">
        <v>46177</v>
      </c>
      <c r="AD50" s="312" t="s">
        <v>211</v>
      </c>
      <c r="AE50" s="270"/>
      <c r="AF50" s="300"/>
      <c r="AG50" s="315"/>
      <c r="AH50" s="313"/>
      <c r="AI50" s="313"/>
      <c r="AJ50" s="313"/>
      <c r="AK50" s="311"/>
      <c r="AL50" s="270"/>
      <c r="AM50" s="311"/>
      <c r="AN50" s="311"/>
      <c r="AO50" s="270"/>
      <c r="AP50" s="346"/>
      <c r="AQ50" s="336"/>
      <c r="AR50" s="336"/>
      <c r="AS50" s="336"/>
      <c r="AT50" s="336"/>
      <c r="AU50" s="336"/>
      <c r="AV50" s="336"/>
      <c r="AW50" s="336"/>
      <c r="AX50" s="336"/>
      <c r="AY50" s="336"/>
      <c r="AZ50" s="336"/>
      <c r="BA50" s="336"/>
      <c r="BB50" s="336"/>
      <c r="BC50" s="336"/>
      <c r="BD50" s="336"/>
      <c r="BE50" s="336"/>
      <c r="BF50" s="336"/>
    </row>
    <row r="51" spans="1:58" s="109" customFormat="1" ht="12.95" customHeight="1">
      <c r="A51" s="341" t="s">
        <v>398</v>
      </c>
      <c r="B51" s="342" t="s">
        <v>409</v>
      </c>
      <c r="C51" s="270"/>
      <c r="D51" s="341">
        <v>305364</v>
      </c>
      <c r="E51" s="343" t="s">
        <v>381</v>
      </c>
      <c r="F51" s="344" t="s">
        <v>163</v>
      </c>
      <c r="G51" s="320"/>
      <c r="H51" s="320"/>
      <c r="I51" s="320"/>
      <c r="J51" s="320"/>
      <c r="K51" s="320"/>
      <c r="L51" s="310" t="s">
        <v>221</v>
      </c>
      <c r="M51" s="345">
        <v>80</v>
      </c>
      <c r="N51" s="271">
        <v>2</v>
      </c>
      <c r="O51" s="251">
        <f>IFERROR(INDEX('Pipe Table'!$A$3:$R$39,MATCH('WELD LOG'!N51,'Pipe Table'!$A$3:$A$39,),MATCH('WELD LOG'!M51,'Pipe Table'!$A$3:$R$3,0)),"")</f>
        <v>0.218</v>
      </c>
      <c r="P51" s="601">
        <f t="shared" si="0"/>
        <v>6.2831853071795862</v>
      </c>
      <c r="Q51" s="317" t="s">
        <v>45</v>
      </c>
      <c r="R51" s="310"/>
      <c r="S51" s="318" t="s">
        <v>404</v>
      </c>
      <c r="T51" s="319"/>
      <c r="U51" s="320" t="s">
        <v>368</v>
      </c>
      <c r="V51" s="309">
        <v>46170</v>
      </c>
      <c r="W51" s="310" t="s">
        <v>378</v>
      </c>
      <c r="X51" s="313"/>
      <c r="Y51" s="313"/>
      <c r="Z51" s="313"/>
      <c r="AA51" s="311"/>
      <c r="AB51" s="311"/>
      <c r="AC51" s="347"/>
      <c r="AD51" s="347"/>
      <c r="AE51" s="300"/>
      <c r="AF51" s="300"/>
      <c r="AG51" s="315"/>
      <c r="AH51" s="313"/>
      <c r="AI51" s="313"/>
      <c r="AJ51" s="313"/>
      <c r="AK51" s="311"/>
      <c r="AL51" s="270"/>
      <c r="AM51" s="311"/>
      <c r="AN51" s="311"/>
      <c r="AO51" s="270"/>
      <c r="AP51" s="346"/>
      <c r="AQ51" s="336"/>
      <c r="AR51" s="336"/>
      <c r="AS51" s="336"/>
      <c r="AT51" s="336"/>
      <c r="AU51" s="336"/>
      <c r="AV51" s="336"/>
      <c r="AW51" s="336"/>
      <c r="AX51" s="336"/>
      <c r="AY51" s="336"/>
      <c r="AZ51" s="336"/>
      <c r="BA51" s="336"/>
      <c r="BB51" s="336"/>
      <c r="BC51" s="336"/>
      <c r="BD51" s="336"/>
      <c r="BE51" s="336"/>
      <c r="BF51" s="336"/>
    </row>
    <row r="52" spans="1:58" s="109" customFormat="1" ht="12.95" customHeight="1">
      <c r="A52" s="341" t="s">
        <v>398</v>
      </c>
      <c r="B52" s="342" t="s">
        <v>410</v>
      </c>
      <c r="C52" s="270"/>
      <c r="D52" s="341">
        <v>305364</v>
      </c>
      <c r="E52" s="343" t="s">
        <v>381</v>
      </c>
      <c r="F52" s="344" t="s">
        <v>163</v>
      </c>
      <c r="G52" s="320"/>
      <c r="H52" s="320"/>
      <c r="I52" s="320"/>
      <c r="J52" s="320"/>
      <c r="K52" s="320"/>
      <c r="L52" s="310" t="s">
        <v>221</v>
      </c>
      <c r="M52" s="345" t="s">
        <v>327</v>
      </c>
      <c r="N52" s="271">
        <v>3</v>
      </c>
      <c r="O52" s="251">
        <f>IFERROR(INDEX('Pipe Table'!$A$3:$R$39,MATCH('WELD LOG'!N52,'Pipe Table'!$A$3:$A$39,),MATCH('WELD LOG'!M52,'Pipe Table'!$A$3:$R$3,0)),"")</f>
        <v>0.216</v>
      </c>
      <c r="P52" s="601">
        <f t="shared" si="0"/>
        <v>9.4247779607693793</v>
      </c>
      <c r="Q52" s="317" t="s">
        <v>45</v>
      </c>
      <c r="R52" s="310"/>
      <c r="S52" s="318" t="s">
        <v>405</v>
      </c>
      <c r="T52" s="319"/>
      <c r="U52" s="320" t="s">
        <v>368</v>
      </c>
      <c r="V52" s="309">
        <v>46170</v>
      </c>
      <c r="W52" s="310" t="s">
        <v>378</v>
      </c>
      <c r="X52" s="313"/>
      <c r="Y52" s="313"/>
      <c r="Z52" s="313"/>
      <c r="AA52" s="312"/>
      <c r="AB52" s="311"/>
      <c r="AC52" s="312"/>
      <c r="AD52" s="312"/>
      <c r="AE52" s="300"/>
      <c r="AF52" s="300"/>
      <c r="AG52" s="315"/>
      <c r="AH52" s="313"/>
      <c r="AI52" s="313"/>
      <c r="AJ52" s="313"/>
      <c r="AK52" s="311"/>
      <c r="AL52" s="270"/>
      <c r="AM52" s="311"/>
      <c r="AN52" s="311"/>
      <c r="AO52" s="270"/>
      <c r="AP52" s="346"/>
      <c r="AQ52" s="336"/>
      <c r="AR52" s="336"/>
      <c r="AS52" s="336"/>
      <c r="AT52" s="336"/>
      <c r="AU52" s="336"/>
      <c r="AV52" s="336"/>
      <c r="AW52" s="336"/>
      <c r="AX52" s="336"/>
      <c r="AY52" s="336"/>
      <c r="AZ52" s="336"/>
      <c r="BA52" s="336"/>
      <c r="BB52" s="336"/>
      <c r="BC52" s="336"/>
      <c r="BD52" s="336"/>
      <c r="BE52" s="336"/>
      <c r="BF52" s="336"/>
    </row>
    <row r="53" spans="1:58" s="109" customFormat="1" ht="12.95" customHeight="1">
      <c r="A53" s="341" t="s">
        <v>398</v>
      </c>
      <c r="B53" s="342" t="s">
        <v>410</v>
      </c>
      <c r="C53" s="270"/>
      <c r="D53" s="341">
        <v>305364</v>
      </c>
      <c r="E53" s="343" t="s">
        <v>381</v>
      </c>
      <c r="F53" s="344" t="s">
        <v>163</v>
      </c>
      <c r="G53" s="320"/>
      <c r="H53" s="320"/>
      <c r="I53" s="320"/>
      <c r="J53" s="320"/>
      <c r="K53" s="320"/>
      <c r="L53" s="310" t="s">
        <v>221</v>
      </c>
      <c r="M53" s="345" t="s">
        <v>327</v>
      </c>
      <c r="N53" s="271">
        <v>3</v>
      </c>
      <c r="O53" s="251">
        <f>IFERROR(INDEX('Pipe Table'!$A$3:$R$39,MATCH('WELD LOG'!N53,'Pipe Table'!$A$3:$A$39,),MATCH('WELD LOG'!M53,'Pipe Table'!$A$3:$R$3,0)),"")</f>
        <v>0.216</v>
      </c>
      <c r="P53" s="601">
        <f t="shared" si="0"/>
        <v>9.4247779607693793</v>
      </c>
      <c r="Q53" s="317" t="s">
        <v>45</v>
      </c>
      <c r="R53" s="310"/>
      <c r="S53" s="318" t="s">
        <v>406</v>
      </c>
      <c r="T53" s="319"/>
      <c r="U53" s="320" t="s">
        <v>368</v>
      </c>
      <c r="V53" s="309">
        <v>46170</v>
      </c>
      <c r="W53" s="310" t="s">
        <v>378</v>
      </c>
      <c r="X53" s="313"/>
      <c r="Y53" s="313"/>
      <c r="Z53" s="313"/>
      <c r="AA53" s="313"/>
      <c r="AB53" s="311"/>
      <c r="AC53" s="313"/>
      <c r="AD53" s="313"/>
      <c r="AE53" s="300"/>
      <c r="AF53" s="300"/>
      <c r="AG53" s="315"/>
      <c r="AH53" s="313"/>
      <c r="AI53" s="313"/>
      <c r="AJ53" s="313"/>
      <c r="AK53" s="311"/>
      <c r="AL53" s="270"/>
      <c r="AM53" s="311"/>
      <c r="AN53" s="311"/>
      <c r="AO53" s="270"/>
      <c r="AP53" s="346"/>
      <c r="AQ53" s="336"/>
      <c r="AR53" s="336"/>
      <c r="AS53" s="336"/>
      <c r="AT53" s="336"/>
      <c r="AU53" s="336"/>
      <c r="AV53" s="336"/>
      <c r="AW53" s="336"/>
      <c r="AX53" s="336"/>
      <c r="AY53" s="336"/>
      <c r="AZ53" s="336"/>
      <c r="BA53" s="336"/>
      <c r="BB53" s="336"/>
      <c r="BC53" s="336"/>
      <c r="BD53" s="336"/>
      <c r="BE53" s="336"/>
      <c r="BF53" s="336"/>
    </row>
    <row r="54" spans="1:58" s="109" customFormat="1" ht="12.95" customHeight="1">
      <c r="A54" s="341" t="s">
        <v>398</v>
      </c>
      <c r="B54" s="342" t="s">
        <v>410</v>
      </c>
      <c r="C54" s="270"/>
      <c r="D54" s="341">
        <v>305364</v>
      </c>
      <c r="E54" s="343" t="s">
        <v>381</v>
      </c>
      <c r="F54" s="344" t="s">
        <v>163</v>
      </c>
      <c r="G54" s="320"/>
      <c r="H54" s="320"/>
      <c r="I54" s="320"/>
      <c r="J54" s="320"/>
      <c r="K54" s="320"/>
      <c r="L54" s="310" t="s">
        <v>221</v>
      </c>
      <c r="M54" s="345" t="s">
        <v>327</v>
      </c>
      <c r="N54" s="271">
        <v>3</v>
      </c>
      <c r="O54" s="251">
        <f>IFERROR(INDEX('Pipe Table'!$A$3:$R$39,MATCH('WELD LOG'!N54,'Pipe Table'!$A$3:$A$39,),MATCH('WELD LOG'!M54,'Pipe Table'!$A$3:$R$3,0)),"")</f>
        <v>0.216</v>
      </c>
      <c r="P54" s="601">
        <f t="shared" si="0"/>
        <v>9.4247779607693793</v>
      </c>
      <c r="Q54" s="317" t="s">
        <v>45</v>
      </c>
      <c r="R54" s="310"/>
      <c r="S54" s="318" t="s">
        <v>407</v>
      </c>
      <c r="T54" s="319"/>
      <c r="U54" s="320" t="s">
        <v>368</v>
      </c>
      <c r="V54" s="309">
        <v>46170</v>
      </c>
      <c r="W54" s="310" t="s">
        <v>378</v>
      </c>
      <c r="X54" s="313"/>
      <c r="Y54" s="313"/>
      <c r="Z54" s="313"/>
      <c r="AA54" s="313"/>
      <c r="AB54" s="311"/>
      <c r="AC54" s="313"/>
      <c r="AD54" s="313"/>
      <c r="AE54" s="300"/>
      <c r="AF54" s="300"/>
      <c r="AG54" s="315"/>
      <c r="AH54" s="313"/>
      <c r="AI54" s="313"/>
      <c r="AJ54" s="313"/>
      <c r="AK54" s="311"/>
      <c r="AL54" s="270"/>
      <c r="AM54" s="311"/>
      <c r="AN54" s="311"/>
      <c r="AO54" s="270"/>
      <c r="AP54" s="346"/>
      <c r="AQ54" s="336"/>
      <c r="AR54" s="336"/>
      <c r="AS54" s="336"/>
      <c r="AT54" s="336"/>
      <c r="AU54" s="336"/>
      <c r="AV54" s="336"/>
      <c r="AW54" s="336"/>
      <c r="AX54" s="336"/>
      <c r="AY54" s="336"/>
      <c r="AZ54" s="336"/>
      <c r="BA54" s="336"/>
      <c r="BB54" s="336"/>
      <c r="BC54" s="336"/>
      <c r="BD54" s="336"/>
      <c r="BE54" s="336"/>
      <c r="BF54" s="336"/>
    </row>
    <row r="55" spans="1:58" s="109" customFormat="1" ht="12.95" customHeight="1">
      <c r="A55" s="341" t="s">
        <v>398</v>
      </c>
      <c r="B55" s="342" t="s">
        <v>410</v>
      </c>
      <c r="C55" s="270"/>
      <c r="D55" s="341">
        <v>305364</v>
      </c>
      <c r="E55" s="343" t="s">
        <v>381</v>
      </c>
      <c r="F55" s="344" t="s">
        <v>163</v>
      </c>
      <c r="G55" s="320"/>
      <c r="H55" s="320"/>
      <c r="I55" s="320"/>
      <c r="J55" s="320"/>
      <c r="K55" s="320"/>
      <c r="L55" s="310" t="s">
        <v>221</v>
      </c>
      <c r="M55" s="345" t="s">
        <v>327</v>
      </c>
      <c r="N55" s="271">
        <v>3</v>
      </c>
      <c r="O55" s="251">
        <f>IFERROR(INDEX('Pipe Table'!$A$3:$R$39,MATCH('WELD LOG'!N55,'Pipe Table'!$A$3:$A$39,),MATCH('WELD LOG'!M55,'Pipe Table'!$A$3:$R$3,0)),"")</f>
        <v>0.216</v>
      </c>
      <c r="P55" s="601">
        <f t="shared" si="0"/>
        <v>9.4247779607693793</v>
      </c>
      <c r="Q55" s="317" t="s">
        <v>45</v>
      </c>
      <c r="R55" s="310"/>
      <c r="S55" s="318" t="s">
        <v>408</v>
      </c>
      <c r="T55" s="319"/>
      <c r="U55" s="320" t="s">
        <v>368</v>
      </c>
      <c r="V55" s="309">
        <v>46170</v>
      </c>
      <c r="W55" s="310" t="s">
        <v>378</v>
      </c>
      <c r="X55" s="313"/>
      <c r="Y55" s="313"/>
      <c r="Z55" s="313"/>
      <c r="AA55" s="313"/>
      <c r="AB55" s="311"/>
      <c r="AC55" s="313"/>
      <c r="AD55" s="313"/>
      <c r="AE55" s="300"/>
      <c r="AF55" s="300"/>
      <c r="AG55" s="315"/>
      <c r="AH55" s="313"/>
      <c r="AI55" s="313"/>
      <c r="AJ55" s="313"/>
      <c r="AK55" s="311"/>
      <c r="AL55" s="270"/>
      <c r="AM55" s="311"/>
      <c r="AN55" s="311"/>
      <c r="AO55" s="270"/>
      <c r="AP55" s="346"/>
      <c r="AQ55" s="336"/>
      <c r="AR55" s="336"/>
      <c r="AS55" s="336"/>
      <c r="AT55" s="336"/>
      <c r="AU55" s="336"/>
      <c r="AV55" s="336"/>
      <c r="AW55" s="336"/>
      <c r="AX55" s="336"/>
      <c r="AY55" s="336"/>
      <c r="AZ55" s="336"/>
      <c r="BA55" s="336"/>
      <c r="BB55" s="336"/>
      <c r="BC55" s="336"/>
      <c r="BD55" s="336"/>
      <c r="BE55" s="336"/>
      <c r="BF55" s="336"/>
    </row>
    <row r="56" spans="1:58" s="109" customFormat="1" ht="12.95" customHeight="1">
      <c r="A56" s="341" t="s">
        <v>398</v>
      </c>
      <c r="B56" s="342" t="s">
        <v>411</v>
      </c>
      <c r="C56" s="270"/>
      <c r="D56" s="341">
        <v>305364</v>
      </c>
      <c r="E56" s="343" t="s">
        <v>381</v>
      </c>
      <c r="F56" s="344" t="s">
        <v>163</v>
      </c>
      <c r="G56" s="320"/>
      <c r="H56" s="320"/>
      <c r="I56" s="320"/>
      <c r="J56" s="320"/>
      <c r="K56" s="320"/>
      <c r="L56" s="310" t="s">
        <v>221</v>
      </c>
      <c r="M56" s="345" t="s">
        <v>327</v>
      </c>
      <c r="N56" s="271">
        <v>3</v>
      </c>
      <c r="O56" s="251">
        <f>IFERROR(INDEX('Pipe Table'!$A$3:$R$39,MATCH('WELD LOG'!N56,'Pipe Table'!$A$3:$A$39,),MATCH('WELD LOG'!M56,'Pipe Table'!$A$3:$R$3,0)),"")</f>
        <v>0.216</v>
      </c>
      <c r="P56" s="601">
        <f t="shared" si="0"/>
        <v>9.4247779607693793</v>
      </c>
      <c r="Q56" s="317" t="s">
        <v>45</v>
      </c>
      <c r="R56" s="310"/>
      <c r="S56" s="318" t="s">
        <v>388</v>
      </c>
      <c r="T56" s="319"/>
      <c r="U56" s="320" t="s">
        <v>368</v>
      </c>
      <c r="V56" s="309">
        <v>46171</v>
      </c>
      <c r="W56" s="310" t="s">
        <v>378</v>
      </c>
      <c r="X56" s="313"/>
      <c r="Y56" s="313"/>
      <c r="Z56" s="313"/>
      <c r="AA56" s="313"/>
      <c r="AB56" s="311"/>
      <c r="AC56" s="313"/>
      <c r="AD56" s="313"/>
      <c r="AE56" s="300"/>
      <c r="AF56" s="300"/>
      <c r="AG56" s="315"/>
      <c r="AH56" s="313"/>
      <c r="AI56" s="313"/>
      <c r="AJ56" s="313"/>
      <c r="AK56" s="311"/>
      <c r="AL56" s="270"/>
      <c r="AM56" s="311"/>
      <c r="AN56" s="311"/>
      <c r="AO56" s="270"/>
      <c r="AP56" s="346"/>
      <c r="AQ56" s="336"/>
      <c r="AR56" s="336"/>
      <c r="AS56" s="336"/>
      <c r="AT56" s="336"/>
      <c r="AU56" s="336"/>
      <c r="AV56" s="336"/>
      <c r="AW56" s="336"/>
      <c r="AX56" s="336"/>
      <c r="AY56" s="336"/>
      <c r="AZ56" s="336"/>
      <c r="BA56" s="336"/>
      <c r="BB56" s="336"/>
      <c r="BC56" s="336"/>
      <c r="BD56" s="336"/>
      <c r="BE56" s="336"/>
      <c r="BF56" s="336"/>
    </row>
    <row r="57" spans="1:58" s="109" customFormat="1" ht="12.95" customHeight="1">
      <c r="A57" s="341" t="s">
        <v>398</v>
      </c>
      <c r="B57" s="342" t="s">
        <v>411</v>
      </c>
      <c r="C57" s="270"/>
      <c r="D57" s="341">
        <v>305364</v>
      </c>
      <c r="E57" s="343" t="s">
        <v>381</v>
      </c>
      <c r="F57" s="344" t="s">
        <v>163</v>
      </c>
      <c r="G57" s="320"/>
      <c r="H57" s="320"/>
      <c r="I57" s="320"/>
      <c r="J57" s="320"/>
      <c r="K57" s="320"/>
      <c r="L57" s="310" t="s">
        <v>221</v>
      </c>
      <c r="M57" s="345" t="s">
        <v>327</v>
      </c>
      <c r="N57" s="271">
        <v>3</v>
      </c>
      <c r="O57" s="251">
        <f>IFERROR(INDEX('Pipe Table'!$A$3:$R$39,MATCH('WELD LOG'!N57,'Pipe Table'!$A$3:$A$39,),MATCH('WELD LOG'!M57,'Pipe Table'!$A$3:$R$3,0)),"")</f>
        <v>0.216</v>
      </c>
      <c r="P57" s="601">
        <f t="shared" si="0"/>
        <v>9.4247779607693793</v>
      </c>
      <c r="Q57" s="317" t="s">
        <v>45</v>
      </c>
      <c r="R57" s="310"/>
      <c r="S57" s="318" t="s">
        <v>389</v>
      </c>
      <c r="T57" s="319"/>
      <c r="U57" s="320" t="s">
        <v>368</v>
      </c>
      <c r="V57" s="309">
        <v>46171</v>
      </c>
      <c r="W57" s="310" t="s">
        <v>378</v>
      </c>
      <c r="X57" s="313"/>
      <c r="Y57" s="313"/>
      <c r="Z57" s="313"/>
      <c r="AA57" s="313"/>
      <c r="AB57" s="311"/>
      <c r="AC57" s="313"/>
      <c r="AD57" s="313"/>
      <c r="AE57" s="300"/>
      <c r="AF57" s="300"/>
      <c r="AG57" s="315"/>
      <c r="AH57" s="313"/>
      <c r="AI57" s="313"/>
      <c r="AJ57" s="313"/>
      <c r="AK57" s="311"/>
      <c r="AL57" s="270"/>
      <c r="AM57" s="311"/>
      <c r="AN57" s="311"/>
      <c r="AO57" s="270"/>
      <c r="AP57" s="346"/>
      <c r="AQ57" s="336"/>
      <c r="AR57" s="336"/>
      <c r="AS57" s="336"/>
      <c r="AT57" s="336"/>
      <c r="AU57" s="336"/>
      <c r="AV57" s="336"/>
      <c r="AW57" s="336"/>
      <c r="AX57" s="336"/>
      <c r="AY57" s="336"/>
      <c r="AZ57" s="336"/>
      <c r="BA57" s="336"/>
      <c r="BB57" s="336"/>
      <c r="BC57" s="336"/>
      <c r="BD57" s="336"/>
      <c r="BE57" s="336"/>
      <c r="BF57" s="336"/>
    </row>
    <row r="58" spans="1:58" s="109" customFormat="1" ht="12.95" customHeight="1">
      <c r="A58" s="341" t="s">
        <v>398</v>
      </c>
      <c r="B58" s="342" t="s">
        <v>412</v>
      </c>
      <c r="C58" s="270"/>
      <c r="D58" s="341">
        <v>305364</v>
      </c>
      <c r="E58" s="343" t="s">
        <v>381</v>
      </c>
      <c r="F58" s="344" t="s">
        <v>163</v>
      </c>
      <c r="G58" s="320"/>
      <c r="H58" s="320"/>
      <c r="I58" s="320"/>
      <c r="J58" s="320"/>
      <c r="K58" s="320"/>
      <c r="L58" s="310" t="s">
        <v>221</v>
      </c>
      <c r="M58" s="345" t="s">
        <v>327</v>
      </c>
      <c r="N58" s="271">
        <v>3</v>
      </c>
      <c r="O58" s="251">
        <f>IFERROR(INDEX('Pipe Table'!$A$3:$R$39,MATCH('WELD LOG'!N58,'Pipe Table'!$A$3:$A$39,),MATCH('WELD LOG'!M58,'Pipe Table'!$A$3:$R$3,0)),"")</f>
        <v>0.216</v>
      </c>
      <c r="P58" s="601">
        <f t="shared" si="0"/>
        <v>9.4247779607693793</v>
      </c>
      <c r="Q58" s="317" t="s">
        <v>82</v>
      </c>
      <c r="R58" s="310"/>
      <c r="S58" s="318" t="s">
        <v>407</v>
      </c>
      <c r="T58" s="319"/>
      <c r="U58" s="320" t="s">
        <v>337</v>
      </c>
      <c r="V58" s="309">
        <v>46176</v>
      </c>
      <c r="W58" s="310" t="s">
        <v>232</v>
      </c>
      <c r="X58" s="313"/>
      <c r="Y58" s="313"/>
      <c r="Z58" s="313">
        <v>46176</v>
      </c>
      <c r="AA58" s="313">
        <v>46176</v>
      </c>
      <c r="AB58" s="311"/>
      <c r="AC58" s="311"/>
      <c r="AD58" s="311"/>
      <c r="AE58" s="270"/>
      <c r="AF58" s="300"/>
      <c r="AG58" s="315"/>
      <c r="AH58" s="313"/>
      <c r="AI58" s="313"/>
      <c r="AJ58" s="313"/>
      <c r="AK58" s="311"/>
      <c r="AL58" s="270"/>
      <c r="AM58" s="311"/>
      <c r="AN58" s="311"/>
      <c r="AO58" s="270"/>
      <c r="AP58" s="346"/>
      <c r="AQ58" s="336"/>
      <c r="AR58" s="336"/>
      <c r="AS58" s="336"/>
      <c r="AT58" s="336"/>
      <c r="AU58" s="336"/>
      <c r="AV58" s="336"/>
      <c r="AW58" s="336"/>
      <c r="AX58" s="336"/>
      <c r="AY58" s="336"/>
      <c r="AZ58" s="336"/>
      <c r="BA58" s="336"/>
      <c r="BB58" s="336"/>
      <c r="BC58" s="336"/>
      <c r="BD58" s="336"/>
      <c r="BE58" s="336"/>
      <c r="BF58" s="336"/>
    </row>
    <row r="59" spans="1:58" s="109" customFormat="1" ht="12.95" customHeight="1">
      <c r="A59" s="341" t="s">
        <v>398</v>
      </c>
      <c r="B59" s="342" t="s">
        <v>412</v>
      </c>
      <c r="C59" s="270"/>
      <c r="D59" s="341">
        <v>305364</v>
      </c>
      <c r="E59" s="343" t="s">
        <v>381</v>
      </c>
      <c r="F59" s="344" t="s">
        <v>163</v>
      </c>
      <c r="G59" s="320"/>
      <c r="H59" s="320"/>
      <c r="I59" s="320"/>
      <c r="J59" s="320"/>
      <c r="K59" s="320"/>
      <c r="L59" s="310" t="s">
        <v>221</v>
      </c>
      <c r="M59" s="345" t="s">
        <v>327</v>
      </c>
      <c r="N59" s="271">
        <v>3</v>
      </c>
      <c r="O59" s="251">
        <f>IFERROR(INDEX('Pipe Table'!$A$3:$R$39,MATCH('WELD LOG'!N59,'Pipe Table'!$A$3:$A$39,),MATCH('WELD LOG'!M59,'Pipe Table'!$A$3:$R$3,0)),"")</f>
        <v>0.216</v>
      </c>
      <c r="P59" s="601">
        <f t="shared" si="0"/>
        <v>9.4247779607693793</v>
      </c>
      <c r="Q59" s="317" t="s">
        <v>82</v>
      </c>
      <c r="R59" s="310"/>
      <c r="S59" s="318" t="s">
        <v>408</v>
      </c>
      <c r="T59" s="319"/>
      <c r="U59" s="320" t="s">
        <v>337</v>
      </c>
      <c r="V59" s="309">
        <v>46176</v>
      </c>
      <c r="W59" s="310" t="s">
        <v>232</v>
      </c>
      <c r="X59" s="313"/>
      <c r="Y59" s="313"/>
      <c r="Z59" s="313">
        <v>46176</v>
      </c>
      <c r="AA59" s="313">
        <v>46176</v>
      </c>
      <c r="AB59" s="311"/>
      <c r="AC59" s="313"/>
      <c r="AD59" s="313"/>
      <c r="AE59" s="300"/>
      <c r="AF59" s="300"/>
      <c r="AG59" s="315"/>
      <c r="AH59" s="313"/>
      <c r="AI59" s="313"/>
      <c r="AJ59" s="313"/>
      <c r="AK59" s="311"/>
      <c r="AL59" s="270"/>
      <c r="AM59" s="311"/>
      <c r="AN59" s="311"/>
      <c r="AO59" s="270"/>
      <c r="AP59" s="346"/>
      <c r="AQ59" s="336"/>
      <c r="AR59" s="336"/>
      <c r="AS59" s="336"/>
      <c r="AT59" s="336"/>
      <c r="AU59" s="336"/>
      <c r="AV59" s="336"/>
      <c r="AW59" s="336"/>
      <c r="AX59" s="336"/>
      <c r="AY59" s="336"/>
      <c r="AZ59" s="336"/>
      <c r="BA59" s="336"/>
      <c r="BB59" s="336"/>
      <c r="BC59" s="336"/>
      <c r="BD59" s="336"/>
      <c r="BE59" s="336"/>
      <c r="BF59" s="336"/>
    </row>
    <row r="60" spans="1:58" s="109" customFormat="1" ht="12.95" customHeight="1">
      <c r="A60" s="341" t="s">
        <v>398</v>
      </c>
      <c r="B60" s="342" t="s">
        <v>413</v>
      </c>
      <c r="C60" s="270"/>
      <c r="D60" s="341">
        <v>305364</v>
      </c>
      <c r="E60" s="343" t="s">
        <v>381</v>
      </c>
      <c r="F60" s="344" t="s">
        <v>163</v>
      </c>
      <c r="G60" s="320"/>
      <c r="H60" s="320"/>
      <c r="I60" s="320"/>
      <c r="J60" s="320"/>
      <c r="K60" s="320"/>
      <c r="L60" s="310" t="s">
        <v>221</v>
      </c>
      <c r="M60" s="345" t="s">
        <v>327</v>
      </c>
      <c r="N60" s="271">
        <v>3</v>
      </c>
      <c r="O60" s="251">
        <f>IFERROR(INDEX('Pipe Table'!$A$3:$R$39,MATCH('WELD LOG'!N60,'Pipe Table'!$A$3:$A$39,),MATCH('WELD LOG'!M60,'Pipe Table'!$A$3:$R$3,0)),"")</f>
        <v>0.216</v>
      </c>
      <c r="P60" s="601">
        <f t="shared" si="0"/>
        <v>9.4247779607693793</v>
      </c>
      <c r="Q60" s="317" t="s">
        <v>82</v>
      </c>
      <c r="R60" s="310"/>
      <c r="S60" s="318" t="s">
        <v>390</v>
      </c>
      <c r="T60" s="319"/>
      <c r="U60" s="320" t="s">
        <v>368</v>
      </c>
      <c r="V60" s="309">
        <v>46177</v>
      </c>
      <c r="W60" s="310" t="s">
        <v>232</v>
      </c>
      <c r="X60" s="313"/>
      <c r="Y60" s="313"/>
      <c r="Z60" s="313">
        <v>46177</v>
      </c>
      <c r="AA60" s="313">
        <v>46177</v>
      </c>
      <c r="AB60" s="311"/>
      <c r="AC60" s="313"/>
      <c r="AD60" s="313"/>
      <c r="AE60" s="300"/>
      <c r="AF60" s="300"/>
      <c r="AG60" s="315"/>
      <c r="AH60" s="313"/>
      <c r="AI60" s="313"/>
      <c r="AJ60" s="313"/>
      <c r="AK60" s="311"/>
      <c r="AL60" s="270"/>
      <c r="AM60" s="311"/>
      <c r="AN60" s="311"/>
      <c r="AO60" s="270"/>
      <c r="AP60" s="346"/>
      <c r="AQ60" s="336"/>
      <c r="AR60" s="336"/>
      <c r="AS60" s="336"/>
      <c r="AT60" s="336"/>
      <c r="AU60" s="336"/>
      <c r="AV60" s="336"/>
      <c r="AW60" s="336"/>
      <c r="AX60" s="336"/>
      <c r="AY60" s="336"/>
      <c r="AZ60" s="336"/>
      <c r="BA60" s="336"/>
      <c r="BB60" s="336"/>
      <c r="BC60" s="336"/>
      <c r="BD60" s="336"/>
      <c r="BE60" s="336"/>
      <c r="BF60" s="336"/>
    </row>
    <row r="61" spans="1:58" s="109" customFormat="1" ht="12.95" customHeight="1">
      <c r="A61" s="341" t="s">
        <v>415</v>
      </c>
      <c r="B61" s="342" t="s">
        <v>414</v>
      </c>
      <c r="C61" s="270"/>
      <c r="D61" s="270">
        <v>308235</v>
      </c>
      <c r="E61" s="343" t="s">
        <v>351</v>
      </c>
      <c r="F61" s="344"/>
      <c r="G61" s="320" t="s">
        <v>163</v>
      </c>
      <c r="H61" s="320"/>
      <c r="I61" s="320"/>
      <c r="J61" s="320"/>
      <c r="K61" s="320"/>
      <c r="L61" s="310" t="s">
        <v>221</v>
      </c>
      <c r="M61" s="345">
        <v>80</v>
      </c>
      <c r="N61" s="271">
        <v>2</v>
      </c>
      <c r="O61" s="251">
        <f>IFERROR(INDEX('Pipe Table'!$A$3:$R$39,MATCH('WELD LOG'!N61,'Pipe Table'!$A$3:$A$39,),MATCH('WELD LOG'!M61,'Pipe Table'!$A$3:$R$3,0)),"")</f>
        <v>0.218</v>
      </c>
      <c r="P61" s="601">
        <f t="shared" si="0"/>
        <v>6.2831853071795862</v>
      </c>
      <c r="Q61" s="317" t="s">
        <v>45</v>
      </c>
      <c r="R61" s="310"/>
      <c r="S61" s="318" t="s">
        <v>372</v>
      </c>
      <c r="T61" s="319"/>
      <c r="U61" s="320" t="s">
        <v>337</v>
      </c>
      <c r="V61" s="309">
        <v>46183</v>
      </c>
      <c r="W61" s="310" t="s">
        <v>378</v>
      </c>
      <c r="X61" s="313"/>
      <c r="Y61" s="313"/>
      <c r="Z61" s="313">
        <v>46183</v>
      </c>
      <c r="AA61" s="313">
        <v>46183</v>
      </c>
      <c r="AB61" s="311"/>
      <c r="AC61" s="313"/>
      <c r="AD61" s="313"/>
      <c r="AE61" s="300"/>
      <c r="AF61" s="300"/>
      <c r="AG61" s="315"/>
      <c r="AH61" s="313"/>
      <c r="AI61" s="313"/>
      <c r="AJ61" s="313"/>
      <c r="AK61" s="311"/>
      <c r="AL61" s="270"/>
      <c r="AM61" s="311"/>
      <c r="AN61" s="311"/>
      <c r="AO61" s="270"/>
      <c r="AP61" s="683" t="str">
        <f>HYPERLINK("\\thor\Maintenance\~Weld Tracking~\Work Orders\WO308235", "Click To Open Docs")</f>
        <v>Click To Open Docs</v>
      </c>
      <c r="AQ61" s="336"/>
      <c r="AR61" s="336"/>
      <c r="AS61" s="336"/>
      <c r="AT61" s="336"/>
      <c r="AU61" s="336"/>
      <c r="AV61" s="336"/>
      <c r="AW61" s="336"/>
      <c r="AX61" s="336"/>
      <c r="AY61" s="336"/>
      <c r="AZ61" s="336"/>
      <c r="BA61" s="336"/>
      <c r="BB61" s="336"/>
      <c r="BC61" s="336"/>
      <c r="BD61" s="336"/>
      <c r="BE61" s="336"/>
      <c r="BF61" s="336"/>
    </row>
    <row r="62" spans="1:58" s="109" customFormat="1" ht="12.95" customHeight="1">
      <c r="A62" s="341" t="s">
        <v>415</v>
      </c>
      <c r="B62" s="342" t="s">
        <v>414</v>
      </c>
      <c r="C62" s="270"/>
      <c r="D62" s="270">
        <v>308235</v>
      </c>
      <c r="E62" s="343" t="s">
        <v>351</v>
      </c>
      <c r="F62" s="344"/>
      <c r="G62" s="320" t="s">
        <v>163</v>
      </c>
      <c r="H62" s="320"/>
      <c r="I62" s="320"/>
      <c r="J62" s="320"/>
      <c r="K62" s="320"/>
      <c r="L62" s="310" t="s">
        <v>221</v>
      </c>
      <c r="M62" s="345">
        <v>80</v>
      </c>
      <c r="N62" s="271">
        <v>2</v>
      </c>
      <c r="O62" s="251">
        <f>IFERROR(INDEX('Pipe Table'!$A$3:$R$39,MATCH('WELD LOG'!N62,'Pipe Table'!$A$3:$A$39,),MATCH('WELD LOG'!M62,'Pipe Table'!$A$3:$R$3,0)),"")</f>
        <v>0.218</v>
      </c>
      <c r="P62" s="601">
        <f t="shared" si="0"/>
        <v>6.2831853071795862</v>
      </c>
      <c r="Q62" s="317" t="s">
        <v>45</v>
      </c>
      <c r="R62" s="310"/>
      <c r="S62" s="318" t="s">
        <v>373</v>
      </c>
      <c r="T62" s="319"/>
      <c r="U62" s="320" t="s">
        <v>337</v>
      </c>
      <c r="V62" s="309">
        <v>46183</v>
      </c>
      <c r="W62" s="310" t="s">
        <v>378</v>
      </c>
      <c r="X62" s="313"/>
      <c r="Y62" s="313"/>
      <c r="Z62" s="313">
        <v>46183</v>
      </c>
      <c r="AA62" s="313">
        <v>46183</v>
      </c>
      <c r="AB62" s="311"/>
      <c r="AC62" s="313"/>
      <c r="AD62" s="313"/>
      <c r="AE62" s="300"/>
      <c r="AF62" s="300"/>
      <c r="AG62" s="315"/>
      <c r="AH62" s="313"/>
      <c r="AI62" s="313"/>
      <c r="AJ62" s="313"/>
      <c r="AK62" s="311"/>
      <c r="AL62" s="270"/>
      <c r="AM62" s="311"/>
      <c r="AN62" s="311"/>
      <c r="AO62" s="270"/>
      <c r="AP62" s="346"/>
      <c r="AQ62" s="336"/>
      <c r="AR62" s="336"/>
      <c r="AS62" s="336"/>
      <c r="AT62" s="336"/>
      <c r="AU62" s="336"/>
      <c r="AV62" s="336"/>
      <c r="AW62" s="336"/>
      <c r="AX62" s="336"/>
      <c r="AY62" s="336"/>
      <c r="AZ62" s="336"/>
      <c r="BA62" s="336"/>
      <c r="BB62" s="336"/>
      <c r="BC62" s="336"/>
      <c r="BD62" s="336"/>
      <c r="BE62" s="336"/>
      <c r="BF62" s="336"/>
    </row>
    <row r="63" spans="1:58" s="109" customFormat="1" ht="12.95" customHeight="1">
      <c r="A63" s="341" t="s">
        <v>415</v>
      </c>
      <c r="B63" s="342" t="s">
        <v>414</v>
      </c>
      <c r="C63" s="270"/>
      <c r="D63" s="270">
        <v>308235</v>
      </c>
      <c r="E63" s="343" t="s">
        <v>351</v>
      </c>
      <c r="F63" s="344"/>
      <c r="G63" s="320" t="s">
        <v>163</v>
      </c>
      <c r="H63" s="320"/>
      <c r="I63" s="320"/>
      <c r="J63" s="320"/>
      <c r="K63" s="320"/>
      <c r="L63" s="310" t="s">
        <v>221</v>
      </c>
      <c r="M63" s="345">
        <v>80</v>
      </c>
      <c r="N63" s="271">
        <v>2</v>
      </c>
      <c r="O63" s="251">
        <f>IFERROR(INDEX('Pipe Table'!$A$3:$R$39,MATCH('WELD LOG'!N63,'Pipe Table'!$A$3:$A$39,),MATCH('WELD LOG'!M63,'Pipe Table'!$A$3:$R$3,0)),"")</f>
        <v>0.218</v>
      </c>
      <c r="P63" s="601">
        <f t="shared" si="0"/>
        <v>6.2831853071795862</v>
      </c>
      <c r="Q63" s="317" t="s">
        <v>45</v>
      </c>
      <c r="R63" s="310"/>
      <c r="S63" s="318" t="s">
        <v>374</v>
      </c>
      <c r="T63" s="319"/>
      <c r="U63" s="320" t="s">
        <v>337</v>
      </c>
      <c r="V63" s="309">
        <v>46183</v>
      </c>
      <c r="W63" s="310" t="s">
        <v>378</v>
      </c>
      <c r="X63" s="313"/>
      <c r="Y63" s="313"/>
      <c r="Z63" s="313">
        <v>46183</v>
      </c>
      <c r="AA63" s="313">
        <v>46183</v>
      </c>
      <c r="AB63" s="311"/>
      <c r="AC63" s="349"/>
      <c r="AD63" s="349"/>
      <c r="AE63" s="300"/>
      <c r="AF63" s="300"/>
      <c r="AG63" s="315"/>
      <c r="AH63" s="313"/>
      <c r="AI63" s="313"/>
      <c r="AJ63" s="313"/>
      <c r="AK63" s="311"/>
      <c r="AL63" s="270"/>
      <c r="AM63" s="311"/>
      <c r="AN63" s="311"/>
      <c r="AO63" s="270"/>
      <c r="AP63" s="346"/>
      <c r="AQ63" s="336"/>
      <c r="AR63" s="336"/>
      <c r="AS63" s="336"/>
      <c r="AT63" s="336"/>
      <c r="AU63" s="336"/>
      <c r="AV63" s="336"/>
      <c r="AW63" s="336"/>
      <c r="AX63" s="336"/>
      <c r="AY63" s="336"/>
      <c r="AZ63" s="336"/>
      <c r="BA63" s="336"/>
      <c r="BB63" s="336"/>
      <c r="BC63" s="336"/>
      <c r="BD63" s="336"/>
      <c r="BE63" s="336"/>
      <c r="BF63" s="336"/>
    </row>
    <row r="64" spans="1:58" s="109" customFormat="1" ht="12.95" customHeight="1">
      <c r="A64" s="341" t="s">
        <v>416</v>
      </c>
      <c r="B64" s="342" t="s">
        <v>417</v>
      </c>
      <c r="C64" s="270"/>
      <c r="D64" s="270">
        <v>302061</v>
      </c>
      <c r="E64" s="343" t="s">
        <v>381</v>
      </c>
      <c r="F64" s="344" t="s">
        <v>163</v>
      </c>
      <c r="G64" s="320"/>
      <c r="H64" s="320"/>
      <c r="I64" s="320"/>
      <c r="J64" s="320"/>
      <c r="K64" s="320"/>
      <c r="L64" s="310" t="s">
        <v>221</v>
      </c>
      <c r="M64" s="345" t="s">
        <v>327</v>
      </c>
      <c r="N64" s="271">
        <v>4</v>
      </c>
      <c r="O64" s="251">
        <f>IFERROR(INDEX('Pipe Table'!$A$3:$R$39,MATCH('WELD LOG'!N64,'Pipe Table'!$A$3:$A$39,),MATCH('WELD LOG'!M64,'Pipe Table'!$A$3:$R$3,0)),"")</f>
        <v>0.23699999999999999</v>
      </c>
      <c r="P64" s="601">
        <f t="shared" si="0"/>
        <v>12.566370614359172</v>
      </c>
      <c r="Q64" s="317" t="s">
        <v>45</v>
      </c>
      <c r="R64" s="310"/>
      <c r="S64" s="318" t="s">
        <v>372</v>
      </c>
      <c r="T64" s="319"/>
      <c r="U64" s="320" t="s">
        <v>337</v>
      </c>
      <c r="V64" s="309">
        <v>46188</v>
      </c>
      <c r="W64" s="310" t="s">
        <v>378</v>
      </c>
      <c r="X64" s="313"/>
      <c r="Y64" s="313"/>
      <c r="Z64" s="313"/>
      <c r="AA64" s="313"/>
      <c r="AB64" s="311"/>
      <c r="AC64" s="313"/>
      <c r="AD64" s="313"/>
      <c r="AE64" s="300"/>
      <c r="AF64" s="300"/>
      <c r="AG64" s="315"/>
      <c r="AH64" s="313"/>
      <c r="AI64" s="313"/>
      <c r="AJ64" s="313"/>
      <c r="AK64" s="311"/>
      <c r="AL64" s="270"/>
      <c r="AM64" s="311"/>
      <c r="AN64" s="311"/>
      <c r="AO64" s="270"/>
      <c r="AP64" s="683" t="str">
        <f>HYPERLINK("\\thor\Maintenance\~Weld Tracking~\Work Orders\WO302061", "Click To Open Docs")</f>
        <v>Click To Open Docs</v>
      </c>
      <c r="AQ64" s="336"/>
      <c r="AR64" s="336"/>
      <c r="AS64" s="336"/>
      <c r="AT64" s="336"/>
      <c r="AU64" s="336"/>
      <c r="AV64" s="336"/>
      <c r="AW64" s="336"/>
      <c r="AX64" s="336"/>
      <c r="AY64" s="336"/>
      <c r="AZ64" s="336"/>
      <c r="BA64" s="336"/>
      <c r="BB64" s="336"/>
      <c r="BC64" s="336"/>
      <c r="BD64" s="336"/>
      <c r="BE64" s="336"/>
      <c r="BF64" s="336"/>
    </row>
    <row r="65" spans="1:58" s="109" customFormat="1" ht="12.95" customHeight="1">
      <c r="A65" s="341" t="s">
        <v>416</v>
      </c>
      <c r="B65" s="342" t="s">
        <v>418</v>
      </c>
      <c r="C65" s="270"/>
      <c r="D65" s="270">
        <v>302061</v>
      </c>
      <c r="E65" s="343" t="s">
        <v>381</v>
      </c>
      <c r="F65" s="344" t="s">
        <v>163</v>
      </c>
      <c r="G65" s="320"/>
      <c r="H65" s="320"/>
      <c r="I65" s="320"/>
      <c r="J65" s="320"/>
      <c r="K65" s="320"/>
      <c r="L65" s="310" t="s">
        <v>221</v>
      </c>
      <c r="M65" s="345" t="s">
        <v>327</v>
      </c>
      <c r="N65" s="271">
        <v>4</v>
      </c>
      <c r="O65" s="251">
        <f>IFERROR(INDEX('Pipe Table'!$A$3:$R$39,MATCH('WELD LOG'!N65,'Pipe Table'!$A$3:$A$39,),MATCH('WELD LOG'!M65,'Pipe Table'!$A$3:$R$3,0)),"")</f>
        <v>0.23699999999999999</v>
      </c>
      <c r="P65" s="601">
        <f t="shared" si="0"/>
        <v>12.566370614359172</v>
      </c>
      <c r="Q65" s="317" t="s">
        <v>45</v>
      </c>
      <c r="R65" s="310"/>
      <c r="S65" s="318" t="s">
        <v>373</v>
      </c>
      <c r="T65" s="319"/>
      <c r="U65" s="320" t="s">
        <v>337</v>
      </c>
      <c r="V65" s="309">
        <v>46188</v>
      </c>
      <c r="W65" s="310" t="s">
        <v>378</v>
      </c>
      <c r="X65" s="313"/>
      <c r="Y65" s="313"/>
      <c r="Z65" s="313"/>
      <c r="AA65" s="313"/>
      <c r="AB65" s="311"/>
      <c r="AC65" s="313"/>
      <c r="AD65" s="313"/>
      <c r="AE65" s="300"/>
      <c r="AF65" s="300"/>
      <c r="AG65" s="315"/>
      <c r="AH65" s="313"/>
      <c r="AI65" s="313"/>
      <c r="AJ65" s="313"/>
      <c r="AK65" s="311"/>
      <c r="AL65" s="270"/>
      <c r="AM65" s="311"/>
      <c r="AN65" s="311"/>
      <c r="AO65" s="270"/>
      <c r="AP65" s="346"/>
      <c r="AQ65" s="336"/>
      <c r="AR65" s="336"/>
      <c r="AS65" s="336"/>
      <c r="AT65" s="336"/>
      <c r="AU65" s="336"/>
      <c r="AV65" s="336"/>
      <c r="AW65" s="336"/>
      <c r="AX65" s="336"/>
      <c r="AY65" s="336"/>
      <c r="AZ65" s="336"/>
      <c r="BA65" s="336"/>
      <c r="BB65" s="336"/>
      <c r="BC65" s="336"/>
      <c r="BD65" s="336"/>
      <c r="BE65" s="336"/>
      <c r="BF65" s="336"/>
    </row>
    <row r="66" spans="1:58" s="109" customFormat="1" ht="12.95" customHeight="1">
      <c r="A66" s="341" t="s">
        <v>416</v>
      </c>
      <c r="B66" s="342" t="s">
        <v>418</v>
      </c>
      <c r="C66" s="270"/>
      <c r="D66" s="270">
        <v>302061</v>
      </c>
      <c r="E66" s="343" t="s">
        <v>381</v>
      </c>
      <c r="F66" s="344" t="s">
        <v>163</v>
      </c>
      <c r="G66" s="320"/>
      <c r="H66" s="320"/>
      <c r="I66" s="320"/>
      <c r="J66" s="320"/>
      <c r="K66" s="320"/>
      <c r="L66" s="310" t="s">
        <v>221</v>
      </c>
      <c r="M66" s="345" t="s">
        <v>327</v>
      </c>
      <c r="N66" s="271">
        <v>4</v>
      </c>
      <c r="O66" s="251">
        <f>IFERROR(INDEX('Pipe Table'!$A$3:$R$39,MATCH('WELD LOG'!N66,'Pipe Table'!$A$3:$A$39,),MATCH('WELD LOG'!M66,'Pipe Table'!$A$3:$R$3,0)),"")</f>
        <v>0.23699999999999999</v>
      </c>
      <c r="P66" s="601">
        <f t="shared" si="0"/>
        <v>12.566370614359172</v>
      </c>
      <c r="Q66" s="317" t="s">
        <v>45</v>
      </c>
      <c r="R66" s="310"/>
      <c r="S66" s="318" t="s">
        <v>374</v>
      </c>
      <c r="T66" s="319"/>
      <c r="U66" s="320" t="s">
        <v>337</v>
      </c>
      <c r="V66" s="309">
        <v>46188</v>
      </c>
      <c r="W66" s="310" t="s">
        <v>378</v>
      </c>
      <c r="X66" s="313"/>
      <c r="Y66" s="313"/>
      <c r="Z66" s="313"/>
      <c r="AA66" s="313"/>
      <c r="AB66" s="311"/>
      <c r="AC66" s="313"/>
      <c r="AD66" s="313"/>
      <c r="AE66" s="300"/>
      <c r="AF66" s="300"/>
      <c r="AG66" s="315"/>
      <c r="AH66" s="313"/>
      <c r="AI66" s="313"/>
      <c r="AJ66" s="313"/>
      <c r="AK66" s="311"/>
      <c r="AL66" s="270"/>
      <c r="AM66" s="311"/>
      <c r="AN66" s="311"/>
      <c r="AO66" s="270"/>
      <c r="AP66" s="346"/>
      <c r="AQ66" s="336"/>
      <c r="AR66" s="336"/>
      <c r="AS66" s="336"/>
      <c r="AT66" s="336"/>
      <c r="AU66" s="336"/>
      <c r="AV66" s="336"/>
      <c r="AW66" s="336"/>
      <c r="AX66" s="336"/>
      <c r="AY66" s="336"/>
      <c r="AZ66" s="336"/>
      <c r="BA66" s="336"/>
      <c r="BB66" s="336"/>
      <c r="BC66" s="336"/>
      <c r="BD66" s="336"/>
      <c r="BE66" s="336"/>
      <c r="BF66" s="336"/>
    </row>
    <row r="67" spans="1:58" s="109" customFormat="1" ht="12.95" customHeight="1">
      <c r="A67" s="341" t="s">
        <v>416</v>
      </c>
      <c r="B67" s="342" t="s">
        <v>419</v>
      </c>
      <c r="C67" s="270"/>
      <c r="D67" s="270">
        <v>302061</v>
      </c>
      <c r="E67" s="343" t="s">
        <v>381</v>
      </c>
      <c r="F67" s="344" t="s">
        <v>163</v>
      </c>
      <c r="G67" s="320"/>
      <c r="H67" s="320"/>
      <c r="I67" s="320"/>
      <c r="J67" s="320"/>
      <c r="K67" s="320"/>
      <c r="L67" s="310" t="s">
        <v>221</v>
      </c>
      <c r="M67" s="345" t="s">
        <v>327</v>
      </c>
      <c r="N67" s="271">
        <v>3</v>
      </c>
      <c r="O67" s="251">
        <f>IFERROR(INDEX('Pipe Table'!$A$3:$R$39,MATCH('WELD LOG'!N67,'Pipe Table'!$A$3:$A$39,),MATCH('WELD LOG'!M67,'Pipe Table'!$A$3:$R$3,0)),"")</f>
        <v>0.216</v>
      </c>
      <c r="P67" s="601">
        <f t="shared" si="0"/>
        <v>9.4247779607693793</v>
      </c>
      <c r="Q67" s="317" t="s">
        <v>45</v>
      </c>
      <c r="R67" s="310"/>
      <c r="S67" s="318" t="s">
        <v>372</v>
      </c>
      <c r="T67" s="319"/>
      <c r="U67" s="320" t="s">
        <v>368</v>
      </c>
      <c r="V67" s="309">
        <v>46188</v>
      </c>
      <c r="W67" s="310" t="s">
        <v>378</v>
      </c>
      <c r="X67" s="313"/>
      <c r="Y67" s="313"/>
      <c r="Z67" s="313"/>
      <c r="AA67" s="313"/>
      <c r="AB67" s="311"/>
      <c r="AC67" s="313"/>
      <c r="AD67" s="313"/>
      <c r="AE67" s="300"/>
      <c r="AF67" s="300"/>
      <c r="AG67" s="315"/>
      <c r="AH67" s="313"/>
      <c r="AI67" s="313"/>
      <c r="AJ67" s="313"/>
      <c r="AK67" s="311"/>
      <c r="AL67" s="270"/>
      <c r="AM67" s="311"/>
      <c r="AN67" s="311"/>
      <c r="AO67" s="270"/>
      <c r="AP67" s="346"/>
      <c r="AQ67" s="336"/>
      <c r="AR67" s="336"/>
      <c r="AS67" s="336"/>
      <c r="AT67" s="336"/>
      <c r="AU67" s="336"/>
      <c r="AV67" s="336"/>
      <c r="AW67" s="336"/>
      <c r="AX67" s="336"/>
      <c r="AY67" s="336"/>
      <c r="AZ67" s="336"/>
      <c r="BA67" s="336"/>
      <c r="BB67" s="336"/>
      <c r="BC67" s="336"/>
      <c r="BD67" s="336"/>
      <c r="BE67" s="336"/>
      <c r="BF67" s="336"/>
    </row>
    <row r="68" spans="1:58" s="109" customFormat="1" ht="12.95" customHeight="1">
      <c r="A68" s="341" t="s">
        <v>416</v>
      </c>
      <c r="B68" s="342" t="s">
        <v>419</v>
      </c>
      <c r="C68" s="270"/>
      <c r="D68" s="270">
        <v>302061</v>
      </c>
      <c r="E68" s="343" t="s">
        <v>381</v>
      </c>
      <c r="F68" s="344" t="s">
        <v>163</v>
      </c>
      <c r="G68" s="320"/>
      <c r="H68" s="320"/>
      <c r="I68" s="320"/>
      <c r="J68" s="320"/>
      <c r="K68" s="320"/>
      <c r="L68" s="310" t="s">
        <v>221</v>
      </c>
      <c r="M68" s="345" t="s">
        <v>327</v>
      </c>
      <c r="N68" s="271">
        <v>3</v>
      </c>
      <c r="O68" s="251">
        <f>IFERROR(INDEX('Pipe Table'!$A$3:$R$39,MATCH('WELD LOG'!N68,'Pipe Table'!$A$3:$A$39,),MATCH('WELD LOG'!M68,'Pipe Table'!$A$3:$R$3,0)),"")</f>
        <v>0.216</v>
      </c>
      <c r="P68" s="601">
        <f t="shared" si="0"/>
        <v>9.4247779607693793</v>
      </c>
      <c r="Q68" s="317" t="s">
        <v>45</v>
      </c>
      <c r="R68" s="310"/>
      <c r="S68" s="318" t="s">
        <v>373</v>
      </c>
      <c r="T68" s="319"/>
      <c r="U68" s="320" t="s">
        <v>368</v>
      </c>
      <c r="V68" s="309">
        <v>46188</v>
      </c>
      <c r="W68" s="310" t="s">
        <v>378</v>
      </c>
      <c r="X68" s="313"/>
      <c r="Y68" s="313"/>
      <c r="Z68" s="313"/>
      <c r="AA68" s="313"/>
      <c r="AB68" s="311"/>
      <c r="AC68" s="313"/>
      <c r="AD68" s="313"/>
      <c r="AE68" s="300"/>
      <c r="AF68" s="300"/>
      <c r="AG68" s="315"/>
      <c r="AH68" s="313"/>
      <c r="AI68" s="313"/>
      <c r="AJ68" s="313"/>
      <c r="AK68" s="311"/>
      <c r="AL68" s="270"/>
      <c r="AM68" s="311"/>
      <c r="AN68" s="311"/>
      <c r="AO68" s="270"/>
      <c r="AP68" s="346"/>
      <c r="AQ68" s="336"/>
      <c r="AR68" s="336"/>
      <c r="AS68" s="336"/>
      <c r="AT68" s="336"/>
      <c r="AU68" s="336"/>
      <c r="AV68" s="336"/>
      <c r="AW68" s="336"/>
      <c r="AX68" s="336"/>
      <c r="AY68" s="336"/>
      <c r="AZ68" s="336"/>
      <c r="BA68" s="336"/>
      <c r="BB68" s="336"/>
      <c r="BC68" s="336"/>
      <c r="BD68" s="336"/>
      <c r="BE68" s="336"/>
      <c r="BF68" s="336"/>
    </row>
    <row r="69" spans="1:58" s="109" customFormat="1" ht="12.95" customHeight="1">
      <c r="A69" s="341" t="s">
        <v>416</v>
      </c>
      <c r="B69" s="342" t="s">
        <v>419</v>
      </c>
      <c r="C69" s="270"/>
      <c r="D69" s="270">
        <v>302061</v>
      </c>
      <c r="E69" s="343" t="s">
        <v>381</v>
      </c>
      <c r="F69" s="344" t="s">
        <v>163</v>
      </c>
      <c r="G69" s="320"/>
      <c r="H69" s="320"/>
      <c r="I69" s="320"/>
      <c r="J69" s="320"/>
      <c r="K69" s="320"/>
      <c r="L69" s="310" t="s">
        <v>221</v>
      </c>
      <c r="M69" s="345" t="s">
        <v>327</v>
      </c>
      <c r="N69" s="271">
        <v>3</v>
      </c>
      <c r="O69" s="251">
        <f>IFERROR(INDEX('Pipe Table'!$A$3:$R$39,MATCH('WELD LOG'!N69,'Pipe Table'!$A$3:$A$39,),MATCH('WELD LOG'!M69,'Pipe Table'!$A$3:$R$3,0)),"")</f>
        <v>0.216</v>
      </c>
      <c r="P69" s="601">
        <f t="shared" si="0"/>
        <v>9.4247779607693793</v>
      </c>
      <c r="Q69" s="317" t="s">
        <v>45</v>
      </c>
      <c r="R69" s="310"/>
      <c r="S69" s="318" t="s">
        <v>374</v>
      </c>
      <c r="T69" s="319"/>
      <c r="U69" s="320" t="s">
        <v>368</v>
      </c>
      <c r="V69" s="309">
        <v>46188</v>
      </c>
      <c r="W69" s="310" t="s">
        <v>378</v>
      </c>
      <c r="X69" s="313"/>
      <c r="Y69" s="313"/>
      <c r="Z69" s="313"/>
      <c r="AA69" s="313"/>
      <c r="AB69" s="313"/>
      <c r="AC69" s="313"/>
      <c r="AD69" s="313"/>
      <c r="AE69" s="300"/>
      <c r="AF69" s="300"/>
      <c r="AG69" s="315"/>
      <c r="AH69" s="313"/>
      <c r="AI69" s="313"/>
      <c r="AJ69" s="313"/>
      <c r="AK69" s="311"/>
      <c r="AL69" s="270"/>
      <c r="AM69" s="311"/>
      <c r="AN69" s="311"/>
      <c r="AO69" s="270"/>
      <c r="AP69" s="346"/>
      <c r="AQ69" s="336"/>
      <c r="AR69" s="336"/>
      <c r="AS69" s="336"/>
      <c r="AT69" s="336"/>
      <c r="AU69" s="336"/>
      <c r="AV69" s="336"/>
      <c r="AW69" s="336"/>
      <c r="AX69" s="336"/>
      <c r="AY69" s="336"/>
      <c r="AZ69" s="336"/>
      <c r="BA69" s="336"/>
      <c r="BB69" s="336"/>
      <c r="BC69" s="336"/>
      <c r="BD69" s="336"/>
      <c r="BE69" s="336"/>
      <c r="BF69" s="336"/>
    </row>
    <row r="70" spans="1:58" s="109" customFormat="1" ht="12.95" customHeight="1">
      <c r="A70" s="341" t="s">
        <v>416</v>
      </c>
      <c r="B70" s="342" t="s">
        <v>419</v>
      </c>
      <c r="C70" s="270"/>
      <c r="D70" s="270">
        <v>302061</v>
      </c>
      <c r="E70" s="343" t="s">
        <v>381</v>
      </c>
      <c r="F70" s="344" t="s">
        <v>163</v>
      </c>
      <c r="G70" s="320"/>
      <c r="H70" s="320"/>
      <c r="I70" s="320"/>
      <c r="J70" s="320"/>
      <c r="K70" s="320"/>
      <c r="L70" s="310" t="s">
        <v>221</v>
      </c>
      <c r="M70" s="345" t="s">
        <v>327</v>
      </c>
      <c r="N70" s="271">
        <v>3</v>
      </c>
      <c r="O70" s="251">
        <f>IFERROR(INDEX('Pipe Table'!$A$3:$R$39,MATCH('WELD LOG'!N70,'Pipe Table'!$A$3:$A$39,),MATCH('WELD LOG'!M70,'Pipe Table'!$A$3:$R$3,0)),"")</f>
        <v>0.216</v>
      </c>
      <c r="P70" s="601">
        <f t="shared" ref="P70:P133" si="1">N70*PI()</f>
        <v>9.4247779607693793</v>
      </c>
      <c r="Q70" s="317" t="s">
        <v>45</v>
      </c>
      <c r="R70" s="310"/>
      <c r="S70" s="318" t="s">
        <v>375</v>
      </c>
      <c r="T70" s="319"/>
      <c r="U70" s="320" t="s">
        <v>368</v>
      </c>
      <c r="V70" s="309">
        <v>46188</v>
      </c>
      <c r="W70" s="310" t="s">
        <v>378</v>
      </c>
      <c r="X70" s="313"/>
      <c r="Y70" s="313"/>
      <c r="Z70" s="313"/>
      <c r="AA70" s="313"/>
      <c r="AB70" s="313"/>
      <c r="AC70" s="313"/>
      <c r="AD70" s="313"/>
      <c r="AE70" s="300"/>
      <c r="AF70" s="300"/>
      <c r="AG70" s="315"/>
      <c r="AH70" s="313"/>
      <c r="AI70" s="313"/>
      <c r="AJ70" s="313"/>
      <c r="AK70" s="311"/>
      <c r="AL70" s="270"/>
      <c r="AM70" s="311"/>
      <c r="AN70" s="311"/>
      <c r="AO70" s="270"/>
      <c r="AP70" s="346"/>
      <c r="AQ70" s="336"/>
      <c r="AR70" s="336"/>
      <c r="AS70" s="336"/>
      <c r="AT70" s="336"/>
      <c r="AU70" s="336"/>
      <c r="AV70" s="336"/>
      <c r="AW70" s="336"/>
      <c r="AX70" s="336"/>
      <c r="AY70" s="336"/>
      <c r="AZ70" s="336"/>
      <c r="BA70" s="336"/>
      <c r="BB70" s="336"/>
      <c r="BC70" s="336"/>
      <c r="BD70" s="336"/>
      <c r="BE70" s="336"/>
      <c r="BF70" s="336"/>
    </row>
    <row r="71" spans="1:58" s="109" customFormat="1" ht="12.95" customHeight="1">
      <c r="A71" s="341" t="s">
        <v>416</v>
      </c>
      <c r="B71" s="342" t="s">
        <v>419</v>
      </c>
      <c r="C71" s="270"/>
      <c r="D71" s="270">
        <v>302061</v>
      </c>
      <c r="E71" s="343" t="s">
        <v>381</v>
      </c>
      <c r="F71" s="344" t="s">
        <v>163</v>
      </c>
      <c r="G71" s="320"/>
      <c r="H71" s="320"/>
      <c r="I71" s="320"/>
      <c r="J71" s="320"/>
      <c r="K71" s="320"/>
      <c r="L71" s="310" t="s">
        <v>221</v>
      </c>
      <c r="M71" s="345" t="s">
        <v>327</v>
      </c>
      <c r="N71" s="271">
        <v>3</v>
      </c>
      <c r="O71" s="251">
        <f>IFERROR(INDEX('Pipe Table'!$A$3:$R$39,MATCH('WELD LOG'!N71,'Pipe Table'!$A$3:$A$39,),MATCH('WELD LOG'!M71,'Pipe Table'!$A$3:$R$3,0)),"")</f>
        <v>0.216</v>
      </c>
      <c r="P71" s="601">
        <f t="shared" si="1"/>
        <v>9.4247779607693793</v>
      </c>
      <c r="Q71" s="317" t="s">
        <v>45</v>
      </c>
      <c r="R71" s="310"/>
      <c r="S71" s="318" t="s">
        <v>376</v>
      </c>
      <c r="T71" s="319"/>
      <c r="U71" s="320" t="s">
        <v>368</v>
      </c>
      <c r="V71" s="309">
        <v>46188</v>
      </c>
      <c r="W71" s="310" t="s">
        <v>378</v>
      </c>
      <c r="X71" s="313"/>
      <c r="Y71" s="322"/>
      <c r="Z71" s="322"/>
      <c r="AA71" s="322"/>
      <c r="AB71" s="313"/>
      <c r="AC71" s="313"/>
      <c r="AD71" s="313"/>
      <c r="AE71" s="300"/>
      <c r="AF71" s="300"/>
      <c r="AG71" s="315"/>
      <c r="AH71" s="313"/>
      <c r="AI71" s="313"/>
      <c r="AJ71" s="313"/>
      <c r="AK71" s="323"/>
      <c r="AL71" s="270"/>
      <c r="AM71" s="311"/>
      <c r="AN71" s="311"/>
      <c r="AO71" s="270"/>
      <c r="AP71" s="346"/>
      <c r="AQ71" s="336"/>
      <c r="AR71" s="336"/>
      <c r="AS71" s="336"/>
      <c r="AT71" s="336"/>
      <c r="AU71" s="336"/>
      <c r="AV71" s="336"/>
      <c r="AW71" s="336"/>
      <c r="AX71" s="336"/>
      <c r="AY71" s="336"/>
      <c r="AZ71" s="336"/>
      <c r="BA71" s="336"/>
      <c r="BB71" s="336"/>
      <c r="BC71" s="336"/>
      <c r="BD71" s="336"/>
      <c r="BE71" s="336"/>
      <c r="BF71" s="336"/>
    </row>
    <row r="72" spans="1:58" s="109" customFormat="1" ht="12.95" customHeight="1">
      <c r="A72" s="341" t="s">
        <v>416</v>
      </c>
      <c r="B72" s="342" t="s">
        <v>419</v>
      </c>
      <c r="C72" s="270"/>
      <c r="D72" s="270">
        <v>302061</v>
      </c>
      <c r="E72" s="343" t="s">
        <v>381</v>
      </c>
      <c r="F72" s="344" t="s">
        <v>163</v>
      </c>
      <c r="G72" s="320"/>
      <c r="H72" s="320"/>
      <c r="I72" s="320"/>
      <c r="J72" s="320"/>
      <c r="K72" s="320"/>
      <c r="L72" s="310" t="s">
        <v>221</v>
      </c>
      <c r="M72" s="345" t="s">
        <v>327</v>
      </c>
      <c r="N72" s="271">
        <v>3</v>
      </c>
      <c r="O72" s="251">
        <f>IFERROR(INDEX('Pipe Table'!$A$3:$R$39,MATCH('WELD LOG'!N72,'Pipe Table'!$A$3:$A$39,),MATCH('WELD LOG'!M72,'Pipe Table'!$A$3:$R$3,0)),"")</f>
        <v>0.216</v>
      </c>
      <c r="P72" s="601">
        <f t="shared" si="1"/>
        <v>9.4247779607693793</v>
      </c>
      <c r="Q72" s="317" t="s">
        <v>45</v>
      </c>
      <c r="R72" s="310"/>
      <c r="S72" s="318" t="s">
        <v>377</v>
      </c>
      <c r="T72" s="319"/>
      <c r="U72" s="320" t="s">
        <v>368</v>
      </c>
      <c r="V72" s="309">
        <v>46188</v>
      </c>
      <c r="W72" s="310" t="s">
        <v>378</v>
      </c>
      <c r="X72" s="313"/>
      <c r="Y72" s="322"/>
      <c r="Z72" s="322"/>
      <c r="AA72" s="322"/>
      <c r="AB72" s="313"/>
      <c r="AC72" s="322"/>
      <c r="AD72" s="322"/>
      <c r="AE72" s="300"/>
      <c r="AF72" s="300"/>
      <c r="AG72" s="315"/>
      <c r="AH72" s="313"/>
      <c r="AI72" s="313"/>
      <c r="AJ72" s="313"/>
      <c r="AK72" s="323"/>
      <c r="AL72" s="270"/>
      <c r="AM72" s="311"/>
      <c r="AN72" s="311"/>
      <c r="AO72" s="270"/>
      <c r="AP72" s="346"/>
      <c r="AQ72" s="336"/>
      <c r="AR72" s="336"/>
      <c r="AS72" s="336"/>
      <c r="AT72" s="336"/>
      <c r="AU72" s="336"/>
      <c r="AV72" s="336"/>
      <c r="AW72" s="336"/>
      <c r="AX72" s="336"/>
      <c r="AY72" s="336"/>
      <c r="AZ72" s="336"/>
      <c r="BA72" s="336"/>
      <c r="BB72" s="336"/>
      <c r="BC72" s="336"/>
      <c r="BD72" s="336"/>
      <c r="BE72" s="336"/>
      <c r="BF72" s="336"/>
    </row>
    <row r="73" spans="1:58" s="109" customFormat="1" ht="12.95" customHeight="1">
      <c r="A73" s="341" t="s">
        <v>416</v>
      </c>
      <c r="B73" s="342" t="s">
        <v>419</v>
      </c>
      <c r="C73" s="270"/>
      <c r="D73" s="270">
        <v>302061</v>
      </c>
      <c r="E73" s="343" t="s">
        <v>381</v>
      </c>
      <c r="F73" s="344" t="s">
        <v>163</v>
      </c>
      <c r="G73" s="320"/>
      <c r="H73" s="320"/>
      <c r="I73" s="320"/>
      <c r="J73" s="320"/>
      <c r="K73" s="320"/>
      <c r="L73" s="310" t="s">
        <v>221</v>
      </c>
      <c r="M73" s="345" t="s">
        <v>327</v>
      </c>
      <c r="N73" s="271">
        <v>3</v>
      </c>
      <c r="O73" s="251">
        <f>IFERROR(INDEX('Pipe Table'!$A$3:$R$39,MATCH('WELD LOG'!N73,'Pipe Table'!$A$3:$A$39,),MATCH('WELD LOG'!M73,'Pipe Table'!$A$3:$R$3,0)),"")</f>
        <v>0.216</v>
      </c>
      <c r="P73" s="601">
        <f t="shared" si="1"/>
        <v>9.4247779607693793</v>
      </c>
      <c r="Q73" s="317" t="s">
        <v>45</v>
      </c>
      <c r="R73" s="310"/>
      <c r="S73" s="318" t="s">
        <v>382</v>
      </c>
      <c r="T73" s="319"/>
      <c r="U73" s="320" t="s">
        <v>368</v>
      </c>
      <c r="V73" s="309">
        <v>46188</v>
      </c>
      <c r="W73" s="310" t="s">
        <v>378</v>
      </c>
      <c r="X73" s="313"/>
      <c r="Y73" s="313"/>
      <c r="Z73" s="313"/>
      <c r="AA73" s="313"/>
      <c r="AB73" s="313"/>
      <c r="AC73" s="313"/>
      <c r="AD73" s="313"/>
      <c r="AE73" s="300"/>
      <c r="AF73" s="300"/>
      <c r="AG73" s="315"/>
      <c r="AH73" s="313"/>
      <c r="AI73" s="313"/>
      <c r="AJ73" s="313"/>
      <c r="AK73" s="323"/>
      <c r="AL73" s="270"/>
      <c r="AM73" s="311"/>
      <c r="AN73" s="311"/>
      <c r="AO73" s="270"/>
      <c r="AP73" s="346"/>
      <c r="AQ73" s="336"/>
      <c r="AR73" s="336"/>
      <c r="AS73" s="336"/>
      <c r="AT73" s="336"/>
      <c r="AU73" s="336"/>
      <c r="AV73" s="336"/>
      <c r="AW73" s="336"/>
      <c r="AX73" s="336"/>
      <c r="AY73" s="336"/>
      <c r="AZ73" s="336"/>
      <c r="BA73" s="336"/>
      <c r="BB73" s="336"/>
      <c r="BC73" s="336"/>
      <c r="BD73" s="336"/>
      <c r="BE73" s="336"/>
      <c r="BF73" s="336"/>
    </row>
    <row r="74" spans="1:58" s="109" customFormat="1" ht="12.95" customHeight="1">
      <c r="A74" s="341" t="s">
        <v>416</v>
      </c>
      <c r="B74" s="342" t="s">
        <v>420</v>
      </c>
      <c r="C74" s="270"/>
      <c r="D74" s="270">
        <v>302061</v>
      </c>
      <c r="E74" s="343" t="s">
        <v>381</v>
      </c>
      <c r="F74" s="344" t="s">
        <v>163</v>
      </c>
      <c r="G74" s="320"/>
      <c r="H74" s="320"/>
      <c r="I74" s="320"/>
      <c r="J74" s="320"/>
      <c r="K74" s="320"/>
      <c r="L74" s="310" t="s">
        <v>221</v>
      </c>
      <c r="M74" s="345" t="s">
        <v>327</v>
      </c>
      <c r="N74" s="271">
        <v>4</v>
      </c>
      <c r="O74" s="251">
        <f>IFERROR(INDEX('Pipe Table'!$A$3:$R$39,MATCH('WELD LOG'!N74,'Pipe Table'!$A$3:$A$39,),MATCH('WELD LOG'!M74,'Pipe Table'!$A$3:$R$3,0)),"")</f>
        <v>0.23699999999999999</v>
      </c>
      <c r="P74" s="601">
        <f t="shared" si="1"/>
        <v>12.566370614359172</v>
      </c>
      <c r="Q74" s="317" t="s">
        <v>45</v>
      </c>
      <c r="R74" s="310"/>
      <c r="S74" s="318" t="s">
        <v>383</v>
      </c>
      <c r="T74" s="319"/>
      <c r="U74" s="320" t="s">
        <v>368</v>
      </c>
      <c r="V74" s="309">
        <v>46188</v>
      </c>
      <c r="W74" s="310" t="s">
        <v>378</v>
      </c>
      <c r="X74" s="313"/>
      <c r="Y74" s="313"/>
      <c r="Z74" s="313"/>
      <c r="AA74" s="313"/>
      <c r="AB74" s="313"/>
      <c r="AC74" s="313"/>
      <c r="AD74" s="313"/>
      <c r="AE74" s="300"/>
      <c r="AF74" s="300"/>
      <c r="AG74" s="315"/>
      <c r="AH74" s="313"/>
      <c r="AI74" s="313"/>
      <c r="AJ74" s="313"/>
      <c r="AK74" s="311"/>
      <c r="AL74" s="270"/>
      <c r="AM74" s="311"/>
      <c r="AN74" s="311"/>
      <c r="AO74" s="270"/>
      <c r="AP74" s="346"/>
      <c r="AQ74" s="336"/>
      <c r="AR74" s="336"/>
      <c r="AS74" s="336"/>
      <c r="AT74" s="336"/>
      <c r="AU74" s="336"/>
      <c r="AV74" s="336"/>
      <c r="AW74" s="336"/>
      <c r="AX74" s="336"/>
      <c r="AY74" s="336"/>
      <c r="AZ74" s="336"/>
      <c r="BA74" s="336"/>
      <c r="BB74" s="336"/>
      <c r="BC74" s="336"/>
      <c r="BD74" s="336"/>
      <c r="BE74" s="336"/>
      <c r="BF74" s="336"/>
    </row>
    <row r="75" spans="1:58" s="109" customFormat="1" ht="12.95" customHeight="1">
      <c r="A75" s="341" t="s">
        <v>416</v>
      </c>
      <c r="B75" s="342" t="s">
        <v>420</v>
      </c>
      <c r="C75" s="270"/>
      <c r="D75" s="270">
        <v>302061</v>
      </c>
      <c r="E75" s="343" t="s">
        <v>381</v>
      </c>
      <c r="F75" s="344" t="s">
        <v>163</v>
      </c>
      <c r="G75" s="320"/>
      <c r="H75" s="320"/>
      <c r="I75" s="320"/>
      <c r="J75" s="320"/>
      <c r="K75" s="320"/>
      <c r="L75" s="310" t="s">
        <v>221</v>
      </c>
      <c r="M75" s="345" t="s">
        <v>327</v>
      </c>
      <c r="N75" s="271">
        <v>4</v>
      </c>
      <c r="O75" s="251">
        <f>IFERROR(INDEX('Pipe Table'!$A$3:$R$39,MATCH('WELD LOG'!N75,'Pipe Table'!$A$3:$A$39,),MATCH('WELD LOG'!M75,'Pipe Table'!$A$3:$R$3,0)),"")</f>
        <v>0.23699999999999999</v>
      </c>
      <c r="P75" s="601">
        <f t="shared" si="1"/>
        <v>12.566370614359172</v>
      </c>
      <c r="Q75" s="317" t="s">
        <v>45</v>
      </c>
      <c r="R75" s="310"/>
      <c r="S75" s="318" t="s">
        <v>384</v>
      </c>
      <c r="T75" s="319"/>
      <c r="U75" s="320" t="s">
        <v>368</v>
      </c>
      <c r="V75" s="309">
        <v>46188</v>
      </c>
      <c r="W75" s="310" t="s">
        <v>378</v>
      </c>
      <c r="X75" s="313"/>
      <c r="Y75" s="313"/>
      <c r="Z75" s="313"/>
      <c r="AA75" s="313"/>
      <c r="AB75" s="313"/>
      <c r="AC75" s="313">
        <v>46198</v>
      </c>
      <c r="AD75" s="313" t="s">
        <v>211</v>
      </c>
      <c r="AE75" s="300"/>
      <c r="AF75" s="300"/>
      <c r="AG75" s="315"/>
      <c r="AH75" s="313"/>
      <c r="AI75" s="313"/>
      <c r="AJ75" s="313"/>
      <c r="AK75" s="311"/>
      <c r="AL75" s="270"/>
      <c r="AM75" s="311"/>
      <c r="AN75" s="311"/>
      <c r="AO75" s="270"/>
      <c r="AP75" s="346"/>
      <c r="AQ75" s="336"/>
      <c r="AR75" s="336"/>
      <c r="AS75" s="336"/>
      <c r="AT75" s="336"/>
      <c r="AU75" s="336"/>
      <c r="AV75" s="336"/>
      <c r="AW75" s="336"/>
      <c r="AX75" s="336"/>
      <c r="AY75" s="336"/>
      <c r="AZ75" s="336"/>
      <c r="BA75" s="336"/>
      <c r="BB75" s="336"/>
      <c r="BC75" s="336"/>
      <c r="BD75" s="336"/>
      <c r="BE75" s="336"/>
      <c r="BF75" s="336"/>
    </row>
    <row r="76" spans="1:58" s="109" customFormat="1" ht="12.95" customHeight="1">
      <c r="A76" s="341" t="s">
        <v>416</v>
      </c>
      <c r="B76" s="342" t="s">
        <v>418</v>
      </c>
      <c r="C76" s="270"/>
      <c r="D76" s="270">
        <v>302061</v>
      </c>
      <c r="E76" s="343" t="s">
        <v>381</v>
      </c>
      <c r="F76" s="344" t="s">
        <v>163</v>
      </c>
      <c r="G76" s="320"/>
      <c r="H76" s="320"/>
      <c r="I76" s="320"/>
      <c r="J76" s="320"/>
      <c r="K76" s="320"/>
      <c r="L76" s="310" t="s">
        <v>221</v>
      </c>
      <c r="M76" s="345" t="s">
        <v>327</v>
      </c>
      <c r="N76" s="271">
        <v>4</v>
      </c>
      <c r="O76" s="251">
        <f>IFERROR(INDEX('Pipe Table'!$A$3:$R$39,MATCH('WELD LOG'!N76,'Pipe Table'!$A$3:$A$39,),MATCH('WELD LOG'!M76,'Pipe Table'!$A$3:$R$3,0)),"")</f>
        <v>0.23699999999999999</v>
      </c>
      <c r="P76" s="601">
        <f t="shared" si="1"/>
        <v>12.566370614359172</v>
      </c>
      <c r="Q76" s="317" t="s">
        <v>45</v>
      </c>
      <c r="R76" s="310"/>
      <c r="S76" s="318" t="s">
        <v>375</v>
      </c>
      <c r="T76" s="319"/>
      <c r="U76" s="320" t="s">
        <v>337</v>
      </c>
      <c r="V76" s="309">
        <v>46189</v>
      </c>
      <c r="W76" s="310" t="s">
        <v>378</v>
      </c>
      <c r="X76" s="313"/>
      <c r="Y76" s="313"/>
      <c r="Z76" s="313"/>
      <c r="AA76" s="324"/>
      <c r="AB76" s="313"/>
      <c r="AC76" s="324"/>
      <c r="AD76" s="324"/>
      <c r="AE76" s="300"/>
      <c r="AF76" s="300"/>
      <c r="AG76" s="315"/>
      <c r="AH76" s="313"/>
      <c r="AI76" s="313"/>
      <c r="AJ76" s="313"/>
      <c r="AK76" s="311"/>
      <c r="AL76" s="270"/>
      <c r="AM76" s="311"/>
      <c r="AN76" s="311"/>
      <c r="AO76" s="270"/>
      <c r="AP76" s="346"/>
      <c r="AQ76" s="336"/>
      <c r="AR76" s="336"/>
      <c r="AS76" s="336"/>
      <c r="AT76" s="336"/>
      <c r="AU76" s="336"/>
      <c r="AV76" s="336"/>
      <c r="AW76" s="336"/>
      <c r="AX76" s="336"/>
      <c r="AY76" s="336"/>
      <c r="AZ76" s="336"/>
      <c r="BA76" s="336"/>
      <c r="BB76" s="336"/>
      <c r="BC76" s="336"/>
      <c r="BD76" s="336"/>
      <c r="BE76" s="336"/>
      <c r="BF76" s="336"/>
    </row>
    <row r="77" spans="1:58" s="109" customFormat="1" ht="12.95" customHeight="1">
      <c r="A77" s="341" t="s">
        <v>416</v>
      </c>
      <c r="B77" s="342" t="s">
        <v>421</v>
      </c>
      <c r="C77" s="270"/>
      <c r="D77" s="270">
        <v>302061</v>
      </c>
      <c r="E77" s="343" t="s">
        <v>381</v>
      </c>
      <c r="F77" s="344" t="s">
        <v>163</v>
      </c>
      <c r="G77" s="320"/>
      <c r="H77" s="320"/>
      <c r="I77" s="320"/>
      <c r="J77" s="320"/>
      <c r="K77" s="320"/>
      <c r="L77" s="310" t="s">
        <v>221</v>
      </c>
      <c r="M77" s="345" t="s">
        <v>327</v>
      </c>
      <c r="N77" s="271">
        <v>4</v>
      </c>
      <c r="O77" s="251">
        <f>IFERROR(INDEX('Pipe Table'!$A$3:$R$39,MATCH('WELD LOG'!N77,'Pipe Table'!$A$3:$A$39,),MATCH('WELD LOG'!M77,'Pipe Table'!$A$3:$R$3,0)),"")</f>
        <v>0.23699999999999999</v>
      </c>
      <c r="P77" s="601">
        <f t="shared" si="1"/>
        <v>12.566370614359172</v>
      </c>
      <c r="Q77" s="317" t="s">
        <v>45</v>
      </c>
      <c r="R77" s="310"/>
      <c r="S77" s="318" t="s">
        <v>385</v>
      </c>
      <c r="T77" s="319"/>
      <c r="U77" s="320" t="s">
        <v>368</v>
      </c>
      <c r="V77" s="309">
        <v>46190</v>
      </c>
      <c r="W77" s="310" t="s">
        <v>378</v>
      </c>
      <c r="X77" s="313"/>
      <c r="Y77" s="313"/>
      <c r="Z77" s="313"/>
      <c r="AA77" s="313"/>
      <c r="AB77" s="313"/>
      <c r="AC77" s="313"/>
      <c r="AD77" s="313"/>
      <c r="AE77" s="300"/>
      <c r="AF77" s="300"/>
      <c r="AG77" s="315"/>
      <c r="AH77" s="313"/>
      <c r="AI77" s="313"/>
      <c r="AJ77" s="313"/>
      <c r="AK77" s="311"/>
      <c r="AL77" s="270"/>
      <c r="AM77" s="311"/>
      <c r="AN77" s="311"/>
      <c r="AO77" s="270"/>
      <c r="AP77" s="346"/>
      <c r="AQ77" s="336"/>
      <c r="AR77" s="336"/>
      <c r="AS77" s="336"/>
      <c r="AT77" s="336"/>
      <c r="AU77" s="336"/>
      <c r="AV77" s="336"/>
      <c r="AW77" s="336"/>
      <c r="AX77" s="336"/>
      <c r="AY77" s="336"/>
      <c r="AZ77" s="336"/>
      <c r="BA77" s="336"/>
      <c r="BB77" s="336"/>
      <c r="BC77" s="336"/>
      <c r="BD77" s="336"/>
      <c r="BE77" s="336"/>
      <c r="BF77" s="336"/>
    </row>
    <row r="78" spans="1:58" s="109" customFormat="1" ht="12.95" customHeight="1">
      <c r="A78" s="341" t="s">
        <v>416</v>
      </c>
      <c r="B78" s="342" t="s">
        <v>421</v>
      </c>
      <c r="C78" s="270"/>
      <c r="D78" s="270">
        <v>302061</v>
      </c>
      <c r="E78" s="343" t="s">
        <v>381</v>
      </c>
      <c r="F78" s="344" t="s">
        <v>163</v>
      </c>
      <c r="G78" s="320"/>
      <c r="H78" s="320"/>
      <c r="I78" s="320"/>
      <c r="J78" s="320"/>
      <c r="K78" s="320"/>
      <c r="L78" s="310" t="s">
        <v>221</v>
      </c>
      <c r="M78" s="345" t="s">
        <v>327</v>
      </c>
      <c r="N78" s="271">
        <v>4</v>
      </c>
      <c r="O78" s="251">
        <f>IFERROR(INDEX('Pipe Table'!$A$3:$R$39,MATCH('WELD LOG'!N78,'Pipe Table'!$A$3:$A$39,),MATCH('WELD LOG'!M78,'Pipe Table'!$A$3:$R$3,0)),"")</f>
        <v>0.23699999999999999</v>
      </c>
      <c r="P78" s="601">
        <f t="shared" si="1"/>
        <v>12.566370614359172</v>
      </c>
      <c r="Q78" s="317" t="s">
        <v>45</v>
      </c>
      <c r="R78" s="310"/>
      <c r="S78" s="318" t="s">
        <v>422</v>
      </c>
      <c r="T78" s="319"/>
      <c r="U78" s="320" t="s">
        <v>368</v>
      </c>
      <c r="V78" s="309">
        <v>46190</v>
      </c>
      <c r="W78" s="310" t="s">
        <v>378</v>
      </c>
      <c r="X78" s="313"/>
      <c r="Y78" s="313"/>
      <c r="Z78" s="313"/>
      <c r="AA78" s="313"/>
      <c r="AB78" s="313"/>
      <c r="AC78" s="313"/>
      <c r="AD78" s="313"/>
      <c r="AE78" s="300"/>
      <c r="AF78" s="300"/>
      <c r="AG78" s="315"/>
      <c r="AH78" s="313"/>
      <c r="AI78" s="313"/>
      <c r="AJ78" s="313"/>
      <c r="AK78" s="311"/>
      <c r="AL78" s="270"/>
      <c r="AM78" s="311"/>
      <c r="AN78" s="311"/>
      <c r="AO78" s="270"/>
      <c r="AP78" s="346"/>
      <c r="AQ78" s="336"/>
      <c r="AR78" s="336"/>
      <c r="AS78" s="336"/>
      <c r="AT78" s="336"/>
      <c r="AU78" s="336"/>
      <c r="AV78" s="336"/>
      <c r="AW78" s="336"/>
      <c r="AX78" s="336"/>
      <c r="AY78" s="336"/>
      <c r="AZ78" s="336"/>
      <c r="BA78" s="336"/>
      <c r="BB78" s="336"/>
      <c r="BC78" s="336"/>
      <c r="BD78" s="336"/>
      <c r="BE78" s="336"/>
      <c r="BF78" s="336"/>
    </row>
    <row r="79" spans="1:58" s="109" customFormat="1" ht="12.95" customHeight="1">
      <c r="A79" s="341" t="s">
        <v>416</v>
      </c>
      <c r="B79" s="342" t="s">
        <v>421</v>
      </c>
      <c r="C79" s="270"/>
      <c r="D79" s="270">
        <v>302061</v>
      </c>
      <c r="E79" s="343" t="s">
        <v>381</v>
      </c>
      <c r="F79" s="344" t="s">
        <v>163</v>
      </c>
      <c r="G79" s="320"/>
      <c r="H79" s="320"/>
      <c r="I79" s="320"/>
      <c r="J79" s="320"/>
      <c r="K79" s="320"/>
      <c r="L79" s="310" t="s">
        <v>221</v>
      </c>
      <c r="M79" s="345" t="s">
        <v>327</v>
      </c>
      <c r="N79" s="271">
        <v>4</v>
      </c>
      <c r="O79" s="251">
        <f>IFERROR(INDEX('Pipe Table'!$A$3:$R$39,MATCH('WELD LOG'!N79,'Pipe Table'!$A$3:$A$39,),MATCH('WELD LOG'!M79,'Pipe Table'!$A$3:$R$3,0)),"")</f>
        <v>0.23699999999999999</v>
      </c>
      <c r="P79" s="601">
        <f t="shared" si="1"/>
        <v>12.566370614359172</v>
      </c>
      <c r="Q79" s="317" t="s">
        <v>45</v>
      </c>
      <c r="R79" s="310"/>
      <c r="S79" s="318" t="s">
        <v>423</v>
      </c>
      <c r="T79" s="319"/>
      <c r="U79" s="320" t="s">
        <v>368</v>
      </c>
      <c r="V79" s="309">
        <v>46190</v>
      </c>
      <c r="W79" s="310" t="s">
        <v>378</v>
      </c>
      <c r="X79" s="313"/>
      <c r="Y79" s="313"/>
      <c r="Z79" s="313"/>
      <c r="AA79" s="313"/>
      <c r="AB79" s="313"/>
      <c r="AC79" s="313"/>
      <c r="AD79" s="313"/>
      <c r="AE79" s="300"/>
      <c r="AF79" s="300"/>
      <c r="AG79" s="315"/>
      <c r="AH79" s="313"/>
      <c r="AI79" s="313"/>
      <c r="AJ79" s="313"/>
      <c r="AK79" s="311"/>
      <c r="AL79" s="270"/>
      <c r="AM79" s="311"/>
      <c r="AN79" s="311"/>
      <c r="AO79" s="270"/>
      <c r="AP79" s="346"/>
      <c r="AQ79" s="336"/>
      <c r="AR79" s="336"/>
      <c r="AS79" s="336"/>
      <c r="AT79" s="336"/>
      <c r="AU79" s="336"/>
      <c r="AV79" s="336"/>
      <c r="AW79" s="336"/>
      <c r="AX79" s="336"/>
      <c r="AY79" s="336"/>
      <c r="AZ79" s="336"/>
      <c r="BA79" s="336"/>
      <c r="BB79" s="336"/>
      <c r="BC79" s="336"/>
      <c r="BD79" s="336"/>
      <c r="BE79" s="336"/>
      <c r="BF79" s="336"/>
    </row>
    <row r="80" spans="1:58" s="109" customFormat="1" ht="12.95" customHeight="1">
      <c r="A80" s="341" t="s">
        <v>416</v>
      </c>
      <c r="B80" s="342" t="s">
        <v>421</v>
      </c>
      <c r="C80" s="270"/>
      <c r="D80" s="270">
        <v>302061</v>
      </c>
      <c r="E80" s="343" t="s">
        <v>381</v>
      </c>
      <c r="F80" s="344" t="s">
        <v>163</v>
      </c>
      <c r="G80" s="320"/>
      <c r="H80" s="320"/>
      <c r="I80" s="320"/>
      <c r="J80" s="320"/>
      <c r="K80" s="320"/>
      <c r="L80" s="310" t="s">
        <v>221</v>
      </c>
      <c r="M80" s="345" t="s">
        <v>327</v>
      </c>
      <c r="N80" s="271">
        <v>4</v>
      </c>
      <c r="O80" s="251">
        <f>IFERROR(INDEX('Pipe Table'!$A$3:$R$39,MATCH('WELD LOG'!N80,'Pipe Table'!$A$3:$A$39,),MATCH('WELD LOG'!M80,'Pipe Table'!$A$3:$R$3,0)),"")</f>
        <v>0.23699999999999999</v>
      </c>
      <c r="P80" s="601">
        <f t="shared" si="1"/>
        <v>12.566370614359172</v>
      </c>
      <c r="Q80" s="317" t="s">
        <v>45</v>
      </c>
      <c r="R80" s="310"/>
      <c r="S80" s="318" t="s">
        <v>424</v>
      </c>
      <c r="T80" s="319"/>
      <c r="U80" s="320" t="s">
        <v>368</v>
      </c>
      <c r="V80" s="309">
        <v>46190</v>
      </c>
      <c r="W80" s="310" t="s">
        <v>378</v>
      </c>
      <c r="X80" s="313"/>
      <c r="Y80" s="313"/>
      <c r="Z80" s="313"/>
      <c r="AA80" s="313"/>
      <c r="AB80" s="313"/>
      <c r="AC80" s="313"/>
      <c r="AD80" s="313"/>
      <c r="AE80" s="300"/>
      <c r="AF80" s="300"/>
      <c r="AG80" s="315"/>
      <c r="AH80" s="313"/>
      <c r="AI80" s="313"/>
      <c r="AJ80" s="313"/>
      <c r="AK80" s="311"/>
      <c r="AL80" s="270"/>
      <c r="AM80" s="311"/>
      <c r="AN80" s="311"/>
      <c r="AO80" s="270"/>
      <c r="AP80" s="346"/>
      <c r="AQ80" s="336"/>
      <c r="AR80" s="336"/>
      <c r="AS80" s="336"/>
      <c r="AT80" s="336"/>
      <c r="AU80" s="336"/>
      <c r="AV80" s="336"/>
      <c r="AW80" s="336"/>
      <c r="AX80" s="336"/>
      <c r="AY80" s="336"/>
      <c r="AZ80" s="336"/>
      <c r="BA80" s="336"/>
      <c r="BB80" s="336"/>
      <c r="BC80" s="336"/>
      <c r="BD80" s="336"/>
      <c r="BE80" s="336"/>
      <c r="BF80" s="336"/>
    </row>
    <row r="81" spans="1:58" s="109" customFormat="1" ht="12.95" customHeight="1">
      <c r="A81" s="341" t="s">
        <v>416</v>
      </c>
      <c r="B81" s="342" t="s">
        <v>421</v>
      </c>
      <c r="C81" s="270"/>
      <c r="D81" s="270">
        <v>302061</v>
      </c>
      <c r="E81" s="343" t="s">
        <v>381</v>
      </c>
      <c r="F81" s="344" t="s">
        <v>163</v>
      </c>
      <c r="G81" s="320"/>
      <c r="H81" s="320"/>
      <c r="I81" s="320"/>
      <c r="J81" s="320"/>
      <c r="K81" s="320"/>
      <c r="L81" s="310" t="s">
        <v>221</v>
      </c>
      <c r="M81" s="345" t="s">
        <v>327</v>
      </c>
      <c r="N81" s="271">
        <v>4</v>
      </c>
      <c r="O81" s="251">
        <f>IFERROR(INDEX('Pipe Table'!$A$3:$R$39,MATCH('WELD LOG'!N81,'Pipe Table'!$A$3:$A$39,),MATCH('WELD LOG'!M81,'Pipe Table'!$A$3:$R$3,0)),"")</f>
        <v>0.23699999999999999</v>
      </c>
      <c r="P81" s="601">
        <f t="shared" si="1"/>
        <v>12.566370614359172</v>
      </c>
      <c r="Q81" s="317" t="s">
        <v>45</v>
      </c>
      <c r="R81" s="310"/>
      <c r="S81" s="318" t="s">
        <v>425</v>
      </c>
      <c r="T81" s="319"/>
      <c r="U81" s="320" t="s">
        <v>368</v>
      </c>
      <c r="V81" s="309">
        <v>46190</v>
      </c>
      <c r="W81" s="310" t="s">
        <v>378</v>
      </c>
      <c r="X81" s="313"/>
      <c r="Y81" s="313"/>
      <c r="Z81" s="313"/>
      <c r="AA81" s="324"/>
      <c r="AB81" s="313"/>
      <c r="AC81" s="325"/>
      <c r="AD81" s="325"/>
      <c r="AE81" s="270"/>
      <c r="AF81" s="300"/>
      <c r="AG81" s="315"/>
      <c r="AH81" s="313"/>
      <c r="AI81" s="313"/>
      <c r="AJ81" s="313"/>
      <c r="AK81" s="311"/>
      <c r="AL81" s="270"/>
      <c r="AM81" s="311"/>
      <c r="AN81" s="311"/>
      <c r="AO81" s="270"/>
      <c r="AP81" s="346"/>
      <c r="AQ81" s="336"/>
      <c r="AR81" s="336"/>
      <c r="AS81" s="336"/>
      <c r="AT81" s="336"/>
      <c r="AU81" s="336"/>
      <c r="AV81" s="336"/>
      <c r="AW81" s="336"/>
      <c r="AX81" s="336"/>
      <c r="AY81" s="336"/>
      <c r="AZ81" s="336"/>
      <c r="BA81" s="336"/>
      <c r="BB81" s="336"/>
      <c r="BC81" s="336"/>
      <c r="BD81" s="336"/>
      <c r="BE81" s="336"/>
      <c r="BF81" s="336"/>
    </row>
    <row r="82" spans="1:58" s="109" customFormat="1" ht="12.95" customHeight="1">
      <c r="A82" s="341" t="s">
        <v>416</v>
      </c>
      <c r="B82" s="342" t="s">
        <v>421</v>
      </c>
      <c r="C82" s="270"/>
      <c r="D82" s="270">
        <v>302061</v>
      </c>
      <c r="E82" s="343" t="s">
        <v>381</v>
      </c>
      <c r="F82" s="344" t="s">
        <v>163</v>
      </c>
      <c r="G82" s="320"/>
      <c r="H82" s="320"/>
      <c r="I82" s="320"/>
      <c r="J82" s="320"/>
      <c r="K82" s="320"/>
      <c r="L82" s="310" t="s">
        <v>221</v>
      </c>
      <c r="M82" s="345" t="s">
        <v>327</v>
      </c>
      <c r="N82" s="271">
        <v>4</v>
      </c>
      <c r="O82" s="251">
        <f>IFERROR(INDEX('Pipe Table'!$A$3:$R$39,MATCH('WELD LOG'!N82,'Pipe Table'!$A$3:$A$39,),MATCH('WELD LOG'!M82,'Pipe Table'!$A$3:$R$3,0)),"")</f>
        <v>0.23699999999999999</v>
      </c>
      <c r="P82" s="601">
        <f t="shared" si="1"/>
        <v>12.566370614359172</v>
      </c>
      <c r="Q82" s="317" t="s">
        <v>45</v>
      </c>
      <c r="R82" s="310"/>
      <c r="S82" s="318" t="s">
        <v>426</v>
      </c>
      <c r="T82" s="319"/>
      <c r="U82" s="320" t="s">
        <v>368</v>
      </c>
      <c r="V82" s="309">
        <v>46190</v>
      </c>
      <c r="W82" s="310" t="s">
        <v>378</v>
      </c>
      <c r="X82" s="313"/>
      <c r="Y82" s="322"/>
      <c r="Z82" s="322"/>
      <c r="AA82" s="322"/>
      <c r="AB82" s="313"/>
      <c r="AC82" s="322"/>
      <c r="AD82" s="322"/>
      <c r="AE82" s="300"/>
      <c r="AF82" s="300"/>
      <c r="AG82" s="315"/>
      <c r="AH82" s="313"/>
      <c r="AI82" s="313"/>
      <c r="AJ82" s="313"/>
      <c r="AK82" s="311"/>
      <c r="AL82" s="270"/>
      <c r="AM82" s="311"/>
      <c r="AN82" s="311"/>
      <c r="AO82" s="270"/>
      <c r="AP82" s="346"/>
      <c r="AQ82" s="336"/>
      <c r="AR82" s="336"/>
      <c r="AS82" s="336"/>
      <c r="AT82" s="336"/>
      <c r="AU82" s="336"/>
      <c r="AV82" s="336"/>
      <c r="AW82" s="336"/>
      <c r="AX82" s="336"/>
      <c r="AY82" s="336"/>
      <c r="AZ82" s="336"/>
      <c r="BA82" s="336"/>
      <c r="BB82" s="336"/>
      <c r="BC82" s="336"/>
      <c r="BD82" s="336"/>
      <c r="BE82" s="336"/>
      <c r="BF82" s="336"/>
    </row>
    <row r="83" spans="1:58" s="109" customFormat="1" ht="12.95" customHeight="1">
      <c r="A83" s="341" t="s">
        <v>416</v>
      </c>
      <c r="B83" s="342" t="s">
        <v>421</v>
      </c>
      <c r="C83" s="270"/>
      <c r="D83" s="270">
        <v>302061</v>
      </c>
      <c r="E83" s="343" t="s">
        <v>381</v>
      </c>
      <c r="F83" s="344" t="s">
        <v>163</v>
      </c>
      <c r="G83" s="320"/>
      <c r="H83" s="320"/>
      <c r="I83" s="320"/>
      <c r="J83" s="320"/>
      <c r="K83" s="320"/>
      <c r="L83" s="310" t="s">
        <v>221</v>
      </c>
      <c r="M83" s="345" t="s">
        <v>327</v>
      </c>
      <c r="N83" s="271">
        <v>4</v>
      </c>
      <c r="O83" s="251">
        <f>IFERROR(INDEX('Pipe Table'!$A$3:$R$39,MATCH('WELD LOG'!N83,'Pipe Table'!$A$3:$A$39,),MATCH('WELD LOG'!M83,'Pipe Table'!$A$3:$R$3,0)),"")</f>
        <v>0.23699999999999999</v>
      </c>
      <c r="P83" s="601">
        <f t="shared" si="1"/>
        <v>12.566370614359172</v>
      </c>
      <c r="Q83" s="317" t="s">
        <v>45</v>
      </c>
      <c r="R83" s="310"/>
      <c r="S83" s="318" t="s">
        <v>427</v>
      </c>
      <c r="T83" s="319"/>
      <c r="U83" s="320" t="s">
        <v>368</v>
      </c>
      <c r="V83" s="309">
        <v>46190</v>
      </c>
      <c r="W83" s="310" t="s">
        <v>378</v>
      </c>
      <c r="X83" s="313"/>
      <c r="Y83" s="313"/>
      <c r="Z83" s="322"/>
      <c r="AA83" s="322"/>
      <c r="AB83" s="313"/>
      <c r="AC83" s="322"/>
      <c r="AD83" s="322"/>
      <c r="AE83" s="300"/>
      <c r="AF83" s="300"/>
      <c r="AG83" s="315"/>
      <c r="AH83" s="313"/>
      <c r="AI83" s="313"/>
      <c r="AJ83" s="313"/>
      <c r="AK83" s="311"/>
      <c r="AL83" s="270"/>
      <c r="AM83" s="311"/>
      <c r="AN83" s="311"/>
      <c r="AO83" s="270"/>
      <c r="AP83" s="346"/>
      <c r="AQ83" s="336"/>
      <c r="AR83" s="336"/>
      <c r="AS83" s="336"/>
      <c r="AT83" s="336"/>
      <c r="AU83" s="336"/>
      <c r="AV83" s="336"/>
      <c r="AW83" s="336"/>
      <c r="AX83" s="336"/>
      <c r="AY83" s="336"/>
      <c r="AZ83" s="336"/>
      <c r="BA83" s="336"/>
      <c r="BB83" s="336"/>
      <c r="BC83" s="336"/>
      <c r="BD83" s="336"/>
      <c r="BE83" s="336"/>
      <c r="BF83" s="336"/>
    </row>
    <row r="84" spans="1:58" s="109" customFormat="1" ht="12.95" customHeight="1">
      <c r="A84" s="341" t="s">
        <v>416</v>
      </c>
      <c r="B84" s="342" t="s">
        <v>421</v>
      </c>
      <c r="C84" s="270"/>
      <c r="D84" s="270">
        <v>302061</v>
      </c>
      <c r="E84" s="343" t="s">
        <v>381</v>
      </c>
      <c r="F84" s="344" t="s">
        <v>163</v>
      </c>
      <c r="G84" s="320"/>
      <c r="H84" s="320"/>
      <c r="I84" s="320"/>
      <c r="J84" s="320"/>
      <c r="K84" s="320"/>
      <c r="L84" s="310" t="s">
        <v>221</v>
      </c>
      <c r="M84" s="345" t="s">
        <v>327</v>
      </c>
      <c r="N84" s="271">
        <v>4</v>
      </c>
      <c r="O84" s="251">
        <f>IFERROR(INDEX('Pipe Table'!$A$3:$R$39,MATCH('WELD LOG'!N84,'Pipe Table'!$A$3:$A$39,),MATCH('WELD LOG'!M84,'Pipe Table'!$A$3:$R$3,0)),"")</f>
        <v>0.23699999999999999</v>
      </c>
      <c r="P84" s="601">
        <f t="shared" si="1"/>
        <v>12.566370614359172</v>
      </c>
      <c r="Q84" s="317" t="s">
        <v>45</v>
      </c>
      <c r="R84" s="310"/>
      <c r="S84" s="318" t="s">
        <v>428</v>
      </c>
      <c r="T84" s="319"/>
      <c r="U84" s="320" t="s">
        <v>368</v>
      </c>
      <c r="V84" s="309">
        <v>46190</v>
      </c>
      <c r="W84" s="310" t="s">
        <v>378</v>
      </c>
      <c r="X84" s="313"/>
      <c r="Y84" s="313"/>
      <c r="Z84" s="313"/>
      <c r="AA84" s="313"/>
      <c r="AB84" s="313"/>
      <c r="AC84" s="313"/>
      <c r="AD84" s="313"/>
      <c r="AE84" s="300"/>
      <c r="AF84" s="300"/>
      <c r="AG84" s="315"/>
      <c r="AH84" s="313"/>
      <c r="AI84" s="313"/>
      <c r="AJ84" s="313"/>
      <c r="AK84" s="311"/>
      <c r="AL84" s="270"/>
      <c r="AM84" s="311"/>
      <c r="AN84" s="311"/>
      <c r="AO84" s="270"/>
      <c r="AP84" s="34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</row>
    <row r="85" spans="1:58" s="109" customFormat="1" ht="12.95" customHeight="1">
      <c r="A85" s="341" t="s">
        <v>416</v>
      </c>
      <c r="B85" s="342" t="s">
        <v>418</v>
      </c>
      <c r="C85" s="270"/>
      <c r="D85" s="270">
        <v>302061</v>
      </c>
      <c r="E85" s="343" t="s">
        <v>381</v>
      </c>
      <c r="F85" s="344" t="s">
        <v>163</v>
      </c>
      <c r="G85" s="320"/>
      <c r="H85" s="320"/>
      <c r="I85" s="320"/>
      <c r="J85" s="320"/>
      <c r="K85" s="320"/>
      <c r="L85" s="310" t="s">
        <v>221</v>
      </c>
      <c r="M85" s="345" t="s">
        <v>327</v>
      </c>
      <c r="N85" s="271">
        <v>4</v>
      </c>
      <c r="O85" s="251">
        <f>IFERROR(INDEX('Pipe Table'!$A$3:$R$39,MATCH('WELD LOG'!N85,'Pipe Table'!$A$3:$A$39,),MATCH('WELD LOG'!M85,'Pipe Table'!$A$3:$R$3,0)),"")</f>
        <v>0.23699999999999999</v>
      </c>
      <c r="P85" s="601">
        <f t="shared" si="1"/>
        <v>12.566370614359172</v>
      </c>
      <c r="Q85" s="317" t="s">
        <v>45</v>
      </c>
      <c r="R85" s="310"/>
      <c r="S85" s="318" t="s">
        <v>376</v>
      </c>
      <c r="T85" s="319"/>
      <c r="U85" s="320" t="s">
        <v>337</v>
      </c>
      <c r="V85" s="309">
        <v>46190</v>
      </c>
      <c r="W85" s="310" t="s">
        <v>378</v>
      </c>
      <c r="X85" s="313"/>
      <c r="Y85" s="313"/>
      <c r="Z85" s="313"/>
      <c r="AA85" s="324"/>
      <c r="AB85" s="313"/>
      <c r="AC85" s="324"/>
      <c r="AD85" s="324"/>
      <c r="AE85" s="300"/>
      <c r="AF85" s="300"/>
      <c r="AG85" s="315"/>
      <c r="AH85" s="313"/>
      <c r="AI85" s="313"/>
      <c r="AJ85" s="313"/>
      <c r="AK85" s="311"/>
      <c r="AL85" s="270"/>
      <c r="AM85" s="311"/>
      <c r="AN85" s="311"/>
      <c r="AO85" s="270"/>
      <c r="AP85" s="346"/>
      <c r="AQ85" s="336"/>
      <c r="AR85" s="336"/>
      <c r="AS85" s="336"/>
      <c r="AT85" s="336"/>
      <c r="AU85" s="336"/>
      <c r="AV85" s="336"/>
      <c r="AW85" s="336"/>
      <c r="AX85" s="336"/>
      <c r="AY85" s="336"/>
      <c r="AZ85" s="336"/>
      <c r="BA85" s="336"/>
      <c r="BB85" s="336"/>
      <c r="BC85" s="336"/>
      <c r="BD85" s="336"/>
      <c r="BE85" s="336"/>
      <c r="BF85" s="336"/>
    </row>
    <row r="86" spans="1:58" s="109" customFormat="1" ht="12.95" customHeight="1">
      <c r="A86" s="341" t="s">
        <v>416</v>
      </c>
      <c r="B86" s="342" t="s">
        <v>417</v>
      </c>
      <c r="C86" s="270"/>
      <c r="D86" s="270">
        <v>302061</v>
      </c>
      <c r="E86" s="343" t="s">
        <v>381</v>
      </c>
      <c r="F86" s="344" t="s">
        <v>163</v>
      </c>
      <c r="G86" s="320"/>
      <c r="H86" s="320"/>
      <c r="I86" s="320"/>
      <c r="J86" s="320"/>
      <c r="K86" s="320"/>
      <c r="L86" s="310" t="s">
        <v>221</v>
      </c>
      <c r="M86" s="345" t="s">
        <v>327</v>
      </c>
      <c r="N86" s="271">
        <v>4</v>
      </c>
      <c r="O86" s="251">
        <f>IFERROR(INDEX('Pipe Table'!$A$3:$R$39,MATCH('WELD LOG'!N86,'Pipe Table'!$A$3:$A$39,),MATCH('WELD LOG'!M86,'Pipe Table'!$A$3:$R$3,0)),"")</f>
        <v>0.23699999999999999</v>
      </c>
      <c r="P86" s="601">
        <f t="shared" si="1"/>
        <v>12.566370614359172</v>
      </c>
      <c r="Q86" s="317" t="s">
        <v>45</v>
      </c>
      <c r="R86" s="310"/>
      <c r="S86" s="318" t="s">
        <v>377</v>
      </c>
      <c r="T86" s="319"/>
      <c r="U86" s="320" t="s">
        <v>337</v>
      </c>
      <c r="V86" s="309">
        <v>46190</v>
      </c>
      <c r="W86" s="310" t="s">
        <v>378</v>
      </c>
      <c r="X86" s="313"/>
      <c r="Y86" s="313"/>
      <c r="Z86" s="313"/>
      <c r="AA86" s="313"/>
      <c r="AB86" s="313"/>
      <c r="AC86" s="313"/>
      <c r="AD86" s="313"/>
      <c r="AE86" s="300"/>
      <c r="AF86" s="300"/>
      <c r="AG86" s="315"/>
      <c r="AH86" s="313"/>
      <c r="AI86" s="313"/>
      <c r="AJ86" s="313"/>
      <c r="AK86" s="311"/>
      <c r="AL86" s="270"/>
      <c r="AM86" s="311"/>
      <c r="AN86" s="311"/>
      <c r="AO86" s="270"/>
      <c r="AP86" s="346"/>
      <c r="AQ86" s="336"/>
      <c r="AR86" s="336"/>
      <c r="AS86" s="336"/>
      <c r="AT86" s="336"/>
      <c r="AU86" s="336"/>
      <c r="AV86" s="336"/>
      <c r="AW86" s="336"/>
      <c r="AX86" s="336"/>
      <c r="AY86" s="336"/>
      <c r="AZ86" s="336"/>
      <c r="BA86" s="336"/>
      <c r="BB86" s="336"/>
      <c r="BC86" s="336"/>
      <c r="BD86" s="336"/>
      <c r="BE86" s="336"/>
      <c r="BF86" s="336"/>
    </row>
    <row r="87" spans="1:58" s="109" customFormat="1" ht="12.95" customHeight="1">
      <c r="A87" s="341" t="s">
        <v>416</v>
      </c>
      <c r="B87" s="342" t="s">
        <v>418</v>
      </c>
      <c r="C87" s="270"/>
      <c r="D87" s="270">
        <v>302061</v>
      </c>
      <c r="E87" s="343" t="s">
        <v>381</v>
      </c>
      <c r="F87" s="344" t="s">
        <v>163</v>
      </c>
      <c r="G87" s="320"/>
      <c r="H87" s="320"/>
      <c r="I87" s="320"/>
      <c r="J87" s="320"/>
      <c r="K87" s="320"/>
      <c r="L87" s="310" t="s">
        <v>221</v>
      </c>
      <c r="M87" s="345" t="s">
        <v>327</v>
      </c>
      <c r="N87" s="271">
        <v>4</v>
      </c>
      <c r="O87" s="251">
        <f>IFERROR(INDEX('Pipe Table'!$A$3:$R$39,MATCH('WELD LOG'!N87,'Pipe Table'!$A$3:$A$39,),MATCH('WELD LOG'!M87,'Pipe Table'!$A$3:$R$3,0)),"")</f>
        <v>0.23699999999999999</v>
      </c>
      <c r="P87" s="601">
        <f t="shared" si="1"/>
        <v>12.566370614359172</v>
      </c>
      <c r="Q87" s="317" t="s">
        <v>45</v>
      </c>
      <c r="R87" s="310"/>
      <c r="S87" s="318" t="s">
        <v>382</v>
      </c>
      <c r="T87" s="319"/>
      <c r="U87" s="320" t="s">
        <v>337</v>
      </c>
      <c r="V87" s="309">
        <v>46191</v>
      </c>
      <c r="W87" s="310" t="s">
        <v>378</v>
      </c>
      <c r="X87" s="313"/>
      <c r="Y87" s="313"/>
      <c r="Z87" s="313"/>
      <c r="AA87" s="313"/>
      <c r="AB87" s="313"/>
      <c r="AC87" s="313"/>
      <c r="AD87" s="313"/>
      <c r="AE87" s="300"/>
      <c r="AF87" s="300"/>
      <c r="AG87" s="315"/>
      <c r="AH87" s="313"/>
      <c r="AI87" s="313"/>
      <c r="AJ87" s="313"/>
      <c r="AK87" s="311"/>
      <c r="AL87" s="270"/>
      <c r="AM87" s="311"/>
      <c r="AN87" s="311"/>
      <c r="AO87" s="270"/>
      <c r="AP87" s="346"/>
      <c r="AQ87" s="336"/>
      <c r="AR87" s="336"/>
      <c r="AS87" s="336"/>
      <c r="AT87" s="336"/>
      <c r="AU87" s="336"/>
      <c r="AV87" s="336"/>
      <c r="AW87" s="336"/>
      <c r="AX87" s="336"/>
      <c r="AY87" s="336"/>
      <c r="AZ87" s="336"/>
      <c r="BA87" s="336"/>
      <c r="BB87" s="336"/>
      <c r="BC87" s="336"/>
      <c r="BD87" s="336"/>
      <c r="BE87" s="336"/>
      <c r="BF87" s="336"/>
    </row>
    <row r="88" spans="1:58" s="109" customFormat="1" ht="12.95" customHeight="1">
      <c r="A88" s="341" t="s">
        <v>416</v>
      </c>
      <c r="B88" s="342" t="s">
        <v>418</v>
      </c>
      <c r="C88" s="270"/>
      <c r="D88" s="270">
        <v>302061</v>
      </c>
      <c r="E88" s="343" t="s">
        <v>381</v>
      </c>
      <c r="F88" s="344" t="s">
        <v>163</v>
      </c>
      <c r="G88" s="320"/>
      <c r="H88" s="320"/>
      <c r="I88" s="320"/>
      <c r="J88" s="320"/>
      <c r="K88" s="320"/>
      <c r="L88" s="310" t="s">
        <v>221</v>
      </c>
      <c r="M88" s="345" t="s">
        <v>327</v>
      </c>
      <c r="N88" s="271">
        <v>4</v>
      </c>
      <c r="O88" s="251">
        <f>IFERROR(INDEX('Pipe Table'!$A$3:$R$39,MATCH('WELD LOG'!N88,'Pipe Table'!$A$3:$A$39,),MATCH('WELD LOG'!M88,'Pipe Table'!$A$3:$R$3,0)),"")</f>
        <v>0.23699999999999999</v>
      </c>
      <c r="P88" s="601">
        <f t="shared" si="1"/>
        <v>12.566370614359172</v>
      </c>
      <c r="Q88" s="317" t="s">
        <v>45</v>
      </c>
      <c r="R88" s="310"/>
      <c r="S88" s="318" t="s">
        <v>383</v>
      </c>
      <c r="T88" s="319"/>
      <c r="U88" s="320" t="s">
        <v>337</v>
      </c>
      <c r="V88" s="309">
        <v>46191</v>
      </c>
      <c r="W88" s="310" t="s">
        <v>378</v>
      </c>
      <c r="X88" s="313"/>
      <c r="Y88" s="313"/>
      <c r="Z88" s="313"/>
      <c r="AA88" s="313"/>
      <c r="AB88" s="313"/>
      <c r="AC88" s="313"/>
      <c r="AD88" s="313"/>
      <c r="AE88" s="300"/>
      <c r="AF88" s="300"/>
      <c r="AG88" s="315"/>
      <c r="AH88" s="313"/>
      <c r="AI88" s="313"/>
      <c r="AJ88" s="313"/>
      <c r="AK88" s="311"/>
      <c r="AL88" s="270"/>
      <c r="AM88" s="311"/>
      <c r="AN88" s="311"/>
      <c r="AO88" s="270"/>
      <c r="AP88" s="346"/>
      <c r="AQ88" s="336"/>
      <c r="AR88" s="336"/>
      <c r="AS88" s="336"/>
      <c r="AT88" s="336"/>
      <c r="AU88" s="336"/>
      <c r="AV88" s="336"/>
      <c r="AW88" s="336"/>
      <c r="AX88" s="336"/>
      <c r="AY88" s="336"/>
      <c r="AZ88" s="336"/>
      <c r="BA88" s="336"/>
      <c r="BB88" s="336"/>
      <c r="BC88" s="336"/>
      <c r="BD88" s="336"/>
      <c r="BE88" s="336"/>
      <c r="BF88" s="336"/>
    </row>
    <row r="89" spans="1:58" s="109" customFormat="1" ht="12.95" customHeight="1">
      <c r="A89" s="341" t="s">
        <v>416</v>
      </c>
      <c r="B89" s="342" t="s">
        <v>418</v>
      </c>
      <c r="C89" s="270"/>
      <c r="D89" s="270">
        <v>302061</v>
      </c>
      <c r="E89" s="343" t="s">
        <v>381</v>
      </c>
      <c r="F89" s="344" t="s">
        <v>163</v>
      </c>
      <c r="G89" s="320"/>
      <c r="H89" s="320"/>
      <c r="I89" s="320"/>
      <c r="J89" s="320"/>
      <c r="K89" s="320"/>
      <c r="L89" s="310" t="s">
        <v>221</v>
      </c>
      <c r="M89" s="345" t="s">
        <v>327</v>
      </c>
      <c r="N89" s="271">
        <v>4</v>
      </c>
      <c r="O89" s="251">
        <f>IFERROR(INDEX('Pipe Table'!$A$3:$R$39,MATCH('WELD LOG'!N89,'Pipe Table'!$A$3:$A$39,),MATCH('WELD LOG'!M89,'Pipe Table'!$A$3:$R$3,0)),"")</f>
        <v>0.23699999999999999</v>
      </c>
      <c r="P89" s="601">
        <f t="shared" si="1"/>
        <v>12.566370614359172</v>
      </c>
      <c r="Q89" s="317" t="s">
        <v>45</v>
      </c>
      <c r="R89" s="310"/>
      <c r="S89" s="318" t="s">
        <v>384</v>
      </c>
      <c r="T89" s="319"/>
      <c r="U89" s="320" t="s">
        <v>337</v>
      </c>
      <c r="V89" s="309">
        <v>46191</v>
      </c>
      <c r="W89" s="310" t="s">
        <v>378</v>
      </c>
      <c r="X89" s="313"/>
      <c r="Y89" s="313"/>
      <c r="Z89" s="313"/>
      <c r="AA89" s="324"/>
      <c r="AB89" s="313"/>
      <c r="AC89" s="324"/>
      <c r="AD89" s="324"/>
      <c r="AE89" s="300"/>
      <c r="AF89" s="300"/>
      <c r="AG89" s="315"/>
      <c r="AH89" s="313"/>
      <c r="AI89" s="313"/>
      <c r="AJ89" s="313"/>
      <c r="AK89" s="311"/>
      <c r="AL89" s="270"/>
      <c r="AM89" s="311"/>
      <c r="AN89" s="311"/>
      <c r="AO89" s="270"/>
      <c r="AP89" s="346"/>
      <c r="AQ89" s="336"/>
      <c r="AR89" s="336"/>
      <c r="AS89" s="336"/>
      <c r="AT89" s="336"/>
      <c r="AU89" s="336"/>
      <c r="AV89" s="336"/>
      <c r="AW89" s="336"/>
      <c r="AX89" s="336"/>
      <c r="AY89" s="336"/>
      <c r="AZ89" s="336"/>
      <c r="BA89" s="336"/>
      <c r="BB89" s="336"/>
      <c r="BC89" s="336"/>
      <c r="BD89" s="336"/>
      <c r="BE89" s="336"/>
      <c r="BF89" s="336"/>
    </row>
    <row r="90" spans="1:58" s="109" customFormat="1" ht="12.95" customHeight="1">
      <c r="A90" s="341" t="s">
        <v>416</v>
      </c>
      <c r="B90" s="342" t="s">
        <v>418</v>
      </c>
      <c r="C90" s="270"/>
      <c r="D90" s="270">
        <v>302061</v>
      </c>
      <c r="E90" s="343" t="s">
        <v>381</v>
      </c>
      <c r="F90" s="344" t="s">
        <v>163</v>
      </c>
      <c r="G90" s="320"/>
      <c r="H90" s="320"/>
      <c r="I90" s="320"/>
      <c r="J90" s="320"/>
      <c r="K90" s="320"/>
      <c r="L90" s="310" t="s">
        <v>221</v>
      </c>
      <c r="M90" s="345" t="s">
        <v>327</v>
      </c>
      <c r="N90" s="271">
        <v>4</v>
      </c>
      <c r="O90" s="251">
        <f>IFERROR(INDEX('Pipe Table'!$A$3:$R$39,MATCH('WELD LOG'!N90,'Pipe Table'!$A$3:$A$39,),MATCH('WELD LOG'!M90,'Pipe Table'!$A$3:$R$3,0)),"")</f>
        <v>0.23699999999999999</v>
      </c>
      <c r="P90" s="601">
        <f t="shared" si="1"/>
        <v>12.566370614359172</v>
      </c>
      <c r="Q90" s="317" t="s">
        <v>45</v>
      </c>
      <c r="R90" s="310"/>
      <c r="S90" s="318" t="s">
        <v>385</v>
      </c>
      <c r="T90" s="319"/>
      <c r="U90" s="320" t="s">
        <v>337</v>
      </c>
      <c r="V90" s="309">
        <v>46191</v>
      </c>
      <c r="W90" s="310" t="s">
        <v>378</v>
      </c>
      <c r="X90" s="313"/>
      <c r="Y90" s="313"/>
      <c r="Z90" s="313"/>
      <c r="AA90" s="313"/>
      <c r="AB90" s="313"/>
      <c r="AC90" s="313"/>
      <c r="AD90" s="313"/>
      <c r="AE90" s="300"/>
      <c r="AF90" s="300"/>
      <c r="AG90" s="315"/>
      <c r="AH90" s="313"/>
      <c r="AI90" s="313"/>
      <c r="AJ90" s="313"/>
      <c r="AK90" s="311"/>
      <c r="AL90" s="270"/>
      <c r="AM90" s="311"/>
      <c r="AN90" s="311"/>
      <c r="AO90" s="270"/>
      <c r="AP90" s="346"/>
      <c r="AQ90" s="336"/>
      <c r="AR90" s="336"/>
      <c r="AS90" s="336"/>
      <c r="AT90" s="336"/>
      <c r="AU90" s="336"/>
      <c r="AV90" s="336"/>
      <c r="AW90" s="336"/>
      <c r="AX90" s="336"/>
      <c r="AY90" s="336"/>
      <c r="AZ90" s="336"/>
      <c r="BA90" s="336"/>
      <c r="BB90" s="336"/>
      <c r="BC90" s="336"/>
      <c r="BD90" s="336"/>
      <c r="BE90" s="336"/>
      <c r="BF90" s="336"/>
    </row>
    <row r="91" spans="1:58" s="109" customFormat="1" ht="12.95" customHeight="1">
      <c r="A91" s="341" t="s">
        <v>416</v>
      </c>
      <c r="B91" s="342" t="s">
        <v>417</v>
      </c>
      <c r="C91" s="270"/>
      <c r="D91" s="270">
        <v>302061</v>
      </c>
      <c r="E91" s="343" t="s">
        <v>381</v>
      </c>
      <c r="F91" s="344" t="s">
        <v>163</v>
      </c>
      <c r="G91" s="320"/>
      <c r="H91" s="320"/>
      <c r="I91" s="320"/>
      <c r="J91" s="320"/>
      <c r="K91" s="320"/>
      <c r="L91" s="310" t="s">
        <v>221</v>
      </c>
      <c r="M91" s="345" t="s">
        <v>327</v>
      </c>
      <c r="N91" s="271">
        <v>4</v>
      </c>
      <c r="O91" s="251">
        <f>IFERROR(INDEX('Pipe Table'!$A$3:$R$39,MATCH('WELD LOG'!N91,'Pipe Table'!$A$3:$A$39,),MATCH('WELD LOG'!M91,'Pipe Table'!$A$3:$R$3,0)),"")</f>
        <v>0.23699999999999999</v>
      </c>
      <c r="P91" s="601">
        <f t="shared" si="1"/>
        <v>12.566370614359172</v>
      </c>
      <c r="Q91" s="317" t="s">
        <v>45</v>
      </c>
      <c r="R91" s="310"/>
      <c r="S91" s="318" t="s">
        <v>422</v>
      </c>
      <c r="T91" s="319"/>
      <c r="U91" s="320" t="s">
        <v>337</v>
      </c>
      <c r="V91" s="309">
        <v>46191</v>
      </c>
      <c r="W91" s="310" t="s">
        <v>378</v>
      </c>
      <c r="X91" s="313"/>
      <c r="Y91" s="313"/>
      <c r="Z91" s="313"/>
      <c r="AA91" s="313"/>
      <c r="AB91" s="313"/>
      <c r="AC91" s="313"/>
      <c r="AD91" s="313"/>
      <c r="AE91" s="300"/>
      <c r="AF91" s="300"/>
      <c r="AG91" s="315"/>
      <c r="AH91" s="313"/>
      <c r="AI91" s="313"/>
      <c r="AJ91" s="313"/>
      <c r="AK91" s="311"/>
      <c r="AL91" s="270"/>
      <c r="AM91" s="311"/>
      <c r="AN91" s="311"/>
      <c r="AO91" s="270"/>
      <c r="AP91" s="346"/>
      <c r="AQ91" s="336"/>
      <c r="AR91" s="336"/>
      <c r="AS91" s="336"/>
      <c r="AT91" s="336"/>
      <c r="AU91" s="336"/>
      <c r="AV91" s="336"/>
      <c r="AW91" s="336"/>
      <c r="AX91" s="336"/>
      <c r="AY91" s="336"/>
      <c r="AZ91" s="336"/>
      <c r="BA91" s="336"/>
      <c r="BB91" s="336"/>
      <c r="BC91" s="336"/>
      <c r="BD91" s="336"/>
      <c r="BE91" s="336"/>
      <c r="BF91" s="336"/>
    </row>
    <row r="92" spans="1:58" s="109" customFormat="1" ht="12.95" customHeight="1">
      <c r="A92" s="341" t="s">
        <v>416</v>
      </c>
      <c r="B92" s="342" t="s">
        <v>417</v>
      </c>
      <c r="C92" s="270"/>
      <c r="D92" s="270">
        <v>302061</v>
      </c>
      <c r="E92" s="343" t="s">
        <v>381</v>
      </c>
      <c r="F92" s="344" t="s">
        <v>163</v>
      </c>
      <c r="G92" s="320"/>
      <c r="H92" s="320"/>
      <c r="I92" s="320"/>
      <c r="J92" s="320"/>
      <c r="K92" s="320"/>
      <c r="L92" s="310" t="s">
        <v>221</v>
      </c>
      <c r="M92" s="345" t="s">
        <v>327</v>
      </c>
      <c r="N92" s="271">
        <v>4</v>
      </c>
      <c r="O92" s="251">
        <f>IFERROR(INDEX('Pipe Table'!$A$3:$R$39,MATCH('WELD LOG'!N92,'Pipe Table'!$A$3:$A$39,),MATCH('WELD LOG'!M92,'Pipe Table'!$A$3:$R$3,0)),"")</f>
        <v>0.23699999999999999</v>
      </c>
      <c r="P92" s="601">
        <f t="shared" si="1"/>
        <v>12.566370614359172</v>
      </c>
      <c r="Q92" s="317" t="s">
        <v>45</v>
      </c>
      <c r="R92" s="310"/>
      <c r="S92" s="318" t="s">
        <v>423</v>
      </c>
      <c r="T92" s="319"/>
      <c r="U92" s="320" t="s">
        <v>337</v>
      </c>
      <c r="V92" s="309">
        <v>46191</v>
      </c>
      <c r="W92" s="310" t="s">
        <v>378</v>
      </c>
      <c r="X92" s="313"/>
      <c r="Y92" s="313"/>
      <c r="Z92" s="313"/>
      <c r="AA92" s="313"/>
      <c r="AB92" s="313"/>
      <c r="AC92" s="313"/>
      <c r="AD92" s="313"/>
      <c r="AE92" s="300"/>
      <c r="AF92" s="300"/>
      <c r="AG92" s="315"/>
      <c r="AH92" s="313"/>
      <c r="AI92" s="313"/>
      <c r="AJ92" s="313"/>
      <c r="AK92" s="311"/>
      <c r="AL92" s="270"/>
      <c r="AM92" s="311"/>
      <c r="AN92" s="311"/>
      <c r="AO92" s="270"/>
      <c r="AP92" s="346"/>
      <c r="AQ92" s="336"/>
      <c r="AR92" s="336"/>
      <c r="AS92" s="336"/>
      <c r="AT92" s="336"/>
      <c r="AU92" s="336"/>
      <c r="AV92" s="336"/>
      <c r="AW92" s="336"/>
      <c r="AX92" s="336"/>
      <c r="AY92" s="336"/>
      <c r="AZ92" s="336"/>
      <c r="BA92" s="336"/>
      <c r="BB92" s="336"/>
      <c r="BC92" s="336"/>
      <c r="BD92" s="336"/>
      <c r="BE92" s="336"/>
      <c r="BF92" s="336"/>
    </row>
    <row r="93" spans="1:58" s="109" customFormat="1" ht="12.95" customHeight="1">
      <c r="A93" s="341" t="s">
        <v>416</v>
      </c>
      <c r="B93" s="342" t="s">
        <v>417</v>
      </c>
      <c r="C93" s="270"/>
      <c r="D93" s="270">
        <v>302061</v>
      </c>
      <c r="E93" s="343" t="s">
        <v>381</v>
      </c>
      <c r="F93" s="344" t="s">
        <v>163</v>
      </c>
      <c r="G93" s="320"/>
      <c r="H93" s="320"/>
      <c r="I93" s="320"/>
      <c r="J93" s="320"/>
      <c r="K93" s="320"/>
      <c r="L93" s="310" t="s">
        <v>221</v>
      </c>
      <c r="M93" s="345" t="s">
        <v>327</v>
      </c>
      <c r="N93" s="271">
        <v>4</v>
      </c>
      <c r="O93" s="251">
        <f>IFERROR(INDEX('Pipe Table'!$A$3:$R$39,MATCH('WELD LOG'!N93,'Pipe Table'!$A$3:$A$39,),MATCH('WELD LOG'!M93,'Pipe Table'!$A$3:$R$3,0)),"")</f>
        <v>0.23699999999999999</v>
      </c>
      <c r="P93" s="601">
        <f t="shared" si="1"/>
        <v>12.566370614359172</v>
      </c>
      <c r="Q93" s="317" t="s">
        <v>45</v>
      </c>
      <c r="R93" s="310"/>
      <c r="S93" s="318" t="s">
        <v>424</v>
      </c>
      <c r="T93" s="319"/>
      <c r="U93" s="320" t="s">
        <v>337</v>
      </c>
      <c r="V93" s="309">
        <v>46191</v>
      </c>
      <c r="W93" s="310" t="s">
        <v>378</v>
      </c>
      <c r="X93" s="313"/>
      <c r="Y93" s="313"/>
      <c r="Z93" s="313"/>
      <c r="AA93" s="313"/>
      <c r="AB93" s="313"/>
      <c r="AC93" s="350">
        <v>46198</v>
      </c>
      <c r="AD93" s="350" t="s">
        <v>211</v>
      </c>
      <c r="AE93" s="300"/>
      <c r="AF93" s="300"/>
      <c r="AG93" s="315"/>
      <c r="AH93" s="313"/>
      <c r="AI93" s="313"/>
      <c r="AJ93" s="313"/>
      <c r="AK93" s="311"/>
      <c r="AL93" s="270"/>
      <c r="AM93" s="311"/>
      <c r="AN93" s="311"/>
      <c r="AO93" s="270"/>
      <c r="AP93" s="346"/>
      <c r="AQ93" s="336"/>
      <c r="AR93" s="336"/>
      <c r="AS93" s="336"/>
      <c r="AT93" s="336"/>
      <c r="AU93" s="336"/>
      <c r="AV93" s="336"/>
      <c r="AW93" s="336"/>
      <c r="AX93" s="336"/>
      <c r="AY93" s="336"/>
      <c r="AZ93" s="336"/>
      <c r="BA93" s="336"/>
      <c r="BB93" s="336"/>
      <c r="BC93" s="336"/>
      <c r="BD93" s="336"/>
      <c r="BE93" s="336"/>
      <c r="BF93" s="336"/>
    </row>
    <row r="94" spans="1:58" s="109" customFormat="1" ht="12.95" customHeight="1">
      <c r="A94" s="341" t="s">
        <v>416</v>
      </c>
      <c r="B94" s="342" t="s">
        <v>417</v>
      </c>
      <c r="C94" s="270"/>
      <c r="D94" s="270">
        <v>302061</v>
      </c>
      <c r="E94" s="343" t="s">
        <v>381</v>
      </c>
      <c r="F94" s="344" t="s">
        <v>163</v>
      </c>
      <c r="G94" s="320"/>
      <c r="H94" s="320"/>
      <c r="I94" s="320"/>
      <c r="J94" s="320"/>
      <c r="K94" s="320"/>
      <c r="L94" s="310" t="s">
        <v>221</v>
      </c>
      <c r="M94" s="345" t="s">
        <v>327</v>
      </c>
      <c r="N94" s="271">
        <v>4</v>
      </c>
      <c r="O94" s="251">
        <f>IFERROR(INDEX('Pipe Table'!$A$3:$R$39,MATCH('WELD LOG'!N94,'Pipe Table'!$A$3:$A$39,),MATCH('WELD LOG'!M94,'Pipe Table'!$A$3:$R$3,0)),"")</f>
        <v>0.23699999999999999</v>
      </c>
      <c r="P94" s="601">
        <f t="shared" si="1"/>
        <v>12.566370614359172</v>
      </c>
      <c r="Q94" s="317" t="s">
        <v>45</v>
      </c>
      <c r="R94" s="310"/>
      <c r="S94" s="318" t="s">
        <v>425</v>
      </c>
      <c r="T94" s="319"/>
      <c r="U94" s="320" t="s">
        <v>337</v>
      </c>
      <c r="V94" s="309">
        <v>46191</v>
      </c>
      <c r="W94" s="310" t="s">
        <v>378</v>
      </c>
      <c r="X94" s="313"/>
      <c r="Y94" s="313"/>
      <c r="Z94" s="313"/>
      <c r="AA94" s="313"/>
      <c r="AB94" s="313"/>
      <c r="AC94" s="311"/>
      <c r="AD94" s="311"/>
      <c r="AE94" s="270"/>
      <c r="AF94" s="300"/>
      <c r="AG94" s="315"/>
      <c r="AH94" s="313"/>
      <c r="AI94" s="313"/>
      <c r="AJ94" s="313"/>
      <c r="AK94" s="311"/>
      <c r="AL94" s="270"/>
      <c r="AM94" s="311"/>
      <c r="AN94" s="311"/>
      <c r="AO94" s="270"/>
      <c r="AP94" s="346"/>
      <c r="AQ94" s="336"/>
      <c r="AR94" s="336"/>
      <c r="AS94" s="336"/>
      <c r="AT94" s="336"/>
      <c r="AU94" s="336"/>
      <c r="AV94" s="336"/>
      <c r="AW94" s="336"/>
      <c r="AX94" s="336"/>
      <c r="AY94" s="336"/>
      <c r="AZ94" s="336"/>
      <c r="BA94" s="336"/>
      <c r="BB94" s="336"/>
      <c r="BC94" s="336"/>
      <c r="BD94" s="336"/>
      <c r="BE94" s="336"/>
      <c r="BF94" s="336"/>
    </row>
    <row r="95" spans="1:58" s="109" customFormat="1" ht="12.95" customHeight="1">
      <c r="A95" s="341" t="s">
        <v>429</v>
      </c>
      <c r="B95" s="342" t="s">
        <v>430</v>
      </c>
      <c r="C95" s="270"/>
      <c r="D95" s="270">
        <v>301511</v>
      </c>
      <c r="E95" s="343" t="s">
        <v>381</v>
      </c>
      <c r="F95" s="344" t="s">
        <v>163</v>
      </c>
      <c r="G95" s="320"/>
      <c r="H95" s="320"/>
      <c r="I95" s="320"/>
      <c r="J95" s="320"/>
      <c r="K95" s="320"/>
      <c r="L95" s="310" t="s">
        <v>221</v>
      </c>
      <c r="M95" s="345" t="s">
        <v>327</v>
      </c>
      <c r="N95" s="271">
        <v>4</v>
      </c>
      <c r="O95" s="251">
        <f>IFERROR(INDEX('Pipe Table'!$A$3:$R$39,MATCH('WELD LOG'!N95,'Pipe Table'!$A$3:$A$39,),MATCH('WELD LOG'!M95,'Pipe Table'!$A$3:$R$3,0)),"")</f>
        <v>0.23699999999999999</v>
      </c>
      <c r="P95" s="601">
        <f t="shared" si="1"/>
        <v>12.566370614359172</v>
      </c>
      <c r="Q95" s="317" t="s">
        <v>45</v>
      </c>
      <c r="R95" s="310"/>
      <c r="S95" s="318" t="s">
        <v>372</v>
      </c>
      <c r="T95" s="319"/>
      <c r="U95" s="320" t="s">
        <v>339</v>
      </c>
      <c r="V95" s="309">
        <v>46189</v>
      </c>
      <c r="W95" s="310" t="s">
        <v>378</v>
      </c>
      <c r="X95" s="313"/>
      <c r="Y95" s="313"/>
      <c r="Z95" s="313"/>
      <c r="AA95" s="313"/>
      <c r="AB95" s="313"/>
      <c r="AC95" s="313"/>
      <c r="AD95" s="313"/>
      <c r="AE95" s="300"/>
      <c r="AF95" s="300"/>
      <c r="AG95" s="315"/>
      <c r="AH95" s="313"/>
      <c r="AI95" s="313"/>
      <c r="AJ95" s="313"/>
      <c r="AK95" s="311"/>
      <c r="AL95" s="270"/>
      <c r="AM95" s="311"/>
      <c r="AN95" s="311"/>
      <c r="AO95" s="270"/>
      <c r="AP95" s="683" t="str">
        <f>HYPERLINK("\\thor\Maintenance\~Weld Tracking~\Work Orders\WO301511", "Click To Open Docs")</f>
        <v>Click To Open Docs</v>
      </c>
      <c r="AQ95" s="336"/>
      <c r="AR95" s="336"/>
      <c r="AS95" s="336"/>
      <c r="AT95" s="336"/>
      <c r="AU95" s="336"/>
      <c r="AV95" s="336"/>
      <c r="AW95" s="336"/>
      <c r="AX95" s="336"/>
      <c r="AY95" s="336"/>
      <c r="AZ95" s="336"/>
      <c r="BA95" s="336"/>
      <c r="BB95" s="336"/>
      <c r="BC95" s="336"/>
      <c r="BD95" s="336"/>
      <c r="BE95" s="336"/>
      <c r="BF95" s="336"/>
    </row>
    <row r="96" spans="1:58" s="109" customFormat="1" ht="12.95" customHeight="1">
      <c r="A96" s="341" t="s">
        <v>429</v>
      </c>
      <c r="B96" s="342" t="s">
        <v>430</v>
      </c>
      <c r="C96" s="270"/>
      <c r="D96" s="270">
        <v>301511</v>
      </c>
      <c r="E96" s="343" t="s">
        <v>381</v>
      </c>
      <c r="F96" s="344" t="s">
        <v>163</v>
      </c>
      <c r="G96" s="320"/>
      <c r="H96" s="320"/>
      <c r="I96" s="320"/>
      <c r="J96" s="320"/>
      <c r="K96" s="320"/>
      <c r="L96" s="310" t="s">
        <v>221</v>
      </c>
      <c r="M96" s="345" t="s">
        <v>327</v>
      </c>
      <c r="N96" s="271">
        <v>3</v>
      </c>
      <c r="O96" s="251">
        <f>IFERROR(INDEX('Pipe Table'!$A$3:$R$39,MATCH('WELD LOG'!N96,'Pipe Table'!$A$3:$A$39,),MATCH('WELD LOG'!M96,'Pipe Table'!$A$3:$R$3,0)),"")</f>
        <v>0.216</v>
      </c>
      <c r="P96" s="601">
        <f t="shared" si="1"/>
        <v>9.4247779607693793</v>
      </c>
      <c r="Q96" s="317" t="s">
        <v>45</v>
      </c>
      <c r="R96" s="310"/>
      <c r="S96" s="318" t="s">
        <v>373</v>
      </c>
      <c r="T96" s="319"/>
      <c r="U96" s="320" t="s">
        <v>339</v>
      </c>
      <c r="V96" s="309">
        <v>46189</v>
      </c>
      <c r="W96" s="310" t="s">
        <v>378</v>
      </c>
      <c r="X96" s="313"/>
      <c r="Y96" s="313"/>
      <c r="Z96" s="313"/>
      <c r="AA96" s="313"/>
      <c r="AB96" s="313"/>
      <c r="AC96" s="324"/>
      <c r="AD96" s="324"/>
      <c r="AE96" s="300"/>
      <c r="AF96" s="300"/>
      <c r="AG96" s="315"/>
      <c r="AH96" s="313"/>
      <c r="AI96" s="313"/>
      <c r="AJ96" s="313"/>
      <c r="AK96" s="311"/>
      <c r="AL96" s="270"/>
      <c r="AM96" s="311"/>
      <c r="AN96" s="311"/>
      <c r="AO96" s="270"/>
      <c r="AP96" s="346"/>
      <c r="AQ96" s="336"/>
      <c r="AR96" s="336"/>
      <c r="AS96" s="336"/>
      <c r="AT96" s="336"/>
      <c r="AU96" s="336"/>
      <c r="AV96" s="336"/>
      <c r="AW96" s="336"/>
      <c r="AX96" s="336"/>
      <c r="AY96" s="336"/>
      <c r="AZ96" s="336"/>
      <c r="BA96" s="336"/>
      <c r="BB96" s="336"/>
      <c r="BC96" s="336"/>
      <c r="BD96" s="336"/>
      <c r="BE96" s="336"/>
      <c r="BF96" s="336"/>
    </row>
    <row r="97" spans="1:58" s="109" customFormat="1" ht="12.95" customHeight="1">
      <c r="A97" s="341" t="s">
        <v>429</v>
      </c>
      <c r="B97" s="342" t="s">
        <v>430</v>
      </c>
      <c r="C97" s="270"/>
      <c r="D97" s="270">
        <v>301511</v>
      </c>
      <c r="E97" s="343" t="s">
        <v>381</v>
      </c>
      <c r="F97" s="344" t="s">
        <v>163</v>
      </c>
      <c r="G97" s="320"/>
      <c r="H97" s="320"/>
      <c r="I97" s="320"/>
      <c r="J97" s="320"/>
      <c r="K97" s="320"/>
      <c r="L97" s="310" t="s">
        <v>221</v>
      </c>
      <c r="M97" s="345" t="s">
        <v>327</v>
      </c>
      <c r="N97" s="271">
        <v>3</v>
      </c>
      <c r="O97" s="251">
        <f>IFERROR(INDEX('Pipe Table'!$A$3:$R$39,MATCH('WELD LOG'!N97,'Pipe Table'!$A$3:$A$39,),MATCH('WELD LOG'!M97,'Pipe Table'!$A$3:$R$3,0)),"")</f>
        <v>0.216</v>
      </c>
      <c r="P97" s="601">
        <f t="shared" si="1"/>
        <v>9.4247779607693793</v>
      </c>
      <c r="Q97" s="317" t="s">
        <v>45</v>
      </c>
      <c r="R97" s="310"/>
      <c r="S97" s="318" t="s">
        <v>374</v>
      </c>
      <c r="T97" s="319"/>
      <c r="U97" s="320" t="s">
        <v>339</v>
      </c>
      <c r="V97" s="309">
        <v>46189</v>
      </c>
      <c r="W97" s="310" t="s">
        <v>378</v>
      </c>
      <c r="X97" s="313"/>
      <c r="Y97" s="313"/>
      <c r="Z97" s="313"/>
      <c r="AA97" s="313"/>
      <c r="AB97" s="313"/>
      <c r="AC97" s="313"/>
      <c r="AD97" s="313"/>
      <c r="AE97" s="300"/>
      <c r="AF97" s="300"/>
      <c r="AG97" s="315"/>
      <c r="AH97" s="313"/>
      <c r="AI97" s="313"/>
      <c r="AJ97" s="313"/>
      <c r="AK97" s="311"/>
      <c r="AL97" s="270"/>
      <c r="AM97" s="311"/>
      <c r="AN97" s="311"/>
      <c r="AO97" s="270"/>
      <c r="AP97" s="346"/>
      <c r="AQ97" s="336"/>
      <c r="AR97" s="336"/>
      <c r="AS97" s="336"/>
      <c r="AT97" s="336"/>
      <c r="AU97" s="336"/>
      <c r="AV97" s="336"/>
      <c r="AW97" s="336"/>
      <c r="AX97" s="336"/>
      <c r="AY97" s="336"/>
      <c r="AZ97" s="336"/>
      <c r="BA97" s="336"/>
      <c r="BB97" s="336"/>
      <c r="BC97" s="336"/>
      <c r="BD97" s="336"/>
      <c r="BE97" s="336"/>
      <c r="BF97" s="336"/>
    </row>
    <row r="98" spans="1:58" s="109" customFormat="1" ht="12.95" customHeight="1">
      <c r="A98" s="341" t="s">
        <v>429</v>
      </c>
      <c r="B98" s="342" t="s">
        <v>430</v>
      </c>
      <c r="C98" s="270"/>
      <c r="D98" s="270">
        <v>301511</v>
      </c>
      <c r="E98" s="343" t="s">
        <v>381</v>
      </c>
      <c r="F98" s="344" t="s">
        <v>163</v>
      </c>
      <c r="G98" s="320"/>
      <c r="H98" s="320"/>
      <c r="I98" s="320"/>
      <c r="J98" s="320"/>
      <c r="K98" s="320"/>
      <c r="L98" s="310" t="s">
        <v>221</v>
      </c>
      <c r="M98" s="345" t="s">
        <v>327</v>
      </c>
      <c r="N98" s="271">
        <v>3</v>
      </c>
      <c r="O98" s="251">
        <f>IFERROR(INDEX('Pipe Table'!$A$3:$R$39,MATCH('WELD LOG'!N98,'Pipe Table'!$A$3:$A$39,),MATCH('WELD LOG'!M98,'Pipe Table'!$A$3:$R$3,0)),"")</f>
        <v>0.216</v>
      </c>
      <c r="P98" s="601">
        <f t="shared" si="1"/>
        <v>9.4247779607693793</v>
      </c>
      <c r="Q98" s="317" t="s">
        <v>45</v>
      </c>
      <c r="R98" s="310"/>
      <c r="S98" s="318" t="s">
        <v>375</v>
      </c>
      <c r="T98" s="319"/>
      <c r="U98" s="320" t="s">
        <v>339</v>
      </c>
      <c r="V98" s="309">
        <v>46189</v>
      </c>
      <c r="W98" s="310" t="s">
        <v>378</v>
      </c>
      <c r="X98" s="313"/>
      <c r="Y98" s="313"/>
      <c r="Z98" s="313"/>
      <c r="AA98" s="313"/>
      <c r="AB98" s="313"/>
      <c r="AC98" s="313"/>
      <c r="AD98" s="313"/>
      <c r="AE98" s="300"/>
      <c r="AF98" s="300"/>
      <c r="AG98" s="315"/>
      <c r="AH98" s="313"/>
      <c r="AI98" s="313"/>
      <c r="AJ98" s="313"/>
      <c r="AK98" s="311"/>
      <c r="AL98" s="270"/>
      <c r="AM98" s="311"/>
      <c r="AN98" s="311"/>
      <c r="AO98" s="270"/>
      <c r="AP98" s="346"/>
      <c r="AQ98" s="336"/>
      <c r="AR98" s="336"/>
      <c r="AS98" s="336"/>
      <c r="AT98" s="336"/>
      <c r="AU98" s="336"/>
      <c r="AV98" s="336"/>
      <c r="AW98" s="336"/>
      <c r="AX98" s="336"/>
      <c r="AY98" s="336"/>
      <c r="AZ98" s="336"/>
      <c r="BA98" s="336"/>
      <c r="BB98" s="336"/>
      <c r="BC98" s="336"/>
      <c r="BD98" s="336"/>
      <c r="BE98" s="336"/>
      <c r="BF98" s="336"/>
    </row>
    <row r="99" spans="1:58" s="109" customFormat="1" ht="12.95" customHeight="1">
      <c r="A99" s="341" t="s">
        <v>429</v>
      </c>
      <c r="B99" s="342" t="s">
        <v>430</v>
      </c>
      <c r="C99" s="270"/>
      <c r="D99" s="270">
        <v>301511</v>
      </c>
      <c r="E99" s="343" t="s">
        <v>381</v>
      </c>
      <c r="F99" s="344" t="s">
        <v>163</v>
      </c>
      <c r="G99" s="320"/>
      <c r="H99" s="320"/>
      <c r="I99" s="320"/>
      <c r="J99" s="320"/>
      <c r="K99" s="320"/>
      <c r="L99" s="310" t="s">
        <v>221</v>
      </c>
      <c r="M99" s="345" t="s">
        <v>327</v>
      </c>
      <c r="N99" s="271">
        <v>3</v>
      </c>
      <c r="O99" s="251">
        <f>IFERROR(INDEX('Pipe Table'!$A$3:$R$39,MATCH('WELD LOG'!N99,'Pipe Table'!$A$3:$A$39,),MATCH('WELD LOG'!M99,'Pipe Table'!$A$3:$R$3,0)),"")</f>
        <v>0.216</v>
      </c>
      <c r="P99" s="601">
        <f t="shared" si="1"/>
        <v>9.4247779607693793</v>
      </c>
      <c r="Q99" s="317" t="s">
        <v>45</v>
      </c>
      <c r="R99" s="310"/>
      <c r="S99" s="318" t="s">
        <v>376</v>
      </c>
      <c r="T99" s="319"/>
      <c r="U99" s="320" t="s">
        <v>339</v>
      </c>
      <c r="V99" s="309">
        <v>46189</v>
      </c>
      <c r="W99" s="310" t="s">
        <v>378</v>
      </c>
      <c r="X99" s="313"/>
      <c r="Y99" s="313"/>
      <c r="Z99" s="313"/>
      <c r="AA99" s="313"/>
      <c r="AB99" s="313"/>
      <c r="AC99" s="313"/>
      <c r="AD99" s="313"/>
      <c r="AE99" s="300"/>
      <c r="AF99" s="300"/>
      <c r="AG99" s="315"/>
      <c r="AH99" s="313"/>
      <c r="AI99" s="313"/>
      <c r="AJ99" s="313"/>
      <c r="AK99" s="311"/>
      <c r="AL99" s="270"/>
      <c r="AM99" s="311"/>
      <c r="AN99" s="311"/>
      <c r="AO99" s="270"/>
      <c r="AP99" s="346"/>
      <c r="AQ99" s="336"/>
      <c r="AR99" s="336"/>
      <c r="AS99" s="336"/>
      <c r="AT99" s="336"/>
      <c r="AU99" s="336"/>
      <c r="AV99" s="336"/>
      <c r="AW99" s="336"/>
      <c r="AX99" s="336"/>
      <c r="AY99" s="336"/>
      <c r="AZ99" s="336"/>
      <c r="BA99" s="336"/>
      <c r="BB99" s="336"/>
      <c r="BC99" s="336"/>
      <c r="BD99" s="336"/>
      <c r="BE99" s="336"/>
      <c r="BF99" s="336"/>
    </row>
    <row r="100" spans="1:58" s="109" customFormat="1" ht="12.95" customHeight="1">
      <c r="A100" s="341" t="s">
        <v>429</v>
      </c>
      <c r="B100" s="342" t="s">
        <v>430</v>
      </c>
      <c r="C100" s="270"/>
      <c r="D100" s="270">
        <v>301511</v>
      </c>
      <c r="E100" s="343" t="s">
        <v>381</v>
      </c>
      <c r="F100" s="344" t="s">
        <v>163</v>
      </c>
      <c r="G100" s="320"/>
      <c r="H100" s="320"/>
      <c r="I100" s="320"/>
      <c r="J100" s="320"/>
      <c r="K100" s="320"/>
      <c r="L100" s="310" t="s">
        <v>221</v>
      </c>
      <c r="M100" s="345" t="s">
        <v>327</v>
      </c>
      <c r="N100" s="271">
        <v>3</v>
      </c>
      <c r="O100" s="251">
        <f>IFERROR(INDEX('Pipe Table'!$A$3:$R$39,MATCH('WELD LOG'!N100,'Pipe Table'!$A$3:$A$39,),MATCH('WELD LOG'!M100,'Pipe Table'!$A$3:$R$3,0)),"")</f>
        <v>0.216</v>
      </c>
      <c r="P100" s="601">
        <f t="shared" si="1"/>
        <v>9.4247779607693793</v>
      </c>
      <c r="Q100" s="317" t="s">
        <v>45</v>
      </c>
      <c r="R100" s="310"/>
      <c r="S100" s="318" t="s">
        <v>377</v>
      </c>
      <c r="T100" s="319"/>
      <c r="U100" s="320" t="s">
        <v>339</v>
      </c>
      <c r="V100" s="309">
        <v>46189</v>
      </c>
      <c r="W100" s="310" t="s">
        <v>378</v>
      </c>
      <c r="X100" s="313"/>
      <c r="Y100" s="313"/>
      <c r="Z100" s="313"/>
      <c r="AA100" s="313"/>
      <c r="AB100" s="313"/>
      <c r="AC100" s="313"/>
      <c r="AD100" s="313"/>
      <c r="AE100" s="300"/>
      <c r="AF100" s="300"/>
      <c r="AG100" s="315"/>
      <c r="AH100" s="313"/>
      <c r="AI100" s="313"/>
      <c r="AJ100" s="313"/>
      <c r="AK100" s="311"/>
      <c r="AL100" s="270"/>
      <c r="AM100" s="311"/>
      <c r="AN100" s="311"/>
      <c r="AO100" s="270"/>
      <c r="AP100" s="346"/>
      <c r="AQ100" s="336"/>
      <c r="AR100" s="336"/>
      <c r="AS100" s="336"/>
      <c r="AT100" s="336"/>
      <c r="AU100" s="336"/>
      <c r="AV100" s="336"/>
      <c r="AW100" s="336"/>
      <c r="AX100" s="336"/>
      <c r="AY100" s="336"/>
      <c r="AZ100" s="336"/>
      <c r="BA100" s="336"/>
      <c r="BB100" s="336"/>
      <c r="BC100" s="336"/>
      <c r="BD100" s="336"/>
      <c r="BE100" s="336"/>
      <c r="BF100" s="336"/>
    </row>
    <row r="101" spans="1:58" s="109" customFormat="1" ht="12.95" customHeight="1">
      <c r="A101" s="341" t="s">
        <v>429</v>
      </c>
      <c r="B101" s="342" t="s">
        <v>430</v>
      </c>
      <c r="C101" s="270"/>
      <c r="D101" s="270">
        <v>301511</v>
      </c>
      <c r="E101" s="343" t="s">
        <v>381</v>
      </c>
      <c r="F101" s="344" t="s">
        <v>163</v>
      </c>
      <c r="G101" s="320"/>
      <c r="H101" s="320"/>
      <c r="I101" s="320"/>
      <c r="J101" s="320"/>
      <c r="K101" s="320"/>
      <c r="L101" s="310" t="s">
        <v>221</v>
      </c>
      <c r="M101" s="345" t="s">
        <v>327</v>
      </c>
      <c r="N101" s="271">
        <v>3</v>
      </c>
      <c r="O101" s="251">
        <f>IFERROR(INDEX('Pipe Table'!$A$3:$R$39,MATCH('WELD LOG'!N101,'Pipe Table'!$A$3:$A$39,),MATCH('WELD LOG'!M101,'Pipe Table'!$A$3:$R$3,0)),"")</f>
        <v>0.216</v>
      </c>
      <c r="P101" s="601">
        <f t="shared" si="1"/>
        <v>9.4247779607693793</v>
      </c>
      <c r="Q101" s="317" t="s">
        <v>45</v>
      </c>
      <c r="R101" s="310"/>
      <c r="S101" s="318" t="s">
        <v>382</v>
      </c>
      <c r="T101" s="319"/>
      <c r="U101" s="320" t="s">
        <v>339</v>
      </c>
      <c r="V101" s="309">
        <v>46189</v>
      </c>
      <c r="W101" s="310" t="s">
        <v>378</v>
      </c>
      <c r="X101" s="313"/>
      <c r="Y101" s="313"/>
      <c r="Z101" s="313"/>
      <c r="AA101" s="313"/>
      <c r="AB101" s="313"/>
      <c r="AC101" s="313"/>
      <c r="AD101" s="313"/>
      <c r="AE101" s="300"/>
      <c r="AF101" s="300"/>
      <c r="AG101" s="315"/>
      <c r="AH101" s="313"/>
      <c r="AI101" s="313"/>
      <c r="AJ101" s="313"/>
      <c r="AK101" s="311"/>
      <c r="AL101" s="270"/>
      <c r="AM101" s="311"/>
      <c r="AN101" s="311"/>
      <c r="AO101" s="270"/>
      <c r="AP101" s="346"/>
      <c r="AQ101" s="336"/>
      <c r="AR101" s="336"/>
      <c r="AS101" s="336"/>
      <c r="AT101" s="336"/>
      <c r="AU101" s="336"/>
      <c r="AV101" s="336"/>
      <c r="AW101" s="336"/>
      <c r="AX101" s="336"/>
      <c r="AY101" s="336"/>
      <c r="AZ101" s="336"/>
      <c r="BA101" s="336"/>
      <c r="BB101" s="336"/>
      <c r="BC101" s="336"/>
      <c r="BD101" s="336"/>
      <c r="BE101" s="336"/>
      <c r="BF101" s="336"/>
    </row>
    <row r="102" spans="1:58" s="109" customFormat="1" ht="12.95" customHeight="1">
      <c r="A102" s="341" t="s">
        <v>429</v>
      </c>
      <c r="B102" s="342" t="s">
        <v>430</v>
      </c>
      <c r="C102" s="270"/>
      <c r="D102" s="270">
        <v>301511</v>
      </c>
      <c r="E102" s="343" t="s">
        <v>381</v>
      </c>
      <c r="F102" s="344" t="s">
        <v>163</v>
      </c>
      <c r="G102" s="320"/>
      <c r="H102" s="320"/>
      <c r="I102" s="320"/>
      <c r="J102" s="320"/>
      <c r="K102" s="320"/>
      <c r="L102" s="310" t="s">
        <v>221</v>
      </c>
      <c r="M102" s="345" t="s">
        <v>327</v>
      </c>
      <c r="N102" s="271">
        <v>3</v>
      </c>
      <c r="O102" s="251">
        <f>IFERROR(INDEX('Pipe Table'!$A$3:$R$39,MATCH('WELD LOG'!N102,'Pipe Table'!$A$3:$A$39,),MATCH('WELD LOG'!M102,'Pipe Table'!$A$3:$R$3,0)),"")</f>
        <v>0.216</v>
      </c>
      <c r="P102" s="601">
        <f t="shared" si="1"/>
        <v>9.4247779607693793</v>
      </c>
      <c r="Q102" s="317" t="s">
        <v>45</v>
      </c>
      <c r="R102" s="310"/>
      <c r="S102" s="318" t="s">
        <v>383</v>
      </c>
      <c r="T102" s="319"/>
      <c r="U102" s="320" t="s">
        <v>339</v>
      </c>
      <c r="V102" s="309">
        <v>46189</v>
      </c>
      <c r="W102" s="310" t="s">
        <v>378</v>
      </c>
      <c r="X102" s="313"/>
      <c r="Y102" s="313"/>
      <c r="Z102" s="313"/>
      <c r="AA102" s="313"/>
      <c r="AB102" s="313"/>
      <c r="AC102" s="313"/>
      <c r="AD102" s="313"/>
      <c r="AE102" s="300"/>
      <c r="AF102" s="300"/>
      <c r="AG102" s="315"/>
      <c r="AH102" s="313"/>
      <c r="AI102" s="313"/>
      <c r="AJ102" s="313"/>
      <c r="AK102" s="311"/>
      <c r="AL102" s="270"/>
      <c r="AM102" s="311"/>
      <c r="AN102" s="311"/>
      <c r="AO102" s="270"/>
      <c r="AP102" s="346"/>
      <c r="AQ102" s="336"/>
      <c r="AR102" s="336"/>
      <c r="AS102" s="336"/>
      <c r="AT102" s="336"/>
      <c r="AU102" s="336"/>
      <c r="AV102" s="336"/>
      <c r="AW102" s="336"/>
      <c r="AX102" s="336"/>
      <c r="AY102" s="336"/>
      <c r="AZ102" s="336"/>
      <c r="BA102" s="336"/>
      <c r="BB102" s="336"/>
      <c r="BC102" s="336"/>
      <c r="BD102" s="336"/>
      <c r="BE102" s="336"/>
      <c r="BF102" s="336"/>
    </row>
    <row r="103" spans="1:58" s="109" customFormat="1" ht="12.95" customHeight="1">
      <c r="A103" s="341" t="s">
        <v>429</v>
      </c>
      <c r="B103" s="342" t="s">
        <v>431</v>
      </c>
      <c r="C103" s="270"/>
      <c r="D103" s="270">
        <v>301511</v>
      </c>
      <c r="E103" s="343" t="s">
        <v>381</v>
      </c>
      <c r="F103" s="344" t="s">
        <v>163</v>
      </c>
      <c r="G103" s="320"/>
      <c r="H103" s="320"/>
      <c r="I103" s="320"/>
      <c r="J103" s="320"/>
      <c r="K103" s="320"/>
      <c r="L103" s="310" t="s">
        <v>221</v>
      </c>
      <c r="M103" s="345" t="s">
        <v>327</v>
      </c>
      <c r="N103" s="271">
        <v>3</v>
      </c>
      <c r="O103" s="251">
        <f>IFERROR(INDEX('Pipe Table'!$A$3:$R$39,MATCH('WELD LOG'!N103,'Pipe Table'!$A$3:$A$39,),MATCH('WELD LOG'!M103,'Pipe Table'!$A$3:$R$3,0)),"")</f>
        <v>0.216</v>
      </c>
      <c r="P103" s="601">
        <f t="shared" si="1"/>
        <v>9.4247779607693793</v>
      </c>
      <c r="Q103" s="317" t="s">
        <v>45</v>
      </c>
      <c r="R103" s="310"/>
      <c r="S103" s="318" t="s">
        <v>384</v>
      </c>
      <c r="T103" s="319"/>
      <c r="U103" s="320" t="s">
        <v>339</v>
      </c>
      <c r="V103" s="309">
        <v>46189</v>
      </c>
      <c r="W103" s="310" t="s">
        <v>378</v>
      </c>
      <c r="X103" s="313"/>
      <c r="Y103" s="313"/>
      <c r="Z103" s="313"/>
      <c r="AA103" s="313"/>
      <c r="AB103" s="313"/>
      <c r="AC103" s="313"/>
      <c r="AD103" s="313"/>
      <c r="AE103" s="300"/>
      <c r="AF103" s="300"/>
      <c r="AG103" s="315"/>
      <c r="AH103" s="313"/>
      <c r="AI103" s="313"/>
      <c r="AJ103" s="313"/>
      <c r="AK103" s="311"/>
      <c r="AL103" s="270"/>
      <c r="AM103" s="311"/>
      <c r="AN103" s="311"/>
      <c r="AO103" s="270"/>
      <c r="AP103" s="346"/>
      <c r="AQ103" s="336"/>
      <c r="AR103" s="336"/>
      <c r="AS103" s="336"/>
      <c r="AT103" s="336"/>
      <c r="AU103" s="336"/>
      <c r="AV103" s="336"/>
      <c r="AW103" s="336"/>
      <c r="AX103" s="336"/>
      <c r="AY103" s="336"/>
      <c r="AZ103" s="336"/>
      <c r="BA103" s="336"/>
      <c r="BB103" s="336"/>
      <c r="BC103" s="336"/>
      <c r="BD103" s="336"/>
      <c r="BE103" s="336"/>
      <c r="BF103" s="336"/>
    </row>
    <row r="104" spans="1:58" s="109" customFormat="1" ht="12.95" customHeight="1">
      <c r="A104" s="341" t="s">
        <v>429</v>
      </c>
      <c r="B104" s="342" t="s">
        <v>431</v>
      </c>
      <c r="C104" s="270"/>
      <c r="D104" s="270">
        <v>301511</v>
      </c>
      <c r="E104" s="343" t="s">
        <v>381</v>
      </c>
      <c r="F104" s="344" t="s">
        <v>163</v>
      </c>
      <c r="G104" s="320"/>
      <c r="H104" s="320"/>
      <c r="I104" s="320"/>
      <c r="J104" s="320"/>
      <c r="K104" s="320"/>
      <c r="L104" s="310" t="s">
        <v>221</v>
      </c>
      <c r="M104" s="345" t="s">
        <v>327</v>
      </c>
      <c r="N104" s="271">
        <v>3</v>
      </c>
      <c r="O104" s="251">
        <f>IFERROR(INDEX('Pipe Table'!$A$3:$R$39,MATCH('WELD LOG'!N104,'Pipe Table'!$A$3:$A$39,),MATCH('WELD LOG'!M104,'Pipe Table'!$A$3:$R$3,0)),"")</f>
        <v>0.216</v>
      </c>
      <c r="P104" s="601">
        <f t="shared" si="1"/>
        <v>9.4247779607693793</v>
      </c>
      <c r="Q104" s="317" t="s">
        <v>45</v>
      </c>
      <c r="R104" s="310"/>
      <c r="S104" s="318" t="s">
        <v>385</v>
      </c>
      <c r="T104" s="319"/>
      <c r="U104" s="320" t="s">
        <v>339</v>
      </c>
      <c r="V104" s="309">
        <v>46189</v>
      </c>
      <c r="W104" s="310" t="s">
        <v>378</v>
      </c>
      <c r="X104" s="313"/>
      <c r="Y104" s="313"/>
      <c r="Z104" s="313"/>
      <c r="AA104" s="313"/>
      <c r="AB104" s="313"/>
      <c r="AC104" s="313"/>
      <c r="AD104" s="313"/>
      <c r="AE104" s="300"/>
      <c r="AF104" s="300"/>
      <c r="AG104" s="315"/>
      <c r="AH104" s="313"/>
      <c r="AI104" s="313"/>
      <c r="AJ104" s="313"/>
      <c r="AK104" s="311"/>
      <c r="AL104" s="270"/>
      <c r="AM104" s="311"/>
      <c r="AN104" s="311"/>
      <c r="AO104" s="270"/>
      <c r="AP104" s="346"/>
      <c r="AQ104" s="336"/>
      <c r="AR104" s="336"/>
      <c r="AS104" s="336"/>
      <c r="AT104" s="336"/>
      <c r="AU104" s="336"/>
      <c r="AV104" s="336"/>
      <c r="AW104" s="336"/>
      <c r="AX104" s="336"/>
      <c r="AY104" s="336"/>
      <c r="AZ104" s="336"/>
      <c r="BA104" s="336"/>
      <c r="BB104" s="336"/>
      <c r="BC104" s="336"/>
      <c r="BD104" s="336"/>
      <c r="BE104" s="336"/>
      <c r="BF104" s="336"/>
    </row>
    <row r="105" spans="1:58" s="109" customFormat="1" ht="12.95" customHeight="1">
      <c r="A105" s="341" t="s">
        <v>429</v>
      </c>
      <c r="B105" s="342" t="s">
        <v>430</v>
      </c>
      <c r="C105" s="270"/>
      <c r="D105" s="270">
        <v>301511</v>
      </c>
      <c r="E105" s="343" t="s">
        <v>381</v>
      </c>
      <c r="F105" s="344" t="s">
        <v>163</v>
      </c>
      <c r="G105" s="320"/>
      <c r="H105" s="320"/>
      <c r="I105" s="320"/>
      <c r="J105" s="320"/>
      <c r="K105" s="320"/>
      <c r="L105" s="310" t="s">
        <v>221</v>
      </c>
      <c r="M105" s="345" t="s">
        <v>327</v>
      </c>
      <c r="N105" s="271">
        <v>3</v>
      </c>
      <c r="O105" s="251">
        <f>IFERROR(INDEX('Pipe Table'!$A$3:$R$39,MATCH('WELD LOG'!N105,'Pipe Table'!$A$3:$A$39,),MATCH('WELD LOG'!M105,'Pipe Table'!$A$3:$R$3,0)),"")</f>
        <v>0.216</v>
      </c>
      <c r="P105" s="601">
        <f t="shared" si="1"/>
        <v>9.4247779607693793</v>
      </c>
      <c r="Q105" s="317" t="s">
        <v>45</v>
      </c>
      <c r="R105" s="310"/>
      <c r="S105" s="318" t="s">
        <v>422</v>
      </c>
      <c r="T105" s="319"/>
      <c r="U105" s="320" t="s">
        <v>339</v>
      </c>
      <c r="V105" s="309">
        <v>46191</v>
      </c>
      <c r="W105" s="310" t="s">
        <v>378</v>
      </c>
      <c r="X105" s="313"/>
      <c r="Y105" s="322"/>
      <c r="Z105" s="322"/>
      <c r="AA105" s="322"/>
      <c r="AB105" s="313"/>
      <c r="AC105" s="322"/>
      <c r="AD105" s="322"/>
      <c r="AE105" s="300"/>
      <c r="AF105" s="300"/>
      <c r="AG105" s="315"/>
      <c r="AH105" s="313"/>
      <c r="AI105" s="313"/>
      <c r="AJ105" s="313"/>
      <c r="AK105" s="311"/>
      <c r="AL105" s="270"/>
      <c r="AM105" s="311"/>
      <c r="AN105" s="311"/>
      <c r="AO105" s="270"/>
      <c r="AP105" s="346"/>
      <c r="AQ105" s="336"/>
      <c r="AR105" s="336"/>
      <c r="AS105" s="336"/>
      <c r="AT105" s="336"/>
      <c r="AU105" s="336"/>
      <c r="AV105" s="336"/>
      <c r="AW105" s="336"/>
      <c r="AX105" s="336"/>
      <c r="AY105" s="336"/>
      <c r="AZ105" s="336"/>
      <c r="BA105" s="336"/>
      <c r="BB105" s="336"/>
      <c r="BC105" s="336"/>
      <c r="BD105" s="336"/>
      <c r="BE105" s="336"/>
      <c r="BF105" s="336"/>
    </row>
    <row r="106" spans="1:58" s="109" customFormat="1" ht="12.95" customHeight="1">
      <c r="A106" s="341" t="s">
        <v>429</v>
      </c>
      <c r="B106" s="342" t="s">
        <v>430</v>
      </c>
      <c r="C106" s="270"/>
      <c r="D106" s="270">
        <v>301511</v>
      </c>
      <c r="E106" s="343" t="s">
        <v>381</v>
      </c>
      <c r="F106" s="344" t="s">
        <v>163</v>
      </c>
      <c r="G106" s="320"/>
      <c r="H106" s="320"/>
      <c r="I106" s="320"/>
      <c r="J106" s="320"/>
      <c r="K106" s="320"/>
      <c r="L106" s="310" t="s">
        <v>221</v>
      </c>
      <c r="M106" s="345" t="s">
        <v>327</v>
      </c>
      <c r="N106" s="271">
        <v>3</v>
      </c>
      <c r="O106" s="251">
        <f>IFERROR(INDEX('Pipe Table'!$A$3:$R$39,MATCH('WELD LOG'!N106,'Pipe Table'!$A$3:$A$39,),MATCH('WELD LOG'!M106,'Pipe Table'!$A$3:$R$3,0)),"")</f>
        <v>0.216</v>
      </c>
      <c r="P106" s="601">
        <f t="shared" si="1"/>
        <v>9.4247779607693793</v>
      </c>
      <c r="Q106" s="317" t="s">
        <v>45</v>
      </c>
      <c r="R106" s="310"/>
      <c r="S106" s="318" t="s">
        <v>423</v>
      </c>
      <c r="T106" s="319"/>
      <c r="U106" s="320" t="s">
        <v>339</v>
      </c>
      <c r="V106" s="309">
        <v>46191</v>
      </c>
      <c r="W106" s="310" t="s">
        <v>378</v>
      </c>
      <c r="X106" s="313"/>
      <c r="Y106" s="313"/>
      <c r="Z106" s="313"/>
      <c r="AA106" s="313"/>
      <c r="AB106" s="313"/>
      <c r="AC106" s="313"/>
      <c r="AD106" s="313"/>
      <c r="AE106" s="300"/>
      <c r="AF106" s="300"/>
      <c r="AG106" s="315"/>
      <c r="AH106" s="313"/>
      <c r="AI106" s="313"/>
      <c r="AJ106" s="313"/>
      <c r="AK106" s="311"/>
      <c r="AL106" s="270"/>
      <c r="AM106" s="311"/>
      <c r="AN106" s="311"/>
      <c r="AO106" s="270"/>
      <c r="AP106" s="346"/>
      <c r="AQ106" s="336"/>
      <c r="AR106" s="336"/>
      <c r="AS106" s="336"/>
      <c r="AT106" s="336"/>
      <c r="AU106" s="336"/>
      <c r="AV106" s="336"/>
      <c r="AW106" s="336"/>
      <c r="AX106" s="336"/>
      <c r="AY106" s="336"/>
      <c r="AZ106" s="336"/>
      <c r="BA106" s="336"/>
      <c r="BB106" s="336"/>
      <c r="BC106" s="336"/>
      <c r="BD106" s="336"/>
      <c r="BE106" s="336"/>
      <c r="BF106" s="336"/>
    </row>
    <row r="107" spans="1:58" s="109" customFormat="1" ht="12.95" customHeight="1">
      <c r="A107" s="341" t="s">
        <v>429</v>
      </c>
      <c r="B107" s="342" t="s">
        <v>430</v>
      </c>
      <c r="C107" s="270"/>
      <c r="D107" s="270">
        <v>301511</v>
      </c>
      <c r="E107" s="343" t="s">
        <v>381</v>
      </c>
      <c r="F107" s="344" t="s">
        <v>163</v>
      </c>
      <c r="G107" s="320"/>
      <c r="H107" s="320"/>
      <c r="I107" s="320"/>
      <c r="J107" s="320"/>
      <c r="K107" s="320"/>
      <c r="L107" s="310" t="s">
        <v>221</v>
      </c>
      <c r="M107" s="345" t="s">
        <v>327</v>
      </c>
      <c r="N107" s="271">
        <v>3</v>
      </c>
      <c r="O107" s="251">
        <f>IFERROR(INDEX('Pipe Table'!$A$3:$R$39,MATCH('WELD LOG'!N107,'Pipe Table'!$A$3:$A$39,),MATCH('WELD LOG'!M107,'Pipe Table'!$A$3:$R$3,0)),"")</f>
        <v>0.216</v>
      </c>
      <c r="P107" s="601">
        <f t="shared" si="1"/>
        <v>9.4247779607693793</v>
      </c>
      <c r="Q107" s="317" t="s">
        <v>45</v>
      </c>
      <c r="R107" s="310"/>
      <c r="S107" s="318" t="s">
        <v>424</v>
      </c>
      <c r="T107" s="319"/>
      <c r="U107" s="320" t="s">
        <v>339</v>
      </c>
      <c r="V107" s="309">
        <v>46191</v>
      </c>
      <c r="W107" s="310" t="s">
        <v>378</v>
      </c>
      <c r="X107" s="313"/>
      <c r="Y107" s="313"/>
      <c r="Z107" s="313"/>
      <c r="AA107" s="313"/>
      <c r="AB107" s="313"/>
      <c r="AC107" s="313"/>
      <c r="AD107" s="313"/>
      <c r="AE107" s="300"/>
      <c r="AF107" s="300"/>
      <c r="AG107" s="315"/>
      <c r="AH107" s="313"/>
      <c r="AI107" s="313"/>
      <c r="AJ107" s="313"/>
      <c r="AK107" s="311"/>
      <c r="AL107" s="270"/>
      <c r="AM107" s="311"/>
      <c r="AN107" s="311"/>
      <c r="AO107" s="270"/>
      <c r="AP107" s="346"/>
      <c r="AQ107" s="336"/>
      <c r="AR107" s="336"/>
      <c r="AS107" s="336"/>
      <c r="AT107" s="336"/>
      <c r="AU107" s="336"/>
      <c r="AV107" s="336"/>
      <c r="AW107" s="336"/>
      <c r="AX107" s="336"/>
      <c r="AY107" s="336"/>
      <c r="AZ107" s="336"/>
      <c r="BA107" s="336"/>
      <c r="BB107" s="336"/>
      <c r="BC107" s="336"/>
      <c r="BD107" s="336"/>
      <c r="BE107" s="336"/>
      <c r="BF107" s="336"/>
    </row>
    <row r="108" spans="1:58" s="109" customFormat="1" ht="12.95" customHeight="1">
      <c r="A108" s="341" t="s">
        <v>429</v>
      </c>
      <c r="B108" s="342" t="s">
        <v>430</v>
      </c>
      <c r="C108" s="270"/>
      <c r="D108" s="270">
        <v>301511</v>
      </c>
      <c r="E108" s="343" t="s">
        <v>381</v>
      </c>
      <c r="F108" s="344" t="s">
        <v>163</v>
      </c>
      <c r="G108" s="320"/>
      <c r="H108" s="320"/>
      <c r="I108" s="320"/>
      <c r="J108" s="320"/>
      <c r="K108" s="320"/>
      <c r="L108" s="310" t="s">
        <v>221</v>
      </c>
      <c r="M108" s="345" t="s">
        <v>327</v>
      </c>
      <c r="N108" s="271">
        <v>3</v>
      </c>
      <c r="O108" s="251">
        <f>IFERROR(INDEX('Pipe Table'!$A$3:$R$39,MATCH('WELD LOG'!N108,'Pipe Table'!$A$3:$A$39,),MATCH('WELD LOG'!M108,'Pipe Table'!$A$3:$R$3,0)),"")</f>
        <v>0.216</v>
      </c>
      <c r="P108" s="601">
        <f t="shared" si="1"/>
        <v>9.4247779607693793</v>
      </c>
      <c r="Q108" s="317" t="s">
        <v>45</v>
      </c>
      <c r="R108" s="310"/>
      <c r="S108" s="318" t="s">
        <v>425</v>
      </c>
      <c r="T108" s="319"/>
      <c r="U108" s="320" t="s">
        <v>339</v>
      </c>
      <c r="V108" s="309">
        <v>46191</v>
      </c>
      <c r="W108" s="310" t="s">
        <v>378</v>
      </c>
      <c r="X108" s="313"/>
      <c r="Y108" s="313"/>
      <c r="Z108" s="313"/>
      <c r="AA108" s="313"/>
      <c r="AB108" s="313"/>
      <c r="AC108" s="313"/>
      <c r="AD108" s="313"/>
      <c r="AE108" s="300"/>
      <c r="AF108" s="300"/>
      <c r="AG108" s="315"/>
      <c r="AH108" s="313"/>
      <c r="AI108" s="313"/>
      <c r="AJ108" s="313"/>
      <c r="AK108" s="311"/>
      <c r="AL108" s="270"/>
      <c r="AM108" s="311"/>
      <c r="AN108" s="311"/>
      <c r="AO108" s="270"/>
      <c r="AP108" s="346"/>
      <c r="AQ108" s="336"/>
      <c r="AR108" s="336"/>
      <c r="AS108" s="336"/>
      <c r="AT108" s="336"/>
      <c r="AU108" s="336"/>
      <c r="AV108" s="336"/>
      <c r="AW108" s="336"/>
      <c r="AX108" s="336"/>
      <c r="AY108" s="336"/>
      <c r="AZ108" s="336"/>
      <c r="BA108" s="336"/>
      <c r="BB108" s="336"/>
      <c r="BC108" s="336"/>
      <c r="BD108" s="336"/>
      <c r="BE108" s="336"/>
      <c r="BF108" s="336"/>
    </row>
    <row r="109" spans="1:58" s="109" customFormat="1" ht="12.95" customHeight="1">
      <c r="A109" s="341" t="s">
        <v>429</v>
      </c>
      <c r="B109" s="342" t="s">
        <v>430</v>
      </c>
      <c r="C109" s="270"/>
      <c r="D109" s="270">
        <v>301511</v>
      </c>
      <c r="E109" s="343" t="s">
        <v>381</v>
      </c>
      <c r="F109" s="344" t="s">
        <v>163</v>
      </c>
      <c r="G109" s="320"/>
      <c r="H109" s="320"/>
      <c r="I109" s="320"/>
      <c r="J109" s="320"/>
      <c r="K109" s="320"/>
      <c r="L109" s="310" t="s">
        <v>221</v>
      </c>
      <c r="M109" s="345" t="s">
        <v>327</v>
      </c>
      <c r="N109" s="271">
        <v>3</v>
      </c>
      <c r="O109" s="251">
        <f>IFERROR(INDEX('Pipe Table'!$A$3:$R$39,MATCH('WELD LOG'!N109,'Pipe Table'!$A$3:$A$39,),MATCH('WELD LOG'!M109,'Pipe Table'!$A$3:$R$3,0)),"")</f>
        <v>0.216</v>
      </c>
      <c r="P109" s="601">
        <f t="shared" si="1"/>
        <v>9.4247779607693793</v>
      </c>
      <c r="Q109" s="317" t="s">
        <v>45</v>
      </c>
      <c r="R109" s="310"/>
      <c r="S109" s="318" t="s">
        <v>426</v>
      </c>
      <c r="T109" s="319"/>
      <c r="U109" s="320" t="s">
        <v>339</v>
      </c>
      <c r="V109" s="309">
        <v>46191</v>
      </c>
      <c r="W109" s="310" t="s">
        <v>378</v>
      </c>
      <c r="X109" s="313"/>
      <c r="Y109" s="313"/>
      <c r="Z109" s="313"/>
      <c r="AA109" s="313"/>
      <c r="AB109" s="313"/>
      <c r="AC109" s="313"/>
      <c r="AD109" s="313"/>
      <c r="AE109" s="300"/>
      <c r="AF109" s="300"/>
      <c r="AG109" s="315"/>
      <c r="AH109" s="313"/>
      <c r="AI109" s="313"/>
      <c r="AJ109" s="313"/>
      <c r="AK109" s="311"/>
      <c r="AL109" s="270"/>
      <c r="AM109" s="311"/>
      <c r="AN109" s="311"/>
      <c r="AO109" s="270"/>
      <c r="AP109" s="346"/>
      <c r="AQ109" s="336"/>
      <c r="AR109" s="336"/>
      <c r="AS109" s="336"/>
      <c r="AT109" s="336"/>
      <c r="AU109" s="336"/>
      <c r="AV109" s="336"/>
      <c r="AW109" s="336"/>
      <c r="AX109" s="336"/>
      <c r="AY109" s="336"/>
      <c r="AZ109" s="336"/>
      <c r="BA109" s="336"/>
      <c r="BB109" s="336"/>
      <c r="BC109" s="336"/>
      <c r="BD109" s="336"/>
      <c r="BE109" s="336"/>
      <c r="BF109" s="336"/>
    </row>
    <row r="110" spans="1:58" s="109" customFormat="1" ht="12.95" customHeight="1">
      <c r="A110" s="341" t="s">
        <v>429</v>
      </c>
      <c r="B110" s="342" t="s">
        <v>430</v>
      </c>
      <c r="C110" s="270"/>
      <c r="D110" s="270">
        <v>301511</v>
      </c>
      <c r="E110" s="343" t="s">
        <v>381</v>
      </c>
      <c r="F110" s="344" t="s">
        <v>163</v>
      </c>
      <c r="G110" s="320"/>
      <c r="H110" s="320"/>
      <c r="I110" s="320"/>
      <c r="J110" s="320"/>
      <c r="K110" s="320"/>
      <c r="L110" s="310" t="s">
        <v>221</v>
      </c>
      <c r="M110" s="345" t="s">
        <v>327</v>
      </c>
      <c r="N110" s="271">
        <v>3</v>
      </c>
      <c r="O110" s="251">
        <f>IFERROR(INDEX('Pipe Table'!$A$3:$R$39,MATCH('WELD LOG'!N110,'Pipe Table'!$A$3:$A$39,),MATCH('WELD LOG'!M110,'Pipe Table'!$A$3:$R$3,0)),"")</f>
        <v>0.216</v>
      </c>
      <c r="P110" s="601">
        <f t="shared" si="1"/>
        <v>9.4247779607693793</v>
      </c>
      <c r="Q110" s="317" t="s">
        <v>45</v>
      </c>
      <c r="R110" s="310"/>
      <c r="S110" s="318" t="s">
        <v>427</v>
      </c>
      <c r="T110" s="319"/>
      <c r="U110" s="320" t="s">
        <v>339</v>
      </c>
      <c r="V110" s="309">
        <v>46191</v>
      </c>
      <c r="W110" s="310" t="s">
        <v>378</v>
      </c>
      <c r="X110" s="313"/>
      <c r="Y110" s="313"/>
      <c r="Z110" s="313"/>
      <c r="AA110" s="313"/>
      <c r="AB110" s="313"/>
      <c r="AC110" s="313"/>
      <c r="AD110" s="313"/>
      <c r="AE110" s="300"/>
      <c r="AF110" s="300"/>
      <c r="AG110" s="315"/>
      <c r="AH110" s="313"/>
      <c r="AI110" s="313"/>
      <c r="AJ110" s="313"/>
      <c r="AK110" s="311"/>
      <c r="AL110" s="270"/>
      <c r="AM110" s="311"/>
      <c r="AN110" s="311"/>
      <c r="AO110" s="270"/>
      <c r="AP110" s="346"/>
      <c r="AQ110" s="336"/>
      <c r="AR110" s="336"/>
      <c r="AS110" s="336"/>
      <c r="AT110" s="336"/>
      <c r="AU110" s="336"/>
      <c r="AV110" s="336"/>
      <c r="AW110" s="336"/>
      <c r="AX110" s="336"/>
      <c r="AY110" s="336"/>
      <c r="AZ110" s="336"/>
      <c r="BA110" s="336"/>
      <c r="BB110" s="336"/>
      <c r="BC110" s="336"/>
      <c r="BD110" s="336"/>
      <c r="BE110" s="336"/>
      <c r="BF110" s="336"/>
    </row>
    <row r="111" spans="1:58" s="109" customFormat="1" ht="12.95" customHeight="1">
      <c r="A111" s="341" t="s">
        <v>429</v>
      </c>
      <c r="B111" s="342" t="s">
        <v>430</v>
      </c>
      <c r="C111" s="270"/>
      <c r="D111" s="270">
        <v>301511</v>
      </c>
      <c r="E111" s="343" t="s">
        <v>381</v>
      </c>
      <c r="F111" s="344"/>
      <c r="G111" s="320" t="s">
        <v>163</v>
      </c>
      <c r="H111" s="320"/>
      <c r="I111" s="320"/>
      <c r="J111" s="320"/>
      <c r="K111" s="320"/>
      <c r="L111" s="310" t="s">
        <v>221</v>
      </c>
      <c r="M111" s="345">
        <v>80</v>
      </c>
      <c r="N111" s="271">
        <v>0.75</v>
      </c>
      <c r="O111" s="251">
        <f>IFERROR(INDEX('Pipe Table'!$A$3:$R$39,MATCH('WELD LOG'!N111,'Pipe Table'!$A$3:$A$39,),MATCH('WELD LOG'!M111,'Pipe Table'!$A$3:$R$3,0)),"")</f>
        <v>0.154</v>
      </c>
      <c r="P111" s="601">
        <f t="shared" si="1"/>
        <v>2.3561944901923448</v>
      </c>
      <c r="Q111" s="317" t="s">
        <v>82</v>
      </c>
      <c r="R111" s="310"/>
      <c r="S111" s="318" t="s">
        <v>428</v>
      </c>
      <c r="T111" s="319"/>
      <c r="U111" s="320" t="s">
        <v>339</v>
      </c>
      <c r="V111" s="309">
        <v>46191</v>
      </c>
      <c r="W111" s="310" t="s">
        <v>378</v>
      </c>
      <c r="X111" s="313"/>
      <c r="Y111" s="313"/>
      <c r="Z111" s="313"/>
      <c r="AA111" s="313"/>
      <c r="AB111" s="313"/>
      <c r="AC111" s="313"/>
      <c r="AD111" s="313"/>
      <c r="AE111" s="300"/>
      <c r="AF111" s="300"/>
      <c r="AG111" s="315"/>
      <c r="AH111" s="313"/>
      <c r="AI111" s="313"/>
      <c r="AJ111" s="313"/>
      <c r="AK111" s="311"/>
      <c r="AL111" s="270"/>
      <c r="AM111" s="311"/>
      <c r="AN111" s="311"/>
      <c r="AO111" s="270"/>
      <c r="AP111" s="346"/>
      <c r="AQ111" s="336"/>
      <c r="AR111" s="336"/>
      <c r="AS111" s="336"/>
      <c r="AT111" s="336"/>
      <c r="AU111" s="336"/>
      <c r="AV111" s="336"/>
      <c r="AW111" s="336"/>
      <c r="AX111" s="336"/>
      <c r="AY111" s="336"/>
      <c r="AZ111" s="336"/>
      <c r="BA111" s="336"/>
      <c r="BB111" s="336"/>
      <c r="BC111" s="336"/>
      <c r="BD111" s="336"/>
      <c r="BE111" s="336"/>
      <c r="BF111" s="336"/>
    </row>
    <row r="112" spans="1:58" s="109" customFormat="1" ht="12.95" customHeight="1">
      <c r="A112" s="341" t="s">
        <v>429</v>
      </c>
      <c r="B112" s="342" t="s">
        <v>430</v>
      </c>
      <c r="C112" s="270"/>
      <c r="D112" s="270">
        <v>301511</v>
      </c>
      <c r="E112" s="343" t="s">
        <v>381</v>
      </c>
      <c r="F112" s="344"/>
      <c r="G112" s="320" t="s">
        <v>163</v>
      </c>
      <c r="H112" s="320"/>
      <c r="I112" s="320"/>
      <c r="J112" s="320"/>
      <c r="K112" s="320"/>
      <c r="L112" s="310" t="s">
        <v>221</v>
      </c>
      <c r="M112" s="345" t="s">
        <v>435</v>
      </c>
      <c r="N112" s="271">
        <v>0.75</v>
      </c>
      <c r="O112" s="251" t="str">
        <f>IFERROR(INDEX('Pipe Table'!$A$3:$R$39,MATCH('WELD LOG'!N112,'Pipe Table'!$A$3:$A$39,),MATCH('WELD LOG'!M112,'Pipe Table'!$A$3:$R$3,0)),"")</f>
        <v/>
      </c>
      <c r="P112" s="601">
        <f t="shared" si="1"/>
        <v>2.3561944901923448</v>
      </c>
      <c r="Q112" s="317" t="s">
        <v>171</v>
      </c>
      <c r="R112" s="310"/>
      <c r="S112" s="318" t="s">
        <v>432</v>
      </c>
      <c r="T112" s="319"/>
      <c r="U112" s="320" t="s">
        <v>339</v>
      </c>
      <c r="V112" s="309">
        <v>46191</v>
      </c>
      <c r="W112" s="310" t="s">
        <v>378</v>
      </c>
      <c r="X112" s="313"/>
      <c r="Y112" s="313"/>
      <c r="Z112" s="313"/>
      <c r="AA112" s="313"/>
      <c r="AB112" s="313"/>
      <c r="AC112" s="313"/>
      <c r="AD112" s="313"/>
      <c r="AE112" s="300"/>
      <c r="AF112" s="300"/>
      <c r="AG112" s="315"/>
      <c r="AH112" s="313"/>
      <c r="AI112" s="313"/>
      <c r="AJ112" s="313"/>
      <c r="AK112" s="311"/>
      <c r="AL112" s="270"/>
      <c r="AM112" s="311"/>
      <c r="AN112" s="311"/>
      <c r="AO112" s="270"/>
      <c r="AP112" s="346"/>
      <c r="AQ112" s="336"/>
      <c r="AR112" s="336"/>
      <c r="AS112" s="336"/>
      <c r="AT112" s="336"/>
      <c r="AU112" s="336"/>
      <c r="AV112" s="336"/>
      <c r="AW112" s="336"/>
      <c r="AX112" s="336"/>
      <c r="AY112" s="336"/>
      <c r="AZ112" s="336"/>
      <c r="BA112" s="336"/>
      <c r="BB112" s="336"/>
      <c r="BC112" s="336"/>
      <c r="BD112" s="336"/>
      <c r="BE112" s="336"/>
      <c r="BF112" s="336"/>
    </row>
    <row r="113" spans="1:58" s="109" customFormat="1" ht="12.95" customHeight="1">
      <c r="A113" s="341" t="s">
        <v>429</v>
      </c>
      <c r="B113" s="342" t="s">
        <v>430</v>
      </c>
      <c r="C113" s="270"/>
      <c r="D113" s="270">
        <v>301511</v>
      </c>
      <c r="E113" s="343" t="s">
        <v>381</v>
      </c>
      <c r="F113" s="344"/>
      <c r="G113" s="320" t="s">
        <v>163</v>
      </c>
      <c r="H113" s="320"/>
      <c r="I113" s="320"/>
      <c r="J113" s="320"/>
      <c r="K113" s="320"/>
      <c r="L113" s="310" t="s">
        <v>221</v>
      </c>
      <c r="M113" s="345">
        <v>80</v>
      </c>
      <c r="N113" s="271">
        <v>0.75</v>
      </c>
      <c r="O113" s="251">
        <f>IFERROR(INDEX('Pipe Table'!$A$3:$R$39,MATCH('WELD LOG'!N113,'Pipe Table'!$A$3:$A$39,),MATCH('WELD LOG'!M113,'Pipe Table'!$A$3:$R$3,0)),"")</f>
        <v>0.154</v>
      </c>
      <c r="P113" s="601">
        <f t="shared" si="1"/>
        <v>2.3561944901923448</v>
      </c>
      <c r="Q113" s="317" t="s">
        <v>82</v>
      </c>
      <c r="R113" s="310"/>
      <c r="S113" s="318" t="s">
        <v>433</v>
      </c>
      <c r="T113" s="319"/>
      <c r="U113" s="320" t="s">
        <v>339</v>
      </c>
      <c r="V113" s="309">
        <v>46191</v>
      </c>
      <c r="W113" s="310" t="s">
        <v>378</v>
      </c>
      <c r="X113" s="313"/>
      <c r="Y113" s="313"/>
      <c r="Z113" s="313"/>
      <c r="AA113" s="313"/>
      <c r="AB113" s="313"/>
      <c r="AC113" s="313"/>
      <c r="AD113" s="313"/>
      <c r="AE113" s="300"/>
      <c r="AF113" s="300"/>
      <c r="AG113" s="315"/>
      <c r="AH113" s="313"/>
      <c r="AI113" s="313"/>
      <c r="AJ113" s="313"/>
      <c r="AK113" s="311"/>
      <c r="AL113" s="270"/>
      <c r="AM113" s="311"/>
      <c r="AN113" s="311"/>
      <c r="AO113" s="270"/>
      <c r="AP113" s="346"/>
      <c r="AQ113" s="336"/>
      <c r="AR113" s="336"/>
      <c r="AS113" s="336"/>
      <c r="AT113" s="336"/>
      <c r="AU113" s="336"/>
      <c r="AV113" s="336"/>
      <c r="AW113" s="336"/>
      <c r="AX113" s="336"/>
      <c r="AY113" s="336"/>
      <c r="AZ113" s="336"/>
      <c r="BA113" s="336"/>
      <c r="BB113" s="336"/>
      <c r="BC113" s="336"/>
      <c r="BD113" s="336"/>
      <c r="BE113" s="336"/>
      <c r="BF113" s="336"/>
    </row>
    <row r="114" spans="1:58" s="109" customFormat="1" ht="12.95" customHeight="1">
      <c r="A114" s="341" t="s">
        <v>429</v>
      </c>
      <c r="B114" s="342" t="s">
        <v>430</v>
      </c>
      <c r="C114" s="270"/>
      <c r="D114" s="270">
        <v>301511</v>
      </c>
      <c r="E114" s="343" t="s">
        <v>381</v>
      </c>
      <c r="F114" s="344"/>
      <c r="G114" s="320" t="s">
        <v>163</v>
      </c>
      <c r="H114" s="320"/>
      <c r="I114" s="320"/>
      <c r="J114" s="320"/>
      <c r="K114" s="320"/>
      <c r="L114" s="310" t="s">
        <v>221</v>
      </c>
      <c r="M114" s="345" t="s">
        <v>435</v>
      </c>
      <c r="N114" s="271">
        <v>0.75</v>
      </c>
      <c r="O114" s="251" t="str">
        <f>IFERROR(INDEX('Pipe Table'!$A$3:$R$39,MATCH('WELD LOG'!N114,'Pipe Table'!$A$3:$A$39,),MATCH('WELD LOG'!M114,'Pipe Table'!$A$3:$R$3,0)),"")</f>
        <v/>
      </c>
      <c r="P114" s="601">
        <f t="shared" si="1"/>
        <v>2.3561944901923448</v>
      </c>
      <c r="Q114" s="317" t="s">
        <v>171</v>
      </c>
      <c r="R114" s="310"/>
      <c r="S114" s="318" t="s">
        <v>434</v>
      </c>
      <c r="T114" s="319"/>
      <c r="U114" s="320" t="s">
        <v>339</v>
      </c>
      <c r="V114" s="309">
        <v>46191</v>
      </c>
      <c r="W114" s="310" t="s">
        <v>378</v>
      </c>
      <c r="X114" s="313"/>
      <c r="Y114" s="313"/>
      <c r="Z114" s="313"/>
      <c r="AA114" s="313"/>
      <c r="AB114" s="313"/>
      <c r="AC114" s="313"/>
      <c r="AD114" s="313"/>
      <c r="AE114" s="300"/>
      <c r="AF114" s="300"/>
      <c r="AG114" s="315"/>
      <c r="AH114" s="313"/>
      <c r="AI114" s="313"/>
      <c r="AJ114" s="313"/>
      <c r="AK114" s="311"/>
      <c r="AL114" s="270"/>
      <c r="AM114" s="311"/>
      <c r="AN114" s="311"/>
      <c r="AO114" s="270"/>
      <c r="AP114" s="346"/>
      <c r="AQ114" s="336"/>
      <c r="AR114" s="336"/>
      <c r="AS114" s="336"/>
      <c r="AT114" s="336"/>
      <c r="AU114" s="336"/>
      <c r="AV114" s="336"/>
      <c r="AW114" s="336"/>
      <c r="AX114" s="336"/>
      <c r="AY114" s="336"/>
      <c r="AZ114" s="336"/>
      <c r="BA114" s="336"/>
      <c r="BB114" s="336"/>
      <c r="BC114" s="336"/>
      <c r="BD114" s="336"/>
      <c r="BE114" s="336"/>
      <c r="BF114" s="336"/>
    </row>
    <row r="115" spans="1:58" s="109" customFormat="1" ht="12.95" customHeight="1">
      <c r="A115" s="341" t="s">
        <v>429</v>
      </c>
      <c r="B115" s="342" t="s">
        <v>431</v>
      </c>
      <c r="C115" s="270"/>
      <c r="D115" s="270">
        <v>301511</v>
      </c>
      <c r="E115" s="343" t="s">
        <v>381</v>
      </c>
      <c r="F115" s="344" t="s">
        <v>163</v>
      </c>
      <c r="G115" s="320"/>
      <c r="H115" s="320"/>
      <c r="I115" s="320"/>
      <c r="J115" s="320"/>
      <c r="K115" s="320"/>
      <c r="L115" s="310" t="s">
        <v>221</v>
      </c>
      <c r="M115" s="345" t="s">
        <v>327</v>
      </c>
      <c r="N115" s="271">
        <v>3</v>
      </c>
      <c r="O115" s="251">
        <f>IFERROR(INDEX('Pipe Table'!$A$3:$R$39,MATCH('WELD LOG'!N115,'Pipe Table'!$A$3:$A$39,),MATCH('WELD LOG'!M115,'Pipe Table'!$A$3:$R$3,0)),"")</f>
        <v>0.216</v>
      </c>
      <c r="P115" s="601">
        <f t="shared" si="1"/>
        <v>9.4247779607693793</v>
      </c>
      <c r="Q115" s="317" t="s">
        <v>45</v>
      </c>
      <c r="R115" s="310"/>
      <c r="S115" s="318" t="s">
        <v>436</v>
      </c>
      <c r="T115" s="319"/>
      <c r="U115" s="320" t="s">
        <v>339</v>
      </c>
      <c r="V115" s="309">
        <v>46191</v>
      </c>
      <c r="W115" s="310" t="s">
        <v>378</v>
      </c>
      <c r="X115" s="313"/>
      <c r="Y115" s="313"/>
      <c r="Z115" s="313"/>
      <c r="AA115" s="313"/>
      <c r="AB115" s="313"/>
      <c r="AC115" s="313"/>
      <c r="AD115" s="313"/>
      <c r="AE115" s="300"/>
      <c r="AF115" s="300"/>
      <c r="AG115" s="315"/>
      <c r="AH115" s="313"/>
      <c r="AI115" s="313"/>
      <c r="AJ115" s="313"/>
      <c r="AK115" s="311"/>
      <c r="AL115" s="270"/>
      <c r="AM115" s="311"/>
      <c r="AN115" s="311"/>
      <c r="AO115" s="270"/>
      <c r="AP115" s="346"/>
      <c r="AQ115" s="336"/>
      <c r="AR115" s="336"/>
      <c r="AS115" s="336"/>
      <c r="AT115" s="336"/>
      <c r="AU115" s="336"/>
      <c r="AV115" s="336"/>
      <c r="AW115" s="336"/>
      <c r="AX115" s="336"/>
      <c r="AY115" s="336"/>
      <c r="AZ115" s="336"/>
      <c r="BA115" s="336"/>
      <c r="BB115" s="336"/>
      <c r="BC115" s="336"/>
      <c r="BD115" s="336"/>
      <c r="BE115" s="336"/>
      <c r="BF115" s="336"/>
    </row>
    <row r="116" spans="1:58" s="109" customFormat="1" ht="12.95" customHeight="1">
      <c r="A116" s="341" t="s">
        <v>416</v>
      </c>
      <c r="B116" s="342" t="s">
        <v>417</v>
      </c>
      <c r="C116" s="270"/>
      <c r="D116" s="270">
        <v>302061</v>
      </c>
      <c r="E116" s="343" t="s">
        <v>381</v>
      </c>
      <c r="F116" s="344" t="s">
        <v>163</v>
      </c>
      <c r="G116" s="320"/>
      <c r="H116" s="320"/>
      <c r="I116" s="320"/>
      <c r="J116" s="320"/>
      <c r="K116" s="320"/>
      <c r="L116" s="310" t="s">
        <v>221</v>
      </c>
      <c r="M116" s="345" t="s">
        <v>327</v>
      </c>
      <c r="N116" s="271">
        <v>4</v>
      </c>
      <c r="O116" s="251">
        <f>IFERROR(INDEX('Pipe Table'!$A$3:$R$39,MATCH('WELD LOG'!N116,'Pipe Table'!$A$3:$A$39,),MATCH('WELD LOG'!M116,'Pipe Table'!$A$3:$R$3,0)),"")</f>
        <v>0.23699999999999999</v>
      </c>
      <c r="P116" s="601">
        <f t="shared" si="1"/>
        <v>12.566370614359172</v>
      </c>
      <c r="Q116" s="317" t="s">
        <v>45</v>
      </c>
      <c r="R116" s="310"/>
      <c r="S116" s="318" t="s">
        <v>426</v>
      </c>
      <c r="T116" s="319"/>
      <c r="U116" s="320" t="s">
        <v>337</v>
      </c>
      <c r="V116" s="309">
        <v>46195</v>
      </c>
      <c r="W116" s="310" t="s">
        <v>378</v>
      </c>
      <c r="X116" s="313"/>
      <c r="Y116" s="313"/>
      <c r="Z116" s="313"/>
      <c r="AA116" s="313"/>
      <c r="AB116" s="313"/>
      <c r="AC116" s="313">
        <v>46198</v>
      </c>
      <c r="AD116" s="313" t="s">
        <v>211</v>
      </c>
      <c r="AE116" s="300"/>
      <c r="AF116" s="300"/>
      <c r="AG116" s="315"/>
      <c r="AH116" s="313"/>
      <c r="AI116" s="313"/>
      <c r="AJ116" s="313"/>
      <c r="AK116" s="311"/>
      <c r="AL116" s="270"/>
      <c r="AM116" s="311"/>
      <c r="AN116" s="311"/>
      <c r="AO116" s="270"/>
      <c r="AP116" s="683" t="str">
        <f>HYPERLINK("\\thor\Maintenance\~Weld Tracking~\Work Orders\WO302061", "Click To Open Docs")</f>
        <v>Click To Open Docs</v>
      </c>
      <c r="AQ116" s="336"/>
      <c r="AR116" s="336"/>
      <c r="AS116" s="336"/>
      <c r="AT116" s="336"/>
      <c r="AU116" s="336"/>
      <c r="AV116" s="336"/>
      <c r="AW116" s="336"/>
      <c r="AX116" s="336"/>
      <c r="AY116" s="336"/>
      <c r="AZ116" s="336"/>
      <c r="BA116" s="336"/>
      <c r="BB116" s="336"/>
      <c r="BC116" s="336"/>
      <c r="BD116" s="336"/>
      <c r="BE116" s="336"/>
      <c r="BF116" s="336"/>
    </row>
    <row r="117" spans="1:58" s="109" customFormat="1" ht="12.95" customHeight="1">
      <c r="A117" s="341" t="s">
        <v>416</v>
      </c>
      <c r="B117" s="342" t="s">
        <v>417</v>
      </c>
      <c r="C117" s="270"/>
      <c r="D117" s="270">
        <v>302061</v>
      </c>
      <c r="E117" s="343" t="s">
        <v>381</v>
      </c>
      <c r="F117" s="344" t="s">
        <v>163</v>
      </c>
      <c r="G117" s="320"/>
      <c r="H117" s="320"/>
      <c r="I117" s="320"/>
      <c r="J117" s="320"/>
      <c r="K117" s="320"/>
      <c r="L117" s="310" t="s">
        <v>221</v>
      </c>
      <c r="M117" s="345" t="s">
        <v>327</v>
      </c>
      <c r="N117" s="271">
        <v>4</v>
      </c>
      <c r="O117" s="251">
        <f>IFERROR(INDEX('Pipe Table'!$A$3:$R$39,MATCH('WELD LOG'!N117,'Pipe Table'!$A$3:$A$39,),MATCH('WELD LOG'!M117,'Pipe Table'!$A$3:$R$3,0)),"")</f>
        <v>0.23699999999999999</v>
      </c>
      <c r="P117" s="601">
        <f t="shared" si="1"/>
        <v>12.566370614359172</v>
      </c>
      <c r="Q117" s="317" t="s">
        <v>45</v>
      </c>
      <c r="R117" s="310"/>
      <c r="S117" s="318" t="s">
        <v>427</v>
      </c>
      <c r="T117" s="319"/>
      <c r="U117" s="320" t="s">
        <v>337</v>
      </c>
      <c r="V117" s="309">
        <v>46195</v>
      </c>
      <c r="W117" s="310" t="s">
        <v>378</v>
      </c>
      <c r="X117" s="313"/>
      <c r="Y117" s="313"/>
      <c r="Z117" s="313"/>
      <c r="AA117" s="313"/>
      <c r="AB117" s="313"/>
      <c r="AC117" s="313"/>
      <c r="AD117" s="313"/>
      <c r="AE117" s="300"/>
      <c r="AF117" s="300"/>
      <c r="AG117" s="315"/>
      <c r="AH117" s="313"/>
      <c r="AI117" s="313"/>
      <c r="AJ117" s="313"/>
      <c r="AK117" s="311"/>
      <c r="AL117" s="270"/>
      <c r="AM117" s="311"/>
      <c r="AN117" s="311"/>
      <c r="AO117" s="270"/>
      <c r="AP117" s="346"/>
      <c r="AQ117" s="336"/>
      <c r="AR117" s="336"/>
      <c r="AS117" s="336"/>
      <c r="AT117" s="336"/>
      <c r="AU117" s="336"/>
      <c r="AV117" s="336"/>
      <c r="AW117" s="336"/>
      <c r="AX117" s="336"/>
      <c r="AY117" s="336"/>
      <c r="AZ117" s="336"/>
      <c r="BA117" s="336"/>
      <c r="BB117" s="336"/>
      <c r="BC117" s="336"/>
      <c r="BD117" s="336"/>
      <c r="BE117" s="336"/>
      <c r="BF117" s="336"/>
    </row>
    <row r="118" spans="1:58" s="109" customFormat="1" ht="12.95" customHeight="1">
      <c r="A118" s="341" t="s">
        <v>416</v>
      </c>
      <c r="B118" s="342" t="s">
        <v>417</v>
      </c>
      <c r="C118" s="270"/>
      <c r="D118" s="270">
        <v>302061</v>
      </c>
      <c r="E118" s="343" t="s">
        <v>381</v>
      </c>
      <c r="F118" s="344"/>
      <c r="G118" s="320" t="s">
        <v>163</v>
      </c>
      <c r="H118" s="320"/>
      <c r="I118" s="320"/>
      <c r="J118" s="320"/>
      <c r="K118" s="320"/>
      <c r="L118" s="310" t="s">
        <v>221</v>
      </c>
      <c r="M118" s="345" t="s">
        <v>435</v>
      </c>
      <c r="N118" s="271">
        <v>0.75</v>
      </c>
      <c r="O118" s="251" t="str">
        <f>IFERROR(INDEX('Pipe Table'!$A$3:$R$39,MATCH('WELD LOG'!N118,'Pipe Table'!$A$3:$A$39,),MATCH('WELD LOG'!M118,'Pipe Table'!$A$3:$R$3,0)),"")</f>
        <v/>
      </c>
      <c r="P118" s="601">
        <f t="shared" si="1"/>
        <v>2.3561944901923448</v>
      </c>
      <c r="Q118" s="317" t="s">
        <v>171</v>
      </c>
      <c r="R118" s="310"/>
      <c r="S118" s="318" t="s">
        <v>428</v>
      </c>
      <c r="T118" s="319"/>
      <c r="U118" s="320" t="s">
        <v>337</v>
      </c>
      <c r="V118" s="309">
        <v>46195</v>
      </c>
      <c r="W118" s="310" t="s">
        <v>378</v>
      </c>
      <c r="X118" s="313"/>
      <c r="Y118" s="313"/>
      <c r="Z118" s="313"/>
      <c r="AA118" s="313"/>
      <c r="AB118" s="313"/>
      <c r="AC118" s="313"/>
      <c r="AD118" s="313"/>
      <c r="AE118" s="300"/>
      <c r="AF118" s="300"/>
      <c r="AG118" s="315"/>
      <c r="AH118" s="313"/>
      <c r="AI118" s="313"/>
      <c r="AJ118" s="313"/>
      <c r="AK118" s="311"/>
      <c r="AL118" s="270"/>
      <c r="AM118" s="311"/>
      <c r="AN118" s="311"/>
      <c r="AO118" s="270"/>
      <c r="AP118" s="346"/>
      <c r="AQ118" s="336"/>
      <c r="AR118" s="336"/>
      <c r="AS118" s="336"/>
      <c r="AT118" s="336"/>
      <c r="AU118" s="336"/>
      <c r="AV118" s="336"/>
      <c r="AW118" s="336"/>
      <c r="AX118" s="336"/>
      <c r="AY118" s="336"/>
      <c r="AZ118" s="336"/>
      <c r="BA118" s="336"/>
      <c r="BB118" s="336"/>
      <c r="BC118" s="336"/>
      <c r="BD118" s="336"/>
      <c r="BE118" s="336"/>
      <c r="BF118" s="336"/>
    </row>
    <row r="119" spans="1:58" s="109" customFormat="1" ht="12.95" customHeight="1">
      <c r="A119" s="341" t="s">
        <v>416</v>
      </c>
      <c r="B119" s="342" t="s">
        <v>417</v>
      </c>
      <c r="C119" s="270"/>
      <c r="D119" s="270">
        <v>302061</v>
      </c>
      <c r="E119" s="343" t="s">
        <v>381</v>
      </c>
      <c r="F119" s="344"/>
      <c r="G119" s="320" t="s">
        <v>163</v>
      </c>
      <c r="H119" s="320"/>
      <c r="I119" s="320"/>
      <c r="J119" s="320"/>
      <c r="K119" s="320"/>
      <c r="L119" s="310" t="s">
        <v>221</v>
      </c>
      <c r="M119" s="345">
        <v>80</v>
      </c>
      <c r="N119" s="271">
        <v>0.75</v>
      </c>
      <c r="O119" s="251">
        <f>IFERROR(INDEX('Pipe Table'!$A$3:$R$39,MATCH('WELD LOG'!N119,'Pipe Table'!$A$3:$A$39,),MATCH('WELD LOG'!M119,'Pipe Table'!$A$3:$R$3,0)),"")</f>
        <v>0.154</v>
      </c>
      <c r="P119" s="601">
        <f t="shared" si="1"/>
        <v>2.3561944901923448</v>
      </c>
      <c r="Q119" s="317" t="s">
        <v>82</v>
      </c>
      <c r="R119" s="310"/>
      <c r="S119" s="318" t="s">
        <v>432</v>
      </c>
      <c r="T119" s="319"/>
      <c r="U119" s="320" t="s">
        <v>337</v>
      </c>
      <c r="V119" s="309">
        <v>46195</v>
      </c>
      <c r="W119" s="310" t="s">
        <v>378</v>
      </c>
      <c r="X119" s="313"/>
      <c r="Y119" s="313"/>
      <c r="Z119" s="313">
        <v>46198</v>
      </c>
      <c r="AA119" s="313">
        <v>46198</v>
      </c>
      <c r="AB119" s="313"/>
      <c r="AC119" s="313"/>
      <c r="AD119" s="313"/>
      <c r="AE119" s="300"/>
      <c r="AF119" s="300"/>
      <c r="AG119" s="315"/>
      <c r="AH119" s="313"/>
      <c r="AI119" s="313"/>
      <c r="AJ119" s="313"/>
      <c r="AK119" s="311"/>
      <c r="AL119" s="270"/>
      <c r="AM119" s="311"/>
      <c r="AN119" s="311"/>
      <c r="AO119" s="270"/>
      <c r="AP119" s="346"/>
      <c r="AQ119" s="336"/>
      <c r="AR119" s="336"/>
      <c r="AS119" s="336"/>
      <c r="AT119" s="336"/>
      <c r="AU119" s="336"/>
      <c r="AV119" s="336"/>
      <c r="AW119" s="336"/>
      <c r="AX119" s="336"/>
      <c r="AY119" s="336"/>
      <c r="AZ119" s="336"/>
      <c r="BA119" s="336"/>
      <c r="BB119" s="336"/>
      <c r="BC119" s="336"/>
      <c r="BD119" s="336"/>
      <c r="BE119" s="336"/>
      <c r="BF119" s="336"/>
    </row>
    <row r="120" spans="1:58" s="109" customFormat="1" ht="12.95" customHeight="1">
      <c r="A120" s="341" t="s">
        <v>416</v>
      </c>
      <c r="B120" s="342" t="s">
        <v>419</v>
      </c>
      <c r="C120" s="270"/>
      <c r="D120" s="270">
        <v>302061</v>
      </c>
      <c r="E120" s="343" t="s">
        <v>381</v>
      </c>
      <c r="F120" s="344" t="s">
        <v>163</v>
      </c>
      <c r="G120" s="320"/>
      <c r="H120" s="320"/>
      <c r="I120" s="320"/>
      <c r="J120" s="320"/>
      <c r="K120" s="320"/>
      <c r="L120" s="310" t="s">
        <v>221</v>
      </c>
      <c r="M120" s="345" t="s">
        <v>327</v>
      </c>
      <c r="N120" s="271">
        <v>3</v>
      </c>
      <c r="O120" s="251">
        <f>IFERROR(INDEX('Pipe Table'!$A$3:$R$39,MATCH('WELD LOG'!N120,'Pipe Table'!$A$3:$A$39,),MATCH('WELD LOG'!M120,'Pipe Table'!$A$3:$R$3,0)),"")</f>
        <v>0.216</v>
      </c>
      <c r="P120" s="601">
        <f t="shared" si="1"/>
        <v>9.4247779607693793</v>
      </c>
      <c r="Q120" s="317" t="s">
        <v>45</v>
      </c>
      <c r="R120" s="310"/>
      <c r="S120" s="318" t="s">
        <v>432</v>
      </c>
      <c r="T120" s="319"/>
      <c r="U120" s="320" t="s">
        <v>368</v>
      </c>
      <c r="V120" s="309">
        <v>46195</v>
      </c>
      <c r="W120" s="310" t="s">
        <v>378</v>
      </c>
      <c r="X120" s="313"/>
      <c r="Y120" s="313"/>
      <c r="Z120" s="313"/>
      <c r="AA120" s="313"/>
      <c r="AB120" s="313"/>
      <c r="AC120" s="313"/>
      <c r="AD120" s="313"/>
      <c r="AE120" s="300"/>
      <c r="AF120" s="300"/>
      <c r="AG120" s="315"/>
      <c r="AH120" s="313"/>
      <c r="AI120" s="313"/>
      <c r="AJ120" s="313"/>
      <c r="AK120" s="311"/>
      <c r="AL120" s="270"/>
      <c r="AM120" s="311"/>
      <c r="AN120" s="311"/>
      <c r="AO120" s="270"/>
      <c r="AP120" s="346"/>
      <c r="AQ120" s="336"/>
      <c r="AR120" s="336"/>
      <c r="AS120" s="336"/>
      <c r="AT120" s="336"/>
      <c r="AU120" s="336"/>
      <c r="AV120" s="336"/>
      <c r="AW120" s="336"/>
      <c r="AX120" s="336"/>
      <c r="AY120" s="336"/>
      <c r="AZ120" s="336"/>
      <c r="BA120" s="336"/>
      <c r="BB120" s="336"/>
      <c r="BC120" s="336"/>
      <c r="BD120" s="336"/>
      <c r="BE120" s="336"/>
      <c r="BF120" s="336"/>
    </row>
    <row r="121" spans="1:58" s="109" customFormat="1" ht="12.95" customHeight="1">
      <c r="A121" s="341" t="s">
        <v>416</v>
      </c>
      <c r="B121" s="342" t="s">
        <v>419</v>
      </c>
      <c r="C121" s="270"/>
      <c r="D121" s="270">
        <v>302061</v>
      </c>
      <c r="E121" s="343" t="s">
        <v>381</v>
      </c>
      <c r="F121" s="344" t="s">
        <v>163</v>
      </c>
      <c r="G121" s="320"/>
      <c r="H121" s="320"/>
      <c r="I121" s="320"/>
      <c r="J121" s="320"/>
      <c r="K121" s="320"/>
      <c r="L121" s="310" t="s">
        <v>221</v>
      </c>
      <c r="M121" s="345" t="s">
        <v>327</v>
      </c>
      <c r="N121" s="271">
        <v>3</v>
      </c>
      <c r="O121" s="251">
        <f>IFERROR(INDEX('Pipe Table'!$A$3:$R$39,MATCH('WELD LOG'!N121,'Pipe Table'!$A$3:$A$39,),MATCH('WELD LOG'!M121,'Pipe Table'!$A$3:$R$3,0)),"")</f>
        <v>0.216</v>
      </c>
      <c r="P121" s="601">
        <f t="shared" si="1"/>
        <v>9.4247779607693793</v>
      </c>
      <c r="Q121" s="317" t="s">
        <v>45</v>
      </c>
      <c r="R121" s="310"/>
      <c r="S121" s="318" t="s">
        <v>433</v>
      </c>
      <c r="T121" s="319"/>
      <c r="U121" s="320" t="s">
        <v>368</v>
      </c>
      <c r="V121" s="309">
        <v>46195</v>
      </c>
      <c r="W121" s="310" t="s">
        <v>378</v>
      </c>
      <c r="X121" s="313"/>
      <c r="Y121" s="313"/>
      <c r="Z121" s="313"/>
      <c r="AA121" s="313"/>
      <c r="AB121" s="313"/>
      <c r="AC121" s="313"/>
      <c r="AD121" s="313"/>
      <c r="AE121" s="300"/>
      <c r="AF121" s="300"/>
      <c r="AG121" s="315"/>
      <c r="AH121" s="313"/>
      <c r="AI121" s="313"/>
      <c r="AJ121" s="313"/>
      <c r="AK121" s="311"/>
      <c r="AL121" s="270"/>
      <c r="AM121" s="311"/>
      <c r="AN121" s="311"/>
      <c r="AO121" s="270"/>
      <c r="AP121" s="346"/>
      <c r="AQ121" s="336"/>
      <c r="AR121" s="336"/>
      <c r="AS121" s="336"/>
      <c r="AT121" s="336"/>
      <c r="AU121" s="336"/>
      <c r="AV121" s="336"/>
      <c r="AW121" s="336"/>
      <c r="AX121" s="336"/>
      <c r="AY121" s="336"/>
      <c r="AZ121" s="336"/>
      <c r="BA121" s="336"/>
      <c r="BB121" s="336"/>
      <c r="BC121" s="336"/>
      <c r="BD121" s="336"/>
      <c r="BE121" s="336"/>
      <c r="BF121" s="336"/>
    </row>
    <row r="122" spans="1:58" s="109" customFormat="1" ht="12.95" customHeight="1">
      <c r="A122" s="341" t="s">
        <v>416</v>
      </c>
      <c r="B122" s="342" t="s">
        <v>419</v>
      </c>
      <c r="C122" s="270"/>
      <c r="D122" s="270">
        <v>302061</v>
      </c>
      <c r="E122" s="343" t="s">
        <v>381</v>
      </c>
      <c r="F122" s="344"/>
      <c r="G122" s="320" t="s">
        <v>163</v>
      </c>
      <c r="H122" s="320"/>
      <c r="I122" s="320"/>
      <c r="J122" s="320"/>
      <c r="K122" s="320"/>
      <c r="L122" s="310" t="s">
        <v>221</v>
      </c>
      <c r="M122" s="345" t="s">
        <v>435</v>
      </c>
      <c r="N122" s="271">
        <v>0.75</v>
      </c>
      <c r="O122" s="251" t="str">
        <f>IFERROR(INDEX('Pipe Table'!$A$3:$R$39,MATCH('WELD LOG'!N122,'Pipe Table'!$A$3:$A$39,),MATCH('WELD LOG'!M122,'Pipe Table'!$A$3:$R$3,0)),"")</f>
        <v/>
      </c>
      <c r="P122" s="601">
        <f t="shared" si="1"/>
        <v>2.3561944901923448</v>
      </c>
      <c r="Q122" s="317" t="s">
        <v>171</v>
      </c>
      <c r="R122" s="310"/>
      <c r="S122" s="318" t="s">
        <v>434</v>
      </c>
      <c r="T122" s="319"/>
      <c r="U122" s="320" t="s">
        <v>368</v>
      </c>
      <c r="V122" s="309">
        <v>46195</v>
      </c>
      <c r="W122" s="310" t="s">
        <v>378</v>
      </c>
      <c r="X122" s="313"/>
      <c r="Y122" s="322"/>
      <c r="Z122" s="322"/>
      <c r="AA122" s="322"/>
      <c r="AB122" s="322"/>
      <c r="AC122" s="322"/>
      <c r="AD122" s="322"/>
      <c r="AE122" s="300"/>
      <c r="AF122" s="300"/>
      <c r="AG122" s="315"/>
      <c r="AH122" s="313"/>
      <c r="AI122" s="313"/>
      <c r="AJ122" s="313"/>
      <c r="AK122" s="311"/>
      <c r="AL122" s="270"/>
      <c r="AM122" s="311"/>
      <c r="AN122" s="311"/>
      <c r="AO122" s="270"/>
      <c r="AP122" s="346"/>
      <c r="AQ122" s="336"/>
      <c r="AR122" s="336"/>
      <c r="AS122" s="336"/>
      <c r="AT122" s="336"/>
      <c r="AU122" s="336"/>
      <c r="AV122" s="336"/>
      <c r="AW122" s="336"/>
      <c r="AX122" s="336"/>
      <c r="AY122" s="336"/>
      <c r="AZ122" s="336"/>
      <c r="BA122" s="336"/>
      <c r="BB122" s="336"/>
      <c r="BC122" s="336"/>
      <c r="BD122" s="336"/>
      <c r="BE122" s="336"/>
      <c r="BF122" s="336"/>
    </row>
    <row r="123" spans="1:58" s="109" customFormat="1" ht="12.95" customHeight="1">
      <c r="A123" s="341" t="s">
        <v>416</v>
      </c>
      <c r="B123" s="342" t="s">
        <v>419</v>
      </c>
      <c r="C123" s="270"/>
      <c r="D123" s="270">
        <v>302061</v>
      </c>
      <c r="E123" s="343" t="s">
        <v>381</v>
      </c>
      <c r="F123" s="344"/>
      <c r="G123" s="320" t="s">
        <v>163</v>
      </c>
      <c r="H123" s="320"/>
      <c r="I123" s="320"/>
      <c r="J123" s="320"/>
      <c r="K123" s="320"/>
      <c r="L123" s="310" t="s">
        <v>221</v>
      </c>
      <c r="M123" s="345" t="s">
        <v>435</v>
      </c>
      <c r="N123" s="271">
        <v>0.75</v>
      </c>
      <c r="O123" s="251" t="str">
        <f>IFERROR(INDEX('Pipe Table'!$A$3:$R$39,MATCH('WELD LOG'!N123,'Pipe Table'!$A$3:$A$39,),MATCH('WELD LOG'!M123,'Pipe Table'!$A$3:$R$3,0)),"")</f>
        <v/>
      </c>
      <c r="P123" s="601">
        <f t="shared" si="1"/>
        <v>2.3561944901923448</v>
      </c>
      <c r="Q123" s="317" t="s">
        <v>171</v>
      </c>
      <c r="R123" s="310"/>
      <c r="S123" s="318" t="s">
        <v>436</v>
      </c>
      <c r="T123" s="319"/>
      <c r="U123" s="320" t="s">
        <v>368</v>
      </c>
      <c r="V123" s="309">
        <v>46195</v>
      </c>
      <c r="W123" s="310" t="s">
        <v>378</v>
      </c>
      <c r="X123" s="313"/>
      <c r="Y123" s="322"/>
      <c r="Z123" s="322">
        <v>46198</v>
      </c>
      <c r="AA123" s="322">
        <v>46198</v>
      </c>
      <c r="AB123" s="322"/>
      <c r="AC123" s="322"/>
      <c r="AD123" s="322"/>
      <c r="AE123" s="300"/>
      <c r="AF123" s="300"/>
      <c r="AG123" s="315"/>
      <c r="AH123" s="313"/>
      <c r="AI123" s="313"/>
      <c r="AJ123" s="313"/>
      <c r="AK123" s="311"/>
      <c r="AL123" s="270"/>
      <c r="AM123" s="311"/>
      <c r="AN123" s="311"/>
      <c r="AO123" s="270"/>
      <c r="AP123" s="346"/>
      <c r="AQ123" s="336"/>
      <c r="AR123" s="336"/>
      <c r="AS123" s="336"/>
      <c r="AT123" s="336"/>
      <c r="AU123" s="336"/>
      <c r="AV123" s="336"/>
      <c r="AW123" s="336"/>
      <c r="AX123" s="336"/>
      <c r="AY123" s="336"/>
      <c r="AZ123" s="336"/>
      <c r="BA123" s="336"/>
      <c r="BB123" s="336"/>
      <c r="BC123" s="336"/>
      <c r="BD123" s="336"/>
      <c r="BE123" s="336"/>
      <c r="BF123" s="336"/>
    </row>
    <row r="124" spans="1:58" s="109" customFormat="1" ht="12.95" customHeight="1">
      <c r="A124" s="341" t="s">
        <v>416</v>
      </c>
      <c r="B124" s="342" t="s">
        <v>419</v>
      </c>
      <c r="C124" s="270"/>
      <c r="D124" s="270">
        <v>302061</v>
      </c>
      <c r="E124" s="343" t="s">
        <v>381</v>
      </c>
      <c r="F124" s="344"/>
      <c r="G124" s="320" t="s">
        <v>163</v>
      </c>
      <c r="H124" s="320"/>
      <c r="I124" s="320"/>
      <c r="J124" s="320"/>
      <c r="K124" s="320"/>
      <c r="L124" s="310" t="s">
        <v>221</v>
      </c>
      <c r="M124" s="345">
        <v>80</v>
      </c>
      <c r="N124" s="271">
        <v>0.75</v>
      </c>
      <c r="O124" s="251">
        <f>IFERROR(INDEX('Pipe Table'!$A$3:$R$39,MATCH('WELD LOG'!N124,'Pipe Table'!$A$3:$A$39,),MATCH('WELD LOG'!M124,'Pipe Table'!$A$3:$R$3,0)),"")</f>
        <v>0.154</v>
      </c>
      <c r="P124" s="601">
        <f t="shared" si="1"/>
        <v>2.3561944901923448</v>
      </c>
      <c r="Q124" s="317" t="s">
        <v>82</v>
      </c>
      <c r="R124" s="310"/>
      <c r="S124" s="318" t="s">
        <v>437</v>
      </c>
      <c r="T124" s="319"/>
      <c r="U124" s="320" t="s">
        <v>368</v>
      </c>
      <c r="V124" s="309">
        <v>46195</v>
      </c>
      <c r="W124" s="310" t="s">
        <v>378</v>
      </c>
      <c r="X124" s="313"/>
      <c r="Y124" s="313"/>
      <c r="Z124" s="313"/>
      <c r="AA124" s="313"/>
      <c r="AB124" s="322"/>
      <c r="AC124" s="322"/>
      <c r="AD124" s="313"/>
      <c r="AE124" s="300"/>
      <c r="AF124" s="300"/>
      <c r="AG124" s="315"/>
      <c r="AH124" s="313"/>
      <c r="AI124" s="313"/>
      <c r="AJ124" s="313"/>
      <c r="AK124" s="311"/>
      <c r="AL124" s="270"/>
      <c r="AM124" s="311"/>
      <c r="AN124" s="311"/>
      <c r="AO124" s="270"/>
      <c r="AP124" s="346"/>
      <c r="AQ124" s="336"/>
      <c r="AR124" s="336"/>
      <c r="AS124" s="336"/>
      <c r="AT124" s="336"/>
      <c r="AU124" s="336"/>
      <c r="AV124" s="336"/>
      <c r="AW124" s="336"/>
      <c r="AX124" s="336"/>
      <c r="AY124" s="336"/>
      <c r="AZ124" s="336"/>
      <c r="BA124" s="336"/>
      <c r="BB124" s="336"/>
      <c r="BC124" s="336"/>
      <c r="BD124" s="336"/>
      <c r="BE124" s="336"/>
      <c r="BF124" s="336"/>
    </row>
    <row r="125" spans="1:58" s="109" customFormat="1" ht="12.95" customHeight="1">
      <c r="A125" s="341" t="s">
        <v>416</v>
      </c>
      <c r="B125" s="342" t="s">
        <v>419</v>
      </c>
      <c r="C125" s="270"/>
      <c r="D125" s="270">
        <v>302061</v>
      </c>
      <c r="E125" s="343" t="s">
        <v>381</v>
      </c>
      <c r="F125" s="344"/>
      <c r="G125" s="320" t="s">
        <v>163</v>
      </c>
      <c r="H125" s="320"/>
      <c r="I125" s="320"/>
      <c r="J125" s="320"/>
      <c r="K125" s="320"/>
      <c r="L125" s="310" t="s">
        <v>221</v>
      </c>
      <c r="M125" s="345">
        <v>80</v>
      </c>
      <c r="N125" s="271">
        <v>0.75</v>
      </c>
      <c r="O125" s="251">
        <f>IFERROR(INDEX('Pipe Table'!$A$3:$R$39,MATCH('WELD LOG'!N125,'Pipe Table'!$A$3:$A$39,),MATCH('WELD LOG'!M125,'Pipe Table'!$A$3:$R$3,0)),"")</f>
        <v>0.154</v>
      </c>
      <c r="P125" s="601">
        <f t="shared" si="1"/>
        <v>2.3561944901923448</v>
      </c>
      <c r="Q125" s="317" t="s">
        <v>82</v>
      </c>
      <c r="R125" s="310"/>
      <c r="S125" s="318" t="s">
        <v>438</v>
      </c>
      <c r="T125" s="319"/>
      <c r="U125" s="320" t="s">
        <v>368</v>
      </c>
      <c r="V125" s="309">
        <v>46195</v>
      </c>
      <c r="W125" s="310" t="s">
        <v>378</v>
      </c>
      <c r="X125" s="313"/>
      <c r="Y125" s="313"/>
      <c r="Z125" s="313">
        <v>46198</v>
      </c>
      <c r="AA125" s="313">
        <v>46198</v>
      </c>
      <c r="AB125" s="322"/>
      <c r="AC125" s="322"/>
      <c r="AD125" s="313"/>
      <c r="AE125" s="300"/>
      <c r="AF125" s="300"/>
      <c r="AG125" s="315"/>
      <c r="AH125" s="313"/>
      <c r="AI125" s="313"/>
      <c r="AJ125" s="313"/>
      <c r="AK125" s="311"/>
      <c r="AL125" s="270"/>
      <c r="AM125" s="311"/>
      <c r="AN125" s="311"/>
      <c r="AO125" s="270"/>
      <c r="AP125" s="346"/>
      <c r="AQ125" s="336"/>
      <c r="AR125" s="336"/>
      <c r="AS125" s="336"/>
      <c r="AT125" s="336"/>
      <c r="AU125" s="336"/>
      <c r="AV125" s="336"/>
      <c r="AW125" s="336"/>
      <c r="AX125" s="336"/>
      <c r="AY125" s="336"/>
      <c r="AZ125" s="336"/>
      <c r="BA125" s="336"/>
      <c r="BB125" s="336"/>
      <c r="BC125" s="336"/>
      <c r="BD125" s="336"/>
      <c r="BE125" s="336"/>
      <c r="BF125" s="336"/>
    </row>
    <row r="126" spans="1:58" s="109" customFormat="1" ht="12.95" customHeight="1">
      <c r="A126" s="341" t="s">
        <v>416</v>
      </c>
      <c r="B126" s="342" t="s">
        <v>419</v>
      </c>
      <c r="C126" s="270"/>
      <c r="D126" s="270">
        <v>302061</v>
      </c>
      <c r="E126" s="343" t="s">
        <v>381</v>
      </c>
      <c r="F126" s="344" t="s">
        <v>163</v>
      </c>
      <c r="G126" s="320"/>
      <c r="H126" s="320"/>
      <c r="I126" s="320"/>
      <c r="J126" s="320"/>
      <c r="K126" s="320"/>
      <c r="L126" s="310" t="s">
        <v>221</v>
      </c>
      <c r="M126" s="345" t="s">
        <v>327</v>
      </c>
      <c r="N126" s="271">
        <v>3</v>
      </c>
      <c r="O126" s="251">
        <f>IFERROR(INDEX('Pipe Table'!$A$3:$R$39,MATCH('WELD LOG'!N126,'Pipe Table'!$A$3:$A$39,),MATCH('WELD LOG'!M126,'Pipe Table'!$A$3:$R$3,0)),"")</f>
        <v>0.216</v>
      </c>
      <c r="P126" s="601">
        <f t="shared" si="1"/>
        <v>9.4247779607693793</v>
      </c>
      <c r="Q126" s="317" t="s">
        <v>45</v>
      </c>
      <c r="R126" s="310"/>
      <c r="S126" s="318" t="s">
        <v>439</v>
      </c>
      <c r="T126" s="319"/>
      <c r="U126" s="320" t="s">
        <v>368</v>
      </c>
      <c r="V126" s="309">
        <v>46195</v>
      </c>
      <c r="W126" s="310" t="s">
        <v>378</v>
      </c>
      <c r="X126" s="313"/>
      <c r="Y126" s="313"/>
      <c r="Z126" s="313"/>
      <c r="AA126" s="313"/>
      <c r="AB126" s="322"/>
      <c r="AC126" s="322"/>
      <c r="AD126" s="313"/>
      <c r="AE126" s="300"/>
      <c r="AF126" s="300"/>
      <c r="AG126" s="315"/>
      <c r="AH126" s="313"/>
      <c r="AI126" s="313"/>
      <c r="AJ126" s="313"/>
      <c r="AK126" s="311"/>
      <c r="AL126" s="270"/>
      <c r="AM126" s="311"/>
      <c r="AN126" s="311"/>
      <c r="AO126" s="270"/>
      <c r="AP126" s="346"/>
      <c r="AQ126" s="336"/>
      <c r="AR126" s="336"/>
      <c r="AS126" s="336"/>
      <c r="AT126" s="336"/>
      <c r="AU126" s="336"/>
      <c r="AV126" s="336"/>
      <c r="AW126" s="336"/>
      <c r="AX126" s="336"/>
      <c r="AY126" s="336"/>
      <c r="AZ126" s="336"/>
      <c r="BA126" s="336"/>
      <c r="BB126" s="336"/>
      <c r="BC126" s="336"/>
      <c r="BD126" s="336"/>
      <c r="BE126" s="336"/>
      <c r="BF126" s="336"/>
    </row>
    <row r="127" spans="1:58" s="109" customFormat="1" ht="12.95" customHeight="1">
      <c r="A127" s="341" t="s">
        <v>416</v>
      </c>
      <c r="B127" s="342" t="s">
        <v>419</v>
      </c>
      <c r="C127" s="270"/>
      <c r="D127" s="270">
        <v>302061</v>
      </c>
      <c r="E127" s="343" t="s">
        <v>381</v>
      </c>
      <c r="F127" s="344" t="s">
        <v>163</v>
      </c>
      <c r="G127" s="320"/>
      <c r="H127" s="320"/>
      <c r="I127" s="320"/>
      <c r="J127" s="320"/>
      <c r="K127" s="320"/>
      <c r="L127" s="310" t="s">
        <v>221</v>
      </c>
      <c r="M127" s="345" t="s">
        <v>327</v>
      </c>
      <c r="N127" s="271">
        <v>3</v>
      </c>
      <c r="O127" s="251">
        <f>IFERROR(INDEX('Pipe Table'!$A$3:$R$39,MATCH('WELD LOG'!N127,'Pipe Table'!$A$3:$A$39,),MATCH('WELD LOG'!M127,'Pipe Table'!$A$3:$R$3,0)),"")</f>
        <v>0.216</v>
      </c>
      <c r="P127" s="601">
        <f t="shared" si="1"/>
        <v>9.4247779607693793</v>
      </c>
      <c r="Q127" s="317" t="s">
        <v>45</v>
      </c>
      <c r="R127" s="310"/>
      <c r="S127" s="318" t="s">
        <v>440</v>
      </c>
      <c r="T127" s="319"/>
      <c r="U127" s="320" t="s">
        <v>368</v>
      </c>
      <c r="V127" s="309">
        <v>46195</v>
      </c>
      <c r="W127" s="310" t="s">
        <v>378</v>
      </c>
      <c r="X127" s="313"/>
      <c r="Y127" s="313"/>
      <c r="Z127" s="313"/>
      <c r="AA127" s="313"/>
      <c r="AB127" s="322"/>
      <c r="AC127" s="322"/>
      <c r="AD127" s="313"/>
      <c r="AE127" s="300"/>
      <c r="AF127" s="300"/>
      <c r="AG127" s="315"/>
      <c r="AH127" s="313"/>
      <c r="AI127" s="313"/>
      <c r="AJ127" s="313"/>
      <c r="AK127" s="311"/>
      <c r="AL127" s="270"/>
      <c r="AM127" s="311"/>
      <c r="AN127" s="311"/>
      <c r="AO127" s="270"/>
      <c r="AP127" s="346"/>
      <c r="AQ127" s="336"/>
      <c r="AR127" s="336"/>
      <c r="AS127" s="336"/>
      <c r="AT127" s="336"/>
      <c r="AU127" s="336"/>
      <c r="AV127" s="336"/>
      <c r="AW127" s="336"/>
      <c r="AX127" s="336"/>
      <c r="AY127" s="336"/>
      <c r="AZ127" s="336"/>
      <c r="BA127" s="336"/>
      <c r="BB127" s="336"/>
      <c r="BC127" s="336"/>
      <c r="BD127" s="336"/>
      <c r="BE127" s="336"/>
      <c r="BF127" s="336"/>
    </row>
    <row r="128" spans="1:58" s="109" customFormat="1" ht="12.95" customHeight="1">
      <c r="A128" s="341" t="s">
        <v>416</v>
      </c>
      <c r="B128" s="342" t="s">
        <v>419</v>
      </c>
      <c r="C128" s="270"/>
      <c r="D128" s="270">
        <v>302061</v>
      </c>
      <c r="E128" s="343" t="s">
        <v>381</v>
      </c>
      <c r="F128" s="344"/>
      <c r="G128" s="320" t="s">
        <v>163</v>
      </c>
      <c r="H128" s="320"/>
      <c r="I128" s="320"/>
      <c r="J128" s="320"/>
      <c r="K128" s="320"/>
      <c r="L128" s="310" t="s">
        <v>221</v>
      </c>
      <c r="M128" s="345" t="s">
        <v>435</v>
      </c>
      <c r="N128" s="271">
        <v>0.75</v>
      </c>
      <c r="O128" s="251" t="str">
        <f>IFERROR(INDEX('Pipe Table'!$A$3:$R$39,MATCH('WELD LOG'!N128,'Pipe Table'!$A$3:$A$39,),MATCH('WELD LOG'!M128,'Pipe Table'!$A$3:$R$3,0)),"")</f>
        <v/>
      </c>
      <c r="P128" s="601">
        <f t="shared" si="1"/>
        <v>2.3561944901923448</v>
      </c>
      <c r="Q128" s="317" t="s">
        <v>171</v>
      </c>
      <c r="R128" s="310"/>
      <c r="S128" s="318" t="s">
        <v>441</v>
      </c>
      <c r="T128" s="319"/>
      <c r="U128" s="320" t="s">
        <v>368</v>
      </c>
      <c r="V128" s="309">
        <v>46195</v>
      </c>
      <c r="W128" s="310" t="s">
        <v>378</v>
      </c>
      <c r="X128" s="313"/>
      <c r="Y128" s="313"/>
      <c r="Z128" s="313"/>
      <c r="AA128" s="313"/>
      <c r="AB128" s="322"/>
      <c r="AC128" s="322"/>
      <c r="AD128" s="350"/>
      <c r="AE128" s="300"/>
      <c r="AF128" s="300"/>
      <c r="AG128" s="315"/>
      <c r="AH128" s="313"/>
      <c r="AI128" s="313"/>
      <c r="AJ128" s="313"/>
      <c r="AK128" s="311"/>
      <c r="AL128" s="270"/>
      <c r="AM128" s="311"/>
      <c r="AN128" s="311"/>
      <c r="AO128" s="270"/>
      <c r="AP128" s="346"/>
      <c r="AQ128" s="336"/>
      <c r="AR128" s="336"/>
      <c r="AS128" s="336"/>
      <c r="AT128" s="336"/>
      <c r="AU128" s="336"/>
      <c r="AV128" s="336"/>
      <c r="AW128" s="336"/>
      <c r="AX128" s="336"/>
      <c r="AY128" s="336"/>
      <c r="AZ128" s="336"/>
      <c r="BA128" s="336"/>
      <c r="BB128" s="336"/>
      <c r="BC128" s="336"/>
      <c r="BD128" s="336"/>
      <c r="BE128" s="336"/>
      <c r="BF128" s="336"/>
    </row>
    <row r="129" spans="1:58" s="109" customFormat="1" ht="12.95" customHeight="1">
      <c r="A129" s="341" t="s">
        <v>416</v>
      </c>
      <c r="B129" s="342" t="s">
        <v>419</v>
      </c>
      <c r="C129" s="270"/>
      <c r="D129" s="270">
        <v>302061</v>
      </c>
      <c r="E129" s="343" t="s">
        <v>381</v>
      </c>
      <c r="F129" s="344"/>
      <c r="G129" s="320" t="s">
        <v>163</v>
      </c>
      <c r="H129" s="320"/>
      <c r="I129" s="320"/>
      <c r="J129" s="320"/>
      <c r="K129" s="320"/>
      <c r="L129" s="310" t="s">
        <v>221</v>
      </c>
      <c r="M129" s="345" t="s">
        <v>435</v>
      </c>
      <c r="N129" s="271">
        <v>0.75</v>
      </c>
      <c r="O129" s="251" t="str">
        <f>IFERROR(INDEX('Pipe Table'!$A$3:$R$39,MATCH('WELD LOG'!N129,'Pipe Table'!$A$3:$A$39,),MATCH('WELD LOG'!M129,'Pipe Table'!$A$3:$R$3,0)),"")</f>
        <v/>
      </c>
      <c r="P129" s="601">
        <f t="shared" si="1"/>
        <v>2.3561944901923448</v>
      </c>
      <c r="Q129" s="317" t="s">
        <v>82</v>
      </c>
      <c r="R129" s="310"/>
      <c r="S129" s="318" t="s">
        <v>442</v>
      </c>
      <c r="T129" s="319"/>
      <c r="U129" s="320" t="s">
        <v>368</v>
      </c>
      <c r="V129" s="309">
        <v>46195</v>
      </c>
      <c r="W129" s="310" t="s">
        <v>378</v>
      </c>
      <c r="X129" s="313"/>
      <c r="Y129" s="313"/>
      <c r="Z129" s="313"/>
      <c r="AA129" s="313"/>
      <c r="AB129" s="322"/>
      <c r="AC129" s="322"/>
      <c r="AD129" s="313"/>
      <c r="AE129" s="300"/>
      <c r="AF129" s="300"/>
      <c r="AG129" s="315"/>
      <c r="AH129" s="313"/>
      <c r="AI129" s="313"/>
      <c r="AJ129" s="313"/>
      <c r="AK129" s="311"/>
      <c r="AL129" s="270"/>
      <c r="AM129" s="311"/>
      <c r="AN129" s="311"/>
      <c r="AO129" s="270"/>
      <c r="AP129" s="346"/>
      <c r="AQ129" s="336"/>
      <c r="AR129" s="336"/>
      <c r="AS129" s="336"/>
      <c r="AT129" s="336"/>
      <c r="AU129" s="336"/>
      <c r="AV129" s="336"/>
      <c r="AW129" s="336"/>
      <c r="AX129" s="336"/>
      <c r="AY129" s="336"/>
      <c r="AZ129" s="336"/>
      <c r="BA129" s="336"/>
      <c r="BB129" s="336"/>
      <c r="BC129" s="336"/>
      <c r="BD129" s="336"/>
      <c r="BE129" s="336"/>
      <c r="BF129" s="336"/>
    </row>
    <row r="130" spans="1:58" s="109" customFormat="1" ht="12.95" customHeight="1">
      <c r="A130" s="341" t="s">
        <v>416</v>
      </c>
      <c r="B130" s="342" t="s">
        <v>419</v>
      </c>
      <c r="C130" s="270"/>
      <c r="D130" s="270">
        <v>302061</v>
      </c>
      <c r="E130" s="343" t="s">
        <v>381</v>
      </c>
      <c r="F130" s="344" t="s">
        <v>163</v>
      </c>
      <c r="G130" s="320"/>
      <c r="H130" s="320"/>
      <c r="I130" s="320"/>
      <c r="J130" s="320"/>
      <c r="K130" s="320"/>
      <c r="L130" s="310" t="s">
        <v>221</v>
      </c>
      <c r="M130" s="345" t="s">
        <v>327</v>
      </c>
      <c r="N130" s="271">
        <v>3</v>
      </c>
      <c r="O130" s="251">
        <f>IFERROR(INDEX('Pipe Table'!$A$3:$R$39,MATCH('WELD LOG'!N130,'Pipe Table'!$A$3:$A$39,),MATCH('WELD LOG'!M130,'Pipe Table'!$A$3:$R$3,0)),"")</f>
        <v>0.216</v>
      </c>
      <c r="P130" s="601">
        <f t="shared" si="1"/>
        <v>9.4247779607693793</v>
      </c>
      <c r="Q130" s="317" t="s">
        <v>45</v>
      </c>
      <c r="R130" s="310"/>
      <c r="S130" s="318" t="s">
        <v>443</v>
      </c>
      <c r="T130" s="319"/>
      <c r="U130" s="320" t="s">
        <v>368</v>
      </c>
      <c r="V130" s="309">
        <v>46196</v>
      </c>
      <c r="W130" s="310" t="s">
        <v>378</v>
      </c>
      <c r="X130" s="313"/>
      <c r="Y130" s="313"/>
      <c r="Z130" s="313"/>
      <c r="AA130" s="313"/>
      <c r="AB130" s="322"/>
      <c r="AC130" s="322"/>
      <c r="AD130" s="313"/>
      <c r="AE130" s="300"/>
      <c r="AF130" s="300"/>
      <c r="AG130" s="315"/>
      <c r="AH130" s="313"/>
      <c r="AI130" s="313"/>
      <c r="AJ130" s="313"/>
      <c r="AK130" s="311"/>
      <c r="AL130" s="270"/>
      <c r="AM130" s="311"/>
      <c r="AN130" s="311"/>
      <c r="AO130" s="270"/>
      <c r="AP130" s="346"/>
      <c r="AQ130" s="336"/>
      <c r="AR130" s="336"/>
      <c r="AS130" s="336"/>
      <c r="AT130" s="336"/>
      <c r="AU130" s="336"/>
      <c r="AV130" s="336"/>
      <c r="AW130" s="336"/>
      <c r="AX130" s="336"/>
      <c r="AY130" s="336"/>
      <c r="AZ130" s="336"/>
      <c r="BA130" s="336"/>
      <c r="BB130" s="336"/>
      <c r="BC130" s="336"/>
      <c r="BD130" s="336"/>
      <c r="BE130" s="336"/>
      <c r="BF130" s="336"/>
    </row>
    <row r="131" spans="1:58" s="109" customFormat="1" ht="12.95" customHeight="1">
      <c r="A131" s="341" t="s">
        <v>416</v>
      </c>
      <c r="B131" s="342" t="s">
        <v>419</v>
      </c>
      <c r="C131" s="270"/>
      <c r="D131" s="270">
        <v>302061</v>
      </c>
      <c r="E131" s="343" t="s">
        <v>381</v>
      </c>
      <c r="F131" s="344" t="s">
        <v>163</v>
      </c>
      <c r="G131" s="320"/>
      <c r="H131" s="320"/>
      <c r="I131" s="320"/>
      <c r="J131" s="320"/>
      <c r="K131" s="320"/>
      <c r="L131" s="310" t="s">
        <v>221</v>
      </c>
      <c r="M131" s="345" t="s">
        <v>327</v>
      </c>
      <c r="N131" s="271">
        <v>3</v>
      </c>
      <c r="O131" s="251">
        <f>IFERROR(INDEX('Pipe Table'!$A$3:$R$39,MATCH('WELD LOG'!N131,'Pipe Table'!$A$3:$A$39,),MATCH('WELD LOG'!M131,'Pipe Table'!$A$3:$R$3,0)),"")</f>
        <v>0.216</v>
      </c>
      <c r="P131" s="601">
        <f t="shared" si="1"/>
        <v>9.4247779607693793</v>
      </c>
      <c r="Q131" s="317" t="s">
        <v>45</v>
      </c>
      <c r="R131" s="310"/>
      <c r="S131" s="318" t="s">
        <v>444</v>
      </c>
      <c r="T131" s="319"/>
      <c r="U131" s="320" t="s">
        <v>368</v>
      </c>
      <c r="V131" s="309">
        <v>46196</v>
      </c>
      <c r="W131" s="310" t="s">
        <v>378</v>
      </c>
      <c r="X131" s="313"/>
      <c r="Y131" s="313"/>
      <c r="Z131" s="313"/>
      <c r="AA131" s="313"/>
      <c r="AB131" s="322"/>
      <c r="AC131" s="322"/>
      <c r="AD131" s="313"/>
      <c r="AE131" s="300"/>
      <c r="AF131" s="300"/>
      <c r="AG131" s="315"/>
      <c r="AH131" s="313"/>
      <c r="AI131" s="313"/>
      <c r="AJ131" s="313"/>
      <c r="AK131" s="311"/>
      <c r="AL131" s="270"/>
      <c r="AM131" s="311"/>
      <c r="AN131" s="311"/>
      <c r="AO131" s="270"/>
      <c r="AP131" s="346"/>
      <c r="AQ131" s="336"/>
      <c r="AR131" s="336"/>
      <c r="AS131" s="336"/>
      <c r="AT131" s="336"/>
      <c r="AU131" s="336"/>
      <c r="AV131" s="336"/>
      <c r="AW131" s="336"/>
      <c r="AX131" s="336"/>
      <c r="AY131" s="336"/>
      <c r="AZ131" s="336"/>
      <c r="BA131" s="336"/>
      <c r="BB131" s="336"/>
      <c r="BC131" s="336"/>
      <c r="BD131" s="336"/>
      <c r="BE131" s="336"/>
      <c r="BF131" s="336"/>
    </row>
    <row r="132" spans="1:58" s="109" customFormat="1" ht="12.95" customHeight="1">
      <c r="A132" s="341" t="s">
        <v>416</v>
      </c>
      <c r="B132" s="342" t="s">
        <v>419</v>
      </c>
      <c r="C132" s="270"/>
      <c r="D132" s="270">
        <v>302061</v>
      </c>
      <c r="E132" s="343" t="s">
        <v>381</v>
      </c>
      <c r="F132" s="344" t="s">
        <v>163</v>
      </c>
      <c r="G132" s="320"/>
      <c r="H132" s="320"/>
      <c r="I132" s="320"/>
      <c r="J132" s="320"/>
      <c r="K132" s="320"/>
      <c r="L132" s="310" t="s">
        <v>221</v>
      </c>
      <c r="M132" s="345" t="s">
        <v>327</v>
      </c>
      <c r="N132" s="271">
        <v>3</v>
      </c>
      <c r="O132" s="251">
        <f>IFERROR(INDEX('Pipe Table'!$A$3:$R$39,MATCH('WELD LOG'!N132,'Pipe Table'!$A$3:$A$39,),MATCH('WELD LOG'!M132,'Pipe Table'!$A$3:$R$3,0)),"")</f>
        <v>0.216</v>
      </c>
      <c r="P132" s="601">
        <f t="shared" si="1"/>
        <v>9.4247779607693793</v>
      </c>
      <c r="Q132" s="317" t="s">
        <v>45</v>
      </c>
      <c r="R132" s="310"/>
      <c r="S132" s="318" t="s">
        <v>445</v>
      </c>
      <c r="T132" s="319"/>
      <c r="U132" s="320" t="s">
        <v>368</v>
      </c>
      <c r="V132" s="309">
        <v>46196</v>
      </c>
      <c r="W132" s="310" t="s">
        <v>378</v>
      </c>
      <c r="X132" s="313"/>
      <c r="Y132" s="313"/>
      <c r="Z132" s="313"/>
      <c r="AA132" s="313"/>
      <c r="AB132" s="322"/>
      <c r="AC132" s="322"/>
      <c r="AD132" s="313"/>
      <c r="AE132" s="300"/>
      <c r="AF132" s="300"/>
      <c r="AG132" s="315"/>
      <c r="AH132" s="313"/>
      <c r="AI132" s="313"/>
      <c r="AJ132" s="313"/>
      <c r="AK132" s="311"/>
      <c r="AL132" s="270"/>
      <c r="AM132" s="311"/>
      <c r="AN132" s="311"/>
      <c r="AO132" s="270"/>
      <c r="AP132" s="346"/>
      <c r="AQ132" s="336"/>
      <c r="AR132" s="336"/>
      <c r="AS132" s="336"/>
      <c r="AT132" s="336"/>
      <c r="AU132" s="336"/>
      <c r="AV132" s="336"/>
      <c r="AW132" s="336"/>
      <c r="AX132" s="336"/>
      <c r="AY132" s="336"/>
      <c r="AZ132" s="336"/>
      <c r="BA132" s="336"/>
      <c r="BB132" s="336"/>
      <c r="BC132" s="336"/>
      <c r="BD132" s="336"/>
      <c r="BE132" s="336"/>
      <c r="BF132" s="336"/>
    </row>
    <row r="133" spans="1:58" s="109" customFormat="1" ht="12.95" customHeight="1">
      <c r="A133" s="341" t="s">
        <v>416</v>
      </c>
      <c r="B133" s="342" t="s">
        <v>419</v>
      </c>
      <c r="C133" s="270"/>
      <c r="D133" s="270">
        <v>302061</v>
      </c>
      <c r="E133" s="343" t="s">
        <v>381</v>
      </c>
      <c r="F133" s="344" t="s">
        <v>163</v>
      </c>
      <c r="G133" s="320"/>
      <c r="H133" s="320"/>
      <c r="I133" s="320"/>
      <c r="J133" s="320"/>
      <c r="K133" s="320"/>
      <c r="L133" s="310" t="s">
        <v>221</v>
      </c>
      <c r="M133" s="345" t="s">
        <v>327</v>
      </c>
      <c r="N133" s="271">
        <v>3</v>
      </c>
      <c r="O133" s="251">
        <f>IFERROR(INDEX('Pipe Table'!$A$3:$R$39,MATCH('WELD LOG'!N133,'Pipe Table'!$A$3:$A$39,),MATCH('WELD LOG'!M133,'Pipe Table'!$A$3:$R$3,0)),"")</f>
        <v>0.216</v>
      </c>
      <c r="P133" s="601">
        <f t="shared" si="1"/>
        <v>9.4247779607693793</v>
      </c>
      <c r="Q133" s="317" t="s">
        <v>45</v>
      </c>
      <c r="R133" s="310"/>
      <c r="S133" s="318" t="s">
        <v>446</v>
      </c>
      <c r="T133" s="319"/>
      <c r="U133" s="320" t="s">
        <v>368</v>
      </c>
      <c r="V133" s="309">
        <v>46196</v>
      </c>
      <c r="W133" s="310" t="s">
        <v>378</v>
      </c>
      <c r="X133" s="313"/>
      <c r="Y133" s="313"/>
      <c r="Z133" s="313"/>
      <c r="AA133" s="313"/>
      <c r="AB133" s="322"/>
      <c r="AC133" s="322"/>
      <c r="AD133" s="313"/>
      <c r="AE133" s="300"/>
      <c r="AF133" s="300"/>
      <c r="AG133" s="315"/>
      <c r="AH133" s="313"/>
      <c r="AI133" s="313"/>
      <c r="AJ133" s="313"/>
      <c r="AK133" s="311"/>
      <c r="AL133" s="270"/>
      <c r="AM133" s="311"/>
      <c r="AN133" s="311"/>
      <c r="AO133" s="270"/>
      <c r="AP133" s="346"/>
      <c r="AQ133" s="336"/>
      <c r="AR133" s="336"/>
      <c r="AS133" s="336"/>
      <c r="AT133" s="336"/>
      <c r="AU133" s="336"/>
      <c r="AV133" s="336"/>
      <c r="AW133" s="336"/>
      <c r="AX133" s="336"/>
      <c r="AY133" s="336"/>
      <c r="AZ133" s="336"/>
      <c r="BA133" s="336"/>
      <c r="BB133" s="336"/>
      <c r="BC133" s="336"/>
      <c r="BD133" s="336"/>
      <c r="BE133" s="336"/>
      <c r="BF133" s="336"/>
    </row>
    <row r="134" spans="1:58" s="109" customFormat="1" ht="12.95" customHeight="1">
      <c r="A134" s="341" t="s">
        <v>416</v>
      </c>
      <c r="B134" s="342" t="s">
        <v>419</v>
      </c>
      <c r="C134" s="270"/>
      <c r="D134" s="270">
        <v>302061</v>
      </c>
      <c r="E134" s="343" t="s">
        <v>381</v>
      </c>
      <c r="F134" s="344" t="s">
        <v>163</v>
      </c>
      <c r="G134" s="320"/>
      <c r="H134" s="320"/>
      <c r="I134" s="320"/>
      <c r="J134" s="320"/>
      <c r="K134" s="320"/>
      <c r="L134" s="310" t="s">
        <v>221</v>
      </c>
      <c r="M134" s="345" t="s">
        <v>327</v>
      </c>
      <c r="N134" s="271">
        <v>3</v>
      </c>
      <c r="O134" s="251">
        <f>IFERROR(INDEX('Pipe Table'!$A$3:$R$39,MATCH('WELD LOG'!N134,'Pipe Table'!$A$3:$A$39,),MATCH('WELD LOG'!M134,'Pipe Table'!$A$3:$R$3,0)),"")</f>
        <v>0.216</v>
      </c>
      <c r="P134" s="601">
        <f t="shared" ref="P134:P197" si="2">N134*PI()</f>
        <v>9.4247779607693793</v>
      </c>
      <c r="Q134" s="317" t="s">
        <v>45</v>
      </c>
      <c r="R134" s="310"/>
      <c r="S134" s="318" t="s">
        <v>447</v>
      </c>
      <c r="T134" s="319"/>
      <c r="U134" s="320" t="s">
        <v>368</v>
      </c>
      <c r="V134" s="309">
        <v>46196</v>
      </c>
      <c r="W134" s="310" t="s">
        <v>378</v>
      </c>
      <c r="X134" s="313"/>
      <c r="Y134" s="313"/>
      <c r="Z134" s="313"/>
      <c r="AA134" s="313"/>
      <c r="AB134" s="322"/>
      <c r="AC134" s="322"/>
      <c r="AD134" s="313"/>
      <c r="AE134" s="300"/>
      <c r="AF134" s="300"/>
      <c r="AG134" s="315"/>
      <c r="AH134" s="313"/>
      <c r="AI134" s="313"/>
      <c r="AJ134" s="313"/>
      <c r="AK134" s="311"/>
      <c r="AL134" s="270"/>
      <c r="AM134" s="311"/>
      <c r="AN134" s="311"/>
      <c r="AO134" s="270"/>
      <c r="AP134" s="346"/>
      <c r="AQ134" s="336"/>
      <c r="AR134" s="336"/>
      <c r="AS134" s="336"/>
      <c r="AT134" s="336"/>
      <c r="AU134" s="336"/>
      <c r="AV134" s="336"/>
      <c r="AW134" s="336"/>
      <c r="AX134" s="336"/>
      <c r="AY134" s="336"/>
      <c r="AZ134" s="336"/>
      <c r="BA134" s="336"/>
      <c r="BB134" s="336"/>
      <c r="BC134" s="336"/>
      <c r="BD134" s="336"/>
      <c r="BE134" s="336"/>
      <c r="BF134" s="336"/>
    </row>
    <row r="135" spans="1:58" s="109" customFormat="1" ht="12.95" customHeight="1">
      <c r="A135" s="341" t="s">
        <v>416</v>
      </c>
      <c r="B135" s="342" t="s">
        <v>419</v>
      </c>
      <c r="C135" s="270"/>
      <c r="D135" s="270">
        <v>302061</v>
      </c>
      <c r="E135" s="343" t="s">
        <v>381</v>
      </c>
      <c r="F135" s="344" t="s">
        <v>163</v>
      </c>
      <c r="G135" s="320"/>
      <c r="H135" s="320"/>
      <c r="I135" s="320"/>
      <c r="J135" s="320"/>
      <c r="K135" s="320"/>
      <c r="L135" s="310" t="s">
        <v>221</v>
      </c>
      <c r="M135" s="345" t="s">
        <v>327</v>
      </c>
      <c r="N135" s="271">
        <v>3</v>
      </c>
      <c r="O135" s="251">
        <f>IFERROR(INDEX('Pipe Table'!$A$3:$R$39,MATCH('WELD LOG'!N135,'Pipe Table'!$A$3:$A$39,),MATCH('WELD LOG'!M135,'Pipe Table'!$A$3:$R$3,0)),"")</f>
        <v>0.216</v>
      </c>
      <c r="P135" s="601">
        <f t="shared" si="2"/>
        <v>9.4247779607693793</v>
      </c>
      <c r="Q135" s="317" t="s">
        <v>45</v>
      </c>
      <c r="R135" s="310"/>
      <c r="S135" s="318" t="s">
        <v>448</v>
      </c>
      <c r="T135" s="319"/>
      <c r="U135" s="320" t="s">
        <v>368</v>
      </c>
      <c r="V135" s="309">
        <v>46196</v>
      </c>
      <c r="W135" s="310" t="s">
        <v>378</v>
      </c>
      <c r="X135" s="313"/>
      <c r="Y135" s="313"/>
      <c r="Z135" s="313"/>
      <c r="AA135" s="313"/>
      <c r="AB135" s="322"/>
      <c r="AC135" s="322"/>
      <c r="AD135" s="313"/>
      <c r="AE135" s="300"/>
      <c r="AF135" s="300"/>
      <c r="AG135" s="315"/>
      <c r="AH135" s="313"/>
      <c r="AI135" s="313"/>
      <c r="AJ135" s="313"/>
      <c r="AK135" s="311"/>
      <c r="AL135" s="270"/>
      <c r="AM135" s="311"/>
      <c r="AN135" s="311"/>
      <c r="AO135" s="270"/>
      <c r="AP135" s="346"/>
      <c r="AQ135" s="336"/>
      <c r="AR135" s="336"/>
      <c r="AS135" s="336"/>
      <c r="AT135" s="336"/>
      <c r="AU135" s="336"/>
      <c r="AV135" s="336"/>
      <c r="AW135" s="336"/>
      <c r="AX135" s="336"/>
      <c r="AY135" s="336"/>
      <c r="AZ135" s="336"/>
      <c r="BA135" s="336"/>
      <c r="BB135" s="336"/>
      <c r="BC135" s="336"/>
      <c r="BD135" s="336"/>
      <c r="BE135" s="336"/>
      <c r="BF135" s="336"/>
    </row>
    <row r="136" spans="1:58" s="109" customFormat="1" ht="12.95" customHeight="1">
      <c r="A136" s="341" t="s">
        <v>416</v>
      </c>
      <c r="B136" s="342" t="s">
        <v>419</v>
      </c>
      <c r="C136" s="270"/>
      <c r="D136" s="270">
        <v>302061</v>
      </c>
      <c r="E136" s="343" t="s">
        <v>381</v>
      </c>
      <c r="F136" s="344" t="s">
        <v>163</v>
      </c>
      <c r="G136" s="320"/>
      <c r="H136" s="320"/>
      <c r="I136" s="320"/>
      <c r="J136" s="320"/>
      <c r="K136" s="320"/>
      <c r="L136" s="310" t="s">
        <v>221</v>
      </c>
      <c r="M136" s="345" t="s">
        <v>327</v>
      </c>
      <c r="N136" s="271">
        <v>3</v>
      </c>
      <c r="O136" s="251">
        <f>IFERROR(INDEX('Pipe Table'!$A$3:$R$39,MATCH('WELD LOG'!N136,'Pipe Table'!$A$3:$A$39,),MATCH('WELD LOG'!M136,'Pipe Table'!$A$3:$R$3,0)),"")</f>
        <v>0.216</v>
      </c>
      <c r="P136" s="601">
        <f t="shared" si="2"/>
        <v>9.4247779607693793</v>
      </c>
      <c r="Q136" s="317" t="s">
        <v>45</v>
      </c>
      <c r="R136" s="310"/>
      <c r="S136" s="318" t="s">
        <v>449</v>
      </c>
      <c r="T136" s="319"/>
      <c r="U136" s="320" t="s">
        <v>368</v>
      </c>
      <c r="V136" s="309">
        <v>46196</v>
      </c>
      <c r="W136" s="310" t="s">
        <v>378</v>
      </c>
      <c r="X136" s="313"/>
      <c r="Y136" s="313"/>
      <c r="Z136" s="313"/>
      <c r="AA136" s="313"/>
      <c r="AB136" s="313"/>
      <c r="AC136" s="313"/>
      <c r="AD136" s="313"/>
      <c r="AE136" s="300"/>
      <c r="AF136" s="300"/>
      <c r="AG136" s="315"/>
      <c r="AH136" s="313"/>
      <c r="AI136" s="313"/>
      <c r="AJ136" s="313"/>
      <c r="AK136" s="311"/>
      <c r="AL136" s="270"/>
      <c r="AM136" s="311"/>
      <c r="AN136" s="311"/>
      <c r="AO136" s="270"/>
      <c r="AP136" s="346"/>
      <c r="AQ136" s="336"/>
      <c r="AR136" s="336"/>
      <c r="AS136" s="336"/>
      <c r="AT136" s="336"/>
      <c r="AU136" s="336"/>
      <c r="AV136" s="336"/>
      <c r="AW136" s="336"/>
      <c r="AX136" s="336"/>
      <c r="AY136" s="336"/>
      <c r="AZ136" s="336"/>
      <c r="BA136" s="336"/>
      <c r="BB136" s="336"/>
      <c r="BC136" s="336"/>
      <c r="BD136" s="336"/>
      <c r="BE136" s="336"/>
      <c r="BF136" s="336"/>
    </row>
    <row r="137" spans="1:58" s="109" customFormat="1" ht="12.95" customHeight="1">
      <c r="A137" s="341" t="s">
        <v>416</v>
      </c>
      <c r="B137" s="342" t="s">
        <v>419</v>
      </c>
      <c r="C137" s="270"/>
      <c r="D137" s="270">
        <v>302061</v>
      </c>
      <c r="E137" s="343" t="s">
        <v>381</v>
      </c>
      <c r="F137" s="344" t="s">
        <v>163</v>
      </c>
      <c r="G137" s="320"/>
      <c r="H137" s="320"/>
      <c r="I137" s="320"/>
      <c r="J137" s="320"/>
      <c r="K137" s="320"/>
      <c r="L137" s="310" t="s">
        <v>221</v>
      </c>
      <c r="M137" s="345" t="s">
        <v>327</v>
      </c>
      <c r="N137" s="271">
        <v>3</v>
      </c>
      <c r="O137" s="251">
        <f>IFERROR(INDEX('Pipe Table'!$A$3:$R$39,MATCH('WELD LOG'!N137,'Pipe Table'!$A$3:$A$39,),MATCH('WELD LOG'!M137,'Pipe Table'!$A$3:$R$3,0)),"")</f>
        <v>0.216</v>
      </c>
      <c r="P137" s="601">
        <f t="shared" si="2"/>
        <v>9.4247779607693793</v>
      </c>
      <c r="Q137" s="317" t="s">
        <v>45</v>
      </c>
      <c r="R137" s="310"/>
      <c r="S137" s="318" t="s">
        <v>450</v>
      </c>
      <c r="T137" s="319"/>
      <c r="U137" s="320" t="s">
        <v>368</v>
      </c>
      <c r="V137" s="309">
        <v>46196</v>
      </c>
      <c r="W137" s="310" t="s">
        <v>378</v>
      </c>
      <c r="X137" s="313"/>
      <c r="Y137" s="313"/>
      <c r="Z137" s="313"/>
      <c r="AA137" s="313"/>
      <c r="AB137" s="313"/>
      <c r="AC137" s="313"/>
      <c r="AD137" s="313"/>
      <c r="AE137" s="300"/>
      <c r="AF137" s="300"/>
      <c r="AG137" s="315"/>
      <c r="AH137" s="313"/>
      <c r="AI137" s="313"/>
      <c r="AJ137" s="313"/>
      <c r="AK137" s="311"/>
      <c r="AL137" s="270"/>
      <c r="AM137" s="311"/>
      <c r="AN137" s="311"/>
      <c r="AO137" s="270"/>
      <c r="AP137" s="346"/>
      <c r="AQ137" s="336"/>
      <c r="AR137" s="336"/>
      <c r="AS137" s="336"/>
      <c r="AT137" s="336"/>
      <c r="AU137" s="336"/>
      <c r="AV137" s="336"/>
      <c r="AW137" s="336"/>
      <c r="AX137" s="336"/>
      <c r="AY137" s="336"/>
      <c r="AZ137" s="336"/>
      <c r="BA137" s="336"/>
      <c r="BB137" s="336"/>
      <c r="BC137" s="336"/>
      <c r="BD137" s="336"/>
      <c r="BE137" s="336"/>
      <c r="BF137" s="336"/>
    </row>
    <row r="138" spans="1:58" s="109" customFormat="1" ht="12.95" customHeight="1">
      <c r="A138" s="341" t="s">
        <v>416</v>
      </c>
      <c r="B138" s="342" t="s">
        <v>419</v>
      </c>
      <c r="C138" s="270"/>
      <c r="D138" s="270">
        <v>302061</v>
      </c>
      <c r="E138" s="343" t="s">
        <v>381</v>
      </c>
      <c r="F138" s="344"/>
      <c r="G138" s="320" t="s">
        <v>163</v>
      </c>
      <c r="H138" s="320"/>
      <c r="I138" s="320"/>
      <c r="J138" s="320"/>
      <c r="K138" s="320"/>
      <c r="L138" s="310" t="s">
        <v>221</v>
      </c>
      <c r="M138" s="345" t="s">
        <v>435</v>
      </c>
      <c r="N138" s="271">
        <v>0.75</v>
      </c>
      <c r="O138" s="251" t="str">
        <f>IFERROR(INDEX('Pipe Table'!$A$3:$R$39,MATCH('WELD LOG'!N138,'Pipe Table'!$A$3:$A$39,),MATCH('WELD LOG'!M138,'Pipe Table'!$A$3:$R$3,0)),"")</f>
        <v/>
      </c>
      <c r="P138" s="601">
        <f t="shared" si="2"/>
        <v>2.3561944901923448</v>
      </c>
      <c r="Q138" s="317" t="s">
        <v>171</v>
      </c>
      <c r="R138" s="310"/>
      <c r="S138" s="318" t="s">
        <v>451</v>
      </c>
      <c r="T138" s="319"/>
      <c r="U138" s="320" t="s">
        <v>368</v>
      </c>
      <c r="V138" s="309">
        <v>46196</v>
      </c>
      <c r="W138" s="310" t="s">
        <v>378</v>
      </c>
      <c r="X138" s="313"/>
      <c r="Y138" s="313"/>
      <c r="Z138" s="313"/>
      <c r="AA138" s="313"/>
      <c r="AB138" s="313"/>
      <c r="AC138" s="313"/>
      <c r="AD138" s="313"/>
      <c r="AE138" s="300"/>
      <c r="AF138" s="300"/>
      <c r="AG138" s="315"/>
      <c r="AH138" s="313"/>
      <c r="AI138" s="313"/>
      <c r="AJ138" s="313"/>
      <c r="AK138" s="311"/>
      <c r="AL138" s="270"/>
      <c r="AM138" s="311"/>
      <c r="AN138" s="311"/>
      <c r="AO138" s="270"/>
      <c r="AP138" s="346"/>
      <c r="AQ138" s="336"/>
      <c r="AR138" s="336"/>
      <c r="AS138" s="336"/>
      <c r="AT138" s="336"/>
      <c r="AU138" s="336"/>
      <c r="AV138" s="336"/>
      <c r="AW138" s="336"/>
      <c r="AX138" s="336"/>
      <c r="AY138" s="336"/>
      <c r="AZ138" s="336"/>
      <c r="BA138" s="336"/>
      <c r="BB138" s="336"/>
      <c r="BC138" s="336"/>
      <c r="BD138" s="336"/>
      <c r="BE138" s="336"/>
      <c r="BF138" s="336"/>
    </row>
    <row r="139" spans="1:58" s="109" customFormat="1" ht="12.95" customHeight="1">
      <c r="A139" s="341" t="s">
        <v>416</v>
      </c>
      <c r="B139" s="342" t="s">
        <v>419</v>
      </c>
      <c r="C139" s="270"/>
      <c r="D139" s="270">
        <v>302061</v>
      </c>
      <c r="E139" s="343" t="s">
        <v>381</v>
      </c>
      <c r="F139" s="344"/>
      <c r="G139" s="320" t="s">
        <v>163</v>
      </c>
      <c r="H139" s="320"/>
      <c r="I139" s="320"/>
      <c r="J139" s="320"/>
      <c r="K139" s="320"/>
      <c r="L139" s="310" t="s">
        <v>221</v>
      </c>
      <c r="M139" s="345">
        <v>80</v>
      </c>
      <c r="N139" s="271">
        <v>0.75</v>
      </c>
      <c r="O139" s="251">
        <f>IFERROR(INDEX('Pipe Table'!$A$3:$R$39,MATCH('WELD LOG'!N139,'Pipe Table'!$A$3:$A$39,),MATCH('WELD LOG'!M139,'Pipe Table'!$A$3:$R$3,0)),"")</f>
        <v>0.154</v>
      </c>
      <c r="P139" s="601">
        <f t="shared" si="2"/>
        <v>2.3561944901923448</v>
      </c>
      <c r="Q139" s="317" t="s">
        <v>82</v>
      </c>
      <c r="R139" s="310"/>
      <c r="S139" s="318" t="s">
        <v>452</v>
      </c>
      <c r="T139" s="319"/>
      <c r="U139" s="320" t="s">
        <v>368</v>
      </c>
      <c r="V139" s="309">
        <v>46196</v>
      </c>
      <c r="W139" s="310" t="s">
        <v>378</v>
      </c>
      <c r="X139" s="313"/>
      <c r="Y139" s="313"/>
      <c r="Z139" s="313"/>
      <c r="AA139" s="313"/>
      <c r="AB139" s="313"/>
      <c r="AC139" s="313"/>
      <c r="AD139" s="313"/>
      <c r="AE139" s="300"/>
      <c r="AF139" s="300"/>
      <c r="AG139" s="315"/>
      <c r="AH139" s="313"/>
      <c r="AI139" s="313"/>
      <c r="AJ139" s="313"/>
      <c r="AK139" s="311"/>
      <c r="AL139" s="270"/>
      <c r="AM139" s="311"/>
      <c r="AN139" s="311"/>
      <c r="AO139" s="270"/>
      <c r="AP139" s="346"/>
      <c r="AQ139" s="336"/>
      <c r="AR139" s="336"/>
      <c r="AS139" s="336"/>
      <c r="AT139" s="336"/>
      <c r="AU139" s="336"/>
      <c r="AV139" s="336"/>
      <c r="AW139" s="336"/>
      <c r="AX139" s="336"/>
      <c r="AY139" s="336"/>
      <c r="AZ139" s="336"/>
      <c r="BA139" s="336"/>
      <c r="BB139" s="336"/>
      <c r="BC139" s="336"/>
      <c r="BD139" s="336"/>
      <c r="BE139" s="336"/>
      <c r="BF139" s="336"/>
    </row>
    <row r="140" spans="1:58" s="109" customFormat="1" ht="12.95" customHeight="1">
      <c r="A140" s="341" t="s">
        <v>416</v>
      </c>
      <c r="B140" s="342" t="s">
        <v>419</v>
      </c>
      <c r="C140" s="270"/>
      <c r="D140" s="270">
        <v>302061</v>
      </c>
      <c r="E140" s="343" t="s">
        <v>381</v>
      </c>
      <c r="F140" s="344"/>
      <c r="G140" s="320" t="s">
        <v>163</v>
      </c>
      <c r="H140" s="320"/>
      <c r="I140" s="320"/>
      <c r="J140" s="320"/>
      <c r="K140" s="320"/>
      <c r="L140" s="310" t="s">
        <v>221</v>
      </c>
      <c r="M140" s="345" t="s">
        <v>435</v>
      </c>
      <c r="N140" s="271">
        <v>0.75</v>
      </c>
      <c r="O140" s="251" t="str">
        <f>IFERROR(INDEX('Pipe Table'!$A$3:$R$39,MATCH('WELD LOG'!N140,'Pipe Table'!$A$3:$A$39,),MATCH('WELD LOG'!M140,'Pipe Table'!$A$3:$R$3,0)),"")</f>
        <v/>
      </c>
      <c r="P140" s="601">
        <f t="shared" si="2"/>
        <v>2.3561944901923448</v>
      </c>
      <c r="Q140" s="317" t="s">
        <v>171</v>
      </c>
      <c r="R140" s="310"/>
      <c r="S140" s="318" t="s">
        <v>453</v>
      </c>
      <c r="T140" s="319"/>
      <c r="U140" s="320" t="s">
        <v>368</v>
      </c>
      <c r="V140" s="309">
        <v>46196</v>
      </c>
      <c r="W140" s="310" t="s">
        <v>378</v>
      </c>
      <c r="X140" s="313"/>
      <c r="Y140" s="313"/>
      <c r="Z140" s="313"/>
      <c r="AA140" s="313"/>
      <c r="AB140" s="313"/>
      <c r="AC140" s="313"/>
      <c r="AD140" s="313"/>
      <c r="AE140" s="300"/>
      <c r="AF140" s="300"/>
      <c r="AG140" s="315"/>
      <c r="AH140" s="313"/>
      <c r="AI140" s="313"/>
      <c r="AJ140" s="313"/>
      <c r="AK140" s="311"/>
      <c r="AL140" s="270"/>
      <c r="AM140" s="311"/>
      <c r="AN140" s="311"/>
      <c r="AO140" s="270"/>
      <c r="AP140" s="346"/>
      <c r="AQ140" s="336"/>
      <c r="AR140" s="336"/>
      <c r="AS140" s="336"/>
      <c r="AT140" s="336"/>
      <c r="AU140" s="336"/>
      <c r="AV140" s="336"/>
      <c r="AW140" s="336"/>
      <c r="AX140" s="336"/>
      <c r="AY140" s="336"/>
      <c r="AZ140" s="336"/>
      <c r="BA140" s="336"/>
      <c r="BB140" s="336"/>
      <c r="BC140" s="336"/>
      <c r="BD140" s="336"/>
      <c r="BE140" s="336"/>
      <c r="BF140" s="336"/>
    </row>
    <row r="141" spans="1:58" s="109" customFormat="1" ht="12.95" customHeight="1">
      <c r="A141" s="341" t="s">
        <v>416</v>
      </c>
      <c r="B141" s="342" t="s">
        <v>419</v>
      </c>
      <c r="C141" s="270"/>
      <c r="D141" s="270">
        <v>302061</v>
      </c>
      <c r="E141" s="343" t="s">
        <v>381</v>
      </c>
      <c r="F141" s="344"/>
      <c r="G141" s="320" t="s">
        <v>163</v>
      </c>
      <c r="H141" s="320"/>
      <c r="I141" s="320"/>
      <c r="J141" s="320"/>
      <c r="K141" s="320"/>
      <c r="L141" s="310" t="s">
        <v>221</v>
      </c>
      <c r="M141" s="345">
        <v>80</v>
      </c>
      <c r="N141" s="271">
        <v>0.75</v>
      </c>
      <c r="O141" s="251">
        <f>IFERROR(INDEX('Pipe Table'!$A$3:$R$39,MATCH('WELD LOG'!N141,'Pipe Table'!$A$3:$A$39,),MATCH('WELD LOG'!M141,'Pipe Table'!$A$3:$R$3,0)),"")</f>
        <v>0.154</v>
      </c>
      <c r="P141" s="601">
        <f t="shared" si="2"/>
        <v>2.3561944901923448</v>
      </c>
      <c r="Q141" s="317" t="s">
        <v>82</v>
      </c>
      <c r="R141" s="310"/>
      <c r="S141" s="318" t="s">
        <v>454</v>
      </c>
      <c r="T141" s="319"/>
      <c r="U141" s="320" t="s">
        <v>368</v>
      </c>
      <c r="V141" s="309">
        <v>46196</v>
      </c>
      <c r="W141" s="310" t="s">
        <v>378</v>
      </c>
      <c r="X141" s="311"/>
      <c r="Y141" s="311"/>
      <c r="Z141" s="311"/>
      <c r="AA141" s="312"/>
      <c r="AB141" s="313"/>
      <c r="AC141" s="311"/>
      <c r="AD141" s="311"/>
      <c r="AE141" s="270"/>
      <c r="AF141" s="270"/>
      <c r="AG141" s="315"/>
      <c r="AH141" s="313"/>
      <c r="AI141" s="313"/>
      <c r="AJ141" s="313"/>
      <c r="AK141" s="311"/>
      <c r="AL141" s="270"/>
      <c r="AM141" s="311"/>
      <c r="AN141" s="311"/>
      <c r="AO141" s="270"/>
      <c r="AP141" s="346"/>
      <c r="AQ141" s="336"/>
      <c r="AR141" s="336"/>
      <c r="AS141" s="336"/>
      <c r="AT141" s="336"/>
      <c r="AU141" s="336"/>
      <c r="AV141" s="336"/>
      <c r="AW141" s="336"/>
      <c r="AX141" s="336"/>
      <c r="AY141" s="336"/>
      <c r="AZ141" s="336"/>
      <c r="BA141" s="336"/>
      <c r="BB141" s="336"/>
      <c r="BC141" s="336"/>
      <c r="BD141" s="336"/>
      <c r="BE141" s="336"/>
      <c r="BF141" s="336"/>
    </row>
    <row r="142" spans="1:58" s="109" customFormat="1" ht="12.95" customHeight="1">
      <c r="A142" s="341" t="s">
        <v>416</v>
      </c>
      <c r="B142" s="342" t="s">
        <v>419</v>
      </c>
      <c r="C142" s="270"/>
      <c r="D142" s="270">
        <v>302061</v>
      </c>
      <c r="E142" s="343" t="s">
        <v>381</v>
      </c>
      <c r="F142" s="344"/>
      <c r="G142" s="320" t="s">
        <v>163</v>
      </c>
      <c r="H142" s="320"/>
      <c r="I142" s="320"/>
      <c r="J142" s="320"/>
      <c r="K142" s="320"/>
      <c r="L142" s="310" t="s">
        <v>221</v>
      </c>
      <c r="M142" s="345" t="s">
        <v>435</v>
      </c>
      <c r="N142" s="271">
        <v>0.75</v>
      </c>
      <c r="O142" s="251" t="str">
        <f>IFERROR(INDEX('Pipe Table'!$A$3:$R$39,MATCH('WELD LOG'!N142,'Pipe Table'!$A$3:$A$39,),MATCH('WELD LOG'!M142,'Pipe Table'!$A$3:$R$3,0)),"")</f>
        <v/>
      </c>
      <c r="P142" s="601">
        <f t="shared" si="2"/>
        <v>2.3561944901923448</v>
      </c>
      <c r="Q142" s="317" t="s">
        <v>171</v>
      </c>
      <c r="R142" s="310"/>
      <c r="S142" s="318" t="s">
        <v>455</v>
      </c>
      <c r="T142" s="319"/>
      <c r="U142" s="320" t="s">
        <v>368</v>
      </c>
      <c r="V142" s="309">
        <v>46196</v>
      </c>
      <c r="W142" s="310" t="s">
        <v>378</v>
      </c>
      <c r="X142" s="311"/>
      <c r="Y142" s="311"/>
      <c r="Z142" s="311"/>
      <c r="AA142" s="312"/>
      <c r="AB142" s="313"/>
      <c r="AC142" s="311"/>
      <c r="AD142" s="311"/>
      <c r="AE142" s="270"/>
      <c r="AF142" s="270"/>
      <c r="AG142" s="315"/>
      <c r="AH142" s="313"/>
      <c r="AI142" s="313"/>
      <c r="AJ142" s="313"/>
      <c r="AK142" s="311"/>
      <c r="AL142" s="270"/>
      <c r="AM142" s="311"/>
      <c r="AN142" s="311"/>
      <c r="AO142" s="270"/>
      <c r="AP142" s="346"/>
      <c r="AQ142" s="336"/>
      <c r="AR142" s="336"/>
      <c r="AS142" s="336"/>
      <c r="AT142" s="336"/>
      <c r="AU142" s="336"/>
      <c r="AV142" s="336"/>
      <c r="AW142" s="336"/>
      <c r="AX142" s="336"/>
      <c r="AY142" s="336"/>
      <c r="AZ142" s="336"/>
      <c r="BA142" s="336"/>
      <c r="BB142" s="336"/>
      <c r="BC142" s="336"/>
      <c r="BD142" s="336"/>
      <c r="BE142" s="336"/>
      <c r="BF142" s="336"/>
    </row>
    <row r="143" spans="1:58" s="109" customFormat="1" ht="12.95" customHeight="1">
      <c r="A143" s="341" t="s">
        <v>416</v>
      </c>
      <c r="B143" s="342" t="s">
        <v>419</v>
      </c>
      <c r="C143" s="270"/>
      <c r="D143" s="270">
        <v>302061</v>
      </c>
      <c r="E143" s="343" t="s">
        <v>381</v>
      </c>
      <c r="F143" s="344"/>
      <c r="G143" s="320" t="s">
        <v>163</v>
      </c>
      <c r="H143" s="320"/>
      <c r="I143" s="320"/>
      <c r="J143" s="320"/>
      <c r="K143" s="320"/>
      <c r="L143" s="310" t="s">
        <v>221</v>
      </c>
      <c r="M143" s="345">
        <v>80</v>
      </c>
      <c r="N143" s="271">
        <v>0.75</v>
      </c>
      <c r="O143" s="251">
        <f>IFERROR(INDEX('Pipe Table'!$A$3:$R$39,MATCH('WELD LOG'!N143,'Pipe Table'!$A$3:$A$39,),MATCH('WELD LOG'!M143,'Pipe Table'!$A$3:$R$3,0)),"")</f>
        <v>0.154</v>
      </c>
      <c r="P143" s="601">
        <f t="shared" si="2"/>
        <v>2.3561944901923448</v>
      </c>
      <c r="Q143" s="317" t="s">
        <v>82</v>
      </c>
      <c r="R143" s="310"/>
      <c r="S143" s="318" t="s">
        <v>456</v>
      </c>
      <c r="T143" s="319"/>
      <c r="U143" s="320" t="s">
        <v>368</v>
      </c>
      <c r="V143" s="309">
        <v>46196</v>
      </c>
      <c r="W143" s="310" t="s">
        <v>378</v>
      </c>
      <c r="X143" s="312"/>
      <c r="Y143" s="311"/>
      <c r="Z143" s="311"/>
      <c r="AA143" s="312"/>
      <c r="AB143" s="313"/>
      <c r="AC143" s="311"/>
      <c r="AD143" s="311"/>
      <c r="AE143" s="270"/>
      <c r="AF143" s="270"/>
      <c r="AG143" s="315"/>
      <c r="AH143" s="313"/>
      <c r="AI143" s="313"/>
      <c r="AJ143" s="313"/>
      <c r="AK143" s="311"/>
      <c r="AL143" s="270"/>
      <c r="AM143" s="311"/>
      <c r="AN143" s="311"/>
      <c r="AO143" s="318"/>
      <c r="AP143" s="346"/>
      <c r="AQ143" s="336"/>
      <c r="AR143" s="336"/>
      <c r="AS143" s="336"/>
      <c r="AT143" s="336"/>
      <c r="AU143" s="336"/>
      <c r="AV143" s="336"/>
      <c r="AW143" s="336"/>
      <c r="AX143" s="336"/>
      <c r="AY143" s="336"/>
      <c r="AZ143" s="336"/>
      <c r="BA143" s="336"/>
      <c r="BB143" s="336"/>
      <c r="BC143" s="336"/>
      <c r="BD143" s="336"/>
      <c r="BE143" s="336"/>
      <c r="BF143" s="336"/>
    </row>
    <row r="144" spans="1:58" s="109" customFormat="1" ht="12.95" customHeight="1">
      <c r="A144" s="341" t="s">
        <v>416</v>
      </c>
      <c r="B144" s="342" t="s">
        <v>420</v>
      </c>
      <c r="C144" s="270"/>
      <c r="D144" s="270">
        <v>302061</v>
      </c>
      <c r="E144" s="343" t="s">
        <v>381</v>
      </c>
      <c r="F144" s="344"/>
      <c r="G144" s="320" t="s">
        <v>163</v>
      </c>
      <c r="H144" s="320"/>
      <c r="I144" s="320"/>
      <c r="J144" s="320"/>
      <c r="K144" s="320"/>
      <c r="L144" s="310" t="s">
        <v>221</v>
      </c>
      <c r="M144" s="345" t="s">
        <v>435</v>
      </c>
      <c r="N144" s="271">
        <v>0.75</v>
      </c>
      <c r="O144" s="251" t="str">
        <f>IFERROR(INDEX('Pipe Table'!$A$3:$R$39,MATCH('WELD LOG'!N144,'Pipe Table'!$A$3:$A$39,),MATCH('WELD LOG'!M144,'Pipe Table'!$A$3:$R$3,0)),"")</f>
        <v/>
      </c>
      <c r="P144" s="601">
        <f t="shared" si="2"/>
        <v>2.3561944901923448</v>
      </c>
      <c r="Q144" s="317" t="s">
        <v>171</v>
      </c>
      <c r="R144" s="310"/>
      <c r="S144" s="318" t="s">
        <v>457</v>
      </c>
      <c r="T144" s="319"/>
      <c r="U144" s="320" t="s">
        <v>368</v>
      </c>
      <c r="V144" s="309">
        <v>46197</v>
      </c>
      <c r="W144" s="310" t="s">
        <v>378</v>
      </c>
      <c r="X144" s="312"/>
      <c r="Y144" s="311"/>
      <c r="Z144" s="311"/>
      <c r="AA144" s="312"/>
      <c r="AB144" s="313"/>
      <c r="AC144" s="311"/>
      <c r="AD144" s="311"/>
      <c r="AE144" s="270"/>
      <c r="AF144" s="270"/>
      <c r="AG144" s="315"/>
      <c r="AH144" s="313"/>
      <c r="AI144" s="313"/>
      <c r="AJ144" s="313"/>
      <c r="AK144" s="313"/>
      <c r="AL144" s="270"/>
      <c r="AM144" s="311"/>
      <c r="AN144" s="311"/>
      <c r="AO144" s="352"/>
      <c r="AP144" s="346"/>
      <c r="AQ144" s="336"/>
      <c r="AR144" s="336"/>
      <c r="AS144" s="336"/>
      <c r="AT144" s="336"/>
      <c r="AU144" s="336"/>
      <c r="AV144" s="336"/>
      <c r="AW144" s="336"/>
      <c r="AX144" s="336"/>
      <c r="AY144" s="336"/>
      <c r="AZ144" s="336"/>
      <c r="BA144" s="336"/>
      <c r="BB144" s="336"/>
      <c r="BC144" s="336"/>
      <c r="BD144" s="336"/>
      <c r="BE144" s="336"/>
      <c r="BF144" s="336"/>
    </row>
    <row r="145" spans="1:58" s="109" customFormat="1" ht="12.95" customHeight="1">
      <c r="A145" s="341" t="s">
        <v>416</v>
      </c>
      <c r="B145" s="342" t="s">
        <v>420</v>
      </c>
      <c r="C145" s="270"/>
      <c r="D145" s="270">
        <v>302061</v>
      </c>
      <c r="E145" s="343" t="s">
        <v>381</v>
      </c>
      <c r="F145" s="344"/>
      <c r="G145" s="320" t="s">
        <v>163</v>
      </c>
      <c r="H145" s="320"/>
      <c r="I145" s="320"/>
      <c r="J145" s="320"/>
      <c r="K145" s="320"/>
      <c r="L145" s="310" t="s">
        <v>221</v>
      </c>
      <c r="M145" s="345">
        <v>80</v>
      </c>
      <c r="N145" s="271">
        <v>0.75</v>
      </c>
      <c r="O145" s="251">
        <f>IFERROR(INDEX('Pipe Table'!$A$3:$R$39,MATCH('WELD LOG'!N145,'Pipe Table'!$A$3:$A$39,),MATCH('WELD LOG'!M145,'Pipe Table'!$A$3:$R$3,0)),"")</f>
        <v>0.154</v>
      </c>
      <c r="P145" s="601">
        <f t="shared" si="2"/>
        <v>2.3561944901923448</v>
      </c>
      <c r="Q145" s="317" t="s">
        <v>82</v>
      </c>
      <c r="R145" s="310"/>
      <c r="S145" s="318" t="s">
        <v>458</v>
      </c>
      <c r="T145" s="319"/>
      <c r="U145" s="320" t="s">
        <v>368</v>
      </c>
      <c r="V145" s="309">
        <v>46197</v>
      </c>
      <c r="W145" s="310" t="s">
        <v>378</v>
      </c>
      <c r="X145" s="312"/>
      <c r="Y145" s="311"/>
      <c r="Z145" s="311">
        <v>46198</v>
      </c>
      <c r="AA145" s="312">
        <v>46198</v>
      </c>
      <c r="AB145" s="313"/>
      <c r="AC145" s="311"/>
      <c r="AD145" s="311"/>
      <c r="AE145" s="270"/>
      <c r="AF145" s="270"/>
      <c r="AG145" s="315"/>
      <c r="AH145" s="313"/>
      <c r="AI145" s="313"/>
      <c r="AJ145" s="313"/>
      <c r="AK145" s="313"/>
      <c r="AL145" s="270"/>
      <c r="AM145" s="311"/>
      <c r="AN145" s="311"/>
      <c r="AO145" s="352"/>
      <c r="AP145" s="346"/>
      <c r="AQ145" s="336"/>
      <c r="AR145" s="336"/>
      <c r="AS145" s="336"/>
      <c r="AT145" s="336"/>
      <c r="AU145" s="336"/>
      <c r="AV145" s="336"/>
      <c r="AW145" s="336"/>
      <c r="AX145" s="336"/>
      <c r="AY145" s="336"/>
      <c r="AZ145" s="336"/>
      <c r="BA145" s="336"/>
      <c r="BB145" s="336"/>
      <c r="BC145" s="336"/>
      <c r="BD145" s="336"/>
      <c r="BE145" s="336"/>
      <c r="BF145" s="336"/>
    </row>
    <row r="146" spans="1:58" s="109" customFormat="1" ht="12.95" customHeight="1">
      <c r="A146" s="341" t="s">
        <v>416</v>
      </c>
      <c r="B146" s="342" t="s">
        <v>419</v>
      </c>
      <c r="C146" s="270"/>
      <c r="D146" s="270">
        <v>302061</v>
      </c>
      <c r="E146" s="343" t="s">
        <v>381</v>
      </c>
      <c r="F146" s="344" t="s">
        <v>163</v>
      </c>
      <c r="G146" s="320"/>
      <c r="H146" s="320"/>
      <c r="I146" s="320"/>
      <c r="J146" s="320"/>
      <c r="K146" s="320"/>
      <c r="L146" s="310" t="s">
        <v>221</v>
      </c>
      <c r="M146" s="345" t="s">
        <v>327</v>
      </c>
      <c r="N146" s="271">
        <v>3</v>
      </c>
      <c r="O146" s="251">
        <f>IFERROR(INDEX('Pipe Table'!$A$3:$R$39,MATCH('WELD LOG'!N146,'Pipe Table'!$A$3:$A$39,),MATCH('WELD LOG'!M146,'Pipe Table'!$A$3:$R$3,0)),"")</f>
        <v>0.216</v>
      </c>
      <c r="P146" s="601">
        <f t="shared" si="2"/>
        <v>9.4247779607693793</v>
      </c>
      <c r="Q146" s="317" t="s">
        <v>45</v>
      </c>
      <c r="R146" s="310"/>
      <c r="S146" s="318" t="s">
        <v>459</v>
      </c>
      <c r="T146" s="319"/>
      <c r="U146" s="320" t="s">
        <v>368</v>
      </c>
      <c r="V146" s="309">
        <v>46197</v>
      </c>
      <c r="W146" s="310" t="s">
        <v>378</v>
      </c>
      <c r="X146" s="312"/>
      <c r="Y146" s="311"/>
      <c r="Z146" s="311"/>
      <c r="AA146" s="311"/>
      <c r="AB146" s="313"/>
      <c r="AC146" s="311"/>
      <c r="AD146" s="311"/>
      <c r="AE146" s="270"/>
      <c r="AF146" s="270"/>
      <c r="AG146" s="315"/>
      <c r="AH146" s="313"/>
      <c r="AI146" s="313"/>
      <c r="AJ146" s="313"/>
      <c r="AK146" s="313"/>
      <c r="AL146" s="270"/>
      <c r="AM146" s="311"/>
      <c r="AN146" s="311"/>
      <c r="AO146" s="352"/>
      <c r="AP146" s="346"/>
      <c r="AQ146" s="336"/>
      <c r="AR146" s="336"/>
      <c r="AS146" s="336"/>
      <c r="AT146" s="336"/>
      <c r="AU146" s="336"/>
      <c r="AV146" s="336"/>
      <c r="AW146" s="336"/>
      <c r="AX146" s="336"/>
      <c r="AY146" s="336"/>
      <c r="AZ146" s="336"/>
      <c r="BA146" s="336"/>
      <c r="BB146" s="336"/>
      <c r="BC146" s="336"/>
      <c r="BD146" s="336"/>
      <c r="BE146" s="336"/>
      <c r="BF146" s="336"/>
    </row>
    <row r="147" spans="1:58" s="109" customFormat="1" ht="12.95" customHeight="1">
      <c r="A147" s="341" t="s">
        <v>416</v>
      </c>
      <c r="B147" s="342" t="s">
        <v>419</v>
      </c>
      <c r="C147" s="270"/>
      <c r="D147" s="270">
        <v>302061</v>
      </c>
      <c r="E147" s="343" t="s">
        <v>381</v>
      </c>
      <c r="F147" s="344" t="s">
        <v>163</v>
      </c>
      <c r="G147" s="320"/>
      <c r="H147" s="320"/>
      <c r="I147" s="320"/>
      <c r="J147" s="320"/>
      <c r="K147" s="320"/>
      <c r="L147" s="310" t="s">
        <v>221</v>
      </c>
      <c r="M147" s="345" t="s">
        <v>327</v>
      </c>
      <c r="N147" s="271">
        <v>3</v>
      </c>
      <c r="O147" s="251">
        <f>IFERROR(INDEX('Pipe Table'!$A$3:$R$39,MATCH('WELD LOG'!N147,'Pipe Table'!$A$3:$A$39,),MATCH('WELD LOG'!M147,'Pipe Table'!$A$3:$R$3,0)),"")</f>
        <v>0.216</v>
      </c>
      <c r="P147" s="601">
        <f t="shared" si="2"/>
        <v>9.4247779607693793</v>
      </c>
      <c r="Q147" s="317" t="s">
        <v>45</v>
      </c>
      <c r="R147" s="310"/>
      <c r="S147" s="318" t="s">
        <v>460</v>
      </c>
      <c r="T147" s="319"/>
      <c r="U147" s="320" t="s">
        <v>368</v>
      </c>
      <c r="V147" s="309">
        <v>46197</v>
      </c>
      <c r="W147" s="310" t="s">
        <v>378</v>
      </c>
      <c r="X147" s="312"/>
      <c r="Y147" s="311"/>
      <c r="Z147" s="311"/>
      <c r="AA147" s="312"/>
      <c r="AB147" s="313"/>
      <c r="AC147" s="311"/>
      <c r="AD147" s="311"/>
      <c r="AE147" s="270"/>
      <c r="AF147" s="270"/>
      <c r="AG147" s="315"/>
      <c r="AH147" s="313"/>
      <c r="AI147" s="313"/>
      <c r="AJ147" s="313"/>
      <c r="AK147" s="313"/>
      <c r="AL147" s="270"/>
      <c r="AM147" s="311"/>
      <c r="AN147" s="311"/>
      <c r="AO147" s="352"/>
      <c r="AP147" s="354"/>
      <c r="AQ147" s="336"/>
      <c r="AR147" s="336"/>
      <c r="AS147" s="336"/>
      <c r="AT147" s="336"/>
      <c r="AU147" s="336"/>
      <c r="AV147" s="336"/>
      <c r="AW147" s="336"/>
      <c r="AX147" s="336"/>
      <c r="AY147" s="336"/>
      <c r="AZ147" s="336"/>
      <c r="BA147" s="336"/>
      <c r="BB147" s="336"/>
      <c r="BC147" s="336"/>
      <c r="BD147" s="336"/>
      <c r="BE147" s="336"/>
      <c r="BF147" s="336"/>
    </row>
    <row r="148" spans="1:58" s="109" customFormat="1" ht="12.95" customHeight="1">
      <c r="A148" s="341" t="s">
        <v>416</v>
      </c>
      <c r="B148" s="342" t="s">
        <v>419</v>
      </c>
      <c r="C148" s="270"/>
      <c r="D148" s="270">
        <v>302061</v>
      </c>
      <c r="E148" s="343" t="s">
        <v>381</v>
      </c>
      <c r="F148" s="344" t="s">
        <v>163</v>
      </c>
      <c r="G148" s="320"/>
      <c r="H148" s="320"/>
      <c r="I148" s="320"/>
      <c r="J148" s="320"/>
      <c r="K148" s="320"/>
      <c r="L148" s="310" t="s">
        <v>221</v>
      </c>
      <c r="M148" s="345" t="s">
        <v>327</v>
      </c>
      <c r="N148" s="271">
        <v>3</v>
      </c>
      <c r="O148" s="251">
        <f>IFERROR(INDEX('Pipe Table'!$A$3:$R$39,MATCH('WELD LOG'!N148,'Pipe Table'!$A$3:$A$39,),MATCH('WELD LOG'!M148,'Pipe Table'!$A$3:$R$3,0)),"")</f>
        <v>0.216</v>
      </c>
      <c r="P148" s="601">
        <f t="shared" si="2"/>
        <v>9.4247779607693793</v>
      </c>
      <c r="Q148" s="317" t="s">
        <v>45</v>
      </c>
      <c r="R148" s="310"/>
      <c r="S148" s="318" t="s">
        <v>461</v>
      </c>
      <c r="T148" s="319"/>
      <c r="U148" s="320" t="s">
        <v>368</v>
      </c>
      <c r="V148" s="309">
        <v>46197</v>
      </c>
      <c r="W148" s="310" t="s">
        <v>378</v>
      </c>
      <c r="X148" s="312"/>
      <c r="Y148" s="311"/>
      <c r="Z148" s="311"/>
      <c r="AA148" s="312"/>
      <c r="AB148" s="313"/>
      <c r="AC148" s="311"/>
      <c r="AD148" s="311"/>
      <c r="AE148" s="270"/>
      <c r="AF148" s="270"/>
      <c r="AG148" s="315"/>
      <c r="AH148" s="313"/>
      <c r="AI148" s="313"/>
      <c r="AJ148" s="313"/>
      <c r="AK148" s="313"/>
      <c r="AL148" s="270"/>
      <c r="AM148" s="311"/>
      <c r="AN148" s="311"/>
      <c r="AO148" s="352"/>
      <c r="AP148" s="354"/>
      <c r="AQ148" s="336"/>
      <c r="AR148" s="336"/>
      <c r="AS148" s="336"/>
      <c r="AT148" s="336"/>
      <c r="AU148" s="336"/>
      <c r="AV148" s="336"/>
      <c r="AW148" s="336"/>
      <c r="AX148" s="336"/>
      <c r="AY148" s="336"/>
      <c r="AZ148" s="336"/>
      <c r="BA148" s="336"/>
      <c r="BB148" s="336"/>
      <c r="BC148" s="336"/>
      <c r="BD148" s="336"/>
      <c r="BE148" s="336"/>
      <c r="BF148" s="336"/>
    </row>
    <row r="149" spans="1:58" s="109" customFormat="1" ht="12.95" customHeight="1">
      <c r="A149" s="341" t="s">
        <v>416</v>
      </c>
      <c r="B149" s="342" t="s">
        <v>419</v>
      </c>
      <c r="C149" s="270"/>
      <c r="D149" s="270">
        <v>302061</v>
      </c>
      <c r="E149" s="343" t="s">
        <v>381</v>
      </c>
      <c r="F149" s="344" t="s">
        <v>163</v>
      </c>
      <c r="G149" s="320"/>
      <c r="H149" s="320"/>
      <c r="I149" s="320"/>
      <c r="J149" s="320"/>
      <c r="K149" s="320"/>
      <c r="L149" s="310" t="s">
        <v>221</v>
      </c>
      <c r="M149" s="345" t="s">
        <v>327</v>
      </c>
      <c r="N149" s="271">
        <v>3</v>
      </c>
      <c r="O149" s="251">
        <f>IFERROR(INDEX('Pipe Table'!$A$3:$R$39,MATCH('WELD LOG'!N149,'Pipe Table'!$A$3:$A$39,),MATCH('WELD LOG'!M149,'Pipe Table'!$A$3:$R$3,0)),"")</f>
        <v>0.216</v>
      </c>
      <c r="P149" s="601">
        <f t="shared" si="2"/>
        <v>9.4247779607693793</v>
      </c>
      <c r="Q149" s="317" t="s">
        <v>45</v>
      </c>
      <c r="R149" s="310"/>
      <c r="S149" s="318" t="s">
        <v>462</v>
      </c>
      <c r="T149" s="319"/>
      <c r="U149" s="320" t="s">
        <v>368</v>
      </c>
      <c r="V149" s="309">
        <v>46197</v>
      </c>
      <c r="W149" s="310" t="s">
        <v>378</v>
      </c>
      <c r="X149" s="312"/>
      <c r="Y149" s="311"/>
      <c r="Z149" s="311"/>
      <c r="AA149" s="312"/>
      <c r="AB149" s="313"/>
      <c r="AC149" s="311"/>
      <c r="AD149" s="311"/>
      <c r="AE149" s="270"/>
      <c r="AF149" s="270"/>
      <c r="AG149" s="315"/>
      <c r="AH149" s="313"/>
      <c r="AI149" s="313"/>
      <c r="AJ149" s="313"/>
      <c r="AK149" s="313"/>
      <c r="AL149" s="270"/>
      <c r="AM149" s="311"/>
      <c r="AN149" s="311"/>
      <c r="AO149" s="352"/>
      <c r="AP149" s="354"/>
      <c r="AQ149" s="336"/>
      <c r="AR149" s="336"/>
      <c r="AS149" s="336"/>
      <c r="AT149" s="336"/>
      <c r="AU149" s="336"/>
      <c r="AV149" s="336"/>
      <c r="AW149" s="336"/>
      <c r="AX149" s="336"/>
      <c r="AY149" s="336"/>
      <c r="AZ149" s="336"/>
      <c r="BA149" s="336"/>
      <c r="BB149" s="336"/>
      <c r="BC149" s="336"/>
      <c r="BD149" s="336"/>
      <c r="BE149" s="336"/>
      <c r="BF149" s="336"/>
    </row>
    <row r="150" spans="1:58" s="109" customFormat="1" ht="12.95" customHeight="1">
      <c r="A150" s="341" t="s">
        <v>416</v>
      </c>
      <c r="B150" s="342" t="s">
        <v>419</v>
      </c>
      <c r="C150" s="270"/>
      <c r="D150" s="270">
        <v>302061</v>
      </c>
      <c r="E150" s="343" t="s">
        <v>381</v>
      </c>
      <c r="F150" s="344" t="s">
        <v>163</v>
      </c>
      <c r="G150" s="320"/>
      <c r="H150" s="320"/>
      <c r="I150" s="320"/>
      <c r="J150" s="320"/>
      <c r="K150" s="320"/>
      <c r="L150" s="310" t="s">
        <v>221</v>
      </c>
      <c r="M150" s="345" t="s">
        <v>327</v>
      </c>
      <c r="N150" s="271">
        <v>3</v>
      </c>
      <c r="O150" s="251">
        <f>IFERROR(INDEX('Pipe Table'!$A$3:$R$39,MATCH('WELD LOG'!N150,'Pipe Table'!$A$3:$A$39,),MATCH('WELD LOG'!M150,'Pipe Table'!$A$3:$R$3,0)),"")</f>
        <v>0.216</v>
      </c>
      <c r="P150" s="601">
        <f t="shared" si="2"/>
        <v>9.4247779607693793</v>
      </c>
      <c r="Q150" s="317" t="s">
        <v>45</v>
      </c>
      <c r="R150" s="310"/>
      <c r="S150" s="318" t="s">
        <v>463</v>
      </c>
      <c r="T150" s="319"/>
      <c r="U150" s="320" t="s">
        <v>368</v>
      </c>
      <c r="V150" s="309">
        <v>46197</v>
      </c>
      <c r="W150" s="310" t="s">
        <v>378</v>
      </c>
      <c r="X150" s="312"/>
      <c r="Y150" s="311"/>
      <c r="Z150" s="311"/>
      <c r="AA150" s="311"/>
      <c r="AB150" s="313"/>
      <c r="AC150" s="311"/>
      <c r="AD150" s="311"/>
      <c r="AE150" s="270"/>
      <c r="AF150" s="270"/>
      <c r="AG150" s="315"/>
      <c r="AH150" s="313"/>
      <c r="AI150" s="313"/>
      <c r="AJ150" s="313"/>
      <c r="AK150" s="313"/>
      <c r="AL150" s="270"/>
      <c r="AM150" s="311"/>
      <c r="AN150" s="311"/>
      <c r="AO150" s="352"/>
      <c r="AP150" s="354"/>
      <c r="AQ150" s="336"/>
      <c r="AR150" s="336"/>
      <c r="AS150" s="336"/>
      <c r="AT150" s="336"/>
      <c r="AU150" s="336"/>
      <c r="AV150" s="336"/>
      <c r="AW150" s="336"/>
      <c r="AX150" s="336"/>
      <c r="AY150" s="336"/>
      <c r="AZ150" s="336"/>
      <c r="BA150" s="336"/>
      <c r="BB150" s="336"/>
      <c r="BC150" s="336"/>
      <c r="BD150" s="336"/>
      <c r="BE150" s="336"/>
      <c r="BF150" s="336"/>
    </row>
    <row r="151" spans="1:58" s="109" customFormat="1" ht="12.95" customHeight="1">
      <c r="A151" s="341" t="s">
        <v>416</v>
      </c>
      <c r="B151" s="342" t="s">
        <v>419</v>
      </c>
      <c r="C151" s="270"/>
      <c r="D151" s="270">
        <v>302061</v>
      </c>
      <c r="E151" s="343" t="s">
        <v>381</v>
      </c>
      <c r="F151" s="344" t="s">
        <v>163</v>
      </c>
      <c r="G151" s="320"/>
      <c r="H151" s="320"/>
      <c r="I151" s="320"/>
      <c r="J151" s="320"/>
      <c r="K151" s="320"/>
      <c r="L151" s="310" t="s">
        <v>221</v>
      </c>
      <c r="M151" s="345" t="s">
        <v>327</v>
      </c>
      <c r="N151" s="271">
        <v>3</v>
      </c>
      <c r="O151" s="251">
        <f>IFERROR(INDEX('Pipe Table'!$A$3:$R$39,MATCH('WELD LOG'!N151,'Pipe Table'!$A$3:$A$39,),MATCH('WELD LOG'!M151,'Pipe Table'!$A$3:$R$3,0)),"")</f>
        <v>0.216</v>
      </c>
      <c r="P151" s="601">
        <f t="shared" si="2"/>
        <v>9.4247779607693793</v>
      </c>
      <c r="Q151" s="317" t="s">
        <v>45</v>
      </c>
      <c r="R151" s="310"/>
      <c r="S151" s="318" t="s">
        <v>464</v>
      </c>
      <c r="T151" s="319"/>
      <c r="U151" s="320" t="s">
        <v>368</v>
      </c>
      <c r="V151" s="309">
        <v>46197</v>
      </c>
      <c r="W151" s="310" t="s">
        <v>378</v>
      </c>
      <c r="X151" s="312"/>
      <c r="Y151" s="311"/>
      <c r="Z151" s="311"/>
      <c r="AA151" s="311"/>
      <c r="AB151" s="313"/>
      <c r="AC151" s="311"/>
      <c r="AD151" s="311"/>
      <c r="AE151" s="270"/>
      <c r="AF151" s="270"/>
      <c r="AG151" s="315"/>
      <c r="AH151" s="313"/>
      <c r="AI151" s="313"/>
      <c r="AJ151" s="313"/>
      <c r="AK151" s="313"/>
      <c r="AL151" s="270"/>
      <c r="AM151" s="313"/>
      <c r="AN151" s="311"/>
      <c r="AO151" s="352"/>
      <c r="AP151" s="354"/>
      <c r="AQ151" s="336"/>
      <c r="AR151" s="336"/>
      <c r="AS151" s="336"/>
      <c r="AT151" s="336"/>
      <c r="AU151" s="336"/>
      <c r="AV151" s="336"/>
      <c r="AW151" s="336"/>
      <c r="AX151" s="336"/>
      <c r="AY151" s="336"/>
      <c r="AZ151" s="336"/>
      <c r="BA151" s="336"/>
      <c r="BB151" s="336"/>
      <c r="BC151" s="336"/>
      <c r="BD151" s="336"/>
      <c r="BE151" s="336"/>
      <c r="BF151" s="336"/>
    </row>
    <row r="152" spans="1:58" s="109" customFormat="1" ht="12.95" customHeight="1">
      <c r="A152" s="341" t="s">
        <v>429</v>
      </c>
      <c r="B152" s="342" t="s">
        <v>431</v>
      </c>
      <c r="C152" s="270"/>
      <c r="D152" s="270">
        <v>301511</v>
      </c>
      <c r="E152" s="343" t="s">
        <v>381</v>
      </c>
      <c r="F152" s="344" t="s">
        <v>163</v>
      </c>
      <c r="G152" s="320"/>
      <c r="H152" s="320"/>
      <c r="I152" s="320"/>
      <c r="J152" s="320"/>
      <c r="K152" s="320"/>
      <c r="L152" s="310" t="s">
        <v>221</v>
      </c>
      <c r="M152" s="345" t="s">
        <v>327</v>
      </c>
      <c r="N152" s="271">
        <v>3</v>
      </c>
      <c r="O152" s="251">
        <f>IFERROR(INDEX('Pipe Table'!$A$3:$R$39,MATCH('WELD LOG'!N152,'Pipe Table'!$A$3:$A$39,),MATCH('WELD LOG'!M152,'Pipe Table'!$A$3:$R$3,0)),"")</f>
        <v>0.216</v>
      </c>
      <c r="P152" s="601">
        <f t="shared" si="2"/>
        <v>9.4247779607693793</v>
      </c>
      <c r="Q152" s="317" t="s">
        <v>45</v>
      </c>
      <c r="R152" s="310"/>
      <c r="S152" s="318" t="s">
        <v>437</v>
      </c>
      <c r="T152" s="319"/>
      <c r="U152" s="320" t="s">
        <v>339</v>
      </c>
      <c r="V152" s="309">
        <v>46195</v>
      </c>
      <c r="W152" s="310" t="s">
        <v>378</v>
      </c>
      <c r="X152" s="312"/>
      <c r="Y152" s="311"/>
      <c r="Z152" s="311"/>
      <c r="AA152" s="311"/>
      <c r="AB152" s="313"/>
      <c r="AC152" s="311"/>
      <c r="AD152" s="311"/>
      <c r="AE152" s="270"/>
      <c r="AF152" s="270"/>
      <c r="AG152" s="315"/>
      <c r="AH152" s="313"/>
      <c r="AI152" s="313"/>
      <c r="AJ152" s="313"/>
      <c r="AK152" s="313"/>
      <c r="AL152" s="270"/>
      <c r="AM152" s="311"/>
      <c r="AN152" s="311"/>
      <c r="AO152" s="352"/>
      <c r="AP152" s="683" t="str">
        <f>HYPERLINK("\\thor\Maintenance\~Weld Tracking~\Work Orders\WO301511", "Click To Open Docs")</f>
        <v>Click To Open Docs</v>
      </c>
      <c r="AQ152" s="336"/>
      <c r="AR152" s="336"/>
      <c r="AS152" s="336"/>
      <c r="AT152" s="336"/>
      <c r="AU152" s="336"/>
      <c r="AV152" s="336"/>
      <c r="AW152" s="336"/>
      <c r="AX152" s="336"/>
      <c r="AY152" s="336"/>
      <c r="AZ152" s="336"/>
      <c r="BA152" s="336"/>
      <c r="BB152" s="336"/>
      <c r="BC152" s="336"/>
      <c r="BD152" s="336"/>
      <c r="BE152" s="336"/>
      <c r="BF152" s="336"/>
    </row>
    <row r="153" spans="1:58" s="109" customFormat="1" ht="12.95" customHeight="1">
      <c r="A153" s="341" t="s">
        <v>429</v>
      </c>
      <c r="B153" s="342" t="s">
        <v>431</v>
      </c>
      <c r="C153" s="270"/>
      <c r="D153" s="270">
        <v>301511</v>
      </c>
      <c r="E153" s="343" t="s">
        <v>381</v>
      </c>
      <c r="F153" s="344" t="s">
        <v>163</v>
      </c>
      <c r="G153" s="320"/>
      <c r="H153" s="320"/>
      <c r="I153" s="320"/>
      <c r="J153" s="320"/>
      <c r="K153" s="320"/>
      <c r="L153" s="310" t="s">
        <v>221</v>
      </c>
      <c r="M153" s="345" t="s">
        <v>327</v>
      </c>
      <c r="N153" s="271">
        <v>3</v>
      </c>
      <c r="O153" s="251">
        <f>IFERROR(INDEX('Pipe Table'!$A$3:$R$39,MATCH('WELD LOG'!N153,'Pipe Table'!$A$3:$A$39,),MATCH('WELD LOG'!M153,'Pipe Table'!$A$3:$R$3,0)),"")</f>
        <v>0.216</v>
      </c>
      <c r="P153" s="601">
        <f t="shared" si="2"/>
        <v>9.4247779607693793</v>
      </c>
      <c r="Q153" s="317" t="s">
        <v>45</v>
      </c>
      <c r="R153" s="310"/>
      <c r="S153" s="318" t="s">
        <v>438</v>
      </c>
      <c r="T153" s="319"/>
      <c r="U153" s="320" t="s">
        <v>339</v>
      </c>
      <c r="V153" s="309">
        <v>46195</v>
      </c>
      <c r="W153" s="310" t="s">
        <v>378</v>
      </c>
      <c r="X153" s="312"/>
      <c r="Y153" s="311"/>
      <c r="Z153" s="311"/>
      <c r="AA153" s="311"/>
      <c r="AB153" s="313"/>
      <c r="AC153" s="350"/>
      <c r="AD153" s="350"/>
      <c r="AE153" s="270"/>
      <c r="AF153" s="270"/>
      <c r="AG153" s="315"/>
      <c r="AH153" s="313"/>
      <c r="AI153" s="313"/>
      <c r="AJ153" s="313"/>
      <c r="AK153" s="313"/>
      <c r="AL153" s="270"/>
      <c r="AM153" s="313"/>
      <c r="AN153" s="311"/>
      <c r="AO153" s="352"/>
      <c r="AP153" s="354"/>
      <c r="AQ153" s="336"/>
      <c r="AR153" s="336"/>
      <c r="AS153" s="336"/>
      <c r="AT153" s="336"/>
      <c r="AU153" s="336"/>
      <c r="AV153" s="336"/>
      <c r="AW153" s="336"/>
      <c r="AX153" s="336"/>
      <c r="AY153" s="336"/>
      <c r="AZ153" s="336"/>
      <c r="BA153" s="336"/>
      <c r="BB153" s="336"/>
      <c r="BC153" s="336"/>
      <c r="BD153" s="336"/>
      <c r="BE153" s="336"/>
      <c r="BF153" s="336"/>
    </row>
    <row r="154" spans="1:58" s="109" customFormat="1" ht="12.95" customHeight="1">
      <c r="A154" s="341" t="s">
        <v>429</v>
      </c>
      <c r="B154" s="342" t="s">
        <v>431</v>
      </c>
      <c r="C154" s="270"/>
      <c r="D154" s="270">
        <v>301511</v>
      </c>
      <c r="E154" s="343" t="s">
        <v>381</v>
      </c>
      <c r="F154" s="344" t="s">
        <v>163</v>
      </c>
      <c r="G154" s="320"/>
      <c r="H154" s="320"/>
      <c r="I154" s="320"/>
      <c r="J154" s="320"/>
      <c r="K154" s="320"/>
      <c r="L154" s="310" t="s">
        <v>221</v>
      </c>
      <c r="M154" s="345" t="s">
        <v>327</v>
      </c>
      <c r="N154" s="271">
        <v>3</v>
      </c>
      <c r="O154" s="251">
        <f>IFERROR(INDEX('Pipe Table'!$A$3:$R$39,MATCH('WELD LOG'!N154,'Pipe Table'!$A$3:$A$39,),MATCH('WELD LOG'!M154,'Pipe Table'!$A$3:$R$3,0)),"")</f>
        <v>0.216</v>
      </c>
      <c r="P154" s="601">
        <f t="shared" si="2"/>
        <v>9.4247779607693793</v>
      </c>
      <c r="Q154" s="317" t="s">
        <v>45</v>
      </c>
      <c r="R154" s="310"/>
      <c r="S154" s="318" t="s">
        <v>439</v>
      </c>
      <c r="T154" s="319"/>
      <c r="U154" s="320" t="s">
        <v>339</v>
      </c>
      <c r="V154" s="309">
        <v>46195</v>
      </c>
      <c r="W154" s="310" t="s">
        <v>378</v>
      </c>
      <c r="X154" s="312"/>
      <c r="Y154" s="311"/>
      <c r="Z154" s="311"/>
      <c r="AA154" s="311"/>
      <c r="AB154" s="313"/>
      <c r="AC154" s="350"/>
      <c r="AD154" s="350"/>
      <c r="AE154" s="270"/>
      <c r="AF154" s="270"/>
      <c r="AG154" s="315"/>
      <c r="AH154" s="313"/>
      <c r="AI154" s="313"/>
      <c r="AJ154" s="313"/>
      <c r="AK154" s="312"/>
      <c r="AL154" s="270"/>
      <c r="AM154" s="313"/>
      <c r="AN154" s="311"/>
      <c r="AO154" s="318"/>
      <c r="AP154" s="354"/>
      <c r="AQ154" s="336"/>
      <c r="AR154" s="336"/>
      <c r="AS154" s="336"/>
      <c r="AT154" s="336"/>
      <c r="AU154" s="336"/>
      <c r="AV154" s="336"/>
      <c r="AW154" s="336"/>
      <c r="AX154" s="336"/>
      <c r="AY154" s="336"/>
      <c r="AZ154" s="336"/>
      <c r="BA154" s="336"/>
      <c r="BB154" s="336"/>
      <c r="BC154" s="336"/>
      <c r="BD154" s="336"/>
      <c r="BE154" s="336"/>
      <c r="BF154" s="336"/>
    </row>
    <row r="155" spans="1:58" s="109" customFormat="1" ht="12.95" customHeight="1">
      <c r="A155" s="341" t="s">
        <v>429</v>
      </c>
      <c r="B155" s="342" t="s">
        <v>431</v>
      </c>
      <c r="C155" s="270"/>
      <c r="D155" s="270">
        <v>301511</v>
      </c>
      <c r="E155" s="343" t="s">
        <v>381</v>
      </c>
      <c r="F155" s="344" t="s">
        <v>163</v>
      </c>
      <c r="G155" s="320"/>
      <c r="H155" s="320"/>
      <c r="I155" s="320"/>
      <c r="J155" s="320"/>
      <c r="K155" s="320"/>
      <c r="L155" s="310" t="s">
        <v>221</v>
      </c>
      <c r="M155" s="345" t="s">
        <v>327</v>
      </c>
      <c r="N155" s="271">
        <v>3</v>
      </c>
      <c r="O155" s="251">
        <f>IFERROR(INDEX('Pipe Table'!$A$3:$R$39,MATCH('WELD LOG'!N155,'Pipe Table'!$A$3:$A$39,),MATCH('WELD LOG'!M155,'Pipe Table'!$A$3:$R$3,0)),"")</f>
        <v>0.216</v>
      </c>
      <c r="P155" s="601">
        <f t="shared" si="2"/>
        <v>9.4247779607693793</v>
      </c>
      <c r="Q155" s="317" t="s">
        <v>45</v>
      </c>
      <c r="R155" s="310"/>
      <c r="S155" s="318" t="s">
        <v>440</v>
      </c>
      <c r="T155" s="319"/>
      <c r="U155" s="320" t="s">
        <v>339</v>
      </c>
      <c r="V155" s="309">
        <v>46195</v>
      </c>
      <c r="W155" s="310" t="s">
        <v>378</v>
      </c>
      <c r="X155" s="312"/>
      <c r="Y155" s="311"/>
      <c r="Z155" s="311"/>
      <c r="AA155" s="311"/>
      <c r="AB155" s="313"/>
      <c r="AC155" s="311"/>
      <c r="AD155" s="311"/>
      <c r="AE155" s="270"/>
      <c r="AF155" s="270"/>
      <c r="AG155" s="315"/>
      <c r="AH155" s="313"/>
      <c r="AI155" s="313"/>
      <c r="AJ155" s="313"/>
      <c r="AK155" s="312"/>
      <c r="AL155" s="270"/>
      <c r="AM155" s="313"/>
      <c r="AN155" s="311"/>
      <c r="AO155" s="318"/>
      <c r="AP155" s="354"/>
      <c r="AQ155" s="336"/>
      <c r="AR155" s="336"/>
      <c r="AS155" s="336"/>
      <c r="AT155" s="336"/>
      <c r="AU155" s="336"/>
      <c r="AV155" s="336"/>
      <c r="AW155" s="336"/>
      <c r="AX155" s="336"/>
      <c r="AY155" s="336"/>
      <c r="AZ155" s="336"/>
      <c r="BA155" s="336"/>
      <c r="BB155" s="336"/>
      <c r="BC155" s="336"/>
      <c r="BD155" s="336"/>
      <c r="BE155" s="336"/>
      <c r="BF155" s="336"/>
    </row>
    <row r="156" spans="1:58" s="109" customFormat="1" ht="12.95" customHeight="1">
      <c r="A156" s="341" t="s">
        <v>429</v>
      </c>
      <c r="B156" s="342" t="s">
        <v>431</v>
      </c>
      <c r="C156" s="270"/>
      <c r="D156" s="270">
        <v>301511</v>
      </c>
      <c r="E156" s="343" t="s">
        <v>381</v>
      </c>
      <c r="F156" s="344" t="s">
        <v>163</v>
      </c>
      <c r="G156" s="320"/>
      <c r="H156" s="320"/>
      <c r="I156" s="320"/>
      <c r="J156" s="320"/>
      <c r="K156" s="320"/>
      <c r="L156" s="310" t="s">
        <v>221</v>
      </c>
      <c r="M156" s="345" t="s">
        <v>327</v>
      </c>
      <c r="N156" s="271">
        <v>3</v>
      </c>
      <c r="O156" s="251">
        <f>IFERROR(INDEX('Pipe Table'!$A$3:$R$39,MATCH('WELD LOG'!N156,'Pipe Table'!$A$3:$A$39,),MATCH('WELD LOG'!M156,'Pipe Table'!$A$3:$R$3,0)),"")</f>
        <v>0.216</v>
      </c>
      <c r="P156" s="601">
        <f t="shared" si="2"/>
        <v>9.4247779607693793</v>
      </c>
      <c r="Q156" s="317" t="s">
        <v>45</v>
      </c>
      <c r="R156" s="310"/>
      <c r="S156" s="318" t="s">
        <v>441</v>
      </c>
      <c r="T156" s="319"/>
      <c r="U156" s="320" t="s">
        <v>339</v>
      </c>
      <c r="V156" s="309">
        <v>46195</v>
      </c>
      <c r="W156" s="310" t="s">
        <v>378</v>
      </c>
      <c r="X156" s="312"/>
      <c r="Y156" s="311"/>
      <c r="Z156" s="311"/>
      <c r="AA156" s="311"/>
      <c r="AB156" s="313"/>
      <c r="AC156" s="311"/>
      <c r="AD156" s="311"/>
      <c r="AE156" s="270"/>
      <c r="AF156" s="270"/>
      <c r="AG156" s="315"/>
      <c r="AH156" s="313"/>
      <c r="AI156" s="313"/>
      <c r="AJ156" s="313"/>
      <c r="AK156" s="312"/>
      <c r="AL156" s="270"/>
      <c r="AM156" s="313"/>
      <c r="AN156" s="311"/>
      <c r="AO156" s="318"/>
      <c r="AP156" s="354"/>
      <c r="AQ156" s="336"/>
      <c r="AR156" s="336"/>
      <c r="AS156" s="336"/>
      <c r="AT156" s="336"/>
      <c r="AU156" s="336"/>
      <c r="AV156" s="336"/>
      <c r="AW156" s="336"/>
      <c r="AX156" s="336"/>
      <c r="AY156" s="336"/>
      <c r="AZ156" s="336"/>
      <c r="BA156" s="336"/>
      <c r="BB156" s="336"/>
      <c r="BC156" s="336"/>
      <c r="BD156" s="336"/>
      <c r="BE156" s="336"/>
      <c r="BF156" s="336"/>
    </row>
    <row r="157" spans="1:58" s="109" customFormat="1" ht="12.95" customHeight="1">
      <c r="A157" s="341" t="s">
        <v>429</v>
      </c>
      <c r="B157" s="342" t="s">
        <v>431</v>
      </c>
      <c r="C157" s="270"/>
      <c r="D157" s="270">
        <v>301511</v>
      </c>
      <c r="E157" s="343" t="s">
        <v>381</v>
      </c>
      <c r="F157" s="344" t="s">
        <v>163</v>
      </c>
      <c r="G157" s="320"/>
      <c r="H157" s="320"/>
      <c r="I157" s="320"/>
      <c r="J157" s="320"/>
      <c r="K157" s="320"/>
      <c r="L157" s="310" t="s">
        <v>221</v>
      </c>
      <c r="M157" s="345" t="s">
        <v>327</v>
      </c>
      <c r="N157" s="271">
        <v>3</v>
      </c>
      <c r="O157" s="251">
        <f>IFERROR(INDEX('Pipe Table'!$A$3:$R$39,MATCH('WELD LOG'!N157,'Pipe Table'!$A$3:$A$39,),MATCH('WELD LOG'!M157,'Pipe Table'!$A$3:$R$3,0)),"")</f>
        <v>0.216</v>
      </c>
      <c r="P157" s="601">
        <f t="shared" si="2"/>
        <v>9.4247779607693793</v>
      </c>
      <c r="Q157" s="317" t="s">
        <v>45</v>
      </c>
      <c r="R157" s="310"/>
      <c r="S157" s="318" t="s">
        <v>442</v>
      </c>
      <c r="T157" s="319"/>
      <c r="U157" s="320" t="s">
        <v>339</v>
      </c>
      <c r="V157" s="309">
        <v>46195</v>
      </c>
      <c r="W157" s="310" t="s">
        <v>378</v>
      </c>
      <c r="X157" s="312"/>
      <c r="Y157" s="311"/>
      <c r="Z157" s="311"/>
      <c r="AA157" s="313"/>
      <c r="AB157" s="313"/>
      <c r="AC157" s="311"/>
      <c r="AD157" s="311"/>
      <c r="AE157" s="270"/>
      <c r="AF157" s="270"/>
      <c r="AG157" s="315"/>
      <c r="AH157" s="313"/>
      <c r="AI157" s="313"/>
      <c r="AJ157" s="313"/>
      <c r="AK157" s="312"/>
      <c r="AL157" s="270"/>
      <c r="AM157" s="313"/>
      <c r="AN157" s="311"/>
      <c r="AO157" s="318"/>
      <c r="AP157" s="354"/>
      <c r="AQ157" s="336"/>
      <c r="AR157" s="336"/>
      <c r="AS157" s="336"/>
      <c r="AT157" s="336"/>
      <c r="AU157" s="336"/>
      <c r="AV157" s="336"/>
      <c r="AW157" s="336"/>
      <c r="AX157" s="336"/>
      <c r="AY157" s="336"/>
      <c r="AZ157" s="336"/>
      <c r="BA157" s="336"/>
      <c r="BB157" s="336"/>
      <c r="BC157" s="336"/>
      <c r="BD157" s="336"/>
      <c r="BE157" s="336"/>
      <c r="BF157" s="336"/>
    </row>
    <row r="158" spans="1:58" s="109" customFormat="1" ht="12.95" customHeight="1">
      <c r="A158" s="341" t="s">
        <v>429</v>
      </c>
      <c r="B158" s="342" t="s">
        <v>431</v>
      </c>
      <c r="C158" s="270"/>
      <c r="D158" s="270">
        <v>301511</v>
      </c>
      <c r="E158" s="343" t="s">
        <v>381</v>
      </c>
      <c r="F158" s="344" t="s">
        <v>163</v>
      </c>
      <c r="G158" s="320"/>
      <c r="H158" s="320"/>
      <c r="I158" s="320"/>
      <c r="J158" s="320"/>
      <c r="K158" s="320"/>
      <c r="L158" s="310" t="s">
        <v>221</v>
      </c>
      <c r="M158" s="345" t="s">
        <v>327</v>
      </c>
      <c r="N158" s="271">
        <v>3</v>
      </c>
      <c r="O158" s="251">
        <f>IFERROR(INDEX('Pipe Table'!$A$3:$R$39,MATCH('WELD LOG'!N158,'Pipe Table'!$A$3:$A$39,),MATCH('WELD LOG'!M158,'Pipe Table'!$A$3:$R$3,0)),"")</f>
        <v>0.216</v>
      </c>
      <c r="P158" s="601">
        <f t="shared" si="2"/>
        <v>9.4247779607693793</v>
      </c>
      <c r="Q158" s="317" t="s">
        <v>45</v>
      </c>
      <c r="R158" s="310"/>
      <c r="S158" s="318" t="s">
        <v>443</v>
      </c>
      <c r="T158" s="319"/>
      <c r="U158" s="320" t="s">
        <v>339</v>
      </c>
      <c r="V158" s="309">
        <v>46196</v>
      </c>
      <c r="W158" s="310" t="s">
        <v>378</v>
      </c>
      <c r="X158" s="312"/>
      <c r="Y158" s="311"/>
      <c r="Z158" s="311"/>
      <c r="AA158" s="311"/>
      <c r="AB158" s="311"/>
      <c r="AC158" s="311"/>
      <c r="AD158" s="311"/>
      <c r="AE158" s="270"/>
      <c r="AF158" s="270"/>
      <c r="AG158" s="315"/>
      <c r="AH158" s="313"/>
      <c r="AI158" s="313"/>
      <c r="AJ158" s="313"/>
      <c r="AK158" s="312"/>
      <c r="AL158" s="270"/>
      <c r="AM158" s="311"/>
      <c r="AN158" s="311"/>
      <c r="AO158" s="318"/>
      <c r="AP158" s="354"/>
      <c r="AQ158" s="336"/>
      <c r="AR158" s="336"/>
      <c r="AS158" s="336"/>
      <c r="AT158" s="336"/>
      <c r="AU158" s="336"/>
      <c r="AV158" s="336"/>
      <c r="AW158" s="336"/>
      <c r="AX158" s="336"/>
      <c r="AY158" s="336"/>
      <c r="AZ158" s="336"/>
      <c r="BA158" s="336"/>
      <c r="BB158" s="336"/>
      <c r="BC158" s="336"/>
      <c r="BD158" s="336"/>
      <c r="BE158" s="336"/>
      <c r="BF158" s="336"/>
    </row>
    <row r="159" spans="1:58" s="109" customFormat="1" ht="12.95" customHeight="1">
      <c r="A159" s="341" t="s">
        <v>429</v>
      </c>
      <c r="B159" s="342" t="s">
        <v>431</v>
      </c>
      <c r="C159" s="270"/>
      <c r="D159" s="270">
        <v>301511</v>
      </c>
      <c r="E159" s="343" t="s">
        <v>381</v>
      </c>
      <c r="F159" s="344" t="s">
        <v>163</v>
      </c>
      <c r="G159" s="320"/>
      <c r="H159" s="320"/>
      <c r="I159" s="320"/>
      <c r="J159" s="320"/>
      <c r="K159" s="320"/>
      <c r="L159" s="310" t="s">
        <v>221</v>
      </c>
      <c r="M159" s="345" t="s">
        <v>327</v>
      </c>
      <c r="N159" s="271">
        <v>3</v>
      </c>
      <c r="O159" s="251">
        <f>IFERROR(INDEX('Pipe Table'!$A$3:$R$39,MATCH('WELD LOG'!N159,'Pipe Table'!$A$3:$A$39,),MATCH('WELD LOG'!M159,'Pipe Table'!$A$3:$R$3,0)),"")</f>
        <v>0.216</v>
      </c>
      <c r="P159" s="601">
        <f t="shared" si="2"/>
        <v>9.4247779607693793</v>
      </c>
      <c r="Q159" s="317" t="s">
        <v>45</v>
      </c>
      <c r="R159" s="310"/>
      <c r="S159" s="318" t="s">
        <v>444</v>
      </c>
      <c r="T159" s="319"/>
      <c r="U159" s="320" t="s">
        <v>339</v>
      </c>
      <c r="V159" s="309">
        <v>46196</v>
      </c>
      <c r="W159" s="310" t="s">
        <v>378</v>
      </c>
      <c r="X159" s="350"/>
      <c r="Y159" s="313"/>
      <c r="Z159" s="313"/>
      <c r="AA159" s="313"/>
      <c r="AB159" s="313"/>
      <c r="AC159" s="313"/>
      <c r="AD159" s="313"/>
      <c r="AE159" s="300"/>
      <c r="AF159" s="270"/>
      <c r="AG159" s="315"/>
      <c r="AH159" s="350"/>
      <c r="AI159" s="313"/>
      <c r="AJ159" s="350"/>
      <c r="AK159" s="350"/>
      <c r="AL159" s="270"/>
      <c r="AM159" s="311"/>
      <c r="AN159" s="311"/>
      <c r="AO159" s="352"/>
      <c r="AP159" s="356"/>
      <c r="AQ159" s="336"/>
      <c r="AR159" s="336"/>
      <c r="AS159" s="336"/>
      <c r="AT159" s="336"/>
      <c r="AU159" s="336"/>
      <c r="AV159" s="336"/>
      <c r="AW159" s="336"/>
      <c r="AX159" s="336"/>
      <c r="AY159" s="336"/>
      <c r="AZ159" s="336"/>
      <c r="BA159" s="336"/>
      <c r="BB159" s="336"/>
      <c r="BC159" s="336"/>
      <c r="BD159" s="336"/>
      <c r="BE159" s="336"/>
      <c r="BF159" s="336"/>
    </row>
    <row r="160" spans="1:58" s="109" customFormat="1" ht="12.95" customHeight="1">
      <c r="A160" s="341" t="s">
        <v>429</v>
      </c>
      <c r="B160" s="342" t="s">
        <v>431</v>
      </c>
      <c r="C160" s="270"/>
      <c r="D160" s="270">
        <v>301511</v>
      </c>
      <c r="E160" s="343" t="s">
        <v>381</v>
      </c>
      <c r="F160" s="344" t="s">
        <v>163</v>
      </c>
      <c r="G160" s="320"/>
      <c r="H160" s="320"/>
      <c r="I160" s="320"/>
      <c r="J160" s="320"/>
      <c r="K160" s="320"/>
      <c r="L160" s="310" t="s">
        <v>221</v>
      </c>
      <c r="M160" s="345" t="s">
        <v>327</v>
      </c>
      <c r="N160" s="271">
        <v>3</v>
      </c>
      <c r="O160" s="251">
        <f>IFERROR(INDEX('Pipe Table'!$A$3:$R$39,MATCH('WELD LOG'!N160,'Pipe Table'!$A$3:$A$39,),MATCH('WELD LOG'!M160,'Pipe Table'!$A$3:$R$3,0)),"")</f>
        <v>0.216</v>
      </c>
      <c r="P160" s="601">
        <f t="shared" si="2"/>
        <v>9.4247779607693793</v>
      </c>
      <c r="Q160" s="317" t="s">
        <v>45</v>
      </c>
      <c r="R160" s="310"/>
      <c r="S160" s="318" t="s">
        <v>445</v>
      </c>
      <c r="T160" s="319"/>
      <c r="U160" s="320" t="s">
        <v>339</v>
      </c>
      <c r="V160" s="309">
        <v>46196</v>
      </c>
      <c r="W160" s="310" t="s">
        <v>378</v>
      </c>
      <c r="X160" s="350"/>
      <c r="Y160" s="313"/>
      <c r="Z160" s="313"/>
      <c r="AA160" s="313"/>
      <c r="AB160" s="313"/>
      <c r="AC160" s="313"/>
      <c r="AD160" s="313"/>
      <c r="AE160" s="300"/>
      <c r="AF160" s="300"/>
      <c r="AG160" s="315"/>
      <c r="AH160" s="350"/>
      <c r="AI160" s="313"/>
      <c r="AJ160" s="350"/>
      <c r="AK160" s="350"/>
      <c r="AL160" s="318"/>
      <c r="AM160" s="313"/>
      <c r="AN160" s="311"/>
      <c r="AO160" s="352"/>
      <c r="AP160" s="356"/>
      <c r="AQ160" s="336"/>
      <c r="AR160" s="336"/>
      <c r="AS160" s="336"/>
      <c r="AT160" s="336"/>
      <c r="AU160" s="336"/>
      <c r="AV160" s="336"/>
      <c r="AW160" s="336"/>
      <c r="AX160" s="336"/>
      <c r="AY160" s="336"/>
      <c r="AZ160" s="336"/>
      <c r="BA160" s="336"/>
      <c r="BB160" s="336"/>
      <c r="BC160" s="336"/>
      <c r="BD160" s="336"/>
      <c r="BE160" s="336"/>
      <c r="BF160" s="336"/>
    </row>
    <row r="161" spans="1:58" s="109" customFormat="1" ht="12.95" customHeight="1">
      <c r="A161" s="341" t="s">
        <v>429</v>
      </c>
      <c r="B161" s="342" t="s">
        <v>431</v>
      </c>
      <c r="C161" s="270"/>
      <c r="D161" s="270">
        <v>301511</v>
      </c>
      <c r="E161" s="343" t="s">
        <v>381</v>
      </c>
      <c r="F161" s="344"/>
      <c r="G161" s="320" t="s">
        <v>163</v>
      </c>
      <c r="H161" s="320"/>
      <c r="I161" s="320"/>
      <c r="J161" s="320"/>
      <c r="K161" s="320"/>
      <c r="L161" s="310" t="s">
        <v>221</v>
      </c>
      <c r="M161" s="345" t="s">
        <v>435</v>
      </c>
      <c r="N161" s="271">
        <v>0.75</v>
      </c>
      <c r="O161" s="251" t="str">
        <f>IFERROR(INDEX('Pipe Table'!$A$3:$R$39,MATCH('WELD LOG'!N161,'Pipe Table'!$A$3:$A$39,),MATCH('WELD LOG'!M161,'Pipe Table'!$A$3:$R$3,0)),"")</f>
        <v/>
      </c>
      <c r="P161" s="601">
        <f t="shared" si="2"/>
        <v>2.3561944901923448</v>
      </c>
      <c r="Q161" s="317" t="s">
        <v>171</v>
      </c>
      <c r="R161" s="310"/>
      <c r="S161" s="318" t="s">
        <v>446</v>
      </c>
      <c r="T161" s="319"/>
      <c r="U161" s="320" t="s">
        <v>339</v>
      </c>
      <c r="V161" s="309">
        <v>46196</v>
      </c>
      <c r="W161" s="310" t="s">
        <v>378</v>
      </c>
      <c r="X161" s="350"/>
      <c r="Y161" s="313"/>
      <c r="Z161" s="313"/>
      <c r="AA161" s="313"/>
      <c r="AB161" s="313"/>
      <c r="AC161" s="350"/>
      <c r="AD161" s="350"/>
      <c r="AE161" s="300"/>
      <c r="AF161" s="300"/>
      <c r="AG161" s="315"/>
      <c r="AH161" s="350"/>
      <c r="AI161" s="313"/>
      <c r="AJ161" s="350"/>
      <c r="AK161" s="350"/>
      <c r="AL161" s="318"/>
      <c r="AM161" s="313"/>
      <c r="AN161" s="311"/>
      <c r="AO161" s="352"/>
      <c r="AP161" s="356"/>
      <c r="AQ161" s="336"/>
      <c r="AR161" s="336"/>
      <c r="AS161" s="336"/>
      <c r="AT161" s="336"/>
      <c r="AU161" s="336"/>
      <c r="AV161" s="336"/>
      <c r="AW161" s="336"/>
      <c r="AX161" s="336"/>
      <c r="AY161" s="336"/>
      <c r="AZ161" s="336"/>
      <c r="BA161" s="336"/>
      <c r="BB161" s="336"/>
      <c r="BC161" s="336"/>
      <c r="BD161" s="336"/>
      <c r="BE161" s="336"/>
      <c r="BF161" s="336"/>
    </row>
    <row r="162" spans="1:58" s="109" customFormat="1" ht="12.95" customHeight="1">
      <c r="A162" s="341" t="s">
        <v>429</v>
      </c>
      <c r="B162" s="342" t="s">
        <v>431</v>
      </c>
      <c r="C162" s="270"/>
      <c r="D162" s="270">
        <v>301511</v>
      </c>
      <c r="E162" s="343" t="s">
        <v>381</v>
      </c>
      <c r="F162" s="344"/>
      <c r="G162" s="320" t="s">
        <v>163</v>
      </c>
      <c r="H162" s="320"/>
      <c r="I162" s="320"/>
      <c r="J162" s="320"/>
      <c r="K162" s="320"/>
      <c r="L162" s="310" t="s">
        <v>221</v>
      </c>
      <c r="M162" s="345">
        <v>80</v>
      </c>
      <c r="N162" s="271">
        <v>0.75</v>
      </c>
      <c r="O162" s="251">
        <f>IFERROR(INDEX('Pipe Table'!$A$3:$R$39,MATCH('WELD LOG'!N162,'Pipe Table'!$A$3:$A$39,),MATCH('WELD LOG'!M162,'Pipe Table'!$A$3:$R$3,0)),"")</f>
        <v>0.154</v>
      </c>
      <c r="P162" s="601">
        <f t="shared" si="2"/>
        <v>2.3561944901923448</v>
      </c>
      <c r="Q162" s="317" t="s">
        <v>82</v>
      </c>
      <c r="R162" s="310"/>
      <c r="S162" s="318" t="s">
        <v>447</v>
      </c>
      <c r="T162" s="319"/>
      <c r="U162" s="320" t="s">
        <v>339</v>
      </c>
      <c r="V162" s="309">
        <v>46196</v>
      </c>
      <c r="W162" s="310" t="s">
        <v>378</v>
      </c>
      <c r="X162" s="350"/>
      <c r="Y162" s="313"/>
      <c r="Z162" s="313">
        <v>46198</v>
      </c>
      <c r="AA162" s="313">
        <v>46198</v>
      </c>
      <c r="AB162" s="313"/>
      <c r="AC162" s="313"/>
      <c r="AD162" s="313"/>
      <c r="AE162" s="300"/>
      <c r="AF162" s="300"/>
      <c r="AG162" s="315"/>
      <c r="AH162" s="350"/>
      <c r="AI162" s="313"/>
      <c r="AJ162" s="350"/>
      <c r="AK162" s="350"/>
      <c r="AL162" s="318"/>
      <c r="AM162" s="313"/>
      <c r="AN162" s="311"/>
      <c r="AO162" s="352"/>
      <c r="AP162" s="356"/>
      <c r="AQ162" s="336"/>
      <c r="AR162" s="336"/>
      <c r="AS162" s="336"/>
      <c r="AT162" s="336"/>
      <c r="AU162" s="336"/>
      <c r="AV162" s="336"/>
      <c r="AW162" s="336"/>
      <c r="AX162" s="336"/>
      <c r="AY162" s="336"/>
      <c r="AZ162" s="336"/>
      <c r="BA162" s="336"/>
      <c r="BB162" s="336"/>
      <c r="BC162" s="336"/>
      <c r="BD162" s="336"/>
      <c r="BE162" s="336"/>
      <c r="BF162" s="336"/>
    </row>
    <row r="163" spans="1:58" s="109" customFormat="1" ht="12.95" customHeight="1">
      <c r="A163" s="341" t="s">
        <v>429</v>
      </c>
      <c r="B163" s="342" t="s">
        <v>431</v>
      </c>
      <c r="C163" s="270"/>
      <c r="D163" s="270">
        <v>301511</v>
      </c>
      <c r="E163" s="343" t="s">
        <v>381</v>
      </c>
      <c r="F163" s="344" t="s">
        <v>163</v>
      </c>
      <c r="G163" s="320"/>
      <c r="H163" s="320"/>
      <c r="I163" s="320"/>
      <c r="J163" s="320"/>
      <c r="K163" s="320"/>
      <c r="L163" s="310" t="s">
        <v>221</v>
      </c>
      <c r="M163" s="345" t="s">
        <v>327</v>
      </c>
      <c r="N163" s="271">
        <v>3</v>
      </c>
      <c r="O163" s="251">
        <f>IFERROR(INDEX('Pipe Table'!$A$3:$R$39,MATCH('WELD LOG'!N163,'Pipe Table'!$A$3:$A$39,),MATCH('WELD LOG'!M163,'Pipe Table'!$A$3:$R$3,0)),"")</f>
        <v>0.216</v>
      </c>
      <c r="P163" s="601">
        <f t="shared" si="2"/>
        <v>9.4247779607693793</v>
      </c>
      <c r="Q163" s="317" t="s">
        <v>45</v>
      </c>
      <c r="R163" s="310"/>
      <c r="S163" s="318" t="s">
        <v>448</v>
      </c>
      <c r="T163" s="319"/>
      <c r="U163" s="320" t="s">
        <v>339</v>
      </c>
      <c r="V163" s="309">
        <v>46196</v>
      </c>
      <c r="W163" s="310" t="s">
        <v>378</v>
      </c>
      <c r="X163" s="350"/>
      <c r="Y163" s="313"/>
      <c r="Z163" s="313"/>
      <c r="AA163" s="313"/>
      <c r="AB163" s="313"/>
      <c r="AC163" s="313"/>
      <c r="AD163" s="313"/>
      <c r="AE163" s="300"/>
      <c r="AF163" s="300"/>
      <c r="AG163" s="315"/>
      <c r="AH163" s="313"/>
      <c r="AI163" s="313"/>
      <c r="AJ163" s="313"/>
      <c r="AK163" s="311"/>
      <c r="AL163" s="270"/>
      <c r="AM163" s="313"/>
      <c r="AN163" s="311"/>
      <c r="AO163" s="318"/>
      <c r="AP163" s="354"/>
      <c r="AQ163" s="336"/>
      <c r="AR163" s="336"/>
      <c r="AS163" s="336"/>
      <c r="AT163" s="336"/>
      <c r="AU163" s="336"/>
      <c r="AV163" s="336"/>
      <c r="AW163" s="336"/>
      <c r="AX163" s="336"/>
      <c r="AY163" s="336"/>
      <c r="AZ163" s="336"/>
      <c r="BA163" s="336"/>
      <c r="BB163" s="336"/>
      <c r="BC163" s="336"/>
      <c r="BD163" s="336"/>
      <c r="BE163" s="336"/>
      <c r="BF163" s="336"/>
    </row>
    <row r="164" spans="1:58" s="109" customFormat="1" ht="12.95" customHeight="1">
      <c r="A164" s="341" t="s">
        <v>429</v>
      </c>
      <c r="B164" s="342" t="s">
        <v>431</v>
      </c>
      <c r="C164" s="270"/>
      <c r="D164" s="270">
        <v>301511</v>
      </c>
      <c r="E164" s="343" t="s">
        <v>381</v>
      </c>
      <c r="F164" s="344" t="s">
        <v>163</v>
      </c>
      <c r="G164" s="320"/>
      <c r="H164" s="320"/>
      <c r="I164" s="320"/>
      <c r="J164" s="320"/>
      <c r="K164" s="320"/>
      <c r="L164" s="310" t="s">
        <v>221</v>
      </c>
      <c r="M164" s="345" t="s">
        <v>327</v>
      </c>
      <c r="N164" s="271">
        <v>3</v>
      </c>
      <c r="O164" s="251">
        <f>IFERROR(INDEX('Pipe Table'!$A$3:$R$39,MATCH('WELD LOG'!N164,'Pipe Table'!$A$3:$A$39,),MATCH('WELD LOG'!M164,'Pipe Table'!$A$3:$R$3,0)),"")</f>
        <v>0.216</v>
      </c>
      <c r="P164" s="601">
        <f t="shared" si="2"/>
        <v>9.4247779607693793</v>
      </c>
      <c r="Q164" s="317" t="s">
        <v>45</v>
      </c>
      <c r="R164" s="310"/>
      <c r="S164" s="318" t="s">
        <v>449</v>
      </c>
      <c r="T164" s="319"/>
      <c r="U164" s="320" t="s">
        <v>339</v>
      </c>
      <c r="V164" s="684">
        <v>46196</v>
      </c>
      <c r="W164" s="310" t="s">
        <v>378</v>
      </c>
      <c r="X164" s="350"/>
      <c r="Y164" s="313"/>
      <c r="Z164" s="313"/>
      <c r="AA164" s="313"/>
      <c r="AB164" s="313"/>
      <c r="AC164" s="313"/>
      <c r="AD164" s="313"/>
      <c r="AE164" s="300"/>
      <c r="AF164" s="300"/>
      <c r="AG164" s="315"/>
      <c r="AH164" s="350"/>
      <c r="AI164" s="313"/>
      <c r="AJ164" s="350"/>
      <c r="AK164" s="312"/>
      <c r="AL164" s="270"/>
      <c r="AM164" s="313"/>
      <c r="AN164" s="311"/>
      <c r="AO164" s="318"/>
      <c r="AP164" s="354"/>
      <c r="AQ164" s="336"/>
      <c r="AR164" s="336"/>
      <c r="AS164" s="336"/>
      <c r="AT164" s="336"/>
      <c r="AU164" s="336"/>
      <c r="AV164" s="336"/>
      <c r="AW164" s="336"/>
      <c r="AX164" s="336"/>
      <c r="AY164" s="336"/>
      <c r="AZ164" s="336"/>
      <c r="BA164" s="336"/>
      <c r="BB164" s="336"/>
      <c r="BC164" s="336"/>
      <c r="BD164" s="336"/>
      <c r="BE164" s="336"/>
      <c r="BF164" s="336"/>
    </row>
    <row r="165" spans="1:58" s="109" customFormat="1" ht="12.95" customHeight="1">
      <c r="A165" s="341" t="s">
        <v>429</v>
      </c>
      <c r="B165" s="342" t="s">
        <v>431</v>
      </c>
      <c r="C165" s="270"/>
      <c r="D165" s="270">
        <v>301511</v>
      </c>
      <c r="E165" s="343" t="s">
        <v>381</v>
      </c>
      <c r="F165" s="344" t="s">
        <v>163</v>
      </c>
      <c r="G165" s="320"/>
      <c r="H165" s="320"/>
      <c r="I165" s="320"/>
      <c r="J165" s="320"/>
      <c r="K165" s="320"/>
      <c r="L165" s="310" t="s">
        <v>221</v>
      </c>
      <c r="M165" s="345" t="s">
        <v>327</v>
      </c>
      <c r="N165" s="271">
        <v>3</v>
      </c>
      <c r="O165" s="251">
        <f>IFERROR(INDEX('Pipe Table'!$A$3:$R$39,MATCH('WELD LOG'!N165,'Pipe Table'!$A$3:$A$39,),MATCH('WELD LOG'!M165,'Pipe Table'!$A$3:$R$3,0)),"")</f>
        <v>0.216</v>
      </c>
      <c r="P165" s="601">
        <f t="shared" si="2"/>
        <v>9.4247779607693793</v>
      </c>
      <c r="Q165" s="317" t="s">
        <v>45</v>
      </c>
      <c r="R165" s="310"/>
      <c r="S165" s="318" t="s">
        <v>450</v>
      </c>
      <c r="T165" s="319"/>
      <c r="U165" s="320" t="s">
        <v>339</v>
      </c>
      <c r="V165" s="309">
        <v>46197</v>
      </c>
      <c r="W165" s="310" t="s">
        <v>378</v>
      </c>
      <c r="X165" s="350"/>
      <c r="Y165" s="313"/>
      <c r="Z165" s="313"/>
      <c r="AA165" s="313"/>
      <c r="AB165" s="313"/>
      <c r="AC165" s="313"/>
      <c r="AD165" s="313"/>
      <c r="AE165" s="300"/>
      <c r="AF165" s="300"/>
      <c r="AG165" s="315"/>
      <c r="AH165" s="350"/>
      <c r="AI165" s="313"/>
      <c r="AJ165" s="350"/>
      <c r="AK165" s="312"/>
      <c r="AL165" s="270"/>
      <c r="AM165" s="313"/>
      <c r="AN165" s="311"/>
      <c r="AO165" s="318"/>
      <c r="AP165" s="354"/>
      <c r="AQ165" s="336"/>
      <c r="AR165" s="336"/>
      <c r="AS165" s="336"/>
      <c r="AT165" s="336"/>
      <c r="AU165" s="336"/>
      <c r="AV165" s="336"/>
      <c r="AW165" s="336"/>
      <c r="AX165" s="336"/>
      <c r="AY165" s="336"/>
      <c r="AZ165" s="336"/>
      <c r="BA165" s="336"/>
      <c r="BB165" s="336"/>
      <c r="BC165" s="336"/>
      <c r="BD165" s="336"/>
      <c r="BE165" s="336"/>
      <c r="BF165" s="336"/>
    </row>
    <row r="166" spans="1:58" s="109" customFormat="1" ht="12.95" customHeight="1">
      <c r="A166" s="341" t="s">
        <v>429</v>
      </c>
      <c r="B166" s="342" t="s">
        <v>431</v>
      </c>
      <c r="C166" s="270"/>
      <c r="D166" s="270">
        <v>301511</v>
      </c>
      <c r="E166" s="343" t="s">
        <v>381</v>
      </c>
      <c r="F166" s="344"/>
      <c r="G166" s="320" t="s">
        <v>163</v>
      </c>
      <c r="H166" s="320"/>
      <c r="I166" s="320"/>
      <c r="J166" s="320"/>
      <c r="K166" s="320"/>
      <c r="L166" s="310" t="s">
        <v>221</v>
      </c>
      <c r="M166" s="345" t="s">
        <v>435</v>
      </c>
      <c r="N166" s="271">
        <v>0.75</v>
      </c>
      <c r="O166" s="251" t="str">
        <f>IFERROR(INDEX('Pipe Table'!$A$3:$R$39,MATCH('WELD LOG'!N166,'Pipe Table'!$A$3:$A$39,),MATCH('WELD LOG'!M166,'Pipe Table'!$A$3:$R$3,0)),"")</f>
        <v/>
      </c>
      <c r="P166" s="601">
        <f t="shared" si="2"/>
        <v>2.3561944901923448</v>
      </c>
      <c r="Q166" s="317" t="s">
        <v>171</v>
      </c>
      <c r="R166" s="310"/>
      <c r="S166" s="318" t="s">
        <v>451</v>
      </c>
      <c r="T166" s="319"/>
      <c r="U166" s="320" t="s">
        <v>339</v>
      </c>
      <c r="V166" s="309">
        <v>46197</v>
      </c>
      <c r="W166" s="310" t="s">
        <v>378</v>
      </c>
      <c r="X166" s="350"/>
      <c r="Y166" s="313"/>
      <c r="Z166" s="313"/>
      <c r="AA166" s="313"/>
      <c r="AB166" s="313"/>
      <c r="AC166" s="313"/>
      <c r="AD166" s="313"/>
      <c r="AE166" s="300"/>
      <c r="AF166" s="300"/>
      <c r="AG166" s="315"/>
      <c r="AH166" s="350"/>
      <c r="AI166" s="313"/>
      <c r="AJ166" s="350"/>
      <c r="AK166" s="350"/>
      <c r="AL166" s="270"/>
      <c r="AM166" s="313"/>
      <c r="AN166" s="311"/>
      <c r="AO166" s="352"/>
      <c r="AP166" s="354"/>
      <c r="AQ166" s="336"/>
      <c r="AR166" s="336"/>
      <c r="AS166" s="336"/>
      <c r="AT166" s="336"/>
      <c r="AU166" s="336"/>
      <c r="AV166" s="336"/>
      <c r="AW166" s="336"/>
      <c r="AX166" s="336"/>
      <c r="AY166" s="336"/>
      <c r="AZ166" s="336"/>
      <c r="BA166" s="336"/>
      <c r="BB166" s="336"/>
      <c r="BC166" s="336"/>
      <c r="BD166" s="336"/>
      <c r="BE166" s="336"/>
      <c r="BF166" s="336"/>
    </row>
    <row r="167" spans="1:58" s="109" customFormat="1" ht="12.95" customHeight="1">
      <c r="A167" s="341" t="s">
        <v>429</v>
      </c>
      <c r="B167" s="342" t="s">
        <v>431</v>
      </c>
      <c r="C167" s="270"/>
      <c r="D167" s="270">
        <v>301511</v>
      </c>
      <c r="E167" s="343" t="s">
        <v>381</v>
      </c>
      <c r="F167" s="344"/>
      <c r="G167" s="320" t="s">
        <v>163</v>
      </c>
      <c r="H167" s="320"/>
      <c r="I167" s="320"/>
      <c r="J167" s="320"/>
      <c r="K167" s="320"/>
      <c r="L167" s="310" t="s">
        <v>221</v>
      </c>
      <c r="M167" s="345">
        <v>80</v>
      </c>
      <c r="N167" s="271">
        <v>0.75</v>
      </c>
      <c r="O167" s="251">
        <f>IFERROR(INDEX('Pipe Table'!$A$3:$R$39,MATCH('WELD LOG'!N167,'Pipe Table'!$A$3:$A$39,),MATCH('WELD LOG'!M167,'Pipe Table'!$A$3:$R$3,0)),"")</f>
        <v>0.154</v>
      </c>
      <c r="P167" s="601">
        <f t="shared" si="2"/>
        <v>2.3561944901923448</v>
      </c>
      <c r="Q167" s="317" t="s">
        <v>82</v>
      </c>
      <c r="R167" s="310"/>
      <c r="S167" s="318" t="s">
        <v>452</v>
      </c>
      <c r="T167" s="319"/>
      <c r="U167" s="320" t="s">
        <v>339</v>
      </c>
      <c r="V167" s="309">
        <v>46197</v>
      </c>
      <c r="W167" s="310" t="s">
        <v>378</v>
      </c>
      <c r="X167" s="350"/>
      <c r="Y167" s="313"/>
      <c r="Z167" s="313">
        <v>46198</v>
      </c>
      <c r="AA167" s="313">
        <v>46198</v>
      </c>
      <c r="AB167" s="313"/>
      <c r="AC167" s="313"/>
      <c r="AD167" s="313"/>
      <c r="AE167" s="300"/>
      <c r="AF167" s="300"/>
      <c r="AG167" s="315"/>
      <c r="AH167" s="350"/>
      <c r="AI167" s="313"/>
      <c r="AJ167" s="350"/>
      <c r="AK167" s="350"/>
      <c r="AL167" s="270"/>
      <c r="AM167" s="313"/>
      <c r="AN167" s="311"/>
      <c r="AO167" s="352"/>
      <c r="AP167" s="354"/>
      <c r="AQ167" s="336"/>
      <c r="AR167" s="336"/>
      <c r="AS167" s="336"/>
      <c r="AT167" s="336"/>
      <c r="AU167" s="336"/>
      <c r="AV167" s="336"/>
      <c r="AW167" s="336"/>
      <c r="AX167" s="336"/>
      <c r="AY167" s="336"/>
      <c r="AZ167" s="336"/>
      <c r="BA167" s="336"/>
      <c r="BB167" s="336"/>
      <c r="BC167" s="336"/>
      <c r="BD167" s="336"/>
      <c r="BE167" s="336"/>
      <c r="BF167" s="336"/>
    </row>
    <row r="168" spans="1:58" s="109" customFormat="1" ht="12.95" customHeight="1">
      <c r="A168" s="341" t="s">
        <v>429</v>
      </c>
      <c r="B168" s="342" t="s">
        <v>431</v>
      </c>
      <c r="C168" s="270"/>
      <c r="D168" s="270">
        <v>301511</v>
      </c>
      <c r="E168" s="343" t="s">
        <v>381</v>
      </c>
      <c r="F168" s="344" t="s">
        <v>163</v>
      </c>
      <c r="G168" s="320"/>
      <c r="H168" s="320"/>
      <c r="I168" s="320"/>
      <c r="J168" s="320"/>
      <c r="K168" s="320"/>
      <c r="L168" s="310" t="s">
        <v>221</v>
      </c>
      <c r="M168" s="345" t="s">
        <v>327</v>
      </c>
      <c r="N168" s="271">
        <v>3</v>
      </c>
      <c r="O168" s="251">
        <f>IFERROR(INDEX('Pipe Table'!$A$3:$R$39,MATCH('WELD LOG'!N168,'Pipe Table'!$A$3:$A$39,),MATCH('WELD LOG'!M168,'Pipe Table'!$A$3:$R$3,0)),"")</f>
        <v>0.216</v>
      </c>
      <c r="P168" s="601">
        <f t="shared" si="2"/>
        <v>9.4247779607693793</v>
      </c>
      <c r="Q168" s="317" t="s">
        <v>45</v>
      </c>
      <c r="R168" s="310"/>
      <c r="S168" s="318" t="s">
        <v>453</v>
      </c>
      <c r="T168" s="319"/>
      <c r="U168" s="320" t="s">
        <v>339</v>
      </c>
      <c r="V168" s="309">
        <v>46197</v>
      </c>
      <c r="W168" s="310" t="s">
        <v>378</v>
      </c>
      <c r="X168" s="350"/>
      <c r="Y168" s="313"/>
      <c r="Z168" s="313"/>
      <c r="AA168" s="350"/>
      <c r="AB168" s="313"/>
      <c r="AC168" s="313"/>
      <c r="AD168" s="313"/>
      <c r="AE168" s="300"/>
      <c r="AF168" s="300"/>
      <c r="AG168" s="315"/>
      <c r="AH168" s="350"/>
      <c r="AI168" s="313"/>
      <c r="AJ168" s="350"/>
      <c r="AK168" s="350"/>
      <c r="AL168" s="270"/>
      <c r="AM168" s="313"/>
      <c r="AN168" s="311"/>
      <c r="AO168" s="352"/>
      <c r="AP168" s="354"/>
      <c r="AQ168" s="336"/>
      <c r="AR168" s="336"/>
      <c r="AS168" s="336"/>
      <c r="AT168" s="336"/>
      <c r="AU168" s="336"/>
      <c r="AV168" s="336"/>
      <c r="AW168" s="336"/>
      <c r="AX168" s="336"/>
      <c r="AY168" s="336"/>
      <c r="AZ168" s="336"/>
      <c r="BA168" s="336"/>
      <c r="BB168" s="336"/>
      <c r="BC168" s="336"/>
      <c r="BD168" s="336"/>
      <c r="BE168" s="336"/>
      <c r="BF168" s="336"/>
    </row>
    <row r="169" spans="1:58" s="109" customFormat="1" ht="12.95" customHeight="1">
      <c r="A169" s="341" t="s">
        <v>429</v>
      </c>
      <c r="B169" s="342" t="s">
        <v>431</v>
      </c>
      <c r="C169" s="270"/>
      <c r="D169" s="270">
        <v>301511</v>
      </c>
      <c r="E169" s="343" t="s">
        <v>381</v>
      </c>
      <c r="F169" s="344" t="s">
        <v>163</v>
      </c>
      <c r="G169" s="320"/>
      <c r="H169" s="320"/>
      <c r="I169" s="320"/>
      <c r="J169" s="320"/>
      <c r="K169" s="320"/>
      <c r="L169" s="310" t="s">
        <v>221</v>
      </c>
      <c r="M169" s="345" t="s">
        <v>327</v>
      </c>
      <c r="N169" s="271">
        <v>3</v>
      </c>
      <c r="O169" s="251">
        <f>IFERROR(INDEX('Pipe Table'!$A$3:$R$39,MATCH('WELD LOG'!N169,'Pipe Table'!$A$3:$A$39,),MATCH('WELD LOG'!M169,'Pipe Table'!$A$3:$R$3,0)),"")</f>
        <v>0.216</v>
      </c>
      <c r="P169" s="601">
        <f t="shared" si="2"/>
        <v>9.4247779607693793</v>
      </c>
      <c r="Q169" s="317" t="s">
        <v>45</v>
      </c>
      <c r="R169" s="310"/>
      <c r="S169" s="318" t="s">
        <v>454</v>
      </c>
      <c r="T169" s="319"/>
      <c r="U169" s="320" t="s">
        <v>339</v>
      </c>
      <c r="V169" s="309">
        <v>46197</v>
      </c>
      <c r="W169" s="310" t="s">
        <v>378</v>
      </c>
      <c r="X169" s="350"/>
      <c r="Y169" s="313"/>
      <c r="Z169" s="313"/>
      <c r="AA169" s="350"/>
      <c r="AB169" s="313"/>
      <c r="AC169" s="313"/>
      <c r="AD169" s="313"/>
      <c r="AE169" s="300"/>
      <c r="AF169" s="300"/>
      <c r="AG169" s="315"/>
      <c r="AH169" s="350"/>
      <c r="AI169" s="313"/>
      <c r="AJ169" s="350"/>
      <c r="AK169" s="350"/>
      <c r="AL169" s="270"/>
      <c r="AM169" s="313"/>
      <c r="AN169" s="311"/>
      <c r="AO169" s="352"/>
      <c r="AP169" s="354"/>
      <c r="AQ169" s="336"/>
      <c r="AR169" s="336"/>
      <c r="AS169" s="336"/>
      <c r="AT169" s="336"/>
      <c r="AU169" s="336"/>
      <c r="AV169" s="336"/>
      <c r="AW169" s="336"/>
      <c r="AX169" s="336"/>
      <c r="AY169" s="336"/>
      <c r="AZ169" s="336"/>
      <c r="BA169" s="336"/>
      <c r="BB169" s="336"/>
      <c r="BC169" s="336"/>
      <c r="BD169" s="336"/>
      <c r="BE169" s="336"/>
      <c r="BF169" s="336"/>
    </row>
    <row r="170" spans="1:58" s="109" customFormat="1" ht="12.95" customHeight="1">
      <c r="A170" s="341" t="s">
        <v>429</v>
      </c>
      <c r="B170" s="342" t="s">
        <v>431</v>
      </c>
      <c r="C170" s="270"/>
      <c r="D170" s="270">
        <v>301511</v>
      </c>
      <c r="E170" s="343" t="s">
        <v>381</v>
      </c>
      <c r="F170" s="344" t="s">
        <v>163</v>
      </c>
      <c r="G170" s="320"/>
      <c r="H170" s="320"/>
      <c r="I170" s="320"/>
      <c r="J170" s="320"/>
      <c r="K170" s="320"/>
      <c r="L170" s="310" t="s">
        <v>221</v>
      </c>
      <c r="M170" s="345" t="s">
        <v>327</v>
      </c>
      <c r="N170" s="271">
        <v>3</v>
      </c>
      <c r="O170" s="251">
        <f>IFERROR(INDEX('Pipe Table'!$A$3:$R$39,MATCH('WELD LOG'!N170,'Pipe Table'!$A$3:$A$39,),MATCH('WELD LOG'!M170,'Pipe Table'!$A$3:$R$3,0)),"")</f>
        <v>0.216</v>
      </c>
      <c r="P170" s="601">
        <f t="shared" si="2"/>
        <v>9.4247779607693793</v>
      </c>
      <c r="Q170" s="317" t="s">
        <v>45</v>
      </c>
      <c r="R170" s="310"/>
      <c r="S170" s="318" t="s">
        <v>455</v>
      </c>
      <c r="T170" s="319"/>
      <c r="U170" s="320" t="s">
        <v>339</v>
      </c>
      <c r="V170" s="309">
        <v>46197</v>
      </c>
      <c r="W170" s="310" t="s">
        <v>378</v>
      </c>
      <c r="X170" s="350"/>
      <c r="Y170" s="313"/>
      <c r="Z170" s="313"/>
      <c r="AA170" s="313"/>
      <c r="AB170" s="313"/>
      <c r="AC170" s="313"/>
      <c r="AD170" s="313"/>
      <c r="AE170" s="300"/>
      <c r="AF170" s="300"/>
      <c r="AG170" s="315"/>
      <c r="AH170" s="350"/>
      <c r="AI170" s="313"/>
      <c r="AJ170" s="350"/>
      <c r="AK170" s="350"/>
      <c r="AL170" s="270"/>
      <c r="AM170" s="313"/>
      <c r="AN170" s="311"/>
      <c r="AO170" s="352"/>
      <c r="AP170" s="354"/>
      <c r="AQ170" s="336"/>
      <c r="AR170" s="336"/>
      <c r="AS170" s="336"/>
      <c r="AT170" s="336"/>
      <c r="AU170" s="336"/>
      <c r="AV170" s="336"/>
      <c r="AW170" s="336"/>
      <c r="AX170" s="336"/>
      <c r="AY170" s="336"/>
      <c r="AZ170" s="336"/>
      <c r="BA170" s="336"/>
      <c r="BB170" s="336"/>
      <c r="BC170" s="336"/>
      <c r="BD170" s="336"/>
      <c r="BE170" s="336"/>
      <c r="BF170" s="336"/>
    </row>
    <row r="171" spans="1:58" s="109" customFormat="1" ht="12.95" customHeight="1">
      <c r="A171" s="341" t="s">
        <v>398</v>
      </c>
      <c r="B171" s="342" t="s">
        <v>466</v>
      </c>
      <c r="C171" s="270"/>
      <c r="D171" s="270">
        <v>308542</v>
      </c>
      <c r="E171" s="343" t="s">
        <v>381</v>
      </c>
      <c r="F171" s="344" t="s">
        <v>163</v>
      </c>
      <c r="G171" s="320"/>
      <c r="H171" s="320"/>
      <c r="I171" s="320"/>
      <c r="J171" s="320"/>
      <c r="K171" s="320"/>
      <c r="L171" s="310" t="s">
        <v>221</v>
      </c>
      <c r="M171" s="345" t="s">
        <v>327</v>
      </c>
      <c r="N171" s="271">
        <v>3</v>
      </c>
      <c r="O171" s="251">
        <f>IFERROR(INDEX('Pipe Table'!$A$3:$R$39,MATCH('WELD LOG'!N171,'Pipe Table'!$A$3:$A$39,),MATCH('WELD LOG'!M171,'Pipe Table'!$A$3:$R$3,0)),"")</f>
        <v>0.216</v>
      </c>
      <c r="P171" s="601">
        <f t="shared" si="2"/>
        <v>9.4247779607693793</v>
      </c>
      <c r="Q171" s="317" t="s">
        <v>45</v>
      </c>
      <c r="R171" s="310"/>
      <c r="S171" s="318" t="s">
        <v>372</v>
      </c>
      <c r="T171" s="319"/>
      <c r="U171" s="320" t="s">
        <v>337</v>
      </c>
      <c r="V171" s="309">
        <v>46195</v>
      </c>
      <c r="W171" s="310" t="s">
        <v>378</v>
      </c>
      <c r="X171" s="350"/>
      <c r="Y171" s="313"/>
      <c r="Z171" s="313"/>
      <c r="AA171" s="313"/>
      <c r="AB171" s="313"/>
      <c r="AC171" s="313"/>
      <c r="AD171" s="313"/>
      <c r="AE171" s="300"/>
      <c r="AF171" s="300"/>
      <c r="AG171" s="315"/>
      <c r="AH171" s="350"/>
      <c r="AI171" s="313"/>
      <c r="AJ171" s="350"/>
      <c r="AK171" s="312"/>
      <c r="AL171" s="270"/>
      <c r="AM171" s="313"/>
      <c r="AN171" s="311"/>
      <c r="AO171" s="352"/>
      <c r="AP171" s="683" t="str">
        <f>HYPERLINK("\\thor\Maintenance\~Weld Tracking~\Work Orders\WO308542", "Click To Open Docs")</f>
        <v>Click To Open Docs</v>
      </c>
      <c r="AQ171" s="336"/>
      <c r="AR171" s="336"/>
      <c r="AS171" s="336"/>
      <c r="AT171" s="336"/>
      <c r="AU171" s="336"/>
      <c r="AV171" s="336"/>
      <c r="AW171" s="336"/>
      <c r="AX171" s="336"/>
      <c r="AY171" s="336"/>
      <c r="AZ171" s="336"/>
      <c r="BA171" s="336"/>
      <c r="BB171" s="336"/>
      <c r="BC171" s="336"/>
      <c r="BD171" s="336"/>
      <c r="BE171" s="336"/>
      <c r="BF171" s="336"/>
    </row>
    <row r="172" spans="1:58" s="109" customFormat="1" ht="12.95" customHeight="1">
      <c r="A172" s="341" t="s">
        <v>398</v>
      </c>
      <c r="B172" s="342" t="s">
        <v>466</v>
      </c>
      <c r="C172" s="270"/>
      <c r="D172" s="270">
        <v>308542</v>
      </c>
      <c r="E172" s="343" t="s">
        <v>381</v>
      </c>
      <c r="F172" s="344" t="s">
        <v>163</v>
      </c>
      <c r="G172" s="320"/>
      <c r="H172" s="320"/>
      <c r="I172" s="320"/>
      <c r="J172" s="320"/>
      <c r="K172" s="320"/>
      <c r="L172" s="310" t="s">
        <v>221</v>
      </c>
      <c r="M172" s="345" t="s">
        <v>327</v>
      </c>
      <c r="N172" s="271">
        <v>3</v>
      </c>
      <c r="O172" s="251">
        <f>IFERROR(INDEX('Pipe Table'!$A$3:$R$39,MATCH('WELD LOG'!N172,'Pipe Table'!$A$3:$A$39,),MATCH('WELD LOG'!M172,'Pipe Table'!$A$3:$R$3,0)),"")</f>
        <v>0.216</v>
      </c>
      <c r="P172" s="601">
        <f t="shared" si="2"/>
        <v>9.4247779607693793</v>
      </c>
      <c r="Q172" s="317" t="s">
        <v>45</v>
      </c>
      <c r="R172" s="310"/>
      <c r="S172" s="318" t="s">
        <v>373</v>
      </c>
      <c r="T172" s="319"/>
      <c r="U172" s="320" t="s">
        <v>337</v>
      </c>
      <c r="V172" s="309">
        <v>46195</v>
      </c>
      <c r="W172" s="310" t="s">
        <v>378</v>
      </c>
      <c r="X172" s="350"/>
      <c r="Y172" s="313"/>
      <c r="Z172" s="313"/>
      <c r="AA172" s="350"/>
      <c r="AB172" s="313"/>
      <c r="AC172" s="350"/>
      <c r="AD172" s="313"/>
      <c r="AE172" s="300"/>
      <c r="AF172" s="300"/>
      <c r="AG172" s="315"/>
      <c r="AH172" s="350"/>
      <c r="AI172" s="313"/>
      <c r="AJ172" s="350"/>
      <c r="AK172" s="312"/>
      <c r="AL172" s="270"/>
      <c r="AM172" s="313"/>
      <c r="AN172" s="311"/>
      <c r="AO172" s="352"/>
      <c r="AP172" s="354"/>
      <c r="AQ172" s="336"/>
      <c r="AR172" s="336"/>
      <c r="AS172" s="336"/>
      <c r="AT172" s="336"/>
      <c r="AU172" s="336"/>
      <c r="AV172" s="336"/>
      <c r="AW172" s="336"/>
      <c r="AX172" s="336"/>
      <c r="AY172" s="336"/>
      <c r="AZ172" s="336"/>
      <c r="BA172" s="336"/>
      <c r="BB172" s="336"/>
      <c r="BC172" s="336"/>
      <c r="BD172" s="336"/>
      <c r="BE172" s="336"/>
      <c r="BF172" s="336"/>
    </row>
    <row r="173" spans="1:58" s="109" customFormat="1" ht="12.95" customHeight="1">
      <c r="A173" s="341" t="s">
        <v>398</v>
      </c>
      <c r="B173" s="342" t="s">
        <v>466</v>
      </c>
      <c r="C173" s="270"/>
      <c r="D173" s="270">
        <v>308542</v>
      </c>
      <c r="E173" s="343" t="s">
        <v>381</v>
      </c>
      <c r="F173" s="344" t="s">
        <v>163</v>
      </c>
      <c r="G173" s="320"/>
      <c r="H173" s="320"/>
      <c r="I173" s="320"/>
      <c r="J173" s="320"/>
      <c r="K173" s="320"/>
      <c r="L173" s="310" t="s">
        <v>221</v>
      </c>
      <c r="M173" s="345" t="s">
        <v>327</v>
      </c>
      <c r="N173" s="271">
        <v>3</v>
      </c>
      <c r="O173" s="251">
        <f>IFERROR(INDEX('Pipe Table'!$A$3:$R$39,MATCH('WELD LOG'!N173,'Pipe Table'!$A$3:$A$39,),MATCH('WELD LOG'!M173,'Pipe Table'!$A$3:$R$3,0)),"")</f>
        <v>0.216</v>
      </c>
      <c r="P173" s="601">
        <f t="shared" si="2"/>
        <v>9.4247779607693793</v>
      </c>
      <c r="Q173" s="317" t="s">
        <v>45</v>
      </c>
      <c r="R173" s="310"/>
      <c r="S173" s="318" t="s">
        <v>374</v>
      </c>
      <c r="T173" s="319"/>
      <c r="U173" s="320" t="s">
        <v>337</v>
      </c>
      <c r="V173" s="309">
        <v>46195</v>
      </c>
      <c r="W173" s="310" t="s">
        <v>378</v>
      </c>
      <c r="X173" s="350"/>
      <c r="Y173" s="313"/>
      <c r="Z173" s="313"/>
      <c r="AA173" s="313"/>
      <c r="AB173" s="313"/>
      <c r="AC173" s="313"/>
      <c r="AD173" s="313"/>
      <c r="AE173" s="300"/>
      <c r="AF173" s="300"/>
      <c r="AG173" s="315"/>
      <c r="AH173" s="350"/>
      <c r="AI173" s="313"/>
      <c r="AJ173" s="350"/>
      <c r="AK173" s="312"/>
      <c r="AL173" s="270"/>
      <c r="AM173" s="313"/>
      <c r="AN173" s="311"/>
      <c r="AO173" s="352"/>
      <c r="AP173" s="354"/>
      <c r="AQ173" s="336"/>
      <c r="AR173" s="336"/>
      <c r="AS173" s="336"/>
      <c r="AT173" s="336"/>
      <c r="AU173" s="336"/>
      <c r="AV173" s="336"/>
      <c r="AW173" s="336"/>
      <c r="AX173" s="336"/>
      <c r="AY173" s="336"/>
      <c r="AZ173" s="336"/>
      <c r="BA173" s="336"/>
      <c r="BB173" s="336"/>
      <c r="BC173" s="336"/>
      <c r="BD173" s="336"/>
      <c r="BE173" s="336"/>
      <c r="BF173" s="336"/>
    </row>
    <row r="174" spans="1:58" s="109" customFormat="1" ht="12.95" customHeight="1">
      <c r="A174" s="341" t="s">
        <v>398</v>
      </c>
      <c r="B174" s="342" t="s">
        <v>466</v>
      </c>
      <c r="C174" s="270"/>
      <c r="D174" s="270">
        <v>308542</v>
      </c>
      <c r="E174" s="343" t="s">
        <v>381</v>
      </c>
      <c r="F174" s="344" t="s">
        <v>163</v>
      </c>
      <c r="G174" s="320"/>
      <c r="H174" s="320"/>
      <c r="I174" s="320"/>
      <c r="J174" s="320"/>
      <c r="K174" s="320"/>
      <c r="L174" s="310" t="s">
        <v>221</v>
      </c>
      <c r="M174" s="345" t="s">
        <v>327</v>
      </c>
      <c r="N174" s="271">
        <v>3</v>
      </c>
      <c r="O174" s="251">
        <f>IFERROR(INDEX('Pipe Table'!$A$3:$R$39,MATCH('WELD LOG'!N174,'Pipe Table'!$A$3:$A$39,),MATCH('WELD LOG'!M174,'Pipe Table'!$A$3:$R$3,0)),"")</f>
        <v>0.216</v>
      </c>
      <c r="P174" s="601">
        <f t="shared" si="2"/>
        <v>9.4247779607693793</v>
      </c>
      <c r="Q174" s="317" t="s">
        <v>45</v>
      </c>
      <c r="R174" s="310"/>
      <c r="S174" s="318" t="s">
        <v>375</v>
      </c>
      <c r="T174" s="319"/>
      <c r="U174" s="320" t="s">
        <v>337</v>
      </c>
      <c r="V174" s="309">
        <v>46195</v>
      </c>
      <c r="W174" s="310" t="s">
        <v>378</v>
      </c>
      <c r="X174" s="350"/>
      <c r="Y174" s="313"/>
      <c r="Z174" s="313"/>
      <c r="AA174" s="313"/>
      <c r="AB174" s="313"/>
      <c r="AC174" s="313"/>
      <c r="AD174" s="313"/>
      <c r="AE174" s="300"/>
      <c r="AF174" s="300"/>
      <c r="AG174" s="315"/>
      <c r="AH174" s="350"/>
      <c r="AI174" s="313"/>
      <c r="AJ174" s="350"/>
      <c r="AK174" s="350"/>
      <c r="AL174" s="270"/>
      <c r="AM174" s="313"/>
      <c r="AN174" s="311"/>
      <c r="AO174" s="352"/>
      <c r="AP174" s="354"/>
      <c r="AQ174" s="336"/>
      <c r="AR174" s="336"/>
      <c r="AS174" s="336"/>
      <c r="AT174" s="336"/>
      <c r="AU174" s="336"/>
      <c r="AV174" s="336"/>
      <c r="AW174" s="336"/>
      <c r="AX174" s="336"/>
      <c r="AY174" s="336"/>
      <c r="AZ174" s="336"/>
      <c r="BA174" s="336"/>
      <c r="BB174" s="336"/>
      <c r="BC174" s="336"/>
      <c r="BD174" s="336"/>
      <c r="BE174" s="336"/>
      <c r="BF174" s="336"/>
    </row>
    <row r="175" spans="1:58" s="109" customFormat="1" ht="12.95" customHeight="1">
      <c r="A175" s="341" t="s">
        <v>398</v>
      </c>
      <c r="B175" s="342" t="s">
        <v>466</v>
      </c>
      <c r="C175" s="270"/>
      <c r="D175" s="270">
        <v>308542</v>
      </c>
      <c r="E175" s="343" t="s">
        <v>381</v>
      </c>
      <c r="F175" s="344" t="s">
        <v>163</v>
      </c>
      <c r="G175" s="320"/>
      <c r="H175" s="320"/>
      <c r="I175" s="320"/>
      <c r="J175" s="320"/>
      <c r="K175" s="320"/>
      <c r="L175" s="310" t="s">
        <v>221</v>
      </c>
      <c r="M175" s="345" t="s">
        <v>327</v>
      </c>
      <c r="N175" s="271">
        <v>3</v>
      </c>
      <c r="O175" s="251">
        <f>IFERROR(INDEX('Pipe Table'!$A$3:$R$39,MATCH('WELD LOG'!N175,'Pipe Table'!$A$3:$A$39,),MATCH('WELD LOG'!M175,'Pipe Table'!$A$3:$R$3,0)),"")</f>
        <v>0.216</v>
      </c>
      <c r="P175" s="601">
        <f t="shared" si="2"/>
        <v>9.4247779607693793</v>
      </c>
      <c r="Q175" s="317" t="s">
        <v>45</v>
      </c>
      <c r="R175" s="310"/>
      <c r="S175" s="318" t="s">
        <v>376</v>
      </c>
      <c r="T175" s="319"/>
      <c r="U175" s="320" t="s">
        <v>368</v>
      </c>
      <c r="V175" s="309">
        <v>46195</v>
      </c>
      <c r="W175" s="310" t="s">
        <v>378</v>
      </c>
      <c r="X175" s="350"/>
      <c r="Y175" s="313"/>
      <c r="Z175" s="313"/>
      <c r="AA175" s="313"/>
      <c r="AB175" s="313"/>
      <c r="AC175" s="350"/>
      <c r="AD175" s="350"/>
      <c r="AE175" s="300"/>
      <c r="AF175" s="300"/>
      <c r="AG175" s="315"/>
      <c r="AH175" s="350"/>
      <c r="AI175" s="313"/>
      <c r="AJ175" s="350"/>
      <c r="AK175" s="350"/>
      <c r="AL175" s="270"/>
      <c r="AM175" s="313"/>
      <c r="AN175" s="311"/>
      <c r="AO175" s="352"/>
      <c r="AP175" s="354"/>
      <c r="AQ175" s="336"/>
      <c r="AR175" s="336"/>
      <c r="AS175" s="336"/>
      <c r="AT175" s="336"/>
      <c r="AU175" s="336"/>
      <c r="AV175" s="336"/>
      <c r="AW175" s="336"/>
      <c r="AX175" s="336"/>
      <c r="AY175" s="336"/>
      <c r="AZ175" s="336"/>
      <c r="BA175" s="336"/>
      <c r="BB175" s="336"/>
      <c r="BC175" s="336"/>
      <c r="BD175" s="336"/>
      <c r="BE175" s="336"/>
      <c r="BF175" s="336"/>
    </row>
    <row r="176" spans="1:58" s="109" customFormat="1" ht="12.95" customHeight="1">
      <c r="A176" s="341" t="s">
        <v>398</v>
      </c>
      <c r="B176" s="342" t="s">
        <v>467</v>
      </c>
      <c r="C176" s="270"/>
      <c r="D176" s="270">
        <v>308542</v>
      </c>
      <c r="E176" s="343" t="s">
        <v>381</v>
      </c>
      <c r="F176" s="344" t="s">
        <v>163</v>
      </c>
      <c r="G176" s="320"/>
      <c r="H176" s="320"/>
      <c r="I176" s="320"/>
      <c r="J176" s="320"/>
      <c r="K176" s="320"/>
      <c r="L176" s="310" t="s">
        <v>221</v>
      </c>
      <c r="M176" s="345">
        <v>80</v>
      </c>
      <c r="N176" s="271">
        <v>2</v>
      </c>
      <c r="O176" s="251">
        <f>IFERROR(INDEX('Pipe Table'!$A$3:$R$39,MATCH('WELD LOG'!N176,'Pipe Table'!$A$3:$A$39,),MATCH('WELD LOG'!M176,'Pipe Table'!$A$3:$R$3,0)),"")</f>
        <v>0.218</v>
      </c>
      <c r="P176" s="601">
        <f t="shared" si="2"/>
        <v>6.2831853071795862</v>
      </c>
      <c r="Q176" s="317" t="s">
        <v>45</v>
      </c>
      <c r="R176" s="310"/>
      <c r="S176" s="318" t="s">
        <v>372</v>
      </c>
      <c r="T176" s="319"/>
      <c r="U176" s="320" t="s">
        <v>337</v>
      </c>
      <c r="V176" s="309">
        <v>46211</v>
      </c>
      <c r="W176" s="310" t="s">
        <v>378</v>
      </c>
      <c r="X176" s="313"/>
      <c r="Y176" s="309"/>
      <c r="Z176" s="309"/>
      <c r="AA176" s="313"/>
      <c r="AB176" s="313"/>
      <c r="AC176" s="350"/>
      <c r="AD176" s="350"/>
      <c r="AE176" s="300"/>
      <c r="AF176" s="300"/>
      <c r="AG176" s="315"/>
      <c r="AH176" s="350"/>
      <c r="AI176" s="313"/>
      <c r="AJ176" s="350"/>
      <c r="AK176" s="350"/>
      <c r="AL176" s="270"/>
      <c r="AM176" s="313"/>
      <c r="AN176" s="311"/>
      <c r="AO176" s="352"/>
      <c r="AP176" s="683"/>
      <c r="AQ176" s="336"/>
      <c r="AR176" s="336"/>
      <c r="AS176" s="336"/>
      <c r="AT176" s="336"/>
      <c r="AU176" s="336"/>
      <c r="AV176" s="336"/>
      <c r="AW176" s="336"/>
      <c r="AX176" s="336"/>
      <c r="AY176" s="336"/>
      <c r="AZ176" s="336"/>
      <c r="BA176" s="336"/>
      <c r="BB176" s="336"/>
      <c r="BC176" s="336"/>
      <c r="BD176" s="336"/>
      <c r="BE176" s="336"/>
      <c r="BF176" s="336"/>
    </row>
    <row r="177" spans="1:58" s="109" customFormat="1" ht="12.95" customHeight="1">
      <c r="A177" s="341" t="s">
        <v>398</v>
      </c>
      <c r="B177" s="342" t="s">
        <v>467</v>
      </c>
      <c r="C177" s="270"/>
      <c r="D177" s="270">
        <v>308542</v>
      </c>
      <c r="E177" s="343" t="s">
        <v>381</v>
      </c>
      <c r="F177" s="344" t="s">
        <v>163</v>
      </c>
      <c r="G177" s="320"/>
      <c r="H177" s="320"/>
      <c r="I177" s="320"/>
      <c r="J177" s="320"/>
      <c r="K177" s="320"/>
      <c r="L177" s="310" t="s">
        <v>221</v>
      </c>
      <c r="M177" s="345">
        <v>80</v>
      </c>
      <c r="N177" s="271">
        <v>2</v>
      </c>
      <c r="O177" s="251">
        <f>IFERROR(INDEX('Pipe Table'!$A$3:$R$39,MATCH('WELD LOG'!N177,'Pipe Table'!$A$3:$A$39,),MATCH('WELD LOG'!M177,'Pipe Table'!$A$3:$R$3,0)),"")</f>
        <v>0.218</v>
      </c>
      <c r="P177" s="601">
        <f t="shared" si="2"/>
        <v>6.2831853071795862</v>
      </c>
      <c r="Q177" s="317" t="s">
        <v>45</v>
      </c>
      <c r="R177" s="310"/>
      <c r="S177" s="318" t="s">
        <v>373</v>
      </c>
      <c r="T177" s="319"/>
      <c r="U177" s="320" t="s">
        <v>337</v>
      </c>
      <c r="V177" s="309">
        <v>46211</v>
      </c>
      <c r="W177" s="310" t="s">
        <v>378</v>
      </c>
      <c r="X177" s="313"/>
      <c r="Y177" s="309"/>
      <c r="Z177" s="309"/>
      <c r="AA177" s="313"/>
      <c r="AB177" s="313"/>
      <c r="AC177" s="313"/>
      <c r="AD177" s="313"/>
      <c r="AE177" s="300"/>
      <c r="AF177" s="300"/>
      <c r="AG177" s="315"/>
      <c r="AH177" s="350"/>
      <c r="AI177" s="313"/>
      <c r="AJ177" s="350"/>
      <c r="AK177" s="350"/>
      <c r="AL177" s="270"/>
      <c r="AM177" s="313"/>
      <c r="AN177" s="311"/>
      <c r="AO177" s="352"/>
      <c r="AP177" s="354"/>
      <c r="AQ177" s="336"/>
      <c r="AR177" s="336"/>
      <c r="AS177" s="336"/>
      <c r="AT177" s="336"/>
      <c r="AU177" s="336"/>
      <c r="AV177" s="336"/>
      <c r="AW177" s="336"/>
      <c r="AX177" s="336"/>
      <c r="AY177" s="336"/>
      <c r="AZ177" s="336"/>
      <c r="BA177" s="336"/>
      <c r="BB177" s="336"/>
      <c r="BC177" s="336"/>
      <c r="BD177" s="336"/>
      <c r="BE177" s="336"/>
      <c r="BF177" s="336"/>
    </row>
    <row r="178" spans="1:58" s="109" customFormat="1" ht="12.95" customHeight="1">
      <c r="A178" s="341" t="s">
        <v>398</v>
      </c>
      <c r="B178" s="342" t="s">
        <v>467</v>
      </c>
      <c r="C178" s="270"/>
      <c r="D178" s="270">
        <v>308542</v>
      </c>
      <c r="E178" s="343" t="s">
        <v>381</v>
      </c>
      <c r="F178" s="344" t="s">
        <v>163</v>
      </c>
      <c r="G178" s="320"/>
      <c r="H178" s="320"/>
      <c r="I178" s="320"/>
      <c r="J178" s="320"/>
      <c r="K178" s="320"/>
      <c r="L178" s="310" t="s">
        <v>221</v>
      </c>
      <c r="M178" s="345">
        <v>80</v>
      </c>
      <c r="N178" s="271">
        <v>2</v>
      </c>
      <c r="O178" s="251">
        <f>IFERROR(INDEX('Pipe Table'!$A$3:$R$39,MATCH('WELD LOG'!N178,'Pipe Table'!$A$3:$A$39,),MATCH('WELD LOG'!M178,'Pipe Table'!$A$3:$R$3,0)),"")</f>
        <v>0.218</v>
      </c>
      <c r="P178" s="601">
        <f t="shared" si="2"/>
        <v>6.2831853071795862</v>
      </c>
      <c r="Q178" s="317" t="s">
        <v>45</v>
      </c>
      <c r="R178" s="310"/>
      <c r="S178" s="318" t="s">
        <v>374</v>
      </c>
      <c r="T178" s="319"/>
      <c r="U178" s="320" t="s">
        <v>337</v>
      </c>
      <c r="V178" s="309">
        <v>46211</v>
      </c>
      <c r="W178" s="310" t="s">
        <v>378</v>
      </c>
      <c r="X178" s="313"/>
      <c r="Y178" s="313"/>
      <c r="Z178" s="313"/>
      <c r="AA178" s="313"/>
      <c r="AB178" s="313"/>
      <c r="AC178" s="313"/>
      <c r="AD178" s="313"/>
      <c r="AE178" s="300"/>
      <c r="AF178" s="300"/>
      <c r="AG178" s="315"/>
      <c r="AH178" s="350"/>
      <c r="AI178" s="313"/>
      <c r="AJ178" s="350"/>
      <c r="AK178" s="350"/>
      <c r="AL178" s="270"/>
      <c r="AM178" s="313"/>
      <c r="AN178" s="311"/>
      <c r="AO178" s="352"/>
      <c r="AP178" s="354"/>
      <c r="AQ178" s="336"/>
      <c r="AR178" s="336"/>
      <c r="AS178" s="336"/>
      <c r="AT178" s="336"/>
      <c r="AU178" s="336"/>
      <c r="AV178" s="336"/>
      <c r="AW178" s="336"/>
      <c r="AX178" s="336"/>
      <c r="AY178" s="336"/>
      <c r="AZ178" s="336"/>
      <c r="BA178" s="336"/>
      <c r="BB178" s="336"/>
      <c r="BC178" s="336"/>
      <c r="BD178" s="336"/>
      <c r="BE178" s="336"/>
      <c r="BF178" s="336"/>
    </row>
    <row r="179" spans="1:58" s="109" customFormat="1" ht="12.95" customHeight="1">
      <c r="A179" s="341" t="s">
        <v>398</v>
      </c>
      <c r="B179" s="342" t="s">
        <v>467</v>
      </c>
      <c r="C179" s="270"/>
      <c r="D179" s="270">
        <v>308542</v>
      </c>
      <c r="E179" s="343" t="s">
        <v>381</v>
      </c>
      <c r="F179" s="344" t="s">
        <v>163</v>
      </c>
      <c r="G179" s="320"/>
      <c r="H179" s="320"/>
      <c r="I179" s="320"/>
      <c r="J179" s="320"/>
      <c r="K179" s="320"/>
      <c r="L179" s="310" t="s">
        <v>221</v>
      </c>
      <c r="M179" s="345">
        <v>80</v>
      </c>
      <c r="N179" s="271">
        <v>2</v>
      </c>
      <c r="O179" s="251">
        <f>IFERROR(INDEX('Pipe Table'!$A$3:$R$39,MATCH('WELD LOG'!N179,'Pipe Table'!$A$3:$A$39,),MATCH('WELD LOG'!M179,'Pipe Table'!$A$3:$R$3,0)),"")</f>
        <v>0.218</v>
      </c>
      <c r="P179" s="601">
        <f t="shared" si="2"/>
        <v>6.2831853071795862</v>
      </c>
      <c r="Q179" s="317" t="s">
        <v>45</v>
      </c>
      <c r="R179" s="310"/>
      <c r="S179" s="318" t="s">
        <v>375</v>
      </c>
      <c r="T179" s="319"/>
      <c r="U179" s="320" t="s">
        <v>337</v>
      </c>
      <c r="V179" s="309">
        <v>46211</v>
      </c>
      <c r="W179" s="310" t="s">
        <v>378</v>
      </c>
      <c r="X179" s="313"/>
      <c r="Y179" s="313"/>
      <c r="Z179" s="313"/>
      <c r="AA179" s="313"/>
      <c r="AB179" s="313"/>
      <c r="AC179" s="311"/>
      <c r="AD179" s="311"/>
      <c r="AE179" s="270"/>
      <c r="AF179" s="300"/>
      <c r="AG179" s="315"/>
      <c r="AH179" s="350"/>
      <c r="AI179" s="313"/>
      <c r="AJ179" s="350"/>
      <c r="AK179" s="350"/>
      <c r="AL179" s="270"/>
      <c r="AM179" s="313"/>
      <c r="AN179" s="311"/>
      <c r="AO179" s="352"/>
      <c r="AP179" s="354"/>
      <c r="AQ179" s="336"/>
      <c r="AR179" s="336"/>
      <c r="AS179" s="336"/>
      <c r="AT179" s="336"/>
      <c r="AU179" s="336"/>
      <c r="AV179" s="336"/>
      <c r="AW179" s="336"/>
      <c r="AX179" s="336"/>
      <c r="AY179" s="336"/>
      <c r="AZ179" s="336"/>
      <c r="BA179" s="336"/>
      <c r="BB179" s="336"/>
      <c r="BC179" s="336"/>
      <c r="BD179" s="336"/>
      <c r="BE179" s="336"/>
      <c r="BF179" s="336"/>
    </row>
    <row r="180" spans="1:58" s="109" customFormat="1" ht="12.95" customHeight="1">
      <c r="A180" s="341" t="s">
        <v>398</v>
      </c>
      <c r="B180" s="342" t="s">
        <v>467</v>
      </c>
      <c r="C180" s="270"/>
      <c r="D180" s="270">
        <v>308542</v>
      </c>
      <c r="E180" s="343" t="s">
        <v>381</v>
      </c>
      <c r="F180" s="344" t="s">
        <v>163</v>
      </c>
      <c r="G180" s="320"/>
      <c r="H180" s="320"/>
      <c r="I180" s="320"/>
      <c r="J180" s="320"/>
      <c r="K180" s="320"/>
      <c r="L180" s="310" t="s">
        <v>221</v>
      </c>
      <c r="M180" s="345">
        <v>80</v>
      </c>
      <c r="N180" s="271">
        <v>2</v>
      </c>
      <c r="O180" s="251">
        <f>IFERROR(INDEX('Pipe Table'!$A$3:$R$39,MATCH('WELD LOG'!N180,'Pipe Table'!$A$3:$A$39,),MATCH('WELD LOG'!M180,'Pipe Table'!$A$3:$R$3,0)),"")</f>
        <v>0.218</v>
      </c>
      <c r="P180" s="601">
        <f t="shared" si="2"/>
        <v>6.2831853071795862</v>
      </c>
      <c r="Q180" s="317" t="s">
        <v>45</v>
      </c>
      <c r="R180" s="310"/>
      <c r="S180" s="318" t="s">
        <v>376</v>
      </c>
      <c r="T180" s="319"/>
      <c r="U180" s="320" t="s">
        <v>337</v>
      </c>
      <c r="V180" s="309">
        <v>46211</v>
      </c>
      <c r="W180" s="310" t="s">
        <v>378</v>
      </c>
      <c r="X180" s="313"/>
      <c r="Y180" s="313"/>
      <c r="Z180" s="313"/>
      <c r="AA180" s="313"/>
      <c r="AB180" s="313"/>
      <c r="AC180" s="313"/>
      <c r="AD180" s="313"/>
      <c r="AE180" s="300"/>
      <c r="AF180" s="300"/>
      <c r="AG180" s="315"/>
      <c r="AH180" s="350"/>
      <c r="AI180" s="313"/>
      <c r="AJ180" s="350"/>
      <c r="AK180" s="350"/>
      <c r="AL180" s="270"/>
      <c r="AM180" s="313"/>
      <c r="AN180" s="311"/>
      <c r="AO180" s="352"/>
      <c r="AP180" s="354"/>
      <c r="AQ180" s="336"/>
      <c r="AR180" s="336"/>
      <c r="AS180" s="336"/>
      <c r="AT180" s="336"/>
      <c r="AU180" s="336"/>
      <c r="AV180" s="336"/>
      <c r="AW180" s="336"/>
      <c r="AX180" s="336"/>
      <c r="AY180" s="336"/>
      <c r="AZ180" s="336"/>
      <c r="BA180" s="336"/>
      <c r="BB180" s="336"/>
      <c r="BC180" s="336"/>
      <c r="BD180" s="336"/>
      <c r="BE180" s="336"/>
      <c r="BF180" s="336"/>
    </row>
    <row r="181" spans="1:58" s="109" customFormat="1" ht="12.95" customHeight="1">
      <c r="A181" s="341" t="s">
        <v>398</v>
      </c>
      <c r="B181" s="342" t="s">
        <v>467</v>
      </c>
      <c r="C181" s="270"/>
      <c r="D181" s="270">
        <v>308542</v>
      </c>
      <c r="E181" s="343" t="s">
        <v>381</v>
      </c>
      <c r="F181" s="344" t="s">
        <v>163</v>
      </c>
      <c r="G181" s="320"/>
      <c r="H181" s="320"/>
      <c r="I181" s="320"/>
      <c r="J181" s="320"/>
      <c r="K181" s="320"/>
      <c r="L181" s="310" t="s">
        <v>221</v>
      </c>
      <c r="M181" s="345">
        <v>80</v>
      </c>
      <c r="N181" s="271">
        <v>2</v>
      </c>
      <c r="O181" s="251">
        <f>IFERROR(INDEX('Pipe Table'!$A$3:$R$39,MATCH('WELD LOG'!N181,'Pipe Table'!$A$3:$A$39,),MATCH('WELD LOG'!M181,'Pipe Table'!$A$3:$R$3,0)),"")</f>
        <v>0.218</v>
      </c>
      <c r="P181" s="601">
        <f t="shared" si="2"/>
        <v>6.2831853071795862</v>
      </c>
      <c r="Q181" s="317" t="s">
        <v>45</v>
      </c>
      <c r="R181" s="310"/>
      <c r="S181" s="318" t="s">
        <v>377</v>
      </c>
      <c r="T181" s="319"/>
      <c r="U181" s="320" t="s">
        <v>337</v>
      </c>
      <c r="V181" s="309">
        <v>46211</v>
      </c>
      <c r="W181" s="310" t="s">
        <v>378</v>
      </c>
      <c r="X181" s="313"/>
      <c r="Y181" s="313"/>
      <c r="Z181" s="313"/>
      <c r="AA181" s="313"/>
      <c r="AB181" s="313"/>
      <c r="AC181" s="313"/>
      <c r="AD181" s="313"/>
      <c r="AE181" s="300"/>
      <c r="AF181" s="300"/>
      <c r="AG181" s="315"/>
      <c r="AH181" s="350"/>
      <c r="AI181" s="313"/>
      <c r="AJ181" s="350"/>
      <c r="AK181" s="350"/>
      <c r="AL181" s="270"/>
      <c r="AM181" s="313"/>
      <c r="AN181" s="311"/>
      <c r="AO181" s="352"/>
      <c r="AP181" s="354"/>
      <c r="AQ181" s="336"/>
      <c r="AR181" s="336"/>
      <c r="AS181" s="336"/>
      <c r="AT181" s="336"/>
      <c r="AU181" s="336"/>
      <c r="AV181" s="336"/>
      <c r="AW181" s="336"/>
      <c r="AX181" s="336"/>
      <c r="AY181" s="336"/>
      <c r="AZ181" s="336"/>
      <c r="BA181" s="336"/>
      <c r="BB181" s="336"/>
      <c r="BC181" s="336"/>
      <c r="BD181" s="336"/>
      <c r="BE181" s="336"/>
      <c r="BF181" s="336"/>
    </row>
    <row r="182" spans="1:58" s="109" customFormat="1" ht="12.95" customHeight="1">
      <c r="A182" s="341" t="s">
        <v>398</v>
      </c>
      <c r="B182" s="342" t="s">
        <v>468</v>
      </c>
      <c r="C182" s="270"/>
      <c r="D182" s="270">
        <v>308542</v>
      </c>
      <c r="E182" s="343" t="s">
        <v>381</v>
      </c>
      <c r="F182" s="344" t="s">
        <v>163</v>
      </c>
      <c r="G182" s="320"/>
      <c r="H182" s="320"/>
      <c r="I182" s="320"/>
      <c r="J182" s="320"/>
      <c r="K182" s="320"/>
      <c r="L182" s="310" t="s">
        <v>221</v>
      </c>
      <c r="M182" s="345">
        <v>80</v>
      </c>
      <c r="N182" s="271">
        <v>2</v>
      </c>
      <c r="O182" s="251">
        <f>IFERROR(INDEX('Pipe Table'!$A$3:$R$39,MATCH('WELD LOG'!N182,'Pipe Table'!$A$3:$A$39,),MATCH('WELD LOG'!M182,'Pipe Table'!$A$3:$R$3,0)),"")</f>
        <v>0.218</v>
      </c>
      <c r="P182" s="601">
        <f t="shared" si="2"/>
        <v>6.2831853071795862</v>
      </c>
      <c r="Q182" s="317" t="s">
        <v>45</v>
      </c>
      <c r="R182" s="310"/>
      <c r="S182" s="318" t="s">
        <v>372</v>
      </c>
      <c r="T182" s="319"/>
      <c r="U182" s="320" t="s">
        <v>368</v>
      </c>
      <c r="V182" s="309">
        <v>46211</v>
      </c>
      <c r="W182" s="310" t="s">
        <v>378</v>
      </c>
      <c r="X182" s="313"/>
      <c r="Y182" s="313"/>
      <c r="Z182" s="313"/>
      <c r="AA182" s="313"/>
      <c r="AB182" s="313"/>
      <c r="AC182" s="313"/>
      <c r="AD182" s="313"/>
      <c r="AE182" s="300"/>
      <c r="AF182" s="300"/>
      <c r="AG182" s="315"/>
      <c r="AH182" s="350"/>
      <c r="AI182" s="313"/>
      <c r="AJ182" s="350"/>
      <c r="AK182" s="350"/>
      <c r="AL182" s="270"/>
      <c r="AM182" s="313"/>
      <c r="AN182" s="311"/>
      <c r="AO182" s="352"/>
      <c r="AP182" s="354"/>
      <c r="AQ182" s="336"/>
      <c r="AR182" s="336"/>
      <c r="AS182" s="336"/>
      <c r="AT182" s="336"/>
      <c r="AU182" s="336"/>
      <c r="AV182" s="336"/>
      <c r="AW182" s="336"/>
      <c r="AX182" s="336"/>
      <c r="AY182" s="336"/>
      <c r="AZ182" s="336"/>
      <c r="BA182" s="336"/>
      <c r="BB182" s="336"/>
      <c r="BC182" s="336"/>
      <c r="BD182" s="336"/>
      <c r="BE182" s="336"/>
      <c r="BF182" s="336"/>
    </row>
    <row r="183" spans="1:58" s="109" customFormat="1" ht="12.95" customHeight="1">
      <c r="A183" s="341" t="s">
        <v>398</v>
      </c>
      <c r="B183" s="342" t="s">
        <v>468</v>
      </c>
      <c r="C183" s="270"/>
      <c r="D183" s="270">
        <v>308542</v>
      </c>
      <c r="E183" s="343" t="s">
        <v>381</v>
      </c>
      <c r="F183" s="344" t="s">
        <v>163</v>
      </c>
      <c r="G183" s="320"/>
      <c r="H183" s="320"/>
      <c r="I183" s="320"/>
      <c r="J183" s="320"/>
      <c r="K183" s="320"/>
      <c r="L183" s="310" t="s">
        <v>221</v>
      </c>
      <c r="M183" s="345">
        <v>80</v>
      </c>
      <c r="N183" s="271">
        <v>2</v>
      </c>
      <c r="O183" s="251">
        <f>IFERROR(INDEX('Pipe Table'!$A$3:$R$39,MATCH('WELD LOG'!N183,'Pipe Table'!$A$3:$A$39,),MATCH('WELD LOG'!M183,'Pipe Table'!$A$3:$R$3,0)),"")</f>
        <v>0.218</v>
      </c>
      <c r="P183" s="601">
        <f t="shared" si="2"/>
        <v>6.2831853071795862</v>
      </c>
      <c r="Q183" s="317" t="s">
        <v>45</v>
      </c>
      <c r="R183" s="310"/>
      <c r="S183" s="318" t="s">
        <v>373</v>
      </c>
      <c r="T183" s="319"/>
      <c r="U183" s="320" t="s">
        <v>368</v>
      </c>
      <c r="V183" s="309">
        <v>46211</v>
      </c>
      <c r="W183" s="310" t="s">
        <v>378</v>
      </c>
      <c r="X183" s="313"/>
      <c r="Y183" s="313"/>
      <c r="Z183" s="313"/>
      <c r="AA183" s="313"/>
      <c r="AB183" s="313"/>
      <c r="AC183" s="313"/>
      <c r="AD183" s="313"/>
      <c r="AE183" s="300"/>
      <c r="AF183" s="300"/>
      <c r="AG183" s="315"/>
      <c r="AH183" s="350"/>
      <c r="AI183" s="313"/>
      <c r="AJ183" s="350"/>
      <c r="AK183" s="350"/>
      <c r="AL183" s="270"/>
      <c r="AM183" s="313"/>
      <c r="AN183" s="311"/>
      <c r="AO183" s="352"/>
      <c r="AP183" s="354"/>
      <c r="AQ183" s="336"/>
      <c r="AR183" s="336"/>
      <c r="AS183" s="336"/>
      <c r="AT183" s="336"/>
      <c r="AU183" s="336"/>
      <c r="AV183" s="336"/>
      <c r="AW183" s="336"/>
      <c r="AX183" s="336"/>
      <c r="AY183" s="336"/>
      <c r="AZ183" s="336"/>
      <c r="BA183" s="336"/>
      <c r="BB183" s="336"/>
      <c r="BC183" s="336"/>
      <c r="BD183" s="336"/>
      <c r="BE183" s="336"/>
      <c r="BF183" s="336"/>
    </row>
    <row r="184" spans="1:58" s="109" customFormat="1" ht="12.95" customHeight="1">
      <c r="A184" s="341" t="s">
        <v>398</v>
      </c>
      <c r="B184" s="342" t="s">
        <v>468</v>
      </c>
      <c r="C184" s="270"/>
      <c r="D184" s="270">
        <v>308542</v>
      </c>
      <c r="E184" s="343" t="s">
        <v>381</v>
      </c>
      <c r="F184" s="344" t="s">
        <v>163</v>
      </c>
      <c r="G184" s="320"/>
      <c r="H184" s="320"/>
      <c r="I184" s="320"/>
      <c r="J184" s="320"/>
      <c r="K184" s="320"/>
      <c r="L184" s="310" t="s">
        <v>221</v>
      </c>
      <c r="M184" s="345">
        <v>80</v>
      </c>
      <c r="N184" s="271">
        <v>2</v>
      </c>
      <c r="O184" s="251">
        <f>IFERROR(INDEX('Pipe Table'!$A$3:$R$39,MATCH('WELD LOG'!N184,'Pipe Table'!$A$3:$A$39,),MATCH('WELD LOG'!M184,'Pipe Table'!$A$3:$R$3,0)),"")</f>
        <v>0.218</v>
      </c>
      <c r="P184" s="601">
        <f t="shared" si="2"/>
        <v>6.2831853071795862</v>
      </c>
      <c r="Q184" s="317" t="s">
        <v>45</v>
      </c>
      <c r="R184" s="310"/>
      <c r="S184" s="318" t="s">
        <v>374</v>
      </c>
      <c r="T184" s="319"/>
      <c r="U184" s="320" t="s">
        <v>368</v>
      </c>
      <c r="V184" s="309">
        <v>46211</v>
      </c>
      <c r="W184" s="310" t="s">
        <v>378</v>
      </c>
      <c r="X184" s="313"/>
      <c r="Y184" s="313"/>
      <c r="Z184" s="313"/>
      <c r="AA184" s="313"/>
      <c r="AB184" s="313"/>
      <c r="AC184" s="313"/>
      <c r="AD184" s="313"/>
      <c r="AE184" s="300"/>
      <c r="AF184" s="300"/>
      <c r="AG184" s="315"/>
      <c r="AH184" s="350"/>
      <c r="AI184" s="313"/>
      <c r="AJ184" s="350"/>
      <c r="AK184" s="350"/>
      <c r="AL184" s="270"/>
      <c r="AM184" s="313"/>
      <c r="AN184" s="311"/>
      <c r="AO184" s="352"/>
      <c r="AP184" s="354"/>
      <c r="AQ184" s="336"/>
      <c r="AR184" s="336"/>
      <c r="AS184" s="336"/>
      <c r="AT184" s="336"/>
      <c r="AU184" s="336"/>
      <c r="AV184" s="336"/>
      <c r="AW184" s="336"/>
      <c r="AX184" s="336"/>
      <c r="AY184" s="336"/>
      <c r="AZ184" s="336"/>
      <c r="BA184" s="336"/>
      <c r="BB184" s="336"/>
      <c r="BC184" s="336"/>
      <c r="BD184" s="336"/>
      <c r="BE184" s="336"/>
      <c r="BF184" s="336"/>
    </row>
    <row r="185" spans="1:58" s="109" customFormat="1" ht="12.95" customHeight="1">
      <c r="A185" s="341" t="s">
        <v>398</v>
      </c>
      <c r="B185" s="342" t="s">
        <v>468</v>
      </c>
      <c r="C185" s="270"/>
      <c r="D185" s="270">
        <v>308542</v>
      </c>
      <c r="E185" s="343" t="s">
        <v>381</v>
      </c>
      <c r="F185" s="344" t="s">
        <v>163</v>
      </c>
      <c r="G185" s="320"/>
      <c r="H185" s="320"/>
      <c r="I185" s="320"/>
      <c r="J185" s="320"/>
      <c r="K185" s="320"/>
      <c r="L185" s="310" t="s">
        <v>221</v>
      </c>
      <c r="M185" s="345">
        <v>80</v>
      </c>
      <c r="N185" s="271">
        <v>2</v>
      </c>
      <c r="O185" s="251">
        <f>IFERROR(INDEX('Pipe Table'!$A$3:$R$39,MATCH('WELD LOG'!N185,'Pipe Table'!$A$3:$A$39,),MATCH('WELD LOG'!M185,'Pipe Table'!$A$3:$R$3,0)),"")</f>
        <v>0.218</v>
      </c>
      <c r="P185" s="601">
        <f t="shared" si="2"/>
        <v>6.2831853071795862</v>
      </c>
      <c r="Q185" s="317" t="s">
        <v>45</v>
      </c>
      <c r="R185" s="310"/>
      <c r="S185" s="318" t="s">
        <v>375</v>
      </c>
      <c r="T185" s="319"/>
      <c r="U185" s="320" t="s">
        <v>368</v>
      </c>
      <c r="V185" s="309">
        <v>46211</v>
      </c>
      <c r="W185" s="310" t="s">
        <v>378</v>
      </c>
      <c r="X185" s="313"/>
      <c r="Y185" s="313"/>
      <c r="Z185" s="313"/>
      <c r="AA185" s="313"/>
      <c r="AB185" s="313"/>
      <c r="AC185" s="313"/>
      <c r="AD185" s="313"/>
      <c r="AE185" s="300"/>
      <c r="AF185" s="300"/>
      <c r="AG185" s="315"/>
      <c r="AH185" s="350"/>
      <c r="AI185" s="313"/>
      <c r="AJ185" s="350"/>
      <c r="AK185" s="350"/>
      <c r="AL185" s="270"/>
      <c r="AM185" s="313"/>
      <c r="AN185" s="311"/>
      <c r="AO185" s="352"/>
      <c r="AP185" s="354"/>
      <c r="AQ185" s="336"/>
      <c r="AR185" s="336"/>
      <c r="AS185" s="336"/>
      <c r="AT185" s="336"/>
      <c r="AU185" s="336"/>
      <c r="AV185" s="336"/>
      <c r="AW185" s="336"/>
      <c r="AX185" s="336"/>
      <c r="AY185" s="336"/>
      <c r="AZ185" s="336"/>
      <c r="BA185" s="336"/>
      <c r="BB185" s="336"/>
      <c r="BC185" s="336"/>
      <c r="BD185" s="336"/>
      <c r="BE185" s="336"/>
      <c r="BF185" s="336"/>
    </row>
    <row r="186" spans="1:58" s="109" customFormat="1" ht="12.95" customHeight="1">
      <c r="A186" s="341" t="s">
        <v>398</v>
      </c>
      <c r="B186" s="342" t="s">
        <v>468</v>
      </c>
      <c r="C186" s="270"/>
      <c r="D186" s="270">
        <v>308542</v>
      </c>
      <c r="E186" s="343" t="s">
        <v>381</v>
      </c>
      <c r="F186" s="344" t="s">
        <v>163</v>
      </c>
      <c r="G186" s="320"/>
      <c r="H186" s="320"/>
      <c r="I186" s="320"/>
      <c r="J186" s="320"/>
      <c r="K186" s="320"/>
      <c r="L186" s="310" t="s">
        <v>221</v>
      </c>
      <c r="M186" s="345">
        <v>80</v>
      </c>
      <c r="N186" s="271">
        <v>2</v>
      </c>
      <c r="O186" s="251">
        <f>IFERROR(INDEX('Pipe Table'!$A$3:$R$39,MATCH('WELD LOG'!N186,'Pipe Table'!$A$3:$A$39,),MATCH('WELD LOG'!M186,'Pipe Table'!$A$3:$R$3,0)),"")</f>
        <v>0.218</v>
      </c>
      <c r="P186" s="601">
        <f t="shared" si="2"/>
        <v>6.2831853071795862</v>
      </c>
      <c r="Q186" s="317" t="s">
        <v>45</v>
      </c>
      <c r="R186" s="310"/>
      <c r="S186" s="318" t="s">
        <v>376</v>
      </c>
      <c r="T186" s="319"/>
      <c r="U186" s="320" t="s">
        <v>368</v>
      </c>
      <c r="V186" s="309">
        <v>46211</v>
      </c>
      <c r="W186" s="310" t="s">
        <v>378</v>
      </c>
      <c r="X186" s="313"/>
      <c r="Y186" s="313"/>
      <c r="Z186" s="313"/>
      <c r="AA186" s="313"/>
      <c r="AB186" s="313"/>
      <c r="AC186" s="313"/>
      <c r="AD186" s="313"/>
      <c r="AE186" s="300"/>
      <c r="AF186" s="300"/>
      <c r="AG186" s="315"/>
      <c r="AH186" s="350"/>
      <c r="AI186" s="313"/>
      <c r="AJ186" s="350"/>
      <c r="AK186" s="350"/>
      <c r="AL186" s="270"/>
      <c r="AM186" s="313"/>
      <c r="AN186" s="311"/>
      <c r="AO186" s="352"/>
      <c r="AP186" s="354"/>
      <c r="AQ186" s="336"/>
      <c r="AR186" s="336"/>
      <c r="AS186" s="336"/>
      <c r="AT186" s="336"/>
      <c r="AU186" s="336"/>
      <c r="AV186" s="336"/>
      <c r="AW186" s="336"/>
      <c r="AX186" s="336"/>
      <c r="AY186" s="336"/>
      <c r="AZ186" s="336"/>
      <c r="BA186" s="336"/>
      <c r="BB186" s="336"/>
      <c r="BC186" s="336"/>
      <c r="BD186" s="336"/>
      <c r="BE186" s="336"/>
      <c r="BF186" s="336"/>
    </row>
    <row r="187" spans="1:58" s="109" customFormat="1" ht="12.95" customHeight="1">
      <c r="A187" s="341" t="s">
        <v>398</v>
      </c>
      <c r="B187" s="342" t="s">
        <v>468</v>
      </c>
      <c r="C187" s="270"/>
      <c r="D187" s="270">
        <v>308542</v>
      </c>
      <c r="E187" s="343" t="s">
        <v>381</v>
      </c>
      <c r="F187" s="344" t="s">
        <v>163</v>
      </c>
      <c r="G187" s="320"/>
      <c r="H187" s="320"/>
      <c r="I187" s="320"/>
      <c r="J187" s="320"/>
      <c r="K187" s="320"/>
      <c r="L187" s="310" t="s">
        <v>221</v>
      </c>
      <c r="M187" s="345">
        <v>80</v>
      </c>
      <c r="N187" s="271">
        <v>2</v>
      </c>
      <c r="O187" s="251">
        <f>IFERROR(INDEX('Pipe Table'!$A$3:$R$39,MATCH('WELD LOG'!N187,'Pipe Table'!$A$3:$A$39,),MATCH('WELD LOG'!M187,'Pipe Table'!$A$3:$R$3,0)),"")</f>
        <v>0.218</v>
      </c>
      <c r="P187" s="601">
        <f t="shared" si="2"/>
        <v>6.2831853071795862</v>
      </c>
      <c r="Q187" s="317" t="s">
        <v>45</v>
      </c>
      <c r="R187" s="310"/>
      <c r="S187" s="318" t="s">
        <v>377</v>
      </c>
      <c r="T187" s="319"/>
      <c r="U187" s="320" t="s">
        <v>368</v>
      </c>
      <c r="V187" s="309">
        <v>46211</v>
      </c>
      <c r="W187" s="310" t="s">
        <v>378</v>
      </c>
      <c r="X187" s="313"/>
      <c r="Y187" s="313"/>
      <c r="Z187" s="313"/>
      <c r="AA187" s="313"/>
      <c r="AB187" s="313"/>
      <c r="AC187" s="313"/>
      <c r="AD187" s="313"/>
      <c r="AE187" s="300"/>
      <c r="AF187" s="300"/>
      <c r="AG187" s="315"/>
      <c r="AH187" s="350"/>
      <c r="AI187" s="313"/>
      <c r="AJ187" s="350"/>
      <c r="AK187" s="350"/>
      <c r="AL187" s="270"/>
      <c r="AM187" s="313"/>
      <c r="AN187" s="311"/>
      <c r="AO187" s="352"/>
      <c r="AP187" s="354"/>
      <c r="AQ187" s="336"/>
      <c r="AR187" s="336"/>
      <c r="AS187" s="336"/>
      <c r="AT187" s="336"/>
      <c r="AU187" s="336"/>
      <c r="AV187" s="336"/>
      <c r="AW187" s="336"/>
      <c r="AX187" s="336"/>
      <c r="AY187" s="336"/>
      <c r="AZ187" s="336"/>
      <c r="BA187" s="336"/>
      <c r="BB187" s="336"/>
      <c r="BC187" s="336"/>
      <c r="BD187" s="336"/>
      <c r="BE187" s="336"/>
      <c r="BF187" s="336"/>
    </row>
    <row r="188" spans="1:58" s="109" customFormat="1" ht="12.95" customHeight="1">
      <c r="A188" s="341" t="s">
        <v>469</v>
      </c>
      <c r="B188" s="342" t="s">
        <v>470</v>
      </c>
      <c r="C188" s="270"/>
      <c r="D188" s="270">
        <v>307187</v>
      </c>
      <c r="E188" s="351" t="s">
        <v>371</v>
      </c>
      <c r="F188" s="344"/>
      <c r="G188" s="320" t="s">
        <v>163</v>
      </c>
      <c r="H188" s="320"/>
      <c r="I188" s="320"/>
      <c r="J188" s="320"/>
      <c r="K188" s="320"/>
      <c r="L188" s="310" t="s">
        <v>221</v>
      </c>
      <c r="M188" s="345">
        <v>80</v>
      </c>
      <c r="N188" s="271">
        <v>0.75</v>
      </c>
      <c r="O188" s="251">
        <f>IFERROR(INDEX('Pipe Table'!$A$3:$R$39,MATCH('WELD LOG'!N188,'Pipe Table'!$A$3:$A$39,),MATCH('WELD LOG'!M188,'Pipe Table'!$A$3:$R$3,0)),"")</f>
        <v>0.154</v>
      </c>
      <c r="P188" s="601">
        <f t="shared" si="2"/>
        <v>2.3561944901923448</v>
      </c>
      <c r="Q188" s="317" t="s">
        <v>82</v>
      </c>
      <c r="R188" s="310"/>
      <c r="S188" s="318" t="s">
        <v>372</v>
      </c>
      <c r="T188" s="319"/>
      <c r="U188" s="320" t="s">
        <v>337</v>
      </c>
      <c r="V188" s="309">
        <v>46218</v>
      </c>
      <c r="W188" s="310" t="s">
        <v>378</v>
      </c>
      <c r="X188" s="313"/>
      <c r="Y188" s="313"/>
      <c r="Z188" s="313"/>
      <c r="AA188" s="313"/>
      <c r="AB188" s="313"/>
      <c r="AC188" s="313"/>
      <c r="AD188" s="313"/>
      <c r="AE188" s="300"/>
      <c r="AF188" s="300"/>
      <c r="AG188" s="315"/>
      <c r="AH188" s="313"/>
      <c r="AI188" s="313"/>
      <c r="AJ188" s="350"/>
      <c r="AK188" s="350"/>
      <c r="AL188" s="270"/>
      <c r="AM188" s="313"/>
      <c r="AN188" s="311"/>
      <c r="AO188" s="352"/>
      <c r="AP188" s="683" t="str">
        <f>HYPERLINK("\\thor\Maintenance\~Weld Tracking~\Work Orders\WO307187", "Click To Open Docs")</f>
        <v>Click To Open Docs</v>
      </c>
      <c r="AQ188" s="336"/>
      <c r="AR188" s="336"/>
      <c r="AS188" s="336"/>
      <c r="AT188" s="336"/>
      <c r="AU188" s="336"/>
      <c r="AV188" s="336"/>
      <c r="AW188" s="336"/>
      <c r="AX188" s="336"/>
      <c r="AY188" s="336"/>
      <c r="AZ188" s="336"/>
      <c r="BA188" s="336"/>
      <c r="BB188" s="336"/>
      <c r="BC188" s="336"/>
      <c r="BD188" s="336"/>
      <c r="BE188" s="336"/>
      <c r="BF188" s="336"/>
    </row>
    <row r="189" spans="1:58" s="109" customFormat="1" ht="12.95" customHeight="1">
      <c r="A189" s="341" t="s">
        <v>469</v>
      </c>
      <c r="B189" s="342" t="s">
        <v>470</v>
      </c>
      <c r="C189" s="270"/>
      <c r="D189" s="270">
        <v>307187</v>
      </c>
      <c r="E189" s="351" t="s">
        <v>371</v>
      </c>
      <c r="F189" s="344"/>
      <c r="G189" s="320" t="s">
        <v>163</v>
      </c>
      <c r="H189" s="320"/>
      <c r="I189" s="320"/>
      <c r="J189" s="320"/>
      <c r="K189" s="320"/>
      <c r="L189" s="310" t="s">
        <v>221</v>
      </c>
      <c r="M189" s="345">
        <v>80</v>
      </c>
      <c r="N189" s="271">
        <v>0.75</v>
      </c>
      <c r="O189" s="251">
        <f>IFERROR(INDEX('Pipe Table'!$A$3:$R$39,MATCH('WELD LOG'!N189,'Pipe Table'!$A$3:$A$39,),MATCH('WELD LOG'!M189,'Pipe Table'!$A$3:$R$3,0)),"")</f>
        <v>0.154</v>
      </c>
      <c r="P189" s="601">
        <f t="shared" si="2"/>
        <v>2.3561944901923448</v>
      </c>
      <c r="Q189" s="317" t="s">
        <v>82</v>
      </c>
      <c r="R189" s="310"/>
      <c r="S189" s="318" t="s">
        <v>373</v>
      </c>
      <c r="T189" s="319"/>
      <c r="U189" s="320" t="s">
        <v>337</v>
      </c>
      <c r="V189" s="309">
        <v>46218</v>
      </c>
      <c r="W189" s="310" t="s">
        <v>378</v>
      </c>
      <c r="X189" s="313"/>
      <c r="Y189" s="313"/>
      <c r="Z189" s="313"/>
      <c r="AA189" s="313"/>
      <c r="AB189" s="313"/>
      <c r="AC189" s="313"/>
      <c r="AD189" s="313"/>
      <c r="AE189" s="300"/>
      <c r="AF189" s="300"/>
      <c r="AG189" s="315"/>
      <c r="AH189" s="313"/>
      <c r="AI189" s="350"/>
      <c r="AJ189" s="350"/>
      <c r="AK189" s="350"/>
      <c r="AL189" s="270"/>
      <c r="AM189" s="313"/>
      <c r="AN189" s="311"/>
      <c r="AO189" s="352"/>
      <c r="AP189" s="354"/>
      <c r="AQ189" s="336"/>
      <c r="AR189" s="336"/>
      <c r="AS189" s="336"/>
      <c r="AT189" s="336"/>
      <c r="AU189" s="336"/>
      <c r="AV189" s="336"/>
      <c r="AW189" s="336"/>
      <c r="AX189" s="336"/>
      <c r="AY189" s="336"/>
      <c r="AZ189" s="336"/>
      <c r="BA189" s="336"/>
      <c r="BB189" s="336"/>
      <c r="BC189" s="336"/>
      <c r="BD189" s="336"/>
      <c r="BE189" s="336"/>
      <c r="BF189" s="336"/>
    </row>
    <row r="190" spans="1:58" s="109" customFormat="1" ht="12.95" customHeight="1">
      <c r="A190" s="341" t="s">
        <v>469</v>
      </c>
      <c r="B190" s="342" t="s">
        <v>470</v>
      </c>
      <c r="C190" s="270"/>
      <c r="D190" s="270">
        <v>307187</v>
      </c>
      <c r="E190" s="351" t="s">
        <v>371</v>
      </c>
      <c r="F190" s="344"/>
      <c r="G190" s="320" t="s">
        <v>163</v>
      </c>
      <c r="H190" s="320"/>
      <c r="I190" s="320"/>
      <c r="J190" s="320"/>
      <c r="K190" s="320"/>
      <c r="L190" s="310" t="s">
        <v>221</v>
      </c>
      <c r="M190" s="345">
        <v>80</v>
      </c>
      <c r="N190" s="271">
        <v>0.75</v>
      </c>
      <c r="O190" s="251">
        <f>IFERROR(INDEX('Pipe Table'!$A$3:$R$39,MATCH('WELD LOG'!N190,'Pipe Table'!$A$3:$A$39,),MATCH('WELD LOG'!M190,'Pipe Table'!$A$3:$R$3,0)),"")</f>
        <v>0.154</v>
      </c>
      <c r="P190" s="601">
        <f t="shared" si="2"/>
        <v>2.3561944901923448</v>
      </c>
      <c r="Q190" s="317" t="s">
        <v>82</v>
      </c>
      <c r="R190" s="310"/>
      <c r="S190" s="318" t="s">
        <v>374</v>
      </c>
      <c r="T190" s="319"/>
      <c r="U190" s="320" t="s">
        <v>337</v>
      </c>
      <c r="V190" s="309">
        <v>46218</v>
      </c>
      <c r="W190" s="310" t="s">
        <v>378</v>
      </c>
      <c r="X190" s="313"/>
      <c r="Y190" s="313"/>
      <c r="Z190" s="313"/>
      <c r="AA190" s="313"/>
      <c r="AB190" s="313"/>
      <c r="AC190" s="313"/>
      <c r="AD190" s="313"/>
      <c r="AE190" s="300"/>
      <c r="AF190" s="300"/>
      <c r="AG190" s="315"/>
      <c r="AH190" s="313"/>
      <c r="AI190" s="350"/>
      <c r="AJ190" s="350"/>
      <c r="AK190" s="350"/>
      <c r="AL190" s="270"/>
      <c r="AM190" s="313"/>
      <c r="AN190" s="311"/>
      <c r="AO190" s="352"/>
      <c r="AP190" s="354"/>
      <c r="AQ190" s="336"/>
      <c r="AR190" s="336"/>
      <c r="AS190" s="336"/>
      <c r="AT190" s="336"/>
      <c r="AU190" s="336"/>
      <c r="AV190" s="336"/>
      <c r="AW190" s="336"/>
      <c r="AX190" s="336"/>
      <c r="AY190" s="336"/>
      <c r="AZ190" s="336"/>
      <c r="BA190" s="336"/>
      <c r="BB190" s="336"/>
      <c r="BC190" s="336"/>
      <c r="BD190" s="336"/>
      <c r="BE190" s="336"/>
      <c r="BF190" s="336"/>
    </row>
    <row r="191" spans="1:58" s="109" customFormat="1" ht="12.95" customHeight="1">
      <c r="A191" s="341" t="s">
        <v>469</v>
      </c>
      <c r="B191" s="342" t="s">
        <v>470</v>
      </c>
      <c r="C191" s="270"/>
      <c r="D191" s="270">
        <v>307187</v>
      </c>
      <c r="E191" s="351" t="s">
        <v>371</v>
      </c>
      <c r="F191" s="344"/>
      <c r="G191" s="320" t="s">
        <v>163</v>
      </c>
      <c r="H191" s="320"/>
      <c r="I191" s="320"/>
      <c r="J191" s="320"/>
      <c r="K191" s="320"/>
      <c r="L191" s="310" t="s">
        <v>221</v>
      </c>
      <c r="M191" s="345">
        <v>80</v>
      </c>
      <c r="N191" s="271">
        <v>0.75</v>
      </c>
      <c r="O191" s="251">
        <f>IFERROR(INDEX('Pipe Table'!$A$3:$R$39,MATCH('WELD LOG'!N191,'Pipe Table'!$A$3:$A$39,),MATCH('WELD LOG'!M191,'Pipe Table'!$A$3:$R$3,0)),"")</f>
        <v>0.154</v>
      </c>
      <c r="P191" s="601">
        <f t="shared" si="2"/>
        <v>2.3561944901923448</v>
      </c>
      <c r="Q191" s="317" t="s">
        <v>82</v>
      </c>
      <c r="R191" s="310"/>
      <c r="S191" s="318" t="s">
        <v>375</v>
      </c>
      <c r="T191" s="319"/>
      <c r="U191" s="320" t="s">
        <v>337</v>
      </c>
      <c r="V191" s="309">
        <v>46218</v>
      </c>
      <c r="W191" s="310" t="s">
        <v>378</v>
      </c>
      <c r="X191" s="313"/>
      <c r="Y191" s="313"/>
      <c r="Z191" s="313"/>
      <c r="AA191" s="313"/>
      <c r="AB191" s="313"/>
      <c r="AC191" s="350"/>
      <c r="AD191" s="350"/>
      <c r="AE191" s="300"/>
      <c r="AF191" s="300"/>
      <c r="AG191" s="315"/>
      <c r="AH191" s="313"/>
      <c r="AI191" s="350"/>
      <c r="AJ191" s="350"/>
      <c r="AK191" s="350"/>
      <c r="AL191" s="270"/>
      <c r="AM191" s="313"/>
      <c r="AN191" s="311"/>
      <c r="AO191" s="352"/>
      <c r="AP191" s="354"/>
      <c r="AQ191" s="336"/>
      <c r="AR191" s="336"/>
      <c r="AS191" s="336"/>
      <c r="AT191" s="336"/>
      <c r="AU191" s="336"/>
      <c r="AV191" s="336"/>
      <c r="AW191" s="336"/>
      <c r="AX191" s="336"/>
      <c r="AY191" s="336"/>
      <c r="AZ191" s="336"/>
      <c r="BA191" s="336"/>
      <c r="BB191" s="336"/>
      <c r="BC191" s="336"/>
      <c r="BD191" s="336"/>
      <c r="BE191" s="336"/>
      <c r="BF191" s="336"/>
    </row>
    <row r="192" spans="1:58" s="109" customFormat="1" ht="12.95" customHeight="1">
      <c r="A192" s="341" t="s">
        <v>469</v>
      </c>
      <c r="B192" s="342" t="s">
        <v>470</v>
      </c>
      <c r="C192" s="270"/>
      <c r="D192" s="270">
        <v>307187</v>
      </c>
      <c r="E192" s="351" t="s">
        <v>371</v>
      </c>
      <c r="F192" s="344"/>
      <c r="G192" s="320" t="s">
        <v>163</v>
      </c>
      <c r="H192" s="320"/>
      <c r="I192" s="320"/>
      <c r="J192" s="320"/>
      <c r="K192" s="320"/>
      <c r="L192" s="310" t="s">
        <v>221</v>
      </c>
      <c r="M192" s="345">
        <v>80</v>
      </c>
      <c r="N192" s="271">
        <v>0.75</v>
      </c>
      <c r="O192" s="251">
        <f>IFERROR(INDEX('Pipe Table'!$A$3:$R$39,MATCH('WELD LOG'!N192,'Pipe Table'!$A$3:$A$39,),MATCH('WELD LOG'!M192,'Pipe Table'!$A$3:$R$3,0)),"")</f>
        <v>0.154</v>
      </c>
      <c r="P192" s="601">
        <f t="shared" si="2"/>
        <v>2.3561944901923448</v>
      </c>
      <c r="Q192" s="317" t="s">
        <v>82</v>
      </c>
      <c r="R192" s="310"/>
      <c r="S192" s="318" t="s">
        <v>376</v>
      </c>
      <c r="T192" s="319"/>
      <c r="U192" s="320" t="s">
        <v>337</v>
      </c>
      <c r="V192" s="309">
        <v>46218</v>
      </c>
      <c r="W192" s="310" t="s">
        <v>378</v>
      </c>
      <c r="X192" s="313"/>
      <c r="Y192" s="313"/>
      <c r="Z192" s="313"/>
      <c r="AA192" s="313"/>
      <c r="AB192" s="313"/>
      <c r="AC192" s="313"/>
      <c r="AD192" s="313"/>
      <c r="AE192" s="300"/>
      <c r="AF192" s="300"/>
      <c r="AG192" s="315"/>
      <c r="AH192" s="313"/>
      <c r="AI192" s="350"/>
      <c r="AJ192" s="350"/>
      <c r="AK192" s="350"/>
      <c r="AL192" s="270"/>
      <c r="AM192" s="313"/>
      <c r="AN192" s="311"/>
      <c r="AO192" s="352"/>
      <c r="AP192" s="354"/>
      <c r="AQ192" s="336"/>
      <c r="AR192" s="336"/>
      <c r="AS192" s="336"/>
      <c r="AT192" s="336"/>
      <c r="AU192" s="336"/>
      <c r="AV192" s="336"/>
      <c r="AW192" s="336"/>
      <c r="AX192" s="336"/>
      <c r="AY192" s="336"/>
      <c r="AZ192" s="336"/>
      <c r="BA192" s="336"/>
      <c r="BB192" s="336"/>
      <c r="BC192" s="336"/>
      <c r="BD192" s="336"/>
      <c r="BE192" s="336"/>
      <c r="BF192" s="336"/>
    </row>
    <row r="193" spans="1:58" s="109" customFormat="1" ht="12.95" customHeight="1">
      <c r="A193" s="341" t="s">
        <v>469</v>
      </c>
      <c r="B193" s="342" t="s">
        <v>470</v>
      </c>
      <c r="C193" s="270"/>
      <c r="D193" s="270">
        <v>307187</v>
      </c>
      <c r="E193" s="351" t="s">
        <v>371</v>
      </c>
      <c r="F193" s="344"/>
      <c r="G193" s="320" t="s">
        <v>163</v>
      </c>
      <c r="H193" s="320"/>
      <c r="I193" s="320"/>
      <c r="J193" s="320"/>
      <c r="K193" s="320"/>
      <c r="L193" s="310" t="s">
        <v>221</v>
      </c>
      <c r="M193" s="345">
        <v>80</v>
      </c>
      <c r="N193" s="271">
        <v>0.75</v>
      </c>
      <c r="O193" s="251">
        <f>IFERROR(INDEX('Pipe Table'!$A$3:$R$39,MATCH('WELD LOG'!N193,'Pipe Table'!$A$3:$A$39,),MATCH('WELD LOG'!M193,'Pipe Table'!$A$3:$R$3,0)),"")</f>
        <v>0.154</v>
      </c>
      <c r="P193" s="601">
        <f t="shared" si="2"/>
        <v>2.3561944901923448</v>
      </c>
      <c r="Q193" s="317" t="s">
        <v>82</v>
      </c>
      <c r="R193" s="310"/>
      <c r="S193" s="318" t="s">
        <v>377</v>
      </c>
      <c r="T193" s="319"/>
      <c r="U193" s="320" t="s">
        <v>337</v>
      </c>
      <c r="V193" s="309">
        <v>46218</v>
      </c>
      <c r="W193" s="310" t="s">
        <v>378</v>
      </c>
      <c r="X193" s="313"/>
      <c r="Y193" s="313"/>
      <c r="Z193" s="313"/>
      <c r="AA193" s="313"/>
      <c r="AB193" s="313"/>
      <c r="AC193" s="313"/>
      <c r="AD193" s="313"/>
      <c r="AE193" s="300"/>
      <c r="AF193" s="300"/>
      <c r="AG193" s="315"/>
      <c r="AH193" s="313"/>
      <c r="AI193" s="313"/>
      <c r="AJ193" s="313"/>
      <c r="AK193" s="350"/>
      <c r="AL193" s="270"/>
      <c r="AM193" s="313"/>
      <c r="AN193" s="311"/>
      <c r="AO193" s="352"/>
      <c r="AP193" s="354"/>
      <c r="AQ193" s="336"/>
      <c r="AR193" s="336"/>
      <c r="AS193" s="336"/>
      <c r="AT193" s="336"/>
      <c r="AU193" s="336"/>
      <c r="AV193" s="336"/>
      <c r="AW193" s="336"/>
      <c r="AX193" s="336"/>
      <c r="AY193" s="336"/>
      <c r="AZ193" s="336"/>
      <c r="BA193" s="336"/>
      <c r="BB193" s="336"/>
      <c r="BC193" s="336"/>
      <c r="BD193" s="336"/>
      <c r="BE193" s="336"/>
      <c r="BF193" s="336"/>
    </row>
    <row r="194" spans="1:58" s="109" customFormat="1" ht="12.95" customHeight="1">
      <c r="A194" s="341" t="s">
        <v>469</v>
      </c>
      <c r="B194" s="342" t="s">
        <v>470</v>
      </c>
      <c r="C194" s="270"/>
      <c r="D194" s="270">
        <v>307187</v>
      </c>
      <c r="E194" s="351" t="s">
        <v>371</v>
      </c>
      <c r="F194" s="344"/>
      <c r="G194" s="320" t="s">
        <v>163</v>
      </c>
      <c r="H194" s="320"/>
      <c r="I194" s="320"/>
      <c r="J194" s="320"/>
      <c r="K194" s="320"/>
      <c r="L194" s="310" t="s">
        <v>221</v>
      </c>
      <c r="M194" s="345">
        <v>80</v>
      </c>
      <c r="N194" s="271">
        <v>0.75</v>
      </c>
      <c r="O194" s="251">
        <f>IFERROR(INDEX('Pipe Table'!$A$3:$R$39,MATCH('WELD LOG'!N194,'Pipe Table'!$A$3:$A$39,),MATCH('WELD LOG'!M194,'Pipe Table'!$A$3:$R$3,0)),"")</f>
        <v>0.154</v>
      </c>
      <c r="P194" s="601">
        <f t="shared" si="2"/>
        <v>2.3561944901923448</v>
      </c>
      <c r="Q194" s="317" t="s">
        <v>82</v>
      </c>
      <c r="R194" s="310"/>
      <c r="S194" s="318" t="s">
        <v>382</v>
      </c>
      <c r="T194" s="319"/>
      <c r="U194" s="320" t="s">
        <v>337</v>
      </c>
      <c r="V194" s="309">
        <v>46218</v>
      </c>
      <c r="W194" s="310" t="s">
        <v>378</v>
      </c>
      <c r="X194" s="313"/>
      <c r="Y194" s="313"/>
      <c r="Z194" s="313"/>
      <c r="AA194" s="313"/>
      <c r="AB194" s="313"/>
      <c r="AC194" s="313"/>
      <c r="AD194" s="313"/>
      <c r="AE194" s="300"/>
      <c r="AF194" s="300"/>
      <c r="AG194" s="315"/>
      <c r="AH194" s="313"/>
      <c r="AI194" s="313"/>
      <c r="AJ194" s="350"/>
      <c r="AK194" s="350"/>
      <c r="AL194" s="270"/>
      <c r="AM194" s="313"/>
      <c r="AN194" s="311"/>
      <c r="AO194" s="352"/>
      <c r="AP194" s="354"/>
      <c r="AQ194" s="336"/>
      <c r="AR194" s="336"/>
      <c r="AS194" s="336"/>
      <c r="AT194" s="336"/>
      <c r="AU194" s="336"/>
      <c r="AV194" s="336"/>
      <c r="AW194" s="336"/>
      <c r="AX194" s="336"/>
      <c r="AY194" s="336"/>
      <c r="AZ194" s="336"/>
      <c r="BA194" s="336"/>
      <c r="BB194" s="336"/>
      <c r="BC194" s="336"/>
      <c r="BD194" s="336"/>
      <c r="BE194" s="336"/>
      <c r="BF194" s="336"/>
    </row>
    <row r="195" spans="1:58" s="109" customFormat="1" ht="12.95" customHeight="1">
      <c r="A195" s="341" t="s">
        <v>469</v>
      </c>
      <c r="B195" s="342" t="s">
        <v>470</v>
      </c>
      <c r="C195" s="270"/>
      <c r="D195" s="270">
        <v>307187</v>
      </c>
      <c r="E195" s="351" t="s">
        <v>371</v>
      </c>
      <c r="F195" s="344"/>
      <c r="G195" s="320" t="s">
        <v>163</v>
      </c>
      <c r="H195" s="320"/>
      <c r="I195" s="320"/>
      <c r="J195" s="320"/>
      <c r="K195" s="320"/>
      <c r="L195" s="310" t="s">
        <v>221</v>
      </c>
      <c r="M195" s="345">
        <v>80</v>
      </c>
      <c r="N195" s="271">
        <v>0.75</v>
      </c>
      <c r="O195" s="251">
        <f>IFERROR(INDEX('Pipe Table'!$A$3:$R$39,MATCH('WELD LOG'!N195,'Pipe Table'!$A$3:$A$39,),MATCH('WELD LOG'!M195,'Pipe Table'!$A$3:$R$3,0)),"")</f>
        <v>0.154</v>
      </c>
      <c r="P195" s="601">
        <f t="shared" si="2"/>
        <v>2.3561944901923448</v>
      </c>
      <c r="Q195" s="317" t="s">
        <v>82</v>
      </c>
      <c r="R195" s="310"/>
      <c r="S195" s="318" t="s">
        <v>383</v>
      </c>
      <c r="T195" s="319"/>
      <c r="U195" s="320" t="s">
        <v>337</v>
      </c>
      <c r="V195" s="309">
        <v>46218</v>
      </c>
      <c r="W195" s="310" t="s">
        <v>378</v>
      </c>
      <c r="X195" s="313"/>
      <c r="Y195" s="313"/>
      <c r="Z195" s="313"/>
      <c r="AA195" s="313"/>
      <c r="AB195" s="313"/>
      <c r="AC195" s="313"/>
      <c r="AD195" s="313"/>
      <c r="AE195" s="300"/>
      <c r="AF195" s="300"/>
      <c r="AG195" s="315"/>
      <c r="AH195" s="313"/>
      <c r="AI195" s="313"/>
      <c r="AJ195" s="350"/>
      <c r="AK195" s="350"/>
      <c r="AL195" s="270"/>
      <c r="AM195" s="313"/>
      <c r="AN195" s="311"/>
      <c r="AO195" s="352"/>
      <c r="AP195" s="354"/>
      <c r="AQ195" s="336"/>
      <c r="AR195" s="336"/>
      <c r="AS195" s="336"/>
      <c r="AT195" s="336"/>
      <c r="AU195" s="336"/>
      <c r="AV195" s="336"/>
      <c r="AW195" s="336"/>
      <c r="AX195" s="336"/>
      <c r="AY195" s="336"/>
      <c r="AZ195" s="336"/>
      <c r="BA195" s="336"/>
      <c r="BB195" s="336"/>
      <c r="BC195" s="336"/>
      <c r="BD195" s="336"/>
      <c r="BE195" s="336"/>
      <c r="BF195" s="336"/>
    </row>
    <row r="196" spans="1:58" s="109" customFormat="1" ht="12.95" customHeight="1">
      <c r="A196" s="341" t="s">
        <v>469</v>
      </c>
      <c r="B196" s="342" t="s">
        <v>470</v>
      </c>
      <c r="C196" s="270"/>
      <c r="D196" s="270">
        <v>307187</v>
      </c>
      <c r="E196" s="351" t="s">
        <v>371</v>
      </c>
      <c r="F196" s="344"/>
      <c r="G196" s="320" t="s">
        <v>163</v>
      </c>
      <c r="H196" s="320"/>
      <c r="I196" s="320"/>
      <c r="J196" s="320"/>
      <c r="K196" s="320"/>
      <c r="L196" s="310" t="s">
        <v>221</v>
      </c>
      <c r="M196" s="345">
        <v>80</v>
      </c>
      <c r="N196" s="271">
        <v>0.75</v>
      </c>
      <c r="O196" s="251">
        <f>IFERROR(INDEX('Pipe Table'!$A$3:$R$39,MATCH('WELD LOG'!N196,'Pipe Table'!$A$3:$A$39,),MATCH('WELD LOG'!M196,'Pipe Table'!$A$3:$R$3,0)),"")</f>
        <v>0.154</v>
      </c>
      <c r="P196" s="601">
        <f t="shared" si="2"/>
        <v>2.3561944901923448</v>
      </c>
      <c r="Q196" s="317" t="s">
        <v>82</v>
      </c>
      <c r="R196" s="310"/>
      <c r="S196" s="318" t="s">
        <v>384</v>
      </c>
      <c r="T196" s="319"/>
      <c r="U196" s="320" t="s">
        <v>337</v>
      </c>
      <c r="V196" s="309">
        <v>46218</v>
      </c>
      <c r="W196" s="310" t="s">
        <v>378</v>
      </c>
      <c r="X196" s="313"/>
      <c r="Y196" s="313"/>
      <c r="Z196" s="313"/>
      <c r="AA196" s="313"/>
      <c r="AB196" s="313"/>
      <c r="AC196" s="350"/>
      <c r="AD196" s="350"/>
      <c r="AE196" s="300"/>
      <c r="AF196" s="300"/>
      <c r="AG196" s="315"/>
      <c r="AH196" s="350"/>
      <c r="AI196" s="313"/>
      <c r="AJ196" s="350"/>
      <c r="AK196" s="350"/>
      <c r="AL196" s="270"/>
      <c r="AM196" s="313"/>
      <c r="AN196" s="311"/>
      <c r="AO196" s="352"/>
      <c r="AP196" s="354"/>
      <c r="AQ196" s="336"/>
      <c r="AR196" s="336"/>
      <c r="AS196" s="336"/>
      <c r="AT196" s="336"/>
      <c r="AU196" s="336"/>
      <c r="AV196" s="336"/>
      <c r="AW196" s="336"/>
      <c r="AX196" s="336"/>
      <c r="AY196" s="336"/>
      <c r="AZ196" s="336"/>
      <c r="BA196" s="336"/>
      <c r="BB196" s="336"/>
      <c r="BC196" s="336"/>
      <c r="BD196" s="336"/>
      <c r="BE196" s="336"/>
      <c r="BF196" s="336"/>
    </row>
    <row r="197" spans="1:58" s="109" customFormat="1" ht="12.95" customHeight="1">
      <c r="A197" s="341" t="s">
        <v>469</v>
      </c>
      <c r="B197" s="342" t="s">
        <v>470</v>
      </c>
      <c r="C197" s="270"/>
      <c r="D197" s="270">
        <v>307187</v>
      </c>
      <c r="E197" s="351" t="s">
        <v>371</v>
      </c>
      <c r="F197" s="344"/>
      <c r="G197" s="320" t="s">
        <v>163</v>
      </c>
      <c r="H197" s="320"/>
      <c r="I197" s="320"/>
      <c r="J197" s="320"/>
      <c r="K197" s="320"/>
      <c r="L197" s="310" t="s">
        <v>221</v>
      </c>
      <c r="M197" s="345">
        <v>80</v>
      </c>
      <c r="N197" s="271">
        <v>0.75</v>
      </c>
      <c r="O197" s="251">
        <f>IFERROR(INDEX('Pipe Table'!$A$3:$R$39,MATCH('WELD LOG'!N197,'Pipe Table'!$A$3:$A$39,),MATCH('WELD LOG'!M197,'Pipe Table'!$A$3:$R$3,0)),"")</f>
        <v>0.154</v>
      </c>
      <c r="P197" s="601">
        <f t="shared" si="2"/>
        <v>2.3561944901923448</v>
      </c>
      <c r="Q197" s="317" t="s">
        <v>82</v>
      </c>
      <c r="R197" s="310"/>
      <c r="S197" s="318" t="s">
        <v>385</v>
      </c>
      <c r="T197" s="319"/>
      <c r="U197" s="320" t="s">
        <v>337</v>
      </c>
      <c r="V197" s="309">
        <v>46218</v>
      </c>
      <c r="W197" s="310" t="s">
        <v>378</v>
      </c>
      <c r="X197" s="313"/>
      <c r="Y197" s="313"/>
      <c r="Z197" s="313"/>
      <c r="AA197" s="313"/>
      <c r="AB197" s="313"/>
      <c r="AC197" s="313"/>
      <c r="AD197" s="313"/>
      <c r="AE197" s="300"/>
      <c r="AF197" s="300"/>
      <c r="AG197" s="315"/>
      <c r="AH197" s="350"/>
      <c r="AI197" s="313"/>
      <c r="AJ197" s="350"/>
      <c r="AK197" s="350"/>
      <c r="AL197" s="270"/>
      <c r="AM197" s="313"/>
      <c r="AN197" s="311"/>
      <c r="AO197" s="352"/>
      <c r="AP197" s="354"/>
      <c r="AQ197" s="336"/>
      <c r="AR197" s="336"/>
      <c r="AS197" s="336"/>
      <c r="AT197" s="336"/>
      <c r="AU197" s="336"/>
      <c r="AV197" s="336"/>
      <c r="AW197" s="336"/>
      <c r="AX197" s="336"/>
      <c r="AY197" s="336"/>
      <c r="AZ197" s="336"/>
      <c r="BA197" s="336"/>
      <c r="BB197" s="336"/>
      <c r="BC197" s="336"/>
      <c r="BD197" s="336"/>
      <c r="BE197" s="336"/>
      <c r="BF197" s="336"/>
    </row>
    <row r="198" spans="1:58" s="109" customFormat="1" ht="12.95" customHeight="1">
      <c r="A198" s="341" t="s">
        <v>469</v>
      </c>
      <c r="B198" s="342" t="s">
        <v>470</v>
      </c>
      <c r="C198" s="270"/>
      <c r="D198" s="270">
        <v>307187</v>
      </c>
      <c r="E198" s="351" t="s">
        <v>371</v>
      </c>
      <c r="F198" s="344"/>
      <c r="G198" s="320" t="s">
        <v>163</v>
      </c>
      <c r="H198" s="320"/>
      <c r="I198" s="320"/>
      <c r="J198" s="320"/>
      <c r="K198" s="320"/>
      <c r="L198" s="310" t="s">
        <v>221</v>
      </c>
      <c r="M198" s="345">
        <v>80</v>
      </c>
      <c r="N198" s="271">
        <v>0.75</v>
      </c>
      <c r="O198" s="251">
        <f>IFERROR(INDEX('Pipe Table'!$A$3:$R$39,MATCH('WELD LOG'!N198,'Pipe Table'!$A$3:$A$39,),MATCH('WELD LOG'!M198,'Pipe Table'!$A$3:$R$3,0)),"")</f>
        <v>0.154</v>
      </c>
      <c r="P198" s="601">
        <f t="shared" ref="P198:P261" si="3">N198*PI()</f>
        <v>2.3561944901923448</v>
      </c>
      <c r="Q198" s="317" t="s">
        <v>82</v>
      </c>
      <c r="R198" s="310"/>
      <c r="S198" s="318" t="s">
        <v>422</v>
      </c>
      <c r="T198" s="319"/>
      <c r="U198" s="320" t="s">
        <v>337</v>
      </c>
      <c r="V198" s="309">
        <v>46218</v>
      </c>
      <c r="W198" s="310" t="s">
        <v>378</v>
      </c>
      <c r="X198" s="313"/>
      <c r="Y198" s="313"/>
      <c r="Z198" s="313"/>
      <c r="AA198" s="350"/>
      <c r="AB198" s="313"/>
      <c r="AC198" s="313"/>
      <c r="AD198" s="313"/>
      <c r="AE198" s="300"/>
      <c r="AF198" s="300"/>
      <c r="AG198" s="315"/>
      <c r="AH198" s="350"/>
      <c r="AI198" s="313"/>
      <c r="AJ198" s="350"/>
      <c r="AK198" s="350"/>
      <c r="AL198" s="270"/>
      <c r="AM198" s="313"/>
      <c r="AN198" s="311"/>
      <c r="AO198" s="352"/>
      <c r="AP198" s="354"/>
      <c r="AQ198" s="336"/>
      <c r="AR198" s="336"/>
      <c r="AS198" s="336"/>
      <c r="AT198" s="336"/>
      <c r="AU198" s="336"/>
      <c r="AV198" s="336"/>
      <c r="AW198" s="336"/>
      <c r="AX198" s="336"/>
      <c r="AY198" s="336"/>
      <c r="AZ198" s="336"/>
      <c r="BA198" s="336"/>
      <c r="BB198" s="336"/>
      <c r="BC198" s="336"/>
      <c r="BD198" s="336"/>
      <c r="BE198" s="336"/>
      <c r="BF198" s="336"/>
    </row>
    <row r="199" spans="1:58" s="109" customFormat="1" ht="12.95" customHeight="1">
      <c r="A199" s="341" t="s">
        <v>469</v>
      </c>
      <c r="B199" s="342" t="s">
        <v>470</v>
      </c>
      <c r="C199" s="270"/>
      <c r="D199" s="270">
        <v>307187</v>
      </c>
      <c r="E199" s="351" t="s">
        <v>371</v>
      </c>
      <c r="F199" s="344"/>
      <c r="G199" s="320" t="s">
        <v>163</v>
      </c>
      <c r="H199" s="320"/>
      <c r="I199" s="320"/>
      <c r="J199" s="320"/>
      <c r="K199" s="320"/>
      <c r="L199" s="310" t="s">
        <v>221</v>
      </c>
      <c r="M199" s="345">
        <v>80</v>
      </c>
      <c r="N199" s="271">
        <v>0.75</v>
      </c>
      <c r="O199" s="251">
        <f>IFERROR(INDEX('Pipe Table'!$A$3:$R$39,MATCH('WELD LOG'!N199,'Pipe Table'!$A$3:$A$39,),MATCH('WELD LOG'!M199,'Pipe Table'!$A$3:$R$3,0)),"")</f>
        <v>0.154</v>
      </c>
      <c r="P199" s="601">
        <f t="shared" si="3"/>
        <v>2.3561944901923448</v>
      </c>
      <c r="Q199" s="317" t="s">
        <v>82</v>
      </c>
      <c r="R199" s="310"/>
      <c r="S199" s="318" t="s">
        <v>423</v>
      </c>
      <c r="T199" s="319"/>
      <c r="U199" s="320" t="s">
        <v>337</v>
      </c>
      <c r="V199" s="309">
        <v>46218</v>
      </c>
      <c r="W199" s="310" t="s">
        <v>378</v>
      </c>
      <c r="X199" s="313"/>
      <c r="Y199" s="313"/>
      <c r="Z199" s="313"/>
      <c r="AA199" s="350"/>
      <c r="AB199" s="313"/>
      <c r="AC199" s="313"/>
      <c r="AD199" s="313"/>
      <c r="AE199" s="300"/>
      <c r="AF199" s="300"/>
      <c r="AG199" s="315"/>
      <c r="AH199" s="350"/>
      <c r="AI199" s="313"/>
      <c r="AJ199" s="350"/>
      <c r="AK199" s="350"/>
      <c r="AL199" s="270"/>
      <c r="AM199" s="313"/>
      <c r="AN199" s="311"/>
      <c r="AO199" s="352"/>
      <c r="AP199" s="356"/>
      <c r="AQ199" s="336"/>
      <c r="AR199" s="336"/>
      <c r="AS199" s="336"/>
      <c r="AT199" s="336"/>
      <c r="AU199" s="336"/>
      <c r="AV199" s="336"/>
      <c r="AW199" s="336"/>
      <c r="AX199" s="336"/>
      <c r="AY199" s="336"/>
      <c r="AZ199" s="336"/>
      <c r="BA199" s="336"/>
      <c r="BB199" s="336"/>
      <c r="BC199" s="336"/>
      <c r="BD199" s="336"/>
      <c r="BE199" s="336"/>
      <c r="BF199" s="336"/>
    </row>
    <row r="200" spans="1:58" s="109" customFormat="1" ht="12.95" customHeight="1">
      <c r="A200" s="341" t="s">
        <v>469</v>
      </c>
      <c r="B200" s="342" t="s">
        <v>470</v>
      </c>
      <c r="C200" s="270"/>
      <c r="D200" s="270">
        <v>307187</v>
      </c>
      <c r="E200" s="351" t="s">
        <v>371</v>
      </c>
      <c r="F200" s="344"/>
      <c r="G200" s="320" t="s">
        <v>163</v>
      </c>
      <c r="H200" s="320"/>
      <c r="I200" s="320"/>
      <c r="J200" s="320"/>
      <c r="K200" s="320"/>
      <c r="L200" s="310" t="s">
        <v>221</v>
      </c>
      <c r="M200" s="345">
        <v>80</v>
      </c>
      <c r="N200" s="271">
        <v>0.75</v>
      </c>
      <c r="O200" s="251">
        <f>IFERROR(INDEX('Pipe Table'!$A$3:$R$39,MATCH('WELD LOG'!N200,'Pipe Table'!$A$3:$A$39,),MATCH('WELD LOG'!M200,'Pipe Table'!$A$3:$R$3,0)),"")</f>
        <v>0.154</v>
      </c>
      <c r="P200" s="601">
        <f t="shared" si="3"/>
        <v>2.3561944901923448</v>
      </c>
      <c r="Q200" s="317" t="s">
        <v>82</v>
      </c>
      <c r="R200" s="310"/>
      <c r="S200" s="318" t="s">
        <v>424</v>
      </c>
      <c r="T200" s="319"/>
      <c r="U200" s="320" t="s">
        <v>337</v>
      </c>
      <c r="V200" s="309">
        <v>46218</v>
      </c>
      <c r="W200" s="310" t="s">
        <v>378</v>
      </c>
      <c r="X200" s="313"/>
      <c r="Y200" s="313"/>
      <c r="Z200" s="313"/>
      <c r="AA200" s="313"/>
      <c r="AB200" s="313"/>
      <c r="AC200" s="313"/>
      <c r="AD200" s="313"/>
      <c r="AE200" s="300"/>
      <c r="AF200" s="300"/>
      <c r="AG200" s="315"/>
      <c r="AH200" s="350"/>
      <c r="AI200" s="313"/>
      <c r="AJ200" s="350"/>
      <c r="AK200" s="350"/>
      <c r="AL200" s="270"/>
      <c r="AM200" s="311"/>
      <c r="AN200" s="311"/>
      <c r="AO200" s="352"/>
      <c r="AP200" s="356"/>
      <c r="AQ200" s="336"/>
      <c r="AR200" s="336"/>
      <c r="AS200" s="336"/>
      <c r="AT200" s="336"/>
      <c r="AU200" s="336"/>
      <c r="AV200" s="336"/>
      <c r="AW200" s="336"/>
      <c r="AX200" s="336"/>
      <c r="AY200" s="336"/>
      <c r="AZ200" s="336"/>
      <c r="BA200" s="336"/>
      <c r="BB200" s="336"/>
      <c r="BC200" s="336"/>
      <c r="BD200" s="336"/>
      <c r="BE200" s="336"/>
      <c r="BF200" s="336"/>
    </row>
    <row r="201" spans="1:58" s="109" customFormat="1" ht="12.95" customHeight="1">
      <c r="A201" s="341" t="s">
        <v>469</v>
      </c>
      <c r="B201" s="342" t="s">
        <v>470</v>
      </c>
      <c r="C201" s="270"/>
      <c r="D201" s="270">
        <v>307187</v>
      </c>
      <c r="E201" s="351" t="s">
        <v>371</v>
      </c>
      <c r="F201" s="344"/>
      <c r="G201" s="320" t="s">
        <v>163</v>
      </c>
      <c r="H201" s="320"/>
      <c r="I201" s="320"/>
      <c r="J201" s="320"/>
      <c r="K201" s="320"/>
      <c r="L201" s="310" t="s">
        <v>221</v>
      </c>
      <c r="M201" s="345">
        <v>80</v>
      </c>
      <c r="N201" s="271">
        <v>0.75</v>
      </c>
      <c r="O201" s="251">
        <f>IFERROR(INDEX('Pipe Table'!$A$3:$R$39,MATCH('WELD LOG'!N201,'Pipe Table'!$A$3:$A$39,),MATCH('WELD LOG'!M201,'Pipe Table'!$A$3:$R$3,0)),"")</f>
        <v>0.154</v>
      </c>
      <c r="P201" s="601">
        <f t="shared" si="3"/>
        <v>2.3561944901923448</v>
      </c>
      <c r="Q201" s="317" t="s">
        <v>82</v>
      </c>
      <c r="R201" s="310"/>
      <c r="S201" s="318" t="s">
        <v>425</v>
      </c>
      <c r="T201" s="319"/>
      <c r="U201" s="320" t="s">
        <v>337</v>
      </c>
      <c r="V201" s="309">
        <v>46218</v>
      </c>
      <c r="W201" s="310" t="s">
        <v>378</v>
      </c>
      <c r="X201" s="313"/>
      <c r="Y201" s="313"/>
      <c r="Z201" s="313"/>
      <c r="AA201" s="313"/>
      <c r="AB201" s="313"/>
      <c r="AC201" s="313"/>
      <c r="AD201" s="313"/>
      <c r="AE201" s="300"/>
      <c r="AF201" s="300"/>
      <c r="AG201" s="315"/>
      <c r="AH201" s="350"/>
      <c r="AI201" s="313"/>
      <c r="AJ201" s="350"/>
      <c r="AK201" s="350"/>
      <c r="AL201" s="270"/>
      <c r="AM201" s="311"/>
      <c r="AN201" s="311"/>
      <c r="AO201" s="352"/>
      <c r="AP201" s="356"/>
      <c r="AQ201" s="336"/>
      <c r="AR201" s="336"/>
      <c r="AS201" s="336"/>
      <c r="AT201" s="336"/>
      <c r="AU201" s="336"/>
      <c r="AV201" s="336"/>
      <c r="AW201" s="336"/>
      <c r="AX201" s="336"/>
      <c r="AY201" s="336"/>
      <c r="AZ201" s="336"/>
      <c r="BA201" s="336"/>
      <c r="BB201" s="336"/>
      <c r="BC201" s="336"/>
      <c r="BD201" s="336"/>
      <c r="BE201" s="336"/>
      <c r="BF201" s="336"/>
    </row>
    <row r="202" spans="1:58" s="109" customFormat="1" ht="12.95" customHeight="1">
      <c r="A202" s="341" t="s">
        <v>469</v>
      </c>
      <c r="B202" s="342" t="s">
        <v>470</v>
      </c>
      <c r="C202" s="270"/>
      <c r="D202" s="270">
        <v>307187</v>
      </c>
      <c r="E202" s="351" t="s">
        <v>371</v>
      </c>
      <c r="F202" s="344"/>
      <c r="G202" s="320" t="s">
        <v>163</v>
      </c>
      <c r="H202" s="320"/>
      <c r="I202" s="320"/>
      <c r="J202" s="320"/>
      <c r="K202" s="320"/>
      <c r="L202" s="310" t="s">
        <v>221</v>
      </c>
      <c r="M202" s="345">
        <v>80</v>
      </c>
      <c r="N202" s="271">
        <v>0.75</v>
      </c>
      <c r="O202" s="251">
        <f>IFERROR(INDEX('Pipe Table'!$A$3:$R$39,MATCH('WELD LOG'!N202,'Pipe Table'!$A$3:$A$39,),MATCH('WELD LOG'!M202,'Pipe Table'!$A$3:$R$3,0)),"")</f>
        <v>0.154</v>
      </c>
      <c r="P202" s="601">
        <f t="shared" si="3"/>
        <v>2.3561944901923448</v>
      </c>
      <c r="Q202" s="317" t="s">
        <v>82</v>
      </c>
      <c r="R202" s="310"/>
      <c r="S202" s="318" t="s">
        <v>426</v>
      </c>
      <c r="T202" s="319"/>
      <c r="U202" s="320" t="s">
        <v>337</v>
      </c>
      <c r="V202" s="309">
        <v>46218</v>
      </c>
      <c r="W202" s="310" t="s">
        <v>378</v>
      </c>
      <c r="X202" s="313"/>
      <c r="Y202" s="313"/>
      <c r="Z202" s="313"/>
      <c r="AA202" s="313"/>
      <c r="AB202" s="313"/>
      <c r="AC202" s="313"/>
      <c r="AD202" s="313"/>
      <c r="AE202" s="300"/>
      <c r="AF202" s="300"/>
      <c r="AG202" s="315"/>
      <c r="AH202" s="350"/>
      <c r="AI202" s="313"/>
      <c r="AJ202" s="350"/>
      <c r="AK202" s="350"/>
      <c r="AL202" s="270"/>
      <c r="AM202" s="311"/>
      <c r="AN202" s="311"/>
      <c r="AO202" s="352"/>
      <c r="AP202" s="356"/>
      <c r="AQ202" s="336"/>
      <c r="AR202" s="336"/>
      <c r="AS202" s="336"/>
      <c r="AT202" s="336"/>
      <c r="AU202" s="336"/>
      <c r="AV202" s="336"/>
      <c r="AW202" s="336"/>
      <c r="AX202" s="336"/>
      <c r="AY202" s="336"/>
      <c r="AZ202" s="336"/>
      <c r="BA202" s="336"/>
      <c r="BB202" s="336"/>
      <c r="BC202" s="336"/>
      <c r="BD202" s="336"/>
      <c r="BE202" s="336"/>
      <c r="BF202" s="336"/>
    </row>
    <row r="203" spans="1:58" s="109" customFormat="1" ht="12.95" customHeight="1">
      <c r="A203" s="341" t="s">
        <v>469</v>
      </c>
      <c r="B203" s="342" t="s">
        <v>470</v>
      </c>
      <c r="C203" s="270"/>
      <c r="D203" s="270">
        <v>307187</v>
      </c>
      <c r="E203" s="351" t="s">
        <v>371</v>
      </c>
      <c r="F203" s="344"/>
      <c r="G203" s="320" t="s">
        <v>163</v>
      </c>
      <c r="H203" s="320"/>
      <c r="I203" s="320"/>
      <c r="J203" s="320"/>
      <c r="K203" s="320"/>
      <c r="L203" s="310" t="s">
        <v>221</v>
      </c>
      <c r="M203" s="345">
        <v>80</v>
      </c>
      <c r="N203" s="271">
        <v>0.75</v>
      </c>
      <c r="O203" s="251">
        <f>IFERROR(INDEX('Pipe Table'!$A$3:$R$39,MATCH('WELD LOG'!N203,'Pipe Table'!$A$3:$A$39,),MATCH('WELD LOG'!M203,'Pipe Table'!$A$3:$R$3,0)),"")</f>
        <v>0.154</v>
      </c>
      <c r="P203" s="601">
        <f t="shared" si="3"/>
        <v>2.3561944901923448</v>
      </c>
      <c r="Q203" s="317" t="s">
        <v>82</v>
      </c>
      <c r="R203" s="310"/>
      <c r="S203" s="318" t="s">
        <v>427</v>
      </c>
      <c r="T203" s="319"/>
      <c r="U203" s="320" t="s">
        <v>337</v>
      </c>
      <c r="V203" s="309">
        <v>46218</v>
      </c>
      <c r="W203" s="310" t="s">
        <v>378</v>
      </c>
      <c r="X203" s="313"/>
      <c r="Y203" s="313"/>
      <c r="Z203" s="313"/>
      <c r="AA203" s="313"/>
      <c r="AB203" s="313"/>
      <c r="AC203" s="313"/>
      <c r="AD203" s="313"/>
      <c r="AE203" s="300"/>
      <c r="AF203" s="300"/>
      <c r="AG203" s="315"/>
      <c r="AH203" s="350"/>
      <c r="AI203" s="313"/>
      <c r="AJ203" s="350"/>
      <c r="AK203" s="350"/>
      <c r="AL203" s="270"/>
      <c r="AM203" s="311"/>
      <c r="AN203" s="311"/>
      <c r="AO203" s="352"/>
      <c r="AP203" s="356"/>
      <c r="AQ203" s="336"/>
      <c r="AR203" s="336"/>
      <c r="AS203" s="336"/>
      <c r="AT203" s="336"/>
      <c r="AU203" s="336"/>
      <c r="AV203" s="336"/>
      <c r="AW203" s="336"/>
      <c r="AX203" s="336"/>
      <c r="AY203" s="336"/>
      <c r="AZ203" s="336"/>
      <c r="BA203" s="336"/>
      <c r="BB203" s="336"/>
      <c r="BC203" s="336"/>
      <c r="BD203" s="336"/>
      <c r="BE203" s="336"/>
      <c r="BF203" s="336"/>
    </row>
    <row r="204" spans="1:58" s="109" customFormat="1" ht="12.95" customHeight="1">
      <c r="A204" s="341" t="s">
        <v>469</v>
      </c>
      <c r="B204" s="342" t="s">
        <v>470</v>
      </c>
      <c r="C204" s="270"/>
      <c r="D204" s="270">
        <v>307187</v>
      </c>
      <c r="E204" s="351" t="s">
        <v>371</v>
      </c>
      <c r="F204" s="344"/>
      <c r="G204" s="320" t="s">
        <v>163</v>
      </c>
      <c r="H204" s="344"/>
      <c r="I204" s="344"/>
      <c r="J204" s="344"/>
      <c r="K204" s="344"/>
      <c r="L204" s="310" t="s">
        <v>221</v>
      </c>
      <c r="M204" s="345">
        <v>80</v>
      </c>
      <c r="N204" s="271">
        <v>0.75</v>
      </c>
      <c r="O204" s="251">
        <f>IFERROR(INDEX('Pipe Table'!$A$3:$R$39,MATCH('WELD LOG'!N204,'Pipe Table'!$A$3:$A$39,),MATCH('WELD LOG'!M204,'Pipe Table'!$A$3:$R$3,0)),"")</f>
        <v>0.154</v>
      </c>
      <c r="P204" s="601">
        <f t="shared" si="3"/>
        <v>2.3561944901923448</v>
      </c>
      <c r="Q204" s="317" t="s">
        <v>82</v>
      </c>
      <c r="R204" s="310"/>
      <c r="S204" s="318" t="s">
        <v>428</v>
      </c>
      <c r="T204" s="319"/>
      <c r="U204" s="320" t="s">
        <v>337</v>
      </c>
      <c r="V204" s="309">
        <v>46219</v>
      </c>
      <c r="W204" s="310" t="s">
        <v>378</v>
      </c>
      <c r="X204" s="313"/>
      <c r="Y204" s="313"/>
      <c r="Z204" s="350"/>
      <c r="AA204" s="313"/>
      <c r="AB204" s="313"/>
      <c r="AC204" s="350"/>
      <c r="AD204" s="313"/>
      <c r="AE204" s="300"/>
      <c r="AF204" s="300"/>
      <c r="AG204" s="315"/>
      <c r="AH204" s="350"/>
      <c r="AI204" s="313"/>
      <c r="AJ204" s="350"/>
      <c r="AK204" s="350"/>
      <c r="AL204" s="352"/>
      <c r="AM204" s="313"/>
      <c r="AN204" s="311"/>
      <c r="AO204" s="352"/>
      <c r="AP204" s="356"/>
      <c r="AQ204" s="336"/>
      <c r="AR204" s="336"/>
      <c r="AS204" s="336"/>
      <c r="AT204" s="336"/>
      <c r="AU204" s="336"/>
      <c r="AV204" s="336"/>
      <c r="AW204" s="336"/>
      <c r="AX204" s="336"/>
      <c r="AY204" s="336"/>
      <c r="AZ204" s="336"/>
      <c r="BA204" s="336"/>
      <c r="BB204" s="336"/>
      <c r="BC204" s="336"/>
      <c r="BD204" s="336"/>
      <c r="BE204" s="336"/>
      <c r="BF204" s="336"/>
    </row>
    <row r="205" spans="1:58" s="109" customFormat="1" ht="12.95" customHeight="1">
      <c r="A205" s="341" t="s">
        <v>469</v>
      </c>
      <c r="B205" s="342" t="s">
        <v>470</v>
      </c>
      <c r="C205" s="270"/>
      <c r="D205" s="270">
        <v>307187</v>
      </c>
      <c r="E205" s="351" t="s">
        <v>371</v>
      </c>
      <c r="F205" s="344"/>
      <c r="G205" s="320" t="s">
        <v>163</v>
      </c>
      <c r="H205" s="344"/>
      <c r="I205" s="344"/>
      <c r="J205" s="344"/>
      <c r="K205" s="344"/>
      <c r="L205" s="310" t="s">
        <v>221</v>
      </c>
      <c r="M205" s="345">
        <v>80</v>
      </c>
      <c r="N205" s="271">
        <v>0.75</v>
      </c>
      <c r="O205" s="251">
        <f>IFERROR(INDEX('Pipe Table'!$A$3:$R$39,MATCH('WELD LOG'!N205,'Pipe Table'!$A$3:$A$39,),MATCH('WELD LOG'!M205,'Pipe Table'!$A$3:$R$3,0)),"")</f>
        <v>0.154</v>
      </c>
      <c r="P205" s="601">
        <f t="shared" si="3"/>
        <v>2.3561944901923448</v>
      </c>
      <c r="Q205" s="317" t="s">
        <v>82</v>
      </c>
      <c r="R205" s="310"/>
      <c r="S205" s="318" t="s">
        <v>432</v>
      </c>
      <c r="T205" s="319"/>
      <c r="U205" s="320" t="s">
        <v>337</v>
      </c>
      <c r="V205" s="309">
        <v>46219</v>
      </c>
      <c r="W205" s="310" t="s">
        <v>378</v>
      </c>
      <c r="X205" s="313"/>
      <c r="Y205" s="313"/>
      <c r="Z205" s="350"/>
      <c r="AA205" s="313"/>
      <c r="AB205" s="313"/>
      <c r="AC205" s="350"/>
      <c r="AD205" s="313"/>
      <c r="AE205" s="300"/>
      <c r="AF205" s="300"/>
      <c r="AG205" s="315"/>
      <c r="AH205" s="350"/>
      <c r="AI205" s="313"/>
      <c r="AJ205" s="350"/>
      <c r="AK205" s="350"/>
      <c r="AL205" s="352"/>
      <c r="AM205" s="313"/>
      <c r="AN205" s="311"/>
      <c r="AO205" s="352"/>
      <c r="AP205" s="356"/>
      <c r="AQ205" s="336"/>
      <c r="AR205" s="336"/>
      <c r="AS205" s="336"/>
      <c r="AT205" s="336"/>
      <c r="AU205" s="336"/>
      <c r="AV205" s="336"/>
      <c r="AW205" s="336"/>
      <c r="AX205" s="336"/>
      <c r="AY205" s="336"/>
      <c r="AZ205" s="336"/>
      <c r="BA205" s="336"/>
      <c r="BB205" s="336"/>
      <c r="BC205" s="336"/>
      <c r="BD205" s="336"/>
      <c r="BE205" s="336"/>
      <c r="BF205" s="336"/>
    </row>
    <row r="206" spans="1:58" s="109" customFormat="1" ht="12.95" customHeight="1">
      <c r="A206" s="341" t="s">
        <v>469</v>
      </c>
      <c r="B206" s="342" t="s">
        <v>470</v>
      </c>
      <c r="C206" s="270"/>
      <c r="D206" s="270">
        <v>307187</v>
      </c>
      <c r="E206" s="351" t="s">
        <v>371</v>
      </c>
      <c r="F206" s="344"/>
      <c r="G206" s="320" t="s">
        <v>163</v>
      </c>
      <c r="H206" s="344"/>
      <c r="I206" s="344"/>
      <c r="J206" s="344"/>
      <c r="K206" s="344"/>
      <c r="L206" s="310" t="s">
        <v>221</v>
      </c>
      <c r="M206" s="345">
        <v>80</v>
      </c>
      <c r="N206" s="271">
        <v>0.75</v>
      </c>
      <c r="O206" s="251">
        <f>IFERROR(INDEX('Pipe Table'!$A$3:$R$39,MATCH('WELD LOG'!N206,'Pipe Table'!$A$3:$A$39,),MATCH('WELD LOG'!M206,'Pipe Table'!$A$3:$R$3,0)),"")</f>
        <v>0.154</v>
      </c>
      <c r="P206" s="601">
        <f t="shared" si="3"/>
        <v>2.3561944901923448</v>
      </c>
      <c r="Q206" s="317" t="s">
        <v>82</v>
      </c>
      <c r="R206" s="310"/>
      <c r="S206" s="318" t="s">
        <v>433</v>
      </c>
      <c r="T206" s="319"/>
      <c r="U206" s="320" t="s">
        <v>337</v>
      </c>
      <c r="V206" s="309">
        <v>46219</v>
      </c>
      <c r="W206" s="310" t="s">
        <v>378</v>
      </c>
      <c r="X206" s="313"/>
      <c r="Y206" s="350"/>
      <c r="Z206" s="350"/>
      <c r="AA206" s="350"/>
      <c r="AB206" s="313"/>
      <c r="AC206" s="350"/>
      <c r="AD206" s="313"/>
      <c r="AE206" s="300"/>
      <c r="AF206" s="300"/>
      <c r="AG206" s="315"/>
      <c r="AH206" s="350"/>
      <c r="AI206" s="313"/>
      <c r="AJ206" s="350"/>
      <c r="AK206" s="350"/>
      <c r="AL206" s="352"/>
      <c r="AM206" s="313"/>
      <c r="AN206" s="311"/>
      <c r="AO206" s="352"/>
      <c r="AP206" s="356"/>
      <c r="AQ206" s="336"/>
      <c r="AR206" s="336"/>
      <c r="AS206" s="336"/>
      <c r="AT206" s="336"/>
      <c r="AU206" s="336"/>
      <c r="AV206" s="336"/>
      <c r="AW206" s="336"/>
      <c r="AX206" s="336"/>
      <c r="AY206" s="336"/>
      <c r="AZ206" s="336"/>
      <c r="BA206" s="336"/>
      <c r="BB206" s="336"/>
      <c r="BC206" s="336"/>
      <c r="BD206" s="336"/>
      <c r="BE206" s="336"/>
      <c r="BF206" s="336"/>
    </row>
    <row r="207" spans="1:58" s="109" customFormat="1" ht="12.95" customHeight="1">
      <c r="A207" s="341" t="s">
        <v>469</v>
      </c>
      <c r="B207" s="342" t="s">
        <v>470</v>
      </c>
      <c r="C207" s="270"/>
      <c r="D207" s="270">
        <v>307187</v>
      </c>
      <c r="E207" s="351" t="s">
        <v>371</v>
      </c>
      <c r="F207" s="344"/>
      <c r="G207" s="320" t="s">
        <v>163</v>
      </c>
      <c r="H207" s="344"/>
      <c r="I207" s="344"/>
      <c r="J207" s="344"/>
      <c r="K207" s="344"/>
      <c r="L207" s="310" t="s">
        <v>221</v>
      </c>
      <c r="M207" s="345">
        <v>80</v>
      </c>
      <c r="N207" s="271">
        <v>0.75</v>
      </c>
      <c r="O207" s="251">
        <f>IFERROR(INDEX('Pipe Table'!$A$3:$R$39,MATCH('WELD LOG'!N207,'Pipe Table'!$A$3:$A$39,),MATCH('WELD LOG'!M207,'Pipe Table'!$A$3:$R$3,0)),"")</f>
        <v>0.154</v>
      </c>
      <c r="P207" s="601">
        <f t="shared" si="3"/>
        <v>2.3561944901923448</v>
      </c>
      <c r="Q207" s="317" t="s">
        <v>82</v>
      </c>
      <c r="R207" s="310"/>
      <c r="S207" s="318" t="s">
        <v>434</v>
      </c>
      <c r="T207" s="319"/>
      <c r="U207" s="320" t="s">
        <v>337</v>
      </c>
      <c r="V207" s="309">
        <v>46219</v>
      </c>
      <c r="W207" s="310" t="s">
        <v>378</v>
      </c>
      <c r="X207" s="350"/>
      <c r="Y207" s="350"/>
      <c r="Z207" s="350"/>
      <c r="AA207" s="350"/>
      <c r="AB207" s="313"/>
      <c r="AC207" s="350"/>
      <c r="AD207" s="350"/>
      <c r="AE207" s="352"/>
      <c r="AF207" s="352"/>
      <c r="AG207" s="315"/>
      <c r="AH207" s="350"/>
      <c r="AI207" s="313"/>
      <c r="AJ207" s="350"/>
      <c r="AK207" s="350"/>
      <c r="AL207" s="352"/>
      <c r="AM207" s="313"/>
      <c r="AN207" s="311"/>
      <c r="AO207" s="352"/>
      <c r="AP207" s="356"/>
      <c r="AQ207" s="336"/>
      <c r="AR207" s="336"/>
      <c r="AS207" s="336"/>
      <c r="AT207" s="336"/>
      <c r="AU207" s="336"/>
      <c r="AV207" s="336"/>
      <c r="AW207" s="336"/>
      <c r="AX207" s="336"/>
      <c r="AY207" s="336"/>
      <c r="AZ207" s="336"/>
      <c r="BA207" s="336"/>
      <c r="BB207" s="336"/>
      <c r="BC207" s="336"/>
      <c r="BD207" s="336"/>
      <c r="BE207" s="336"/>
      <c r="BF207" s="336"/>
    </row>
    <row r="208" spans="1:58" s="109" customFormat="1" ht="12.95" customHeight="1">
      <c r="A208" s="341" t="s">
        <v>469</v>
      </c>
      <c r="B208" s="342" t="s">
        <v>470</v>
      </c>
      <c r="C208" s="270"/>
      <c r="D208" s="270">
        <v>307187</v>
      </c>
      <c r="E208" s="351" t="s">
        <v>371</v>
      </c>
      <c r="F208" s="344"/>
      <c r="G208" s="320" t="s">
        <v>163</v>
      </c>
      <c r="H208" s="344"/>
      <c r="I208" s="344"/>
      <c r="J208" s="344"/>
      <c r="K208" s="344"/>
      <c r="L208" s="310" t="s">
        <v>221</v>
      </c>
      <c r="M208" s="345">
        <v>80</v>
      </c>
      <c r="N208" s="271">
        <v>0.75</v>
      </c>
      <c r="O208" s="251">
        <f>IFERROR(INDEX('Pipe Table'!$A$3:$R$39,MATCH('WELD LOG'!N208,'Pipe Table'!$A$3:$A$39,),MATCH('WELD LOG'!M208,'Pipe Table'!$A$3:$R$3,0)),"")</f>
        <v>0.154</v>
      </c>
      <c r="P208" s="601">
        <f t="shared" si="3"/>
        <v>2.3561944901923448</v>
      </c>
      <c r="Q208" s="317" t="s">
        <v>82</v>
      </c>
      <c r="R208" s="310"/>
      <c r="S208" s="318" t="s">
        <v>436</v>
      </c>
      <c r="T208" s="319"/>
      <c r="U208" s="320" t="s">
        <v>337</v>
      </c>
      <c r="V208" s="309">
        <v>46219</v>
      </c>
      <c r="W208" s="310" t="s">
        <v>378</v>
      </c>
      <c r="X208" s="350"/>
      <c r="Y208" s="350"/>
      <c r="Z208" s="350"/>
      <c r="AA208" s="350"/>
      <c r="AB208" s="313"/>
      <c r="AC208" s="350"/>
      <c r="AD208" s="350"/>
      <c r="AE208" s="352"/>
      <c r="AF208" s="352"/>
      <c r="AG208" s="315"/>
      <c r="AH208" s="313"/>
      <c r="AI208" s="313"/>
      <c r="AJ208" s="313"/>
      <c r="AK208" s="313"/>
      <c r="AL208" s="352"/>
      <c r="AM208" s="313"/>
      <c r="AN208" s="311"/>
      <c r="AO208" s="300"/>
      <c r="AP208" s="359"/>
      <c r="AQ208" s="336"/>
      <c r="AR208" s="336"/>
      <c r="AS208" s="336"/>
      <c r="AT208" s="336"/>
      <c r="AU208" s="336"/>
      <c r="AV208" s="336"/>
      <c r="AW208" s="336"/>
      <c r="AX208" s="336"/>
      <c r="AY208" s="336"/>
      <c r="AZ208" s="336"/>
      <c r="BA208" s="336"/>
      <c r="BB208" s="336"/>
      <c r="BC208" s="336"/>
      <c r="BD208" s="336"/>
      <c r="BE208" s="336"/>
      <c r="BF208" s="336"/>
    </row>
    <row r="209" spans="1:58" s="109" customFormat="1" ht="12.95" customHeight="1">
      <c r="A209" s="341" t="s">
        <v>469</v>
      </c>
      <c r="B209" s="342" t="s">
        <v>470</v>
      </c>
      <c r="C209" s="270"/>
      <c r="D209" s="270">
        <v>307187</v>
      </c>
      <c r="E209" s="351" t="s">
        <v>371</v>
      </c>
      <c r="F209" s="344"/>
      <c r="G209" s="320" t="s">
        <v>163</v>
      </c>
      <c r="H209" s="344"/>
      <c r="I209" s="344"/>
      <c r="J209" s="344"/>
      <c r="K209" s="344"/>
      <c r="L209" s="310" t="s">
        <v>221</v>
      </c>
      <c r="M209" s="345">
        <v>80</v>
      </c>
      <c r="N209" s="271">
        <v>0.75</v>
      </c>
      <c r="O209" s="251">
        <f>IFERROR(INDEX('Pipe Table'!$A$3:$R$39,MATCH('WELD LOG'!N209,'Pipe Table'!$A$3:$A$39,),MATCH('WELD LOG'!M209,'Pipe Table'!$A$3:$R$3,0)),"")</f>
        <v>0.154</v>
      </c>
      <c r="P209" s="601">
        <f t="shared" si="3"/>
        <v>2.3561944901923448</v>
      </c>
      <c r="Q209" s="317" t="s">
        <v>82</v>
      </c>
      <c r="R209" s="310"/>
      <c r="S209" s="318" t="s">
        <v>437</v>
      </c>
      <c r="T209" s="319"/>
      <c r="U209" s="320" t="s">
        <v>337</v>
      </c>
      <c r="V209" s="309">
        <v>46219</v>
      </c>
      <c r="W209" s="310" t="s">
        <v>378</v>
      </c>
      <c r="X209" s="313"/>
      <c r="Y209" s="313"/>
      <c r="Z209" s="313"/>
      <c r="AA209" s="313"/>
      <c r="AB209" s="313"/>
      <c r="AC209" s="311"/>
      <c r="AD209" s="311"/>
      <c r="AE209" s="270"/>
      <c r="AF209" s="300"/>
      <c r="AG209" s="315"/>
      <c r="AH209" s="313"/>
      <c r="AI209" s="313"/>
      <c r="AJ209" s="313"/>
      <c r="AK209" s="313"/>
      <c r="AL209" s="352"/>
      <c r="AM209" s="313"/>
      <c r="AN209" s="311"/>
      <c r="AO209" s="352"/>
      <c r="AP209" s="359"/>
      <c r="AQ209" s="336"/>
      <c r="AR209" s="336"/>
      <c r="AS209" s="336"/>
      <c r="AT209" s="336"/>
      <c r="AU209" s="336"/>
      <c r="AV209" s="336"/>
      <c r="AW209" s="336"/>
      <c r="AX209" s="336"/>
      <c r="AY209" s="336"/>
      <c r="AZ209" s="336"/>
      <c r="BA209" s="336"/>
      <c r="BB209" s="336"/>
      <c r="BC209" s="336"/>
      <c r="BD209" s="336"/>
      <c r="BE209" s="336"/>
      <c r="BF209" s="336"/>
    </row>
    <row r="210" spans="1:58" s="109" customFormat="1" ht="12.95" customHeight="1">
      <c r="A210" s="341" t="s">
        <v>469</v>
      </c>
      <c r="B210" s="342" t="s">
        <v>470</v>
      </c>
      <c r="C210" s="270"/>
      <c r="D210" s="270">
        <v>307187</v>
      </c>
      <c r="E210" s="351" t="s">
        <v>371</v>
      </c>
      <c r="F210" s="344"/>
      <c r="G210" s="320" t="s">
        <v>163</v>
      </c>
      <c r="H210" s="344"/>
      <c r="I210" s="344"/>
      <c r="J210" s="344"/>
      <c r="K210" s="344"/>
      <c r="L210" s="310" t="s">
        <v>221</v>
      </c>
      <c r="M210" s="345">
        <v>80</v>
      </c>
      <c r="N210" s="271">
        <v>0.75</v>
      </c>
      <c r="O210" s="251">
        <f>IFERROR(INDEX('Pipe Table'!$A$3:$R$39,MATCH('WELD LOG'!N210,'Pipe Table'!$A$3:$A$39,),MATCH('WELD LOG'!M210,'Pipe Table'!$A$3:$R$3,0)),"")</f>
        <v>0.154</v>
      </c>
      <c r="P210" s="601">
        <f t="shared" si="3"/>
        <v>2.3561944901923448</v>
      </c>
      <c r="Q210" s="317" t="s">
        <v>82</v>
      </c>
      <c r="R210" s="310"/>
      <c r="S210" s="318" t="s">
        <v>438</v>
      </c>
      <c r="T210" s="319"/>
      <c r="U210" s="320" t="s">
        <v>337</v>
      </c>
      <c r="V210" s="309">
        <v>46219</v>
      </c>
      <c r="W210" s="310" t="s">
        <v>378</v>
      </c>
      <c r="X210" s="350"/>
      <c r="Y210" s="350"/>
      <c r="Z210" s="350"/>
      <c r="AA210" s="350"/>
      <c r="AB210" s="313"/>
      <c r="AC210" s="350"/>
      <c r="AD210" s="350"/>
      <c r="AE210" s="352"/>
      <c r="AF210" s="352"/>
      <c r="AG210" s="315"/>
      <c r="AH210" s="313"/>
      <c r="AI210" s="313"/>
      <c r="AJ210" s="313"/>
      <c r="AK210" s="313"/>
      <c r="AL210" s="352"/>
      <c r="AM210" s="313"/>
      <c r="AN210" s="311"/>
      <c r="AO210" s="352"/>
      <c r="AP210" s="359"/>
      <c r="AQ210" s="336"/>
      <c r="AR210" s="336"/>
      <c r="AS210" s="336"/>
      <c r="AT210" s="336"/>
      <c r="AU210" s="336"/>
      <c r="AV210" s="336"/>
      <c r="AW210" s="336"/>
      <c r="AX210" s="336"/>
      <c r="AY210" s="336"/>
      <c r="AZ210" s="336"/>
      <c r="BA210" s="336"/>
      <c r="BB210" s="336"/>
      <c r="BC210" s="336"/>
      <c r="BD210" s="336"/>
      <c r="BE210" s="336"/>
      <c r="BF210" s="336"/>
    </row>
    <row r="211" spans="1:58" s="109" customFormat="1" ht="12.95" customHeight="1">
      <c r="A211" s="341" t="s">
        <v>469</v>
      </c>
      <c r="B211" s="342" t="s">
        <v>470</v>
      </c>
      <c r="C211" s="270"/>
      <c r="D211" s="270">
        <v>307187</v>
      </c>
      <c r="E211" s="351" t="s">
        <v>371</v>
      </c>
      <c r="F211" s="344"/>
      <c r="G211" s="320" t="s">
        <v>163</v>
      </c>
      <c r="H211" s="344"/>
      <c r="I211" s="344"/>
      <c r="J211" s="344"/>
      <c r="K211" s="344"/>
      <c r="L211" s="310" t="s">
        <v>221</v>
      </c>
      <c r="M211" s="345">
        <v>80</v>
      </c>
      <c r="N211" s="271">
        <v>0.75</v>
      </c>
      <c r="O211" s="251">
        <f>IFERROR(INDEX('Pipe Table'!$A$3:$R$39,MATCH('WELD LOG'!N211,'Pipe Table'!$A$3:$A$39,),MATCH('WELD LOG'!M211,'Pipe Table'!$A$3:$R$3,0)),"")</f>
        <v>0.154</v>
      </c>
      <c r="P211" s="601">
        <f t="shared" si="3"/>
        <v>2.3561944901923448</v>
      </c>
      <c r="Q211" s="317" t="s">
        <v>82</v>
      </c>
      <c r="R211" s="310"/>
      <c r="S211" s="318" t="s">
        <v>439</v>
      </c>
      <c r="T211" s="319"/>
      <c r="U211" s="320" t="s">
        <v>337</v>
      </c>
      <c r="V211" s="309">
        <v>46219</v>
      </c>
      <c r="W211" s="310" t="s">
        <v>232</v>
      </c>
      <c r="X211" s="350"/>
      <c r="Y211" s="350"/>
      <c r="Z211" s="350">
        <v>46233</v>
      </c>
      <c r="AA211" s="350">
        <v>46233</v>
      </c>
      <c r="AB211" s="313"/>
      <c r="AC211" s="350"/>
      <c r="AD211" s="350"/>
      <c r="AE211" s="352"/>
      <c r="AF211" s="352"/>
      <c r="AG211" s="315"/>
      <c r="AH211" s="313"/>
      <c r="AI211" s="313"/>
      <c r="AJ211" s="313"/>
      <c r="AK211" s="313"/>
      <c r="AL211" s="352"/>
      <c r="AM211" s="313"/>
      <c r="AN211" s="311"/>
      <c r="AO211" s="352"/>
      <c r="AP211" s="359"/>
      <c r="AQ211" s="336"/>
      <c r="AR211" s="336"/>
      <c r="AS211" s="336"/>
      <c r="AT211" s="336"/>
      <c r="AU211" s="336"/>
      <c r="AV211" s="336"/>
      <c r="AW211" s="336"/>
      <c r="AX211" s="336"/>
      <c r="AY211" s="336"/>
      <c r="AZ211" s="336"/>
      <c r="BA211" s="336"/>
      <c r="BB211" s="336"/>
      <c r="BC211" s="336"/>
      <c r="BD211" s="336"/>
      <c r="BE211" s="336"/>
      <c r="BF211" s="336"/>
    </row>
    <row r="212" spans="1:58" s="109" customFormat="1" ht="12.95" customHeight="1">
      <c r="A212" s="341" t="s">
        <v>469</v>
      </c>
      <c r="B212" s="342" t="s">
        <v>471</v>
      </c>
      <c r="C212" s="270"/>
      <c r="D212" s="270">
        <v>307187</v>
      </c>
      <c r="E212" s="351" t="s">
        <v>371</v>
      </c>
      <c r="F212" s="344"/>
      <c r="G212" s="320" t="s">
        <v>163</v>
      </c>
      <c r="H212" s="344"/>
      <c r="I212" s="344"/>
      <c r="J212" s="344"/>
      <c r="K212" s="344"/>
      <c r="L212" s="310" t="s">
        <v>221</v>
      </c>
      <c r="M212" s="345">
        <v>80</v>
      </c>
      <c r="N212" s="271">
        <v>0.75</v>
      </c>
      <c r="O212" s="251">
        <f>IFERROR(INDEX('Pipe Table'!$A$3:$R$39,MATCH('WELD LOG'!N212,'Pipe Table'!$A$3:$A$39,),MATCH('WELD LOG'!M212,'Pipe Table'!$A$3:$R$3,0)),"")</f>
        <v>0.154</v>
      </c>
      <c r="P212" s="601">
        <f t="shared" si="3"/>
        <v>2.3561944901923448</v>
      </c>
      <c r="Q212" s="317" t="s">
        <v>82</v>
      </c>
      <c r="R212" s="310"/>
      <c r="S212" s="318" t="s">
        <v>440</v>
      </c>
      <c r="T212" s="319"/>
      <c r="U212" s="320" t="s">
        <v>337</v>
      </c>
      <c r="V212" s="309">
        <v>46219</v>
      </c>
      <c r="W212" s="310" t="s">
        <v>378</v>
      </c>
      <c r="X212" s="313"/>
      <c r="Y212" s="313"/>
      <c r="Z212" s="313"/>
      <c r="AA212" s="313"/>
      <c r="AB212" s="313"/>
      <c r="AC212" s="313"/>
      <c r="AD212" s="313"/>
      <c r="AE212" s="300"/>
      <c r="AF212" s="300"/>
      <c r="AG212" s="315"/>
      <c r="AH212" s="350"/>
      <c r="AI212" s="313"/>
      <c r="AJ212" s="350"/>
      <c r="AK212" s="350"/>
      <c r="AL212" s="352"/>
      <c r="AM212" s="313"/>
      <c r="AN212" s="311"/>
      <c r="AO212" s="352"/>
      <c r="AP212" s="359"/>
      <c r="AQ212" s="336"/>
      <c r="AR212" s="336"/>
      <c r="AS212" s="336"/>
      <c r="AT212" s="336"/>
      <c r="AU212" s="336"/>
      <c r="AV212" s="336"/>
      <c r="AW212" s="336"/>
      <c r="AX212" s="336"/>
      <c r="AY212" s="336"/>
      <c r="AZ212" s="336"/>
      <c r="BA212" s="336"/>
      <c r="BB212" s="336"/>
      <c r="BC212" s="336"/>
      <c r="BD212" s="336"/>
      <c r="BE212" s="336"/>
      <c r="BF212" s="336"/>
    </row>
    <row r="213" spans="1:58" s="109" customFormat="1" ht="12.95" customHeight="1">
      <c r="A213" s="341" t="s">
        <v>469</v>
      </c>
      <c r="B213" s="342" t="s">
        <v>471</v>
      </c>
      <c r="C213" s="270"/>
      <c r="D213" s="270">
        <v>307187</v>
      </c>
      <c r="E213" s="351" t="s">
        <v>371</v>
      </c>
      <c r="F213" s="344"/>
      <c r="G213" s="320" t="s">
        <v>163</v>
      </c>
      <c r="H213" s="344"/>
      <c r="I213" s="344"/>
      <c r="J213" s="344"/>
      <c r="K213" s="344"/>
      <c r="L213" s="310" t="s">
        <v>221</v>
      </c>
      <c r="M213" s="345">
        <v>80</v>
      </c>
      <c r="N213" s="271">
        <v>0.75</v>
      </c>
      <c r="O213" s="251">
        <f>IFERROR(INDEX('Pipe Table'!$A$3:$R$39,MATCH('WELD LOG'!N213,'Pipe Table'!$A$3:$A$39,),MATCH('WELD LOG'!M213,'Pipe Table'!$A$3:$R$3,0)),"")</f>
        <v>0.154</v>
      </c>
      <c r="P213" s="601">
        <f t="shared" si="3"/>
        <v>2.3561944901923448</v>
      </c>
      <c r="Q213" s="317" t="s">
        <v>82</v>
      </c>
      <c r="R213" s="310"/>
      <c r="S213" s="318" t="s">
        <v>441</v>
      </c>
      <c r="T213" s="319"/>
      <c r="U213" s="320" t="s">
        <v>337</v>
      </c>
      <c r="V213" s="309">
        <v>46219</v>
      </c>
      <c r="W213" s="310" t="s">
        <v>378</v>
      </c>
      <c r="X213" s="350"/>
      <c r="Y213" s="350"/>
      <c r="Z213" s="350"/>
      <c r="AA213" s="350"/>
      <c r="AB213" s="313"/>
      <c r="AC213" s="350"/>
      <c r="AD213" s="350"/>
      <c r="AE213" s="352"/>
      <c r="AF213" s="352"/>
      <c r="AG213" s="315"/>
      <c r="AH213" s="350"/>
      <c r="AI213" s="313"/>
      <c r="AJ213" s="350"/>
      <c r="AK213" s="350"/>
      <c r="AL213" s="352"/>
      <c r="AM213" s="313"/>
      <c r="AN213" s="311"/>
      <c r="AO213" s="352"/>
      <c r="AP213" s="359"/>
      <c r="AQ213" s="336"/>
      <c r="AR213" s="336"/>
      <c r="AS213" s="336"/>
      <c r="AT213" s="336"/>
      <c r="AU213" s="336"/>
      <c r="AV213" s="336"/>
      <c r="AW213" s="336"/>
      <c r="AX213" s="336"/>
      <c r="AY213" s="336"/>
      <c r="AZ213" s="336"/>
      <c r="BA213" s="336"/>
      <c r="BB213" s="336"/>
      <c r="BC213" s="336"/>
      <c r="BD213" s="336"/>
      <c r="BE213" s="336"/>
      <c r="BF213" s="336"/>
    </row>
    <row r="214" spans="1:58" s="109" customFormat="1" ht="12.95" customHeight="1">
      <c r="A214" s="341" t="s">
        <v>469</v>
      </c>
      <c r="B214" s="342" t="s">
        <v>471</v>
      </c>
      <c r="C214" s="270"/>
      <c r="D214" s="270">
        <v>307187</v>
      </c>
      <c r="E214" s="351" t="s">
        <v>371</v>
      </c>
      <c r="F214" s="344"/>
      <c r="G214" s="320" t="s">
        <v>163</v>
      </c>
      <c r="H214" s="344"/>
      <c r="I214" s="344"/>
      <c r="J214" s="344"/>
      <c r="K214" s="344"/>
      <c r="L214" s="310" t="s">
        <v>221</v>
      </c>
      <c r="M214" s="345">
        <v>80</v>
      </c>
      <c r="N214" s="271">
        <v>0.75</v>
      </c>
      <c r="O214" s="251">
        <f>IFERROR(INDEX('Pipe Table'!$A$3:$R$39,MATCH('WELD LOG'!N214,'Pipe Table'!$A$3:$A$39,),MATCH('WELD LOG'!M214,'Pipe Table'!$A$3:$R$3,0)),"")</f>
        <v>0.154</v>
      </c>
      <c r="P214" s="601">
        <f t="shared" si="3"/>
        <v>2.3561944901923448</v>
      </c>
      <c r="Q214" s="317" t="s">
        <v>82</v>
      </c>
      <c r="R214" s="310"/>
      <c r="S214" s="318" t="s">
        <v>442</v>
      </c>
      <c r="T214" s="319"/>
      <c r="U214" s="320" t="s">
        <v>337</v>
      </c>
      <c r="V214" s="309">
        <v>46219</v>
      </c>
      <c r="W214" s="310" t="s">
        <v>378</v>
      </c>
      <c r="X214" s="350"/>
      <c r="Y214" s="350"/>
      <c r="Z214" s="350"/>
      <c r="AA214" s="350"/>
      <c r="AB214" s="313"/>
      <c r="AC214" s="350"/>
      <c r="AD214" s="350"/>
      <c r="AE214" s="352"/>
      <c r="AF214" s="352"/>
      <c r="AG214" s="315"/>
      <c r="AH214" s="313"/>
      <c r="AI214" s="313"/>
      <c r="AJ214" s="313"/>
      <c r="AK214" s="313"/>
      <c r="AL214" s="352"/>
      <c r="AM214" s="313"/>
      <c r="AN214" s="311"/>
      <c r="AO214" s="352"/>
      <c r="AP214" s="359"/>
      <c r="AQ214" s="336"/>
      <c r="AR214" s="336"/>
      <c r="AS214" s="336"/>
      <c r="AT214" s="336"/>
      <c r="AU214" s="336"/>
      <c r="AV214" s="336"/>
      <c r="AW214" s="336"/>
      <c r="AX214" s="336"/>
      <c r="AY214" s="336"/>
      <c r="AZ214" s="336"/>
      <c r="BA214" s="336"/>
      <c r="BB214" s="336"/>
      <c r="BC214" s="336"/>
      <c r="BD214" s="336"/>
      <c r="BE214" s="336"/>
      <c r="BF214" s="336"/>
    </row>
    <row r="215" spans="1:58" s="109" customFormat="1" ht="12.95" customHeight="1">
      <c r="A215" s="341" t="s">
        <v>469</v>
      </c>
      <c r="B215" s="342" t="s">
        <v>471</v>
      </c>
      <c r="C215" s="270"/>
      <c r="D215" s="270">
        <v>307187</v>
      </c>
      <c r="E215" s="351" t="s">
        <v>371</v>
      </c>
      <c r="F215" s="344"/>
      <c r="G215" s="320" t="s">
        <v>163</v>
      </c>
      <c r="H215" s="344"/>
      <c r="I215" s="344"/>
      <c r="J215" s="344"/>
      <c r="K215" s="344"/>
      <c r="L215" s="310" t="s">
        <v>221</v>
      </c>
      <c r="M215" s="345">
        <v>80</v>
      </c>
      <c r="N215" s="271">
        <v>0.75</v>
      </c>
      <c r="O215" s="251">
        <f>IFERROR(INDEX('Pipe Table'!$A$3:$R$39,MATCH('WELD LOG'!N215,'Pipe Table'!$A$3:$A$39,),MATCH('WELD LOG'!M215,'Pipe Table'!$A$3:$R$3,0)),"")</f>
        <v>0.154</v>
      </c>
      <c r="P215" s="601">
        <f t="shared" si="3"/>
        <v>2.3561944901923448</v>
      </c>
      <c r="Q215" s="317" t="s">
        <v>82</v>
      </c>
      <c r="R215" s="310"/>
      <c r="S215" s="318" t="s">
        <v>443</v>
      </c>
      <c r="T215" s="319"/>
      <c r="U215" s="320" t="s">
        <v>337</v>
      </c>
      <c r="V215" s="309">
        <v>46219</v>
      </c>
      <c r="W215" s="310" t="s">
        <v>378</v>
      </c>
      <c r="X215" s="350"/>
      <c r="Y215" s="350"/>
      <c r="Z215" s="350"/>
      <c r="AA215" s="350"/>
      <c r="AB215" s="313"/>
      <c r="AC215" s="350"/>
      <c r="AD215" s="350"/>
      <c r="AE215" s="352"/>
      <c r="AF215" s="352"/>
      <c r="AG215" s="315"/>
      <c r="AH215" s="313"/>
      <c r="AI215" s="313"/>
      <c r="AJ215" s="313"/>
      <c r="AK215" s="313"/>
      <c r="AL215" s="352"/>
      <c r="AM215" s="313"/>
      <c r="AN215" s="311"/>
      <c r="AO215" s="352"/>
      <c r="AP215" s="359"/>
      <c r="AQ215" s="336"/>
      <c r="AR215" s="336"/>
      <c r="AS215" s="336"/>
      <c r="AT215" s="336"/>
      <c r="AU215" s="336"/>
      <c r="AV215" s="336"/>
      <c r="AW215" s="336"/>
      <c r="AX215" s="336"/>
      <c r="AY215" s="336"/>
      <c r="AZ215" s="336"/>
      <c r="BA215" s="336"/>
      <c r="BB215" s="336"/>
      <c r="BC215" s="336"/>
      <c r="BD215" s="336"/>
      <c r="BE215" s="336"/>
      <c r="BF215" s="336"/>
    </row>
    <row r="216" spans="1:58" s="109" customFormat="1" ht="12.95" customHeight="1">
      <c r="A216" s="341" t="s">
        <v>469</v>
      </c>
      <c r="B216" s="342" t="s">
        <v>471</v>
      </c>
      <c r="C216" s="270"/>
      <c r="D216" s="270">
        <v>307187</v>
      </c>
      <c r="E216" s="351" t="s">
        <v>371</v>
      </c>
      <c r="F216" s="344"/>
      <c r="G216" s="320" t="s">
        <v>163</v>
      </c>
      <c r="H216" s="344"/>
      <c r="I216" s="344"/>
      <c r="J216" s="344"/>
      <c r="K216" s="344"/>
      <c r="L216" s="310" t="s">
        <v>221</v>
      </c>
      <c r="M216" s="345">
        <v>80</v>
      </c>
      <c r="N216" s="271">
        <v>0.75</v>
      </c>
      <c r="O216" s="251">
        <f>IFERROR(INDEX('Pipe Table'!$A$3:$R$39,MATCH('WELD LOG'!N216,'Pipe Table'!$A$3:$A$39,),MATCH('WELD LOG'!M216,'Pipe Table'!$A$3:$R$3,0)),"")</f>
        <v>0.154</v>
      </c>
      <c r="P216" s="601">
        <f t="shared" si="3"/>
        <v>2.3561944901923448</v>
      </c>
      <c r="Q216" s="317" t="s">
        <v>82</v>
      </c>
      <c r="R216" s="310"/>
      <c r="S216" s="318" t="s">
        <v>444</v>
      </c>
      <c r="T216" s="319"/>
      <c r="U216" s="320" t="s">
        <v>337</v>
      </c>
      <c r="V216" s="309">
        <v>46219</v>
      </c>
      <c r="W216" s="310" t="s">
        <v>378</v>
      </c>
      <c r="X216" s="350"/>
      <c r="Y216" s="350"/>
      <c r="Z216" s="350"/>
      <c r="AA216" s="350"/>
      <c r="AB216" s="313"/>
      <c r="AC216" s="350"/>
      <c r="AD216" s="350"/>
      <c r="AE216" s="352"/>
      <c r="AF216" s="352"/>
      <c r="AG216" s="315"/>
      <c r="AH216" s="313"/>
      <c r="AI216" s="313"/>
      <c r="AJ216" s="313"/>
      <c r="AK216" s="313"/>
      <c r="AL216" s="352"/>
      <c r="AM216" s="313"/>
      <c r="AN216" s="311"/>
      <c r="AO216" s="352"/>
      <c r="AP216" s="359"/>
      <c r="AQ216" s="336"/>
      <c r="AR216" s="336"/>
      <c r="AS216" s="336"/>
      <c r="AT216" s="336"/>
      <c r="AU216" s="336"/>
      <c r="AV216" s="336"/>
      <c r="AW216" s="336"/>
      <c r="AX216" s="336"/>
      <c r="AY216" s="336"/>
      <c r="AZ216" s="336"/>
      <c r="BA216" s="336"/>
      <c r="BB216" s="336"/>
      <c r="BC216" s="336"/>
      <c r="BD216" s="336"/>
      <c r="BE216" s="336"/>
      <c r="BF216" s="336"/>
    </row>
    <row r="217" spans="1:58" s="109" customFormat="1" ht="12.95" customHeight="1">
      <c r="A217" s="341" t="s">
        <v>469</v>
      </c>
      <c r="B217" s="342" t="s">
        <v>471</v>
      </c>
      <c r="C217" s="270"/>
      <c r="D217" s="270">
        <v>307187</v>
      </c>
      <c r="E217" s="351" t="s">
        <v>371</v>
      </c>
      <c r="F217" s="344"/>
      <c r="G217" s="320" t="s">
        <v>163</v>
      </c>
      <c r="H217" s="344"/>
      <c r="I217" s="344"/>
      <c r="J217" s="344"/>
      <c r="K217" s="344"/>
      <c r="L217" s="310" t="s">
        <v>221</v>
      </c>
      <c r="M217" s="345">
        <v>80</v>
      </c>
      <c r="N217" s="271">
        <v>0.75</v>
      </c>
      <c r="O217" s="251">
        <f>IFERROR(INDEX('Pipe Table'!$A$3:$R$39,MATCH('WELD LOG'!N217,'Pipe Table'!$A$3:$A$39,),MATCH('WELD LOG'!M217,'Pipe Table'!$A$3:$R$3,0)),"")</f>
        <v>0.154</v>
      </c>
      <c r="P217" s="601">
        <f t="shared" si="3"/>
        <v>2.3561944901923448</v>
      </c>
      <c r="Q217" s="317" t="s">
        <v>82</v>
      </c>
      <c r="R217" s="310"/>
      <c r="S217" s="318" t="s">
        <v>445</v>
      </c>
      <c r="T217" s="319"/>
      <c r="U217" s="320" t="s">
        <v>337</v>
      </c>
      <c r="V217" s="309">
        <v>46219</v>
      </c>
      <c r="W217" s="310" t="s">
        <v>378</v>
      </c>
      <c r="X217" s="350"/>
      <c r="Y217" s="350"/>
      <c r="Z217" s="350"/>
      <c r="AA217" s="350"/>
      <c r="AB217" s="313"/>
      <c r="AC217" s="350"/>
      <c r="AD217" s="350"/>
      <c r="AE217" s="352"/>
      <c r="AF217" s="352"/>
      <c r="AG217" s="315"/>
      <c r="AH217" s="313"/>
      <c r="AI217" s="313"/>
      <c r="AJ217" s="313"/>
      <c r="AK217" s="313"/>
      <c r="AL217" s="352"/>
      <c r="AM217" s="313"/>
      <c r="AN217" s="311"/>
      <c r="AO217" s="352"/>
      <c r="AP217" s="359"/>
      <c r="AQ217" s="336"/>
      <c r="AR217" s="336"/>
      <c r="AS217" s="336"/>
      <c r="AT217" s="336"/>
      <c r="AU217" s="336"/>
      <c r="AV217" s="336"/>
      <c r="AW217" s="336"/>
      <c r="AX217" s="336"/>
      <c r="AY217" s="336"/>
      <c r="AZ217" s="336"/>
      <c r="BA217" s="336"/>
      <c r="BB217" s="336"/>
      <c r="BC217" s="336"/>
      <c r="BD217" s="336"/>
      <c r="BE217" s="336"/>
      <c r="BF217" s="336"/>
    </row>
    <row r="218" spans="1:58" s="109" customFormat="1" ht="12.95" customHeight="1">
      <c r="A218" s="341" t="s">
        <v>469</v>
      </c>
      <c r="B218" s="342" t="s">
        <v>471</v>
      </c>
      <c r="C218" s="270"/>
      <c r="D218" s="270">
        <v>307187</v>
      </c>
      <c r="E218" s="351" t="s">
        <v>371</v>
      </c>
      <c r="F218" s="344"/>
      <c r="G218" s="320" t="s">
        <v>163</v>
      </c>
      <c r="H218" s="344"/>
      <c r="I218" s="344"/>
      <c r="J218" s="344"/>
      <c r="K218" s="344"/>
      <c r="L218" s="310" t="s">
        <v>221</v>
      </c>
      <c r="M218" s="345">
        <v>80</v>
      </c>
      <c r="N218" s="271">
        <v>0.75</v>
      </c>
      <c r="O218" s="251">
        <f>IFERROR(INDEX('Pipe Table'!$A$3:$R$39,MATCH('WELD LOG'!N218,'Pipe Table'!$A$3:$A$39,),MATCH('WELD LOG'!M218,'Pipe Table'!$A$3:$R$3,0)),"")</f>
        <v>0.154</v>
      </c>
      <c r="P218" s="601">
        <f t="shared" si="3"/>
        <v>2.3561944901923448</v>
      </c>
      <c r="Q218" s="317" t="s">
        <v>82</v>
      </c>
      <c r="R218" s="310"/>
      <c r="S218" s="318" t="s">
        <v>446</v>
      </c>
      <c r="T218" s="319"/>
      <c r="U218" s="320" t="s">
        <v>337</v>
      </c>
      <c r="V218" s="309">
        <v>46219</v>
      </c>
      <c r="W218" s="310" t="s">
        <v>378</v>
      </c>
      <c r="X218" s="350"/>
      <c r="Y218" s="350"/>
      <c r="Z218" s="350"/>
      <c r="AA218" s="350"/>
      <c r="AB218" s="313"/>
      <c r="AC218" s="350"/>
      <c r="AD218" s="350"/>
      <c r="AE218" s="352"/>
      <c r="AF218" s="352"/>
      <c r="AG218" s="315"/>
      <c r="AH218" s="313"/>
      <c r="AI218" s="313"/>
      <c r="AJ218" s="313"/>
      <c r="AK218" s="313"/>
      <c r="AL218" s="352"/>
      <c r="AM218" s="313"/>
      <c r="AN218" s="311"/>
      <c r="AO218" s="352"/>
      <c r="AP218" s="359"/>
      <c r="AQ218" s="336"/>
      <c r="AR218" s="336"/>
      <c r="AS218" s="336"/>
      <c r="AT218" s="336"/>
      <c r="AU218" s="336"/>
      <c r="AV218" s="336"/>
      <c r="AW218" s="336"/>
      <c r="AX218" s="336"/>
      <c r="AY218" s="336"/>
      <c r="AZ218" s="336"/>
      <c r="BA218" s="336"/>
      <c r="BB218" s="336"/>
      <c r="BC218" s="336"/>
      <c r="BD218" s="336"/>
      <c r="BE218" s="336"/>
      <c r="BF218" s="336"/>
    </row>
    <row r="219" spans="1:58" s="109" customFormat="1" ht="12.95" customHeight="1">
      <c r="A219" s="341" t="s">
        <v>469</v>
      </c>
      <c r="B219" s="342" t="s">
        <v>471</v>
      </c>
      <c r="C219" s="270"/>
      <c r="D219" s="270">
        <v>307187</v>
      </c>
      <c r="E219" s="351" t="s">
        <v>371</v>
      </c>
      <c r="F219" s="344"/>
      <c r="G219" s="320" t="s">
        <v>163</v>
      </c>
      <c r="H219" s="344"/>
      <c r="I219" s="344"/>
      <c r="J219" s="344"/>
      <c r="K219" s="344"/>
      <c r="L219" s="310" t="s">
        <v>221</v>
      </c>
      <c r="M219" s="345">
        <v>80</v>
      </c>
      <c r="N219" s="271">
        <v>0.75</v>
      </c>
      <c r="O219" s="251">
        <f>IFERROR(INDEX('Pipe Table'!$A$3:$R$39,MATCH('WELD LOG'!N219,'Pipe Table'!$A$3:$A$39,),MATCH('WELD LOG'!M219,'Pipe Table'!$A$3:$R$3,0)),"")</f>
        <v>0.154</v>
      </c>
      <c r="P219" s="601">
        <f t="shared" si="3"/>
        <v>2.3561944901923448</v>
      </c>
      <c r="Q219" s="317" t="s">
        <v>82</v>
      </c>
      <c r="R219" s="310"/>
      <c r="S219" s="318" t="s">
        <v>447</v>
      </c>
      <c r="T219" s="319"/>
      <c r="U219" s="320" t="s">
        <v>337</v>
      </c>
      <c r="V219" s="309">
        <v>46220</v>
      </c>
      <c r="W219" s="310" t="s">
        <v>378</v>
      </c>
      <c r="X219" s="350"/>
      <c r="Y219" s="350"/>
      <c r="Z219" s="350"/>
      <c r="AA219" s="350"/>
      <c r="AB219" s="313"/>
      <c r="AC219" s="350"/>
      <c r="AD219" s="350"/>
      <c r="AE219" s="352"/>
      <c r="AF219" s="352"/>
      <c r="AG219" s="315"/>
      <c r="AH219" s="313"/>
      <c r="AI219" s="313"/>
      <c r="AJ219" s="313"/>
      <c r="AK219" s="313"/>
      <c r="AL219" s="352"/>
      <c r="AM219" s="313"/>
      <c r="AN219" s="311"/>
      <c r="AO219" s="352"/>
      <c r="AP219" s="359"/>
      <c r="AQ219" s="336"/>
      <c r="AR219" s="336"/>
      <c r="AS219" s="336"/>
      <c r="AT219" s="336"/>
      <c r="AU219" s="336"/>
      <c r="AV219" s="336"/>
      <c r="AW219" s="336"/>
      <c r="AX219" s="336"/>
      <c r="AY219" s="336"/>
      <c r="AZ219" s="336"/>
      <c r="BA219" s="336"/>
      <c r="BB219" s="336"/>
      <c r="BC219" s="336"/>
      <c r="BD219" s="336"/>
      <c r="BE219" s="336"/>
      <c r="BF219" s="336"/>
    </row>
    <row r="220" spans="1:58" s="109" customFormat="1" ht="12.95" customHeight="1">
      <c r="A220" s="341" t="s">
        <v>469</v>
      </c>
      <c r="B220" s="342" t="s">
        <v>471</v>
      </c>
      <c r="C220" s="270"/>
      <c r="D220" s="270">
        <v>307187</v>
      </c>
      <c r="E220" s="351" t="s">
        <v>371</v>
      </c>
      <c r="F220" s="344"/>
      <c r="G220" s="320" t="s">
        <v>163</v>
      </c>
      <c r="H220" s="344"/>
      <c r="I220" s="344"/>
      <c r="J220" s="344"/>
      <c r="K220" s="344"/>
      <c r="L220" s="310" t="s">
        <v>221</v>
      </c>
      <c r="M220" s="345">
        <v>80</v>
      </c>
      <c r="N220" s="271">
        <v>0.75</v>
      </c>
      <c r="O220" s="251">
        <f>IFERROR(INDEX('Pipe Table'!$A$3:$R$39,MATCH('WELD LOG'!N220,'Pipe Table'!$A$3:$A$39,),MATCH('WELD LOG'!M220,'Pipe Table'!$A$3:$R$3,0)),"")</f>
        <v>0.154</v>
      </c>
      <c r="P220" s="601">
        <f t="shared" si="3"/>
        <v>2.3561944901923448</v>
      </c>
      <c r="Q220" s="317" t="s">
        <v>82</v>
      </c>
      <c r="R220" s="310"/>
      <c r="S220" s="318" t="s">
        <v>448</v>
      </c>
      <c r="T220" s="319"/>
      <c r="U220" s="320" t="s">
        <v>337</v>
      </c>
      <c r="V220" s="309">
        <v>46220</v>
      </c>
      <c r="W220" s="310" t="s">
        <v>378</v>
      </c>
      <c r="X220" s="350"/>
      <c r="Y220" s="350"/>
      <c r="Z220" s="350"/>
      <c r="AA220" s="350"/>
      <c r="AB220" s="313"/>
      <c r="AC220" s="350"/>
      <c r="AD220" s="350"/>
      <c r="AE220" s="352"/>
      <c r="AF220" s="352"/>
      <c r="AG220" s="315"/>
      <c r="AH220" s="313"/>
      <c r="AI220" s="313"/>
      <c r="AJ220" s="313"/>
      <c r="AK220" s="313"/>
      <c r="AL220" s="352"/>
      <c r="AM220" s="313"/>
      <c r="AN220" s="311"/>
      <c r="AO220" s="352"/>
      <c r="AP220" s="359"/>
      <c r="AQ220" s="336"/>
      <c r="AR220" s="336"/>
      <c r="AS220" s="336"/>
      <c r="AT220" s="336"/>
      <c r="AU220" s="336"/>
      <c r="AV220" s="336"/>
      <c r="AW220" s="336"/>
      <c r="AX220" s="336"/>
      <c r="AY220" s="336"/>
      <c r="AZ220" s="336"/>
      <c r="BA220" s="336"/>
      <c r="BB220" s="336"/>
      <c r="BC220" s="336"/>
      <c r="BD220" s="336"/>
      <c r="BE220" s="336"/>
      <c r="BF220" s="336"/>
    </row>
    <row r="221" spans="1:58" s="109" customFormat="1" ht="12.95" customHeight="1">
      <c r="A221" s="341" t="s">
        <v>469</v>
      </c>
      <c r="B221" s="342" t="s">
        <v>471</v>
      </c>
      <c r="C221" s="270"/>
      <c r="D221" s="270">
        <v>307187</v>
      </c>
      <c r="E221" s="351" t="s">
        <v>371</v>
      </c>
      <c r="F221" s="344"/>
      <c r="G221" s="320" t="s">
        <v>163</v>
      </c>
      <c r="H221" s="344"/>
      <c r="I221" s="344"/>
      <c r="J221" s="344"/>
      <c r="K221" s="344"/>
      <c r="L221" s="310" t="s">
        <v>221</v>
      </c>
      <c r="M221" s="345">
        <v>80</v>
      </c>
      <c r="N221" s="271">
        <v>0.75</v>
      </c>
      <c r="O221" s="251">
        <f>IFERROR(INDEX('Pipe Table'!$A$3:$R$39,MATCH('WELD LOG'!N221,'Pipe Table'!$A$3:$A$39,),MATCH('WELD LOG'!M221,'Pipe Table'!$A$3:$R$3,0)),"")</f>
        <v>0.154</v>
      </c>
      <c r="P221" s="601">
        <f t="shared" si="3"/>
        <v>2.3561944901923448</v>
      </c>
      <c r="Q221" s="317" t="s">
        <v>82</v>
      </c>
      <c r="R221" s="310"/>
      <c r="S221" s="318" t="s">
        <v>449</v>
      </c>
      <c r="T221" s="319"/>
      <c r="U221" s="320" t="s">
        <v>337</v>
      </c>
      <c r="V221" s="309">
        <v>46220</v>
      </c>
      <c r="W221" s="310" t="s">
        <v>378</v>
      </c>
      <c r="X221" s="350"/>
      <c r="Y221" s="350"/>
      <c r="Z221" s="350"/>
      <c r="AA221" s="350"/>
      <c r="AB221" s="313"/>
      <c r="AC221" s="350"/>
      <c r="AD221" s="350"/>
      <c r="AE221" s="352"/>
      <c r="AF221" s="352"/>
      <c r="AG221" s="315"/>
      <c r="AH221" s="313"/>
      <c r="AI221" s="313"/>
      <c r="AJ221" s="313"/>
      <c r="AK221" s="313"/>
      <c r="AL221" s="352"/>
      <c r="AM221" s="313"/>
      <c r="AN221" s="311"/>
      <c r="AO221" s="352"/>
      <c r="AP221" s="359"/>
      <c r="AQ221" s="336"/>
      <c r="AR221" s="336"/>
      <c r="AS221" s="336"/>
      <c r="AT221" s="336"/>
      <c r="AU221" s="336"/>
      <c r="AV221" s="336"/>
      <c r="AW221" s="336"/>
      <c r="AX221" s="336"/>
      <c r="AY221" s="336"/>
      <c r="AZ221" s="336"/>
      <c r="BA221" s="336"/>
      <c r="BB221" s="336"/>
      <c r="BC221" s="336"/>
      <c r="BD221" s="336"/>
      <c r="BE221" s="336"/>
      <c r="BF221" s="336"/>
    </row>
    <row r="222" spans="1:58" s="109" customFormat="1" ht="12.95" customHeight="1">
      <c r="A222" s="341" t="s">
        <v>469</v>
      </c>
      <c r="B222" s="342" t="s">
        <v>471</v>
      </c>
      <c r="C222" s="270"/>
      <c r="D222" s="270">
        <v>307187</v>
      </c>
      <c r="E222" s="351" t="s">
        <v>371</v>
      </c>
      <c r="F222" s="344"/>
      <c r="G222" s="320" t="s">
        <v>163</v>
      </c>
      <c r="H222" s="344"/>
      <c r="I222" s="344"/>
      <c r="J222" s="344"/>
      <c r="K222" s="344"/>
      <c r="L222" s="310" t="s">
        <v>221</v>
      </c>
      <c r="M222" s="345">
        <v>80</v>
      </c>
      <c r="N222" s="271">
        <v>0.75</v>
      </c>
      <c r="O222" s="251">
        <f>IFERROR(INDEX('Pipe Table'!$A$3:$R$39,MATCH('WELD LOG'!N222,'Pipe Table'!$A$3:$A$39,),MATCH('WELD LOG'!M222,'Pipe Table'!$A$3:$R$3,0)),"")</f>
        <v>0.154</v>
      </c>
      <c r="P222" s="601">
        <f t="shared" si="3"/>
        <v>2.3561944901923448</v>
      </c>
      <c r="Q222" s="317" t="s">
        <v>82</v>
      </c>
      <c r="R222" s="310"/>
      <c r="S222" s="318" t="s">
        <v>450</v>
      </c>
      <c r="T222" s="319"/>
      <c r="U222" s="320" t="s">
        <v>337</v>
      </c>
      <c r="V222" s="309">
        <v>46220</v>
      </c>
      <c r="W222" s="310" t="s">
        <v>378</v>
      </c>
      <c r="X222" s="350"/>
      <c r="Y222" s="350"/>
      <c r="Z222" s="350"/>
      <c r="AA222" s="350"/>
      <c r="AB222" s="312"/>
      <c r="AC222" s="311"/>
      <c r="AD222" s="311"/>
      <c r="AE222" s="270"/>
      <c r="AF222" s="352"/>
      <c r="AG222" s="315"/>
      <c r="AH222" s="350"/>
      <c r="AI222" s="313"/>
      <c r="AJ222" s="350"/>
      <c r="AK222" s="350"/>
      <c r="AL222" s="352"/>
      <c r="AM222" s="313"/>
      <c r="AN222" s="311"/>
      <c r="AO222" s="352"/>
      <c r="AP222" s="359"/>
      <c r="AQ222" s="336"/>
      <c r="AR222" s="336"/>
      <c r="AS222" s="336"/>
      <c r="AT222" s="336"/>
      <c r="AU222" s="336"/>
      <c r="AV222" s="336"/>
      <c r="AW222" s="336"/>
      <c r="AX222" s="336"/>
      <c r="AY222" s="336"/>
      <c r="AZ222" s="336"/>
      <c r="BA222" s="336"/>
      <c r="BB222" s="336"/>
      <c r="BC222" s="336"/>
      <c r="BD222" s="336"/>
      <c r="BE222" s="336"/>
      <c r="BF222" s="336"/>
    </row>
    <row r="223" spans="1:58" s="109" customFormat="1" ht="12.95" customHeight="1">
      <c r="A223" s="341" t="s">
        <v>469</v>
      </c>
      <c r="B223" s="342" t="s">
        <v>471</v>
      </c>
      <c r="C223" s="270"/>
      <c r="D223" s="270">
        <v>307187</v>
      </c>
      <c r="E223" s="351" t="s">
        <v>371</v>
      </c>
      <c r="F223" s="344"/>
      <c r="G223" s="320" t="s">
        <v>163</v>
      </c>
      <c r="H223" s="344"/>
      <c r="I223" s="344"/>
      <c r="J223" s="344"/>
      <c r="K223" s="344"/>
      <c r="L223" s="310" t="s">
        <v>221</v>
      </c>
      <c r="M223" s="345">
        <v>80</v>
      </c>
      <c r="N223" s="271">
        <v>0.75</v>
      </c>
      <c r="O223" s="251">
        <f>IFERROR(INDEX('Pipe Table'!$A$3:$R$39,MATCH('WELD LOG'!N223,'Pipe Table'!$A$3:$A$39,),MATCH('WELD LOG'!M223,'Pipe Table'!$A$3:$R$3,0)),"")</f>
        <v>0.154</v>
      </c>
      <c r="P223" s="601">
        <f t="shared" si="3"/>
        <v>2.3561944901923448</v>
      </c>
      <c r="Q223" s="317" t="s">
        <v>82</v>
      </c>
      <c r="R223" s="310"/>
      <c r="S223" s="318" t="s">
        <v>451</v>
      </c>
      <c r="T223" s="319"/>
      <c r="U223" s="320" t="s">
        <v>337</v>
      </c>
      <c r="V223" s="309">
        <v>46220</v>
      </c>
      <c r="W223" s="310" t="s">
        <v>378</v>
      </c>
      <c r="X223" s="350"/>
      <c r="Y223" s="350"/>
      <c r="Z223" s="350"/>
      <c r="AA223" s="350"/>
      <c r="AB223" s="312"/>
      <c r="AC223" s="350"/>
      <c r="AD223" s="350"/>
      <c r="AE223" s="352"/>
      <c r="AF223" s="352"/>
      <c r="AG223" s="315"/>
      <c r="AH223" s="350"/>
      <c r="AI223" s="313"/>
      <c r="AJ223" s="350"/>
      <c r="AK223" s="350"/>
      <c r="AL223" s="352"/>
      <c r="AM223" s="313"/>
      <c r="AN223" s="311"/>
      <c r="AO223" s="352"/>
      <c r="AP223" s="359"/>
      <c r="AQ223" s="336"/>
      <c r="AR223" s="336"/>
      <c r="AS223" s="336"/>
      <c r="AT223" s="336"/>
      <c r="AU223" s="336"/>
      <c r="AV223" s="336"/>
      <c r="AW223" s="336"/>
      <c r="AX223" s="336"/>
      <c r="AY223" s="336"/>
      <c r="AZ223" s="336"/>
      <c r="BA223" s="336"/>
      <c r="BB223" s="336"/>
      <c r="BC223" s="336"/>
      <c r="BD223" s="336"/>
      <c r="BE223" s="336"/>
      <c r="BF223" s="336"/>
    </row>
    <row r="224" spans="1:58" s="109" customFormat="1" ht="12.95" customHeight="1">
      <c r="A224" s="341" t="s">
        <v>469</v>
      </c>
      <c r="B224" s="342" t="s">
        <v>471</v>
      </c>
      <c r="C224" s="270"/>
      <c r="D224" s="270">
        <v>307187</v>
      </c>
      <c r="E224" s="351" t="s">
        <v>371</v>
      </c>
      <c r="F224" s="344"/>
      <c r="G224" s="320" t="s">
        <v>163</v>
      </c>
      <c r="H224" s="344"/>
      <c r="I224" s="344"/>
      <c r="J224" s="344"/>
      <c r="K224" s="344"/>
      <c r="L224" s="310" t="s">
        <v>221</v>
      </c>
      <c r="M224" s="345">
        <v>80</v>
      </c>
      <c r="N224" s="271">
        <v>0.75</v>
      </c>
      <c r="O224" s="251">
        <f>IFERROR(INDEX('Pipe Table'!$A$3:$R$39,MATCH('WELD LOG'!N224,'Pipe Table'!$A$3:$A$39,),MATCH('WELD LOG'!M224,'Pipe Table'!$A$3:$R$3,0)),"")</f>
        <v>0.154</v>
      </c>
      <c r="P224" s="601">
        <f t="shared" si="3"/>
        <v>2.3561944901923448</v>
      </c>
      <c r="Q224" s="317" t="s">
        <v>82</v>
      </c>
      <c r="R224" s="310"/>
      <c r="S224" s="318" t="s">
        <v>452</v>
      </c>
      <c r="T224" s="319"/>
      <c r="U224" s="320" t="s">
        <v>337</v>
      </c>
      <c r="V224" s="309">
        <v>46220</v>
      </c>
      <c r="W224" s="310" t="s">
        <v>378</v>
      </c>
      <c r="X224" s="350"/>
      <c r="Y224" s="350"/>
      <c r="Z224" s="350"/>
      <c r="AA224" s="350"/>
      <c r="AB224" s="312"/>
      <c r="AC224" s="350"/>
      <c r="AD224" s="350"/>
      <c r="AE224" s="352"/>
      <c r="AF224" s="352"/>
      <c r="AG224" s="315"/>
      <c r="AH224" s="350"/>
      <c r="AI224" s="313"/>
      <c r="AJ224" s="350"/>
      <c r="AK224" s="350"/>
      <c r="AL224" s="352"/>
      <c r="AM224" s="313"/>
      <c r="AN224" s="311"/>
      <c r="AO224" s="352"/>
      <c r="AP224" s="359"/>
      <c r="AQ224" s="336"/>
      <c r="AR224" s="336"/>
      <c r="AS224" s="336"/>
      <c r="AT224" s="336"/>
      <c r="AU224" s="336"/>
      <c r="AV224" s="336"/>
      <c r="AW224" s="336"/>
      <c r="AX224" s="336"/>
      <c r="AY224" s="336"/>
      <c r="AZ224" s="336"/>
      <c r="BA224" s="336"/>
      <c r="BB224" s="336"/>
      <c r="BC224" s="336"/>
      <c r="BD224" s="336"/>
      <c r="BE224" s="336"/>
      <c r="BF224" s="336"/>
    </row>
    <row r="225" spans="1:58" s="109" customFormat="1" ht="12.95" customHeight="1">
      <c r="A225" s="341" t="s">
        <v>469</v>
      </c>
      <c r="B225" s="342" t="s">
        <v>471</v>
      </c>
      <c r="C225" s="270"/>
      <c r="D225" s="270">
        <v>307187</v>
      </c>
      <c r="E225" s="351" t="s">
        <v>371</v>
      </c>
      <c r="F225" s="344"/>
      <c r="G225" s="320" t="s">
        <v>163</v>
      </c>
      <c r="H225" s="344"/>
      <c r="I225" s="344"/>
      <c r="J225" s="344"/>
      <c r="K225" s="344"/>
      <c r="L225" s="310" t="s">
        <v>221</v>
      </c>
      <c r="M225" s="345">
        <v>80</v>
      </c>
      <c r="N225" s="271">
        <v>0.75</v>
      </c>
      <c r="O225" s="251">
        <f>IFERROR(INDEX('Pipe Table'!$A$3:$R$39,MATCH('WELD LOG'!N225,'Pipe Table'!$A$3:$A$39,),MATCH('WELD LOG'!M225,'Pipe Table'!$A$3:$R$3,0)),"")</f>
        <v>0.154</v>
      </c>
      <c r="P225" s="601">
        <f t="shared" si="3"/>
        <v>2.3561944901923448</v>
      </c>
      <c r="Q225" s="317" t="s">
        <v>82</v>
      </c>
      <c r="R225" s="310"/>
      <c r="S225" s="318" t="s">
        <v>453</v>
      </c>
      <c r="T225" s="319"/>
      <c r="U225" s="320" t="s">
        <v>337</v>
      </c>
      <c r="V225" s="309">
        <v>46220</v>
      </c>
      <c r="W225" s="310" t="s">
        <v>378</v>
      </c>
      <c r="X225" s="350"/>
      <c r="Y225" s="350"/>
      <c r="Z225" s="350"/>
      <c r="AA225" s="350"/>
      <c r="AB225" s="312"/>
      <c r="AC225" s="350"/>
      <c r="AD225" s="350"/>
      <c r="AE225" s="352"/>
      <c r="AF225" s="352"/>
      <c r="AG225" s="315"/>
      <c r="AH225" s="350"/>
      <c r="AI225" s="313"/>
      <c r="AJ225" s="350"/>
      <c r="AK225" s="313"/>
      <c r="AL225" s="352"/>
      <c r="AM225" s="313"/>
      <c r="AN225" s="311"/>
      <c r="AO225" s="352"/>
      <c r="AP225" s="359"/>
      <c r="AQ225" s="336"/>
      <c r="AR225" s="336"/>
      <c r="AS225" s="336"/>
      <c r="AT225" s="336"/>
      <c r="AU225" s="336"/>
      <c r="AV225" s="336"/>
      <c r="AW225" s="336"/>
      <c r="AX225" s="336"/>
      <c r="AY225" s="336"/>
      <c r="AZ225" s="336"/>
      <c r="BA225" s="336"/>
      <c r="BB225" s="336"/>
      <c r="BC225" s="336"/>
      <c r="BD225" s="336"/>
      <c r="BE225" s="336"/>
      <c r="BF225" s="336"/>
    </row>
    <row r="226" spans="1:58" s="109" customFormat="1" ht="12.95" customHeight="1">
      <c r="A226" s="341" t="s">
        <v>469</v>
      </c>
      <c r="B226" s="342" t="s">
        <v>471</v>
      </c>
      <c r="C226" s="270"/>
      <c r="D226" s="270">
        <v>307187</v>
      </c>
      <c r="E226" s="351" t="s">
        <v>371</v>
      </c>
      <c r="F226" s="344"/>
      <c r="G226" s="320" t="s">
        <v>163</v>
      </c>
      <c r="H226" s="344"/>
      <c r="I226" s="344"/>
      <c r="J226" s="344"/>
      <c r="K226" s="344"/>
      <c r="L226" s="310" t="s">
        <v>221</v>
      </c>
      <c r="M226" s="345">
        <v>80</v>
      </c>
      <c r="N226" s="271">
        <v>0.75</v>
      </c>
      <c r="O226" s="251">
        <f>IFERROR(INDEX('Pipe Table'!$A$3:$R$39,MATCH('WELD LOG'!N226,'Pipe Table'!$A$3:$A$39,),MATCH('WELD LOG'!M226,'Pipe Table'!$A$3:$R$3,0)),"")</f>
        <v>0.154</v>
      </c>
      <c r="P226" s="601">
        <f t="shared" si="3"/>
        <v>2.3561944901923448</v>
      </c>
      <c r="Q226" s="317" t="s">
        <v>82</v>
      </c>
      <c r="R226" s="310"/>
      <c r="S226" s="318" t="s">
        <v>454</v>
      </c>
      <c r="T226" s="319"/>
      <c r="U226" s="320" t="s">
        <v>337</v>
      </c>
      <c r="V226" s="309">
        <v>46220</v>
      </c>
      <c r="W226" s="310" t="s">
        <v>378</v>
      </c>
      <c r="X226" s="350"/>
      <c r="Y226" s="350"/>
      <c r="Z226" s="350"/>
      <c r="AA226" s="350"/>
      <c r="AB226" s="312"/>
      <c r="AC226" s="350"/>
      <c r="AD226" s="350"/>
      <c r="AE226" s="352"/>
      <c r="AF226" s="352"/>
      <c r="AG226" s="315"/>
      <c r="AH226" s="350"/>
      <c r="AI226" s="313"/>
      <c r="AJ226" s="350"/>
      <c r="AK226" s="313"/>
      <c r="AL226" s="352"/>
      <c r="AM226" s="313"/>
      <c r="AN226" s="311"/>
      <c r="AO226" s="352"/>
      <c r="AP226" s="359"/>
      <c r="AQ226" s="336"/>
      <c r="AR226" s="336"/>
      <c r="AS226" s="336"/>
      <c r="AT226" s="336"/>
      <c r="AU226" s="336"/>
      <c r="AV226" s="336"/>
      <c r="AW226" s="336"/>
      <c r="AX226" s="336"/>
      <c r="AY226" s="336"/>
      <c r="AZ226" s="336"/>
      <c r="BA226" s="336"/>
      <c r="BB226" s="336"/>
      <c r="BC226" s="336"/>
      <c r="BD226" s="336"/>
      <c r="BE226" s="336"/>
      <c r="BF226" s="336"/>
    </row>
    <row r="227" spans="1:58" s="109" customFormat="1" ht="12.95" customHeight="1">
      <c r="A227" s="341" t="s">
        <v>469</v>
      </c>
      <c r="B227" s="342" t="s">
        <v>471</v>
      </c>
      <c r="C227" s="270"/>
      <c r="D227" s="270">
        <v>307187</v>
      </c>
      <c r="E227" s="351" t="s">
        <v>371</v>
      </c>
      <c r="F227" s="344"/>
      <c r="G227" s="320" t="s">
        <v>163</v>
      </c>
      <c r="H227" s="344"/>
      <c r="I227" s="344"/>
      <c r="J227" s="344"/>
      <c r="K227" s="344"/>
      <c r="L227" s="310" t="s">
        <v>221</v>
      </c>
      <c r="M227" s="345">
        <v>80</v>
      </c>
      <c r="N227" s="271">
        <v>0.75</v>
      </c>
      <c r="O227" s="251">
        <f>IFERROR(INDEX('Pipe Table'!$A$3:$R$39,MATCH('WELD LOG'!N227,'Pipe Table'!$A$3:$A$39,),MATCH('WELD LOG'!M227,'Pipe Table'!$A$3:$R$3,0)),"")</f>
        <v>0.154</v>
      </c>
      <c r="P227" s="601">
        <f t="shared" si="3"/>
        <v>2.3561944901923448</v>
      </c>
      <c r="Q227" s="317" t="s">
        <v>82</v>
      </c>
      <c r="R227" s="310"/>
      <c r="S227" s="318" t="s">
        <v>455</v>
      </c>
      <c r="T227" s="319"/>
      <c r="U227" s="320" t="s">
        <v>337</v>
      </c>
      <c r="V227" s="309">
        <v>46220</v>
      </c>
      <c r="W227" s="310" t="s">
        <v>378</v>
      </c>
      <c r="X227" s="350"/>
      <c r="Y227" s="350"/>
      <c r="Z227" s="350"/>
      <c r="AA227" s="350"/>
      <c r="AB227" s="312"/>
      <c r="AC227" s="350"/>
      <c r="AD227" s="350"/>
      <c r="AE227" s="352"/>
      <c r="AF227" s="352"/>
      <c r="AG227" s="315"/>
      <c r="AH227" s="350"/>
      <c r="AI227" s="313"/>
      <c r="AJ227" s="350"/>
      <c r="AK227" s="313"/>
      <c r="AL227" s="352"/>
      <c r="AM227" s="313"/>
      <c r="AN227" s="311"/>
      <c r="AO227" s="352"/>
      <c r="AP227" s="356"/>
      <c r="AQ227" s="336"/>
      <c r="AR227" s="336"/>
      <c r="AS227" s="336"/>
      <c r="AT227" s="336"/>
      <c r="AU227" s="336"/>
      <c r="AV227" s="336"/>
      <c r="AW227" s="336"/>
      <c r="AX227" s="336"/>
      <c r="AY227" s="336"/>
      <c r="AZ227" s="336"/>
      <c r="BA227" s="336"/>
      <c r="BB227" s="336"/>
      <c r="BC227" s="336"/>
      <c r="BD227" s="336"/>
      <c r="BE227" s="336"/>
      <c r="BF227" s="336"/>
    </row>
    <row r="228" spans="1:58" s="109" customFormat="1" ht="12.95" customHeight="1">
      <c r="A228" s="341" t="s">
        <v>469</v>
      </c>
      <c r="B228" s="342" t="s">
        <v>471</v>
      </c>
      <c r="C228" s="270"/>
      <c r="D228" s="270">
        <v>307187</v>
      </c>
      <c r="E228" s="351" t="s">
        <v>371</v>
      </c>
      <c r="F228" s="344"/>
      <c r="G228" s="320" t="s">
        <v>163</v>
      </c>
      <c r="H228" s="344"/>
      <c r="I228" s="344"/>
      <c r="J228" s="344"/>
      <c r="K228" s="344"/>
      <c r="L228" s="310" t="s">
        <v>221</v>
      </c>
      <c r="M228" s="345">
        <v>80</v>
      </c>
      <c r="N228" s="271">
        <v>0.75</v>
      </c>
      <c r="O228" s="251">
        <f>IFERROR(INDEX('Pipe Table'!$A$3:$R$39,MATCH('WELD LOG'!N228,'Pipe Table'!$A$3:$A$39,),MATCH('WELD LOG'!M228,'Pipe Table'!$A$3:$R$3,0)),"")</f>
        <v>0.154</v>
      </c>
      <c r="P228" s="601">
        <f t="shared" si="3"/>
        <v>2.3561944901923448</v>
      </c>
      <c r="Q228" s="317" t="s">
        <v>82</v>
      </c>
      <c r="R228" s="310"/>
      <c r="S228" s="318" t="s">
        <v>456</v>
      </c>
      <c r="T228" s="319"/>
      <c r="U228" s="320" t="s">
        <v>337</v>
      </c>
      <c r="V228" s="309">
        <v>46220</v>
      </c>
      <c r="W228" s="310" t="s">
        <v>378</v>
      </c>
      <c r="X228" s="350"/>
      <c r="Y228" s="350"/>
      <c r="Z228" s="350"/>
      <c r="AA228" s="350"/>
      <c r="AB228" s="312"/>
      <c r="AC228" s="350"/>
      <c r="AD228" s="350"/>
      <c r="AE228" s="352"/>
      <c r="AF228" s="352"/>
      <c r="AG228" s="315"/>
      <c r="AH228" s="350"/>
      <c r="AI228" s="313"/>
      <c r="AJ228" s="350"/>
      <c r="AK228" s="313"/>
      <c r="AL228" s="352"/>
      <c r="AM228" s="313"/>
      <c r="AN228" s="311"/>
      <c r="AO228" s="352"/>
      <c r="AP228" s="356"/>
      <c r="AQ228" s="336"/>
      <c r="AR228" s="336"/>
      <c r="AS228" s="336"/>
      <c r="AT228" s="336"/>
      <c r="AU228" s="336"/>
      <c r="AV228" s="336"/>
      <c r="AW228" s="336"/>
      <c r="AX228" s="336"/>
      <c r="AY228" s="336"/>
      <c r="AZ228" s="336"/>
      <c r="BA228" s="336"/>
      <c r="BB228" s="336"/>
      <c r="BC228" s="336"/>
      <c r="BD228" s="336"/>
      <c r="BE228" s="336"/>
      <c r="BF228" s="336"/>
    </row>
    <row r="229" spans="1:58" s="109" customFormat="1" ht="12.95" customHeight="1">
      <c r="A229" s="341" t="s">
        <v>469</v>
      </c>
      <c r="B229" s="342" t="s">
        <v>471</v>
      </c>
      <c r="C229" s="270"/>
      <c r="D229" s="270">
        <v>307187</v>
      </c>
      <c r="E229" s="351" t="s">
        <v>371</v>
      </c>
      <c r="F229" s="344"/>
      <c r="G229" s="320" t="s">
        <v>163</v>
      </c>
      <c r="H229" s="344"/>
      <c r="I229" s="344"/>
      <c r="J229" s="344"/>
      <c r="K229" s="344"/>
      <c r="L229" s="310" t="s">
        <v>221</v>
      </c>
      <c r="M229" s="345">
        <v>80</v>
      </c>
      <c r="N229" s="271">
        <v>0.75</v>
      </c>
      <c r="O229" s="251">
        <f>IFERROR(INDEX('Pipe Table'!$A$3:$R$39,MATCH('WELD LOG'!N229,'Pipe Table'!$A$3:$A$39,),MATCH('WELD LOG'!M229,'Pipe Table'!$A$3:$R$3,0)),"")</f>
        <v>0.154</v>
      </c>
      <c r="P229" s="601">
        <f t="shared" si="3"/>
        <v>2.3561944901923448</v>
      </c>
      <c r="Q229" s="317" t="s">
        <v>82</v>
      </c>
      <c r="R229" s="310"/>
      <c r="S229" s="318" t="s">
        <v>457</v>
      </c>
      <c r="T229" s="319"/>
      <c r="U229" s="320" t="s">
        <v>337</v>
      </c>
      <c r="V229" s="309">
        <v>46220</v>
      </c>
      <c r="W229" s="310" t="s">
        <v>378</v>
      </c>
      <c r="X229" s="350"/>
      <c r="Y229" s="350"/>
      <c r="Z229" s="350"/>
      <c r="AA229" s="350"/>
      <c r="AB229" s="312"/>
      <c r="AC229" s="350"/>
      <c r="AD229" s="350"/>
      <c r="AE229" s="352"/>
      <c r="AF229" s="352"/>
      <c r="AG229" s="315"/>
      <c r="AH229" s="350"/>
      <c r="AI229" s="313"/>
      <c r="AJ229" s="350"/>
      <c r="AK229" s="313"/>
      <c r="AL229" s="352"/>
      <c r="AM229" s="313"/>
      <c r="AN229" s="311"/>
      <c r="AO229" s="352"/>
      <c r="AP229" s="356"/>
      <c r="AQ229" s="336"/>
      <c r="AR229" s="336"/>
      <c r="AS229" s="336"/>
      <c r="AT229" s="336"/>
      <c r="AU229" s="336"/>
      <c r="AV229" s="336"/>
      <c r="AW229" s="336"/>
      <c r="AX229" s="336"/>
      <c r="AY229" s="336"/>
      <c r="AZ229" s="336"/>
      <c r="BA229" s="336"/>
      <c r="BB229" s="336"/>
      <c r="BC229" s="336"/>
      <c r="BD229" s="336"/>
      <c r="BE229" s="336"/>
      <c r="BF229" s="336"/>
    </row>
    <row r="230" spans="1:58" s="109" customFormat="1" ht="12.95" customHeight="1">
      <c r="A230" s="341" t="s">
        <v>469</v>
      </c>
      <c r="B230" s="342" t="s">
        <v>471</v>
      </c>
      <c r="C230" s="270"/>
      <c r="D230" s="270">
        <v>307187</v>
      </c>
      <c r="E230" s="351" t="s">
        <v>371</v>
      </c>
      <c r="F230" s="344"/>
      <c r="G230" s="320" t="s">
        <v>163</v>
      </c>
      <c r="H230" s="344"/>
      <c r="I230" s="344"/>
      <c r="J230" s="344"/>
      <c r="K230" s="344"/>
      <c r="L230" s="310" t="s">
        <v>221</v>
      </c>
      <c r="M230" s="345">
        <v>80</v>
      </c>
      <c r="N230" s="271">
        <v>0.75</v>
      </c>
      <c r="O230" s="251">
        <f>IFERROR(INDEX('Pipe Table'!$A$3:$R$39,MATCH('WELD LOG'!N230,'Pipe Table'!$A$3:$A$39,),MATCH('WELD LOG'!M230,'Pipe Table'!$A$3:$R$3,0)),"")</f>
        <v>0.154</v>
      </c>
      <c r="P230" s="601">
        <f t="shared" si="3"/>
        <v>2.3561944901923448</v>
      </c>
      <c r="Q230" s="317" t="s">
        <v>82</v>
      </c>
      <c r="R230" s="310"/>
      <c r="S230" s="318" t="s">
        <v>458</v>
      </c>
      <c r="T230" s="319"/>
      <c r="U230" s="320" t="s">
        <v>337</v>
      </c>
      <c r="V230" s="309">
        <v>46220</v>
      </c>
      <c r="W230" s="310" t="s">
        <v>378</v>
      </c>
      <c r="X230" s="350"/>
      <c r="Y230" s="350"/>
      <c r="Z230" s="350"/>
      <c r="AA230" s="350"/>
      <c r="AB230" s="312"/>
      <c r="AC230" s="350"/>
      <c r="AD230" s="350"/>
      <c r="AE230" s="352"/>
      <c r="AF230" s="352"/>
      <c r="AG230" s="315"/>
      <c r="AH230" s="350"/>
      <c r="AI230" s="313"/>
      <c r="AJ230" s="350"/>
      <c r="AK230" s="313"/>
      <c r="AL230" s="352"/>
      <c r="AM230" s="313"/>
      <c r="AN230" s="311"/>
      <c r="AO230" s="352"/>
      <c r="AP230" s="356"/>
      <c r="AQ230" s="336"/>
      <c r="AR230" s="336"/>
      <c r="AS230" s="336"/>
      <c r="AT230" s="336"/>
      <c r="AU230" s="336"/>
      <c r="AV230" s="336"/>
      <c r="AW230" s="336"/>
      <c r="AX230" s="336"/>
      <c r="AY230" s="336"/>
      <c r="AZ230" s="336"/>
      <c r="BA230" s="336"/>
      <c r="BB230" s="336"/>
      <c r="BC230" s="336"/>
      <c r="BD230" s="336"/>
      <c r="BE230" s="336"/>
      <c r="BF230" s="336"/>
    </row>
    <row r="231" spans="1:58" s="109" customFormat="1" ht="12.95" customHeight="1">
      <c r="A231" s="341" t="s">
        <v>469</v>
      </c>
      <c r="B231" s="342" t="s">
        <v>471</v>
      </c>
      <c r="C231" s="270"/>
      <c r="D231" s="270">
        <v>307187</v>
      </c>
      <c r="E231" s="351" t="s">
        <v>371</v>
      </c>
      <c r="F231" s="344"/>
      <c r="G231" s="320" t="s">
        <v>163</v>
      </c>
      <c r="H231" s="344"/>
      <c r="I231" s="344"/>
      <c r="J231" s="344"/>
      <c r="K231" s="344"/>
      <c r="L231" s="310" t="s">
        <v>221</v>
      </c>
      <c r="M231" s="345">
        <v>80</v>
      </c>
      <c r="N231" s="271">
        <v>0.75</v>
      </c>
      <c r="O231" s="251">
        <f>IFERROR(INDEX('Pipe Table'!$A$3:$R$39,MATCH('WELD LOG'!N231,'Pipe Table'!$A$3:$A$39,),MATCH('WELD LOG'!M231,'Pipe Table'!$A$3:$R$3,0)),"")</f>
        <v>0.154</v>
      </c>
      <c r="P231" s="601">
        <f t="shared" si="3"/>
        <v>2.3561944901923448</v>
      </c>
      <c r="Q231" s="317" t="s">
        <v>82</v>
      </c>
      <c r="R231" s="310"/>
      <c r="S231" s="318" t="s">
        <v>459</v>
      </c>
      <c r="T231" s="319"/>
      <c r="U231" s="320" t="s">
        <v>337</v>
      </c>
      <c r="V231" s="309">
        <v>46220</v>
      </c>
      <c r="W231" s="310" t="s">
        <v>378</v>
      </c>
      <c r="X231" s="350"/>
      <c r="Y231" s="350"/>
      <c r="Z231" s="350"/>
      <c r="AA231" s="350"/>
      <c r="AB231" s="312"/>
      <c r="AC231" s="350"/>
      <c r="AD231" s="350"/>
      <c r="AE231" s="352"/>
      <c r="AF231" s="352"/>
      <c r="AG231" s="315"/>
      <c r="AH231" s="350"/>
      <c r="AI231" s="313"/>
      <c r="AJ231" s="350"/>
      <c r="AK231" s="312"/>
      <c r="AL231" s="352"/>
      <c r="AM231" s="313"/>
      <c r="AN231" s="311"/>
      <c r="AO231" s="318"/>
      <c r="AP231" s="356"/>
      <c r="AQ231" s="336"/>
      <c r="AR231" s="336"/>
      <c r="AS231" s="336"/>
      <c r="AT231" s="336"/>
      <c r="AU231" s="336"/>
      <c r="AV231" s="336"/>
      <c r="AW231" s="336"/>
      <c r="AX231" s="336"/>
      <c r="AY231" s="336"/>
      <c r="AZ231" s="336"/>
      <c r="BA231" s="336"/>
      <c r="BB231" s="336"/>
      <c r="BC231" s="336"/>
      <c r="BD231" s="336"/>
      <c r="BE231" s="336"/>
      <c r="BF231" s="336"/>
    </row>
    <row r="232" spans="1:58" s="109" customFormat="1" ht="12.95" customHeight="1">
      <c r="A232" s="341" t="s">
        <v>469</v>
      </c>
      <c r="B232" s="342" t="s">
        <v>471</v>
      </c>
      <c r="C232" s="270"/>
      <c r="D232" s="270">
        <v>307187</v>
      </c>
      <c r="E232" s="351" t="s">
        <v>371</v>
      </c>
      <c r="F232" s="344"/>
      <c r="G232" s="320" t="s">
        <v>163</v>
      </c>
      <c r="H232" s="344"/>
      <c r="I232" s="344"/>
      <c r="J232" s="344"/>
      <c r="K232" s="344"/>
      <c r="L232" s="310" t="s">
        <v>221</v>
      </c>
      <c r="M232" s="345">
        <v>80</v>
      </c>
      <c r="N232" s="271">
        <v>0.75</v>
      </c>
      <c r="O232" s="251">
        <f>IFERROR(INDEX('Pipe Table'!$A$3:$R$39,MATCH('WELD LOG'!N232,'Pipe Table'!$A$3:$A$39,),MATCH('WELD LOG'!M232,'Pipe Table'!$A$3:$R$3,0)),"")</f>
        <v>0.154</v>
      </c>
      <c r="P232" s="601">
        <f t="shared" si="3"/>
        <v>2.3561944901923448</v>
      </c>
      <c r="Q232" s="317" t="s">
        <v>82</v>
      </c>
      <c r="R232" s="310"/>
      <c r="S232" s="318" t="s">
        <v>460</v>
      </c>
      <c r="T232" s="319"/>
      <c r="U232" s="320" t="s">
        <v>337</v>
      </c>
      <c r="V232" s="309">
        <v>46220</v>
      </c>
      <c r="W232" s="310" t="s">
        <v>378</v>
      </c>
      <c r="X232" s="350"/>
      <c r="Y232" s="350"/>
      <c r="Z232" s="350"/>
      <c r="AA232" s="350"/>
      <c r="AB232" s="312"/>
      <c r="AC232" s="350"/>
      <c r="AD232" s="350"/>
      <c r="AE232" s="352"/>
      <c r="AF232" s="352"/>
      <c r="AG232" s="315"/>
      <c r="AH232" s="350"/>
      <c r="AI232" s="313"/>
      <c r="AJ232" s="350"/>
      <c r="AK232" s="312"/>
      <c r="AL232" s="352"/>
      <c r="AM232" s="313"/>
      <c r="AN232" s="311"/>
      <c r="AO232" s="318"/>
      <c r="AP232" s="356"/>
      <c r="AQ232" s="336"/>
      <c r="AR232" s="336"/>
      <c r="AS232" s="336"/>
      <c r="AT232" s="336"/>
      <c r="AU232" s="336"/>
      <c r="AV232" s="336"/>
      <c r="AW232" s="336"/>
      <c r="AX232" s="336"/>
      <c r="AY232" s="336"/>
      <c r="AZ232" s="336"/>
      <c r="BA232" s="336"/>
      <c r="BB232" s="336"/>
      <c r="BC232" s="336"/>
      <c r="BD232" s="336"/>
      <c r="BE232" s="336"/>
      <c r="BF232" s="336"/>
    </row>
    <row r="233" spans="1:58" s="109" customFormat="1" ht="12.95" customHeight="1">
      <c r="A233" s="341" t="s">
        <v>469</v>
      </c>
      <c r="B233" s="342" t="s">
        <v>471</v>
      </c>
      <c r="C233" s="270"/>
      <c r="D233" s="270">
        <v>307187</v>
      </c>
      <c r="E233" s="351" t="s">
        <v>371</v>
      </c>
      <c r="F233" s="344"/>
      <c r="G233" s="320" t="s">
        <v>163</v>
      </c>
      <c r="H233" s="344"/>
      <c r="I233" s="344"/>
      <c r="J233" s="344"/>
      <c r="K233" s="344"/>
      <c r="L233" s="310" t="s">
        <v>221</v>
      </c>
      <c r="M233" s="345">
        <v>80</v>
      </c>
      <c r="N233" s="271">
        <v>0.75</v>
      </c>
      <c r="O233" s="251">
        <f>IFERROR(INDEX('Pipe Table'!$A$3:$R$39,MATCH('WELD LOG'!N233,'Pipe Table'!$A$3:$A$39,),MATCH('WELD LOG'!M233,'Pipe Table'!$A$3:$R$3,0)),"")</f>
        <v>0.154</v>
      </c>
      <c r="P233" s="601">
        <f t="shared" si="3"/>
        <v>2.3561944901923448</v>
      </c>
      <c r="Q233" s="317" t="s">
        <v>82</v>
      </c>
      <c r="R233" s="310"/>
      <c r="S233" s="318" t="s">
        <v>461</v>
      </c>
      <c r="T233" s="319"/>
      <c r="U233" s="320" t="s">
        <v>337</v>
      </c>
      <c r="V233" s="309">
        <v>46220</v>
      </c>
      <c r="W233" s="310" t="s">
        <v>378</v>
      </c>
      <c r="X233" s="350"/>
      <c r="Y233" s="350"/>
      <c r="Z233" s="350"/>
      <c r="AA233" s="350"/>
      <c r="AB233" s="312"/>
      <c r="AC233" s="350"/>
      <c r="AD233" s="350"/>
      <c r="AE233" s="352"/>
      <c r="AF233" s="352"/>
      <c r="AG233" s="315"/>
      <c r="AH233" s="350"/>
      <c r="AI233" s="313"/>
      <c r="AJ233" s="350"/>
      <c r="AK233" s="312"/>
      <c r="AL233" s="352"/>
      <c r="AM233" s="313"/>
      <c r="AN233" s="311"/>
      <c r="AO233" s="318"/>
      <c r="AP233" s="356"/>
      <c r="AQ233" s="336"/>
      <c r="AR233" s="336"/>
      <c r="AS233" s="336"/>
      <c r="AT233" s="336"/>
      <c r="AU233" s="336"/>
      <c r="AV233" s="336"/>
      <c r="AW233" s="336"/>
      <c r="AX233" s="336"/>
      <c r="AY233" s="336"/>
      <c r="AZ233" s="336"/>
      <c r="BA233" s="336"/>
      <c r="BB233" s="336"/>
      <c r="BC233" s="336"/>
      <c r="BD233" s="336"/>
      <c r="BE233" s="336"/>
      <c r="BF233" s="336"/>
    </row>
    <row r="234" spans="1:58" s="109" customFormat="1" ht="12.95" customHeight="1">
      <c r="A234" s="341" t="s">
        <v>469</v>
      </c>
      <c r="B234" s="342" t="s">
        <v>471</v>
      </c>
      <c r="C234" s="270"/>
      <c r="D234" s="270">
        <v>307187</v>
      </c>
      <c r="E234" s="351" t="s">
        <v>371</v>
      </c>
      <c r="F234" s="344"/>
      <c r="G234" s="320" t="s">
        <v>163</v>
      </c>
      <c r="H234" s="344"/>
      <c r="I234" s="344"/>
      <c r="J234" s="344"/>
      <c r="K234" s="344"/>
      <c r="L234" s="310" t="s">
        <v>221</v>
      </c>
      <c r="M234" s="345">
        <v>80</v>
      </c>
      <c r="N234" s="271">
        <v>0.75</v>
      </c>
      <c r="O234" s="251">
        <f>IFERROR(INDEX('Pipe Table'!$A$3:$R$39,MATCH('WELD LOG'!N234,'Pipe Table'!$A$3:$A$39,),MATCH('WELD LOG'!M234,'Pipe Table'!$A$3:$R$3,0)),"")</f>
        <v>0.154</v>
      </c>
      <c r="P234" s="601">
        <f t="shared" si="3"/>
        <v>2.3561944901923448</v>
      </c>
      <c r="Q234" s="317" t="s">
        <v>82</v>
      </c>
      <c r="R234" s="310"/>
      <c r="S234" s="318" t="s">
        <v>462</v>
      </c>
      <c r="T234" s="319"/>
      <c r="U234" s="320" t="s">
        <v>337</v>
      </c>
      <c r="V234" s="309">
        <v>46220</v>
      </c>
      <c r="W234" s="310" t="s">
        <v>378</v>
      </c>
      <c r="X234" s="350"/>
      <c r="Y234" s="350"/>
      <c r="Z234" s="350"/>
      <c r="AA234" s="350"/>
      <c r="AB234" s="312"/>
      <c r="AC234" s="350"/>
      <c r="AD234" s="350"/>
      <c r="AE234" s="352"/>
      <c r="AF234" s="352"/>
      <c r="AG234" s="315"/>
      <c r="AH234" s="350"/>
      <c r="AI234" s="313"/>
      <c r="AJ234" s="350"/>
      <c r="AK234" s="312"/>
      <c r="AL234" s="352"/>
      <c r="AM234" s="313"/>
      <c r="AN234" s="311"/>
      <c r="AO234" s="318"/>
      <c r="AP234" s="356"/>
      <c r="AQ234" s="336"/>
      <c r="AR234" s="336"/>
      <c r="AS234" s="336"/>
      <c r="AT234" s="336"/>
      <c r="AU234" s="336"/>
      <c r="AV234" s="336"/>
      <c r="AW234" s="336"/>
      <c r="AX234" s="336"/>
      <c r="AY234" s="336"/>
      <c r="AZ234" s="336"/>
      <c r="BA234" s="336"/>
      <c r="BB234" s="336"/>
      <c r="BC234" s="336"/>
      <c r="BD234" s="336"/>
      <c r="BE234" s="336"/>
      <c r="BF234" s="336"/>
    </row>
    <row r="235" spans="1:58" s="109" customFormat="1" ht="12.95" customHeight="1">
      <c r="A235" s="341" t="s">
        <v>469</v>
      </c>
      <c r="B235" s="342" t="s">
        <v>471</v>
      </c>
      <c r="C235" s="270"/>
      <c r="D235" s="270">
        <v>307187</v>
      </c>
      <c r="E235" s="351" t="s">
        <v>371</v>
      </c>
      <c r="F235" s="344"/>
      <c r="G235" s="320" t="s">
        <v>163</v>
      </c>
      <c r="H235" s="344"/>
      <c r="I235" s="344"/>
      <c r="J235" s="344"/>
      <c r="K235" s="344"/>
      <c r="L235" s="310" t="s">
        <v>221</v>
      </c>
      <c r="M235" s="345">
        <v>80</v>
      </c>
      <c r="N235" s="271">
        <v>0.75</v>
      </c>
      <c r="O235" s="251">
        <f>IFERROR(INDEX('Pipe Table'!$A$3:$R$39,MATCH('WELD LOG'!N235,'Pipe Table'!$A$3:$A$39,),MATCH('WELD LOG'!M235,'Pipe Table'!$A$3:$R$3,0)),"")</f>
        <v>0.154</v>
      </c>
      <c r="P235" s="601">
        <f t="shared" si="3"/>
        <v>2.3561944901923448</v>
      </c>
      <c r="Q235" s="317" t="s">
        <v>82</v>
      </c>
      <c r="R235" s="310"/>
      <c r="S235" s="318" t="s">
        <v>463</v>
      </c>
      <c r="T235" s="319"/>
      <c r="U235" s="320" t="s">
        <v>337</v>
      </c>
      <c r="V235" s="309">
        <v>46223</v>
      </c>
      <c r="W235" s="310" t="s">
        <v>378</v>
      </c>
      <c r="X235" s="350"/>
      <c r="Y235" s="350"/>
      <c r="Z235" s="350"/>
      <c r="AA235" s="350"/>
      <c r="AB235" s="312"/>
      <c r="AC235" s="350"/>
      <c r="AD235" s="350"/>
      <c r="AE235" s="352"/>
      <c r="AF235" s="352"/>
      <c r="AG235" s="315"/>
      <c r="AH235" s="350"/>
      <c r="AI235" s="313"/>
      <c r="AJ235" s="350"/>
      <c r="AK235" s="312"/>
      <c r="AL235" s="352"/>
      <c r="AM235" s="313"/>
      <c r="AN235" s="311"/>
      <c r="AO235" s="318"/>
      <c r="AP235" s="356"/>
      <c r="AQ235" s="336"/>
      <c r="AR235" s="336"/>
      <c r="AS235" s="336"/>
      <c r="AT235" s="336"/>
      <c r="AU235" s="336"/>
      <c r="AV235" s="336"/>
      <c r="AW235" s="336"/>
      <c r="AX235" s="336"/>
      <c r="AY235" s="336"/>
      <c r="AZ235" s="336"/>
      <c r="BA235" s="336"/>
      <c r="BB235" s="336"/>
      <c r="BC235" s="336"/>
      <c r="BD235" s="336"/>
      <c r="BE235" s="336"/>
      <c r="BF235" s="336"/>
    </row>
    <row r="236" spans="1:58" s="109" customFormat="1" ht="12.95" customHeight="1">
      <c r="A236" s="341" t="s">
        <v>469</v>
      </c>
      <c r="B236" s="342" t="s">
        <v>471</v>
      </c>
      <c r="C236" s="270"/>
      <c r="D236" s="270">
        <v>307187</v>
      </c>
      <c r="E236" s="351" t="s">
        <v>371</v>
      </c>
      <c r="F236" s="344"/>
      <c r="G236" s="320" t="s">
        <v>163</v>
      </c>
      <c r="H236" s="344"/>
      <c r="I236" s="344"/>
      <c r="J236" s="344"/>
      <c r="K236" s="344"/>
      <c r="L236" s="310" t="s">
        <v>221</v>
      </c>
      <c r="M236" s="345">
        <v>80</v>
      </c>
      <c r="N236" s="271">
        <v>0.75</v>
      </c>
      <c r="O236" s="251">
        <f>IFERROR(INDEX('Pipe Table'!$A$3:$R$39,MATCH('WELD LOG'!N236,'Pipe Table'!$A$3:$A$39,),MATCH('WELD LOG'!M236,'Pipe Table'!$A$3:$R$3,0)),"")</f>
        <v>0.154</v>
      </c>
      <c r="P236" s="601">
        <f t="shared" si="3"/>
        <v>2.3561944901923448</v>
      </c>
      <c r="Q236" s="317" t="s">
        <v>82</v>
      </c>
      <c r="R236" s="310"/>
      <c r="S236" s="318" t="s">
        <v>464</v>
      </c>
      <c r="T236" s="319"/>
      <c r="U236" s="320" t="s">
        <v>337</v>
      </c>
      <c r="V236" s="309">
        <v>46223</v>
      </c>
      <c r="W236" s="310" t="s">
        <v>378</v>
      </c>
      <c r="X236" s="350"/>
      <c r="Y236" s="350"/>
      <c r="Z236" s="350"/>
      <c r="AA236" s="350"/>
      <c r="AB236" s="312"/>
      <c r="AC236" s="350"/>
      <c r="AD236" s="350"/>
      <c r="AE236" s="352"/>
      <c r="AF236" s="352"/>
      <c r="AG236" s="315"/>
      <c r="AH236" s="350"/>
      <c r="AI236" s="313"/>
      <c r="AJ236" s="350"/>
      <c r="AK236" s="312"/>
      <c r="AL236" s="352"/>
      <c r="AM236" s="313"/>
      <c r="AN236" s="311"/>
      <c r="AO236" s="318"/>
      <c r="AP236" s="356"/>
      <c r="AQ236" s="336"/>
      <c r="AR236" s="336"/>
      <c r="AS236" s="336"/>
      <c r="AT236" s="336"/>
      <c r="AU236" s="336"/>
      <c r="AV236" s="336"/>
      <c r="AW236" s="336"/>
      <c r="AX236" s="336"/>
      <c r="AY236" s="336"/>
      <c r="AZ236" s="336"/>
      <c r="BA236" s="336"/>
      <c r="BB236" s="336"/>
      <c r="BC236" s="336"/>
      <c r="BD236" s="336"/>
      <c r="BE236" s="336"/>
      <c r="BF236" s="336"/>
    </row>
    <row r="237" spans="1:58" s="109" customFormat="1" ht="12.95" customHeight="1">
      <c r="A237" s="341" t="s">
        <v>469</v>
      </c>
      <c r="B237" s="342" t="s">
        <v>471</v>
      </c>
      <c r="C237" s="270"/>
      <c r="D237" s="270">
        <v>307187</v>
      </c>
      <c r="E237" s="351" t="s">
        <v>371</v>
      </c>
      <c r="F237" s="344"/>
      <c r="G237" s="320" t="s">
        <v>163</v>
      </c>
      <c r="H237" s="344"/>
      <c r="I237" s="344"/>
      <c r="J237" s="344"/>
      <c r="K237" s="344"/>
      <c r="L237" s="310" t="s">
        <v>221</v>
      </c>
      <c r="M237" s="345">
        <v>80</v>
      </c>
      <c r="N237" s="271">
        <v>0.75</v>
      </c>
      <c r="O237" s="251">
        <f>IFERROR(INDEX('Pipe Table'!$A$3:$R$39,MATCH('WELD LOG'!N237,'Pipe Table'!$A$3:$A$39,),MATCH('WELD LOG'!M237,'Pipe Table'!$A$3:$R$3,0)),"")</f>
        <v>0.154</v>
      </c>
      <c r="P237" s="601">
        <f t="shared" si="3"/>
        <v>2.3561944901923448</v>
      </c>
      <c r="Q237" s="317" t="s">
        <v>82</v>
      </c>
      <c r="R237" s="310"/>
      <c r="S237" s="318" t="s">
        <v>472</v>
      </c>
      <c r="T237" s="319"/>
      <c r="U237" s="320" t="s">
        <v>337</v>
      </c>
      <c r="V237" s="309">
        <v>46223</v>
      </c>
      <c r="W237" s="310" t="s">
        <v>378</v>
      </c>
      <c r="X237" s="350"/>
      <c r="Y237" s="350"/>
      <c r="Z237" s="350"/>
      <c r="AA237" s="350"/>
      <c r="AB237" s="312"/>
      <c r="AC237" s="350"/>
      <c r="AD237" s="350"/>
      <c r="AE237" s="352"/>
      <c r="AF237" s="352"/>
      <c r="AG237" s="315"/>
      <c r="AH237" s="350"/>
      <c r="AI237" s="313"/>
      <c r="AJ237" s="350"/>
      <c r="AK237" s="350"/>
      <c r="AL237" s="352"/>
      <c r="AM237" s="313"/>
      <c r="AN237" s="311"/>
      <c r="AO237" s="352"/>
      <c r="AP237" s="356"/>
      <c r="AQ237" s="336"/>
      <c r="AR237" s="336"/>
      <c r="AS237" s="336"/>
      <c r="AT237" s="336"/>
      <c r="AU237" s="336"/>
      <c r="AV237" s="336"/>
      <c r="AW237" s="336"/>
      <c r="AX237" s="336"/>
      <c r="AY237" s="336"/>
      <c r="AZ237" s="336"/>
      <c r="BA237" s="336"/>
      <c r="BB237" s="336"/>
      <c r="BC237" s="336"/>
      <c r="BD237" s="336"/>
      <c r="BE237" s="336"/>
      <c r="BF237" s="336"/>
    </row>
    <row r="238" spans="1:58" s="109" customFormat="1" ht="12.95" customHeight="1">
      <c r="A238" s="341" t="s">
        <v>469</v>
      </c>
      <c r="B238" s="342" t="s">
        <v>471</v>
      </c>
      <c r="C238" s="270"/>
      <c r="D238" s="270">
        <v>307187</v>
      </c>
      <c r="E238" s="351" t="s">
        <v>371</v>
      </c>
      <c r="F238" s="344"/>
      <c r="G238" s="320" t="s">
        <v>163</v>
      </c>
      <c r="H238" s="344"/>
      <c r="I238" s="344"/>
      <c r="J238" s="344"/>
      <c r="K238" s="344"/>
      <c r="L238" s="310" t="s">
        <v>221</v>
      </c>
      <c r="M238" s="345">
        <v>80</v>
      </c>
      <c r="N238" s="271">
        <v>0.75</v>
      </c>
      <c r="O238" s="251">
        <f>IFERROR(INDEX('Pipe Table'!$A$3:$R$39,MATCH('WELD LOG'!N238,'Pipe Table'!$A$3:$A$39,),MATCH('WELD LOG'!M238,'Pipe Table'!$A$3:$R$3,0)),"")</f>
        <v>0.154</v>
      </c>
      <c r="P238" s="601">
        <f t="shared" si="3"/>
        <v>2.3561944901923448</v>
      </c>
      <c r="Q238" s="317" t="s">
        <v>82</v>
      </c>
      <c r="R238" s="310"/>
      <c r="S238" s="318" t="s">
        <v>473</v>
      </c>
      <c r="T238" s="319"/>
      <c r="U238" s="320" t="s">
        <v>337</v>
      </c>
      <c r="V238" s="309">
        <v>46223</v>
      </c>
      <c r="W238" s="310" t="s">
        <v>378</v>
      </c>
      <c r="X238" s="350"/>
      <c r="Y238" s="350"/>
      <c r="Z238" s="350"/>
      <c r="AA238" s="350"/>
      <c r="AB238" s="312"/>
      <c r="AC238" s="350"/>
      <c r="AD238" s="350"/>
      <c r="AE238" s="352"/>
      <c r="AF238" s="352"/>
      <c r="AG238" s="315"/>
      <c r="AH238" s="350"/>
      <c r="AI238" s="313"/>
      <c r="AJ238" s="350"/>
      <c r="AK238" s="350"/>
      <c r="AL238" s="352"/>
      <c r="AM238" s="313"/>
      <c r="AN238" s="311"/>
      <c r="AO238" s="352"/>
      <c r="AP238" s="356"/>
      <c r="AQ238" s="336"/>
      <c r="AR238" s="336"/>
      <c r="AS238" s="336"/>
      <c r="AT238" s="336"/>
      <c r="AU238" s="336"/>
      <c r="AV238" s="336"/>
      <c r="AW238" s="336"/>
      <c r="AX238" s="336"/>
      <c r="AY238" s="336"/>
      <c r="AZ238" s="336"/>
      <c r="BA238" s="336"/>
      <c r="BB238" s="336"/>
      <c r="BC238" s="336"/>
      <c r="BD238" s="336"/>
      <c r="BE238" s="336"/>
      <c r="BF238" s="336"/>
    </row>
    <row r="239" spans="1:58" s="109" customFormat="1" ht="12.95" customHeight="1">
      <c r="A239" s="341" t="s">
        <v>469</v>
      </c>
      <c r="B239" s="342" t="s">
        <v>471</v>
      </c>
      <c r="C239" s="270"/>
      <c r="D239" s="270">
        <v>307187</v>
      </c>
      <c r="E239" s="351" t="s">
        <v>371</v>
      </c>
      <c r="F239" s="344"/>
      <c r="G239" s="320" t="s">
        <v>163</v>
      </c>
      <c r="H239" s="344"/>
      <c r="I239" s="344"/>
      <c r="J239" s="344"/>
      <c r="K239" s="344"/>
      <c r="L239" s="310" t="s">
        <v>221</v>
      </c>
      <c r="M239" s="345">
        <v>80</v>
      </c>
      <c r="N239" s="271">
        <v>0.75</v>
      </c>
      <c r="O239" s="251">
        <f>IFERROR(INDEX('Pipe Table'!$A$3:$R$39,MATCH('WELD LOG'!N239,'Pipe Table'!$A$3:$A$39,),MATCH('WELD LOG'!M239,'Pipe Table'!$A$3:$R$3,0)),"")</f>
        <v>0.154</v>
      </c>
      <c r="P239" s="601">
        <f t="shared" si="3"/>
        <v>2.3561944901923448</v>
      </c>
      <c r="Q239" s="317" t="s">
        <v>82</v>
      </c>
      <c r="R239" s="310"/>
      <c r="S239" s="318" t="s">
        <v>474</v>
      </c>
      <c r="T239" s="319"/>
      <c r="U239" s="320" t="s">
        <v>337</v>
      </c>
      <c r="V239" s="309">
        <v>46223</v>
      </c>
      <c r="W239" s="310" t="s">
        <v>378</v>
      </c>
      <c r="X239" s="350"/>
      <c r="Y239" s="350"/>
      <c r="Z239" s="350"/>
      <c r="AA239" s="350"/>
      <c r="AB239" s="312"/>
      <c r="AC239" s="350"/>
      <c r="AD239" s="350"/>
      <c r="AE239" s="352"/>
      <c r="AF239" s="352"/>
      <c r="AG239" s="315"/>
      <c r="AH239" s="350"/>
      <c r="AI239" s="313"/>
      <c r="AJ239" s="350"/>
      <c r="AK239" s="350"/>
      <c r="AL239" s="352"/>
      <c r="AM239" s="313"/>
      <c r="AN239" s="311"/>
      <c r="AO239" s="352"/>
      <c r="AP239" s="356"/>
      <c r="AQ239" s="336"/>
      <c r="AR239" s="336"/>
      <c r="AS239" s="336"/>
      <c r="AT239" s="336"/>
      <c r="AU239" s="336"/>
      <c r="AV239" s="336"/>
      <c r="AW239" s="336"/>
      <c r="AX239" s="336"/>
      <c r="AY239" s="336"/>
      <c r="AZ239" s="336"/>
      <c r="BA239" s="336"/>
      <c r="BB239" s="336"/>
      <c r="BC239" s="336"/>
      <c r="BD239" s="336"/>
      <c r="BE239" s="336"/>
      <c r="BF239" s="336"/>
    </row>
    <row r="240" spans="1:58" s="109" customFormat="1" ht="12.95" customHeight="1">
      <c r="A240" s="341" t="s">
        <v>469</v>
      </c>
      <c r="B240" s="342" t="s">
        <v>471</v>
      </c>
      <c r="C240" s="270"/>
      <c r="D240" s="270">
        <v>307187</v>
      </c>
      <c r="E240" s="351" t="s">
        <v>371</v>
      </c>
      <c r="F240" s="344"/>
      <c r="G240" s="320" t="s">
        <v>163</v>
      </c>
      <c r="H240" s="344"/>
      <c r="I240" s="344"/>
      <c r="J240" s="344"/>
      <c r="K240" s="344"/>
      <c r="L240" s="310" t="s">
        <v>221</v>
      </c>
      <c r="M240" s="345">
        <v>80</v>
      </c>
      <c r="N240" s="271">
        <v>0.75</v>
      </c>
      <c r="O240" s="251">
        <f>IFERROR(INDEX('Pipe Table'!$A$3:$R$39,MATCH('WELD LOG'!N240,'Pipe Table'!$A$3:$A$39,),MATCH('WELD LOG'!M240,'Pipe Table'!$A$3:$R$3,0)),"")</f>
        <v>0.154</v>
      </c>
      <c r="P240" s="601">
        <f t="shared" si="3"/>
        <v>2.3561944901923448</v>
      </c>
      <c r="Q240" s="317" t="s">
        <v>82</v>
      </c>
      <c r="R240" s="310"/>
      <c r="S240" s="318" t="s">
        <v>475</v>
      </c>
      <c r="T240" s="319"/>
      <c r="U240" s="320" t="s">
        <v>337</v>
      </c>
      <c r="V240" s="309">
        <v>46223</v>
      </c>
      <c r="W240" s="310" t="s">
        <v>378</v>
      </c>
      <c r="X240" s="350"/>
      <c r="Y240" s="350"/>
      <c r="Z240" s="350"/>
      <c r="AA240" s="350"/>
      <c r="AB240" s="312"/>
      <c r="AC240" s="350"/>
      <c r="AD240" s="350"/>
      <c r="AE240" s="352"/>
      <c r="AF240" s="352"/>
      <c r="AG240" s="315"/>
      <c r="AH240" s="350"/>
      <c r="AI240" s="313"/>
      <c r="AJ240" s="350"/>
      <c r="AK240" s="350"/>
      <c r="AL240" s="352"/>
      <c r="AM240" s="313"/>
      <c r="AN240" s="311"/>
      <c r="AO240" s="352"/>
      <c r="AP240" s="356"/>
      <c r="AQ240" s="336"/>
      <c r="AR240" s="336"/>
      <c r="AS240" s="336"/>
      <c r="AT240" s="336"/>
      <c r="AU240" s="336"/>
      <c r="AV240" s="336"/>
      <c r="AW240" s="336"/>
      <c r="AX240" s="336"/>
      <c r="AY240" s="336"/>
      <c r="AZ240" s="336"/>
      <c r="BA240" s="336"/>
      <c r="BB240" s="336"/>
      <c r="BC240" s="336"/>
      <c r="BD240" s="336"/>
      <c r="BE240" s="336"/>
      <c r="BF240" s="336"/>
    </row>
    <row r="241" spans="1:58" s="109" customFormat="1" ht="12.95" customHeight="1">
      <c r="A241" s="341" t="s">
        <v>469</v>
      </c>
      <c r="B241" s="342" t="s">
        <v>471</v>
      </c>
      <c r="C241" s="270"/>
      <c r="D241" s="270">
        <v>307187</v>
      </c>
      <c r="E241" s="351" t="s">
        <v>371</v>
      </c>
      <c r="F241" s="344"/>
      <c r="G241" s="320" t="s">
        <v>163</v>
      </c>
      <c r="H241" s="344"/>
      <c r="I241" s="344"/>
      <c r="J241" s="344"/>
      <c r="K241" s="344"/>
      <c r="L241" s="310" t="s">
        <v>221</v>
      </c>
      <c r="M241" s="345">
        <v>80</v>
      </c>
      <c r="N241" s="271">
        <v>0.75</v>
      </c>
      <c r="O241" s="251">
        <f>IFERROR(INDEX('Pipe Table'!$A$3:$R$39,MATCH('WELD LOG'!N241,'Pipe Table'!$A$3:$A$39,),MATCH('WELD LOG'!M241,'Pipe Table'!$A$3:$R$3,0)),"")</f>
        <v>0.154</v>
      </c>
      <c r="P241" s="601">
        <f t="shared" si="3"/>
        <v>2.3561944901923448</v>
      </c>
      <c r="Q241" s="317" t="s">
        <v>82</v>
      </c>
      <c r="R241" s="310"/>
      <c r="S241" s="318" t="s">
        <v>476</v>
      </c>
      <c r="T241" s="319"/>
      <c r="U241" s="320" t="s">
        <v>337</v>
      </c>
      <c r="V241" s="309">
        <v>46223</v>
      </c>
      <c r="W241" s="310" t="s">
        <v>378</v>
      </c>
      <c r="X241" s="350"/>
      <c r="Y241" s="350"/>
      <c r="Z241" s="350"/>
      <c r="AA241" s="350"/>
      <c r="AB241" s="312"/>
      <c r="AC241" s="350"/>
      <c r="AD241" s="350"/>
      <c r="AE241" s="352"/>
      <c r="AF241" s="352"/>
      <c r="AG241" s="315"/>
      <c r="AH241" s="350"/>
      <c r="AI241" s="313"/>
      <c r="AJ241" s="350"/>
      <c r="AK241" s="350"/>
      <c r="AL241" s="352"/>
      <c r="AM241" s="313"/>
      <c r="AN241" s="311"/>
      <c r="AO241" s="352"/>
      <c r="AP241" s="356"/>
      <c r="AQ241" s="336"/>
      <c r="AR241" s="336"/>
      <c r="AS241" s="336"/>
      <c r="AT241" s="336"/>
      <c r="AU241" s="336"/>
      <c r="AV241" s="336"/>
      <c r="AW241" s="336"/>
      <c r="AX241" s="336"/>
      <c r="AY241" s="336"/>
      <c r="AZ241" s="336"/>
      <c r="BA241" s="336"/>
      <c r="BB241" s="336"/>
      <c r="BC241" s="336"/>
      <c r="BD241" s="336"/>
      <c r="BE241" s="336"/>
      <c r="BF241" s="336"/>
    </row>
    <row r="242" spans="1:58" s="109" customFormat="1" ht="12.95" customHeight="1">
      <c r="A242" s="341" t="s">
        <v>469</v>
      </c>
      <c r="B242" s="342" t="s">
        <v>471</v>
      </c>
      <c r="C242" s="270"/>
      <c r="D242" s="270">
        <v>307187</v>
      </c>
      <c r="E242" s="351" t="s">
        <v>371</v>
      </c>
      <c r="F242" s="344"/>
      <c r="G242" s="320" t="s">
        <v>163</v>
      </c>
      <c r="H242" s="344"/>
      <c r="I242" s="344"/>
      <c r="J242" s="344"/>
      <c r="K242" s="344"/>
      <c r="L242" s="310" t="s">
        <v>221</v>
      </c>
      <c r="M242" s="345">
        <v>80</v>
      </c>
      <c r="N242" s="271">
        <v>0.75</v>
      </c>
      <c r="O242" s="251">
        <f>IFERROR(INDEX('Pipe Table'!$A$3:$R$39,MATCH('WELD LOG'!N242,'Pipe Table'!$A$3:$A$39,),MATCH('WELD LOG'!M242,'Pipe Table'!$A$3:$R$3,0)),"")</f>
        <v>0.154</v>
      </c>
      <c r="P242" s="601">
        <f t="shared" si="3"/>
        <v>2.3561944901923448</v>
      </c>
      <c r="Q242" s="317" t="s">
        <v>82</v>
      </c>
      <c r="R242" s="310"/>
      <c r="S242" s="318" t="s">
        <v>477</v>
      </c>
      <c r="T242" s="319"/>
      <c r="U242" s="320" t="s">
        <v>337</v>
      </c>
      <c r="V242" s="309">
        <v>46223</v>
      </c>
      <c r="W242" s="310" t="s">
        <v>378</v>
      </c>
      <c r="X242" s="350"/>
      <c r="Y242" s="350"/>
      <c r="Z242" s="350"/>
      <c r="AA242" s="350"/>
      <c r="AB242" s="312"/>
      <c r="AC242" s="350"/>
      <c r="AD242" s="350"/>
      <c r="AE242" s="352"/>
      <c r="AF242" s="352"/>
      <c r="AG242" s="315"/>
      <c r="AH242" s="350"/>
      <c r="AI242" s="313"/>
      <c r="AJ242" s="350"/>
      <c r="AK242" s="350"/>
      <c r="AL242" s="352"/>
      <c r="AM242" s="313"/>
      <c r="AN242" s="311"/>
      <c r="AO242" s="352"/>
      <c r="AP242" s="356"/>
      <c r="AQ242" s="336"/>
      <c r="AR242" s="336"/>
      <c r="AS242" s="336"/>
      <c r="AT242" s="336"/>
      <c r="AU242" s="336"/>
      <c r="AV242" s="336"/>
      <c r="AW242" s="336"/>
      <c r="AX242" s="336"/>
      <c r="AY242" s="336"/>
      <c r="AZ242" s="336"/>
      <c r="BA242" s="336"/>
      <c r="BB242" s="336"/>
      <c r="BC242" s="336"/>
      <c r="BD242" s="336"/>
      <c r="BE242" s="336"/>
      <c r="BF242" s="336"/>
    </row>
    <row r="243" spans="1:58" s="109" customFormat="1" ht="12.95" customHeight="1">
      <c r="A243" s="341" t="s">
        <v>469</v>
      </c>
      <c r="B243" s="342" t="s">
        <v>471</v>
      </c>
      <c r="C243" s="270"/>
      <c r="D243" s="270">
        <v>307187</v>
      </c>
      <c r="E243" s="351" t="s">
        <v>371</v>
      </c>
      <c r="F243" s="344"/>
      <c r="G243" s="320" t="s">
        <v>163</v>
      </c>
      <c r="H243" s="344"/>
      <c r="I243" s="344"/>
      <c r="J243" s="344"/>
      <c r="K243" s="344"/>
      <c r="L243" s="310" t="s">
        <v>221</v>
      </c>
      <c r="M243" s="345">
        <v>80</v>
      </c>
      <c r="N243" s="271">
        <v>0.75</v>
      </c>
      <c r="O243" s="251">
        <f>IFERROR(INDEX('Pipe Table'!$A$3:$R$39,MATCH('WELD LOG'!N243,'Pipe Table'!$A$3:$A$39,),MATCH('WELD LOG'!M243,'Pipe Table'!$A$3:$R$3,0)),"")</f>
        <v>0.154</v>
      </c>
      <c r="P243" s="601">
        <f t="shared" si="3"/>
        <v>2.3561944901923448</v>
      </c>
      <c r="Q243" s="317" t="s">
        <v>82</v>
      </c>
      <c r="R243" s="310"/>
      <c r="S243" s="318" t="s">
        <v>478</v>
      </c>
      <c r="T243" s="319"/>
      <c r="U243" s="320" t="s">
        <v>337</v>
      </c>
      <c r="V243" s="309">
        <v>46223</v>
      </c>
      <c r="W243" s="310" t="s">
        <v>378</v>
      </c>
      <c r="X243" s="350"/>
      <c r="Y243" s="350"/>
      <c r="Z243" s="350"/>
      <c r="AA243" s="350"/>
      <c r="AB243" s="312"/>
      <c r="AC243" s="350"/>
      <c r="AD243" s="350"/>
      <c r="AE243" s="352"/>
      <c r="AF243" s="352"/>
      <c r="AG243" s="315"/>
      <c r="AH243" s="313"/>
      <c r="AI243" s="313"/>
      <c r="AJ243" s="313"/>
      <c r="AK243" s="311"/>
      <c r="AL243" s="352"/>
      <c r="AM243" s="313"/>
      <c r="AN243" s="311"/>
      <c r="AO243" s="300"/>
      <c r="AP243" s="356"/>
      <c r="AQ243" s="336"/>
      <c r="AR243" s="336"/>
      <c r="AS243" s="336"/>
      <c r="AT243" s="336"/>
      <c r="AU243" s="336"/>
      <c r="AV243" s="336"/>
      <c r="AW243" s="336"/>
      <c r="AX243" s="336"/>
      <c r="AY243" s="336"/>
      <c r="AZ243" s="336"/>
      <c r="BA243" s="336"/>
      <c r="BB243" s="336"/>
      <c r="BC243" s="336"/>
      <c r="BD243" s="336"/>
      <c r="BE243" s="336"/>
      <c r="BF243" s="336"/>
    </row>
    <row r="244" spans="1:58" s="109" customFormat="1" ht="12.95" customHeight="1">
      <c r="A244" s="341" t="s">
        <v>469</v>
      </c>
      <c r="B244" s="342" t="s">
        <v>471</v>
      </c>
      <c r="C244" s="270"/>
      <c r="D244" s="270">
        <v>307187</v>
      </c>
      <c r="E244" s="351" t="s">
        <v>371</v>
      </c>
      <c r="F244" s="344"/>
      <c r="G244" s="320" t="s">
        <v>163</v>
      </c>
      <c r="H244" s="344"/>
      <c r="I244" s="344"/>
      <c r="J244" s="344"/>
      <c r="K244" s="344"/>
      <c r="L244" s="310" t="s">
        <v>221</v>
      </c>
      <c r="M244" s="345">
        <v>80</v>
      </c>
      <c r="N244" s="271">
        <v>0.75</v>
      </c>
      <c r="O244" s="251">
        <f>IFERROR(INDEX('Pipe Table'!$A$3:$R$39,MATCH('WELD LOG'!N244,'Pipe Table'!$A$3:$A$39,),MATCH('WELD LOG'!M244,'Pipe Table'!$A$3:$R$3,0)),"")</f>
        <v>0.154</v>
      </c>
      <c r="P244" s="601">
        <f t="shared" si="3"/>
        <v>2.3561944901923448</v>
      </c>
      <c r="Q244" s="317" t="s">
        <v>82</v>
      </c>
      <c r="R244" s="310"/>
      <c r="S244" s="318" t="s">
        <v>479</v>
      </c>
      <c r="T244" s="319"/>
      <c r="U244" s="320" t="s">
        <v>337</v>
      </c>
      <c r="V244" s="309">
        <v>46223</v>
      </c>
      <c r="W244" s="310" t="s">
        <v>378</v>
      </c>
      <c r="X244" s="350"/>
      <c r="Y244" s="350"/>
      <c r="Z244" s="350"/>
      <c r="AA244" s="350"/>
      <c r="AB244" s="350"/>
      <c r="AC244" s="350"/>
      <c r="AD244" s="350"/>
      <c r="AE244" s="352"/>
      <c r="AF244" s="352"/>
      <c r="AG244" s="315"/>
      <c r="AH244" s="313"/>
      <c r="AI244" s="313"/>
      <c r="AJ244" s="313"/>
      <c r="AK244" s="311"/>
      <c r="AL244" s="352"/>
      <c r="AM244" s="313"/>
      <c r="AN244" s="311"/>
      <c r="AO244" s="300"/>
      <c r="AP244" s="356"/>
      <c r="AQ244" s="336"/>
      <c r="AR244" s="336"/>
      <c r="AS244" s="336"/>
      <c r="AT244" s="336"/>
      <c r="AU244" s="336"/>
      <c r="AV244" s="336"/>
      <c r="AW244" s="336"/>
      <c r="AX244" s="336"/>
      <c r="AY244" s="336"/>
      <c r="AZ244" s="336"/>
      <c r="BA244" s="336"/>
      <c r="BB244" s="336"/>
      <c r="BC244" s="336"/>
      <c r="BD244" s="336"/>
      <c r="BE244" s="336"/>
      <c r="BF244" s="336"/>
    </row>
    <row r="245" spans="1:58" s="109" customFormat="1" ht="12.95" customHeight="1">
      <c r="A245" s="341" t="s">
        <v>469</v>
      </c>
      <c r="B245" s="342" t="s">
        <v>471</v>
      </c>
      <c r="C245" s="270"/>
      <c r="D245" s="270">
        <v>307187</v>
      </c>
      <c r="E245" s="351" t="s">
        <v>371</v>
      </c>
      <c r="F245" s="344"/>
      <c r="G245" s="320" t="s">
        <v>163</v>
      </c>
      <c r="H245" s="344"/>
      <c r="I245" s="344"/>
      <c r="J245" s="344"/>
      <c r="K245" s="344"/>
      <c r="L245" s="310" t="s">
        <v>221</v>
      </c>
      <c r="M245" s="345">
        <v>80</v>
      </c>
      <c r="N245" s="271">
        <v>0.75</v>
      </c>
      <c r="O245" s="251">
        <f>IFERROR(INDEX('Pipe Table'!$A$3:$R$39,MATCH('WELD LOG'!N245,'Pipe Table'!$A$3:$A$39,),MATCH('WELD LOG'!M245,'Pipe Table'!$A$3:$R$3,0)),"")</f>
        <v>0.154</v>
      </c>
      <c r="P245" s="601">
        <f t="shared" si="3"/>
        <v>2.3561944901923448</v>
      </c>
      <c r="Q245" s="317" t="s">
        <v>82</v>
      </c>
      <c r="R245" s="310"/>
      <c r="S245" s="318" t="s">
        <v>480</v>
      </c>
      <c r="T245" s="319"/>
      <c r="U245" s="320" t="s">
        <v>337</v>
      </c>
      <c r="V245" s="309">
        <v>46223</v>
      </c>
      <c r="W245" s="310" t="s">
        <v>378</v>
      </c>
      <c r="X245" s="350"/>
      <c r="Y245" s="350"/>
      <c r="Z245" s="350"/>
      <c r="AA245" s="350"/>
      <c r="AB245" s="350"/>
      <c r="AC245" s="350"/>
      <c r="AD245" s="350"/>
      <c r="AE245" s="352"/>
      <c r="AF245" s="352"/>
      <c r="AG245" s="315"/>
      <c r="AH245" s="313"/>
      <c r="AI245" s="313"/>
      <c r="AJ245" s="313"/>
      <c r="AK245" s="311"/>
      <c r="AL245" s="352"/>
      <c r="AM245" s="313"/>
      <c r="AN245" s="311"/>
      <c r="AO245" s="300"/>
      <c r="AP245" s="356"/>
      <c r="AQ245" s="336"/>
      <c r="AR245" s="336"/>
      <c r="AS245" s="336"/>
      <c r="AT245" s="336"/>
      <c r="AU245" s="336"/>
      <c r="AV245" s="336"/>
      <c r="AW245" s="336"/>
      <c r="AX245" s="336"/>
      <c r="AY245" s="336"/>
      <c r="AZ245" s="336"/>
      <c r="BA245" s="336"/>
      <c r="BB245" s="336"/>
      <c r="BC245" s="336"/>
      <c r="BD245" s="336"/>
      <c r="BE245" s="336"/>
      <c r="BF245" s="336"/>
    </row>
    <row r="246" spans="1:58" s="109" customFormat="1" ht="12.95" customHeight="1">
      <c r="A246" s="341" t="s">
        <v>469</v>
      </c>
      <c r="B246" s="342" t="s">
        <v>481</v>
      </c>
      <c r="C246" s="270"/>
      <c r="D246" s="270">
        <v>307187</v>
      </c>
      <c r="E246" s="351" t="s">
        <v>371</v>
      </c>
      <c r="F246" s="344"/>
      <c r="G246" s="320" t="s">
        <v>163</v>
      </c>
      <c r="H246" s="344"/>
      <c r="I246" s="344"/>
      <c r="J246" s="344"/>
      <c r="K246" s="344"/>
      <c r="L246" s="310" t="s">
        <v>221</v>
      </c>
      <c r="M246" s="345">
        <v>80</v>
      </c>
      <c r="N246" s="271">
        <v>0.75</v>
      </c>
      <c r="O246" s="251">
        <f>IFERROR(INDEX('Pipe Table'!$A$3:$R$39,MATCH('WELD LOG'!N246,'Pipe Table'!$A$3:$A$39,),MATCH('WELD LOG'!M246,'Pipe Table'!$A$3:$R$3,0)),"")</f>
        <v>0.154</v>
      </c>
      <c r="P246" s="601">
        <f t="shared" si="3"/>
        <v>2.3561944901923448</v>
      </c>
      <c r="Q246" s="317" t="s">
        <v>82</v>
      </c>
      <c r="R246" s="310"/>
      <c r="S246" s="318" t="s">
        <v>482</v>
      </c>
      <c r="T246" s="319"/>
      <c r="U246" s="320" t="s">
        <v>337</v>
      </c>
      <c r="V246" s="309">
        <v>46224</v>
      </c>
      <c r="W246" s="310" t="s">
        <v>378</v>
      </c>
      <c r="X246" s="350"/>
      <c r="Y246" s="350"/>
      <c r="Z246" s="350"/>
      <c r="AA246" s="350"/>
      <c r="AB246" s="350"/>
      <c r="AC246" s="350"/>
      <c r="AD246" s="350"/>
      <c r="AE246" s="352"/>
      <c r="AF246" s="352"/>
      <c r="AG246" s="315"/>
      <c r="AH246" s="313"/>
      <c r="AI246" s="313"/>
      <c r="AJ246" s="313"/>
      <c r="AK246" s="311"/>
      <c r="AL246" s="352"/>
      <c r="AM246" s="313"/>
      <c r="AN246" s="311"/>
      <c r="AO246" s="300"/>
      <c r="AP246" s="356"/>
      <c r="AQ246" s="336"/>
      <c r="AR246" s="336"/>
      <c r="AS246" s="336"/>
      <c r="AT246" s="336"/>
      <c r="AU246" s="336"/>
      <c r="AV246" s="336"/>
      <c r="AW246" s="336"/>
      <c r="AX246" s="336"/>
      <c r="AY246" s="336"/>
      <c r="AZ246" s="336"/>
      <c r="BA246" s="336"/>
      <c r="BB246" s="336"/>
      <c r="BC246" s="336"/>
      <c r="BD246" s="336"/>
      <c r="BE246" s="336"/>
      <c r="BF246" s="336"/>
    </row>
    <row r="247" spans="1:58" s="109" customFormat="1" ht="12.95" customHeight="1">
      <c r="A247" s="341" t="s">
        <v>469</v>
      </c>
      <c r="B247" s="342" t="s">
        <v>481</v>
      </c>
      <c r="C247" s="270"/>
      <c r="D247" s="270">
        <v>307187</v>
      </c>
      <c r="E247" s="351" t="s">
        <v>371</v>
      </c>
      <c r="F247" s="344"/>
      <c r="G247" s="320" t="s">
        <v>163</v>
      </c>
      <c r="H247" s="344"/>
      <c r="I247" s="344"/>
      <c r="J247" s="344"/>
      <c r="K247" s="344"/>
      <c r="L247" s="310" t="s">
        <v>221</v>
      </c>
      <c r="M247" s="345">
        <v>80</v>
      </c>
      <c r="N247" s="271">
        <v>0.75</v>
      </c>
      <c r="O247" s="251">
        <f>IFERROR(INDEX('Pipe Table'!$A$3:$R$39,MATCH('WELD LOG'!N247,'Pipe Table'!$A$3:$A$39,),MATCH('WELD LOG'!M247,'Pipe Table'!$A$3:$R$3,0)),"")</f>
        <v>0.154</v>
      </c>
      <c r="P247" s="601">
        <f t="shared" si="3"/>
        <v>2.3561944901923448</v>
      </c>
      <c r="Q247" s="317" t="s">
        <v>82</v>
      </c>
      <c r="R247" s="310"/>
      <c r="S247" s="318" t="s">
        <v>483</v>
      </c>
      <c r="T247" s="319"/>
      <c r="U247" s="320" t="s">
        <v>337</v>
      </c>
      <c r="V247" s="309">
        <v>46224</v>
      </c>
      <c r="W247" s="310" t="s">
        <v>378</v>
      </c>
      <c r="X247" s="350"/>
      <c r="Y247" s="350"/>
      <c r="Z247" s="350"/>
      <c r="AA247" s="350"/>
      <c r="AB247" s="350"/>
      <c r="AC247" s="350"/>
      <c r="AD247" s="350"/>
      <c r="AE247" s="352"/>
      <c r="AF247" s="352"/>
      <c r="AG247" s="315"/>
      <c r="AH247" s="313"/>
      <c r="AI247" s="313"/>
      <c r="AJ247" s="313"/>
      <c r="AK247" s="311"/>
      <c r="AL247" s="352"/>
      <c r="AM247" s="313"/>
      <c r="AN247" s="311"/>
      <c r="AO247" s="300"/>
      <c r="AP247" s="356"/>
      <c r="AQ247" s="336"/>
      <c r="AR247" s="336"/>
      <c r="AS247" s="336"/>
      <c r="AT247" s="336"/>
      <c r="AU247" s="336"/>
      <c r="AV247" s="336"/>
      <c r="AW247" s="336"/>
      <c r="AX247" s="336"/>
      <c r="AY247" s="336"/>
      <c r="AZ247" s="336"/>
      <c r="BA247" s="336"/>
      <c r="BB247" s="336"/>
      <c r="BC247" s="336"/>
      <c r="BD247" s="336"/>
      <c r="BE247" s="336"/>
      <c r="BF247" s="336"/>
    </row>
    <row r="248" spans="1:58" s="109" customFormat="1" ht="12.6" customHeight="1">
      <c r="A248" s="341" t="s">
        <v>469</v>
      </c>
      <c r="B248" s="342" t="s">
        <v>481</v>
      </c>
      <c r="C248" s="270"/>
      <c r="D248" s="270">
        <v>307187</v>
      </c>
      <c r="E248" s="351" t="s">
        <v>371</v>
      </c>
      <c r="F248" s="344"/>
      <c r="G248" s="320" t="s">
        <v>163</v>
      </c>
      <c r="H248" s="344"/>
      <c r="I248" s="344"/>
      <c r="J248" s="344"/>
      <c r="K248" s="344"/>
      <c r="L248" s="310" t="s">
        <v>221</v>
      </c>
      <c r="M248" s="345">
        <v>80</v>
      </c>
      <c r="N248" s="271">
        <v>0.75</v>
      </c>
      <c r="O248" s="251">
        <f>IFERROR(INDEX('Pipe Table'!$A$3:$R$39,MATCH('WELD LOG'!N248,'Pipe Table'!$A$3:$A$39,),MATCH('WELD LOG'!M248,'Pipe Table'!$A$3:$R$3,0)),"")</f>
        <v>0.154</v>
      </c>
      <c r="P248" s="601">
        <f t="shared" si="3"/>
        <v>2.3561944901923448</v>
      </c>
      <c r="Q248" s="317" t="s">
        <v>82</v>
      </c>
      <c r="R248" s="310"/>
      <c r="S248" s="318" t="s">
        <v>484</v>
      </c>
      <c r="T248" s="319"/>
      <c r="U248" s="320" t="s">
        <v>337</v>
      </c>
      <c r="V248" s="309">
        <v>46224</v>
      </c>
      <c r="W248" s="310" t="s">
        <v>378</v>
      </c>
      <c r="X248" s="350"/>
      <c r="Y248" s="350"/>
      <c r="Z248" s="350"/>
      <c r="AA248" s="350"/>
      <c r="AB248" s="350"/>
      <c r="AC248" s="350"/>
      <c r="AD248" s="350"/>
      <c r="AE248" s="352"/>
      <c r="AF248" s="352"/>
      <c r="AG248" s="315"/>
      <c r="AH248" s="313"/>
      <c r="AI248" s="313"/>
      <c r="AJ248" s="313"/>
      <c r="AK248" s="311"/>
      <c r="AL248" s="352"/>
      <c r="AM248" s="313"/>
      <c r="AN248" s="311"/>
      <c r="AO248" s="300"/>
      <c r="AP248" s="356"/>
      <c r="AQ248" s="336"/>
      <c r="AR248" s="336"/>
      <c r="AS248" s="336"/>
      <c r="AT248" s="336"/>
      <c r="AU248" s="336"/>
      <c r="AV248" s="336"/>
      <c r="AW248" s="336"/>
      <c r="AX248" s="336"/>
      <c r="AY248" s="336"/>
      <c r="AZ248" s="336"/>
      <c r="BA248" s="336"/>
      <c r="BB248" s="336"/>
      <c r="BC248" s="336"/>
      <c r="BD248" s="336"/>
      <c r="BE248" s="336"/>
      <c r="BF248" s="336"/>
    </row>
    <row r="249" spans="1:58" s="109" customFormat="1" ht="12.95" customHeight="1">
      <c r="A249" s="341" t="s">
        <v>469</v>
      </c>
      <c r="B249" s="342" t="s">
        <v>481</v>
      </c>
      <c r="C249" s="270"/>
      <c r="D249" s="270">
        <v>307187</v>
      </c>
      <c r="E249" s="351" t="s">
        <v>371</v>
      </c>
      <c r="F249" s="344"/>
      <c r="G249" s="320" t="s">
        <v>163</v>
      </c>
      <c r="H249" s="344"/>
      <c r="I249" s="344"/>
      <c r="J249" s="344"/>
      <c r="K249" s="344"/>
      <c r="L249" s="310" t="s">
        <v>221</v>
      </c>
      <c r="M249" s="345">
        <v>80</v>
      </c>
      <c r="N249" s="271">
        <v>0.75</v>
      </c>
      <c r="O249" s="251">
        <f>IFERROR(INDEX('Pipe Table'!$A$3:$R$39,MATCH('WELD LOG'!N249,'Pipe Table'!$A$3:$A$39,),MATCH('WELD LOG'!M249,'Pipe Table'!$A$3:$R$3,0)),"")</f>
        <v>0.154</v>
      </c>
      <c r="P249" s="601">
        <f t="shared" si="3"/>
        <v>2.3561944901923448</v>
      </c>
      <c r="Q249" s="317" t="s">
        <v>82</v>
      </c>
      <c r="R249" s="310"/>
      <c r="S249" s="318" t="s">
        <v>485</v>
      </c>
      <c r="T249" s="319"/>
      <c r="U249" s="320" t="s">
        <v>337</v>
      </c>
      <c r="V249" s="309">
        <v>46224</v>
      </c>
      <c r="W249" s="310" t="s">
        <v>378</v>
      </c>
      <c r="X249" s="350"/>
      <c r="Y249" s="350"/>
      <c r="Z249" s="350"/>
      <c r="AA249" s="350"/>
      <c r="AB249" s="350"/>
      <c r="AC249" s="350"/>
      <c r="AD249" s="350"/>
      <c r="AE249" s="352"/>
      <c r="AF249" s="352"/>
      <c r="AG249" s="315"/>
      <c r="AH249" s="313"/>
      <c r="AI249" s="313"/>
      <c r="AJ249" s="313"/>
      <c r="AK249" s="311"/>
      <c r="AL249" s="352"/>
      <c r="AM249" s="313"/>
      <c r="AN249" s="311"/>
      <c r="AO249" s="300"/>
      <c r="AP249" s="356"/>
      <c r="AQ249" s="336"/>
      <c r="AR249" s="336"/>
      <c r="AS249" s="336"/>
      <c r="AT249" s="336"/>
      <c r="AU249" s="336"/>
      <c r="AV249" s="336"/>
      <c r="AW249" s="336"/>
      <c r="AX249" s="336"/>
      <c r="AY249" s="336"/>
      <c r="AZ249" s="336"/>
      <c r="BA249" s="336"/>
      <c r="BB249" s="336"/>
      <c r="BC249" s="336"/>
      <c r="BD249" s="336"/>
      <c r="BE249" s="336"/>
      <c r="BF249" s="336"/>
    </row>
    <row r="250" spans="1:58" s="109" customFormat="1" ht="12.95" customHeight="1">
      <c r="A250" s="341" t="s">
        <v>469</v>
      </c>
      <c r="B250" s="342" t="s">
        <v>481</v>
      </c>
      <c r="C250" s="270"/>
      <c r="D250" s="270">
        <v>307187</v>
      </c>
      <c r="E250" s="351" t="s">
        <v>371</v>
      </c>
      <c r="F250" s="344"/>
      <c r="G250" s="320" t="s">
        <v>163</v>
      </c>
      <c r="H250" s="344"/>
      <c r="I250" s="344"/>
      <c r="J250" s="344"/>
      <c r="K250" s="344"/>
      <c r="L250" s="310" t="s">
        <v>221</v>
      </c>
      <c r="M250" s="345">
        <v>80</v>
      </c>
      <c r="N250" s="271">
        <v>0.75</v>
      </c>
      <c r="O250" s="251">
        <f>IFERROR(INDEX('Pipe Table'!$A$3:$R$39,MATCH('WELD LOG'!N250,'Pipe Table'!$A$3:$A$39,),MATCH('WELD LOG'!M250,'Pipe Table'!$A$3:$R$3,0)),"")</f>
        <v>0.154</v>
      </c>
      <c r="P250" s="601">
        <f t="shared" si="3"/>
        <v>2.3561944901923448</v>
      </c>
      <c r="Q250" s="317" t="s">
        <v>82</v>
      </c>
      <c r="R250" s="310"/>
      <c r="S250" s="318" t="s">
        <v>486</v>
      </c>
      <c r="T250" s="319"/>
      <c r="U250" s="320" t="s">
        <v>337</v>
      </c>
      <c r="V250" s="309">
        <v>46224</v>
      </c>
      <c r="W250" s="310" t="s">
        <v>378</v>
      </c>
      <c r="X250" s="350"/>
      <c r="Y250" s="350"/>
      <c r="Z250" s="350"/>
      <c r="AA250" s="350"/>
      <c r="AB250" s="350"/>
      <c r="AC250" s="350"/>
      <c r="AD250" s="350"/>
      <c r="AE250" s="352"/>
      <c r="AF250" s="352"/>
      <c r="AG250" s="315"/>
      <c r="AH250" s="350"/>
      <c r="AI250" s="313"/>
      <c r="AJ250" s="350"/>
      <c r="AK250" s="350"/>
      <c r="AL250" s="352"/>
      <c r="AM250" s="313"/>
      <c r="AN250" s="311"/>
      <c r="AO250" s="352"/>
      <c r="AP250" s="356"/>
      <c r="AQ250" s="336"/>
      <c r="AR250" s="336"/>
      <c r="AS250" s="336"/>
      <c r="AT250" s="336"/>
      <c r="AU250" s="336"/>
      <c r="AV250" s="336"/>
      <c r="AW250" s="336"/>
      <c r="AX250" s="336"/>
      <c r="AY250" s="336"/>
      <c r="AZ250" s="336"/>
      <c r="BA250" s="336"/>
      <c r="BB250" s="336"/>
      <c r="BC250" s="336"/>
      <c r="BD250" s="336"/>
      <c r="BE250" s="336"/>
      <c r="BF250" s="336"/>
    </row>
    <row r="251" spans="1:58" s="109" customFormat="1" ht="12.95" customHeight="1">
      <c r="A251" s="341" t="s">
        <v>469</v>
      </c>
      <c r="B251" s="342" t="s">
        <v>481</v>
      </c>
      <c r="C251" s="270"/>
      <c r="D251" s="270">
        <v>307187</v>
      </c>
      <c r="E251" s="351" t="s">
        <v>371</v>
      </c>
      <c r="F251" s="344"/>
      <c r="G251" s="320" t="s">
        <v>163</v>
      </c>
      <c r="H251" s="344"/>
      <c r="I251" s="344"/>
      <c r="J251" s="344"/>
      <c r="K251" s="344"/>
      <c r="L251" s="310" t="s">
        <v>221</v>
      </c>
      <c r="M251" s="345">
        <v>80</v>
      </c>
      <c r="N251" s="271">
        <v>0.75</v>
      </c>
      <c r="O251" s="251">
        <f>IFERROR(INDEX('Pipe Table'!$A$3:$R$39,MATCH('WELD LOG'!N251,'Pipe Table'!$A$3:$A$39,),MATCH('WELD LOG'!M251,'Pipe Table'!$A$3:$R$3,0)),"")</f>
        <v>0.154</v>
      </c>
      <c r="P251" s="601">
        <f t="shared" si="3"/>
        <v>2.3561944901923448</v>
      </c>
      <c r="Q251" s="317" t="s">
        <v>82</v>
      </c>
      <c r="R251" s="310"/>
      <c r="S251" s="318" t="s">
        <v>487</v>
      </c>
      <c r="T251" s="319"/>
      <c r="U251" s="320" t="s">
        <v>337</v>
      </c>
      <c r="V251" s="309">
        <v>46224</v>
      </c>
      <c r="W251" s="310" t="s">
        <v>378</v>
      </c>
      <c r="X251" s="350"/>
      <c r="Y251" s="350"/>
      <c r="Z251" s="350"/>
      <c r="AA251" s="350"/>
      <c r="AB251" s="350"/>
      <c r="AC251" s="350"/>
      <c r="AD251" s="350"/>
      <c r="AE251" s="352"/>
      <c r="AF251" s="352"/>
      <c r="AG251" s="315"/>
      <c r="AH251" s="350"/>
      <c r="AI251" s="313"/>
      <c r="AJ251" s="350"/>
      <c r="AK251" s="350"/>
      <c r="AL251" s="352"/>
      <c r="AM251" s="313"/>
      <c r="AN251" s="311"/>
      <c r="AO251" s="352"/>
      <c r="AP251" s="356"/>
      <c r="AQ251" s="336"/>
      <c r="AR251" s="336"/>
      <c r="AS251" s="336"/>
      <c r="AT251" s="336"/>
      <c r="AU251" s="336"/>
      <c r="AV251" s="336"/>
      <c r="AW251" s="336"/>
      <c r="AX251" s="336"/>
      <c r="AY251" s="336"/>
      <c r="AZ251" s="336"/>
      <c r="BA251" s="336"/>
      <c r="BB251" s="336"/>
      <c r="BC251" s="336"/>
      <c r="BD251" s="336"/>
      <c r="BE251" s="336"/>
      <c r="BF251" s="336"/>
    </row>
    <row r="252" spans="1:58" s="109" customFormat="1" ht="12.95" customHeight="1">
      <c r="A252" s="341" t="s">
        <v>469</v>
      </c>
      <c r="B252" s="342" t="s">
        <v>481</v>
      </c>
      <c r="C252" s="270"/>
      <c r="D252" s="270">
        <v>307187</v>
      </c>
      <c r="E252" s="351" t="s">
        <v>371</v>
      </c>
      <c r="F252" s="344"/>
      <c r="G252" s="320" t="s">
        <v>163</v>
      </c>
      <c r="H252" s="344"/>
      <c r="I252" s="344"/>
      <c r="J252" s="344"/>
      <c r="K252" s="344"/>
      <c r="L252" s="310" t="s">
        <v>221</v>
      </c>
      <c r="M252" s="345">
        <v>80</v>
      </c>
      <c r="N252" s="271">
        <v>0.75</v>
      </c>
      <c r="O252" s="251">
        <f>IFERROR(INDEX('Pipe Table'!$A$3:$R$39,MATCH('WELD LOG'!N252,'Pipe Table'!$A$3:$A$39,),MATCH('WELD LOG'!M252,'Pipe Table'!$A$3:$R$3,0)),"")</f>
        <v>0.154</v>
      </c>
      <c r="P252" s="601">
        <f t="shared" si="3"/>
        <v>2.3561944901923448</v>
      </c>
      <c r="Q252" s="317" t="s">
        <v>82</v>
      </c>
      <c r="R252" s="310"/>
      <c r="S252" s="318" t="s">
        <v>488</v>
      </c>
      <c r="T252" s="319"/>
      <c r="U252" s="320" t="s">
        <v>337</v>
      </c>
      <c r="V252" s="309">
        <v>46224</v>
      </c>
      <c r="W252" s="310" t="s">
        <v>378</v>
      </c>
      <c r="X252" s="350"/>
      <c r="Y252" s="350"/>
      <c r="Z252" s="350"/>
      <c r="AA252" s="350"/>
      <c r="AB252" s="350"/>
      <c r="AC252" s="350"/>
      <c r="AD252" s="350"/>
      <c r="AE252" s="352"/>
      <c r="AF252" s="352"/>
      <c r="AG252" s="315"/>
      <c r="AH252" s="350"/>
      <c r="AI252" s="313"/>
      <c r="AJ252" s="350"/>
      <c r="AK252" s="350"/>
      <c r="AL252" s="352"/>
      <c r="AM252" s="313"/>
      <c r="AN252" s="311"/>
      <c r="AO252" s="352"/>
      <c r="AP252" s="356"/>
      <c r="AQ252" s="336"/>
      <c r="AR252" s="336"/>
      <c r="AS252" s="336"/>
      <c r="AT252" s="336"/>
      <c r="AU252" s="336"/>
      <c r="AV252" s="336"/>
      <c r="AW252" s="336"/>
      <c r="AX252" s="336"/>
      <c r="AY252" s="336"/>
      <c r="AZ252" s="336"/>
      <c r="BA252" s="336"/>
      <c r="BB252" s="336"/>
      <c r="BC252" s="336"/>
      <c r="BD252" s="336"/>
      <c r="BE252" s="336"/>
      <c r="BF252" s="336"/>
    </row>
    <row r="253" spans="1:58" s="109" customFormat="1" ht="12.95" customHeight="1">
      <c r="A253" s="341" t="s">
        <v>469</v>
      </c>
      <c r="B253" s="342" t="s">
        <v>481</v>
      </c>
      <c r="C253" s="270"/>
      <c r="D253" s="270">
        <v>307187</v>
      </c>
      <c r="E253" s="351" t="s">
        <v>371</v>
      </c>
      <c r="F253" s="344"/>
      <c r="G253" s="320" t="s">
        <v>163</v>
      </c>
      <c r="H253" s="344"/>
      <c r="I253" s="344"/>
      <c r="J253" s="344"/>
      <c r="K253" s="344"/>
      <c r="L253" s="310" t="s">
        <v>221</v>
      </c>
      <c r="M253" s="345">
        <v>80</v>
      </c>
      <c r="N253" s="271">
        <v>0.75</v>
      </c>
      <c r="O253" s="251">
        <f>IFERROR(INDEX('Pipe Table'!$A$3:$R$39,MATCH('WELD LOG'!N253,'Pipe Table'!$A$3:$A$39,),MATCH('WELD LOG'!M253,'Pipe Table'!$A$3:$R$3,0)),"")</f>
        <v>0.154</v>
      </c>
      <c r="P253" s="601">
        <f t="shared" si="3"/>
        <v>2.3561944901923448</v>
      </c>
      <c r="Q253" s="317" t="s">
        <v>82</v>
      </c>
      <c r="R253" s="310"/>
      <c r="S253" s="318" t="s">
        <v>489</v>
      </c>
      <c r="T253" s="319"/>
      <c r="U253" s="320" t="s">
        <v>337</v>
      </c>
      <c r="V253" s="309">
        <v>46224</v>
      </c>
      <c r="W253" s="310" t="s">
        <v>378</v>
      </c>
      <c r="X253" s="350"/>
      <c r="Y253" s="350"/>
      <c r="Z253" s="350"/>
      <c r="AA253" s="350"/>
      <c r="AB253" s="350"/>
      <c r="AC253" s="350"/>
      <c r="AD253" s="350"/>
      <c r="AE253" s="352"/>
      <c r="AF253" s="352"/>
      <c r="AG253" s="315"/>
      <c r="AH253" s="350"/>
      <c r="AI253" s="313"/>
      <c r="AJ253" s="350"/>
      <c r="AK253" s="350"/>
      <c r="AL253" s="352"/>
      <c r="AM253" s="313"/>
      <c r="AN253" s="311"/>
      <c r="AO253" s="352"/>
      <c r="AP253" s="356"/>
      <c r="AQ253" s="336"/>
      <c r="AR253" s="336"/>
      <c r="AS253" s="336"/>
      <c r="AT253" s="336"/>
      <c r="AU253" s="336"/>
      <c r="AV253" s="336"/>
      <c r="AW253" s="336"/>
      <c r="AX253" s="336"/>
      <c r="AY253" s="336"/>
      <c r="AZ253" s="336"/>
      <c r="BA253" s="336"/>
      <c r="BB253" s="336"/>
      <c r="BC253" s="336"/>
      <c r="BD253" s="336"/>
      <c r="BE253" s="336"/>
      <c r="BF253" s="336"/>
    </row>
    <row r="254" spans="1:58" s="109" customFormat="1" ht="12.95" customHeight="1">
      <c r="A254" s="341" t="s">
        <v>469</v>
      </c>
      <c r="B254" s="342" t="s">
        <v>481</v>
      </c>
      <c r="C254" s="270"/>
      <c r="D254" s="270">
        <v>307187</v>
      </c>
      <c r="E254" s="351" t="s">
        <v>371</v>
      </c>
      <c r="F254" s="344"/>
      <c r="G254" s="320" t="s">
        <v>163</v>
      </c>
      <c r="H254" s="344"/>
      <c r="I254" s="344"/>
      <c r="J254" s="344"/>
      <c r="K254" s="344"/>
      <c r="L254" s="310" t="s">
        <v>221</v>
      </c>
      <c r="M254" s="345">
        <v>80</v>
      </c>
      <c r="N254" s="271">
        <v>0.75</v>
      </c>
      <c r="O254" s="251">
        <f>IFERROR(INDEX('Pipe Table'!$A$3:$R$39,MATCH('WELD LOG'!N254,'Pipe Table'!$A$3:$A$39,),MATCH('WELD LOG'!M254,'Pipe Table'!$A$3:$R$3,0)),"")</f>
        <v>0.154</v>
      </c>
      <c r="P254" s="601">
        <f t="shared" si="3"/>
        <v>2.3561944901923448</v>
      </c>
      <c r="Q254" s="317" t="s">
        <v>82</v>
      </c>
      <c r="R254" s="310"/>
      <c r="S254" s="318" t="s">
        <v>490</v>
      </c>
      <c r="T254" s="319"/>
      <c r="U254" s="320" t="s">
        <v>337</v>
      </c>
      <c r="V254" s="309">
        <v>46224</v>
      </c>
      <c r="W254" s="310" t="s">
        <v>378</v>
      </c>
      <c r="X254" s="350"/>
      <c r="Y254" s="350"/>
      <c r="Z254" s="350"/>
      <c r="AA254" s="350"/>
      <c r="AB254" s="350"/>
      <c r="AC254" s="350"/>
      <c r="AD254" s="350"/>
      <c r="AE254" s="352"/>
      <c r="AF254" s="352"/>
      <c r="AG254" s="315"/>
      <c r="AH254" s="350"/>
      <c r="AI254" s="313"/>
      <c r="AJ254" s="350"/>
      <c r="AK254" s="350"/>
      <c r="AL254" s="352"/>
      <c r="AM254" s="313"/>
      <c r="AN254" s="311"/>
      <c r="AO254" s="352"/>
      <c r="AP254" s="356"/>
      <c r="AQ254" s="336"/>
      <c r="AR254" s="336"/>
      <c r="AS254" s="336"/>
      <c r="AT254" s="336"/>
      <c r="AU254" s="336"/>
      <c r="AV254" s="336"/>
      <c r="AW254" s="336"/>
      <c r="AX254" s="336"/>
      <c r="AY254" s="336"/>
      <c r="AZ254" s="336"/>
      <c r="BA254" s="336"/>
      <c r="BB254" s="336"/>
      <c r="BC254" s="336"/>
      <c r="BD254" s="336"/>
      <c r="BE254" s="336"/>
      <c r="BF254" s="336"/>
    </row>
    <row r="255" spans="1:58" s="109" customFormat="1" ht="12.95" customHeight="1">
      <c r="A255" s="341" t="s">
        <v>469</v>
      </c>
      <c r="B255" s="342" t="s">
        <v>481</v>
      </c>
      <c r="C255" s="270"/>
      <c r="D255" s="270">
        <v>307187</v>
      </c>
      <c r="E255" s="351" t="s">
        <v>371</v>
      </c>
      <c r="F255" s="344"/>
      <c r="G255" s="320" t="s">
        <v>163</v>
      </c>
      <c r="H255" s="344"/>
      <c r="I255" s="344"/>
      <c r="J255" s="344"/>
      <c r="K255" s="344"/>
      <c r="L255" s="310" t="s">
        <v>221</v>
      </c>
      <c r="M255" s="345">
        <v>80</v>
      </c>
      <c r="N255" s="271">
        <v>0.75</v>
      </c>
      <c r="O255" s="251">
        <f>IFERROR(INDEX('Pipe Table'!$A$3:$R$39,MATCH('WELD LOG'!N255,'Pipe Table'!$A$3:$A$39,),MATCH('WELD LOG'!M255,'Pipe Table'!$A$3:$R$3,0)),"")</f>
        <v>0.154</v>
      </c>
      <c r="P255" s="601">
        <f t="shared" si="3"/>
        <v>2.3561944901923448</v>
      </c>
      <c r="Q255" s="317" t="s">
        <v>82</v>
      </c>
      <c r="R255" s="310"/>
      <c r="S255" s="318" t="s">
        <v>491</v>
      </c>
      <c r="T255" s="319"/>
      <c r="U255" s="320" t="s">
        <v>337</v>
      </c>
      <c r="V255" s="309">
        <v>46224</v>
      </c>
      <c r="W255" s="310" t="s">
        <v>378</v>
      </c>
      <c r="X255" s="350"/>
      <c r="Y255" s="350"/>
      <c r="Z255" s="350"/>
      <c r="AA255" s="350"/>
      <c r="AB255" s="350"/>
      <c r="AC255" s="350"/>
      <c r="AD255" s="350"/>
      <c r="AE255" s="352"/>
      <c r="AF255" s="352"/>
      <c r="AG255" s="315"/>
      <c r="AH255" s="350"/>
      <c r="AI255" s="313"/>
      <c r="AJ255" s="350"/>
      <c r="AK255" s="313"/>
      <c r="AL255" s="352"/>
      <c r="AM255" s="313"/>
      <c r="AN255" s="311"/>
      <c r="AO255" s="352"/>
      <c r="AP255" s="356"/>
      <c r="AQ255" s="336"/>
      <c r="AR255" s="336"/>
      <c r="AS255" s="336"/>
      <c r="AT255" s="336"/>
      <c r="AU255" s="336"/>
      <c r="AV255" s="336"/>
      <c r="AW255" s="336"/>
      <c r="AX255" s="336"/>
      <c r="AY255" s="336"/>
      <c r="AZ255" s="336"/>
      <c r="BA255" s="336"/>
      <c r="BB255" s="336"/>
      <c r="BC255" s="336"/>
      <c r="BD255" s="336"/>
      <c r="BE255" s="336"/>
      <c r="BF255" s="336"/>
    </row>
    <row r="256" spans="1:58" s="109" customFormat="1" ht="12.95" customHeight="1">
      <c r="A256" s="341" t="s">
        <v>469</v>
      </c>
      <c r="B256" s="342" t="s">
        <v>481</v>
      </c>
      <c r="C256" s="270"/>
      <c r="D256" s="270">
        <v>307187</v>
      </c>
      <c r="E256" s="351" t="s">
        <v>371</v>
      </c>
      <c r="F256" s="344"/>
      <c r="G256" s="320" t="s">
        <v>163</v>
      </c>
      <c r="H256" s="344"/>
      <c r="I256" s="344"/>
      <c r="J256" s="344"/>
      <c r="K256" s="344"/>
      <c r="L256" s="310" t="s">
        <v>221</v>
      </c>
      <c r="M256" s="345">
        <v>80</v>
      </c>
      <c r="N256" s="271">
        <v>0.75</v>
      </c>
      <c r="O256" s="251">
        <f>IFERROR(INDEX('Pipe Table'!$A$3:$R$39,MATCH('WELD LOG'!N256,'Pipe Table'!$A$3:$A$39,),MATCH('WELD LOG'!M256,'Pipe Table'!$A$3:$R$3,0)),"")</f>
        <v>0.154</v>
      </c>
      <c r="P256" s="601">
        <f t="shared" si="3"/>
        <v>2.3561944901923448</v>
      </c>
      <c r="Q256" s="317" t="s">
        <v>82</v>
      </c>
      <c r="R256" s="310"/>
      <c r="S256" s="318" t="s">
        <v>492</v>
      </c>
      <c r="T256" s="319"/>
      <c r="U256" s="320" t="s">
        <v>337</v>
      </c>
      <c r="V256" s="309">
        <v>46225</v>
      </c>
      <c r="W256" s="310" t="s">
        <v>378</v>
      </c>
      <c r="X256" s="350"/>
      <c r="Y256" s="350"/>
      <c r="Z256" s="350"/>
      <c r="AA256" s="350"/>
      <c r="AB256" s="350"/>
      <c r="AC256" s="350"/>
      <c r="AD256" s="350"/>
      <c r="AE256" s="352"/>
      <c r="AF256" s="352"/>
      <c r="AG256" s="315"/>
      <c r="AH256" s="350"/>
      <c r="AI256" s="313"/>
      <c r="AJ256" s="350"/>
      <c r="AK256" s="313"/>
      <c r="AL256" s="352"/>
      <c r="AM256" s="313"/>
      <c r="AN256" s="311"/>
      <c r="AO256" s="352"/>
      <c r="AP256" s="356"/>
      <c r="AQ256" s="336"/>
      <c r="AR256" s="336"/>
      <c r="AS256" s="336"/>
      <c r="AT256" s="336"/>
      <c r="AU256" s="336"/>
      <c r="AV256" s="336"/>
      <c r="AW256" s="336"/>
      <c r="AX256" s="336"/>
      <c r="AY256" s="336"/>
      <c r="AZ256" s="336"/>
      <c r="BA256" s="336"/>
      <c r="BB256" s="336"/>
      <c r="BC256" s="336"/>
      <c r="BD256" s="336"/>
      <c r="BE256" s="336"/>
      <c r="BF256" s="336"/>
    </row>
    <row r="257" spans="1:58" s="109" customFormat="1" ht="12.95" customHeight="1">
      <c r="A257" s="341" t="s">
        <v>469</v>
      </c>
      <c r="B257" s="342" t="s">
        <v>481</v>
      </c>
      <c r="C257" s="270"/>
      <c r="D257" s="270">
        <v>307187</v>
      </c>
      <c r="E257" s="351" t="s">
        <v>371</v>
      </c>
      <c r="F257" s="344"/>
      <c r="G257" s="320" t="s">
        <v>163</v>
      </c>
      <c r="H257" s="344"/>
      <c r="I257" s="344"/>
      <c r="J257" s="344"/>
      <c r="K257" s="344"/>
      <c r="L257" s="310" t="s">
        <v>221</v>
      </c>
      <c r="M257" s="345">
        <v>80</v>
      </c>
      <c r="N257" s="271">
        <v>0.75</v>
      </c>
      <c r="O257" s="251">
        <f>IFERROR(INDEX('Pipe Table'!$A$3:$R$39,MATCH('WELD LOG'!N257,'Pipe Table'!$A$3:$A$39,),MATCH('WELD LOG'!M257,'Pipe Table'!$A$3:$R$3,0)),"")</f>
        <v>0.154</v>
      </c>
      <c r="P257" s="601">
        <f t="shared" si="3"/>
        <v>2.3561944901923448</v>
      </c>
      <c r="Q257" s="317" t="s">
        <v>82</v>
      </c>
      <c r="R257" s="310"/>
      <c r="S257" s="318" t="s">
        <v>493</v>
      </c>
      <c r="T257" s="319"/>
      <c r="U257" s="320" t="s">
        <v>337</v>
      </c>
      <c r="V257" s="309">
        <v>46225</v>
      </c>
      <c r="W257" s="310" t="s">
        <v>378</v>
      </c>
      <c r="X257" s="350"/>
      <c r="Y257" s="350"/>
      <c r="Z257" s="350"/>
      <c r="AA257" s="350"/>
      <c r="AB257" s="350"/>
      <c r="AC257" s="350"/>
      <c r="AD257" s="350"/>
      <c r="AE257" s="352"/>
      <c r="AF257" s="352"/>
      <c r="AG257" s="315"/>
      <c r="AH257" s="350"/>
      <c r="AI257" s="313"/>
      <c r="AJ257" s="350"/>
      <c r="AK257" s="313"/>
      <c r="AL257" s="352"/>
      <c r="AM257" s="313"/>
      <c r="AN257" s="311"/>
      <c r="AO257" s="352"/>
      <c r="AP257" s="356"/>
      <c r="AQ257" s="336"/>
      <c r="AR257" s="336"/>
      <c r="AS257" s="336"/>
      <c r="AT257" s="336"/>
      <c r="AU257" s="336"/>
      <c r="AV257" s="336"/>
      <c r="AW257" s="336"/>
      <c r="AX257" s="336"/>
      <c r="AY257" s="336"/>
      <c r="AZ257" s="336"/>
      <c r="BA257" s="336"/>
      <c r="BB257" s="336"/>
      <c r="BC257" s="336"/>
      <c r="BD257" s="336"/>
      <c r="BE257" s="336"/>
      <c r="BF257" s="336"/>
    </row>
    <row r="258" spans="1:58" s="109" customFormat="1" ht="12.95" customHeight="1">
      <c r="A258" s="341" t="s">
        <v>469</v>
      </c>
      <c r="B258" s="342" t="s">
        <v>481</v>
      </c>
      <c r="C258" s="270"/>
      <c r="D258" s="270">
        <v>307187</v>
      </c>
      <c r="E258" s="351" t="s">
        <v>371</v>
      </c>
      <c r="F258" s="344"/>
      <c r="G258" s="320" t="s">
        <v>163</v>
      </c>
      <c r="H258" s="344"/>
      <c r="I258" s="344"/>
      <c r="J258" s="344"/>
      <c r="K258" s="344"/>
      <c r="L258" s="310" t="s">
        <v>221</v>
      </c>
      <c r="M258" s="345">
        <v>80</v>
      </c>
      <c r="N258" s="271">
        <v>0.75</v>
      </c>
      <c r="O258" s="251">
        <f>IFERROR(INDEX('Pipe Table'!$A$3:$R$39,MATCH('WELD LOG'!N258,'Pipe Table'!$A$3:$A$39,),MATCH('WELD LOG'!M258,'Pipe Table'!$A$3:$R$3,0)),"")</f>
        <v>0.154</v>
      </c>
      <c r="P258" s="601">
        <f t="shared" si="3"/>
        <v>2.3561944901923448</v>
      </c>
      <c r="Q258" s="317" t="s">
        <v>82</v>
      </c>
      <c r="R258" s="310"/>
      <c r="S258" s="318" t="s">
        <v>494</v>
      </c>
      <c r="T258" s="319"/>
      <c r="U258" s="320" t="s">
        <v>337</v>
      </c>
      <c r="V258" s="309">
        <v>46225</v>
      </c>
      <c r="W258" s="310" t="s">
        <v>378</v>
      </c>
      <c r="X258" s="350"/>
      <c r="Y258" s="350"/>
      <c r="Z258" s="350"/>
      <c r="AA258" s="350"/>
      <c r="AB258" s="350"/>
      <c r="AC258" s="350"/>
      <c r="AD258" s="350"/>
      <c r="AE258" s="352"/>
      <c r="AF258" s="352"/>
      <c r="AG258" s="315"/>
      <c r="AH258" s="350"/>
      <c r="AI258" s="313"/>
      <c r="AJ258" s="350"/>
      <c r="AK258" s="313"/>
      <c r="AL258" s="352"/>
      <c r="AM258" s="313"/>
      <c r="AN258" s="311"/>
      <c r="AO258" s="352"/>
      <c r="AP258" s="356"/>
      <c r="AQ258" s="336"/>
      <c r="AR258" s="336"/>
      <c r="AS258" s="336"/>
      <c r="AT258" s="336"/>
      <c r="AU258" s="336"/>
      <c r="AV258" s="336"/>
      <c r="AW258" s="336"/>
      <c r="AX258" s="336"/>
      <c r="AY258" s="336"/>
      <c r="AZ258" s="336"/>
      <c r="BA258" s="336"/>
      <c r="BB258" s="336"/>
      <c r="BC258" s="336"/>
      <c r="BD258" s="336"/>
      <c r="BE258" s="336"/>
      <c r="BF258" s="336"/>
    </row>
    <row r="259" spans="1:58" s="109" customFormat="1" ht="12.95" customHeight="1">
      <c r="A259" s="341" t="s">
        <v>469</v>
      </c>
      <c r="B259" s="342" t="s">
        <v>481</v>
      </c>
      <c r="C259" s="270"/>
      <c r="D259" s="270">
        <v>307187</v>
      </c>
      <c r="E259" s="351" t="s">
        <v>371</v>
      </c>
      <c r="F259" s="344"/>
      <c r="G259" s="320" t="s">
        <v>163</v>
      </c>
      <c r="H259" s="344"/>
      <c r="I259" s="344"/>
      <c r="J259" s="344"/>
      <c r="K259" s="344"/>
      <c r="L259" s="310" t="s">
        <v>221</v>
      </c>
      <c r="M259" s="345">
        <v>80</v>
      </c>
      <c r="N259" s="271">
        <v>0.75</v>
      </c>
      <c r="O259" s="251">
        <f>IFERROR(INDEX('Pipe Table'!$A$3:$R$39,MATCH('WELD LOG'!N259,'Pipe Table'!$A$3:$A$39,),MATCH('WELD LOG'!M259,'Pipe Table'!$A$3:$R$3,0)),"")</f>
        <v>0.154</v>
      </c>
      <c r="P259" s="601">
        <f t="shared" si="3"/>
        <v>2.3561944901923448</v>
      </c>
      <c r="Q259" s="317" t="s">
        <v>82</v>
      </c>
      <c r="R259" s="310"/>
      <c r="S259" s="318" t="s">
        <v>495</v>
      </c>
      <c r="T259" s="319"/>
      <c r="U259" s="320" t="s">
        <v>337</v>
      </c>
      <c r="V259" s="309">
        <v>46225</v>
      </c>
      <c r="W259" s="310" t="s">
        <v>378</v>
      </c>
      <c r="X259" s="350"/>
      <c r="Y259" s="350"/>
      <c r="Z259" s="350"/>
      <c r="AA259" s="350"/>
      <c r="AB259" s="350"/>
      <c r="AC259" s="350"/>
      <c r="AD259" s="350"/>
      <c r="AE259" s="352"/>
      <c r="AF259" s="352"/>
      <c r="AG259" s="315"/>
      <c r="AH259" s="350"/>
      <c r="AI259" s="313"/>
      <c r="AJ259" s="350"/>
      <c r="AK259" s="313"/>
      <c r="AL259" s="352"/>
      <c r="AM259" s="313"/>
      <c r="AN259" s="311"/>
      <c r="AO259" s="352"/>
      <c r="AP259" s="356"/>
      <c r="AQ259" s="336"/>
      <c r="AR259" s="336"/>
      <c r="AS259" s="336"/>
      <c r="AT259" s="336"/>
      <c r="AU259" s="336"/>
      <c r="AV259" s="336"/>
      <c r="AW259" s="336"/>
      <c r="AX259" s="336"/>
      <c r="AY259" s="336"/>
      <c r="AZ259" s="336"/>
      <c r="BA259" s="336"/>
      <c r="BB259" s="336"/>
      <c r="BC259" s="336"/>
      <c r="BD259" s="336"/>
      <c r="BE259" s="336"/>
      <c r="BF259" s="336"/>
    </row>
    <row r="260" spans="1:58" s="109" customFormat="1" ht="12.95" customHeight="1">
      <c r="A260" s="341" t="s">
        <v>469</v>
      </c>
      <c r="B260" s="342" t="s">
        <v>481</v>
      </c>
      <c r="C260" s="270"/>
      <c r="D260" s="270">
        <v>307187</v>
      </c>
      <c r="E260" s="351" t="s">
        <v>371</v>
      </c>
      <c r="F260" s="344"/>
      <c r="G260" s="320" t="s">
        <v>163</v>
      </c>
      <c r="H260" s="344"/>
      <c r="I260" s="344"/>
      <c r="J260" s="344"/>
      <c r="K260" s="344"/>
      <c r="L260" s="310" t="s">
        <v>221</v>
      </c>
      <c r="M260" s="345">
        <v>80</v>
      </c>
      <c r="N260" s="271">
        <v>0.75</v>
      </c>
      <c r="O260" s="251">
        <f>IFERROR(INDEX('Pipe Table'!$A$3:$R$39,MATCH('WELD LOG'!N260,'Pipe Table'!$A$3:$A$39,),MATCH('WELD LOG'!M260,'Pipe Table'!$A$3:$R$3,0)),"")</f>
        <v>0.154</v>
      </c>
      <c r="P260" s="601">
        <f t="shared" si="3"/>
        <v>2.3561944901923448</v>
      </c>
      <c r="Q260" s="317" t="s">
        <v>82</v>
      </c>
      <c r="R260" s="310"/>
      <c r="S260" s="318" t="s">
        <v>496</v>
      </c>
      <c r="T260" s="319"/>
      <c r="U260" s="320" t="s">
        <v>337</v>
      </c>
      <c r="V260" s="309">
        <v>46225</v>
      </c>
      <c r="W260" s="310" t="s">
        <v>378</v>
      </c>
      <c r="X260" s="350"/>
      <c r="Y260" s="350"/>
      <c r="Z260" s="350"/>
      <c r="AA260" s="350"/>
      <c r="AB260" s="350"/>
      <c r="AC260" s="350"/>
      <c r="AD260" s="350"/>
      <c r="AE260" s="352"/>
      <c r="AF260" s="352"/>
      <c r="AG260" s="315"/>
      <c r="AH260" s="350"/>
      <c r="AI260" s="313"/>
      <c r="AJ260" s="350"/>
      <c r="AK260" s="313"/>
      <c r="AL260" s="352"/>
      <c r="AM260" s="313"/>
      <c r="AN260" s="311"/>
      <c r="AO260" s="352"/>
      <c r="AP260" s="356"/>
      <c r="AQ260" s="336"/>
      <c r="AR260" s="336"/>
      <c r="AS260" s="336"/>
      <c r="AT260" s="336"/>
      <c r="AU260" s="336"/>
      <c r="AV260" s="336"/>
      <c r="AW260" s="336"/>
      <c r="AX260" s="336"/>
      <c r="AY260" s="336"/>
      <c r="AZ260" s="336"/>
      <c r="BA260" s="336"/>
      <c r="BB260" s="336"/>
      <c r="BC260" s="336"/>
      <c r="BD260" s="336"/>
      <c r="BE260" s="336"/>
      <c r="BF260" s="336"/>
    </row>
    <row r="261" spans="1:58" s="109" customFormat="1" ht="12.95" customHeight="1">
      <c r="A261" s="341" t="s">
        <v>469</v>
      </c>
      <c r="B261" s="342" t="s">
        <v>481</v>
      </c>
      <c r="C261" s="270"/>
      <c r="D261" s="270">
        <v>307187</v>
      </c>
      <c r="E261" s="351" t="s">
        <v>371</v>
      </c>
      <c r="F261" s="344"/>
      <c r="G261" s="320" t="s">
        <v>163</v>
      </c>
      <c r="H261" s="344"/>
      <c r="I261" s="344"/>
      <c r="J261" s="344"/>
      <c r="K261" s="344"/>
      <c r="L261" s="310" t="s">
        <v>221</v>
      </c>
      <c r="M261" s="345">
        <v>80</v>
      </c>
      <c r="N261" s="271">
        <v>0.75</v>
      </c>
      <c r="O261" s="251">
        <f>IFERROR(INDEX('Pipe Table'!$A$3:$R$39,MATCH('WELD LOG'!N261,'Pipe Table'!$A$3:$A$39,),MATCH('WELD LOG'!M261,'Pipe Table'!$A$3:$R$3,0)),"")</f>
        <v>0.154</v>
      </c>
      <c r="P261" s="601">
        <f t="shared" si="3"/>
        <v>2.3561944901923448</v>
      </c>
      <c r="Q261" s="317" t="s">
        <v>82</v>
      </c>
      <c r="R261" s="310"/>
      <c r="S261" s="318" t="s">
        <v>497</v>
      </c>
      <c r="T261" s="310"/>
      <c r="U261" s="320" t="s">
        <v>337</v>
      </c>
      <c r="V261" s="309">
        <v>46225</v>
      </c>
      <c r="W261" s="310" t="s">
        <v>378</v>
      </c>
      <c r="X261" s="350"/>
      <c r="Y261" s="350"/>
      <c r="Z261" s="350"/>
      <c r="AA261" s="350"/>
      <c r="AB261" s="350"/>
      <c r="AC261" s="350"/>
      <c r="AD261" s="350"/>
      <c r="AE261" s="352"/>
      <c r="AF261" s="352"/>
      <c r="AG261" s="315"/>
      <c r="AH261" s="350"/>
      <c r="AI261" s="313"/>
      <c r="AJ261" s="350"/>
      <c r="AK261" s="313"/>
      <c r="AL261" s="352"/>
      <c r="AM261" s="313"/>
      <c r="AN261" s="311"/>
      <c r="AO261" s="352"/>
      <c r="AP261" s="356"/>
      <c r="AQ261" s="336"/>
      <c r="AR261" s="336"/>
      <c r="AS261" s="336"/>
      <c r="AT261" s="336"/>
      <c r="AU261" s="336"/>
      <c r="AV261" s="336"/>
      <c r="AW261" s="336"/>
      <c r="AX261" s="336"/>
      <c r="AY261" s="336"/>
      <c r="AZ261" s="336"/>
      <c r="BA261" s="336"/>
      <c r="BB261" s="336"/>
      <c r="BC261" s="336"/>
      <c r="BD261" s="336"/>
      <c r="BE261" s="336"/>
      <c r="BF261" s="336"/>
    </row>
    <row r="262" spans="1:58" s="109" customFormat="1" ht="12.95" customHeight="1">
      <c r="A262" s="341" t="s">
        <v>469</v>
      </c>
      <c r="B262" s="342" t="s">
        <v>481</v>
      </c>
      <c r="C262" s="270"/>
      <c r="D262" s="270">
        <v>307187</v>
      </c>
      <c r="E262" s="351" t="s">
        <v>371</v>
      </c>
      <c r="F262" s="344"/>
      <c r="G262" s="320" t="s">
        <v>163</v>
      </c>
      <c r="H262" s="344"/>
      <c r="I262" s="344"/>
      <c r="J262" s="344"/>
      <c r="K262" s="344"/>
      <c r="L262" s="310" t="s">
        <v>221</v>
      </c>
      <c r="M262" s="345">
        <v>80</v>
      </c>
      <c r="N262" s="271">
        <v>0.75</v>
      </c>
      <c r="O262" s="251">
        <f>IFERROR(INDEX('Pipe Table'!$A$3:$R$39,MATCH('WELD LOG'!N262,'Pipe Table'!$A$3:$A$39,),MATCH('WELD LOG'!M262,'Pipe Table'!$A$3:$R$3,0)),"")</f>
        <v>0.154</v>
      </c>
      <c r="P262" s="601">
        <f t="shared" ref="P262:P325" si="4">N262*PI()</f>
        <v>2.3561944901923448</v>
      </c>
      <c r="Q262" s="317" t="s">
        <v>82</v>
      </c>
      <c r="R262" s="310"/>
      <c r="S262" s="318" t="s">
        <v>498</v>
      </c>
      <c r="T262" s="310"/>
      <c r="U262" s="320" t="s">
        <v>337</v>
      </c>
      <c r="V262" s="309">
        <v>46225</v>
      </c>
      <c r="W262" s="310" t="s">
        <v>378</v>
      </c>
      <c r="X262" s="350"/>
      <c r="Y262" s="350"/>
      <c r="Z262" s="350"/>
      <c r="AA262" s="350"/>
      <c r="AB262" s="350"/>
      <c r="AC262" s="350"/>
      <c r="AD262" s="350"/>
      <c r="AE262" s="352"/>
      <c r="AF262" s="352"/>
      <c r="AG262" s="315"/>
      <c r="AH262" s="350"/>
      <c r="AI262" s="313"/>
      <c r="AJ262" s="350"/>
      <c r="AK262" s="313"/>
      <c r="AL262" s="352"/>
      <c r="AM262" s="313"/>
      <c r="AN262" s="311"/>
      <c r="AO262" s="352"/>
      <c r="AP262" s="356"/>
      <c r="AQ262" s="336"/>
      <c r="AR262" s="336"/>
      <c r="AS262" s="336"/>
      <c r="AT262" s="336"/>
      <c r="AU262" s="336"/>
      <c r="AV262" s="336"/>
      <c r="AW262" s="336"/>
      <c r="AX262" s="336"/>
      <c r="AY262" s="336"/>
      <c r="AZ262" s="336"/>
      <c r="BA262" s="336"/>
      <c r="BB262" s="336"/>
      <c r="BC262" s="336"/>
      <c r="BD262" s="336"/>
      <c r="BE262" s="336"/>
      <c r="BF262" s="336"/>
    </row>
    <row r="263" spans="1:58" s="109" customFormat="1" ht="12.95" customHeight="1">
      <c r="A263" s="341" t="s">
        <v>469</v>
      </c>
      <c r="B263" s="342" t="s">
        <v>481</v>
      </c>
      <c r="C263" s="270"/>
      <c r="D263" s="270">
        <v>307187</v>
      </c>
      <c r="E263" s="351" t="s">
        <v>371</v>
      </c>
      <c r="F263" s="344"/>
      <c r="G263" s="320" t="s">
        <v>163</v>
      </c>
      <c r="H263" s="344"/>
      <c r="I263" s="344"/>
      <c r="J263" s="344"/>
      <c r="K263" s="344"/>
      <c r="L263" s="310" t="s">
        <v>221</v>
      </c>
      <c r="M263" s="345">
        <v>80</v>
      </c>
      <c r="N263" s="271">
        <v>0.75</v>
      </c>
      <c r="O263" s="251">
        <f>IFERROR(INDEX('Pipe Table'!$A$3:$R$39,MATCH('WELD LOG'!N263,'Pipe Table'!$A$3:$A$39,),MATCH('WELD LOG'!M263,'Pipe Table'!$A$3:$R$3,0)),"")</f>
        <v>0.154</v>
      </c>
      <c r="P263" s="601">
        <f t="shared" si="4"/>
        <v>2.3561944901923448</v>
      </c>
      <c r="Q263" s="317" t="s">
        <v>82</v>
      </c>
      <c r="R263" s="310"/>
      <c r="S263" s="318" t="s">
        <v>499</v>
      </c>
      <c r="T263" s="310"/>
      <c r="U263" s="320" t="s">
        <v>337</v>
      </c>
      <c r="V263" s="309">
        <v>46225</v>
      </c>
      <c r="W263" s="310" t="s">
        <v>378</v>
      </c>
      <c r="X263" s="350"/>
      <c r="Y263" s="360"/>
      <c r="Z263" s="350"/>
      <c r="AA263" s="350"/>
      <c r="AB263" s="350"/>
      <c r="AC263" s="350"/>
      <c r="AD263" s="350"/>
      <c r="AE263" s="352"/>
      <c r="AF263" s="352"/>
      <c r="AG263" s="315"/>
      <c r="AH263" s="350"/>
      <c r="AI263" s="313"/>
      <c r="AJ263" s="350"/>
      <c r="AK263" s="313"/>
      <c r="AL263" s="352"/>
      <c r="AM263" s="313"/>
      <c r="AN263" s="311"/>
      <c r="AO263" s="352"/>
      <c r="AP263" s="356"/>
      <c r="AQ263" s="336"/>
      <c r="AR263" s="336"/>
      <c r="AS263" s="336"/>
      <c r="AT263" s="336"/>
      <c r="AU263" s="336"/>
      <c r="AV263" s="336"/>
      <c r="AW263" s="336"/>
      <c r="AX263" s="336"/>
      <c r="AY263" s="336"/>
      <c r="AZ263" s="336"/>
      <c r="BA263" s="336"/>
      <c r="BB263" s="336"/>
      <c r="BC263" s="336"/>
      <c r="BD263" s="336"/>
      <c r="BE263" s="336"/>
      <c r="BF263" s="336"/>
    </row>
    <row r="264" spans="1:58" s="109" customFormat="1" ht="12.95" customHeight="1">
      <c r="A264" s="341" t="s">
        <v>469</v>
      </c>
      <c r="B264" s="342" t="s">
        <v>481</v>
      </c>
      <c r="C264" s="270"/>
      <c r="D264" s="270">
        <v>307187</v>
      </c>
      <c r="E264" s="351" t="s">
        <v>371</v>
      </c>
      <c r="F264" s="344"/>
      <c r="G264" s="320" t="s">
        <v>163</v>
      </c>
      <c r="H264" s="344"/>
      <c r="I264" s="344"/>
      <c r="J264" s="344"/>
      <c r="K264" s="344"/>
      <c r="L264" s="310" t="s">
        <v>221</v>
      </c>
      <c r="M264" s="345">
        <v>80</v>
      </c>
      <c r="N264" s="271">
        <v>0.75</v>
      </c>
      <c r="O264" s="251">
        <f>IFERROR(INDEX('Pipe Table'!$A$3:$R$39,MATCH('WELD LOG'!N264,'Pipe Table'!$A$3:$A$39,),MATCH('WELD LOG'!M264,'Pipe Table'!$A$3:$R$3,0)),"")</f>
        <v>0.154</v>
      </c>
      <c r="P264" s="601">
        <f t="shared" si="4"/>
        <v>2.3561944901923448</v>
      </c>
      <c r="Q264" s="317" t="s">
        <v>82</v>
      </c>
      <c r="R264" s="310"/>
      <c r="S264" s="318" t="s">
        <v>500</v>
      </c>
      <c r="T264" s="310"/>
      <c r="U264" s="320" t="s">
        <v>337</v>
      </c>
      <c r="V264" s="309">
        <v>46225</v>
      </c>
      <c r="W264" s="310" t="s">
        <v>378</v>
      </c>
      <c r="X264" s="350"/>
      <c r="Y264" s="350"/>
      <c r="Z264" s="350"/>
      <c r="AA264" s="350"/>
      <c r="AB264" s="350"/>
      <c r="AC264" s="350"/>
      <c r="AD264" s="350"/>
      <c r="AE264" s="352"/>
      <c r="AF264" s="352"/>
      <c r="AG264" s="315"/>
      <c r="AH264" s="350"/>
      <c r="AI264" s="313"/>
      <c r="AJ264" s="350"/>
      <c r="AK264" s="350"/>
      <c r="AL264" s="352"/>
      <c r="AM264" s="313"/>
      <c r="AN264" s="311"/>
      <c r="AO264" s="352"/>
      <c r="AP264" s="356"/>
      <c r="AQ264" s="336"/>
      <c r="AR264" s="336"/>
      <c r="AS264" s="336"/>
      <c r="AT264" s="336"/>
      <c r="AU264" s="336"/>
      <c r="AV264" s="336"/>
      <c r="AW264" s="336"/>
      <c r="AX264" s="336"/>
      <c r="AY264" s="336"/>
      <c r="AZ264" s="336"/>
      <c r="BA264" s="336"/>
      <c r="BB264" s="336"/>
      <c r="BC264" s="336"/>
      <c r="BD264" s="336"/>
      <c r="BE264" s="336"/>
      <c r="BF264" s="336"/>
    </row>
    <row r="265" spans="1:58" s="109" customFormat="1" ht="12.95" customHeight="1">
      <c r="A265" s="341" t="s">
        <v>469</v>
      </c>
      <c r="B265" s="342" t="s">
        <v>481</v>
      </c>
      <c r="C265" s="270"/>
      <c r="D265" s="270">
        <v>307187</v>
      </c>
      <c r="E265" s="351" t="s">
        <v>371</v>
      </c>
      <c r="F265" s="344"/>
      <c r="G265" s="320" t="s">
        <v>163</v>
      </c>
      <c r="H265" s="344"/>
      <c r="I265" s="344"/>
      <c r="J265" s="344"/>
      <c r="K265" s="344"/>
      <c r="L265" s="310" t="s">
        <v>221</v>
      </c>
      <c r="M265" s="345">
        <v>80</v>
      </c>
      <c r="N265" s="271">
        <v>0.75</v>
      </c>
      <c r="O265" s="251">
        <f>IFERROR(INDEX('Pipe Table'!$A$3:$R$39,MATCH('WELD LOG'!N265,'Pipe Table'!$A$3:$A$39,),MATCH('WELD LOG'!M265,'Pipe Table'!$A$3:$R$3,0)),"")</f>
        <v>0.154</v>
      </c>
      <c r="P265" s="601">
        <f t="shared" si="4"/>
        <v>2.3561944901923448</v>
      </c>
      <c r="Q265" s="317" t="s">
        <v>82</v>
      </c>
      <c r="R265" s="310"/>
      <c r="S265" s="318" t="s">
        <v>501</v>
      </c>
      <c r="T265" s="310"/>
      <c r="U265" s="320" t="s">
        <v>337</v>
      </c>
      <c r="V265" s="309">
        <v>46225</v>
      </c>
      <c r="W265" s="310" t="s">
        <v>378</v>
      </c>
      <c r="X265" s="350"/>
      <c r="Y265" s="350"/>
      <c r="Z265" s="350"/>
      <c r="AA265" s="350"/>
      <c r="AB265" s="350"/>
      <c r="AC265" s="350"/>
      <c r="AD265" s="350"/>
      <c r="AE265" s="352"/>
      <c r="AF265" s="352"/>
      <c r="AG265" s="315"/>
      <c r="AH265" s="350"/>
      <c r="AI265" s="313"/>
      <c r="AJ265" s="350"/>
      <c r="AK265" s="350"/>
      <c r="AL265" s="352"/>
      <c r="AM265" s="313"/>
      <c r="AN265" s="311"/>
      <c r="AO265" s="352"/>
      <c r="AP265" s="356"/>
      <c r="AQ265" s="336"/>
      <c r="AR265" s="336"/>
      <c r="AS265" s="336"/>
      <c r="AT265" s="336"/>
      <c r="AU265" s="336"/>
      <c r="AV265" s="336"/>
      <c r="AW265" s="336"/>
      <c r="AX265" s="336"/>
      <c r="AY265" s="336"/>
      <c r="AZ265" s="336"/>
      <c r="BA265" s="336"/>
      <c r="BB265" s="336"/>
      <c r="BC265" s="336"/>
      <c r="BD265" s="336"/>
      <c r="BE265" s="336"/>
      <c r="BF265" s="336"/>
    </row>
    <row r="266" spans="1:58" s="109" customFormat="1" ht="12.95" customHeight="1">
      <c r="A266" s="341" t="s">
        <v>469</v>
      </c>
      <c r="B266" s="342" t="s">
        <v>481</v>
      </c>
      <c r="C266" s="270"/>
      <c r="D266" s="270">
        <v>307187</v>
      </c>
      <c r="E266" s="351" t="s">
        <v>371</v>
      </c>
      <c r="F266" s="344"/>
      <c r="G266" s="320" t="s">
        <v>163</v>
      </c>
      <c r="H266" s="344"/>
      <c r="I266" s="344"/>
      <c r="J266" s="344"/>
      <c r="K266" s="344"/>
      <c r="L266" s="310" t="s">
        <v>221</v>
      </c>
      <c r="M266" s="345">
        <v>80</v>
      </c>
      <c r="N266" s="271">
        <v>0.75</v>
      </c>
      <c r="O266" s="251">
        <f>IFERROR(INDEX('Pipe Table'!$A$3:$R$39,MATCH('WELD LOG'!N266,'Pipe Table'!$A$3:$A$39,),MATCH('WELD LOG'!M266,'Pipe Table'!$A$3:$R$3,0)),"")</f>
        <v>0.154</v>
      </c>
      <c r="P266" s="601">
        <f t="shared" si="4"/>
        <v>2.3561944901923448</v>
      </c>
      <c r="Q266" s="317" t="s">
        <v>82</v>
      </c>
      <c r="R266" s="310"/>
      <c r="S266" s="318" t="s">
        <v>502</v>
      </c>
      <c r="T266" s="310"/>
      <c r="U266" s="320" t="s">
        <v>337</v>
      </c>
      <c r="V266" s="309">
        <v>46225</v>
      </c>
      <c r="W266" s="310" t="s">
        <v>378</v>
      </c>
      <c r="X266" s="350"/>
      <c r="Y266" s="350"/>
      <c r="Z266" s="350"/>
      <c r="AA266" s="350"/>
      <c r="AB266" s="350"/>
      <c r="AC266" s="350"/>
      <c r="AD266" s="350"/>
      <c r="AE266" s="352"/>
      <c r="AF266" s="352"/>
      <c r="AG266" s="315"/>
      <c r="AH266" s="350"/>
      <c r="AI266" s="313"/>
      <c r="AJ266" s="350"/>
      <c r="AK266" s="350"/>
      <c r="AL266" s="352"/>
      <c r="AM266" s="313"/>
      <c r="AN266" s="311"/>
      <c r="AO266" s="352"/>
      <c r="AP266" s="356"/>
      <c r="AQ266" s="336"/>
      <c r="AR266" s="336"/>
      <c r="AS266" s="336"/>
      <c r="AT266" s="336"/>
      <c r="AU266" s="336"/>
      <c r="AV266" s="336"/>
      <c r="AW266" s="336"/>
      <c r="AX266" s="336"/>
      <c r="AY266" s="336"/>
      <c r="AZ266" s="336"/>
      <c r="BA266" s="336"/>
      <c r="BB266" s="336"/>
      <c r="BC266" s="336"/>
      <c r="BD266" s="336"/>
      <c r="BE266" s="336"/>
      <c r="BF266" s="336"/>
    </row>
    <row r="267" spans="1:58" s="109" customFormat="1" ht="12.95" customHeight="1">
      <c r="A267" s="341" t="s">
        <v>469</v>
      </c>
      <c r="B267" s="342" t="s">
        <v>481</v>
      </c>
      <c r="C267" s="270"/>
      <c r="D267" s="270">
        <v>307187</v>
      </c>
      <c r="E267" s="351" t="s">
        <v>371</v>
      </c>
      <c r="F267" s="344"/>
      <c r="G267" s="320" t="s">
        <v>163</v>
      </c>
      <c r="H267" s="344"/>
      <c r="I267" s="344"/>
      <c r="J267" s="344"/>
      <c r="K267" s="344"/>
      <c r="L267" s="310" t="s">
        <v>221</v>
      </c>
      <c r="M267" s="345">
        <v>80</v>
      </c>
      <c r="N267" s="271">
        <v>0.75</v>
      </c>
      <c r="O267" s="251">
        <f>IFERROR(INDEX('Pipe Table'!$A$3:$R$39,MATCH('WELD LOG'!N267,'Pipe Table'!$A$3:$A$39,),MATCH('WELD LOG'!M267,'Pipe Table'!$A$3:$R$3,0)),"")</f>
        <v>0.154</v>
      </c>
      <c r="P267" s="601">
        <f t="shared" si="4"/>
        <v>2.3561944901923448</v>
      </c>
      <c r="Q267" s="317" t="s">
        <v>82</v>
      </c>
      <c r="R267" s="310"/>
      <c r="S267" s="318" t="s">
        <v>503</v>
      </c>
      <c r="T267" s="310"/>
      <c r="U267" s="320" t="s">
        <v>337</v>
      </c>
      <c r="V267" s="309">
        <v>46225</v>
      </c>
      <c r="W267" s="310" t="s">
        <v>378</v>
      </c>
      <c r="X267" s="350"/>
      <c r="Y267" s="350"/>
      <c r="Z267" s="350"/>
      <c r="AA267" s="350">
        <v>46230</v>
      </c>
      <c r="AB267" s="350"/>
      <c r="AC267" s="350"/>
      <c r="AD267" s="350"/>
      <c r="AE267" s="352"/>
      <c r="AF267" s="352"/>
      <c r="AG267" s="315"/>
      <c r="AH267" s="350"/>
      <c r="AI267" s="313"/>
      <c r="AJ267" s="350"/>
      <c r="AK267" s="350"/>
      <c r="AL267" s="352"/>
      <c r="AM267" s="313"/>
      <c r="AN267" s="311"/>
      <c r="AO267" s="352"/>
      <c r="AP267" s="356"/>
      <c r="AQ267" s="336"/>
      <c r="AR267" s="336"/>
      <c r="AS267" s="336"/>
      <c r="AT267" s="336"/>
      <c r="AU267" s="336"/>
      <c r="AV267" s="336"/>
      <c r="AW267" s="336"/>
      <c r="AX267" s="336"/>
      <c r="AY267" s="336"/>
      <c r="AZ267" s="336"/>
      <c r="BA267" s="336"/>
      <c r="BB267" s="336"/>
      <c r="BC267" s="336"/>
      <c r="BD267" s="336"/>
      <c r="BE267" s="336"/>
      <c r="BF267" s="336"/>
    </row>
    <row r="268" spans="1:58" s="109" customFormat="1" ht="12.95" customHeight="1">
      <c r="A268" s="341" t="s">
        <v>469</v>
      </c>
      <c r="B268" s="342" t="s">
        <v>481</v>
      </c>
      <c r="C268" s="270"/>
      <c r="D268" s="270">
        <v>307187</v>
      </c>
      <c r="E268" s="351" t="s">
        <v>371</v>
      </c>
      <c r="F268" s="344"/>
      <c r="G268" s="320" t="s">
        <v>163</v>
      </c>
      <c r="H268" s="344"/>
      <c r="I268" s="344"/>
      <c r="J268" s="344"/>
      <c r="K268" s="344"/>
      <c r="L268" s="310" t="s">
        <v>221</v>
      </c>
      <c r="M268" s="345">
        <v>80</v>
      </c>
      <c r="N268" s="271">
        <v>0.75</v>
      </c>
      <c r="O268" s="251">
        <f>IFERROR(INDEX('Pipe Table'!$A$3:$R$39,MATCH('WELD LOG'!N268,'Pipe Table'!$A$3:$A$39,),MATCH('WELD LOG'!M268,'Pipe Table'!$A$3:$R$3,0)),"")</f>
        <v>0.154</v>
      </c>
      <c r="P268" s="601">
        <f t="shared" si="4"/>
        <v>2.3561944901923448</v>
      </c>
      <c r="Q268" s="317" t="s">
        <v>82</v>
      </c>
      <c r="R268" s="310"/>
      <c r="S268" s="318" t="s">
        <v>504</v>
      </c>
      <c r="T268" s="310"/>
      <c r="U268" s="320" t="s">
        <v>337</v>
      </c>
      <c r="V268" s="309">
        <v>46226</v>
      </c>
      <c r="W268" s="310" t="s">
        <v>378</v>
      </c>
      <c r="X268" s="350"/>
      <c r="Y268" s="350"/>
      <c r="Z268" s="350"/>
      <c r="AA268" s="350"/>
      <c r="AB268" s="350"/>
      <c r="AC268" s="350"/>
      <c r="AD268" s="350"/>
      <c r="AE268" s="352"/>
      <c r="AF268" s="352"/>
      <c r="AG268" s="315"/>
      <c r="AH268" s="350"/>
      <c r="AI268" s="313"/>
      <c r="AJ268" s="350"/>
      <c r="AK268" s="350"/>
      <c r="AL268" s="352"/>
      <c r="AM268" s="313"/>
      <c r="AN268" s="311"/>
      <c r="AO268" s="352"/>
      <c r="AP268" s="356"/>
      <c r="AQ268" s="336"/>
      <c r="AR268" s="336"/>
      <c r="AS268" s="336"/>
      <c r="AT268" s="336"/>
      <c r="AU268" s="336"/>
      <c r="AV268" s="336"/>
      <c r="AW268" s="336"/>
      <c r="AX268" s="336"/>
      <c r="AY268" s="336"/>
      <c r="AZ268" s="336"/>
      <c r="BA268" s="336"/>
      <c r="BB268" s="336"/>
      <c r="BC268" s="336"/>
      <c r="BD268" s="336"/>
      <c r="BE268" s="336"/>
      <c r="BF268" s="336"/>
    </row>
    <row r="269" spans="1:58" s="109" customFormat="1" ht="12.95" customHeight="1">
      <c r="A269" s="341" t="s">
        <v>469</v>
      </c>
      <c r="B269" s="342" t="s">
        <v>481</v>
      </c>
      <c r="C269" s="270"/>
      <c r="D269" s="270">
        <v>307187</v>
      </c>
      <c r="E269" s="351" t="s">
        <v>371</v>
      </c>
      <c r="F269" s="361"/>
      <c r="G269" s="320" t="s">
        <v>163</v>
      </c>
      <c r="H269" s="315"/>
      <c r="I269" s="315"/>
      <c r="J269" s="315"/>
      <c r="K269" s="344"/>
      <c r="L269" s="310" t="s">
        <v>221</v>
      </c>
      <c r="M269" s="345">
        <v>80</v>
      </c>
      <c r="N269" s="271">
        <v>0.75</v>
      </c>
      <c r="O269" s="251">
        <f>IFERROR(INDEX('Pipe Table'!$A$3:$R$39,MATCH('WELD LOG'!N269,'Pipe Table'!$A$3:$A$39,),MATCH('WELD LOG'!M269,'Pipe Table'!$A$3:$R$3,0)),"")</f>
        <v>0.154</v>
      </c>
      <c r="P269" s="601">
        <f t="shared" si="4"/>
        <v>2.3561944901923448</v>
      </c>
      <c r="Q269" s="317" t="s">
        <v>82</v>
      </c>
      <c r="R269" s="316"/>
      <c r="S269" s="318" t="s">
        <v>505</v>
      </c>
      <c r="T269" s="316"/>
      <c r="U269" s="320" t="s">
        <v>337</v>
      </c>
      <c r="V269" s="309">
        <v>46226</v>
      </c>
      <c r="W269" s="310" t="s">
        <v>378</v>
      </c>
      <c r="X269" s="350"/>
      <c r="Y269" s="313"/>
      <c r="Z269" s="313"/>
      <c r="AA269" s="313"/>
      <c r="AB269" s="350"/>
      <c r="AC269" s="313"/>
      <c r="AD269" s="350"/>
      <c r="AE269" s="352"/>
      <c r="AF269" s="352"/>
      <c r="AG269" s="315"/>
      <c r="AH269" s="350"/>
      <c r="AI269" s="313"/>
      <c r="AJ269" s="350"/>
      <c r="AK269" s="350"/>
      <c r="AL269" s="352"/>
      <c r="AM269" s="313"/>
      <c r="AN269" s="311"/>
      <c r="AO269" s="352"/>
      <c r="AP269" s="356"/>
      <c r="AQ269" s="336"/>
      <c r="AR269" s="336"/>
      <c r="AS269" s="336"/>
      <c r="AT269" s="336"/>
      <c r="AU269" s="336"/>
      <c r="AV269" s="336"/>
      <c r="AW269" s="336"/>
      <c r="AX269" s="336"/>
      <c r="AY269" s="336"/>
      <c r="AZ269" s="336"/>
      <c r="BA269" s="336"/>
      <c r="BB269" s="336"/>
      <c r="BC269" s="336"/>
      <c r="BD269" s="336"/>
      <c r="BE269" s="336"/>
      <c r="BF269" s="336"/>
    </row>
    <row r="270" spans="1:58" s="109" customFormat="1" ht="12.95" customHeight="1">
      <c r="A270" s="341" t="s">
        <v>469</v>
      </c>
      <c r="B270" s="342" t="s">
        <v>481</v>
      </c>
      <c r="C270" s="270"/>
      <c r="D270" s="270">
        <v>307187</v>
      </c>
      <c r="E270" s="351" t="s">
        <v>371</v>
      </c>
      <c r="F270" s="361"/>
      <c r="G270" s="320" t="s">
        <v>163</v>
      </c>
      <c r="H270" s="315"/>
      <c r="I270" s="315"/>
      <c r="J270" s="315"/>
      <c r="K270" s="344"/>
      <c r="L270" s="310" t="s">
        <v>221</v>
      </c>
      <c r="M270" s="345">
        <v>80</v>
      </c>
      <c r="N270" s="271">
        <v>0.75</v>
      </c>
      <c r="O270" s="251">
        <f>IFERROR(INDEX('Pipe Table'!$A$3:$R$39,MATCH('WELD LOG'!N270,'Pipe Table'!$A$3:$A$39,),MATCH('WELD LOG'!M270,'Pipe Table'!$A$3:$R$3,0)),"")</f>
        <v>0.154</v>
      </c>
      <c r="P270" s="601">
        <f t="shared" si="4"/>
        <v>2.3561944901923448</v>
      </c>
      <c r="Q270" s="317" t="s">
        <v>82</v>
      </c>
      <c r="R270" s="316"/>
      <c r="S270" s="318" t="s">
        <v>506</v>
      </c>
      <c r="T270" s="316"/>
      <c r="U270" s="320" t="s">
        <v>337</v>
      </c>
      <c r="V270" s="309">
        <v>46226</v>
      </c>
      <c r="W270" s="310" t="s">
        <v>378</v>
      </c>
      <c r="X270" s="350"/>
      <c r="Y270" s="313"/>
      <c r="Z270" s="313"/>
      <c r="AA270" s="313"/>
      <c r="AB270" s="350"/>
      <c r="AC270" s="313"/>
      <c r="AD270" s="350"/>
      <c r="AE270" s="352"/>
      <c r="AF270" s="352"/>
      <c r="AG270" s="315"/>
      <c r="AH270" s="350"/>
      <c r="AI270" s="313"/>
      <c r="AJ270" s="350"/>
      <c r="AK270" s="350"/>
      <c r="AL270" s="352"/>
      <c r="AM270" s="313"/>
      <c r="AN270" s="311"/>
      <c r="AO270" s="352"/>
      <c r="AP270" s="356"/>
      <c r="AQ270" s="336"/>
      <c r="AR270" s="336"/>
      <c r="AS270" s="336"/>
      <c r="AT270" s="336"/>
      <c r="AU270" s="336"/>
      <c r="AV270" s="336"/>
      <c r="AW270" s="336"/>
      <c r="AX270" s="336"/>
      <c r="AY270" s="336"/>
      <c r="AZ270" s="336"/>
      <c r="BA270" s="336"/>
      <c r="BB270" s="336"/>
      <c r="BC270" s="336"/>
      <c r="BD270" s="336"/>
      <c r="BE270" s="336"/>
      <c r="BF270" s="336"/>
    </row>
    <row r="271" spans="1:58" s="109" customFormat="1" ht="12.95" customHeight="1">
      <c r="A271" s="341" t="s">
        <v>469</v>
      </c>
      <c r="B271" s="342" t="s">
        <v>507</v>
      </c>
      <c r="C271" s="270"/>
      <c r="D271" s="270">
        <v>307187</v>
      </c>
      <c r="E271" s="351" t="s">
        <v>371</v>
      </c>
      <c r="F271" s="361"/>
      <c r="G271" s="320" t="s">
        <v>163</v>
      </c>
      <c r="H271" s="315"/>
      <c r="I271" s="315"/>
      <c r="J271" s="315"/>
      <c r="K271" s="344"/>
      <c r="L271" s="310" t="s">
        <v>221</v>
      </c>
      <c r="M271" s="345">
        <v>80</v>
      </c>
      <c r="N271" s="271">
        <v>0.75</v>
      </c>
      <c r="O271" s="251">
        <f>IFERROR(INDEX('Pipe Table'!$A$3:$R$39,MATCH('WELD LOG'!N271,'Pipe Table'!$A$3:$A$39,),MATCH('WELD LOG'!M271,'Pipe Table'!$A$3:$R$3,0)),"")</f>
        <v>0.154</v>
      </c>
      <c r="P271" s="601">
        <f t="shared" si="4"/>
        <v>2.3561944901923448</v>
      </c>
      <c r="Q271" s="317" t="s">
        <v>82</v>
      </c>
      <c r="R271" s="316"/>
      <c r="S271" s="318" t="s">
        <v>508</v>
      </c>
      <c r="T271" s="316"/>
      <c r="U271" s="320" t="s">
        <v>337</v>
      </c>
      <c r="V271" s="309">
        <v>46226</v>
      </c>
      <c r="W271" s="310" t="s">
        <v>378</v>
      </c>
      <c r="X271" s="350"/>
      <c r="Y271" s="313"/>
      <c r="Z271" s="313"/>
      <c r="AA271" s="313"/>
      <c r="AB271" s="350"/>
      <c r="AC271" s="313"/>
      <c r="AD271" s="350"/>
      <c r="AE271" s="352"/>
      <c r="AF271" s="352"/>
      <c r="AG271" s="315"/>
      <c r="AH271" s="350"/>
      <c r="AI271" s="313"/>
      <c r="AJ271" s="350"/>
      <c r="AK271" s="350"/>
      <c r="AL271" s="352"/>
      <c r="AM271" s="313"/>
      <c r="AN271" s="311"/>
      <c r="AO271" s="352"/>
      <c r="AP271" s="356"/>
      <c r="AQ271" s="336"/>
      <c r="AR271" s="336"/>
      <c r="AS271" s="336"/>
      <c r="AT271" s="336"/>
      <c r="AU271" s="336"/>
      <c r="AV271" s="336"/>
      <c r="AW271" s="336"/>
      <c r="AX271" s="336"/>
      <c r="AY271" s="336"/>
      <c r="AZ271" s="336"/>
      <c r="BA271" s="336"/>
      <c r="BB271" s="336"/>
      <c r="BC271" s="336"/>
      <c r="BD271" s="336"/>
      <c r="BE271" s="336"/>
      <c r="BF271" s="336"/>
    </row>
    <row r="272" spans="1:58" s="109" customFormat="1" ht="12.95" customHeight="1">
      <c r="A272" s="341" t="s">
        <v>469</v>
      </c>
      <c r="B272" s="342" t="s">
        <v>507</v>
      </c>
      <c r="C272" s="270"/>
      <c r="D272" s="270">
        <v>307187</v>
      </c>
      <c r="E272" s="351" t="s">
        <v>371</v>
      </c>
      <c r="F272" s="361"/>
      <c r="G272" s="320" t="s">
        <v>163</v>
      </c>
      <c r="H272" s="315"/>
      <c r="I272" s="315"/>
      <c r="J272" s="315"/>
      <c r="K272" s="344"/>
      <c r="L272" s="310" t="s">
        <v>221</v>
      </c>
      <c r="M272" s="345">
        <v>80</v>
      </c>
      <c r="N272" s="271">
        <v>0.75</v>
      </c>
      <c r="O272" s="251">
        <f>IFERROR(INDEX('Pipe Table'!$A$3:$R$39,MATCH('WELD LOG'!N272,'Pipe Table'!$A$3:$A$39,),MATCH('WELD LOG'!M272,'Pipe Table'!$A$3:$R$3,0)),"")</f>
        <v>0.154</v>
      </c>
      <c r="P272" s="601">
        <f t="shared" si="4"/>
        <v>2.3561944901923448</v>
      </c>
      <c r="Q272" s="317" t="s">
        <v>82</v>
      </c>
      <c r="R272" s="316"/>
      <c r="S272" s="318" t="s">
        <v>509</v>
      </c>
      <c r="T272" s="316"/>
      <c r="U272" s="320" t="s">
        <v>337</v>
      </c>
      <c r="V272" s="309">
        <v>46226</v>
      </c>
      <c r="W272" s="310" t="s">
        <v>378</v>
      </c>
      <c r="X272" s="350"/>
      <c r="Y272" s="313"/>
      <c r="Z272" s="313"/>
      <c r="AA272" s="313">
        <v>46230</v>
      </c>
      <c r="AB272" s="350"/>
      <c r="AC272" s="313"/>
      <c r="AD272" s="350"/>
      <c r="AE272" s="352"/>
      <c r="AF272" s="352"/>
      <c r="AG272" s="315"/>
      <c r="AH272" s="350"/>
      <c r="AI272" s="313"/>
      <c r="AJ272" s="350"/>
      <c r="AK272" s="350"/>
      <c r="AL272" s="352"/>
      <c r="AM272" s="313"/>
      <c r="AN272" s="311"/>
      <c r="AO272" s="352"/>
      <c r="AP272" s="356"/>
      <c r="AQ272" s="336"/>
      <c r="AR272" s="336"/>
      <c r="AS272" s="336"/>
      <c r="AT272" s="336"/>
      <c r="AU272" s="336"/>
      <c r="AV272" s="336"/>
      <c r="AW272" s="336"/>
      <c r="AX272" s="336"/>
      <c r="AY272" s="336"/>
      <c r="AZ272" s="336"/>
      <c r="BA272" s="336"/>
      <c r="BB272" s="336"/>
      <c r="BC272" s="336"/>
      <c r="BD272" s="336"/>
      <c r="BE272" s="336"/>
      <c r="BF272" s="336"/>
    </row>
    <row r="273" spans="1:58" s="109" customFormat="1" ht="12.95" customHeight="1">
      <c r="A273" s="341" t="s">
        <v>469</v>
      </c>
      <c r="B273" s="342" t="s">
        <v>507</v>
      </c>
      <c r="C273" s="270"/>
      <c r="D273" s="270">
        <v>307187</v>
      </c>
      <c r="E273" s="351" t="s">
        <v>371</v>
      </c>
      <c r="F273" s="361"/>
      <c r="G273" s="320" t="s">
        <v>163</v>
      </c>
      <c r="H273" s="315"/>
      <c r="I273" s="315"/>
      <c r="J273" s="315"/>
      <c r="K273" s="344"/>
      <c r="L273" s="310" t="s">
        <v>221</v>
      </c>
      <c r="M273" s="345">
        <v>80</v>
      </c>
      <c r="N273" s="271">
        <v>0.75</v>
      </c>
      <c r="O273" s="251">
        <f>IFERROR(INDEX('Pipe Table'!$A$3:$R$39,MATCH('WELD LOG'!N273,'Pipe Table'!$A$3:$A$39,),MATCH('WELD LOG'!M273,'Pipe Table'!$A$3:$R$3,0)),"")</f>
        <v>0.154</v>
      </c>
      <c r="P273" s="601">
        <f t="shared" si="4"/>
        <v>2.3561944901923448</v>
      </c>
      <c r="Q273" s="317" t="s">
        <v>82</v>
      </c>
      <c r="R273" s="316"/>
      <c r="S273" s="318" t="s">
        <v>510</v>
      </c>
      <c r="T273" s="316"/>
      <c r="U273" s="320" t="s">
        <v>337</v>
      </c>
      <c r="V273" s="309">
        <v>46226</v>
      </c>
      <c r="W273" s="310" t="s">
        <v>378</v>
      </c>
      <c r="X273" s="350"/>
      <c r="Y273" s="313"/>
      <c r="Z273" s="313"/>
      <c r="AA273" s="313">
        <v>46230</v>
      </c>
      <c r="AB273" s="313"/>
      <c r="AC273" s="313"/>
      <c r="AD273" s="350"/>
      <c r="AE273" s="352"/>
      <c r="AF273" s="352"/>
      <c r="AG273" s="315"/>
      <c r="AH273" s="350"/>
      <c r="AI273" s="313"/>
      <c r="AJ273" s="350"/>
      <c r="AK273" s="350"/>
      <c r="AL273" s="352"/>
      <c r="AM273" s="313"/>
      <c r="AN273" s="311"/>
      <c r="AO273" s="352"/>
      <c r="AP273" s="356"/>
      <c r="AQ273" s="336"/>
      <c r="AR273" s="336"/>
      <c r="AS273" s="336"/>
      <c r="AT273" s="336"/>
      <c r="AU273" s="336"/>
      <c r="AV273" s="336"/>
      <c r="AW273" s="336"/>
      <c r="AX273" s="336"/>
      <c r="AY273" s="336"/>
      <c r="AZ273" s="336"/>
      <c r="BA273" s="336"/>
      <c r="BB273" s="336"/>
      <c r="BC273" s="336"/>
      <c r="BD273" s="336"/>
      <c r="BE273" s="336"/>
      <c r="BF273" s="336"/>
    </row>
    <row r="274" spans="1:58" s="109" customFormat="1" ht="12.95" customHeight="1">
      <c r="A274" s="341" t="s">
        <v>469</v>
      </c>
      <c r="B274" s="342" t="s">
        <v>507</v>
      </c>
      <c r="C274" s="270"/>
      <c r="D274" s="270">
        <v>307187</v>
      </c>
      <c r="E274" s="351" t="s">
        <v>371</v>
      </c>
      <c r="F274" s="361"/>
      <c r="G274" s="320" t="s">
        <v>163</v>
      </c>
      <c r="H274" s="315"/>
      <c r="I274" s="315"/>
      <c r="J274" s="315"/>
      <c r="K274" s="344"/>
      <c r="L274" s="310" t="s">
        <v>221</v>
      </c>
      <c r="M274" s="345">
        <v>80</v>
      </c>
      <c r="N274" s="271">
        <v>0.75</v>
      </c>
      <c r="O274" s="251">
        <f>IFERROR(INDEX('Pipe Table'!$A$3:$R$39,MATCH('WELD LOG'!N274,'Pipe Table'!$A$3:$A$39,),MATCH('WELD LOG'!M274,'Pipe Table'!$A$3:$R$3,0)),"")</f>
        <v>0.154</v>
      </c>
      <c r="P274" s="601">
        <f t="shared" si="4"/>
        <v>2.3561944901923448</v>
      </c>
      <c r="Q274" s="317" t="s">
        <v>82</v>
      </c>
      <c r="R274" s="316"/>
      <c r="S274" s="318" t="s">
        <v>511</v>
      </c>
      <c r="T274" s="316"/>
      <c r="U274" s="320" t="s">
        <v>337</v>
      </c>
      <c r="V274" s="309">
        <v>46226</v>
      </c>
      <c r="W274" s="310" t="s">
        <v>378</v>
      </c>
      <c r="X274" s="313"/>
      <c r="Y274" s="350"/>
      <c r="Z274" s="350"/>
      <c r="AA274" s="313">
        <v>46230</v>
      </c>
      <c r="AB274" s="313"/>
      <c r="AC274" s="313"/>
      <c r="AD274" s="313"/>
      <c r="AE274" s="316"/>
      <c r="AF274" s="363"/>
      <c r="AG274" s="315"/>
      <c r="AH274" s="313"/>
      <c r="AI274" s="313"/>
      <c r="AJ274" s="313"/>
      <c r="AK274" s="313"/>
      <c r="AL274" s="352"/>
      <c r="AM274" s="313"/>
      <c r="AN274" s="311"/>
      <c r="AO274" s="313"/>
      <c r="AP274" s="356"/>
      <c r="AQ274" s="336"/>
      <c r="AR274" s="336"/>
      <c r="AS274" s="336"/>
      <c r="AT274" s="336"/>
      <c r="AU274" s="336"/>
      <c r="AV274" s="336"/>
      <c r="AW274" s="336"/>
      <c r="AX274" s="336"/>
      <c r="AY274" s="336"/>
      <c r="AZ274" s="336"/>
      <c r="BA274" s="336"/>
      <c r="BB274" s="336"/>
      <c r="BC274" s="336"/>
      <c r="BD274" s="336"/>
      <c r="BE274" s="336"/>
      <c r="BF274" s="336"/>
    </row>
    <row r="275" spans="1:58" s="109" customFormat="1" ht="12.95" customHeight="1">
      <c r="A275" s="341" t="s">
        <v>469</v>
      </c>
      <c r="B275" s="342" t="s">
        <v>507</v>
      </c>
      <c r="C275" s="270"/>
      <c r="D275" s="270">
        <v>307187</v>
      </c>
      <c r="E275" s="351" t="s">
        <v>371</v>
      </c>
      <c r="F275" s="361"/>
      <c r="G275" s="320" t="s">
        <v>163</v>
      </c>
      <c r="H275" s="315"/>
      <c r="I275" s="315"/>
      <c r="J275" s="315"/>
      <c r="K275" s="344"/>
      <c r="L275" s="310" t="s">
        <v>221</v>
      </c>
      <c r="M275" s="345">
        <v>80</v>
      </c>
      <c r="N275" s="271">
        <v>0.75</v>
      </c>
      <c r="O275" s="251">
        <f>IFERROR(INDEX('Pipe Table'!$A$3:$R$39,MATCH('WELD LOG'!N275,'Pipe Table'!$A$3:$A$39,),MATCH('WELD LOG'!M275,'Pipe Table'!$A$3:$R$3,0)),"")</f>
        <v>0.154</v>
      </c>
      <c r="P275" s="601">
        <f t="shared" si="4"/>
        <v>2.3561944901923448</v>
      </c>
      <c r="Q275" s="317" t="s">
        <v>82</v>
      </c>
      <c r="R275" s="316"/>
      <c r="S275" s="318" t="s">
        <v>512</v>
      </c>
      <c r="T275" s="316"/>
      <c r="U275" s="320" t="s">
        <v>337</v>
      </c>
      <c r="V275" s="309">
        <v>46226</v>
      </c>
      <c r="W275" s="310" t="s">
        <v>378</v>
      </c>
      <c r="X275" s="313"/>
      <c r="Y275" s="350"/>
      <c r="Z275" s="350"/>
      <c r="AA275" s="313">
        <v>46230</v>
      </c>
      <c r="AB275" s="313"/>
      <c r="AC275" s="313"/>
      <c r="AD275" s="313"/>
      <c r="AE275" s="316"/>
      <c r="AF275" s="363"/>
      <c r="AG275" s="315"/>
      <c r="AH275" s="313"/>
      <c r="AI275" s="313"/>
      <c r="AJ275" s="313"/>
      <c r="AK275" s="313"/>
      <c r="AL275" s="352"/>
      <c r="AM275" s="313"/>
      <c r="AN275" s="311"/>
      <c r="AO275" s="313"/>
      <c r="AP275" s="356"/>
      <c r="AQ275" s="336"/>
      <c r="AR275" s="336"/>
      <c r="AS275" s="336"/>
      <c r="AT275" s="336"/>
      <c r="AU275" s="336"/>
      <c r="AV275" s="336"/>
      <c r="AW275" s="336"/>
      <c r="AX275" s="336"/>
      <c r="AY275" s="336"/>
      <c r="AZ275" s="336"/>
      <c r="BA275" s="336"/>
      <c r="BB275" s="336"/>
      <c r="BC275" s="336"/>
      <c r="BD275" s="336"/>
      <c r="BE275" s="336"/>
      <c r="BF275" s="336"/>
    </row>
    <row r="276" spans="1:58" s="109" customFormat="1" ht="12.95" customHeight="1">
      <c r="A276" s="341" t="s">
        <v>469</v>
      </c>
      <c r="B276" s="342" t="s">
        <v>507</v>
      </c>
      <c r="C276" s="270"/>
      <c r="D276" s="270">
        <v>307187</v>
      </c>
      <c r="E276" s="351" t="s">
        <v>371</v>
      </c>
      <c r="F276" s="361"/>
      <c r="G276" s="320" t="s">
        <v>163</v>
      </c>
      <c r="H276" s="315"/>
      <c r="I276" s="315"/>
      <c r="J276" s="315"/>
      <c r="K276" s="344"/>
      <c r="L276" s="310" t="s">
        <v>221</v>
      </c>
      <c r="M276" s="345">
        <v>80</v>
      </c>
      <c r="N276" s="271">
        <v>0.75</v>
      </c>
      <c r="O276" s="251">
        <f>IFERROR(INDEX('Pipe Table'!$A$3:$R$39,MATCH('WELD LOG'!N276,'Pipe Table'!$A$3:$A$39,),MATCH('WELD LOG'!M276,'Pipe Table'!$A$3:$R$3,0)),"")</f>
        <v>0.154</v>
      </c>
      <c r="P276" s="601">
        <f t="shared" si="4"/>
        <v>2.3561944901923448</v>
      </c>
      <c r="Q276" s="317" t="s">
        <v>82</v>
      </c>
      <c r="R276" s="316"/>
      <c r="S276" s="318" t="s">
        <v>513</v>
      </c>
      <c r="T276" s="316"/>
      <c r="U276" s="320" t="s">
        <v>337</v>
      </c>
      <c r="V276" s="309">
        <v>46226</v>
      </c>
      <c r="W276" s="310" t="s">
        <v>378</v>
      </c>
      <c r="X276" s="313"/>
      <c r="Y276" s="350"/>
      <c r="Z276" s="350"/>
      <c r="AA276" s="313">
        <v>46230</v>
      </c>
      <c r="AB276" s="313"/>
      <c r="AC276" s="313"/>
      <c r="AD276" s="313"/>
      <c r="AE276" s="316"/>
      <c r="AF276" s="363"/>
      <c r="AG276" s="315"/>
      <c r="AH276" s="313"/>
      <c r="AI276" s="313"/>
      <c r="AJ276" s="313"/>
      <c r="AK276" s="313"/>
      <c r="AL276" s="352"/>
      <c r="AM276" s="313"/>
      <c r="AN276" s="311"/>
      <c r="AO276" s="316"/>
      <c r="AP276" s="356"/>
      <c r="AQ276" s="336"/>
      <c r="AR276" s="336"/>
      <c r="AS276" s="336"/>
      <c r="AT276" s="336"/>
      <c r="AU276" s="336"/>
      <c r="AV276" s="336"/>
      <c r="AW276" s="336"/>
      <c r="AX276" s="336"/>
      <c r="AY276" s="336"/>
      <c r="AZ276" s="336"/>
      <c r="BA276" s="336"/>
      <c r="BB276" s="336"/>
      <c r="BC276" s="336"/>
      <c r="BD276" s="336"/>
      <c r="BE276" s="336"/>
      <c r="BF276" s="336"/>
    </row>
    <row r="277" spans="1:58" s="109" customFormat="1" ht="12.95" customHeight="1">
      <c r="A277" s="341" t="s">
        <v>469</v>
      </c>
      <c r="B277" s="342" t="s">
        <v>507</v>
      </c>
      <c r="C277" s="270"/>
      <c r="D277" s="270">
        <v>307187</v>
      </c>
      <c r="E277" s="351" t="s">
        <v>371</v>
      </c>
      <c r="F277" s="361"/>
      <c r="G277" s="320" t="s">
        <v>163</v>
      </c>
      <c r="H277" s="315"/>
      <c r="I277" s="315"/>
      <c r="J277" s="315"/>
      <c r="K277" s="344"/>
      <c r="L277" s="310" t="s">
        <v>221</v>
      </c>
      <c r="M277" s="345">
        <v>80</v>
      </c>
      <c r="N277" s="271">
        <v>0.75</v>
      </c>
      <c r="O277" s="251">
        <f>IFERROR(INDEX('Pipe Table'!$A$3:$R$39,MATCH('WELD LOG'!N277,'Pipe Table'!$A$3:$A$39,),MATCH('WELD LOG'!M277,'Pipe Table'!$A$3:$R$3,0)),"")</f>
        <v>0.154</v>
      </c>
      <c r="P277" s="601">
        <f t="shared" si="4"/>
        <v>2.3561944901923448</v>
      </c>
      <c r="Q277" s="317" t="s">
        <v>82</v>
      </c>
      <c r="R277" s="316"/>
      <c r="S277" s="318" t="s">
        <v>514</v>
      </c>
      <c r="T277" s="316"/>
      <c r="U277" s="320" t="s">
        <v>337</v>
      </c>
      <c r="V277" s="309">
        <v>46226</v>
      </c>
      <c r="W277" s="310" t="s">
        <v>378</v>
      </c>
      <c r="X277" s="313"/>
      <c r="Y277" s="350"/>
      <c r="Z277" s="350"/>
      <c r="AA277" s="313">
        <v>46230</v>
      </c>
      <c r="AB277" s="313"/>
      <c r="AC277" s="313"/>
      <c r="AD277" s="313"/>
      <c r="AE277" s="316"/>
      <c r="AF277" s="363"/>
      <c r="AG277" s="315"/>
      <c r="AH277" s="313"/>
      <c r="AI277" s="313"/>
      <c r="AJ277" s="313"/>
      <c r="AK277" s="313"/>
      <c r="AL277" s="352"/>
      <c r="AM277" s="313"/>
      <c r="AN277" s="311"/>
      <c r="AO277" s="313"/>
      <c r="AP277" s="356"/>
      <c r="AQ277" s="336"/>
      <c r="AR277" s="336"/>
      <c r="AS277" s="336"/>
      <c r="AT277" s="336"/>
      <c r="AU277" s="336"/>
      <c r="AV277" s="336"/>
      <c r="AW277" s="336"/>
      <c r="AX277" s="336"/>
      <c r="AY277" s="336"/>
      <c r="AZ277" s="336"/>
      <c r="BA277" s="336"/>
      <c r="BB277" s="336"/>
      <c r="BC277" s="336"/>
      <c r="BD277" s="336"/>
      <c r="BE277" s="336"/>
      <c r="BF277" s="336"/>
    </row>
    <row r="278" spans="1:58" s="109" customFormat="1" ht="12.95" customHeight="1">
      <c r="A278" s="341" t="s">
        <v>469</v>
      </c>
      <c r="B278" s="342" t="s">
        <v>507</v>
      </c>
      <c r="C278" s="270"/>
      <c r="D278" s="270">
        <v>307187</v>
      </c>
      <c r="E278" s="351" t="s">
        <v>371</v>
      </c>
      <c r="F278" s="361"/>
      <c r="G278" s="320" t="s">
        <v>163</v>
      </c>
      <c r="H278" s="315"/>
      <c r="I278" s="315"/>
      <c r="J278" s="315"/>
      <c r="K278" s="344"/>
      <c r="L278" s="310" t="s">
        <v>221</v>
      </c>
      <c r="M278" s="345">
        <v>80</v>
      </c>
      <c r="N278" s="271">
        <v>0.75</v>
      </c>
      <c r="O278" s="251">
        <f>IFERROR(INDEX('Pipe Table'!$A$3:$R$39,MATCH('WELD LOG'!N278,'Pipe Table'!$A$3:$A$39,),MATCH('WELD LOG'!M278,'Pipe Table'!$A$3:$R$3,0)),"")</f>
        <v>0.154</v>
      </c>
      <c r="P278" s="601">
        <f t="shared" si="4"/>
        <v>2.3561944901923448</v>
      </c>
      <c r="Q278" s="317" t="s">
        <v>82</v>
      </c>
      <c r="R278" s="316"/>
      <c r="S278" s="318" t="s">
        <v>515</v>
      </c>
      <c r="T278" s="316"/>
      <c r="U278" s="320" t="s">
        <v>337</v>
      </c>
      <c r="V278" s="309">
        <v>46226</v>
      </c>
      <c r="W278" s="310" t="s">
        <v>378</v>
      </c>
      <c r="X278" s="313"/>
      <c r="Y278" s="350"/>
      <c r="Z278" s="350"/>
      <c r="AA278" s="350"/>
      <c r="AB278" s="313"/>
      <c r="AC278" s="313"/>
      <c r="AD278" s="313"/>
      <c r="AE278" s="316"/>
      <c r="AF278" s="363"/>
      <c r="AG278" s="315"/>
      <c r="AH278" s="313"/>
      <c r="AI278" s="313"/>
      <c r="AJ278" s="313"/>
      <c r="AK278" s="313"/>
      <c r="AL278" s="352"/>
      <c r="AM278" s="313"/>
      <c r="AN278" s="311"/>
      <c r="AO278" s="316"/>
      <c r="AP278" s="356"/>
      <c r="AQ278" s="336"/>
      <c r="AR278" s="336"/>
      <c r="AS278" s="336"/>
      <c r="AT278" s="336"/>
      <c r="AU278" s="336"/>
      <c r="AV278" s="336"/>
      <c r="AW278" s="336"/>
      <c r="AX278" s="336"/>
      <c r="AY278" s="336"/>
      <c r="AZ278" s="336"/>
      <c r="BA278" s="336"/>
      <c r="BB278" s="336"/>
      <c r="BC278" s="336"/>
      <c r="BD278" s="336"/>
      <c r="BE278" s="336"/>
      <c r="BF278" s="336"/>
    </row>
    <row r="279" spans="1:58" s="109" customFormat="1" ht="12.95" customHeight="1">
      <c r="A279" s="341" t="s">
        <v>469</v>
      </c>
      <c r="B279" s="342" t="s">
        <v>507</v>
      </c>
      <c r="C279" s="270"/>
      <c r="D279" s="270">
        <v>307187</v>
      </c>
      <c r="E279" s="351" t="s">
        <v>371</v>
      </c>
      <c r="F279" s="361"/>
      <c r="G279" s="320" t="s">
        <v>163</v>
      </c>
      <c r="H279" s="315"/>
      <c r="I279" s="315"/>
      <c r="J279" s="315"/>
      <c r="K279" s="344"/>
      <c r="L279" s="310" t="s">
        <v>221</v>
      </c>
      <c r="M279" s="345">
        <v>80</v>
      </c>
      <c r="N279" s="271">
        <v>0.75</v>
      </c>
      <c r="O279" s="251">
        <f>IFERROR(INDEX('Pipe Table'!$A$3:$R$39,MATCH('WELD LOG'!N279,'Pipe Table'!$A$3:$A$39,),MATCH('WELD LOG'!M279,'Pipe Table'!$A$3:$R$3,0)),"")</f>
        <v>0.154</v>
      </c>
      <c r="P279" s="601">
        <f t="shared" si="4"/>
        <v>2.3561944901923448</v>
      </c>
      <c r="Q279" s="317" t="s">
        <v>82</v>
      </c>
      <c r="R279" s="316"/>
      <c r="S279" s="318" t="s">
        <v>516</v>
      </c>
      <c r="T279" s="316"/>
      <c r="U279" s="320" t="s">
        <v>337</v>
      </c>
      <c r="V279" s="309">
        <v>46226</v>
      </c>
      <c r="W279" s="310" t="s">
        <v>378</v>
      </c>
      <c r="X279" s="313"/>
      <c r="Y279" s="350"/>
      <c r="Z279" s="350"/>
      <c r="AA279" s="350"/>
      <c r="AB279" s="313"/>
      <c r="AC279" s="313"/>
      <c r="AD279" s="313"/>
      <c r="AE279" s="316"/>
      <c r="AF279" s="363"/>
      <c r="AG279" s="315"/>
      <c r="AH279" s="313"/>
      <c r="AI279" s="313"/>
      <c r="AJ279" s="313"/>
      <c r="AK279" s="350"/>
      <c r="AL279" s="352"/>
      <c r="AM279" s="313"/>
      <c r="AN279" s="311"/>
      <c r="AO279" s="352"/>
      <c r="AP279" s="356"/>
      <c r="AQ279" s="336"/>
      <c r="AR279" s="336"/>
      <c r="AS279" s="336"/>
      <c r="AT279" s="336"/>
      <c r="AU279" s="336"/>
      <c r="AV279" s="336"/>
      <c r="AW279" s="336"/>
      <c r="AX279" s="336"/>
      <c r="AY279" s="336"/>
      <c r="AZ279" s="336"/>
      <c r="BA279" s="336"/>
      <c r="BB279" s="336"/>
      <c r="BC279" s="336"/>
      <c r="BD279" s="336"/>
      <c r="BE279" s="336"/>
      <c r="BF279" s="336"/>
    </row>
    <row r="280" spans="1:58" s="109" customFormat="1" ht="12.95" customHeight="1">
      <c r="A280" s="341" t="s">
        <v>469</v>
      </c>
      <c r="B280" s="342" t="s">
        <v>507</v>
      </c>
      <c r="C280" s="270"/>
      <c r="D280" s="270">
        <v>307187</v>
      </c>
      <c r="E280" s="351" t="s">
        <v>371</v>
      </c>
      <c r="F280" s="361"/>
      <c r="G280" s="320" t="s">
        <v>163</v>
      </c>
      <c r="H280" s="315"/>
      <c r="I280" s="315"/>
      <c r="J280" s="315"/>
      <c r="K280" s="344"/>
      <c r="L280" s="310" t="s">
        <v>221</v>
      </c>
      <c r="M280" s="345">
        <v>80</v>
      </c>
      <c r="N280" s="271">
        <v>0.75</v>
      </c>
      <c r="O280" s="251">
        <f>IFERROR(INDEX('Pipe Table'!$A$3:$R$39,MATCH('WELD LOG'!N280,'Pipe Table'!$A$3:$A$39,),MATCH('WELD LOG'!M280,'Pipe Table'!$A$3:$R$3,0)),"")</f>
        <v>0.154</v>
      </c>
      <c r="P280" s="601">
        <f t="shared" si="4"/>
        <v>2.3561944901923448</v>
      </c>
      <c r="Q280" s="317" t="s">
        <v>82</v>
      </c>
      <c r="R280" s="316"/>
      <c r="S280" s="318" t="s">
        <v>517</v>
      </c>
      <c r="T280" s="316"/>
      <c r="U280" s="320" t="s">
        <v>337</v>
      </c>
      <c r="V280" s="309">
        <v>46226</v>
      </c>
      <c r="W280" s="310" t="s">
        <v>378</v>
      </c>
      <c r="X280" s="313"/>
      <c r="Y280" s="350"/>
      <c r="Z280" s="350"/>
      <c r="AA280" s="350">
        <v>46230</v>
      </c>
      <c r="AB280" s="313"/>
      <c r="AC280" s="313"/>
      <c r="AD280" s="313"/>
      <c r="AE280" s="316"/>
      <c r="AF280" s="363"/>
      <c r="AG280" s="315"/>
      <c r="AH280" s="313"/>
      <c r="AI280" s="313"/>
      <c r="AJ280" s="313"/>
      <c r="AK280" s="350"/>
      <c r="AL280" s="352"/>
      <c r="AM280" s="313"/>
      <c r="AN280" s="311"/>
      <c r="AO280" s="352"/>
      <c r="AP280" s="356"/>
      <c r="AQ280" s="336"/>
      <c r="AR280" s="336"/>
      <c r="AS280" s="336"/>
      <c r="AT280" s="336"/>
      <c r="AU280" s="336"/>
      <c r="AV280" s="336"/>
      <c r="AW280" s="336"/>
      <c r="AX280" s="336"/>
      <c r="AY280" s="336"/>
      <c r="AZ280" s="336"/>
      <c r="BA280" s="336"/>
      <c r="BB280" s="336"/>
      <c r="BC280" s="336"/>
      <c r="BD280" s="336"/>
      <c r="BE280" s="336"/>
      <c r="BF280" s="336"/>
    </row>
    <row r="281" spans="1:58" s="109" customFormat="1" ht="12.95" customHeight="1">
      <c r="A281" s="341" t="s">
        <v>469</v>
      </c>
      <c r="B281" s="342" t="s">
        <v>507</v>
      </c>
      <c r="C281" s="270"/>
      <c r="D281" s="270">
        <v>307187</v>
      </c>
      <c r="E281" s="351" t="s">
        <v>371</v>
      </c>
      <c r="F281" s="361"/>
      <c r="G281" s="320" t="s">
        <v>163</v>
      </c>
      <c r="H281" s="315"/>
      <c r="I281" s="315"/>
      <c r="J281" s="315"/>
      <c r="K281" s="344"/>
      <c r="L281" s="310" t="s">
        <v>221</v>
      </c>
      <c r="M281" s="345">
        <v>80</v>
      </c>
      <c r="N281" s="271">
        <v>0.75</v>
      </c>
      <c r="O281" s="251">
        <f>IFERROR(INDEX('Pipe Table'!$A$3:$R$39,MATCH('WELD LOG'!N281,'Pipe Table'!$A$3:$A$39,),MATCH('WELD LOG'!M281,'Pipe Table'!$A$3:$R$3,0)),"")</f>
        <v>0.154</v>
      </c>
      <c r="P281" s="601">
        <f t="shared" si="4"/>
        <v>2.3561944901923448</v>
      </c>
      <c r="Q281" s="317" t="s">
        <v>82</v>
      </c>
      <c r="R281" s="316"/>
      <c r="S281" s="318" t="s">
        <v>518</v>
      </c>
      <c r="T281" s="316"/>
      <c r="U281" s="320" t="s">
        <v>337</v>
      </c>
      <c r="V281" s="309">
        <v>46226</v>
      </c>
      <c r="W281" s="310" t="s">
        <v>378</v>
      </c>
      <c r="X281" s="313"/>
      <c r="Y281" s="313"/>
      <c r="Z281" s="313"/>
      <c r="AA281" s="313">
        <v>46230</v>
      </c>
      <c r="AB281" s="313"/>
      <c r="AC281" s="313"/>
      <c r="AD281" s="313"/>
      <c r="AE281" s="316"/>
      <c r="AF281" s="363"/>
      <c r="AG281" s="315"/>
      <c r="AH281" s="313"/>
      <c r="AI281" s="313"/>
      <c r="AJ281" s="313"/>
      <c r="AK281" s="350"/>
      <c r="AL281" s="352"/>
      <c r="AM281" s="313"/>
      <c r="AN281" s="311"/>
      <c r="AO281" s="352"/>
      <c r="AP281" s="356"/>
      <c r="AQ281" s="336"/>
      <c r="AR281" s="336"/>
      <c r="AS281" s="336"/>
      <c r="AT281" s="336"/>
      <c r="AU281" s="336"/>
      <c r="AV281" s="336"/>
      <c r="AW281" s="336"/>
      <c r="AX281" s="336"/>
      <c r="AY281" s="336"/>
      <c r="AZ281" s="336"/>
      <c r="BA281" s="336"/>
      <c r="BB281" s="336"/>
      <c r="BC281" s="336"/>
      <c r="BD281" s="336"/>
      <c r="BE281" s="336"/>
      <c r="BF281" s="336"/>
    </row>
    <row r="282" spans="1:58" s="109" customFormat="1" ht="12.95" customHeight="1">
      <c r="A282" s="341" t="s">
        <v>469</v>
      </c>
      <c r="B282" s="342" t="s">
        <v>507</v>
      </c>
      <c r="C282" s="270"/>
      <c r="D282" s="270">
        <v>307187</v>
      </c>
      <c r="E282" s="351" t="s">
        <v>371</v>
      </c>
      <c r="F282" s="361"/>
      <c r="G282" s="320" t="s">
        <v>163</v>
      </c>
      <c r="H282" s="315"/>
      <c r="I282" s="315"/>
      <c r="J282" s="315"/>
      <c r="K282" s="344"/>
      <c r="L282" s="310" t="s">
        <v>221</v>
      </c>
      <c r="M282" s="345">
        <v>80</v>
      </c>
      <c r="N282" s="271">
        <v>0.75</v>
      </c>
      <c r="O282" s="251">
        <f>IFERROR(INDEX('Pipe Table'!$A$3:$R$39,MATCH('WELD LOG'!N282,'Pipe Table'!$A$3:$A$39,),MATCH('WELD LOG'!M282,'Pipe Table'!$A$3:$R$3,0)),"")</f>
        <v>0.154</v>
      </c>
      <c r="P282" s="601">
        <f t="shared" si="4"/>
        <v>2.3561944901923448</v>
      </c>
      <c r="Q282" s="317" t="s">
        <v>82</v>
      </c>
      <c r="R282" s="316"/>
      <c r="S282" s="318" t="s">
        <v>519</v>
      </c>
      <c r="T282" s="316"/>
      <c r="U282" s="320" t="s">
        <v>337</v>
      </c>
      <c r="V282" s="309">
        <v>46226</v>
      </c>
      <c r="W282" s="310" t="s">
        <v>378</v>
      </c>
      <c r="X282" s="313"/>
      <c r="Y282" s="313"/>
      <c r="Z282" s="313"/>
      <c r="AA282" s="313">
        <v>46230</v>
      </c>
      <c r="AB282" s="313"/>
      <c r="AC282" s="313"/>
      <c r="AD282" s="313"/>
      <c r="AE282" s="316"/>
      <c r="AF282" s="363"/>
      <c r="AG282" s="315"/>
      <c r="AH282" s="313"/>
      <c r="AI282" s="313"/>
      <c r="AJ282" s="313"/>
      <c r="AK282" s="350"/>
      <c r="AL282" s="352"/>
      <c r="AM282" s="313"/>
      <c r="AN282" s="311"/>
      <c r="AO282" s="352"/>
      <c r="AP282" s="356"/>
      <c r="AQ282" s="336"/>
      <c r="AR282" s="336"/>
      <c r="AS282" s="336"/>
      <c r="AT282" s="336"/>
      <c r="AU282" s="336"/>
      <c r="AV282" s="336"/>
      <c r="AW282" s="336"/>
      <c r="AX282" s="336"/>
      <c r="AY282" s="336"/>
      <c r="AZ282" s="336"/>
      <c r="BA282" s="336"/>
      <c r="BB282" s="336"/>
      <c r="BC282" s="336"/>
      <c r="BD282" s="336"/>
      <c r="BE282" s="336"/>
      <c r="BF282" s="336"/>
    </row>
    <row r="283" spans="1:58" s="109" customFormat="1" ht="12.95" customHeight="1">
      <c r="A283" s="341" t="s">
        <v>469</v>
      </c>
      <c r="B283" s="342" t="s">
        <v>507</v>
      </c>
      <c r="C283" s="270"/>
      <c r="D283" s="270">
        <v>307187</v>
      </c>
      <c r="E283" s="351" t="s">
        <v>371</v>
      </c>
      <c r="F283" s="361"/>
      <c r="G283" s="320" t="s">
        <v>163</v>
      </c>
      <c r="H283" s="315"/>
      <c r="I283" s="315"/>
      <c r="J283" s="315"/>
      <c r="K283" s="344"/>
      <c r="L283" s="310" t="s">
        <v>221</v>
      </c>
      <c r="M283" s="345">
        <v>80</v>
      </c>
      <c r="N283" s="271">
        <v>0.75</v>
      </c>
      <c r="O283" s="251">
        <f>IFERROR(INDEX('Pipe Table'!$A$3:$R$39,MATCH('WELD LOG'!N283,'Pipe Table'!$A$3:$A$39,),MATCH('WELD LOG'!M283,'Pipe Table'!$A$3:$R$3,0)),"")</f>
        <v>0.154</v>
      </c>
      <c r="P283" s="601">
        <f t="shared" si="4"/>
        <v>2.3561944901923448</v>
      </c>
      <c r="Q283" s="317" t="s">
        <v>82</v>
      </c>
      <c r="R283" s="316"/>
      <c r="S283" s="318" t="s">
        <v>520</v>
      </c>
      <c r="T283" s="316"/>
      <c r="U283" s="320" t="s">
        <v>337</v>
      </c>
      <c r="V283" s="309">
        <v>46226</v>
      </c>
      <c r="W283" s="310" t="s">
        <v>378</v>
      </c>
      <c r="X283" s="313"/>
      <c r="Y283" s="313"/>
      <c r="Z283" s="313"/>
      <c r="AA283" s="313"/>
      <c r="AB283" s="313"/>
      <c r="AC283" s="313"/>
      <c r="AD283" s="313"/>
      <c r="AE283" s="316"/>
      <c r="AF283" s="363"/>
      <c r="AG283" s="315"/>
      <c r="AH283" s="313"/>
      <c r="AI283" s="313"/>
      <c r="AJ283" s="313"/>
      <c r="AK283" s="350"/>
      <c r="AL283" s="352"/>
      <c r="AM283" s="313"/>
      <c r="AN283" s="311"/>
      <c r="AO283" s="352"/>
      <c r="AP283" s="356"/>
      <c r="AQ283" s="336"/>
      <c r="AR283" s="336"/>
      <c r="AS283" s="336"/>
      <c r="AT283" s="336"/>
      <c r="AU283" s="336"/>
      <c r="AV283" s="336"/>
      <c r="AW283" s="336"/>
      <c r="AX283" s="336"/>
      <c r="AY283" s="336"/>
      <c r="AZ283" s="336"/>
      <c r="BA283" s="336"/>
      <c r="BB283" s="336"/>
      <c r="BC283" s="336"/>
      <c r="BD283" s="336"/>
      <c r="BE283" s="336"/>
      <c r="BF283" s="336"/>
    </row>
    <row r="284" spans="1:58" s="109" customFormat="1" ht="12.95" customHeight="1">
      <c r="A284" s="341" t="s">
        <v>469</v>
      </c>
      <c r="B284" s="342" t="s">
        <v>507</v>
      </c>
      <c r="C284" s="270"/>
      <c r="D284" s="270">
        <v>307187</v>
      </c>
      <c r="E284" s="351" t="s">
        <v>371</v>
      </c>
      <c r="F284" s="361"/>
      <c r="G284" s="320" t="s">
        <v>163</v>
      </c>
      <c r="H284" s="315"/>
      <c r="I284" s="315"/>
      <c r="J284" s="315"/>
      <c r="K284" s="344"/>
      <c r="L284" s="310" t="s">
        <v>221</v>
      </c>
      <c r="M284" s="345">
        <v>80</v>
      </c>
      <c r="N284" s="271">
        <v>0.75</v>
      </c>
      <c r="O284" s="251">
        <f>IFERROR(INDEX('Pipe Table'!$A$3:$R$39,MATCH('WELD LOG'!N284,'Pipe Table'!$A$3:$A$39,),MATCH('WELD LOG'!M284,'Pipe Table'!$A$3:$R$3,0)),"")</f>
        <v>0.154</v>
      </c>
      <c r="P284" s="601">
        <f t="shared" si="4"/>
        <v>2.3561944901923448</v>
      </c>
      <c r="Q284" s="317" t="s">
        <v>82</v>
      </c>
      <c r="R284" s="316"/>
      <c r="S284" s="318" t="s">
        <v>521</v>
      </c>
      <c r="T284" s="316"/>
      <c r="U284" s="320" t="s">
        <v>337</v>
      </c>
      <c r="V284" s="309">
        <v>46226</v>
      </c>
      <c r="W284" s="310" t="s">
        <v>378</v>
      </c>
      <c r="X284" s="313"/>
      <c r="Y284" s="350"/>
      <c r="Z284" s="350"/>
      <c r="AA284" s="313">
        <v>46230</v>
      </c>
      <c r="AB284" s="313"/>
      <c r="AC284" s="313"/>
      <c r="AD284" s="313"/>
      <c r="AE284" s="316"/>
      <c r="AF284" s="363"/>
      <c r="AG284" s="315"/>
      <c r="AH284" s="313"/>
      <c r="AI284" s="313"/>
      <c r="AJ284" s="313"/>
      <c r="AK284" s="313"/>
      <c r="AL284" s="352"/>
      <c r="AM284" s="313"/>
      <c r="AN284" s="311"/>
      <c r="AO284" s="316"/>
      <c r="AP284" s="356"/>
      <c r="AQ284" s="336"/>
      <c r="AR284" s="336"/>
      <c r="AS284" s="336"/>
      <c r="AT284" s="336"/>
      <c r="AU284" s="336"/>
      <c r="AV284" s="336"/>
      <c r="AW284" s="336"/>
      <c r="AX284" s="336"/>
      <c r="AY284" s="336"/>
      <c r="AZ284" s="336"/>
      <c r="BA284" s="336"/>
      <c r="BB284" s="336"/>
      <c r="BC284" s="336"/>
      <c r="BD284" s="336"/>
      <c r="BE284" s="336"/>
      <c r="BF284" s="336"/>
    </row>
    <row r="285" spans="1:58" s="109" customFormat="1" ht="12.95" customHeight="1">
      <c r="A285" s="341" t="s">
        <v>469</v>
      </c>
      <c r="B285" s="342" t="s">
        <v>507</v>
      </c>
      <c r="C285" s="270"/>
      <c r="D285" s="270">
        <v>307187</v>
      </c>
      <c r="E285" s="351" t="s">
        <v>371</v>
      </c>
      <c r="F285" s="361"/>
      <c r="G285" s="320" t="s">
        <v>163</v>
      </c>
      <c r="H285" s="315"/>
      <c r="I285" s="315"/>
      <c r="J285" s="315"/>
      <c r="K285" s="344"/>
      <c r="L285" s="310" t="s">
        <v>221</v>
      </c>
      <c r="M285" s="345">
        <v>80</v>
      </c>
      <c r="N285" s="271">
        <v>0.75</v>
      </c>
      <c r="O285" s="251">
        <f>IFERROR(INDEX('Pipe Table'!$A$3:$R$39,MATCH('WELD LOG'!N285,'Pipe Table'!$A$3:$A$39,),MATCH('WELD LOG'!M285,'Pipe Table'!$A$3:$R$3,0)),"")</f>
        <v>0.154</v>
      </c>
      <c r="P285" s="601">
        <f t="shared" si="4"/>
        <v>2.3561944901923448</v>
      </c>
      <c r="Q285" s="317" t="s">
        <v>82</v>
      </c>
      <c r="R285" s="316"/>
      <c r="S285" s="318" t="s">
        <v>522</v>
      </c>
      <c r="T285" s="316"/>
      <c r="U285" s="320" t="s">
        <v>337</v>
      </c>
      <c r="V285" s="309">
        <v>46226</v>
      </c>
      <c r="W285" s="310" t="s">
        <v>378</v>
      </c>
      <c r="X285" s="313"/>
      <c r="Y285" s="313"/>
      <c r="Z285" s="313"/>
      <c r="AA285" s="313"/>
      <c r="AB285" s="313"/>
      <c r="AC285" s="313"/>
      <c r="AD285" s="313"/>
      <c r="AE285" s="316"/>
      <c r="AF285" s="363"/>
      <c r="AG285" s="315"/>
      <c r="AH285" s="313"/>
      <c r="AI285" s="313"/>
      <c r="AJ285" s="313"/>
      <c r="AK285" s="350"/>
      <c r="AL285" s="352"/>
      <c r="AM285" s="313"/>
      <c r="AN285" s="311"/>
      <c r="AO285" s="352"/>
      <c r="AP285" s="356"/>
      <c r="AQ285" s="336"/>
      <c r="AR285" s="336"/>
      <c r="AS285" s="336"/>
      <c r="AT285" s="336"/>
      <c r="AU285" s="336"/>
      <c r="AV285" s="336"/>
      <c r="AW285" s="336"/>
      <c r="AX285" s="336"/>
      <c r="AY285" s="336"/>
      <c r="AZ285" s="336"/>
      <c r="BA285" s="336"/>
      <c r="BB285" s="336"/>
      <c r="BC285" s="336"/>
      <c r="BD285" s="336"/>
      <c r="BE285" s="336"/>
      <c r="BF285" s="336"/>
    </row>
    <row r="286" spans="1:58" s="109" customFormat="1" ht="12.95" customHeight="1">
      <c r="A286" s="341" t="s">
        <v>469</v>
      </c>
      <c r="B286" s="342" t="s">
        <v>507</v>
      </c>
      <c r="C286" s="270"/>
      <c r="D286" s="270">
        <v>307187</v>
      </c>
      <c r="E286" s="351" t="s">
        <v>371</v>
      </c>
      <c r="F286" s="361"/>
      <c r="G286" s="320" t="s">
        <v>163</v>
      </c>
      <c r="H286" s="315"/>
      <c r="I286" s="315"/>
      <c r="J286" s="315"/>
      <c r="K286" s="344"/>
      <c r="L286" s="310" t="s">
        <v>221</v>
      </c>
      <c r="M286" s="345">
        <v>80</v>
      </c>
      <c r="N286" s="271">
        <v>0.75</v>
      </c>
      <c r="O286" s="251">
        <f>IFERROR(INDEX('Pipe Table'!$A$3:$R$39,MATCH('WELD LOG'!N286,'Pipe Table'!$A$3:$A$39,),MATCH('WELD LOG'!M286,'Pipe Table'!$A$3:$R$3,0)),"")</f>
        <v>0.154</v>
      </c>
      <c r="P286" s="601">
        <f t="shared" si="4"/>
        <v>2.3561944901923448</v>
      </c>
      <c r="Q286" s="317" t="s">
        <v>82</v>
      </c>
      <c r="R286" s="316"/>
      <c r="S286" s="318" t="s">
        <v>523</v>
      </c>
      <c r="T286" s="316"/>
      <c r="U286" s="320" t="s">
        <v>337</v>
      </c>
      <c r="V286" s="309">
        <v>46226</v>
      </c>
      <c r="W286" s="310" t="s">
        <v>378</v>
      </c>
      <c r="X286" s="313"/>
      <c r="Y286" s="313"/>
      <c r="Z286" s="313"/>
      <c r="AA286" s="313"/>
      <c r="AB286" s="313"/>
      <c r="AC286" s="313"/>
      <c r="AD286" s="313"/>
      <c r="AE286" s="316"/>
      <c r="AF286" s="363"/>
      <c r="AG286" s="315"/>
      <c r="AH286" s="313"/>
      <c r="AI286" s="313"/>
      <c r="AJ286" s="313"/>
      <c r="AK286" s="350"/>
      <c r="AL286" s="352"/>
      <c r="AM286" s="313"/>
      <c r="AN286" s="311"/>
      <c r="AO286" s="352"/>
      <c r="AP286" s="356"/>
      <c r="AQ286" s="336"/>
      <c r="AR286" s="336"/>
      <c r="AS286" s="336"/>
      <c r="AT286" s="336"/>
      <c r="AU286" s="336"/>
      <c r="AV286" s="336"/>
      <c r="AW286" s="336"/>
      <c r="AX286" s="336"/>
      <c r="AY286" s="336"/>
      <c r="AZ286" s="336"/>
      <c r="BA286" s="336"/>
      <c r="BB286" s="336"/>
      <c r="BC286" s="336"/>
      <c r="BD286" s="336"/>
      <c r="BE286" s="336"/>
      <c r="BF286" s="336"/>
    </row>
    <row r="287" spans="1:58" s="109" customFormat="1" ht="12.95" customHeight="1">
      <c r="A287" s="341" t="s">
        <v>469</v>
      </c>
      <c r="B287" s="342" t="s">
        <v>507</v>
      </c>
      <c r="C287" s="270"/>
      <c r="D287" s="270">
        <v>307187</v>
      </c>
      <c r="E287" s="351" t="s">
        <v>371</v>
      </c>
      <c r="F287" s="361"/>
      <c r="G287" s="320" t="s">
        <v>163</v>
      </c>
      <c r="H287" s="315"/>
      <c r="I287" s="315"/>
      <c r="J287" s="315"/>
      <c r="K287" s="344"/>
      <c r="L287" s="310" t="s">
        <v>221</v>
      </c>
      <c r="M287" s="345">
        <v>80</v>
      </c>
      <c r="N287" s="271">
        <v>0.75</v>
      </c>
      <c r="O287" s="251">
        <f>IFERROR(INDEX('Pipe Table'!$A$3:$R$39,MATCH('WELD LOG'!N287,'Pipe Table'!$A$3:$A$39,),MATCH('WELD LOG'!M287,'Pipe Table'!$A$3:$R$3,0)),"")</f>
        <v>0.154</v>
      </c>
      <c r="P287" s="601">
        <f t="shared" si="4"/>
        <v>2.3561944901923448</v>
      </c>
      <c r="Q287" s="317" t="s">
        <v>82</v>
      </c>
      <c r="R287" s="316"/>
      <c r="S287" s="318" t="s">
        <v>524</v>
      </c>
      <c r="T287" s="316"/>
      <c r="U287" s="320" t="s">
        <v>337</v>
      </c>
      <c r="V287" s="309">
        <v>46226</v>
      </c>
      <c r="W287" s="310" t="s">
        <v>378</v>
      </c>
      <c r="X287" s="313"/>
      <c r="Y287" s="313"/>
      <c r="Z287" s="313"/>
      <c r="AA287" s="313"/>
      <c r="AB287" s="313"/>
      <c r="AC287" s="313"/>
      <c r="AD287" s="313"/>
      <c r="AE287" s="316"/>
      <c r="AF287" s="363"/>
      <c r="AG287" s="315"/>
      <c r="AH287" s="313"/>
      <c r="AI287" s="313"/>
      <c r="AJ287" s="313"/>
      <c r="AK287" s="350"/>
      <c r="AL287" s="352"/>
      <c r="AM287" s="313"/>
      <c r="AN287" s="311"/>
      <c r="AO287" s="352"/>
      <c r="AP287" s="356"/>
      <c r="AQ287" s="336"/>
      <c r="AR287" s="336"/>
      <c r="AS287" s="336"/>
      <c r="AT287" s="336"/>
      <c r="AU287" s="336"/>
      <c r="AV287" s="336"/>
      <c r="AW287" s="336"/>
      <c r="AX287" s="336"/>
      <c r="AY287" s="336"/>
      <c r="AZ287" s="336"/>
      <c r="BA287" s="336"/>
      <c r="BB287" s="336"/>
      <c r="BC287" s="336"/>
      <c r="BD287" s="336"/>
      <c r="BE287" s="336"/>
      <c r="BF287" s="336"/>
    </row>
    <row r="288" spans="1:58" s="109" customFormat="1" ht="12.95" customHeight="1">
      <c r="A288" s="341" t="s">
        <v>469</v>
      </c>
      <c r="B288" s="342" t="s">
        <v>507</v>
      </c>
      <c r="C288" s="270"/>
      <c r="D288" s="270">
        <v>307187</v>
      </c>
      <c r="E288" s="351" t="s">
        <v>371</v>
      </c>
      <c r="F288" s="361"/>
      <c r="G288" s="320" t="s">
        <v>163</v>
      </c>
      <c r="H288" s="315"/>
      <c r="I288" s="315"/>
      <c r="J288" s="315"/>
      <c r="K288" s="344"/>
      <c r="L288" s="310" t="s">
        <v>221</v>
      </c>
      <c r="M288" s="345">
        <v>80</v>
      </c>
      <c r="N288" s="271">
        <v>0.75</v>
      </c>
      <c r="O288" s="251">
        <f>IFERROR(INDEX('Pipe Table'!$A$3:$R$39,MATCH('WELD LOG'!N288,'Pipe Table'!$A$3:$A$39,),MATCH('WELD LOG'!M288,'Pipe Table'!$A$3:$R$3,0)),"")</f>
        <v>0.154</v>
      </c>
      <c r="P288" s="601">
        <f t="shared" si="4"/>
        <v>2.3561944901923448</v>
      </c>
      <c r="Q288" s="317" t="s">
        <v>82</v>
      </c>
      <c r="R288" s="316"/>
      <c r="S288" s="318" t="s">
        <v>525</v>
      </c>
      <c r="T288" s="316"/>
      <c r="U288" s="320" t="s">
        <v>337</v>
      </c>
      <c r="V288" s="309">
        <v>46226</v>
      </c>
      <c r="W288" s="310" t="s">
        <v>378</v>
      </c>
      <c r="X288" s="313"/>
      <c r="Y288" s="313"/>
      <c r="Z288" s="313"/>
      <c r="AA288" s="313"/>
      <c r="AB288" s="313"/>
      <c r="AC288" s="313"/>
      <c r="AD288" s="313"/>
      <c r="AE288" s="316"/>
      <c r="AF288" s="363"/>
      <c r="AG288" s="315"/>
      <c r="AH288" s="313"/>
      <c r="AI288" s="313"/>
      <c r="AJ288" s="313"/>
      <c r="AK288" s="350"/>
      <c r="AL288" s="352"/>
      <c r="AM288" s="313"/>
      <c r="AN288" s="311"/>
      <c r="AO288" s="352"/>
      <c r="AP288" s="356"/>
      <c r="AQ288" s="336"/>
      <c r="AR288" s="336"/>
      <c r="AS288" s="336"/>
      <c r="AT288" s="336"/>
      <c r="AU288" s="336"/>
      <c r="AV288" s="336"/>
      <c r="AW288" s="336"/>
      <c r="AX288" s="336"/>
      <c r="AY288" s="336"/>
      <c r="AZ288" s="336"/>
      <c r="BA288" s="336"/>
      <c r="BB288" s="336"/>
      <c r="BC288" s="336"/>
      <c r="BD288" s="336"/>
      <c r="BE288" s="336"/>
      <c r="BF288" s="336"/>
    </row>
    <row r="289" spans="1:58" s="109" customFormat="1" ht="12.95" customHeight="1">
      <c r="A289" s="341" t="s">
        <v>526</v>
      </c>
      <c r="B289" s="358" t="s">
        <v>527</v>
      </c>
      <c r="C289" s="270"/>
      <c r="D289" s="357">
        <v>300456</v>
      </c>
      <c r="E289" s="351" t="s">
        <v>381</v>
      </c>
      <c r="F289" s="361"/>
      <c r="G289" s="320" t="s">
        <v>163</v>
      </c>
      <c r="H289" s="315"/>
      <c r="I289" s="315"/>
      <c r="J289" s="315"/>
      <c r="K289" s="344"/>
      <c r="L289" s="310" t="s">
        <v>221</v>
      </c>
      <c r="M289" s="345">
        <v>80</v>
      </c>
      <c r="N289" s="364">
        <v>1</v>
      </c>
      <c r="O289" s="251">
        <f>IFERROR(INDEX('Pipe Table'!$A$3:$R$39,MATCH('WELD LOG'!N289,'Pipe Table'!$A$3:$A$39,),MATCH('WELD LOG'!M289,'Pipe Table'!$A$3:$R$3,0)),"")</f>
        <v>0.17899999999999999</v>
      </c>
      <c r="P289" s="601">
        <f t="shared" si="4"/>
        <v>3.1415926535897931</v>
      </c>
      <c r="Q289" s="317" t="s">
        <v>82</v>
      </c>
      <c r="R289" s="316"/>
      <c r="S289" s="270" t="s">
        <v>372</v>
      </c>
      <c r="T289" s="316"/>
      <c r="U289" s="316" t="s">
        <v>339</v>
      </c>
      <c r="V289" s="309">
        <v>46226</v>
      </c>
      <c r="W289" s="310" t="s">
        <v>378</v>
      </c>
      <c r="X289" s="313"/>
      <c r="Y289" s="350"/>
      <c r="Z289" s="350"/>
      <c r="AA289" s="350"/>
      <c r="AB289" s="313"/>
      <c r="AC289" s="313"/>
      <c r="AD289" s="313"/>
      <c r="AE289" s="316"/>
      <c r="AF289" s="363"/>
      <c r="AG289" s="315"/>
      <c r="AH289" s="313"/>
      <c r="AI289" s="313"/>
      <c r="AJ289" s="313"/>
      <c r="AK289" s="313"/>
      <c r="AL289" s="352"/>
      <c r="AM289" s="313"/>
      <c r="AN289" s="311"/>
      <c r="AO289" s="313"/>
      <c r="AP289" s="683" t="str">
        <f>HYPERLINK("\\thor\Maintenance\~Weld Tracking~\Work Orders\WO300456", "Click To Open Docs")</f>
        <v>Click To Open Docs</v>
      </c>
      <c r="AQ289" s="336"/>
      <c r="AR289" s="336"/>
      <c r="AS289" s="336"/>
      <c r="AT289" s="336"/>
      <c r="AU289" s="336"/>
      <c r="AV289" s="336"/>
      <c r="AW289" s="336"/>
      <c r="AX289" s="336"/>
      <c r="AY289" s="336"/>
      <c r="AZ289" s="336"/>
      <c r="BA289" s="336"/>
      <c r="BB289" s="336"/>
      <c r="BC289" s="336"/>
      <c r="BD289" s="336"/>
      <c r="BE289" s="336"/>
      <c r="BF289" s="336"/>
    </row>
    <row r="290" spans="1:58" s="109" customFormat="1" ht="12.95" customHeight="1">
      <c r="A290" s="341" t="s">
        <v>526</v>
      </c>
      <c r="B290" s="358" t="s">
        <v>527</v>
      </c>
      <c r="C290" s="270"/>
      <c r="D290" s="357">
        <v>300456</v>
      </c>
      <c r="E290" s="351" t="s">
        <v>381</v>
      </c>
      <c r="F290" s="361"/>
      <c r="G290" s="320" t="s">
        <v>163</v>
      </c>
      <c r="H290" s="315"/>
      <c r="I290" s="315"/>
      <c r="J290" s="315"/>
      <c r="K290" s="344"/>
      <c r="L290" s="310" t="s">
        <v>221</v>
      </c>
      <c r="M290" s="345">
        <v>80</v>
      </c>
      <c r="N290" s="364">
        <v>1</v>
      </c>
      <c r="O290" s="251">
        <f>IFERROR(INDEX('Pipe Table'!$A$3:$R$39,MATCH('WELD LOG'!N290,'Pipe Table'!$A$3:$A$39,),MATCH('WELD LOG'!M290,'Pipe Table'!$A$3:$R$3,0)),"")</f>
        <v>0.17899999999999999</v>
      </c>
      <c r="P290" s="601">
        <f t="shared" si="4"/>
        <v>3.1415926535897931</v>
      </c>
      <c r="Q290" s="317" t="s">
        <v>82</v>
      </c>
      <c r="R290" s="316"/>
      <c r="S290" s="270" t="s">
        <v>373</v>
      </c>
      <c r="T290" s="316"/>
      <c r="U290" s="316" t="s">
        <v>339</v>
      </c>
      <c r="V290" s="309">
        <v>46226</v>
      </c>
      <c r="W290" s="310" t="s">
        <v>378</v>
      </c>
      <c r="X290" s="313"/>
      <c r="Y290" s="350"/>
      <c r="Z290" s="350"/>
      <c r="AA290" s="350"/>
      <c r="AB290" s="350"/>
      <c r="AC290" s="350"/>
      <c r="AD290" s="313"/>
      <c r="AE290" s="316"/>
      <c r="AF290" s="363"/>
      <c r="AG290" s="315"/>
      <c r="AH290" s="313"/>
      <c r="AI290" s="313"/>
      <c r="AJ290" s="313"/>
      <c r="AK290" s="313"/>
      <c r="AL290" s="352"/>
      <c r="AM290" s="313"/>
      <c r="AN290" s="311"/>
      <c r="AO290" s="313"/>
      <c r="AP290" s="356"/>
      <c r="AQ290" s="336"/>
      <c r="AR290" s="336"/>
      <c r="AS290" s="336"/>
      <c r="AT290" s="336"/>
      <c r="AU290" s="336"/>
      <c r="AV290" s="336"/>
      <c r="AW290" s="336"/>
      <c r="AX290" s="336"/>
      <c r="AY290" s="336"/>
      <c r="AZ290" s="336"/>
      <c r="BA290" s="336"/>
      <c r="BB290" s="336"/>
      <c r="BC290" s="336"/>
      <c r="BD290" s="336"/>
      <c r="BE290" s="336"/>
      <c r="BF290" s="336"/>
    </row>
    <row r="291" spans="1:58" s="109" customFormat="1" ht="12.95" customHeight="1">
      <c r="A291" s="341" t="s">
        <v>526</v>
      </c>
      <c r="B291" s="358" t="s">
        <v>527</v>
      </c>
      <c r="C291" s="270"/>
      <c r="D291" s="357">
        <v>300456</v>
      </c>
      <c r="E291" s="351" t="s">
        <v>381</v>
      </c>
      <c r="F291" s="361"/>
      <c r="G291" s="320" t="s">
        <v>163</v>
      </c>
      <c r="H291" s="315"/>
      <c r="I291" s="315"/>
      <c r="J291" s="315"/>
      <c r="K291" s="344"/>
      <c r="L291" s="310" t="s">
        <v>221</v>
      </c>
      <c r="M291" s="345">
        <v>80</v>
      </c>
      <c r="N291" s="364">
        <v>1</v>
      </c>
      <c r="O291" s="251">
        <f>IFERROR(INDEX('Pipe Table'!$A$3:$R$39,MATCH('WELD LOG'!N291,'Pipe Table'!$A$3:$A$39,),MATCH('WELD LOG'!M291,'Pipe Table'!$A$3:$R$3,0)),"")</f>
        <v>0.17899999999999999</v>
      </c>
      <c r="P291" s="601">
        <f t="shared" si="4"/>
        <v>3.1415926535897931</v>
      </c>
      <c r="Q291" s="317" t="s">
        <v>82</v>
      </c>
      <c r="R291" s="316"/>
      <c r="S291" s="270" t="s">
        <v>374</v>
      </c>
      <c r="T291" s="316"/>
      <c r="U291" s="316" t="s">
        <v>339</v>
      </c>
      <c r="V291" s="309">
        <v>46226</v>
      </c>
      <c r="W291" s="310" t="s">
        <v>378</v>
      </c>
      <c r="X291" s="350"/>
      <c r="Y291" s="350"/>
      <c r="Z291" s="350"/>
      <c r="AA291" s="313"/>
      <c r="AB291" s="350"/>
      <c r="AC291" s="313"/>
      <c r="AD291" s="313"/>
      <c r="AE291" s="316"/>
      <c r="AF291" s="363"/>
      <c r="AG291" s="315"/>
      <c r="AH291" s="313"/>
      <c r="AI291" s="313"/>
      <c r="AJ291" s="313"/>
      <c r="AK291" s="313"/>
      <c r="AL291" s="352"/>
      <c r="AM291" s="313"/>
      <c r="AN291" s="311"/>
      <c r="AO291" s="313"/>
      <c r="AP291" s="356"/>
      <c r="AQ291" s="336"/>
      <c r="AR291" s="336"/>
      <c r="AS291" s="336"/>
      <c r="AT291" s="336"/>
      <c r="AU291" s="336"/>
      <c r="AV291" s="336"/>
      <c r="AW291" s="336"/>
      <c r="AX291" s="336"/>
      <c r="AY291" s="336"/>
      <c r="AZ291" s="336"/>
      <c r="BA291" s="336"/>
      <c r="BB291" s="336"/>
      <c r="BC291" s="336"/>
      <c r="BD291" s="336"/>
      <c r="BE291" s="336"/>
      <c r="BF291" s="336"/>
    </row>
    <row r="292" spans="1:58" s="109" customFormat="1" ht="12.95" customHeight="1">
      <c r="A292" s="341" t="s">
        <v>526</v>
      </c>
      <c r="B292" s="358" t="s">
        <v>527</v>
      </c>
      <c r="C292" s="270"/>
      <c r="D292" s="357">
        <v>300456</v>
      </c>
      <c r="E292" s="351" t="s">
        <v>381</v>
      </c>
      <c r="F292" s="361"/>
      <c r="G292" s="320" t="s">
        <v>163</v>
      </c>
      <c r="H292" s="315"/>
      <c r="I292" s="315"/>
      <c r="J292" s="315"/>
      <c r="K292" s="344"/>
      <c r="L292" s="310" t="s">
        <v>221</v>
      </c>
      <c r="M292" s="345">
        <v>80</v>
      </c>
      <c r="N292" s="364">
        <v>1</v>
      </c>
      <c r="O292" s="251">
        <f>IFERROR(INDEX('Pipe Table'!$A$3:$R$39,MATCH('WELD LOG'!N292,'Pipe Table'!$A$3:$A$39,),MATCH('WELD LOG'!M292,'Pipe Table'!$A$3:$R$3,0)),"")</f>
        <v>0.17899999999999999</v>
      </c>
      <c r="P292" s="601">
        <f t="shared" si="4"/>
        <v>3.1415926535897931</v>
      </c>
      <c r="Q292" s="317" t="s">
        <v>82</v>
      </c>
      <c r="R292" s="316"/>
      <c r="S292" s="270" t="s">
        <v>375</v>
      </c>
      <c r="T292" s="316"/>
      <c r="U292" s="316" t="s">
        <v>339</v>
      </c>
      <c r="V292" s="309">
        <v>46226</v>
      </c>
      <c r="W292" s="310" t="s">
        <v>378</v>
      </c>
      <c r="X292" s="313"/>
      <c r="Y292" s="313"/>
      <c r="Z292" s="313"/>
      <c r="AA292" s="350"/>
      <c r="AB292" s="350"/>
      <c r="AC292" s="313"/>
      <c r="AD292" s="313"/>
      <c r="AE292" s="316"/>
      <c r="AF292" s="363"/>
      <c r="AG292" s="315"/>
      <c r="AH292" s="313"/>
      <c r="AI292" s="313"/>
      <c r="AJ292" s="313"/>
      <c r="AK292" s="313"/>
      <c r="AL292" s="352"/>
      <c r="AM292" s="313"/>
      <c r="AN292" s="311"/>
      <c r="AO292" s="313"/>
      <c r="AP292" s="356"/>
      <c r="AQ292" s="336"/>
      <c r="AR292" s="336"/>
      <c r="AS292" s="336"/>
      <c r="AT292" s="336"/>
      <c r="AU292" s="336"/>
      <c r="AV292" s="336"/>
      <c r="AW292" s="336"/>
      <c r="AX292" s="336"/>
      <c r="AY292" s="336"/>
      <c r="AZ292" s="336"/>
      <c r="BA292" s="336"/>
      <c r="BB292" s="336"/>
      <c r="BC292" s="336"/>
      <c r="BD292" s="336"/>
      <c r="BE292" s="336"/>
      <c r="BF292" s="336"/>
    </row>
    <row r="293" spans="1:58" s="109" customFormat="1" ht="12.95" customHeight="1">
      <c r="A293" s="341" t="s">
        <v>416</v>
      </c>
      <c r="B293" s="358" t="s">
        <v>528</v>
      </c>
      <c r="C293" s="270"/>
      <c r="D293" s="357">
        <v>306557</v>
      </c>
      <c r="E293" s="351" t="s">
        <v>381</v>
      </c>
      <c r="F293" s="361" t="s">
        <v>163</v>
      </c>
      <c r="G293" s="315"/>
      <c r="H293" s="315"/>
      <c r="I293" s="315"/>
      <c r="J293" s="315"/>
      <c r="K293" s="344"/>
      <c r="L293" s="310" t="s">
        <v>221</v>
      </c>
      <c r="M293" s="250" t="s">
        <v>327</v>
      </c>
      <c r="N293" s="364">
        <v>4</v>
      </c>
      <c r="O293" s="251">
        <f>IFERROR(INDEX('Pipe Table'!$A$3:$R$39,MATCH('WELD LOG'!N293,'Pipe Table'!$A$3:$A$39,),MATCH('WELD LOG'!M293,'Pipe Table'!$A$3:$R$3,0)),"")</f>
        <v>0.23699999999999999</v>
      </c>
      <c r="P293" s="601">
        <f t="shared" si="4"/>
        <v>12.566370614359172</v>
      </c>
      <c r="Q293" s="352" t="s">
        <v>45</v>
      </c>
      <c r="R293" s="316"/>
      <c r="S293" s="270" t="s">
        <v>372</v>
      </c>
      <c r="T293" s="316"/>
      <c r="U293" s="316" t="s">
        <v>337</v>
      </c>
      <c r="V293" s="348">
        <v>46230</v>
      </c>
      <c r="W293" s="310" t="s">
        <v>378</v>
      </c>
      <c r="X293" s="313"/>
      <c r="Y293" s="350"/>
      <c r="Z293" s="313"/>
      <c r="AA293" s="350"/>
      <c r="AB293" s="350"/>
      <c r="AC293" s="313"/>
      <c r="AD293" s="313"/>
      <c r="AE293" s="316"/>
      <c r="AF293" s="363"/>
      <c r="AG293" s="315"/>
      <c r="AH293" s="313"/>
      <c r="AI293" s="313"/>
      <c r="AJ293" s="313"/>
      <c r="AK293" s="313"/>
      <c r="AL293" s="352"/>
      <c r="AM293" s="313"/>
      <c r="AN293" s="311"/>
      <c r="AO293" s="313"/>
      <c r="AP293" s="683" t="str">
        <f>HYPERLINK("\\thor\Maintenance\~Weld Tracking~\Work Orders\WO306557", "Click To Open Docs")</f>
        <v>Click To Open Docs</v>
      </c>
      <c r="AQ293" s="336"/>
      <c r="AR293" s="336"/>
      <c r="AS293" s="336"/>
      <c r="AT293" s="336"/>
      <c r="AU293" s="336"/>
      <c r="AV293" s="336"/>
      <c r="AW293" s="336"/>
      <c r="AX293" s="336"/>
      <c r="AY293" s="336"/>
      <c r="AZ293" s="336"/>
      <c r="BA293" s="336"/>
      <c r="BB293" s="336"/>
      <c r="BC293" s="336"/>
      <c r="BD293" s="336"/>
      <c r="BE293" s="336"/>
      <c r="BF293" s="336"/>
    </row>
    <row r="294" spans="1:58" s="109" customFormat="1" ht="12.95" customHeight="1">
      <c r="A294" s="341" t="s">
        <v>416</v>
      </c>
      <c r="B294" s="358" t="s">
        <v>528</v>
      </c>
      <c r="C294" s="270"/>
      <c r="D294" s="357">
        <v>306557</v>
      </c>
      <c r="E294" s="351" t="s">
        <v>381</v>
      </c>
      <c r="F294" s="361" t="s">
        <v>163</v>
      </c>
      <c r="G294" s="315"/>
      <c r="H294" s="315"/>
      <c r="I294" s="315"/>
      <c r="J294" s="315"/>
      <c r="K294" s="344"/>
      <c r="L294" s="310" t="s">
        <v>221</v>
      </c>
      <c r="M294" s="250" t="s">
        <v>327</v>
      </c>
      <c r="N294" s="364">
        <v>4</v>
      </c>
      <c r="O294" s="251">
        <f>IFERROR(INDEX('Pipe Table'!$A$3:$R$39,MATCH('WELD LOG'!N294,'Pipe Table'!$A$3:$A$39,),MATCH('WELD LOG'!M294,'Pipe Table'!$A$3:$R$3,0)),"")</f>
        <v>0.23699999999999999</v>
      </c>
      <c r="P294" s="601">
        <f t="shared" si="4"/>
        <v>12.566370614359172</v>
      </c>
      <c r="Q294" s="352" t="s">
        <v>45</v>
      </c>
      <c r="R294" s="316"/>
      <c r="S294" s="270" t="s">
        <v>373</v>
      </c>
      <c r="T294" s="316"/>
      <c r="U294" s="316" t="s">
        <v>368</v>
      </c>
      <c r="V294" s="348">
        <v>46230</v>
      </c>
      <c r="W294" s="310" t="s">
        <v>378</v>
      </c>
      <c r="X294" s="313"/>
      <c r="Y294" s="313"/>
      <c r="Z294" s="313"/>
      <c r="AA294" s="350"/>
      <c r="AB294" s="350"/>
      <c r="AC294" s="313"/>
      <c r="AD294" s="313"/>
      <c r="AE294" s="316"/>
      <c r="AF294" s="363"/>
      <c r="AG294" s="315"/>
      <c r="AH294" s="313"/>
      <c r="AI294" s="313"/>
      <c r="AJ294" s="313"/>
      <c r="AK294" s="313"/>
      <c r="AL294" s="352"/>
      <c r="AM294" s="313"/>
      <c r="AN294" s="311"/>
      <c r="AO294" s="313"/>
      <c r="AP294" s="356"/>
      <c r="AQ294" s="336"/>
      <c r="AR294" s="336"/>
      <c r="AS294" s="336"/>
      <c r="AT294" s="336"/>
      <c r="AU294" s="336"/>
      <c r="AV294" s="336"/>
      <c r="AW294" s="336"/>
      <c r="AX294" s="336"/>
      <c r="AY294" s="336"/>
      <c r="AZ294" s="336"/>
      <c r="BA294" s="336"/>
      <c r="BB294" s="336"/>
      <c r="BC294" s="336"/>
      <c r="BD294" s="336"/>
      <c r="BE294" s="336"/>
      <c r="BF294" s="336"/>
    </row>
    <row r="295" spans="1:58" s="109" customFormat="1" ht="12.95" customHeight="1">
      <c r="A295" s="341" t="s">
        <v>416</v>
      </c>
      <c r="B295" s="358" t="s">
        <v>528</v>
      </c>
      <c r="C295" s="270"/>
      <c r="D295" s="357">
        <v>306557</v>
      </c>
      <c r="E295" s="351" t="s">
        <v>381</v>
      </c>
      <c r="F295" s="361" t="s">
        <v>163</v>
      </c>
      <c r="G295" s="315"/>
      <c r="H295" s="315"/>
      <c r="I295" s="315"/>
      <c r="J295" s="315"/>
      <c r="K295" s="344"/>
      <c r="L295" s="310" t="s">
        <v>221</v>
      </c>
      <c r="M295" s="250" t="s">
        <v>327</v>
      </c>
      <c r="N295" s="364">
        <v>4</v>
      </c>
      <c r="O295" s="251">
        <f>IFERROR(INDEX('Pipe Table'!$A$3:$R$39,MATCH('WELD LOG'!N295,'Pipe Table'!$A$3:$A$39,),MATCH('WELD LOG'!M295,'Pipe Table'!$A$3:$R$3,0)),"")</f>
        <v>0.23699999999999999</v>
      </c>
      <c r="P295" s="601">
        <f t="shared" si="4"/>
        <v>12.566370614359172</v>
      </c>
      <c r="Q295" s="352" t="s">
        <v>45</v>
      </c>
      <c r="R295" s="316"/>
      <c r="S295" s="270" t="s">
        <v>374</v>
      </c>
      <c r="T295" s="316"/>
      <c r="U295" s="316" t="s">
        <v>368</v>
      </c>
      <c r="V295" s="348">
        <v>46230</v>
      </c>
      <c r="W295" s="310" t="s">
        <v>378</v>
      </c>
      <c r="X295" s="313"/>
      <c r="Y295" s="313"/>
      <c r="Z295" s="313"/>
      <c r="AA295" s="350"/>
      <c r="AB295" s="350"/>
      <c r="AC295" s="313"/>
      <c r="AD295" s="313"/>
      <c r="AE295" s="316"/>
      <c r="AF295" s="363"/>
      <c r="AG295" s="315"/>
      <c r="AH295" s="313"/>
      <c r="AI295" s="313"/>
      <c r="AJ295" s="313"/>
      <c r="AK295" s="313"/>
      <c r="AL295" s="352"/>
      <c r="AM295" s="313"/>
      <c r="AN295" s="311"/>
      <c r="AO295" s="313"/>
      <c r="AP295" s="356"/>
      <c r="AQ295" s="336"/>
      <c r="AR295" s="336"/>
      <c r="AS295" s="336"/>
      <c r="AT295" s="336"/>
      <c r="AU295" s="336"/>
      <c r="AV295" s="336"/>
      <c r="AW295" s="336"/>
      <c r="AX295" s="336"/>
      <c r="AY295" s="336"/>
      <c r="AZ295" s="336"/>
      <c r="BA295" s="336"/>
      <c r="BB295" s="336"/>
      <c r="BC295" s="336"/>
      <c r="BD295" s="336"/>
      <c r="BE295" s="336"/>
      <c r="BF295" s="336"/>
    </row>
    <row r="296" spans="1:58" s="109" customFormat="1" ht="12.95" customHeight="1">
      <c r="A296" s="341" t="s">
        <v>416</v>
      </c>
      <c r="B296" s="358" t="s">
        <v>528</v>
      </c>
      <c r="C296" s="270"/>
      <c r="D296" s="357">
        <v>306557</v>
      </c>
      <c r="E296" s="351" t="s">
        <v>381</v>
      </c>
      <c r="F296" s="361" t="s">
        <v>163</v>
      </c>
      <c r="G296" s="315"/>
      <c r="H296" s="315"/>
      <c r="I296" s="315"/>
      <c r="J296" s="315"/>
      <c r="K296" s="344"/>
      <c r="L296" s="310" t="s">
        <v>221</v>
      </c>
      <c r="M296" s="250" t="s">
        <v>327</v>
      </c>
      <c r="N296" s="364">
        <v>4</v>
      </c>
      <c r="O296" s="251">
        <f>IFERROR(INDEX('Pipe Table'!$A$3:$R$39,MATCH('WELD LOG'!N296,'Pipe Table'!$A$3:$A$39,),MATCH('WELD LOG'!M296,'Pipe Table'!$A$3:$R$3,0)),"")</f>
        <v>0.23699999999999999</v>
      </c>
      <c r="P296" s="601">
        <f t="shared" si="4"/>
        <v>12.566370614359172</v>
      </c>
      <c r="Q296" s="352" t="s">
        <v>45</v>
      </c>
      <c r="R296" s="316"/>
      <c r="S296" s="270" t="s">
        <v>375</v>
      </c>
      <c r="T296" s="316"/>
      <c r="U296" s="316" t="s">
        <v>368</v>
      </c>
      <c r="V296" s="348">
        <v>46230</v>
      </c>
      <c r="W296" s="310" t="s">
        <v>378</v>
      </c>
      <c r="X296" s="313"/>
      <c r="Y296" s="313"/>
      <c r="Z296" s="313"/>
      <c r="AA296" s="313"/>
      <c r="AB296" s="350"/>
      <c r="AC296" s="313">
        <v>46230</v>
      </c>
      <c r="AD296" s="313" t="s">
        <v>211</v>
      </c>
      <c r="AE296" s="316"/>
      <c r="AF296" s="363"/>
      <c r="AG296" s="315"/>
      <c r="AH296" s="313"/>
      <c r="AI296" s="313"/>
      <c r="AJ296" s="313"/>
      <c r="AK296" s="313"/>
      <c r="AL296" s="352"/>
      <c r="AM296" s="313"/>
      <c r="AN296" s="311"/>
      <c r="AO296" s="313"/>
      <c r="AP296" s="356"/>
      <c r="AQ296" s="336"/>
      <c r="AR296" s="336"/>
      <c r="AS296" s="336"/>
      <c r="AT296" s="336"/>
      <c r="AU296" s="336"/>
      <c r="AV296" s="336"/>
      <c r="AW296" s="336"/>
      <c r="AX296" s="336"/>
      <c r="AY296" s="336"/>
      <c r="AZ296" s="336"/>
      <c r="BA296" s="336"/>
      <c r="BB296" s="336"/>
      <c r="BC296" s="336"/>
      <c r="BD296" s="336"/>
      <c r="BE296" s="336"/>
      <c r="BF296" s="336"/>
    </row>
    <row r="297" spans="1:58" s="109" customFormat="1" ht="12.95" customHeight="1">
      <c r="A297" s="341" t="s">
        <v>416</v>
      </c>
      <c r="B297" s="358" t="s">
        <v>528</v>
      </c>
      <c r="C297" s="270"/>
      <c r="D297" s="357">
        <v>306557</v>
      </c>
      <c r="E297" s="351" t="s">
        <v>381</v>
      </c>
      <c r="F297" s="361" t="s">
        <v>163</v>
      </c>
      <c r="G297" s="315"/>
      <c r="H297" s="315"/>
      <c r="I297" s="315"/>
      <c r="J297" s="315"/>
      <c r="K297" s="344"/>
      <c r="L297" s="310" t="s">
        <v>221</v>
      </c>
      <c r="M297" s="250" t="s">
        <v>327</v>
      </c>
      <c r="N297" s="364">
        <v>4</v>
      </c>
      <c r="O297" s="251">
        <f>IFERROR(INDEX('Pipe Table'!$A$3:$R$39,MATCH('WELD LOG'!N297,'Pipe Table'!$A$3:$A$39,),MATCH('WELD LOG'!M297,'Pipe Table'!$A$3:$R$3,0)),"")</f>
        <v>0.23699999999999999</v>
      </c>
      <c r="P297" s="601">
        <f t="shared" si="4"/>
        <v>12.566370614359172</v>
      </c>
      <c r="Q297" s="352" t="s">
        <v>45</v>
      </c>
      <c r="R297" s="316"/>
      <c r="S297" s="270" t="s">
        <v>376</v>
      </c>
      <c r="T297" s="316"/>
      <c r="U297" s="316" t="s">
        <v>368</v>
      </c>
      <c r="V297" s="348">
        <v>46230</v>
      </c>
      <c r="W297" s="310" t="s">
        <v>378</v>
      </c>
      <c r="X297" s="313"/>
      <c r="Y297" s="313"/>
      <c r="Z297" s="313"/>
      <c r="AA297" s="313"/>
      <c r="AB297" s="350"/>
      <c r="AC297" s="313"/>
      <c r="AD297" s="313"/>
      <c r="AE297" s="316"/>
      <c r="AF297" s="363"/>
      <c r="AG297" s="315"/>
      <c r="AH297" s="313"/>
      <c r="AI297" s="313"/>
      <c r="AJ297" s="313"/>
      <c r="AK297" s="313"/>
      <c r="AL297" s="352"/>
      <c r="AM297" s="313"/>
      <c r="AN297" s="311"/>
      <c r="AO297" s="313"/>
      <c r="AP297" s="356"/>
      <c r="AQ297" s="336"/>
      <c r="AR297" s="336"/>
      <c r="AS297" s="336"/>
      <c r="AT297" s="336"/>
      <c r="AU297" s="336"/>
      <c r="AV297" s="336"/>
      <c r="AW297" s="336"/>
      <c r="AX297" s="336"/>
      <c r="AY297" s="336"/>
      <c r="AZ297" s="336"/>
      <c r="BA297" s="336"/>
      <c r="BB297" s="336"/>
      <c r="BC297" s="336"/>
      <c r="BD297" s="336"/>
      <c r="BE297" s="336"/>
      <c r="BF297" s="336"/>
    </row>
    <row r="298" spans="1:58" s="109" customFormat="1" ht="12.95" customHeight="1">
      <c r="A298" s="341" t="s">
        <v>416</v>
      </c>
      <c r="B298" s="358" t="s">
        <v>528</v>
      </c>
      <c r="C298" s="270"/>
      <c r="D298" s="357">
        <v>306557</v>
      </c>
      <c r="E298" s="351" t="s">
        <v>381</v>
      </c>
      <c r="F298" s="361" t="s">
        <v>163</v>
      </c>
      <c r="G298" s="315"/>
      <c r="H298" s="315"/>
      <c r="I298" s="315"/>
      <c r="J298" s="315"/>
      <c r="K298" s="344"/>
      <c r="L298" s="310" t="s">
        <v>221</v>
      </c>
      <c r="M298" s="250" t="s">
        <v>327</v>
      </c>
      <c r="N298" s="364">
        <v>4</v>
      </c>
      <c r="O298" s="251">
        <f>IFERROR(INDEX('Pipe Table'!$A$3:$R$39,MATCH('WELD LOG'!N298,'Pipe Table'!$A$3:$A$39,),MATCH('WELD LOG'!M298,'Pipe Table'!$A$3:$R$3,0)),"")</f>
        <v>0.23699999999999999</v>
      </c>
      <c r="P298" s="601">
        <f t="shared" si="4"/>
        <v>12.566370614359172</v>
      </c>
      <c r="Q298" s="352" t="s">
        <v>45</v>
      </c>
      <c r="R298" s="316"/>
      <c r="S298" s="270" t="s">
        <v>377</v>
      </c>
      <c r="T298" s="316"/>
      <c r="U298" s="316" t="s">
        <v>368</v>
      </c>
      <c r="V298" s="348">
        <v>46230</v>
      </c>
      <c r="W298" s="310" t="s">
        <v>378</v>
      </c>
      <c r="X298" s="313"/>
      <c r="Y298" s="313"/>
      <c r="Z298" s="313"/>
      <c r="AA298" s="350"/>
      <c r="AB298" s="350"/>
      <c r="AC298" s="313"/>
      <c r="AD298" s="313"/>
      <c r="AE298" s="316"/>
      <c r="AF298" s="363"/>
      <c r="AG298" s="315"/>
      <c r="AH298" s="313"/>
      <c r="AI298" s="313"/>
      <c r="AJ298" s="313"/>
      <c r="AK298" s="313"/>
      <c r="AL298" s="352"/>
      <c r="AM298" s="313"/>
      <c r="AN298" s="311"/>
      <c r="AO298" s="313"/>
      <c r="AP298" s="356"/>
      <c r="AQ298" s="336"/>
      <c r="AR298" s="336"/>
      <c r="AS298" s="336"/>
      <c r="AT298" s="336"/>
      <c r="AU298" s="336"/>
      <c r="AV298" s="336"/>
      <c r="AW298" s="336"/>
      <c r="AX298" s="336"/>
      <c r="AY298" s="336"/>
      <c r="AZ298" s="336"/>
      <c r="BA298" s="336"/>
      <c r="BB298" s="336"/>
      <c r="BC298" s="336"/>
      <c r="BD298" s="336"/>
      <c r="BE298" s="336"/>
      <c r="BF298" s="336"/>
    </row>
    <row r="299" spans="1:58" s="109" customFormat="1" ht="12.95" customHeight="1">
      <c r="A299" s="341" t="s">
        <v>416</v>
      </c>
      <c r="B299" s="358" t="s">
        <v>528</v>
      </c>
      <c r="C299" s="270"/>
      <c r="D299" s="357">
        <v>306557</v>
      </c>
      <c r="E299" s="351" t="s">
        <v>381</v>
      </c>
      <c r="F299" s="361" t="s">
        <v>163</v>
      </c>
      <c r="G299" s="315"/>
      <c r="H299" s="315"/>
      <c r="I299" s="315"/>
      <c r="J299" s="315"/>
      <c r="K299" s="344"/>
      <c r="L299" s="310" t="s">
        <v>221</v>
      </c>
      <c r="M299" s="250" t="s">
        <v>327</v>
      </c>
      <c r="N299" s="364">
        <v>4</v>
      </c>
      <c r="O299" s="251">
        <f>IFERROR(INDEX('Pipe Table'!$A$3:$R$39,MATCH('WELD LOG'!N299,'Pipe Table'!$A$3:$A$39,),MATCH('WELD LOG'!M299,'Pipe Table'!$A$3:$R$3,0)),"")</f>
        <v>0.23699999999999999</v>
      </c>
      <c r="P299" s="601">
        <f t="shared" si="4"/>
        <v>12.566370614359172</v>
      </c>
      <c r="Q299" s="352" t="s">
        <v>45</v>
      </c>
      <c r="R299" s="316"/>
      <c r="S299" s="270" t="s">
        <v>382</v>
      </c>
      <c r="T299" s="316"/>
      <c r="U299" s="316" t="s">
        <v>368</v>
      </c>
      <c r="V299" s="348">
        <v>46230</v>
      </c>
      <c r="W299" s="310" t="s">
        <v>378</v>
      </c>
      <c r="X299" s="313"/>
      <c r="Y299" s="313"/>
      <c r="Z299" s="313"/>
      <c r="AA299" s="350"/>
      <c r="AB299" s="350"/>
      <c r="AC299" s="313"/>
      <c r="AD299" s="313"/>
      <c r="AE299" s="316"/>
      <c r="AF299" s="363"/>
      <c r="AG299" s="315"/>
      <c r="AH299" s="313"/>
      <c r="AI299" s="313"/>
      <c r="AJ299" s="313"/>
      <c r="AK299" s="313"/>
      <c r="AL299" s="352"/>
      <c r="AM299" s="313"/>
      <c r="AN299" s="311"/>
      <c r="AO299" s="313"/>
      <c r="AP299" s="356"/>
      <c r="AQ299" s="336"/>
      <c r="AR299" s="336"/>
      <c r="AS299" s="336"/>
      <c r="AT299" s="336"/>
      <c r="AU299" s="336"/>
      <c r="AV299" s="336"/>
      <c r="AW299" s="336"/>
      <c r="AX299" s="336"/>
      <c r="AY299" s="336"/>
      <c r="AZ299" s="336"/>
      <c r="BA299" s="336"/>
      <c r="BB299" s="336"/>
      <c r="BC299" s="336"/>
      <c r="BD299" s="336"/>
      <c r="BE299" s="336"/>
      <c r="BF299" s="336"/>
    </row>
    <row r="300" spans="1:58" s="109" customFormat="1" ht="12.95" customHeight="1">
      <c r="A300" s="341" t="s">
        <v>416</v>
      </c>
      <c r="B300" s="358" t="s">
        <v>529</v>
      </c>
      <c r="C300" s="270"/>
      <c r="D300" s="357">
        <v>308824</v>
      </c>
      <c r="E300" s="351" t="s">
        <v>381</v>
      </c>
      <c r="F300" s="361" t="s">
        <v>163</v>
      </c>
      <c r="G300" s="315"/>
      <c r="H300" s="315"/>
      <c r="I300" s="315"/>
      <c r="J300" s="315"/>
      <c r="K300" s="344"/>
      <c r="L300" s="310" t="s">
        <v>221</v>
      </c>
      <c r="M300" s="250" t="s">
        <v>327</v>
      </c>
      <c r="N300" s="364">
        <v>4</v>
      </c>
      <c r="O300" s="251">
        <f>IFERROR(INDEX('Pipe Table'!$A$3:$R$39,MATCH('WELD LOG'!N300,'Pipe Table'!$A$3:$A$39,),MATCH('WELD LOG'!M300,'Pipe Table'!$A$3:$R$3,0)),"")</f>
        <v>0.23699999999999999</v>
      </c>
      <c r="P300" s="601">
        <f t="shared" si="4"/>
        <v>12.566370614359172</v>
      </c>
      <c r="Q300" s="352" t="s">
        <v>45</v>
      </c>
      <c r="R300" s="316"/>
      <c r="S300" s="270" t="s">
        <v>372</v>
      </c>
      <c r="T300" s="316"/>
      <c r="U300" s="316" t="s">
        <v>337</v>
      </c>
      <c r="V300" s="348">
        <v>46237</v>
      </c>
      <c r="W300" s="310" t="s">
        <v>378</v>
      </c>
      <c r="X300" s="313"/>
      <c r="Y300" s="313"/>
      <c r="Z300" s="313"/>
      <c r="AA300" s="313"/>
      <c r="AB300" s="350"/>
      <c r="AC300" s="350"/>
      <c r="AD300" s="313"/>
      <c r="AE300" s="316"/>
      <c r="AF300" s="363"/>
      <c r="AG300" s="315"/>
      <c r="AH300" s="313"/>
      <c r="AI300" s="313"/>
      <c r="AJ300" s="313"/>
      <c r="AK300" s="313"/>
      <c r="AL300" s="352"/>
      <c r="AM300" s="313"/>
      <c r="AN300" s="311"/>
      <c r="AO300" s="318"/>
      <c r="AP300" s="356"/>
      <c r="AQ300" s="336"/>
      <c r="AR300" s="336"/>
      <c r="AS300" s="336"/>
      <c r="AT300" s="336"/>
      <c r="AU300" s="336"/>
      <c r="AV300" s="336"/>
      <c r="AW300" s="336"/>
      <c r="AX300" s="336"/>
      <c r="AY300" s="336"/>
      <c r="AZ300" s="336"/>
      <c r="BA300" s="336"/>
      <c r="BB300" s="336"/>
      <c r="BC300" s="336"/>
      <c r="BD300" s="336"/>
      <c r="BE300" s="336"/>
      <c r="BF300" s="336"/>
    </row>
    <row r="301" spans="1:58" s="109" customFormat="1" ht="12.95" customHeight="1">
      <c r="A301" s="341" t="s">
        <v>416</v>
      </c>
      <c r="B301" s="358" t="s">
        <v>529</v>
      </c>
      <c r="C301" s="270"/>
      <c r="D301" s="357">
        <v>308824</v>
      </c>
      <c r="E301" s="351" t="s">
        <v>381</v>
      </c>
      <c r="F301" s="361" t="s">
        <v>163</v>
      </c>
      <c r="G301" s="315"/>
      <c r="H301" s="315"/>
      <c r="I301" s="315"/>
      <c r="J301" s="315"/>
      <c r="K301" s="344"/>
      <c r="L301" s="310" t="s">
        <v>221</v>
      </c>
      <c r="M301" s="250" t="s">
        <v>327</v>
      </c>
      <c r="N301" s="364">
        <v>4</v>
      </c>
      <c r="O301" s="251">
        <f>IFERROR(INDEX('Pipe Table'!$A$3:$R$39,MATCH('WELD LOG'!N301,'Pipe Table'!$A$3:$A$39,),MATCH('WELD LOG'!M301,'Pipe Table'!$A$3:$R$3,0)),"")</f>
        <v>0.23699999999999999</v>
      </c>
      <c r="P301" s="601">
        <f t="shared" si="4"/>
        <v>12.566370614359172</v>
      </c>
      <c r="Q301" s="352" t="s">
        <v>45</v>
      </c>
      <c r="R301" s="316"/>
      <c r="S301" s="270" t="s">
        <v>373</v>
      </c>
      <c r="T301" s="316"/>
      <c r="U301" s="316" t="s">
        <v>337</v>
      </c>
      <c r="V301" s="348">
        <v>46237</v>
      </c>
      <c r="W301" s="310" t="s">
        <v>378</v>
      </c>
      <c r="X301" s="313"/>
      <c r="Y301" s="313"/>
      <c r="Z301" s="313"/>
      <c r="AA301" s="313"/>
      <c r="AB301" s="350"/>
      <c r="AC301" s="313"/>
      <c r="AD301" s="313"/>
      <c r="AE301" s="316"/>
      <c r="AF301" s="363"/>
      <c r="AG301" s="315"/>
      <c r="AH301" s="313"/>
      <c r="AI301" s="313"/>
      <c r="AJ301" s="313"/>
      <c r="AK301" s="313"/>
      <c r="AL301" s="352"/>
      <c r="AM301" s="313"/>
      <c r="AN301" s="311"/>
      <c r="AO301" s="318"/>
      <c r="AP301" s="356"/>
      <c r="AQ301" s="336"/>
      <c r="AR301" s="336"/>
      <c r="AS301" s="336"/>
      <c r="AT301" s="336"/>
      <c r="AU301" s="336"/>
      <c r="AV301" s="336"/>
      <c r="AW301" s="336"/>
      <c r="AX301" s="336"/>
      <c r="AY301" s="336"/>
      <c r="AZ301" s="336"/>
      <c r="BA301" s="336"/>
      <c r="BB301" s="336"/>
      <c r="BC301" s="336"/>
      <c r="BD301" s="336"/>
      <c r="BE301" s="336"/>
      <c r="BF301" s="336"/>
    </row>
    <row r="302" spans="1:58" s="109" customFormat="1" ht="12.95" customHeight="1">
      <c r="A302" s="341" t="s">
        <v>416</v>
      </c>
      <c r="B302" s="358" t="s">
        <v>529</v>
      </c>
      <c r="C302" s="270"/>
      <c r="D302" s="357">
        <v>308824</v>
      </c>
      <c r="E302" s="351" t="s">
        <v>381</v>
      </c>
      <c r="F302" s="361" t="s">
        <v>163</v>
      </c>
      <c r="G302" s="315"/>
      <c r="H302" s="315"/>
      <c r="I302" s="315"/>
      <c r="J302" s="315"/>
      <c r="K302" s="344"/>
      <c r="L302" s="310" t="s">
        <v>221</v>
      </c>
      <c r="M302" s="250" t="s">
        <v>327</v>
      </c>
      <c r="N302" s="364">
        <v>4</v>
      </c>
      <c r="O302" s="251">
        <f>IFERROR(INDEX('Pipe Table'!$A$3:$R$39,MATCH('WELD LOG'!N302,'Pipe Table'!$A$3:$A$39,),MATCH('WELD LOG'!M302,'Pipe Table'!$A$3:$R$3,0)),"")</f>
        <v>0.23699999999999999</v>
      </c>
      <c r="P302" s="601">
        <f t="shared" si="4"/>
        <v>12.566370614359172</v>
      </c>
      <c r="Q302" s="352" t="s">
        <v>45</v>
      </c>
      <c r="R302" s="316"/>
      <c r="S302" s="270" t="s">
        <v>374</v>
      </c>
      <c r="T302" s="316"/>
      <c r="U302" s="316" t="s">
        <v>337</v>
      </c>
      <c r="V302" s="348">
        <v>46237</v>
      </c>
      <c r="W302" s="310" t="s">
        <v>378</v>
      </c>
      <c r="X302" s="350"/>
      <c r="Y302" s="350"/>
      <c r="Z302" s="350"/>
      <c r="AA302" s="350"/>
      <c r="AB302" s="350"/>
      <c r="AC302" s="350"/>
      <c r="AD302" s="350"/>
      <c r="AE302" s="352"/>
      <c r="AF302" s="352"/>
      <c r="AG302" s="315"/>
      <c r="AH302" s="350"/>
      <c r="AI302" s="313"/>
      <c r="AJ302" s="350"/>
      <c r="AK302" s="350"/>
      <c r="AL302" s="352"/>
      <c r="AM302" s="313"/>
      <c r="AN302" s="311"/>
      <c r="AO302" s="352"/>
      <c r="AP302" s="356"/>
      <c r="AQ302" s="336"/>
      <c r="AR302" s="336"/>
      <c r="AS302" s="336"/>
      <c r="AT302" s="336"/>
      <c r="AU302" s="336"/>
      <c r="AV302" s="336"/>
      <c r="AW302" s="336"/>
      <c r="AX302" s="336"/>
      <c r="AY302" s="336"/>
      <c r="AZ302" s="336"/>
      <c r="BA302" s="336"/>
      <c r="BB302" s="336"/>
      <c r="BC302" s="336"/>
      <c r="BD302" s="336"/>
      <c r="BE302" s="336"/>
      <c r="BF302" s="336"/>
    </row>
    <row r="303" spans="1:58" s="109" customFormat="1" ht="12.95" customHeight="1">
      <c r="A303" s="341" t="s">
        <v>416</v>
      </c>
      <c r="B303" s="358" t="s">
        <v>529</v>
      </c>
      <c r="C303" s="270"/>
      <c r="D303" s="357">
        <v>308824</v>
      </c>
      <c r="E303" s="351" t="s">
        <v>381</v>
      </c>
      <c r="F303" s="361" t="s">
        <v>163</v>
      </c>
      <c r="G303" s="315"/>
      <c r="H303" s="315"/>
      <c r="I303" s="315"/>
      <c r="J303" s="315"/>
      <c r="K303" s="344"/>
      <c r="L303" s="310" t="s">
        <v>221</v>
      </c>
      <c r="M303" s="250" t="s">
        <v>327</v>
      </c>
      <c r="N303" s="364">
        <v>4</v>
      </c>
      <c r="O303" s="251">
        <f>IFERROR(INDEX('Pipe Table'!$A$3:$R$39,MATCH('WELD LOG'!N303,'Pipe Table'!$A$3:$A$39,),MATCH('WELD LOG'!M303,'Pipe Table'!$A$3:$R$3,0)),"")</f>
        <v>0.23699999999999999</v>
      </c>
      <c r="P303" s="601">
        <f t="shared" si="4"/>
        <v>12.566370614359172</v>
      </c>
      <c r="Q303" s="352" t="s">
        <v>45</v>
      </c>
      <c r="R303" s="316"/>
      <c r="S303" s="270" t="s">
        <v>375</v>
      </c>
      <c r="T303" s="316"/>
      <c r="U303" s="316" t="s">
        <v>337</v>
      </c>
      <c r="V303" s="348">
        <v>46237</v>
      </c>
      <c r="W303" s="310" t="s">
        <v>378</v>
      </c>
      <c r="X303" s="350"/>
      <c r="Y303" s="350"/>
      <c r="Z303" s="350"/>
      <c r="AA303" s="350"/>
      <c r="AB303" s="350"/>
      <c r="AC303" s="350"/>
      <c r="AD303" s="350"/>
      <c r="AE303" s="352"/>
      <c r="AF303" s="352"/>
      <c r="AG303" s="315"/>
      <c r="AH303" s="350"/>
      <c r="AI303" s="313"/>
      <c r="AJ303" s="350"/>
      <c r="AK303" s="350"/>
      <c r="AL303" s="352"/>
      <c r="AM303" s="313"/>
      <c r="AN303" s="311"/>
      <c r="AO303" s="352"/>
      <c r="AP303" s="356"/>
      <c r="AQ303" s="336"/>
      <c r="AR303" s="336"/>
      <c r="AS303" s="336"/>
      <c r="AT303" s="336"/>
      <c r="AU303" s="336"/>
      <c r="AV303" s="336"/>
      <c r="AW303" s="336"/>
      <c r="AX303" s="336"/>
      <c r="AY303" s="336"/>
      <c r="AZ303" s="336"/>
      <c r="BA303" s="336"/>
      <c r="BB303" s="336"/>
      <c r="BC303" s="336"/>
      <c r="BD303" s="336"/>
      <c r="BE303" s="336"/>
      <c r="BF303" s="336"/>
    </row>
    <row r="304" spans="1:58" s="109" customFormat="1" ht="12.95" customHeight="1">
      <c r="A304" s="341" t="s">
        <v>416</v>
      </c>
      <c r="B304" s="358" t="s">
        <v>529</v>
      </c>
      <c r="C304" s="270"/>
      <c r="D304" s="357">
        <v>308824</v>
      </c>
      <c r="E304" s="351" t="s">
        <v>381</v>
      </c>
      <c r="F304" s="361" t="s">
        <v>163</v>
      </c>
      <c r="G304" s="315"/>
      <c r="H304" s="315"/>
      <c r="I304" s="315"/>
      <c r="J304" s="315"/>
      <c r="K304" s="344"/>
      <c r="L304" s="310" t="s">
        <v>221</v>
      </c>
      <c r="M304" s="250" t="s">
        <v>327</v>
      </c>
      <c r="N304" s="364">
        <v>4</v>
      </c>
      <c r="O304" s="251">
        <f>IFERROR(INDEX('Pipe Table'!$A$3:$R$39,MATCH('WELD LOG'!N304,'Pipe Table'!$A$3:$A$39,),MATCH('WELD LOG'!M304,'Pipe Table'!$A$3:$R$3,0)),"")</f>
        <v>0.23699999999999999</v>
      </c>
      <c r="P304" s="601">
        <f t="shared" si="4"/>
        <v>12.566370614359172</v>
      </c>
      <c r="Q304" s="352" t="s">
        <v>45</v>
      </c>
      <c r="R304" s="316"/>
      <c r="S304" s="270" t="s">
        <v>376</v>
      </c>
      <c r="T304" s="316"/>
      <c r="U304" s="316" t="s">
        <v>337</v>
      </c>
      <c r="V304" s="348">
        <v>46237</v>
      </c>
      <c r="W304" s="310" t="s">
        <v>378</v>
      </c>
      <c r="X304" s="350"/>
      <c r="Y304" s="350"/>
      <c r="Z304" s="350"/>
      <c r="AA304" s="350"/>
      <c r="AB304" s="350"/>
      <c r="AC304" s="350"/>
      <c r="AD304" s="350"/>
      <c r="AE304" s="352"/>
      <c r="AF304" s="352"/>
      <c r="AG304" s="315"/>
      <c r="AH304" s="350"/>
      <c r="AI304" s="313"/>
      <c r="AJ304" s="350"/>
      <c r="AK304" s="350"/>
      <c r="AL304" s="352"/>
      <c r="AM304" s="313"/>
      <c r="AN304" s="311"/>
      <c r="AO304" s="352"/>
      <c r="AP304" s="356"/>
      <c r="AQ304" s="336"/>
      <c r="AR304" s="336"/>
      <c r="AS304" s="336"/>
      <c r="AT304" s="336"/>
      <c r="AU304" s="336"/>
      <c r="AV304" s="336"/>
      <c r="AW304" s="336"/>
      <c r="AX304" s="336"/>
      <c r="AY304" s="336"/>
      <c r="AZ304" s="336"/>
      <c r="BA304" s="336"/>
      <c r="BB304" s="336"/>
      <c r="BC304" s="336"/>
      <c r="BD304" s="336"/>
      <c r="BE304" s="336"/>
      <c r="BF304" s="336"/>
    </row>
    <row r="305" spans="1:58" s="109" customFormat="1" ht="12.95" customHeight="1">
      <c r="A305" s="341" t="s">
        <v>416</v>
      </c>
      <c r="B305" s="358" t="s">
        <v>529</v>
      </c>
      <c r="C305" s="270"/>
      <c r="D305" s="357">
        <v>308824</v>
      </c>
      <c r="E305" s="351" t="s">
        <v>381</v>
      </c>
      <c r="F305" s="361"/>
      <c r="G305" s="315" t="s">
        <v>163</v>
      </c>
      <c r="H305" s="315"/>
      <c r="I305" s="315"/>
      <c r="J305" s="315"/>
      <c r="K305" s="344"/>
      <c r="L305" s="310" t="s">
        <v>221</v>
      </c>
      <c r="M305" s="250">
        <v>80</v>
      </c>
      <c r="N305" s="364">
        <v>1</v>
      </c>
      <c r="O305" s="251">
        <f>IFERROR(INDEX('Pipe Table'!$A$3:$R$39,MATCH('WELD LOG'!N305,'Pipe Table'!$A$3:$A$39,),MATCH('WELD LOG'!M305,'Pipe Table'!$A$3:$R$3,0)),"")</f>
        <v>0.17899999999999999</v>
      </c>
      <c r="P305" s="601">
        <f t="shared" si="4"/>
        <v>3.1415926535897931</v>
      </c>
      <c r="Q305" s="352" t="s">
        <v>171</v>
      </c>
      <c r="R305" s="316"/>
      <c r="S305" s="270" t="s">
        <v>377</v>
      </c>
      <c r="T305" s="316"/>
      <c r="U305" s="316" t="s">
        <v>337</v>
      </c>
      <c r="V305" s="348">
        <v>46237</v>
      </c>
      <c r="W305" s="310" t="s">
        <v>378</v>
      </c>
      <c r="X305" s="350"/>
      <c r="Y305" s="350"/>
      <c r="Z305" s="350"/>
      <c r="AA305" s="350"/>
      <c r="AB305" s="350"/>
      <c r="AC305" s="350"/>
      <c r="AD305" s="350"/>
      <c r="AE305" s="352"/>
      <c r="AF305" s="352"/>
      <c r="AG305" s="315"/>
      <c r="AH305" s="350"/>
      <c r="AI305" s="313"/>
      <c r="AJ305" s="350"/>
      <c r="AK305" s="350"/>
      <c r="AL305" s="352"/>
      <c r="AM305" s="313"/>
      <c r="AN305" s="311"/>
      <c r="AO305" s="352"/>
      <c r="AP305" s="356"/>
      <c r="AQ305" s="336"/>
      <c r="AR305" s="336"/>
      <c r="AS305" s="336"/>
      <c r="AT305" s="336"/>
      <c r="AU305" s="336"/>
      <c r="AV305" s="336"/>
      <c r="AW305" s="336"/>
      <c r="AX305" s="336"/>
      <c r="AY305" s="336"/>
      <c r="AZ305" s="336"/>
      <c r="BA305" s="336"/>
      <c r="BB305" s="336"/>
      <c r="BC305" s="336"/>
      <c r="BD305" s="336"/>
      <c r="BE305" s="336"/>
      <c r="BF305" s="336"/>
    </row>
    <row r="306" spans="1:58" s="109" customFormat="1" ht="12.95" customHeight="1">
      <c r="A306" s="341" t="s">
        <v>416</v>
      </c>
      <c r="B306" s="358" t="s">
        <v>529</v>
      </c>
      <c r="C306" s="270"/>
      <c r="D306" s="357">
        <v>308824</v>
      </c>
      <c r="E306" s="351" t="s">
        <v>381</v>
      </c>
      <c r="F306" s="361"/>
      <c r="G306" s="315" t="s">
        <v>163</v>
      </c>
      <c r="H306" s="315"/>
      <c r="I306" s="315"/>
      <c r="J306" s="315"/>
      <c r="K306" s="344"/>
      <c r="L306" s="310" t="s">
        <v>221</v>
      </c>
      <c r="M306" s="250">
        <v>80</v>
      </c>
      <c r="N306" s="364">
        <v>1</v>
      </c>
      <c r="O306" s="251">
        <f>IFERROR(INDEX('Pipe Table'!$A$3:$R$39,MATCH('WELD LOG'!N306,'Pipe Table'!$A$3:$A$39,),MATCH('WELD LOG'!M306,'Pipe Table'!$A$3:$R$3,0)),"")</f>
        <v>0.17899999999999999</v>
      </c>
      <c r="P306" s="601">
        <f t="shared" si="4"/>
        <v>3.1415926535897931</v>
      </c>
      <c r="Q306" s="352" t="s">
        <v>82</v>
      </c>
      <c r="R306" s="316"/>
      <c r="S306" s="270" t="s">
        <v>382</v>
      </c>
      <c r="T306" s="316"/>
      <c r="U306" s="316" t="s">
        <v>337</v>
      </c>
      <c r="V306" s="348">
        <v>46237</v>
      </c>
      <c r="W306" s="310" t="s">
        <v>378</v>
      </c>
      <c r="X306" s="350"/>
      <c r="Y306" s="350"/>
      <c r="Z306" s="350"/>
      <c r="AA306" s="350"/>
      <c r="AB306" s="350"/>
      <c r="AC306" s="350"/>
      <c r="AD306" s="350"/>
      <c r="AE306" s="352"/>
      <c r="AF306" s="352"/>
      <c r="AG306" s="315"/>
      <c r="AH306" s="350"/>
      <c r="AI306" s="313"/>
      <c r="AJ306" s="350"/>
      <c r="AK306" s="350"/>
      <c r="AL306" s="352"/>
      <c r="AM306" s="313"/>
      <c r="AN306" s="311"/>
      <c r="AO306" s="352"/>
      <c r="AP306" s="356"/>
      <c r="AQ306" s="336"/>
      <c r="AR306" s="336"/>
      <c r="AS306" s="336"/>
      <c r="AT306" s="336"/>
      <c r="AU306" s="336"/>
      <c r="AV306" s="336"/>
      <c r="AW306" s="336"/>
      <c r="AX306" s="336"/>
      <c r="AY306" s="336"/>
      <c r="AZ306" s="336"/>
      <c r="BA306" s="336"/>
      <c r="BB306" s="336"/>
      <c r="BC306" s="336"/>
      <c r="BD306" s="336"/>
      <c r="BE306" s="336"/>
      <c r="BF306" s="336"/>
    </row>
    <row r="307" spans="1:58" s="109" customFormat="1" ht="12.95" customHeight="1">
      <c r="A307" s="341" t="s">
        <v>416</v>
      </c>
      <c r="B307" s="358" t="s">
        <v>530</v>
      </c>
      <c r="C307" s="270"/>
      <c r="D307" s="357">
        <v>308824</v>
      </c>
      <c r="E307" s="351" t="s">
        <v>381</v>
      </c>
      <c r="F307" s="361" t="s">
        <v>163</v>
      </c>
      <c r="G307" s="315"/>
      <c r="H307" s="315"/>
      <c r="I307" s="315"/>
      <c r="J307" s="315"/>
      <c r="K307" s="344"/>
      <c r="L307" s="310" t="s">
        <v>221</v>
      </c>
      <c r="M307" s="250" t="s">
        <v>327</v>
      </c>
      <c r="N307" s="364">
        <v>4</v>
      </c>
      <c r="O307" s="251">
        <f>IFERROR(INDEX('Pipe Table'!$A$3:$R$39,MATCH('WELD LOG'!N307,'Pipe Table'!$A$3:$A$39,),MATCH('WELD LOG'!M307,'Pipe Table'!$A$3:$R$3,0)),"")</f>
        <v>0.23699999999999999</v>
      </c>
      <c r="P307" s="601">
        <f t="shared" si="4"/>
        <v>12.566370614359172</v>
      </c>
      <c r="Q307" s="352" t="s">
        <v>45</v>
      </c>
      <c r="R307" s="316"/>
      <c r="S307" s="270" t="s">
        <v>372</v>
      </c>
      <c r="T307" s="316"/>
      <c r="U307" s="316" t="s">
        <v>368</v>
      </c>
      <c r="V307" s="348">
        <v>46238</v>
      </c>
      <c r="W307" s="310" t="s">
        <v>378</v>
      </c>
      <c r="X307" s="350"/>
      <c r="Y307" s="350"/>
      <c r="Z307" s="350"/>
      <c r="AA307" s="350"/>
      <c r="AB307" s="350"/>
      <c r="AC307" s="350"/>
      <c r="AD307" s="350"/>
      <c r="AE307" s="352"/>
      <c r="AF307" s="352"/>
      <c r="AG307" s="315"/>
      <c r="AH307" s="350"/>
      <c r="AI307" s="313"/>
      <c r="AJ307" s="350"/>
      <c r="AK307" s="350"/>
      <c r="AL307" s="352"/>
      <c r="AM307" s="313"/>
      <c r="AN307" s="311"/>
      <c r="AO307" s="352"/>
      <c r="AP307" s="356"/>
      <c r="AQ307" s="336"/>
      <c r="AR307" s="336"/>
      <c r="AS307" s="336"/>
      <c r="AT307" s="336"/>
      <c r="AU307" s="336"/>
      <c r="AV307" s="336"/>
      <c r="AW307" s="336"/>
      <c r="AX307" s="336"/>
      <c r="AY307" s="336"/>
      <c r="AZ307" s="336"/>
      <c r="BA307" s="336"/>
      <c r="BB307" s="336"/>
      <c r="BC307" s="336"/>
      <c r="BD307" s="336"/>
      <c r="BE307" s="336"/>
      <c r="BF307" s="336"/>
    </row>
    <row r="308" spans="1:58" s="109" customFormat="1" ht="12.95" customHeight="1">
      <c r="A308" s="341" t="s">
        <v>416</v>
      </c>
      <c r="B308" s="358" t="s">
        <v>530</v>
      </c>
      <c r="C308" s="270"/>
      <c r="D308" s="357">
        <v>308824</v>
      </c>
      <c r="E308" s="351" t="s">
        <v>381</v>
      </c>
      <c r="F308" s="361" t="s">
        <v>163</v>
      </c>
      <c r="G308" s="315"/>
      <c r="H308" s="315"/>
      <c r="I308" s="315"/>
      <c r="J308" s="315"/>
      <c r="K308" s="344"/>
      <c r="L308" s="310" t="s">
        <v>221</v>
      </c>
      <c r="M308" s="250" t="s">
        <v>327</v>
      </c>
      <c r="N308" s="364">
        <v>4</v>
      </c>
      <c r="O308" s="251">
        <f>IFERROR(INDEX('Pipe Table'!$A$3:$R$39,MATCH('WELD LOG'!N308,'Pipe Table'!$A$3:$A$39,),MATCH('WELD LOG'!M308,'Pipe Table'!$A$3:$R$3,0)),"")</f>
        <v>0.23699999999999999</v>
      </c>
      <c r="P308" s="601">
        <f t="shared" si="4"/>
        <v>12.566370614359172</v>
      </c>
      <c r="Q308" s="352" t="s">
        <v>45</v>
      </c>
      <c r="R308" s="316"/>
      <c r="S308" s="270" t="s">
        <v>373</v>
      </c>
      <c r="T308" s="316"/>
      <c r="U308" s="316" t="s">
        <v>368</v>
      </c>
      <c r="V308" s="348">
        <v>46238</v>
      </c>
      <c r="W308" s="310" t="s">
        <v>378</v>
      </c>
      <c r="X308" s="350"/>
      <c r="Y308" s="350"/>
      <c r="Z308" s="350"/>
      <c r="AA308" s="350"/>
      <c r="AB308" s="350"/>
      <c r="AC308" s="350"/>
      <c r="AD308" s="350"/>
      <c r="AE308" s="352"/>
      <c r="AF308" s="352"/>
      <c r="AG308" s="315"/>
      <c r="AH308" s="350"/>
      <c r="AI308" s="313"/>
      <c r="AJ308" s="350"/>
      <c r="AK308" s="350"/>
      <c r="AL308" s="352"/>
      <c r="AM308" s="313"/>
      <c r="AN308" s="311"/>
      <c r="AO308" s="352"/>
      <c r="AP308" s="356"/>
      <c r="AQ308" s="336"/>
      <c r="AR308" s="336"/>
      <c r="AS308" s="336"/>
      <c r="AT308" s="336"/>
      <c r="AU308" s="336"/>
      <c r="AV308" s="336"/>
      <c r="AW308" s="336"/>
      <c r="AX308" s="336"/>
      <c r="AY308" s="336"/>
      <c r="AZ308" s="336"/>
      <c r="BA308" s="336"/>
      <c r="BB308" s="336"/>
      <c r="BC308" s="336"/>
      <c r="BD308" s="336"/>
      <c r="BE308" s="336"/>
      <c r="BF308" s="336"/>
    </row>
    <row r="309" spans="1:58" s="109" customFormat="1" ht="12.95" customHeight="1">
      <c r="A309" s="341" t="s">
        <v>416</v>
      </c>
      <c r="B309" s="358" t="s">
        <v>530</v>
      </c>
      <c r="C309" s="270"/>
      <c r="D309" s="357">
        <v>308824</v>
      </c>
      <c r="E309" s="351" t="s">
        <v>381</v>
      </c>
      <c r="F309" s="361" t="s">
        <v>163</v>
      </c>
      <c r="G309" s="315"/>
      <c r="H309" s="315"/>
      <c r="I309" s="315"/>
      <c r="J309" s="315"/>
      <c r="K309" s="344"/>
      <c r="L309" s="310" t="s">
        <v>221</v>
      </c>
      <c r="M309" s="250" t="s">
        <v>327</v>
      </c>
      <c r="N309" s="364">
        <v>4</v>
      </c>
      <c r="O309" s="251">
        <f>IFERROR(INDEX('Pipe Table'!$A$3:$R$39,MATCH('WELD LOG'!N309,'Pipe Table'!$A$3:$A$39,),MATCH('WELD LOG'!M309,'Pipe Table'!$A$3:$R$3,0)),"")</f>
        <v>0.23699999999999999</v>
      </c>
      <c r="P309" s="601">
        <f t="shared" si="4"/>
        <v>12.566370614359172</v>
      </c>
      <c r="Q309" s="352" t="s">
        <v>45</v>
      </c>
      <c r="R309" s="316"/>
      <c r="S309" s="270" t="s">
        <v>374</v>
      </c>
      <c r="T309" s="316"/>
      <c r="U309" s="316" t="s">
        <v>368</v>
      </c>
      <c r="V309" s="348">
        <v>46238</v>
      </c>
      <c r="W309" s="310" t="s">
        <v>378</v>
      </c>
      <c r="X309" s="350"/>
      <c r="Y309" s="350"/>
      <c r="Z309" s="350"/>
      <c r="AA309" s="350"/>
      <c r="AB309" s="350"/>
      <c r="AC309" s="350"/>
      <c r="AD309" s="350"/>
      <c r="AE309" s="352"/>
      <c r="AF309" s="352"/>
      <c r="AG309" s="315"/>
      <c r="AH309" s="350"/>
      <c r="AI309" s="313"/>
      <c r="AJ309" s="350"/>
      <c r="AK309" s="350"/>
      <c r="AL309" s="352"/>
      <c r="AM309" s="313"/>
      <c r="AN309" s="311"/>
      <c r="AO309" s="352"/>
      <c r="AP309" s="356"/>
      <c r="AQ309" s="336"/>
      <c r="AR309" s="336"/>
      <c r="AS309" s="336"/>
      <c r="AT309" s="336"/>
      <c r="AU309" s="336"/>
      <c r="AV309" s="336"/>
      <c r="AW309" s="336"/>
      <c r="AX309" s="336"/>
      <c r="AY309" s="336"/>
      <c r="AZ309" s="336"/>
      <c r="BA309" s="336"/>
      <c r="BB309" s="336"/>
      <c r="BC309" s="336"/>
      <c r="BD309" s="336"/>
      <c r="BE309" s="336"/>
      <c r="BF309" s="336"/>
    </row>
    <row r="310" spans="1:58" s="109" customFormat="1" ht="12.95" customHeight="1">
      <c r="A310" s="341" t="s">
        <v>416</v>
      </c>
      <c r="B310" s="358" t="s">
        <v>530</v>
      </c>
      <c r="C310" s="270"/>
      <c r="D310" s="357">
        <v>308824</v>
      </c>
      <c r="E310" s="351" t="s">
        <v>381</v>
      </c>
      <c r="F310" s="361" t="s">
        <v>163</v>
      </c>
      <c r="G310" s="315"/>
      <c r="H310" s="315"/>
      <c r="I310" s="315"/>
      <c r="J310" s="315"/>
      <c r="K310" s="344"/>
      <c r="L310" s="310" t="s">
        <v>221</v>
      </c>
      <c r="M310" s="250" t="s">
        <v>327</v>
      </c>
      <c r="N310" s="364">
        <v>4</v>
      </c>
      <c r="O310" s="251">
        <f>IFERROR(INDEX('Pipe Table'!$A$3:$R$39,MATCH('WELD LOG'!N310,'Pipe Table'!$A$3:$A$39,),MATCH('WELD LOG'!M310,'Pipe Table'!$A$3:$R$3,0)),"")</f>
        <v>0.23699999999999999</v>
      </c>
      <c r="P310" s="601">
        <f t="shared" si="4"/>
        <v>12.566370614359172</v>
      </c>
      <c r="Q310" s="352" t="s">
        <v>45</v>
      </c>
      <c r="R310" s="316"/>
      <c r="S310" s="270" t="s">
        <v>375</v>
      </c>
      <c r="T310" s="316"/>
      <c r="U310" s="316" t="s">
        <v>368</v>
      </c>
      <c r="V310" s="348">
        <v>46238</v>
      </c>
      <c r="W310" s="310" t="s">
        <v>378</v>
      </c>
      <c r="X310" s="350"/>
      <c r="Y310" s="350"/>
      <c r="Z310" s="350"/>
      <c r="AA310" s="350"/>
      <c r="AB310" s="350"/>
      <c r="AC310" s="350"/>
      <c r="AD310" s="350"/>
      <c r="AE310" s="352"/>
      <c r="AF310" s="352"/>
      <c r="AG310" s="315"/>
      <c r="AH310" s="350"/>
      <c r="AI310" s="313"/>
      <c r="AJ310" s="350"/>
      <c r="AK310" s="350"/>
      <c r="AL310" s="352"/>
      <c r="AM310" s="313"/>
      <c r="AN310" s="311"/>
      <c r="AO310" s="352"/>
      <c r="AP310" s="356"/>
      <c r="AQ310" s="336"/>
      <c r="AR310" s="336"/>
      <c r="AS310" s="336"/>
      <c r="AT310" s="336"/>
      <c r="AU310" s="336"/>
      <c r="AV310" s="336"/>
      <c r="AW310" s="336"/>
      <c r="AX310" s="336"/>
      <c r="AY310" s="336"/>
      <c r="AZ310" s="336"/>
      <c r="BA310" s="336"/>
      <c r="BB310" s="336"/>
      <c r="BC310" s="336"/>
      <c r="BD310" s="336"/>
      <c r="BE310" s="336"/>
      <c r="BF310" s="336"/>
    </row>
    <row r="311" spans="1:58" s="109" customFormat="1" ht="12.95" customHeight="1">
      <c r="A311" s="341" t="s">
        <v>416</v>
      </c>
      <c r="B311" s="358" t="s">
        <v>530</v>
      </c>
      <c r="C311" s="270"/>
      <c r="D311" s="357">
        <v>308824</v>
      </c>
      <c r="E311" s="351" t="s">
        <v>381</v>
      </c>
      <c r="F311" s="361"/>
      <c r="G311" s="315" t="s">
        <v>163</v>
      </c>
      <c r="H311" s="315"/>
      <c r="I311" s="315"/>
      <c r="J311" s="315"/>
      <c r="K311" s="344"/>
      <c r="L311" s="310" t="s">
        <v>221</v>
      </c>
      <c r="M311" s="250">
        <v>80</v>
      </c>
      <c r="N311" s="364">
        <v>0.75</v>
      </c>
      <c r="O311" s="251">
        <f>IFERROR(INDEX('Pipe Table'!$A$3:$R$39,MATCH('WELD LOG'!N311,'Pipe Table'!$A$3:$A$39,),MATCH('WELD LOG'!M311,'Pipe Table'!$A$3:$R$3,0)),"")</f>
        <v>0.154</v>
      </c>
      <c r="P311" s="601">
        <f t="shared" si="4"/>
        <v>2.3561944901923448</v>
      </c>
      <c r="Q311" s="352" t="s">
        <v>171</v>
      </c>
      <c r="R311" s="316"/>
      <c r="S311" s="270" t="s">
        <v>376</v>
      </c>
      <c r="T311" s="316"/>
      <c r="U311" s="316" t="s">
        <v>368</v>
      </c>
      <c r="V311" s="348">
        <v>46238</v>
      </c>
      <c r="W311" s="310" t="s">
        <v>378</v>
      </c>
      <c r="X311" s="350"/>
      <c r="Y311" s="350"/>
      <c r="Z311" s="350"/>
      <c r="AA311" s="350"/>
      <c r="AB311" s="350"/>
      <c r="AC311" s="350"/>
      <c r="AD311" s="350"/>
      <c r="AE311" s="352"/>
      <c r="AF311" s="352"/>
      <c r="AG311" s="315"/>
      <c r="AH311" s="350"/>
      <c r="AI311" s="313"/>
      <c r="AJ311" s="350"/>
      <c r="AK311" s="350"/>
      <c r="AL311" s="352"/>
      <c r="AM311" s="313"/>
      <c r="AN311" s="311"/>
      <c r="AO311" s="352"/>
      <c r="AP311" s="356"/>
      <c r="AQ311" s="336"/>
      <c r="AR311" s="336"/>
      <c r="AS311" s="336"/>
      <c r="AT311" s="336"/>
      <c r="AU311" s="336"/>
      <c r="AV311" s="336"/>
      <c r="AW311" s="336"/>
      <c r="AX311" s="336"/>
      <c r="AY311" s="336"/>
      <c r="AZ311" s="336"/>
      <c r="BA311" s="336"/>
      <c r="BB311" s="336"/>
      <c r="BC311" s="336"/>
      <c r="BD311" s="336"/>
      <c r="BE311" s="336"/>
      <c r="BF311" s="336"/>
    </row>
    <row r="312" spans="1:58" s="109" customFormat="1" ht="12.95" customHeight="1">
      <c r="A312" s="341" t="s">
        <v>416</v>
      </c>
      <c r="B312" s="358" t="s">
        <v>530</v>
      </c>
      <c r="C312" s="270"/>
      <c r="D312" s="357">
        <v>308824</v>
      </c>
      <c r="E312" s="351" t="s">
        <v>381</v>
      </c>
      <c r="F312" s="361"/>
      <c r="G312" s="315" t="s">
        <v>163</v>
      </c>
      <c r="H312" s="315"/>
      <c r="I312" s="315"/>
      <c r="J312" s="315"/>
      <c r="K312" s="344"/>
      <c r="L312" s="310" t="s">
        <v>221</v>
      </c>
      <c r="M312" s="250">
        <v>80</v>
      </c>
      <c r="N312" s="364">
        <v>0.75</v>
      </c>
      <c r="O312" s="251">
        <f>IFERROR(INDEX('Pipe Table'!$A$3:$R$39,MATCH('WELD LOG'!N312,'Pipe Table'!$A$3:$A$39,),MATCH('WELD LOG'!M312,'Pipe Table'!$A$3:$R$3,0)),"")</f>
        <v>0.154</v>
      </c>
      <c r="P312" s="601">
        <f t="shared" si="4"/>
        <v>2.3561944901923448</v>
      </c>
      <c r="Q312" s="352" t="s">
        <v>82</v>
      </c>
      <c r="R312" s="316"/>
      <c r="S312" s="270" t="s">
        <v>377</v>
      </c>
      <c r="T312" s="316"/>
      <c r="U312" s="316" t="s">
        <v>368</v>
      </c>
      <c r="V312" s="348">
        <v>46238</v>
      </c>
      <c r="W312" s="310" t="s">
        <v>378</v>
      </c>
      <c r="X312" s="350"/>
      <c r="Y312" s="350"/>
      <c r="Z312" s="350"/>
      <c r="AA312" s="350"/>
      <c r="AB312" s="350"/>
      <c r="AC312" s="350"/>
      <c r="AD312" s="350"/>
      <c r="AE312" s="352"/>
      <c r="AF312" s="352"/>
      <c r="AG312" s="315"/>
      <c r="AH312" s="350"/>
      <c r="AI312" s="313"/>
      <c r="AJ312" s="350"/>
      <c r="AK312" s="350"/>
      <c r="AL312" s="352"/>
      <c r="AM312" s="313"/>
      <c r="AN312" s="311"/>
      <c r="AO312" s="352"/>
      <c r="AP312" s="356"/>
      <c r="AQ312" s="336"/>
      <c r="AR312" s="336"/>
      <c r="AS312" s="336"/>
      <c r="AT312" s="336"/>
      <c r="AU312" s="336"/>
      <c r="AV312" s="336"/>
      <c r="AW312" s="336"/>
      <c r="AX312" s="336"/>
      <c r="AY312" s="336"/>
      <c r="AZ312" s="336"/>
      <c r="BA312" s="336"/>
      <c r="BB312" s="336"/>
      <c r="BC312" s="336"/>
      <c r="BD312" s="336"/>
      <c r="BE312" s="336"/>
      <c r="BF312" s="336"/>
    </row>
    <row r="313" spans="1:58" s="109" customFormat="1" ht="12.95" customHeight="1">
      <c r="A313" s="341" t="s">
        <v>531</v>
      </c>
      <c r="B313" s="358" t="s">
        <v>532</v>
      </c>
      <c r="C313" s="270"/>
      <c r="D313" s="357">
        <v>303802</v>
      </c>
      <c r="E313" s="362" t="s">
        <v>533</v>
      </c>
      <c r="F313" s="361"/>
      <c r="G313" s="315"/>
      <c r="H313" s="315"/>
      <c r="I313" s="315"/>
      <c r="J313" s="315"/>
      <c r="K313" s="344"/>
      <c r="L313" s="270" t="s">
        <v>221</v>
      </c>
      <c r="M313" s="250" t="s">
        <v>327</v>
      </c>
      <c r="N313" s="364">
        <v>3</v>
      </c>
      <c r="O313" s="251">
        <f>IFERROR(INDEX('Pipe Table'!$A$3:$R$39,MATCH('WELD LOG'!N313,'Pipe Table'!$A$3:$A$39,),MATCH('WELD LOG'!M313,'Pipe Table'!$A$3:$R$3,0)),"")</f>
        <v>0.216</v>
      </c>
      <c r="P313" s="601">
        <f t="shared" si="4"/>
        <v>9.4247779607693793</v>
      </c>
      <c r="Q313" s="352" t="s">
        <v>45</v>
      </c>
      <c r="R313" s="316"/>
      <c r="S313" s="270" t="s">
        <v>372</v>
      </c>
      <c r="T313" s="316"/>
      <c r="U313" s="316" t="s">
        <v>368</v>
      </c>
      <c r="V313" s="348">
        <v>46241</v>
      </c>
      <c r="W313" s="310" t="s">
        <v>378</v>
      </c>
      <c r="X313" s="350"/>
      <c r="Y313" s="350"/>
      <c r="Z313" s="350"/>
      <c r="AA313" s="350"/>
      <c r="AB313" s="350"/>
      <c r="AC313" s="350"/>
      <c r="AD313" s="350"/>
      <c r="AE313" s="352"/>
      <c r="AF313" s="352"/>
      <c r="AG313" s="315"/>
      <c r="AH313" s="350"/>
      <c r="AI313" s="313"/>
      <c r="AJ313" s="350"/>
      <c r="AK313" s="350"/>
      <c r="AL313" s="352"/>
      <c r="AM313" s="313"/>
      <c r="AN313" s="311"/>
      <c r="AO313" s="352"/>
      <c r="AP313" s="683" t="str">
        <f>HYPERLINK("\\thor\Maintenance\~Weld Tracking~\Work Orders\WO303802", "Click To Open Docs")</f>
        <v>Click To Open Docs</v>
      </c>
      <c r="AQ313" s="336"/>
      <c r="AR313" s="336"/>
      <c r="AS313" s="336"/>
      <c r="AT313" s="336"/>
      <c r="AU313" s="336"/>
      <c r="AV313" s="336"/>
      <c r="AW313" s="336"/>
      <c r="AX313" s="336"/>
      <c r="AY313" s="336"/>
      <c r="AZ313" s="336"/>
      <c r="BA313" s="336"/>
      <c r="BB313" s="336"/>
      <c r="BC313" s="336"/>
      <c r="BD313" s="336"/>
      <c r="BE313" s="336"/>
      <c r="BF313" s="336"/>
    </row>
    <row r="314" spans="1:58" s="109" customFormat="1" ht="12.95" customHeight="1">
      <c r="A314" s="341" t="s">
        <v>531</v>
      </c>
      <c r="B314" s="358" t="s">
        <v>532</v>
      </c>
      <c r="C314" s="270"/>
      <c r="D314" s="357">
        <v>303802</v>
      </c>
      <c r="E314" s="362" t="s">
        <v>533</v>
      </c>
      <c r="F314" s="361"/>
      <c r="G314" s="315"/>
      <c r="H314" s="315"/>
      <c r="I314" s="315"/>
      <c r="J314" s="315"/>
      <c r="K314" s="344"/>
      <c r="L314" s="270" t="s">
        <v>221</v>
      </c>
      <c r="M314" s="250" t="s">
        <v>327</v>
      </c>
      <c r="N314" s="364">
        <v>3</v>
      </c>
      <c r="O314" s="251">
        <f>IFERROR(INDEX('Pipe Table'!$A$3:$R$39,MATCH('WELD LOG'!N314,'Pipe Table'!$A$3:$A$39,),MATCH('WELD LOG'!M314,'Pipe Table'!$A$3:$R$3,0)),"")</f>
        <v>0.216</v>
      </c>
      <c r="P314" s="601">
        <f t="shared" si="4"/>
        <v>9.4247779607693793</v>
      </c>
      <c r="Q314" s="352" t="s">
        <v>45</v>
      </c>
      <c r="R314" s="316"/>
      <c r="S314" s="270" t="s">
        <v>373</v>
      </c>
      <c r="T314" s="316"/>
      <c r="U314" s="316" t="s">
        <v>368</v>
      </c>
      <c r="V314" s="348">
        <v>46241</v>
      </c>
      <c r="W314" s="310" t="s">
        <v>378</v>
      </c>
      <c r="X314" s="350"/>
      <c r="Y314" s="350"/>
      <c r="Z314" s="350"/>
      <c r="AA314" s="350"/>
      <c r="AB314" s="350"/>
      <c r="AC314" s="350"/>
      <c r="AD314" s="350"/>
      <c r="AE314" s="352"/>
      <c r="AF314" s="352"/>
      <c r="AG314" s="315"/>
      <c r="AH314" s="350"/>
      <c r="AI314" s="313"/>
      <c r="AJ314" s="350"/>
      <c r="AK314" s="350"/>
      <c r="AL314" s="352"/>
      <c r="AM314" s="313"/>
      <c r="AN314" s="311"/>
      <c r="AO314" s="352"/>
      <c r="AP314" s="356"/>
      <c r="AQ314" s="336"/>
      <c r="AR314" s="336"/>
      <c r="AS314" s="336"/>
      <c r="AT314" s="336"/>
      <c r="AU314" s="336"/>
      <c r="AV314" s="336"/>
      <c r="AW314" s="336"/>
      <c r="AX314" s="336"/>
      <c r="AY314" s="336"/>
      <c r="AZ314" s="336"/>
      <c r="BA314" s="336"/>
      <c r="BB314" s="336"/>
      <c r="BC314" s="336"/>
      <c r="BD314" s="336"/>
      <c r="BE314" s="336"/>
      <c r="BF314" s="336"/>
    </row>
    <row r="315" spans="1:58" s="109" customFormat="1" ht="12.95" customHeight="1">
      <c r="A315" s="341" t="s">
        <v>531</v>
      </c>
      <c r="B315" s="358" t="s">
        <v>532</v>
      </c>
      <c r="C315" s="270"/>
      <c r="D315" s="357">
        <v>303802</v>
      </c>
      <c r="E315" s="362" t="s">
        <v>533</v>
      </c>
      <c r="F315" s="361"/>
      <c r="G315" s="315"/>
      <c r="H315" s="315"/>
      <c r="I315" s="315"/>
      <c r="J315" s="315"/>
      <c r="K315" s="344"/>
      <c r="L315" s="270" t="s">
        <v>221</v>
      </c>
      <c r="M315" s="250">
        <v>80</v>
      </c>
      <c r="N315" s="364">
        <v>0.75</v>
      </c>
      <c r="O315" s="251">
        <f>IFERROR(INDEX('Pipe Table'!$A$3:$R$39,MATCH('WELD LOG'!N315,'Pipe Table'!$A$3:$A$39,),MATCH('WELD LOG'!M315,'Pipe Table'!$A$3:$R$3,0)),"")</f>
        <v>0.154</v>
      </c>
      <c r="P315" s="601">
        <f t="shared" si="4"/>
        <v>2.3561944901923448</v>
      </c>
      <c r="Q315" s="352" t="s">
        <v>171</v>
      </c>
      <c r="R315" s="316"/>
      <c r="S315" s="270" t="s">
        <v>374</v>
      </c>
      <c r="T315" s="316"/>
      <c r="U315" s="316" t="s">
        <v>368</v>
      </c>
      <c r="V315" s="348">
        <v>46241</v>
      </c>
      <c r="W315" s="310" t="s">
        <v>378</v>
      </c>
      <c r="X315" s="350"/>
      <c r="Y315" s="350"/>
      <c r="Z315" s="350"/>
      <c r="AA315" s="350"/>
      <c r="AB315" s="350"/>
      <c r="AC315" s="350"/>
      <c r="AD315" s="350"/>
      <c r="AE315" s="352"/>
      <c r="AF315" s="352"/>
      <c r="AG315" s="315"/>
      <c r="AH315" s="350"/>
      <c r="AI315" s="313"/>
      <c r="AJ315" s="350"/>
      <c r="AK315" s="350"/>
      <c r="AL315" s="352"/>
      <c r="AM315" s="313"/>
      <c r="AN315" s="311"/>
      <c r="AO315" s="352"/>
      <c r="AP315" s="356"/>
      <c r="AQ315" s="336"/>
      <c r="AR315" s="336"/>
      <c r="AS315" s="336"/>
      <c r="AT315" s="336"/>
      <c r="AU315" s="336"/>
      <c r="AV315" s="336"/>
      <c r="AW315" s="336"/>
      <c r="AX315" s="336"/>
      <c r="AY315" s="336"/>
      <c r="AZ315" s="336"/>
      <c r="BA315" s="336"/>
      <c r="BB315" s="336"/>
      <c r="BC315" s="336"/>
      <c r="BD315" s="336"/>
      <c r="BE315" s="336"/>
      <c r="BF315" s="336"/>
    </row>
    <row r="316" spans="1:58" s="109" customFormat="1" ht="12.95" customHeight="1">
      <c r="A316" s="341" t="s">
        <v>531</v>
      </c>
      <c r="B316" s="358" t="s">
        <v>532</v>
      </c>
      <c r="C316" s="270"/>
      <c r="D316" s="357">
        <v>303802</v>
      </c>
      <c r="E316" s="362" t="s">
        <v>533</v>
      </c>
      <c r="F316" s="361"/>
      <c r="G316" s="315"/>
      <c r="H316" s="315"/>
      <c r="I316" s="315"/>
      <c r="J316" s="315"/>
      <c r="K316" s="344"/>
      <c r="L316" s="270" t="s">
        <v>221</v>
      </c>
      <c r="M316" s="250">
        <v>80</v>
      </c>
      <c r="N316" s="364">
        <v>0.75</v>
      </c>
      <c r="O316" s="251">
        <f>IFERROR(INDEX('Pipe Table'!$A$3:$R$39,MATCH('WELD LOG'!N316,'Pipe Table'!$A$3:$A$39,),MATCH('WELD LOG'!M316,'Pipe Table'!$A$3:$R$3,0)),"")</f>
        <v>0.154</v>
      </c>
      <c r="P316" s="601">
        <f t="shared" si="4"/>
        <v>2.3561944901923448</v>
      </c>
      <c r="Q316" s="352" t="s">
        <v>82</v>
      </c>
      <c r="R316" s="316"/>
      <c r="S316" s="270" t="s">
        <v>375</v>
      </c>
      <c r="T316" s="316"/>
      <c r="U316" s="316" t="s">
        <v>368</v>
      </c>
      <c r="V316" s="348">
        <v>46241</v>
      </c>
      <c r="W316" s="310" t="s">
        <v>378</v>
      </c>
      <c r="X316" s="350"/>
      <c r="Y316" s="350"/>
      <c r="Z316" s="350"/>
      <c r="AA316" s="350"/>
      <c r="AB316" s="350"/>
      <c r="AC316" s="350"/>
      <c r="AD316" s="350"/>
      <c r="AE316" s="352"/>
      <c r="AF316" s="352"/>
      <c r="AG316" s="315"/>
      <c r="AH316" s="350"/>
      <c r="AI316" s="313"/>
      <c r="AJ316" s="350"/>
      <c r="AK316" s="350"/>
      <c r="AL316" s="352"/>
      <c r="AM316" s="313"/>
      <c r="AN316" s="311"/>
      <c r="AO316" s="352"/>
      <c r="AP316" s="356"/>
      <c r="AQ316" s="336"/>
      <c r="AR316" s="336"/>
      <c r="AS316" s="336"/>
      <c r="AT316" s="336"/>
      <c r="AU316" s="336"/>
      <c r="AV316" s="336"/>
      <c r="AW316" s="336"/>
      <c r="AX316" s="336"/>
      <c r="AY316" s="336"/>
      <c r="AZ316" s="336"/>
      <c r="BA316" s="336"/>
      <c r="BB316" s="336"/>
      <c r="BC316" s="336"/>
      <c r="BD316" s="336"/>
      <c r="BE316" s="336"/>
      <c r="BF316" s="336"/>
    </row>
    <row r="317" spans="1:58" s="109" customFormat="1" ht="12.95" customHeight="1">
      <c r="A317" s="341" t="s">
        <v>531</v>
      </c>
      <c r="B317" s="358" t="s">
        <v>534</v>
      </c>
      <c r="C317" s="270"/>
      <c r="D317" s="357">
        <v>303402</v>
      </c>
      <c r="E317" s="362" t="s">
        <v>533</v>
      </c>
      <c r="F317" s="361"/>
      <c r="G317" s="315"/>
      <c r="H317" s="315"/>
      <c r="I317" s="315"/>
      <c r="J317" s="315"/>
      <c r="K317" s="344"/>
      <c r="L317" s="270" t="s">
        <v>221</v>
      </c>
      <c r="M317" s="250" t="s">
        <v>327</v>
      </c>
      <c r="N317" s="364">
        <v>4</v>
      </c>
      <c r="O317" s="251">
        <f>IFERROR(INDEX('Pipe Table'!$A$3:$R$39,MATCH('WELD LOG'!N317,'Pipe Table'!$A$3:$A$39,),MATCH('WELD LOG'!M317,'Pipe Table'!$A$3:$R$3,0)),"")</f>
        <v>0.23699999999999999</v>
      </c>
      <c r="P317" s="601">
        <f t="shared" si="4"/>
        <v>12.566370614359172</v>
      </c>
      <c r="Q317" s="352" t="s">
        <v>45</v>
      </c>
      <c r="R317" s="316"/>
      <c r="S317" s="270" t="s">
        <v>372</v>
      </c>
      <c r="T317" s="316"/>
      <c r="U317" s="316" t="s">
        <v>337</v>
      </c>
      <c r="V317" s="348">
        <v>46241</v>
      </c>
      <c r="W317" s="310" t="s">
        <v>378</v>
      </c>
      <c r="X317" s="350"/>
      <c r="Y317" s="350"/>
      <c r="Z317" s="350"/>
      <c r="AA317" s="350"/>
      <c r="AB317" s="350"/>
      <c r="AC317" s="350"/>
      <c r="AD317" s="350"/>
      <c r="AE317" s="352"/>
      <c r="AF317" s="352"/>
      <c r="AG317" s="315"/>
      <c r="AH317" s="350"/>
      <c r="AI317" s="313"/>
      <c r="AJ317" s="350"/>
      <c r="AK317" s="350"/>
      <c r="AL317" s="352"/>
      <c r="AM317" s="313"/>
      <c r="AN317" s="311"/>
      <c r="AO317" s="352"/>
      <c r="AP317" s="683" t="str">
        <f>HYPERLINK("\\thor\Maintenance\~Weld Tracking~\Work Orders\WO303402", "Click To Open Docs")</f>
        <v>Click To Open Docs</v>
      </c>
      <c r="AQ317" s="336"/>
      <c r="AR317" s="336"/>
      <c r="AS317" s="336"/>
      <c r="AT317" s="336"/>
      <c r="AU317" s="336"/>
      <c r="AV317" s="336"/>
      <c r="AW317" s="336"/>
      <c r="AX317" s="336"/>
      <c r="AY317" s="336"/>
      <c r="AZ317" s="336"/>
      <c r="BA317" s="336"/>
      <c r="BB317" s="336"/>
      <c r="BC317" s="336"/>
      <c r="BD317" s="336"/>
      <c r="BE317" s="336"/>
      <c r="BF317" s="336"/>
    </row>
    <row r="318" spans="1:58" s="109" customFormat="1" ht="12.95" customHeight="1">
      <c r="A318" s="341" t="s">
        <v>531</v>
      </c>
      <c r="B318" s="358" t="s">
        <v>534</v>
      </c>
      <c r="C318" s="270"/>
      <c r="D318" s="357">
        <v>303402</v>
      </c>
      <c r="E318" s="362" t="s">
        <v>533</v>
      </c>
      <c r="F318" s="361"/>
      <c r="G318" s="315"/>
      <c r="H318" s="315"/>
      <c r="I318" s="315"/>
      <c r="J318" s="315"/>
      <c r="K318" s="344"/>
      <c r="L318" s="270" t="s">
        <v>221</v>
      </c>
      <c r="M318" s="250" t="s">
        <v>327</v>
      </c>
      <c r="N318" s="364">
        <v>4</v>
      </c>
      <c r="O318" s="251">
        <f>IFERROR(INDEX('Pipe Table'!$A$3:$R$39,MATCH('WELD LOG'!N318,'Pipe Table'!$A$3:$A$39,),MATCH('WELD LOG'!M318,'Pipe Table'!$A$3:$R$3,0)),"")</f>
        <v>0.23699999999999999</v>
      </c>
      <c r="P318" s="601">
        <f t="shared" si="4"/>
        <v>12.566370614359172</v>
      </c>
      <c r="Q318" s="352" t="s">
        <v>45</v>
      </c>
      <c r="R318" s="316"/>
      <c r="S318" s="270" t="s">
        <v>373</v>
      </c>
      <c r="T318" s="316"/>
      <c r="U318" s="316" t="s">
        <v>337</v>
      </c>
      <c r="V318" s="348">
        <v>46241</v>
      </c>
      <c r="W318" s="310" t="s">
        <v>378</v>
      </c>
      <c r="X318" s="350"/>
      <c r="Y318" s="350"/>
      <c r="Z318" s="350"/>
      <c r="AA318" s="350"/>
      <c r="AB318" s="350"/>
      <c r="AC318" s="350"/>
      <c r="AD318" s="350"/>
      <c r="AE318" s="352"/>
      <c r="AF318" s="352"/>
      <c r="AG318" s="315"/>
      <c r="AH318" s="350"/>
      <c r="AI318" s="313"/>
      <c r="AJ318" s="350"/>
      <c r="AK318" s="350"/>
      <c r="AL318" s="352"/>
      <c r="AM318" s="313"/>
      <c r="AN318" s="311"/>
      <c r="AO318" s="352"/>
      <c r="AP318" s="356"/>
      <c r="AQ318" s="336"/>
      <c r="AR318" s="336"/>
      <c r="AS318" s="336"/>
      <c r="AT318" s="336"/>
      <c r="AU318" s="336"/>
      <c r="AV318" s="336"/>
      <c r="AW318" s="336"/>
      <c r="AX318" s="336"/>
      <c r="AY318" s="336"/>
      <c r="AZ318" s="336"/>
      <c r="BA318" s="336"/>
      <c r="BB318" s="336"/>
      <c r="BC318" s="336"/>
      <c r="BD318" s="336"/>
      <c r="BE318" s="336"/>
      <c r="BF318" s="336"/>
    </row>
    <row r="319" spans="1:58" s="109" customFormat="1" ht="12.95" customHeight="1">
      <c r="A319" s="341" t="s">
        <v>535</v>
      </c>
      <c r="B319" s="358" t="s">
        <v>536</v>
      </c>
      <c r="C319" s="270"/>
      <c r="D319" s="357">
        <v>301061</v>
      </c>
      <c r="E319" s="362" t="s">
        <v>371</v>
      </c>
      <c r="F319" s="361"/>
      <c r="G319" s="315" t="s">
        <v>163</v>
      </c>
      <c r="H319" s="315"/>
      <c r="I319" s="315"/>
      <c r="J319" s="315"/>
      <c r="K319" s="344"/>
      <c r="L319" s="270" t="s">
        <v>221</v>
      </c>
      <c r="M319" s="250">
        <v>80</v>
      </c>
      <c r="N319" s="364">
        <v>1.5</v>
      </c>
      <c r="O319" s="251">
        <f>IFERROR(INDEX('Pipe Table'!$A$3:$R$39,MATCH('WELD LOG'!N319,'Pipe Table'!$A$3:$A$39,),MATCH('WELD LOG'!M319,'Pipe Table'!$A$3:$R$3,0)),"")</f>
        <v>0.2</v>
      </c>
      <c r="P319" s="601">
        <f t="shared" si="4"/>
        <v>4.7123889803846897</v>
      </c>
      <c r="Q319" s="352" t="s">
        <v>82</v>
      </c>
      <c r="R319" s="316"/>
      <c r="S319" s="270" t="s">
        <v>372</v>
      </c>
      <c r="T319" s="316"/>
      <c r="U319" s="316" t="s">
        <v>339</v>
      </c>
      <c r="V319" s="348">
        <v>46238</v>
      </c>
      <c r="W319" s="310" t="s">
        <v>378</v>
      </c>
      <c r="X319" s="350"/>
      <c r="Y319" s="350"/>
      <c r="Z319" s="350"/>
      <c r="AA319" s="350"/>
      <c r="AB319" s="350"/>
      <c r="AC319" s="350"/>
      <c r="AD319" s="350"/>
      <c r="AE319" s="352"/>
      <c r="AF319" s="352"/>
      <c r="AG319" s="315"/>
      <c r="AH319" s="350"/>
      <c r="AI319" s="313"/>
      <c r="AJ319" s="350"/>
      <c r="AK319" s="350"/>
      <c r="AL319" s="352"/>
      <c r="AM319" s="313"/>
      <c r="AN319" s="311"/>
      <c r="AO319" s="352"/>
      <c r="AP319" s="683" t="str">
        <f>HYPERLINK("\\thor\Maintenance\~Weld Tracking~\Work Orders\WO301061", "Click To Open Docs")</f>
        <v>Click To Open Docs</v>
      </c>
      <c r="AQ319" s="336"/>
      <c r="AR319" s="336"/>
      <c r="AS319" s="336"/>
      <c r="AT319" s="336"/>
      <c r="AU319" s="336"/>
      <c r="AV319" s="336"/>
      <c r="AW319" s="336"/>
      <c r="AX319" s="336"/>
      <c r="AY319" s="336"/>
      <c r="AZ319" s="336"/>
      <c r="BA319" s="336"/>
      <c r="BB319" s="336"/>
      <c r="BC319" s="336"/>
      <c r="BD319" s="336"/>
      <c r="BE319" s="336"/>
      <c r="BF319" s="336"/>
    </row>
    <row r="320" spans="1:58" s="109" customFormat="1" ht="12.95" customHeight="1">
      <c r="A320" s="341" t="s">
        <v>535</v>
      </c>
      <c r="B320" s="358" t="s">
        <v>536</v>
      </c>
      <c r="C320" s="270"/>
      <c r="D320" s="357">
        <v>301061</v>
      </c>
      <c r="E320" s="362" t="s">
        <v>371</v>
      </c>
      <c r="F320" s="361"/>
      <c r="G320" s="315" t="s">
        <v>163</v>
      </c>
      <c r="H320" s="315"/>
      <c r="I320" s="315"/>
      <c r="J320" s="315"/>
      <c r="K320" s="344"/>
      <c r="L320" s="270" t="s">
        <v>221</v>
      </c>
      <c r="M320" s="250">
        <v>80</v>
      </c>
      <c r="N320" s="364">
        <v>1.5</v>
      </c>
      <c r="O320" s="251">
        <f>IFERROR(INDEX('Pipe Table'!$A$3:$R$39,MATCH('WELD LOG'!N320,'Pipe Table'!$A$3:$A$39,),MATCH('WELD LOG'!M320,'Pipe Table'!$A$3:$R$3,0)),"")</f>
        <v>0.2</v>
      </c>
      <c r="P320" s="601">
        <f t="shared" si="4"/>
        <v>4.7123889803846897</v>
      </c>
      <c r="Q320" s="352" t="s">
        <v>82</v>
      </c>
      <c r="R320" s="316"/>
      <c r="S320" s="270" t="s">
        <v>373</v>
      </c>
      <c r="T320" s="316"/>
      <c r="U320" s="316" t="s">
        <v>339</v>
      </c>
      <c r="V320" s="348">
        <v>46238</v>
      </c>
      <c r="W320" s="310" t="s">
        <v>378</v>
      </c>
      <c r="X320" s="350"/>
      <c r="Y320" s="350"/>
      <c r="Z320" s="350"/>
      <c r="AA320" s="350"/>
      <c r="AB320" s="350"/>
      <c r="AC320" s="350"/>
      <c r="AD320" s="350"/>
      <c r="AE320" s="352"/>
      <c r="AF320" s="352"/>
      <c r="AG320" s="315"/>
      <c r="AH320" s="350"/>
      <c r="AI320" s="313"/>
      <c r="AJ320" s="350"/>
      <c r="AK320" s="350"/>
      <c r="AL320" s="352"/>
      <c r="AM320" s="313"/>
      <c r="AN320" s="311"/>
      <c r="AO320" s="352"/>
      <c r="AP320" s="356"/>
      <c r="AQ320" s="336"/>
      <c r="AR320" s="336"/>
      <c r="AS320" s="336"/>
      <c r="AT320" s="336"/>
      <c r="AU320" s="336"/>
      <c r="AV320" s="336"/>
      <c r="AW320" s="336"/>
      <c r="AX320" s="336"/>
      <c r="AY320" s="336"/>
      <c r="AZ320" s="336"/>
      <c r="BA320" s="336"/>
      <c r="BB320" s="336"/>
      <c r="BC320" s="336"/>
      <c r="BD320" s="336"/>
      <c r="BE320" s="336"/>
      <c r="BF320" s="336"/>
    </row>
    <row r="321" spans="1:58" s="109" customFormat="1" ht="12.95" customHeight="1">
      <c r="A321" s="341" t="s">
        <v>535</v>
      </c>
      <c r="B321" s="358" t="s">
        <v>536</v>
      </c>
      <c r="C321" s="270"/>
      <c r="D321" s="357">
        <v>301061</v>
      </c>
      <c r="E321" s="362" t="s">
        <v>371</v>
      </c>
      <c r="F321" s="361"/>
      <c r="G321" s="315" t="s">
        <v>163</v>
      </c>
      <c r="H321" s="315"/>
      <c r="I321" s="315"/>
      <c r="J321" s="315"/>
      <c r="K321" s="344"/>
      <c r="L321" s="270" t="s">
        <v>221</v>
      </c>
      <c r="M321" s="250">
        <v>80</v>
      </c>
      <c r="N321" s="364">
        <v>1.5</v>
      </c>
      <c r="O321" s="251">
        <f>IFERROR(INDEX('Pipe Table'!$A$3:$R$39,MATCH('WELD LOG'!N321,'Pipe Table'!$A$3:$A$39,),MATCH('WELD LOG'!M321,'Pipe Table'!$A$3:$R$3,0)),"")</f>
        <v>0.2</v>
      </c>
      <c r="P321" s="601">
        <f t="shared" si="4"/>
        <v>4.7123889803846897</v>
      </c>
      <c r="Q321" s="352" t="s">
        <v>82</v>
      </c>
      <c r="R321" s="316"/>
      <c r="S321" s="270" t="s">
        <v>374</v>
      </c>
      <c r="T321" s="316"/>
      <c r="U321" s="316" t="s">
        <v>339</v>
      </c>
      <c r="V321" s="348">
        <v>46238</v>
      </c>
      <c r="W321" s="310" t="s">
        <v>378</v>
      </c>
      <c r="X321" s="350"/>
      <c r="Y321" s="350"/>
      <c r="Z321" s="350"/>
      <c r="AA321" s="350"/>
      <c r="AB321" s="350"/>
      <c r="AC321" s="350"/>
      <c r="AD321" s="350"/>
      <c r="AE321" s="352"/>
      <c r="AF321" s="352"/>
      <c r="AG321" s="315"/>
      <c r="AH321" s="350"/>
      <c r="AI321" s="313"/>
      <c r="AJ321" s="350"/>
      <c r="AK321" s="350"/>
      <c r="AL321" s="352"/>
      <c r="AM321" s="313"/>
      <c r="AN321" s="311"/>
      <c r="AO321" s="352"/>
      <c r="AP321" s="356"/>
      <c r="AQ321" s="336"/>
      <c r="AR321" s="336"/>
      <c r="AS321" s="336"/>
      <c r="AT321" s="336"/>
      <c r="AU321" s="336"/>
      <c r="AV321" s="336"/>
      <c r="AW321" s="336"/>
      <c r="AX321" s="336"/>
      <c r="AY321" s="336"/>
      <c r="AZ321" s="336"/>
      <c r="BA321" s="336"/>
      <c r="BB321" s="336"/>
      <c r="BC321" s="336"/>
      <c r="BD321" s="336"/>
      <c r="BE321" s="336"/>
      <c r="BF321" s="336"/>
    </row>
    <row r="322" spans="1:58" s="109" customFormat="1" ht="12.95" customHeight="1">
      <c r="A322" s="341" t="s">
        <v>535</v>
      </c>
      <c r="B322" s="358" t="s">
        <v>536</v>
      </c>
      <c r="C322" s="270"/>
      <c r="D322" s="357">
        <v>301061</v>
      </c>
      <c r="E322" s="362" t="s">
        <v>371</v>
      </c>
      <c r="F322" s="361"/>
      <c r="G322" s="315" t="s">
        <v>163</v>
      </c>
      <c r="H322" s="315"/>
      <c r="I322" s="315"/>
      <c r="J322" s="315"/>
      <c r="K322" s="344"/>
      <c r="L322" s="270" t="s">
        <v>221</v>
      </c>
      <c r="M322" s="250">
        <v>80</v>
      </c>
      <c r="N322" s="364">
        <v>1.5</v>
      </c>
      <c r="O322" s="251">
        <f>IFERROR(INDEX('Pipe Table'!$A$3:$R$39,MATCH('WELD LOG'!N322,'Pipe Table'!$A$3:$A$39,),MATCH('WELD LOG'!M322,'Pipe Table'!$A$3:$R$3,0)),"")</f>
        <v>0.2</v>
      </c>
      <c r="P322" s="601">
        <f t="shared" si="4"/>
        <v>4.7123889803846897</v>
      </c>
      <c r="Q322" s="352" t="s">
        <v>82</v>
      </c>
      <c r="R322" s="316"/>
      <c r="S322" s="270" t="s">
        <v>375</v>
      </c>
      <c r="T322" s="316"/>
      <c r="U322" s="316" t="s">
        <v>339</v>
      </c>
      <c r="V322" s="348">
        <v>46238</v>
      </c>
      <c r="W322" s="310" t="s">
        <v>378</v>
      </c>
      <c r="X322" s="350"/>
      <c r="Y322" s="350"/>
      <c r="Z322" s="350"/>
      <c r="AA322" s="350"/>
      <c r="AB322" s="350"/>
      <c r="AC322" s="350"/>
      <c r="AD322" s="350"/>
      <c r="AE322" s="352"/>
      <c r="AF322" s="352"/>
      <c r="AG322" s="315"/>
      <c r="AH322" s="350"/>
      <c r="AI322" s="313"/>
      <c r="AJ322" s="350"/>
      <c r="AK322" s="350"/>
      <c r="AL322" s="352"/>
      <c r="AM322" s="313"/>
      <c r="AN322" s="311"/>
      <c r="AO322" s="352"/>
      <c r="AP322" s="356"/>
      <c r="AQ322" s="336"/>
      <c r="AR322" s="336"/>
      <c r="AS322" s="336"/>
      <c r="AT322" s="336"/>
      <c r="AU322" s="336"/>
      <c r="AV322" s="336"/>
      <c r="AW322" s="336"/>
      <c r="AX322" s="336"/>
      <c r="AY322" s="336"/>
      <c r="AZ322" s="336"/>
      <c r="BA322" s="336"/>
      <c r="BB322" s="336"/>
      <c r="BC322" s="336"/>
      <c r="BD322" s="336"/>
      <c r="BE322" s="336"/>
      <c r="BF322" s="336"/>
    </row>
    <row r="323" spans="1:58" s="109" customFormat="1" ht="12.95" customHeight="1">
      <c r="A323" s="341" t="s">
        <v>535</v>
      </c>
      <c r="B323" s="358" t="s">
        <v>536</v>
      </c>
      <c r="C323" s="270"/>
      <c r="D323" s="357">
        <v>301061</v>
      </c>
      <c r="E323" s="362" t="s">
        <v>371</v>
      </c>
      <c r="F323" s="361"/>
      <c r="G323" s="315" t="s">
        <v>163</v>
      </c>
      <c r="H323" s="315"/>
      <c r="I323" s="315"/>
      <c r="J323" s="315"/>
      <c r="K323" s="344"/>
      <c r="L323" s="270" t="s">
        <v>221</v>
      </c>
      <c r="M323" s="250">
        <v>80</v>
      </c>
      <c r="N323" s="364">
        <v>1.5</v>
      </c>
      <c r="O323" s="251">
        <f>IFERROR(INDEX('Pipe Table'!$A$3:$R$39,MATCH('WELD LOG'!N323,'Pipe Table'!$A$3:$A$39,),MATCH('WELD LOG'!M323,'Pipe Table'!$A$3:$R$3,0)),"")</f>
        <v>0.2</v>
      </c>
      <c r="P323" s="601">
        <f t="shared" si="4"/>
        <v>4.7123889803846897</v>
      </c>
      <c r="Q323" s="352" t="s">
        <v>82</v>
      </c>
      <c r="R323" s="316"/>
      <c r="S323" s="270" t="s">
        <v>376</v>
      </c>
      <c r="T323" s="316"/>
      <c r="U323" s="316" t="s">
        <v>339</v>
      </c>
      <c r="V323" s="348">
        <v>46238</v>
      </c>
      <c r="W323" s="310" t="s">
        <v>378</v>
      </c>
      <c r="X323" s="350"/>
      <c r="Y323" s="350"/>
      <c r="Z323" s="350"/>
      <c r="AA323" s="350"/>
      <c r="AB323" s="350"/>
      <c r="AC323" s="350"/>
      <c r="AD323" s="350"/>
      <c r="AE323" s="352"/>
      <c r="AF323" s="352"/>
      <c r="AG323" s="315"/>
      <c r="AH323" s="350"/>
      <c r="AI323" s="313"/>
      <c r="AJ323" s="350"/>
      <c r="AK323" s="350"/>
      <c r="AL323" s="352"/>
      <c r="AM323" s="313"/>
      <c r="AN323" s="311"/>
      <c r="AO323" s="352"/>
      <c r="AP323" s="356"/>
      <c r="AQ323" s="336"/>
      <c r="AR323" s="336"/>
      <c r="AS323" s="336"/>
      <c r="AT323" s="336"/>
      <c r="AU323" s="336"/>
      <c r="AV323" s="336"/>
      <c r="AW323" s="336"/>
      <c r="AX323" s="336"/>
      <c r="AY323" s="336"/>
      <c r="AZ323" s="336"/>
      <c r="BA323" s="336"/>
      <c r="BB323" s="336"/>
      <c r="BC323" s="336"/>
      <c r="BD323" s="336"/>
      <c r="BE323" s="336"/>
      <c r="BF323" s="336"/>
    </row>
    <row r="324" spans="1:58" s="109" customFormat="1" ht="12.95" customHeight="1">
      <c r="A324" s="341" t="s">
        <v>535</v>
      </c>
      <c r="B324" s="358" t="s">
        <v>536</v>
      </c>
      <c r="C324" s="270"/>
      <c r="D324" s="357">
        <v>301061</v>
      </c>
      <c r="E324" s="362" t="s">
        <v>371</v>
      </c>
      <c r="F324" s="361"/>
      <c r="G324" s="315" t="s">
        <v>163</v>
      </c>
      <c r="H324" s="315"/>
      <c r="I324" s="315"/>
      <c r="J324" s="315"/>
      <c r="K324" s="344"/>
      <c r="L324" s="270" t="s">
        <v>221</v>
      </c>
      <c r="M324" s="250">
        <v>80</v>
      </c>
      <c r="N324" s="364">
        <v>1.5</v>
      </c>
      <c r="O324" s="251">
        <f>IFERROR(INDEX('Pipe Table'!$A$3:$R$39,MATCH('WELD LOG'!N324,'Pipe Table'!$A$3:$A$39,),MATCH('WELD LOG'!M324,'Pipe Table'!$A$3:$R$3,0)),"")</f>
        <v>0.2</v>
      </c>
      <c r="P324" s="601">
        <f t="shared" si="4"/>
        <v>4.7123889803846897</v>
      </c>
      <c r="Q324" s="352" t="s">
        <v>82</v>
      </c>
      <c r="R324" s="316"/>
      <c r="S324" s="270" t="s">
        <v>377</v>
      </c>
      <c r="T324" s="316"/>
      <c r="U324" s="316" t="s">
        <v>339</v>
      </c>
      <c r="V324" s="348">
        <v>46238</v>
      </c>
      <c r="W324" s="310" t="s">
        <v>378</v>
      </c>
      <c r="X324" s="350"/>
      <c r="Y324" s="350"/>
      <c r="Z324" s="350"/>
      <c r="AA324" s="350"/>
      <c r="AB324" s="350"/>
      <c r="AC324" s="350"/>
      <c r="AD324" s="350"/>
      <c r="AE324" s="352"/>
      <c r="AF324" s="352"/>
      <c r="AG324" s="315"/>
      <c r="AH324" s="350"/>
      <c r="AI324" s="313"/>
      <c r="AJ324" s="350"/>
      <c r="AK324" s="350"/>
      <c r="AL324" s="352"/>
      <c r="AM324" s="313"/>
      <c r="AN324" s="311"/>
      <c r="AO324" s="352"/>
      <c r="AP324" s="356"/>
      <c r="AQ324" s="336"/>
      <c r="AR324" s="336"/>
      <c r="AS324" s="336"/>
      <c r="AT324" s="336"/>
      <c r="AU324" s="336"/>
      <c r="AV324" s="336"/>
      <c r="AW324" s="336"/>
      <c r="AX324" s="336"/>
      <c r="AY324" s="336"/>
      <c r="AZ324" s="336"/>
      <c r="BA324" s="336"/>
      <c r="BB324" s="336"/>
      <c r="BC324" s="336"/>
      <c r="BD324" s="336"/>
      <c r="BE324" s="336"/>
      <c r="BF324" s="336"/>
    </row>
    <row r="325" spans="1:58" s="109" customFormat="1" ht="12.95" customHeight="1">
      <c r="A325" s="341" t="s">
        <v>535</v>
      </c>
      <c r="B325" s="358" t="s">
        <v>536</v>
      </c>
      <c r="C325" s="270"/>
      <c r="D325" s="357">
        <v>301061</v>
      </c>
      <c r="E325" s="362" t="s">
        <v>371</v>
      </c>
      <c r="F325" s="361"/>
      <c r="G325" s="315" t="s">
        <v>163</v>
      </c>
      <c r="H325" s="315"/>
      <c r="I325" s="315"/>
      <c r="J325" s="315"/>
      <c r="K325" s="344"/>
      <c r="L325" s="270" t="s">
        <v>221</v>
      </c>
      <c r="M325" s="250">
        <v>80</v>
      </c>
      <c r="N325" s="364">
        <v>1.5</v>
      </c>
      <c r="O325" s="251">
        <f>IFERROR(INDEX('Pipe Table'!$A$3:$R$39,MATCH('WELD LOG'!N325,'Pipe Table'!$A$3:$A$39,),MATCH('WELD LOG'!M325,'Pipe Table'!$A$3:$R$3,0)),"")</f>
        <v>0.2</v>
      </c>
      <c r="P325" s="601">
        <f t="shared" si="4"/>
        <v>4.7123889803846897</v>
      </c>
      <c r="Q325" s="352" t="s">
        <v>82</v>
      </c>
      <c r="R325" s="316"/>
      <c r="S325" s="270" t="s">
        <v>382</v>
      </c>
      <c r="T325" s="316"/>
      <c r="U325" s="316" t="s">
        <v>339</v>
      </c>
      <c r="V325" s="348">
        <v>46238</v>
      </c>
      <c r="W325" s="310" t="s">
        <v>378</v>
      </c>
      <c r="X325" s="350"/>
      <c r="Y325" s="350"/>
      <c r="Z325" s="350"/>
      <c r="AA325" s="350"/>
      <c r="AB325" s="350"/>
      <c r="AC325" s="313"/>
      <c r="AD325" s="350"/>
      <c r="AE325" s="352"/>
      <c r="AF325" s="352"/>
      <c r="AG325" s="315"/>
      <c r="AH325" s="350"/>
      <c r="AI325" s="313"/>
      <c r="AJ325" s="350"/>
      <c r="AK325" s="350"/>
      <c r="AL325" s="352"/>
      <c r="AM325" s="313"/>
      <c r="AN325" s="311"/>
      <c r="AO325" s="352"/>
      <c r="AP325" s="356"/>
      <c r="AQ325" s="336"/>
      <c r="AR325" s="336"/>
      <c r="AS325" s="336"/>
      <c r="AT325" s="336"/>
      <c r="AU325" s="336"/>
      <c r="AV325" s="336"/>
      <c r="AW325" s="336"/>
      <c r="AX325" s="336"/>
      <c r="AY325" s="336"/>
      <c r="AZ325" s="336"/>
      <c r="BA325" s="336"/>
      <c r="BB325" s="336"/>
      <c r="BC325" s="336"/>
      <c r="BD325" s="336"/>
      <c r="BE325" s="336"/>
      <c r="BF325" s="336"/>
    </row>
    <row r="326" spans="1:58" s="109" customFormat="1" ht="12.95" customHeight="1">
      <c r="A326" s="341" t="s">
        <v>535</v>
      </c>
      <c r="B326" s="358" t="s">
        <v>536</v>
      </c>
      <c r="C326" s="270"/>
      <c r="D326" s="357">
        <v>301061</v>
      </c>
      <c r="E326" s="362" t="s">
        <v>371</v>
      </c>
      <c r="F326" s="361"/>
      <c r="G326" s="315" t="s">
        <v>163</v>
      </c>
      <c r="H326" s="315"/>
      <c r="I326" s="315"/>
      <c r="J326" s="315"/>
      <c r="K326" s="344"/>
      <c r="L326" s="270" t="s">
        <v>221</v>
      </c>
      <c r="M326" s="250">
        <v>80</v>
      </c>
      <c r="N326" s="364">
        <v>1.5</v>
      </c>
      <c r="O326" s="251">
        <f>IFERROR(INDEX('Pipe Table'!$A$3:$R$39,MATCH('WELD LOG'!N326,'Pipe Table'!$A$3:$A$39,),MATCH('WELD LOG'!M326,'Pipe Table'!$A$3:$R$3,0)),"")</f>
        <v>0.2</v>
      </c>
      <c r="P326" s="601">
        <f t="shared" ref="P326:P389" si="5">N326*PI()</f>
        <v>4.7123889803846897</v>
      </c>
      <c r="Q326" s="352" t="s">
        <v>82</v>
      </c>
      <c r="R326" s="316"/>
      <c r="S326" s="270" t="s">
        <v>383</v>
      </c>
      <c r="T326" s="316"/>
      <c r="U326" s="316" t="s">
        <v>339</v>
      </c>
      <c r="V326" s="348">
        <v>46238</v>
      </c>
      <c r="W326" s="310" t="s">
        <v>378</v>
      </c>
      <c r="X326" s="350"/>
      <c r="Y326" s="313"/>
      <c r="Z326" s="313"/>
      <c r="AA326" s="350"/>
      <c r="AB326" s="350"/>
      <c r="AC326" s="350"/>
      <c r="AD326" s="350"/>
      <c r="AE326" s="352"/>
      <c r="AF326" s="352"/>
      <c r="AG326" s="315"/>
      <c r="AH326" s="350"/>
      <c r="AI326" s="313"/>
      <c r="AJ326" s="350"/>
      <c r="AK326" s="350"/>
      <c r="AL326" s="352"/>
      <c r="AM326" s="313"/>
      <c r="AN326" s="311"/>
      <c r="AO326" s="352"/>
      <c r="AP326" s="356"/>
      <c r="AQ326" s="336"/>
      <c r="AR326" s="336"/>
      <c r="AS326" s="336"/>
      <c r="AT326" s="336"/>
      <c r="AU326" s="336"/>
      <c r="AV326" s="336"/>
      <c r="AW326" s="336"/>
      <c r="AX326" s="336"/>
      <c r="AY326" s="336"/>
      <c r="AZ326" s="336"/>
      <c r="BA326" s="336"/>
      <c r="BB326" s="336"/>
      <c r="BC326" s="336"/>
      <c r="BD326" s="336"/>
      <c r="BE326" s="336"/>
      <c r="BF326" s="336"/>
    </row>
    <row r="327" spans="1:58" s="109" customFormat="1" ht="12.95" customHeight="1">
      <c r="A327" s="341" t="s">
        <v>535</v>
      </c>
      <c r="B327" s="358" t="s">
        <v>536</v>
      </c>
      <c r="C327" s="270"/>
      <c r="D327" s="357">
        <v>301061</v>
      </c>
      <c r="E327" s="362" t="s">
        <v>371</v>
      </c>
      <c r="F327" s="361"/>
      <c r="G327" s="315" t="s">
        <v>163</v>
      </c>
      <c r="H327" s="315"/>
      <c r="I327" s="315"/>
      <c r="J327" s="315"/>
      <c r="K327" s="344"/>
      <c r="L327" s="270" t="s">
        <v>221</v>
      </c>
      <c r="M327" s="250">
        <v>80</v>
      </c>
      <c r="N327" s="364">
        <v>0.75</v>
      </c>
      <c r="O327" s="251">
        <f>IFERROR(INDEX('Pipe Table'!$A$3:$R$39,MATCH('WELD LOG'!N327,'Pipe Table'!$A$3:$A$39,),MATCH('WELD LOG'!M327,'Pipe Table'!$A$3:$R$3,0)),"")</f>
        <v>0.154</v>
      </c>
      <c r="P327" s="601">
        <f t="shared" si="5"/>
        <v>2.3561944901923448</v>
      </c>
      <c r="Q327" s="352" t="s">
        <v>82</v>
      </c>
      <c r="R327" s="316"/>
      <c r="S327" s="270" t="s">
        <v>384</v>
      </c>
      <c r="T327" s="316"/>
      <c r="U327" s="316" t="s">
        <v>339</v>
      </c>
      <c r="V327" s="348">
        <v>46238</v>
      </c>
      <c r="W327" s="310" t="s">
        <v>378</v>
      </c>
      <c r="X327" s="350"/>
      <c r="Y327" s="313"/>
      <c r="Z327" s="313"/>
      <c r="AA327" s="313"/>
      <c r="AB327" s="350"/>
      <c r="AC327" s="350"/>
      <c r="AD327" s="350"/>
      <c r="AE327" s="352"/>
      <c r="AF327" s="352"/>
      <c r="AG327" s="315"/>
      <c r="AH327" s="350"/>
      <c r="AI327" s="313"/>
      <c r="AJ327" s="350"/>
      <c r="AK327" s="350"/>
      <c r="AL327" s="352"/>
      <c r="AM327" s="313"/>
      <c r="AN327" s="311"/>
      <c r="AO327" s="352"/>
      <c r="AP327" s="356"/>
      <c r="AQ327" s="336"/>
      <c r="AR327" s="336"/>
      <c r="AS327" s="336"/>
      <c r="AT327" s="336"/>
      <c r="AU327" s="336"/>
      <c r="AV327" s="336"/>
      <c r="AW327" s="336"/>
      <c r="AX327" s="336"/>
      <c r="AY327" s="336"/>
      <c r="AZ327" s="336"/>
      <c r="BA327" s="336"/>
      <c r="BB327" s="336"/>
      <c r="BC327" s="336"/>
      <c r="BD327" s="336"/>
      <c r="BE327" s="336"/>
      <c r="BF327" s="336"/>
    </row>
    <row r="328" spans="1:58" s="109" customFormat="1" ht="12.95" customHeight="1">
      <c r="A328" s="341" t="s">
        <v>535</v>
      </c>
      <c r="B328" s="358" t="s">
        <v>536</v>
      </c>
      <c r="C328" s="270"/>
      <c r="D328" s="357">
        <v>301061</v>
      </c>
      <c r="E328" s="362" t="s">
        <v>371</v>
      </c>
      <c r="F328" s="361"/>
      <c r="G328" s="315" t="s">
        <v>163</v>
      </c>
      <c r="H328" s="315"/>
      <c r="I328" s="315"/>
      <c r="J328" s="315"/>
      <c r="K328" s="344"/>
      <c r="L328" s="270" t="s">
        <v>221</v>
      </c>
      <c r="M328" s="250">
        <v>80</v>
      </c>
      <c r="N328" s="364">
        <v>0.75</v>
      </c>
      <c r="O328" s="251">
        <f>IFERROR(INDEX('Pipe Table'!$A$3:$R$39,MATCH('WELD LOG'!N328,'Pipe Table'!$A$3:$A$39,),MATCH('WELD LOG'!M328,'Pipe Table'!$A$3:$R$3,0)),"")</f>
        <v>0.154</v>
      </c>
      <c r="P328" s="601">
        <f t="shared" si="5"/>
        <v>2.3561944901923448</v>
      </c>
      <c r="Q328" s="352" t="s">
        <v>82</v>
      </c>
      <c r="R328" s="316"/>
      <c r="S328" s="270" t="s">
        <v>385</v>
      </c>
      <c r="T328" s="316"/>
      <c r="U328" s="316" t="s">
        <v>339</v>
      </c>
      <c r="V328" s="348">
        <v>46238</v>
      </c>
      <c r="W328" s="310" t="s">
        <v>378</v>
      </c>
      <c r="X328" s="350"/>
      <c r="Y328" s="350"/>
      <c r="Z328" s="350"/>
      <c r="AA328" s="350"/>
      <c r="AB328" s="350"/>
      <c r="AC328" s="350"/>
      <c r="AD328" s="350"/>
      <c r="AE328" s="352"/>
      <c r="AF328" s="352"/>
      <c r="AG328" s="315"/>
      <c r="AH328" s="350"/>
      <c r="AI328" s="313"/>
      <c r="AJ328" s="350"/>
      <c r="AK328" s="350"/>
      <c r="AL328" s="352"/>
      <c r="AM328" s="313"/>
      <c r="AN328" s="311"/>
      <c r="AO328" s="352"/>
      <c r="AP328" s="356"/>
      <c r="AQ328" s="336"/>
      <c r="AR328" s="336"/>
      <c r="AS328" s="336"/>
      <c r="AT328" s="336"/>
      <c r="AU328" s="336"/>
      <c r="AV328" s="336"/>
      <c r="AW328" s="336"/>
      <c r="AX328" s="336"/>
      <c r="AY328" s="336"/>
      <c r="AZ328" s="336"/>
      <c r="BA328" s="336"/>
      <c r="BB328" s="336"/>
      <c r="BC328" s="336"/>
      <c r="BD328" s="336"/>
      <c r="BE328" s="336"/>
      <c r="BF328" s="336"/>
    </row>
    <row r="329" spans="1:58" s="109" customFormat="1" ht="12.95" customHeight="1">
      <c r="A329" s="341" t="s">
        <v>535</v>
      </c>
      <c r="B329" s="358" t="s">
        <v>536</v>
      </c>
      <c r="C329" s="270"/>
      <c r="D329" s="357">
        <v>301061</v>
      </c>
      <c r="E329" s="362" t="s">
        <v>371</v>
      </c>
      <c r="F329" s="361"/>
      <c r="G329" s="315" t="s">
        <v>163</v>
      </c>
      <c r="H329" s="315"/>
      <c r="I329" s="315"/>
      <c r="J329" s="315"/>
      <c r="K329" s="344"/>
      <c r="L329" s="270" t="s">
        <v>221</v>
      </c>
      <c r="M329" s="250">
        <v>80</v>
      </c>
      <c r="N329" s="364">
        <v>0.75</v>
      </c>
      <c r="O329" s="251">
        <f>IFERROR(INDEX('Pipe Table'!$A$3:$R$39,MATCH('WELD LOG'!N329,'Pipe Table'!$A$3:$A$39,),MATCH('WELD LOG'!M329,'Pipe Table'!$A$3:$R$3,0)),"")</f>
        <v>0.154</v>
      </c>
      <c r="P329" s="601">
        <f t="shared" si="5"/>
        <v>2.3561944901923448</v>
      </c>
      <c r="Q329" s="352" t="s">
        <v>82</v>
      </c>
      <c r="R329" s="316"/>
      <c r="S329" s="270" t="s">
        <v>422</v>
      </c>
      <c r="T329" s="316"/>
      <c r="U329" s="316" t="s">
        <v>339</v>
      </c>
      <c r="V329" s="348">
        <v>46238</v>
      </c>
      <c r="W329" s="310" t="s">
        <v>378</v>
      </c>
      <c r="X329" s="350"/>
      <c r="Y329" s="350"/>
      <c r="Z329" s="350"/>
      <c r="AA329" s="350"/>
      <c r="AB329" s="350"/>
      <c r="AC329" s="350"/>
      <c r="AD329" s="350"/>
      <c r="AE329" s="352"/>
      <c r="AF329" s="352"/>
      <c r="AG329" s="315"/>
      <c r="AH329" s="350"/>
      <c r="AI329" s="313"/>
      <c r="AJ329" s="350"/>
      <c r="AK329" s="350"/>
      <c r="AL329" s="352"/>
      <c r="AM329" s="313"/>
      <c r="AN329" s="311"/>
      <c r="AO329" s="352"/>
      <c r="AP329" s="356"/>
      <c r="AQ329" s="336"/>
      <c r="AR329" s="336"/>
      <c r="AS329" s="336"/>
      <c r="AT329" s="336"/>
      <c r="AU329" s="336"/>
      <c r="AV329" s="336"/>
      <c r="AW329" s="336"/>
      <c r="AX329" s="336"/>
      <c r="AY329" s="336"/>
      <c r="AZ329" s="336"/>
      <c r="BA329" s="336"/>
      <c r="BB329" s="336"/>
      <c r="BC329" s="336"/>
      <c r="BD329" s="336"/>
      <c r="BE329" s="336"/>
      <c r="BF329" s="336"/>
    </row>
    <row r="330" spans="1:58" s="109" customFormat="1" ht="12.95" customHeight="1">
      <c r="A330" s="341" t="s">
        <v>535</v>
      </c>
      <c r="B330" s="358" t="s">
        <v>536</v>
      </c>
      <c r="C330" s="270"/>
      <c r="D330" s="357">
        <v>301061</v>
      </c>
      <c r="E330" s="362" t="s">
        <v>371</v>
      </c>
      <c r="F330" s="361"/>
      <c r="G330" s="315" t="s">
        <v>163</v>
      </c>
      <c r="H330" s="315"/>
      <c r="I330" s="315"/>
      <c r="J330" s="315"/>
      <c r="K330" s="344"/>
      <c r="L330" s="270" t="s">
        <v>221</v>
      </c>
      <c r="M330" s="250">
        <v>80</v>
      </c>
      <c r="N330" s="364">
        <v>0.75</v>
      </c>
      <c r="O330" s="251">
        <f>IFERROR(INDEX('Pipe Table'!$A$3:$R$39,MATCH('WELD LOG'!N330,'Pipe Table'!$A$3:$A$39,),MATCH('WELD LOG'!M330,'Pipe Table'!$A$3:$R$3,0)),"")</f>
        <v>0.154</v>
      </c>
      <c r="P330" s="601">
        <f t="shared" si="5"/>
        <v>2.3561944901923448</v>
      </c>
      <c r="Q330" s="352" t="s">
        <v>82</v>
      </c>
      <c r="R330" s="316"/>
      <c r="S330" s="270" t="s">
        <v>423</v>
      </c>
      <c r="T330" s="316"/>
      <c r="U330" s="316" t="s">
        <v>339</v>
      </c>
      <c r="V330" s="348">
        <v>46238</v>
      </c>
      <c r="W330" s="310" t="s">
        <v>378</v>
      </c>
      <c r="X330" s="350"/>
      <c r="Y330" s="350"/>
      <c r="Z330" s="350"/>
      <c r="AA330" s="350"/>
      <c r="AB330" s="350"/>
      <c r="AC330" s="350"/>
      <c r="AD330" s="350"/>
      <c r="AE330" s="352"/>
      <c r="AF330" s="352"/>
      <c r="AG330" s="315"/>
      <c r="AH330" s="350"/>
      <c r="AI330" s="313"/>
      <c r="AJ330" s="350"/>
      <c r="AK330" s="350"/>
      <c r="AL330" s="352"/>
      <c r="AM330" s="313"/>
      <c r="AN330" s="311"/>
      <c r="AO330" s="352"/>
      <c r="AP330" s="356"/>
      <c r="AQ330" s="336"/>
      <c r="AR330" s="336"/>
      <c r="AS330" s="336"/>
      <c r="AT330" s="336"/>
      <c r="AU330" s="336"/>
      <c r="AV330" s="336"/>
      <c r="AW330" s="336"/>
      <c r="AX330" s="336"/>
      <c r="AY330" s="336"/>
      <c r="AZ330" s="336"/>
      <c r="BA330" s="336"/>
      <c r="BB330" s="336"/>
      <c r="BC330" s="336"/>
      <c r="BD330" s="336"/>
      <c r="BE330" s="336"/>
      <c r="BF330" s="336"/>
    </row>
    <row r="331" spans="1:58" s="109" customFormat="1" ht="12.95" customHeight="1">
      <c r="A331" s="341" t="s">
        <v>535</v>
      </c>
      <c r="B331" s="358" t="s">
        <v>536</v>
      </c>
      <c r="C331" s="270"/>
      <c r="D331" s="357">
        <v>301061</v>
      </c>
      <c r="E331" s="362" t="s">
        <v>371</v>
      </c>
      <c r="F331" s="361"/>
      <c r="G331" s="315" t="s">
        <v>163</v>
      </c>
      <c r="H331" s="315"/>
      <c r="I331" s="315"/>
      <c r="J331" s="315"/>
      <c r="K331" s="344"/>
      <c r="L331" s="270" t="s">
        <v>221</v>
      </c>
      <c r="M331" s="250">
        <v>80</v>
      </c>
      <c r="N331" s="364">
        <v>0.75</v>
      </c>
      <c r="O331" s="251">
        <f>IFERROR(INDEX('Pipe Table'!$A$3:$R$39,MATCH('WELD LOG'!N331,'Pipe Table'!$A$3:$A$39,),MATCH('WELD LOG'!M331,'Pipe Table'!$A$3:$R$3,0)),"")</f>
        <v>0.154</v>
      </c>
      <c r="P331" s="601">
        <f t="shared" si="5"/>
        <v>2.3561944901923448</v>
      </c>
      <c r="Q331" s="352" t="s">
        <v>82</v>
      </c>
      <c r="R331" s="316"/>
      <c r="S331" s="270" t="s">
        <v>424</v>
      </c>
      <c r="T331" s="316"/>
      <c r="U331" s="316" t="s">
        <v>339</v>
      </c>
      <c r="V331" s="348">
        <v>46238</v>
      </c>
      <c r="W331" s="310" t="s">
        <v>378</v>
      </c>
      <c r="X331" s="350"/>
      <c r="Y331" s="350"/>
      <c r="Z331" s="350"/>
      <c r="AA331" s="350"/>
      <c r="AB331" s="350"/>
      <c r="AC331" s="350"/>
      <c r="AD331" s="350"/>
      <c r="AE331" s="352"/>
      <c r="AF331" s="352"/>
      <c r="AG331" s="315"/>
      <c r="AH331" s="350"/>
      <c r="AI331" s="313"/>
      <c r="AJ331" s="350"/>
      <c r="AK331" s="350"/>
      <c r="AL331" s="352"/>
      <c r="AM331" s="313"/>
      <c r="AN331" s="311"/>
      <c r="AO331" s="352"/>
      <c r="AP331" s="356"/>
      <c r="AQ331" s="336"/>
      <c r="AR331" s="336"/>
      <c r="AS331" s="336"/>
      <c r="AT331" s="336"/>
      <c r="AU331" s="336"/>
      <c r="AV331" s="336"/>
      <c r="AW331" s="336"/>
      <c r="AX331" s="336"/>
      <c r="AY331" s="336"/>
      <c r="AZ331" s="336"/>
      <c r="BA331" s="336"/>
      <c r="BB331" s="336"/>
      <c r="BC331" s="336"/>
      <c r="BD331" s="336"/>
      <c r="BE331" s="336"/>
      <c r="BF331" s="336"/>
    </row>
    <row r="332" spans="1:58" s="109" customFormat="1" ht="12.95" customHeight="1">
      <c r="A332" s="341" t="s">
        <v>535</v>
      </c>
      <c r="B332" s="358" t="s">
        <v>536</v>
      </c>
      <c r="C332" s="270"/>
      <c r="D332" s="357">
        <v>301061</v>
      </c>
      <c r="E332" s="362" t="s">
        <v>371</v>
      </c>
      <c r="F332" s="361"/>
      <c r="G332" s="315" t="s">
        <v>163</v>
      </c>
      <c r="H332" s="315"/>
      <c r="I332" s="315"/>
      <c r="J332" s="315"/>
      <c r="K332" s="344"/>
      <c r="L332" s="270" t="s">
        <v>221</v>
      </c>
      <c r="M332" s="250">
        <v>80</v>
      </c>
      <c r="N332" s="364">
        <v>0.75</v>
      </c>
      <c r="O332" s="251">
        <f>IFERROR(INDEX('Pipe Table'!$A$3:$R$39,MATCH('WELD LOG'!N332,'Pipe Table'!$A$3:$A$39,),MATCH('WELD LOG'!M332,'Pipe Table'!$A$3:$R$3,0)),"")</f>
        <v>0.154</v>
      </c>
      <c r="P332" s="601">
        <f t="shared" si="5"/>
        <v>2.3561944901923448</v>
      </c>
      <c r="Q332" s="352" t="s">
        <v>82</v>
      </c>
      <c r="R332" s="316"/>
      <c r="S332" s="270" t="s">
        <v>425</v>
      </c>
      <c r="T332" s="316"/>
      <c r="U332" s="316" t="s">
        <v>339</v>
      </c>
      <c r="V332" s="348">
        <v>46238</v>
      </c>
      <c r="W332" s="310" t="s">
        <v>378</v>
      </c>
      <c r="X332" s="350"/>
      <c r="Y332" s="350"/>
      <c r="Z332" s="350"/>
      <c r="AA332" s="350"/>
      <c r="AB332" s="350"/>
      <c r="AC332" s="350"/>
      <c r="AD332" s="350"/>
      <c r="AE332" s="352"/>
      <c r="AF332" s="352"/>
      <c r="AG332" s="315"/>
      <c r="AH332" s="350"/>
      <c r="AI332" s="313"/>
      <c r="AJ332" s="350"/>
      <c r="AK332" s="350"/>
      <c r="AL332" s="352"/>
      <c r="AM332" s="313"/>
      <c r="AN332" s="311"/>
      <c r="AO332" s="352"/>
      <c r="AP332" s="356"/>
      <c r="AQ332" s="336"/>
      <c r="AR332" s="336"/>
      <c r="AS332" s="336"/>
      <c r="AT332" s="336"/>
      <c r="AU332" s="336"/>
      <c r="AV332" s="336"/>
      <c r="AW332" s="336"/>
      <c r="AX332" s="336"/>
      <c r="AY332" s="336"/>
      <c r="AZ332" s="336"/>
      <c r="BA332" s="336"/>
      <c r="BB332" s="336"/>
      <c r="BC332" s="336"/>
      <c r="BD332" s="336"/>
      <c r="BE332" s="336"/>
      <c r="BF332" s="336"/>
    </row>
    <row r="333" spans="1:58" s="109" customFormat="1" ht="12.95" customHeight="1">
      <c r="A333" s="341" t="s">
        <v>535</v>
      </c>
      <c r="B333" s="358" t="s">
        <v>536</v>
      </c>
      <c r="C333" s="270"/>
      <c r="D333" s="357">
        <v>301061</v>
      </c>
      <c r="E333" s="362" t="s">
        <v>371</v>
      </c>
      <c r="F333" s="361"/>
      <c r="G333" s="315" t="s">
        <v>163</v>
      </c>
      <c r="H333" s="315"/>
      <c r="I333" s="315"/>
      <c r="J333" s="315"/>
      <c r="K333" s="344"/>
      <c r="L333" s="270" t="s">
        <v>221</v>
      </c>
      <c r="M333" s="250">
        <v>80</v>
      </c>
      <c r="N333" s="364">
        <v>0.75</v>
      </c>
      <c r="O333" s="251">
        <f>IFERROR(INDEX('Pipe Table'!$A$3:$R$39,MATCH('WELD LOG'!N333,'Pipe Table'!$A$3:$A$39,),MATCH('WELD LOG'!M333,'Pipe Table'!$A$3:$R$3,0)),"")</f>
        <v>0.154</v>
      </c>
      <c r="P333" s="601">
        <f t="shared" si="5"/>
        <v>2.3561944901923448</v>
      </c>
      <c r="Q333" s="352" t="s">
        <v>82</v>
      </c>
      <c r="R333" s="316"/>
      <c r="S333" s="270" t="s">
        <v>426</v>
      </c>
      <c r="T333" s="316"/>
      <c r="U333" s="316" t="s">
        <v>339</v>
      </c>
      <c r="V333" s="348">
        <v>46238</v>
      </c>
      <c r="W333" s="310" t="s">
        <v>378</v>
      </c>
      <c r="X333" s="350"/>
      <c r="Y333" s="350"/>
      <c r="Z333" s="350"/>
      <c r="AA333" s="350"/>
      <c r="AB333" s="350"/>
      <c r="AC333" s="350"/>
      <c r="AD333" s="350"/>
      <c r="AE333" s="352"/>
      <c r="AF333" s="352"/>
      <c r="AG333" s="315"/>
      <c r="AH333" s="350"/>
      <c r="AI333" s="313"/>
      <c r="AJ333" s="350"/>
      <c r="AK333" s="350"/>
      <c r="AL333" s="352"/>
      <c r="AM333" s="313"/>
      <c r="AN333" s="311"/>
      <c r="AO333" s="352"/>
      <c r="AP333" s="356"/>
      <c r="AQ333" s="336"/>
      <c r="AR333" s="336"/>
      <c r="AS333" s="336"/>
      <c r="AT333" s="336"/>
      <c r="AU333" s="336"/>
      <c r="AV333" s="336"/>
      <c r="AW333" s="336"/>
      <c r="AX333" s="336"/>
      <c r="AY333" s="336"/>
      <c r="AZ333" s="336"/>
      <c r="BA333" s="336"/>
      <c r="BB333" s="336"/>
      <c r="BC333" s="336"/>
      <c r="BD333" s="336"/>
      <c r="BE333" s="336"/>
      <c r="BF333" s="336"/>
    </row>
    <row r="334" spans="1:58" s="109" customFormat="1" ht="12.95" customHeight="1">
      <c r="A334" s="341" t="s">
        <v>535</v>
      </c>
      <c r="B334" s="358" t="s">
        <v>536</v>
      </c>
      <c r="C334" s="270"/>
      <c r="D334" s="357">
        <v>301061</v>
      </c>
      <c r="E334" s="362" t="s">
        <v>371</v>
      </c>
      <c r="F334" s="361"/>
      <c r="G334" s="315" t="s">
        <v>163</v>
      </c>
      <c r="H334" s="315"/>
      <c r="I334" s="315"/>
      <c r="J334" s="315"/>
      <c r="K334" s="344"/>
      <c r="L334" s="270" t="s">
        <v>221</v>
      </c>
      <c r="M334" s="250">
        <v>80</v>
      </c>
      <c r="N334" s="364">
        <v>0.75</v>
      </c>
      <c r="O334" s="251">
        <f>IFERROR(INDEX('Pipe Table'!$A$3:$R$39,MATCH('WELD LOG'!N334,'Pipe Table'!$A$3:$A$39,),MATCH('WELD LOG'!M334,'Pipe Table'!$A$3:$R$3,0)),"")</f>
        <v>0.154</v>
      </c>
      <c r="P334" s="601">
        <f t="shared" si="5"/>
        <v>2.3561944901923448</v>
      </c>
      <c r="Q334" s="352" t="s">
        <v>82</v>
      </c>
      <c r="R334" s="316"/>
      <c r="S334" s="270" t="s">
        <v>427</v>
      </c>
      <c r="T334" s="316"/>
      <c r="U334" s="316" t="s">
        <v>339</v>
      </c>
      <c r="V334" s="348">
        <v>46238</v>
      </c>
      <c r="W334" s="310" t="s">
        <v>378</v>
      </c>
      <c r="X334" s="350"/>
      <c r="Y334" s="350"/>
      <c r="Z334" s="350"/>
      <c r="AA334" s="350"/>
      <c r="AB334" s="350"/>
      <c r="AC334" s="350"/>
      <c r="AD334" s="350"/>
      <c r="AE334" s="352"/>
      <c r="AF334" s="352"/>
      <c r="AG334" s="315"/>
      <c r="AH334" s="350"/>
      <c r="AI334" s="313"/>
      <c r="AJ334" s="350"/>
      <c r="AK334" s="350"/>
      <c r="AL334" s="352"/>
      <c r="AM334" s="313"/>
      <c r="AN334" s="311"/>
      <c r="AO334" s="352"/>
      <c r="AP334" s="356"/>
      <c r="AQ334" s="336"/>
      <c r="AR334" s="336"/>
      <c r="AS334" s="336"/>
      <c r="AT334" s="336"/>
      <c r="AU334" s="336"/>
      <c r="AV334" s="336"/>
      <c r="AW334" s="336"/>
      <c r="AX334" s="336"/>
      <c r="AY334" s="336"/>
      <c r="AZ334" s="336"/>
      <c r="BA334" s="336"/>
      <c r="BB334" s="336"/>
      <c r="BC334" s="336"/>
      <c r="BD334" s="336"/>
      <c r="BE334" s="336"/>
      <c r="BF334" s="336"/>
    </row>
    <row r="335" spans="1:58" s="109" customFormat="1" ht="12.95" customHeight="1">
      <c r="A335" s="341" t="s">
        <v>535</v>
      </c>
      <c r="B335" s="358" t="s">
        <v>536</v>
      </c>
      <c r="C335" s="270"/>
      <c r="D335" s="357">
        <v>301061</v>
      </c>
      <c r="E335" s="362" t="s">
        <v>371</v>
      </c>
      <c r="F335" s="361"/>
      <c r="G335" s="315" t="s">
        <v>163</v>
      </c>
      <c r="H335" s="315"/>
      <c r="I335" s="315"/>
      <c r="J335" s="315"/>
      <c r="K335" s="344"/>
      <c r="L335" s="270" t="s">
        <v>221</v>
      </c>
      <c r="M335" s="250">
        <v>80</v>
      </c>
      <c r="N335" s="364">
        <v>0.75</v>
      </c>
      <c r="O335" s="251">
        <f>IFERROR(INDEX('Pipe Table'!$A$3:$R$39,MATCH('WELD LOG'!N335,'Pipe Table'!$A$3:$A$39,),MATCH('WELD LOG'!M335,'Pipe Table'!$A$3:$R$3,0)),"")</f>
        <v>0.154</v>
      </c>
      <c r="P335" s="601">
        <f t="shared" si="5"/>
        <v>2.3561944901923448</v>
      </c>
      <c r="Q335" s="352" t="s">
        <v>82</v>
      </c>
      <c r="R335" s="316"/>
      <c r="S335" s="270" t="s">
        <v>428</v>
      </c>
      <c r="T335" s="316"/>
      <c r="U335" s="316" t="s">
        <v>339</v>
      </c>
      <c r="V335" s="348">
        <v>46238</v>
      </c>
      <c r="W335" s="310" t="s">
        <v>378</v>
      </c>
      <c r="X335" s="350"/>
      <c r="Y335" s="350"/>
      <c r="Z335" s="313"/>
      <c r="AA335" s="313"/>
      <c r="AB335" s="350"/>
      <c r="AC335" s="350"/>
      <c r="AD335" s="350"/>
      <c r="AE335" s="352"/>
      <c r="AF335" s="352"/>
      <c r="AG335" s="315"/>
      <c r="AH335" s="350"/>
      <c r="AI335" s="313"/>
      <c r="AJ335" s="350"/>
      <c r="AK335" s="350"/>
      <c r="AL335" s="352"/>
      <c r="AM335" s="313"/>
      <c r="AN335" s="311"/>
      <c r="AO335" s="352"/>
      <c r="AP335" s="356"/>
      <c r="AQ335" s="336"/>
      <c r="AR335" s="336"/>
      <c r="AS335" s="336"/>
      <c r="AT335" s="336"/>
      <c r="AU335" s="336"/>
      <c r="AV335" s="336"/>
      <c r="AW335" s="336"/>
      <c r="AX335" s="336"/>
      <c r="AY335" s="336"/>
      <c r="AZ335" s="336"/>
      <c r="BA335" s="336"/>
      <c r="BB335" s="336"/>
      <c r="BC335" s="336"/>
      <c r="BD335" s="336"/>
      <c r="BE335" s="336"/>
      <c r="BF335" s="336"/>
    </row>
    <row r="336" spans="1:58" s="109" customFormat="1" ht="12.95" customHeight="1">
      <c r="A336" s="341" t="s">
        <v>535</v>
      </c>
      <c r="B336" s="358" t="s">
        <v>536</v>
      </c>
      <c r="C336" s="270"/>
      <c r="D336" s="357">
        <v>301061</v>
      </c>
      <c r="E336" s="362" t="s">
        <v>371</v>
      </c>
      <c r="F336" s="361"/>
      <c r="G336" s="315" t="s">
        <v>163</v>
      </c>
      <c r="H336" s="315"/>
      <c r="I336" s="315"/>
      <c r="J336" s="315"/>
      <c r="K336" s="344"/>
      <c r="L336" s="270" t="s">
        <v>221</v>
      </c>
      <c r="M336" s="250">
        <v>80</v>
      </c>
      <c r="N336" s="364">
        <v>0.75</v>
      </c>
      <c r="O336" s="251">
        <f>IFERROR(INDEX('Pipe Table'!$A$3:$R$39,MATCH('WELD LOG'!N336,'Pipe Table'!$A$3:$A$39,),MATCH('WELD LOG'!M336,'Pipe Table'!$A$3:$R$3,0)),"")</f>
        <v>0.154</v>
      </c>
      <c r="P336" s="601">
        <f t="shared" si="5"/>
        <v>2.3561944901923448</v>
      </c>
      <c r="Q336" s="352" t="s">
        <v>82</v>
      </c>
      <c r="R336" s="316"/>
      <c r="S336" s="270" t="s">
        <v>432</v>
      </c>
      <c r="T336" s="316"/>
      <c r="U336" s="316" t="s">
        <v>339</v>
      </c>
      <c r="V336" s="348">
        <v>46238</v>
      </c>
      <c r="W336" s="310" t="s">
        <v>378</v>
      </c>
      <c r="X336" s="350"/>
      <c r="Y336" s="350"/>
      <c r="Z336" s="313"/>
      <c r="AA336" s="313"/>
      <c r="AB336" s="350"/>
      <c r="AC336" s="313"/>
      <c r="AD336" s="350"/>
      <c r="AE336" s="352"/>
      <c r="AF336" s="352"/>
      <c r="AG336" s="315"/>
      <c r="AH336" s="350"/>
      <c r="AI336" s="313"/>
      <c r="AJ336" s="350"/>
      <c r="AK336" s="350"/>
      <c r="AL336" s="352"/>
      <c r="AM336" s="313"/>
      <c r="AN336" s="311"/>
      <c r="AO336" s="352"/>
      <c r="AP336" s="356"/>
      <c r="AQ336" s="336"/>
      <c r="AR336" s="336"/>
      <c r="AS336" s="336"/>
      <c r="AT336" s="336"/>
      <c r="AU336" s="336"/>
      <c r="AV336" s="336"/>
      <c r="AW336" s="336"/>
      <c r="AX336" s="336"/>
      <c r="AY336" s="336"/>
      <c r="AZ336" s="336"/>
      <c r="BA336" s="336"/>
      <c r="BB336" s="336"/>
      <c r="BC336" s="336"/>
      <c r="BD336" s="336"/>
      <c r="BE336" s="336"/>
      <c r="BF336" s="336"/>
    </row>
    <row r="337" spans="1:58" s="109" customFormat="1" ht="12.95" customHeight="1">
      <c r="A337" s="341" t="s">
        <v>535</v>
      </c>
      <c r="B337" s="358" t="s">
        <v>536</v>
      </c>
      <c r="C337" s="270"/>
      <c r="D337" s="357">
        <v>301061</v>
      </c>
      <c r="E337" s="362" t="s">
        <v>371</v>
      </c>
      <c r="F337" s="361"/>
      <c r="G337" s="315" t="s">
        <v>163</v>
      </c>
      <c r="H337" s="315"/>
      <c r="I337" s="315"/>
      <c r="J337" s="315"/>
      <c r="K337" s="344"/>
      <c r="L337" s="270" t="s">
        <v>221</v>
      </c>
      <c r="M337" s="250">
        <v>80</v>
      </c>
      <c r="N337" s="364">
        <v>0.75</v>
      </c>
      <c r="O337" s="251">
        <f>IFERROR(INDEX('Pipe Table'!$A$3:$R$39,MATCH('WELD LOG'!N337,'Pipe Table'!$A$3:$A$39,),MATCH('WELD LOG'!M337,'Pipe Table'!$A$3:$R$3,0)),"")</f>
        <v>0.154</v>
      </c>
      <c r="P337" s="601">
        <f t="shared" si="5"/>
        <v>2.3561944901923448</v>
      </c>
      <c r="Q337" s="352" t="s">
        <v>82</v>
      </c>
      <c r="R337" s="316"/>
      <c r="S337" s="270" t="s">
        <v>433</v>
      </c>
      <c r="T337" s="316"/>
      <c r="U337" s="316" t="s">
        <v>339</v>
      </c>
      <c r="V337" s="348">
        <v>46238</v>
      </c>
      <c r="W337" s="310" t="s">
        <v>378</v>
      </c>
      <c r="X337" s="350"/>
      <c r="Y337" s="350"/>
      <c r="Z337" s="313"/>
      <c r="AA337" s="313"/>
      <c r="AB337" s="350"/>
      <c r="AC337" s="313"/>
      <c r="AD337" s="350"/>
      <c r="AE337" s="352"/>
      <c r="AF337" s="352"/>
      <c r="AG337" s="315"/>
      <c r="AH337" s="350"/>
      <c r="AI337" s="313"/>
      <c r="AJ337" s="350"/>
      <c r="AK337" s="350"/>
      <c r="AL337" s="352"/>
      <c r="AM337" s="313"/>
      <c r="AN337" s="311"/>
      <c r="AO337" s="352"/>
      <c r="AP337" s="356"/>
      <c r="AQ337" s="336"/>
      <c r="AR337" s="336"/>
      <c r="AS337" s="336"/>
      <c r="AT337" s="336"/>
      <c r="AU337" s="336"/>
      <c r="AV337" s="336"/>
      <c r="AW337" s="336"/>
      <c r="AX337" s="336"/>
      <c r="AY337" s="336"/>
      <c r="AZ337" s="336"/>
      <c r="BA337" s="336"/>
      <c r="BB337" s="336"/>
      <c r="BC337" s="336"/>
      <c r="BD337" s="336"/>
      <c r="BE337" s="336"/>
      <c r="BF337" s="336"/>
    </row>
    <row r="338" spans="1:58" s="109" customFormat="1" ht="12.95" customHeight="1">
      <c r="A338" s="341" t="s">
        <v>535</v>
      </c>
      <c r="B338" s="358" t="s">
        <v>536</v>
      </c>
      <c r="C338" s="270"/>
      <c r="D338" s="357">
        <v>301061</v>
      </c>
      <c r="E338" s="362" t="s">
        <v>371</v>
      </c>
      <c r="F338" s="361"/>
      <c r="G338" s="315" t="s">
        <v>163</v>
      </c>
      <c r="H338" s="315"/>
      <c r="I338" s="315"/>
      <c r="J338" s="315"/>
      <c r="K338" s="344"/>
      <c r="L338" s="270" t="s">
        <v>221</v>
      </c>
      <c r="M338" s="250">
        <v>80</v>
      </c>
      <c r="N338" s="364">
        <v>0.75</v>
      </c>
      <c r="O338" s="251">
        <f>IFERROR(INDEX('Pipe Table'!$A$3:$R$39,MATCH('WELD LOG'!N338,'Pipe Table'!$A$3:$A$39,),MATCH('WELD LOG'!M338,'Pipe Table'!$A$3:$R$3,0)),"")</f>
        <v>0.154</v>
      </c>
      <c r="P338" s="601">
        <f t="shared" si="5"/>
        <v>2.3561944901923448</v>
      </c>
      <c r="Q338" s="352" t="s">
        <v>82</v>
      </c>
      <c r="R338" s="316"/>
      <c r="S338" s="270" t="s">
        <v>434</v>
      </c>
      <c r="T338" s="316"/>
      <c r="U338" s="316" t="s">
        <v>339</v>
      </c>
      <c r="V338" s="348">
        <v>46238</v>
      </c>
      <c r="W338" s="310" t="s">
        <v>378</v>
      </c>
      <c r="X338" s="350"/>
      <c r="Y338" s="350"/>
      <c r="Z338" s="313"/>
      <c r="AA338" s="313"/>
      <c r="AB338" s="350"/>
      <c r="AC338" s="350"/>
      <c r="AD338" s="350"/>
      <c r="AE338" s="352"/>
      <c r="AF338" s="352"/>
      <c r="AG338" s="315"/>
      <c r="AH338" s="350"/>
      <c r="AI338" s="313"/>
      <c r="AJ338" s="350"/>
      <c r="AK338" s="350"/>
      <c r="AL338" s="352"/>
      <c r="AM338" s="313"/>
      <c r="AN338" s="311"/>
      <c r="AO338" s="352"/>
      <c r="AP338" s="356"/>
      <c r="AQ338" s="336"/>
      <c r="AR338" s="336"/>
      <c r="AS338" s="336"/>
      <c r="AT338" s="336"/>
      <c r="AU338" s="336"/>
      <c r="AV338" s="336"/>
      <c r="AW338" s="336"/>
      <c r="AX338" s="336"/>
      <c r="AY338" s="336"/>
      <c r="AZ338" s="336"/>
      <c r="BA338" s="336"/>
      <c r="BB338" s="336"/>
      <c r="BC338" s="336"/>
      <c r="BD338" s="336"/>
      <c r="BE338" s="336"/>
      <c r="BF338" s="336"/>
    </row>
    <row r="339" spans="1:58" s="109" customFormat="1" ht="12.95" customHeight="1">
      <c r="A339" s="341" t="s">
        <v>535</v>
      </c>
      <c r="B339" s="358" t="s">
        <v>536</v>
      </c>
      <c r="C339" s="270"/>
      <c r="D339" s="357">
        <v>301061</v>
      </c>
      <c r="E339" s="362" t="s">
        <v>371</v>
      </c>
      <c r="F339" s="361"/>
      <c r="G339" s="315" t="s">
        <v>163</v>
      </c>
      <c r="H339" s="315"/>
      <c r="I339" s="315"/>
      <c r="J339" s="315"/>
      <c r="K339" s="344"/>
      <c r="L339" s="270" t="s">
        <v>221</v>
      </c>
      <c r="M339" s="250">
        <v>80</v>
      </c>
      <c r="N339" s="364">
        <v>0.75</v>
      </c>
      <c r="O339" s="251">
        <f>IFERROR(INDEX('Pipe Table'!$A$3:$R$39,MATCH('WELD LOG'!N339,'Pipe Table'!$A$3:$A$39,),MATCH('WELD LOG'!M339,'Pipe Table'!$A$3:$R$3,0)),"")</f>
        <v>0.154</v>
      </c>
      <c r="P339" s="601">
        <f t="shared" si="5"/>
        <v>2.3561944901923448</v>
      </c>
      <c r="Q339" s="352" t="s">
        <v>82</v>
      </c>
      <c r="R339" s="316"/>
      <c r="S339" s="270" t="s">
        <v>436</v>
      </c>
      <c r="T339" s="316"/>
      <c r="U339" s="316" t="s">
        <v>339</v>
      </c>
      <c r="V339" s="348">
        <v>46238</v>
      </c>
      <c r="W339" s="310" t="s">
        <v>378</v>
      </c>
      <c r="X339" s="350"/>
      <c r="Y339" s="350"/>
      <c r="Z339" s="350"/>
      <c r="AA339" s="350"/>
      <c r="AB339" s="350"/>
      <c r="AC339" s="350"/>
      <c r="AD339" s="350"/>
      <c r="AE339" s="352"/>
      <c r="AF339" s="352"/>
      <c r="AG339" s="315"/>
      <c r="AH339" s="350"/>
      <c r="AI339" s="313"/>
      <c r="AJ339" s="350"/>
      <c r="AK339" s="350"/>
      <c r="AL339" s="352"/>
      <c r="AM339" s="313"/>
      <c r="AN339" s="311"/>
      <c r="AO339" s="352"/>
      <c r="AP339" s="356"/>
      <c r="AQ339" s="336"/>
      <c r="AR339" s="336"/>
      <c r="AS339" s="336"/>
      <c r="AT339" s="336"/>
      <c r="AU339" s="336"/>
      <c r="AV339" s="336"/>
      <c r="AW339" s="336"/>
      <c r="AX339" s="336"/>
      <c r="AY339" s="336"/>
      <c r="AZ339" s="336"/>
      <c r="BA339" s="336"/>
      <c r="BB339" s="336"/>
      <c r="BC339" s="336"/>
      <c r="BD339" s="336"/>
      <c r="BE339" s="336"/>
      <c r="BF339" s="336"/>
    </row>
    <row r="340" spans="1:58" s="109" customFormat="1" ht="12.95" customHeight="1">
      <c r="A340" s="341" t="s">
        <v>535</v>
      </c>
      <c r="B340" s="358" t="s">
        <v>536</v>
      </c>
      <c r="C340" s="270"/>
      <c r="D340" s="357">
        <v>301061</v>
      </c>
      <c r="E340" s="362" t="s">
        <v>371</v>
      </c>
      <c r="F340" s="361"/>
      <c r="G340" s="315" t="s">
        <v>163</v>
      </c>
      <c r="H340" s="315"/>
      <c r="I340" s="315"/>
      <c r="J340" s="315"/>
      <c r="K340" s="344"/>
      <c r="L340" s="270" t="s">
        <v>221</v>
      </c>
      <c r="M340" s="250">
        <v>80</v>
      </c>
      <c r="N340" s="364">
        <v>0.75</v>
      </c>
      <c r="O340" s="251">
        <f>IFERROR(INDEX('Pipe Table'!$A$3:$R$39,MATCH('WELD LOG'!N340,'Pipe Table'!$A$3:$A$39,),MATCH('WELD LOG'!M340,'Pipe Table'!$A$3:$R$3,0)),"")</f>
        <v>0.154</v>
      </c>
      <c r="P340" s="601">
        <f t="shared" si="5"/>
        <v>2.3561944901923448</v>
      </c>
      <c r="Q340" s="352" t="s">
        <v>82</v>
      </c>
      <c r="R340" s="316"/>
      <c r="S340" s="270" t="s">
        <v>437</v>
      </c>
      <c r="T340" s="316"/>
      <c r="U340" s="316" t="s">
        <v>339</v>
      </c>
      <c r="V340" s="348">
        <v>46238</v>
      </c>
      <c r="W340" s="310" t="s">
        <v>378</v>
      </c>
      <c r="X340" s="350"/>
      <c r="Y340" s="350"/>
      <c r="Z340" s="350"/>
      <c r="AA340" s="350"/>
      <c r="AB340" s="350"/>
      <c r="AC340" s="350"/>
      <c r="AD340" s="350"/>
      <c r="AE340" s="352"/>
      <c r="AF340" s="352"/>
      <c r="AG340" s="315"/>
      <c r="AH340" s="350"/>
      <c r="AI340" s="313"/>
      <c r="AJ340" s="350"/>
      <c r="AK340" s="350"/>
      <c r="AL340" s="352"/>
      <c r="AM340" s="313"/>
      <c r="AN340" s="311"/>
      <c r="AO340" s="352"/>
      <c r="AP340" s="356"/>
      <c r="AQ340" s="336"/>
      <c r="AR340" s="336"/>
      <c r="AS340" s="336"/>
      <c r="AT340" s="336"/>
      <c r="AU340" s="336"/>
      <c r="AV340" s="336"/>
      <c r="AW340" s="336"/>
      <c r="AX340" s="336"/>
      <c r="AY340" s="336"/>
      <c r="AZ340" s="336"/>
      <c r="BA340" s="336"/>
      <c r="BB340" s="336"/>
      <c r="BC340" s="336"/>
      <c r="BD340" s="336"/>
      <c r="BE340" s="336"/>
      <c r="BF340" s="336"/>
    </row>
    <row r="341" spans="1:58" s="109" customFormat="1" ht="12.95" customHeight="1">
      <c r="A341" s="341" t="s">
        <v>535</v>
      </c>
      <c r="B341" s="358" t="s">
        <v>536</v>
      </c>
      <c r="C341" s="270"/>
      <c r="D341" s="357">
        <v>301061</v>
      </c>
      <c r="E341" s="362" t="s">
        <v>371</v>
      </c>
      <c r="F341" s="361"/>
      <c r="G341" s="315" t="s">
        <v>163</v>
      </c>
      <c r="H341" s="315"/>
      <c r="I341" s="315"/>
      <c r="J341" s="315"/>
      <c r="K341" s="344"/>
      <c r="L341" s="270" t="s">
        <v>221</v>
      </c>
      <c r="M341" s="250">
        <v>80</v>
      </c>
      <c r="N341" s="364">
        <v>0.75</v>
      </c>
      <c r="O341" s="251">
        <f>IFERROR(INDEX('Pipe Table'!$A$3:$R$39,MATCH('WELD LOG'!N341,'Pipe Table'!$A$3:$A$39,),MATCH('WELD LOG'!M341,'Pipe Table'!$A$3:$R$3,0)),"")</f>
        <v>0.154</v>
      </c>
      <c r="P341" s="601">
        <f t="shared" si="5"/>
        <v>2.3561944901923448</v>
      </c>
      <c r="Q341" s="352" t="s">
        <v>82</v>
      </c>
      <c r="R341" s="316"/>
      <c r="S341" s="270" t="s">
        <v>438</v>
      </c>
      <c r="T341" s="316"/>
      <c r="U341" s="316" t="s">
        <v>339</v>
      </c>
      <c r="V341" s="348">
        <v>46238</v>
      </c>
      <c r="W341" s="310" t="s">
        <v>378</v>
      </c>
      <c r="X341" s="313"/>
      <c r="Y341" s="313"/>
      <c r="Z341" s="313"/>
      <c r="AA341" s="313">
        <v>46247</v>
      </c>
      <c r="AB341" s="350"/>
      <c r="AC341" s="313"/>
      <c r="AD341" s="313"/>
      <c r="AE341" s="300"/>
      <c r="AF341" s="300"/>
      <c r="AG341" s="315"/>
      <c r="AH341" s="313"/>
      <c r="AI341" s="313"/>
      <c r="AJ341" s="313"/>
      <c r="AK341" s="313"/>
      <c r="AL341" s="352"/>
      <c r="AM341" s="313"/>
      <c r="AN341" s="311"/>
      <c r="AO341" s="352"/>
      <c r="AP341" s="356"/>
      <c r="AQ341" s="336"/>
      <c r="AR341" s="336"/>
      <c r="AS341" s="336"/>
      <c r="AT341" s="336"/>
      <c r="AU341" s="336"/>
      <c r="AV341" s="336"/>
      <c r="AW341" s="336"/>
      <c r="AX341" s="336"/>
      <c r="AY341" s="336"/>
      <c r="AZ341" s="336"/>
      <c r="BA341" s="336"/>
      <c r="BB341" s="336"/>
      <c r="BC341" s="336"/>
      <c r="BD341" s="336"/>
      <c r="BE341" s="336"/>
      <c r="BF341" s="336"/>
    </row>
    <row r="342" spans="1:58" s="109" customFormat="1" ht="12.95" customHeight="1">
      <c r="A342" s="341" t="s">
        <v>535</v>
      </c>
      <c r="B342" s="358" t="s">
        <v>536</v>
      </c>
      <c r="C342" s="270"/>
      <c r="D342" s="357">
        <v>301061</v>
      </c>
      <c r="E342" s="362" t="s">
        <v>371</v>
      </c>
      <c r="F342" s="361"/>
      <c r="G342" s="315" t="s">
        <v>163</v>
      </c>
      <c r="H342" s="315"/>
      <c r="I342" s="315"/>
      <c r="J342" s="315"/>
      <c r="K342" s="344"/>
      <c r="L342" s="270" t="s">
        <v>221</v>
      </c>
      <c r="M342" s="250">
        <v>80</v>
      </c>
      <c r="N342" s="364">
        <v>0.75</v>
      </c>
      <c r="O342" s="251">
        <f>IFERROR(INDEX('Pipe Table'!$A$3:$R$39,MATCH('WELD LOG'!N342,'Pipe Table'!$A$3:$A$39,),MATCH('WELD LOG'!M342,'Pipe Table'!$A$3:$R$3,0)),"")</f>
        <v>0.154</v>
      </c>
      <c r="P342" s="601">
        <f t="shared" si="5"/>
        <v>2.3561944901923448</v>
      </c>
      <c r="Q342" s="352" t="s">
        <v>82</v>
      </c>
      <c r="R342" s="316"/>
      <c r="S342" s="270" t="s">
        <v>439</v>
      </c>
      <c r="T342" s="316"/>
      <c r="U342" s="316" t="s">
        <v>339</v>
      </c>
      <c r="V342" s="348">
        <v>46238</v>
      </c>
      <c r="W342" s="310" t="s">
        <v>378</v>
      </c>
      <c r="X342" s="313"/>
      <c r="Y342" s="313"/>
      <c r="Z342" s="313"/>
      <c r="AA342" s="313">
        <v>46247</v>
      </c>
      <c r="AB342" s="350"/>
      <c r="AC342" s="313"/>
      <c r="AD342" s="313"/>
      <c r="AE342" s="300"/>
      <c r="AF342" s="300"/>
      <c r="AG342" s="315"/>
      <c r="AH342" s="313"/>
      <c r="AI342" s="313"/>
      <c r="AJ342" s="313"/>
      <c r="AK342" s="313"/>
      <c r="AL342" s="352"/>
      <c r="AM342" s="313"/>
      <c r="AN342" s="311"/>
      <c r="AO342" s="352"/>
      <c r="AP342" s="356"/>
      <c r="AQ342" s="336"/>
      <c r="AR342" s="336"/>
      <c r="AS342" s="336"/>
      <c r="AT342" s="336"/>
      <c r="AU342" s="336"/>
      <c r="AV342" s="336"/>
      <c r="AW342" s="336"/>
      <c r="AX342" s="336"/>
      <c r="AY342" s="336"/>
      <c r="AZ342" s="336"/>
      <c r="BA342" s="336"/>
      <c r="BB342" s="336"/>
      <c r="BC342" s="336"/>
      <c r="BD342" s="336"/>
      <c r="BE342" s="336"/>
      <c r="BF342" s="336"/>
    </row>
    <row r="343" spans="1:58" s="109" customFormat="1" ht="12.95" customHeight="1">
      <c r="A343" s="341" t="s">
        <v>535</v>
      </c>
      <c r="B343" s="358" t="s">
        <v>536</v>
      </c>
      <c r="C343" s="270"/>
      <c r="D343" s="357">
        <v>301061</v>
      </c>
      <c r="E343" s="362" t="s">
        <v>371</v>
      </c>
      <c r="F343" s="361"/>
      <c r="G343" s="315" t="s">
        <v>163</v>
      </c>
      <c r="H343" s="315"/>
      <c r="I343" s="315"/>
      <c r="J343" s="315"/>
      <c r="K343" s="344"/>
      <c r="L343" s="270" t="s">
        <v>221</v>
      </c>
      <c r="M343" s="250">
        <v>80</v>
      </c>
      <c r="N343" s="364">
        <v>0.75</v>
      </c>
      <c r="O343" s="251">
        <f>IFERROR(INDEX('Pipe Table'!$A$3:$R$39,MATCH('WELD LOG'!N343,'Pipe Table'!$A$3:$A$39,),MATCH('WELD LOG'!M343,'Pipe Table'!$A$3:$R$3,0)),"")</f>
        <v>0.154</v>
      </c>
      <c r="P343" s="601">
        <f t="shared" si="5"/>
        <v>2.3561944901923448</v>
      </c>
      <c r="Q343" s="352" t="s">
        <v>82</v>
      </c>
      <c r="R343" s="316"/>
      <c r="S343" s="270" t="s">
        <v>440</v>
      </c>
      <c r="T343" s="316"/>
      <c r="U343" s="316" t="s">
        <v>339</v>
      </c>
      <c r="V343" s="348">
        <v>46238</v>
      </c>
      <c r="W343" s="310" t="s">
        <v>378</v>
      </c>
      <c r="X343" s="313"/>
      <c r="Y343" s="313"/>
      <c r="Z343" s="313"/>
      <c r="AA343" s="313"/>
      <c r="AB343" s="350"/>
      <c r="AC343" s="313"/>
      <c r="AD343" s="313"/>
      <c r="AE343" s="300"/>
      <c r="AF343" s="300"/>
      <c r="AG343" s="315"/>
      <c r="AH343" s="313"/>
      <c r="AI343" s="313"/>
      <c r="AJ343" s="313"/>
      <c r="AK343" s="313"/>
      <c r="AL343" s="352"/>
      <c r="AM343" s="313"/>
      <c r="AN343" s="311"/>
      <c r="AO343" s="352"/>
      <c r="AP343" s="356"/>
      <c r="AQ343" s="336"/>
      <c r="AR343" s="336"/>
      <c r="AS343" s="336"/>
      <c r="AT343" s="336"/>
      <c r="AU343" s="336"/>
      <c r="AV343" s="336"/>
      <c r="AW343" s="336"/>
      <c r="AX343" s="336"/>
      <c r="AY343" s="336"/>
      <c r="AZ343" s="336"/>
      <c r="BA343" s="336"/>
      <c r="BB343" s="336"/>
      <c r="BC343" s="336"/>
      <c r="BD343" s="336"/>
      <c r="BE343" s="336"/>
      <c r="BF343" s="336"/>
    </row>
    <row r="344" spans="1:58" s="109" customFormat="1" ht="12.95" customHeight="1">
      <c r="A344" s="341" t="s">
        <v>535</v>
      </c>
      <c r="B344" s="358" t="s">
        <v>536</v>
      </c>
      <c r="C344" s="270"/>
      <c r="D344" s="357">
        <v>301061</v>
      </c>
      <c r="E344" s="362" t="s">
        <v>371</v>
      </c>
      <c r="F344" s="361"/>
      <c r="G344" s="315" t="s">
        <v>163</v>
      </c>
      <c r="H344" s="315"/>
      <c r="I344" s="315"/>
      <c r="J344" s="315"/>
      <c r="K344" s="344"/>
      <c r="L344" s="270" t="s">
        <v>221</v>
      </c>
      <c r="M344" s="250">
        <v>80</v>
      </c>
      <c r="N344" s="364">
        <v>0.75</v>
      </c>
      <c r="O344" s="251">
        <f>IFERROR(INDEX('Pipe Table'!$A$3:$R$39,MATCH('WELD LOG'!N344,'Pipe Table'!$A$3:$A$39,),MATCH('WELD LOG'!M344,'Pipe Table'!$A$3:$R$3,0)),"")</f>
        <v>0.154</v>
      </c>
      <c r="P344" s="601">
        <f t="shared" si="5"/>
        <v>2.3561944901923448</v>
      </c>
      <c r="Q344" s="352" t="s">
        <v>82</v>
      </c>
      <c r="R344" s="316"/>
      <c r="S344" s="270" t="s">
        <v>441</v>
      </c>
      <c r="T344" s="316"/>
      <c r="U344" s="316" t="s">
        <v>339</v>
      </c>
      <c r="V344" s="348">
        <v>46238</v>
      </c>
      <c r="W344" s="310" t="s">
        <v>378</v>
      </c>
      <c r="X344" s="313"/>
      <c r="Y344" s="313"/>
      <c r="Z344" s="313"/>
      <c r="AA344" s="313"/>
      <c r="AB344" s="350"/>
      <c r="AC344" s="313"/>
      <c r="AD344" s="313"/>
      <c r="AE344" s="300"/>
      <c r="AF344" s="300"/>
      <c r="AG344" s="315"/>
      <c r="AH344" s="313"/>
      <c r="AI344" s="313"/>
      <c r="AJ344" s="313"/>
      <c r="AK344" s="313"/>
      <c r="AL344" s="352"/>
      <c r="AM344" s="313"/>
      <c r="AN344" s="311"/>
      <c r="AO344" s="352"/>
      <c r="AP344" s="356"/>
      <c r="AQ344" s="336"/>
      <c r="AR344" s="336"/>
      <c r="AS344" s="336"/>
      <c r="AT344" s="336"/>
      <c r="AU344" s="336"/>
      <c r="AV344" s="336"/>
      <c r="AW344" s="336"/>
      <c r="AX344" s="336"/>
      <c r="AY344" s="336"/>
      <c r="AZ344" s="336"/>
      <c r="BA344" s="336"/>
      <c r="BB344" s="336"/>
      <c r="BC344" s="336"/>
      <c r="BD344" s="336"/>
      <c r="BE344" s="336"/>
      <c r="BF344" s="336"/>
    </row>
    <row r="345" spans="1:58" s="109" customFormat="1" ht="12.95" customHeight="1">
      <c r="A345" s="341" t="s">
        <v>535</v>
      </c>
      <c r="B345" s="358" t="s">
        <v>536</v>
      </c>
      <c r="C345" s="270"/>
      <c r="D345" s="357">
        <v>301061</v>
      </c>
      <c r="E345" s="362" t="s">
        <v>371</v>
      </c>
      <c r="F345" s="361"/>
      <c r="G345" s="315" t="s">
        <v>163</v>
      </c>
      <c r="H345" s="315"/>
      <c r="I345" s="315"/>
      <c r="J345" s="315"/>
      <c r="K345" s="344"/>
      <c r="L345" s="270" t="s">
        <v>221</v>
      </c>
      <c r="M345" s="250">
        <v>80</v>
      </c>
      <c r="N345" s="364">
        <v>0.75</v>
      </c>
      <c r="O345" s="251">
        <f>IFERROR(INDEX('Pipe Table'!$A$3:$R$39,MATCH('WELD LOG'!N345,'Pipe Table'!$A$3:$A$39,),MATCH('WELD LOG'!M345,'Pipe Table'!$A$3:$R$3,0)),"")</f>
        <v>0.154</v>
      </c>
      <c r="P345" s="601">
        <f t="shared" si="5"/>
        <v>2.3561944901923448</v>
      </c>
      <c r="Q345" s="352" t="s">
        <v>82</v>
      </c>
      <c r="R345" s="316"/>
      <c r="S345" s="270" t="s">
        <v>442</v>
      </c>
      <c r="T345" s="316"/>
      <c r="U345" s="316" t="s">
        <v>339</v>
      </c>
      <c r="V345" s="348">
        <v>46238</v>
      </c>
      <c r="W345" s="310" t="s">
        <v>378</v>
      </c>
      <c r="X345" s="313"/>
      <c r="Y345" s="313"/>
      <c r="Z345" s="313"/>
      <c r="AA345" s="313"/>
      <c r="AB345" s="350"/>
      <c r="AC345" s="313"/>
      <c r="AD345" s="313"/>
      <c r="AE345" s="300"/>
      <c r="AF345" s="300"/>
      <c r="AG345" s="315"/>
      <c r="AH345" s="313"/>
      <c r="AI345" s="313"/>
      <c r="AJ345" s="313"/>
      <c r="AK345" s="313"/>
      <c r="AL345" s="352"/>
      <c r="AM345" s="313"/>
      <c r="AN345" s="311"/>
      <c r="AO345" s="352"/>
      <c r="AP345" s="356"/>
      <c r="AQ345" s="336"/>
      <c r="AR345" s="336"/>
      <c r="AS345" s="336"/>
      <c r="AT345" s="336"/>
      <c r="AU345" s="336"/>
      <c r="AV345" s="336"/>
      <c r="AW345" s="336"/>
      <c r="AX345" s="336"/>
      <c r="AY345" s="336"/>
      <c r="AZ345" s="336"/>
      <c r="BA345" s="336"/>
      <c r="BB345" s="336"/>
      <c r="BC345" s="336"/>
      <c r="BD345" s="336"/>
      <c r="BE345" s="336"/>
      <c r="BF345" s="336"/>
    </row>
    <row r="346" spans="1:58" s="109" customFormat="1" ht="12.95" customHeight="1">
      <c r="A346" s="341" t="s">
        <v>535</v>
      </c>
      <c r="B346" s="358" t="s">
        <v>536</v>
      </c>
      <c r="C346" s="270"/>
      <c r="D346" s="357">
        <v>301061</v>
      </c>
      <c r="E346" s="362" t="s">
        <v>371</v>
      </c>
      <c r="F346" s="361"/>
      <c r="G346" s="315" t="s">
        <v>163</v>
      </c>
      <c r="H346" s="315"/>
      <c r="I346" s="315"/>
      <c r="J346" s="315"/>
      <c r="K346" s="344"/>
      <c r="L346" s="270" t="s">
        <v>221</v>
      </c>
      <c r="M346" s="250">
        <v>80</v>
      </c>
      <c r="N346" s="364">
        <v>0.75</v>
      </c>
      <c r="O346" s="251">
        <f>IFERROR(INDEX('Pipe Table'!$A$3:$R$39,MATCH('WELD LOG'!N346,'Pipe Table'!$A$3:$A$39,),MATCH('WELD LOG'!M346,'Pipe Table'!$A$3:$R$3,0)),"")</f>
        <v>0.154</v>
      </c>
      <c r="P346" s="601">
        <f t="shared" si="5"/>
        <v>2.3561944901923448</v>
      </c>
      <c r="Q346" s="352" t="s">
        <v>82</v>
      </c>
      <c r="R346" s="316"/>
      <c r="S346" s="270" t="s">
        <v>443</v>
      </c>
      <c r="T346" s="316"/>
      <c r="U346" s="316" t="s">
        <v>339</v>
      </c>
      <c r="V346" s="348">
        <v>46238</v>
      </c>
      <c r="W346" s="310" t="s">
        <v>378</v>
      </c>
      <c r="X346" s="313"/>
      <c r="Y346" s="313"/>
      <c r="Z346" s="313"/>
      <c r="AA346" s="313">
        <v>46247</v>
      </c>
      <c r="AB346" s="350"/>
      <c r="AC346" s="313"/>
      <c r="AD346" s="313"/>
      <c r="AE346" s="300"/>
      <c r="AF346" s="300"/>
      <c r="AG346" s="315"/>
      <c r="AH346" s="313"/>
      <c r="AI346" s="313"/>
      <c r="AJ346" s="313"/>
      <c r="AK346" s="313"/>
      <c r="AL346" s="352"/>
      <c r="AM346" s="313"/>
      <c r="AN346" s="311"/>
      <c r="AO346" s="352"/>
      <c r="AP346" s="356"/>
      <c r="AQ346" s="336"/>
      <c r="AR346" s="336"/>
      <c r="AS346" s="336"/>
      <c r="AT346" s="336"/>
      <c r="AU346" s="336"/>
      <c r="AV346" s="336"/>
      <c r="AW346" s="336"/>
      <c r="AX346" s="336"/>
      <c r="AY346" s="336"/>
      <c r="AZ346" s="336"/>
      <c r="BA346" s="336"/>
      <c r="BB346" s="336"/>
      <c r="BC346" s="336"/>
      <c r="BD346" s="336"/>
      <c r="BE346" s="336"/>
      <c r="BF346" s="336"/>
    </row>
    <row r="347" spans="1:58" s="109" customFormat="1" ht="12.95" customHeight="1">
      <c r="A347" s="341" t="s">
        <v>535</v>
      </c>
      <c r="B347" s="358" t="s">
        <v>536</v>
      </c>
      <c r="C347" s="270"/>
      <c r="D347" s="357">
        <v>301061</v>
      </c>
      <c r="E347" s="362" t="s">
        <v>371</v>
      </c>
      <c r="F347" s="361"/>
      <c r="G347" s="315"/>
      <c r="H347" s="315"/>
      <c r="I347" s="315"/>
      <c r="J347" s="315"/>
      <c r="K347" s="344"/>
      <c r="L347" s="270" t="s">
        <v>221</v>
      </c>
      <c r="M347" s="250"/>
      <c r="N347" s="364"/>
      <c r="O347" s="251" t="str">
        <f>IFERROR(INDEX('Pipe Table'!$A$3:$R$39,MATCH('WELD LOG'!N347,'Pipe Table'!$A$3:$A$39,),MATCH('WELD LOG'!M347,'Pipe Table'!$A$3:$R$3,0)),"")</f>
        <v/>
      </c>
      <c r="P347" s="601">
        <f t="shared" si="5"/>
        <v>0</v>
      </c>
      <c r="Q347" s="352" t="s">
        <v>170</v>
      </c>
      <c r="R347" s="316"/>
      <c r="S347" s="270" t="s">
        <v>444</v>
      </c>
      <c r="T347" s="316"/>
      <c r="U347" s="316" t="s">
        <v>339</v>
      </c>
      <c r="V347" s="348">
        <v>46238</v>
      </c>
      <c r="W347" s="310" t="s">
        <v>378</v>
      </c>
      <c r="X347" s="350"/>
      <c r="Y347" s="350"/>
      <c r="Z347" s="350"/>
      <c r="AA347" s="313"/>
      <c r="AB347" s="350"/>
      <c r="AC347" s="313"/>
      <c r="AD347" s="350"/>
      <c r="AE347" s="352"/>
      <c r="AF347" s="352"/>
      <c r="AG347" s="315"/>
      <c r="AH347" s="350"/>
      <c r="AI347" s="313"/>
      <c r="AJ347" s="350"/>
      <c r="AK347" s="350"/>
      <c r="AL347" s="352"/>
      <c r="AM347" s="313"/>
      <c r="AN347" s="311"/>
      <c r="AO347" s="352"/>
      <c r="AP347" s="356"/>
      <c r="AQ347" s="336"/>
      <c r="AR347" s="336"/>
      <c r="AS347" s="336"/>
      <c r="AT347" s="336"/>
      <c r="AU347" s="336"/>
      <c r="AV347" s="336"/>
      <c r="AW347" s="336"/>
      <c r="AX347" s="336"/>
      <c r="AY347" s="336"/>
      <c r="AZ347" s="336"/>
      <c r="BA347" s="336"/>
      <c r="BB347" s="336"/>
      <c r="BC347" s="336"/>
      <c r="BD347" s="336"/>
      <c r="BE347" s="336"/>
      <c r="BF347" s="336"/>
    </row>
    <row r="348" spans="1:58" s="109" customFormat="1" ht="12.95" customHeight="1">
      <c r="A348" s="341" t="s">
        <v>535</v>
      </c>
      <c r="B348" s="358" t="s">
        <v>537</v>
      </c>
      <c r="C348" s="270"/>
      <c r="D348" s="357">
        <v>301061</v>
      </c>
      <c r="E348" s="362" t="s">
        <v>371</v>
      </c>
      <c r="F348" s="361"/>
      <c r="G348" s="315" t="s">
        <v>163</v>
      </c>
      <c r="H348" s="315"/>
      <c r="I348" s="315"/>
      <c r="J348" s="315"/>
      <c r="K348" s="344"/>
      <c r="L348" s="270" t="s">
        <v>221</v>
      </c>
      <c r="M348" s="250">
        <v>80</v>
      </c>
      <c r="N348" s="364">
        <v>1.5</v>
      </c>
      <c r="O348" s="251">
        <f>IFERROR(INDEX('Pipe Table'!$A$3:$R$39,MATCH('WELD LOG'!N348,'Pipe Table'!$A$3:$A$39,),MATCH('WELD LOG'!M348,'Pipe Table'!$A$3:$R$3,0)),"")</f>
        <v>0.2</v>
      </c>
      <c r="P348" s="601">
        <f t="shared" si="5"/>
        <v>4.7123889803846897</v>
      </c>
      <c r="Q348" s="352" t="s">
        <v>82</v>
      </c>
      <c r="R348" s="316"/>
      <c r="S348" s="270" t="s">
        <v>445</v>
      </c>
      <c r="T348" s="316"/>
      <c r="U348" s="316" t="s">
        <v>339</v>
      </c>
      <c r="V348" s="348">
        <v>46239</v>
      </c>
      <c r="W348" s="310" t="s">
        <v>378</v>
      </c>
      <c r="X348" s="313"/>
      <c r="Y348" s="313"/>
      <c r="Z348" s="313"/>
      <c r="AA348" s="313"/>
      <c r="AB348" s="350"/>
      <c r="AC348" s="313"/>
      <c r="AD348" s="313"/>
      <c r="AE348" s="300"/>
      <c r="AF348" s="300"/>
      <c r="AG348" s="315"/>
      <c r="AH348" s="313"/>
      <c r="AI348" s="313"/>
      <c r="AJ348" s="313"/>
      <c r="AK348" s="313"/>
      <c r="AL348" s="352"/>
      <c r="AM348" s="313"/>
      <c r="AN348" s="311"/>
      <c r="AO348" s="352"/>
      <c r="AP348" s="356"/>
      <c r="AQ348" s="336"/>
      <c r="AR348" s="336"/>
      <c r="AS348" s="336"/>
      <c r="AT348" s="336"/>
      <c r="AU348" s="336"/>
      <c r="AV348" s="336"/>
      <c r="AW348" s="336"/>
      <c r="AX348" s="336"/>
      <c r="AY348" s="336"/>
      <c r="AZ348" s="336"/>
      <c r="BA348" s="336"/>
      <c r="BB348" s="336"/>
      <c r="BC348" s="336"/>
      <c r="BD348" s="336"/>
      <c r="BE348" s="336"/>
      <c r="BF348" s="336"/>
    </row>
    <row r="349" spans="1:58" s="109" customFormat="1" ht="12.95" customHeight="1">
      <c r="A349" s="341" t="s">
        <v>535</v>
      </c>
      <c r="B349" s="358" t="s">
        <v>537</v>
      </c>
      <c r="C349" s="270"/>
      <c r="D349" s="357">
        <v>301061</v>
      </c>
      <c r="E349" s="362" t="s">
        <v>371</v>
      </c>
      <c r="F349" s="361"/>
      <c r="G349" s="315" t="s">
        <v>163</v>
      </c>
      <c r="H349" s="315"/>
      <c r="I349" s="315"/>
      <c r="J349" s="315"/>
      <c r="K349" s="344"/>
      <c r="L349" s="270" t="s">
        <v>221</v>
      </c>
      <c r="M349" s="250">
        <v>80</v>
      </c>
      <c r="N349" s="364">
        <v>1.5</v>
      </c>
      <c r="O349" s="251">
        <f>IFERROR(INDEX('Pipe Table'!$A$3:$R$39,MATCH('WELD LOG'!N349,'Pipe Table'!$A$3:$A$39,),MATCH('WELD LOG'!M349,'Pipe Table'!$A$3:$R$3,0)),"")</f>
        <v>0.2</v>
      </c>
      <c r="P349" s="601">
        <f t="shared" si="5"/>
        <v>4.7123889803846897</v>
      </c>
      <c r="Q349" s="352" t="s">
        <v>82</v>
      </c>
      <c r="R349" s="316"/>
      <c r="S349" s="270" t="s">
        <v>446</v>
      </c>
      <c r="T349" s="316"/>
      <c r="U349" s="316" t="s">
        <v>339</v>
      </c>
      <c r="V349" s="348">
        <v>46239</v>
      </c>
      <c r="W349" s="310" t="s">
        <v>378</v>
      </c>
      <c r="X349" s="313"/>
      <c r="Y349" s="313"/>
      <c r="Z349" s="313"/>
      <c r="AA349" s="313"/>
      <c r="AB349" s="350"/>
      <c r="AC349" s="313"/>
      <c r="AD349" s="313"/>
      <c r="AE349" s="300"/>
      <c r="AF349" s="300"/>
      <c r="AG349" s="315"/>
      <c r="AH349" s="313"/>
      <c r="AI349" s="313"/>
      <c r="AJ349" s="313"/>
      <c r="AK349" s="313"/>
      <c r="AL349" s="352"/>
      <c r="AM349" s="313"/>
      <c r="AN349" s="311"/>
      <c r="AO349" s="352"/>
      <c r="AP349" s="356"/>
      <c r="AQ349" s="336"/>
      <c r="AR349" s="336"/>
      <c r="AS349" s="336"/>
      <c r="AT349" s="336"/>
      <c r="AU349" s="336"/>
      <c r="AV349" s="336"/>
      <c r="AW349" s="336"/>
      <c r="AX349" s="336"/>
      <c r="AY349" s="336"/>
      <c r="AZ349" s="336"/>
      <c r="BA349" s="336"/>
      <c r="BB349" s="336"/>
      <c r="BC349" s="336"/>
      <c r="BD349" s="336"/>
      <c r="BE349" s="336"/>
      <c r="BF349" s="336"/>
    </row>
    <row r="350" spans="1:58" s="109" customFormat="1" ht="12.95" customHeight="1">
      <c r="A350" s="341" t="s">
        <v>535</v>
      </c>
      <c r="B350" s="358" t="s">
        <v>537</v>
      </c>
      <c r="C350" s="270"/>
      <c r="D350" s="357">
        <v>301061</v>
      </c>
      <c r="E350" s="362" t="s">
        <v>371</v>
      </c>
      <c r="F350" s="361"/>
      <c r="G350" s="315" t="s">
        <v>163</v>
      </c>
      <c r="H350" s="315"/>
      <c r="I350" s="315"/>
      <c r="J350" s="315"/>
      <c r="K350" s="344"/>
      <c r="L350" s="270" t="s">
        <v>221</v>
      </c>
      <c r="M350" s="250">
        <v>80</v>
      </c>
      <c r="N350" s="364">
        <v>1.5</v>
      </c>
      <c r="O350" s="251">
        <f>IFERROR(INDEX('Pipe Table'!$A$3:$R$39,MATCH('WELD LOG'!N350,'Pipe Table'!$A$3:$A$39,),MATCH('WELD LOG'!M350,'Pipe Table'!$A$3:$R$3,0)),"")</f>
        <v>0.2</v>
      </c>
      <c r="P350" s="601">
        <f t="shared" si="5"/>
        <v>4.7123889803846897</v>
      </c>
      <c r="Q350" s="352" t="s">
        <v>82</v>
      </c>
      <c r="R350" s="316"/>
      <c r="S350" s="270" t="s">
        <v>447</v>
      </c>
      <c r="T350" s="316"/>
      <c r="U350" s="316" t="s">
        <v>339</v>
      </c>
      <c r="V350" s="348">
        <v>46239</v>
      </c>
      <c r="W350" s="310" t="s">
        <v>378</v>
      </c>
      <c r="X350" s="350"/>
      <c r="Y350" s="350"/>
      <c r="Z350" s="350"/>
      <c r="AA350" s="313"/>
      <c r="AB350" s="350"/>
      <c r="AC350" s="313"/>
      <c r="AD350" s="350"/>
      <c r="AE350" s="352"/>
      <c r="AF350" s="352"/>
      <c r="AG350" s="315"/>
      <c r="AH350" s="350"/>
      <c r="AI350" s="313"/>
      <c r="AJ350" s="350"/>
      <c r="AK350" s="350"/>
      <c r="AL350" s="352"/>
      <c r="AM350" s="313"/>
      <c r="AN350" s="311"/>
      <c r="AO350" s="352"/>
      <c r="AP350" s="356"/>
      <c r="AQ350" s="336"/>
      <c r="AR350" s="336"/>
      <c r="AS350" s="336"/>
      <c r="AT350" s="336"/>
      <c r="AU350" s="336"/>
      <c r="AV350" s="336"/>
      <c r="AW350" s="336"/>
      <c r="AX350" s="336"/>
      <c r="AY350" s="336"/>
      <c r="AZ350" s="336"/>
      <c r="BA350" s="336"/>
      <c r="BB350" s="336"/>
      <c r="BC350" s="336"/>
      <c r="BD350" s="336"/>
      <c r="BE350" s="336"/>
      <c r="BF350" s="336"/>
    </row>
    <row r="351" spans="1:58" s="109" customFormat="1" ht="12.95" customHeight="1">
      <c r="A351" s="341" t="s">
        <v>535</v>
      </c>
      <c r="B351" s="358" t="s">
        <v>537</v>
      </c>
      <c r="C351" s="270"/>
      <c r="D351" s="357">
        <v>301061</v>
      </c>
      <c r="E351" s="362" t="s">
        <v>371</v>
      </c>
      <c r="F351" s="361"/>
      <c r="G351" s="315" t="s">
        <v>163</v>
      </c>
      <c r="H351" s="315"/>
      <c r="I351" s="315"/>
      <c r="J351" s="315"/>
      <c r="K351" s="344"/>
      <c r="L351" s="270" t="s">
        <v>221</v>
      </c>
      <c r="M351" s="250">
        <v>80</v>
      </c>
      <c r="N351" s="364">
        <v>1.5</v>
      </c>
      <c r="O351" s="251">
        <f>IFERROR(INDEX('Pipe Table'!$A$3:$R$39,MATCH('WELD LOG'!N351,'Pipe Table'!$A$3:$A$39,),MATCH('WELD LOG'!M351,'Pipe Table'!$A$3:$R$3,0)),"")</f>
        <v>0.2</v>
      </c>
      <c r="P351" s="601">
        <f t="shared" si="5"/>
        <v>4.7123889803846897</v>
      </c>
      <c r="Q351" s="352" t="s">
        <v>82</v>
      </c>
      <c r="R351" s="316"/>
      <c r="S351" s="270" t="s">
        <v>448</v>
      </c>
      <c r="T351" s="316"/>
      <c r="U351" s="316" t="s">
        <v>339</v>
      </c>
      <c r="V351" s="348">
        <v>46239</v>
      </c>
      <c r="W351" s="310" t="s">
        <v>378</v>
      </c>
      <c r="X351" s="313"/>
      <c r="Y351" s="313"/>
      <c r="Z351" s="313"/>
      <c r="AA351" s="313"/>
      <c r="AB351" s="350"/>
      <c r="AC351" s="313"/>
      <c r="AD351" s="313"/>
      <c r="AE351" s="300"/>
      <c r="AF351" s="300"/>
      <c r="AG351" s="315"/>
      <c r="AH351" s="313"/>
      <c r="AI351" s="313"/>
      <c r="AJ351" s="313"/>
      <c r="AK351" s="313"/>
      <c r="AL351" s="352"/>
      <c r="AM351" s="311"/>
      <c r="AN351" s="311"/>
      <c r="AO351" s="352"/>
      <c r="AP351" s="356"/>
      <c r="AQ351" s="336"/>
      <c r="AR351" s="336"/>
      <c r="AS351" s="336"/>
      <c r="AT351" s="336"/>
      <c r="AU351" s="336"/>
      <c r="AV351" s="336"/>
      <c r="AW351" s="336"/>
      <c r="AX351" s="336"/>
      <c r="AY351" s="336"/>
      <c r="AZ351" s="336"/>
      <c r="BA351" s="336"/>
      <c r="BB351" s="336"/>
      <c r="BC351" s="336"/>
      <c r="BD351" s="336"/>
      <c r="BE351" s="336"/>
      <c r="BF351" s="336"/>
    </row>
    <row r="352" spans="1:58" s="109" customFormat="1" ht="12.95" customHeight="1">
      <c r="A352" s="341" t="s">
        <v>535</v>
      </c>
      <c r="B352" s="358" t="s">
        <v>537</v>
      </c>
      <c r="C352" s="270"/>
      <c r="D352" s="357">
        <v>301061</v>
      </c>
      <c r="E352" s="362" t="s">
        <v>371</v>
      </c>
      <c r="F352" s="361"/>
      <c r="G352" s="315" t="s">
        <v>163</v>
      </c>
      <c r="H352" s="315"/>
      <c r="I352" s="315"/>
      <c r="J352" s="315"/>
      <c r="K352" s="344"/>
      <c r="L352" s="270" t="s">
        <v>221</v>
      </c>
      <c r="M352" s="250">
        <v>80</v>
      </c>
      <c r="N352" s="364">
        <v>1.5</v>
      </c>
      <c r="O352" s="251">
        <f>IFERROR(INDEX('Pipe Table'!$A$3:$R$39,MATCH('WELD LOG'!N352,'Pipe Table'!$A$3:$A$39,),MATCH('WELD LOG'!M352,'Pipe Table'!$A$3:$R$3,0)),"")</f>
        <v>0.2</v>
      </c>
      <c r="P352" s="601">
        <f t="shared" si="5"/>
        <v>4.7123889803846897</v>
      </c>
      <c r="Q352" s="352" t="s">
        <v>82</v>
      </c>
      <c r="R352" s="316"/>
      <c r="S352" s="270" t="s">
        <v>449</v>
      </c>
      <c r="T352" s="316"/>
      <c r="U352" s="316" t="s">
        <v>339</v>
      </c>
      <c r="V352" s="348">
        <v>46239</v>
      </c>
      <c r="W352" s="310" t="s">
        <v>378</v>
      </c>
      <c r="X352" s="313"/>
      <c r="Y352" s="313"/>
      <c r="Z352" s="313"/>
      <c r="AA352" s="313">
        <v>46247</v>
      </c>
      <c r="AB352" s="350"/>
      <c r="AC352" s="313"/>
      <c r="AD352" s="313"/>
      <c r="AE352" s="300"/>
      <c r="AF352" s="300"/>
      <c r="AG352" s="315"/>
      <c r="AH352" s="313"/>
      <c r="AI352" s="313"/>
      <c r="AJ352" s="313"/>
      <c r="AK352" s="313"/>
      <c r="AL352" s="352"/>
      <c r="AM352" s="350"/>
      <c r="AN352" s="311"/>
      <c r="AO352" s="352"/>
      <c r="AP352" s="356"/>
      <c r="AQ352" s="336"/>
      <c r="AR352" s="336"/>
      <c r="AS352" s="336"/>
      <c r="AT352" s="336"/>
      <c r="AU352" s="336"/>
      <c r="AV352" s="336"/>
      <c r="AW352" s="336"/>
      <c r="AX352" s="336"/>
      <c r="AY352" s="336"/>
      <c r="AZ352" s="336"/>
      <c r="BA352" s="336"/>
      <c r="BB352" s="336"/>
      <c r="BC352" s="336"/>
      <c r="BD352" s="336"/>
      <c r="BE352" s="336"/>
      <c r="BF352" s="336"/>
    </row>
    <row r="353" spans="1:58" s="109" customFormat="1" ht="12.95" customHeight="1">
      <c r="A353" s="341" t="s">
        <v>535</v>
      </c>
      <c r="B353" s="358" t="s">
        <v>537</v>
      </c>
      <c r="C353" s="270"/>
      <c r="D353" s="357">
        <v>301061</v>
      </c>
      <c r="E353" s="362" t="s">
        <v>371</v>
      </c>
      <c r="F353" s="361"/>
      <c r="G353" s="315" t="s">
        <v>163</v>
      </c>
      <c r="H353" s="352"/>
      <c r="I353" s="315"/>
      <c r="J353" s="352"/>
      <c r="K353" s="344"/>
      <c r="L353" s="270" t="s">
        <v>221</v>
      </c>
      <c r="M353" s="250">
        <v>80</v>
      </c>
      <c r="N353" s="364">
        <v>1.5</v>
      </c>
      <c r="O353" s="251">
        <f>IFERROR(INDEX('Pipe Table'!$A$3:$R$39,MATCH('WELD LOG'!N353,'Pipe Table'!$A$3:$A$39,),MATCH('WELD LOG'!M353,'Pipe Table'!$A$3:$R$3,0)),"")</f>
        <v>0.2</v>
      </c>
      <c r="P353" s="601">
        <f t="shared" si="5"/>
        <v>4.7123889803846897</v>
      </c>
      <c r="Q353" s="352" t="s">
        <v>82</v>
      </c>
      <c r="R353" s="300"/>
      <c r="S353" s="270" t="s">
        <v>450</v>
      </c>
      <c r="T353" s="316"/>
      <c r="U353" s="316" t="s">
        <v>339</v>
      </c>
      <c r="V353" s="348">
        <v>46239</v>
      </c>
      <c r="W353" s="310" t="s">
        <v>378</v>
      </c>
      <c r="X353" s="313"/>
      <c r="Y353" s="313"/>
      <c r="Z353" s="313"/>
      <c r="AA353" s="313">
        <v>46247</v>
      </c>
      <c r="AB353" s="350"/>
      <c r="AC353" s="313"/>
      <c r="AD353" s="313"/>
      <c r="AE353" s="300"/>
      <c r="AF353" s="300"/>
      <c r="AG353" s="315"/>
      <c r="AH353" s="313"/>
      <c r="AI353" s="313"/>
      <c r="AJ353" s="313"/>
      <c r="AK353" s="313"/>
      <c r="AL353" s="352"/>
      <c r="AM353" s="350"/>
      <c r="AN353" s="311"/>
      <c r="AO353" s="352"/>
      <c r="AP353" s="356"/>
      <c r="AQ353" s="336"/>
      <c r="AR353" s="336"/>
      <c r="AS353" s="336"/>
      <c r="AT353" s="336"/>
      <c r="AU353" s="336"/>
      <c r="AV353" s="336"/>
      <c r="AW353" s="336"/>
      <c r="AX353" s="336"/>
      <c r="AY353" s="336"/>
      <c r="AZ353" s="336"/>
      <c r="BA353" s="336"/>
      <c r="BB353" s="336"/>
      <c r="BC353" s="336"/>
      <c r="BD353" s="336"/>
      <c r="BE353" s="336"/>
      <c r="BF353" s="336"/>
    </row>
    <row r="354" spans="1:58" s="109" customFormat="1" ht="12.95" customHeight="1">
      <c r="A354" s="341" t="s">
        <v>535</v>
      </c>
      <c r="B354" s="358" t="s">
        <v>537</v>
      </c>
      <c r="C354" s="270"/>
      <c r="D354" s="357">
        <v>301061</v>
      </c>
      <c r="E354" s="362" t="s">
        <v>371</v>
      </c>
      <c r="F354" s="361"/>
      <c r="G354" s="315" t="s">
        <v>163</v>
      </c>
      <c r="H354" s="352"/>
      <c r="I354" s="315"/>
      <c r="J354" s="352"/>
      <c r="K354" s="344"/>
      <c r="L354" s="270" t="s">
        <v>221</v>
      </c>
      <c r="M354" s="250">
        <v>80</v>
      </c>
      <c r="N354" s="364">
        <v>1.5</v>
      </c>
      <c r="O354" s="251">
        <f>IFERROR(INDEX('Pipe Table'!$A$3:$R$39,MATCH('WELD LOG'!N354,'Pipe Table'!$A$3:$A$39,),MATCH('WELD LOG'!M354,'Pipe Table'!$A$3:$R$3,0)),"")</f>
        <v>0.2</v>
      </c>
      <c r="P354" s="601">
        <f t="shared" si="5"/>
        <v>4.7123889803846897</v>
      </c>
      <c r="Q354" s="352" t="s">
        <v>82</v>
      </c>
      <c r="R354" s="300"/>
      <c r="S354" s="270" t="s">
        <v>451</v>
      </c>
      <c r="T354" s="316"/>
      <c r="U354" s="316" t="s">
        <v>339</v>
      </c>
      <c r="V354" s="348">
        <v>46239</v>
      </c>
      <c r="W354" s="310" t="s">
        <v>378</v>
      </c>
      <c r="X354" s="313"/>
      <c r="Y354" s="313"/>
      <c r="Z354" s="313"/>
      <c r="AA354" s="313"/>
      <c r="AB354" s="350"/>
      <c r="AC354" s="313"/>
      <c r="AD354" s="313"/>
      <c r="AE354" s="300"/>
      <c r="AF354" s="300"/>
      <c r="AG354" s="315"/>
      <c r="AH354" s="313"/>
      <c r="AI354" s="313"/>
      <c r="AJ354" s="313"/>
      <c r="AK354" s="313"/>
      <c r="AL354" s="352"/>
      <c r="AM354" s="350"/>
      <c r="AN354" s="311"/>
      <c r="AO354" s="352"/>
      <c r="AP354" s="356"/>
      <c r="AQ354" s="336"/>
      <c r="AR354" s="336"/>
      <c r="AS354" s="336"/>
      <c r="AT354" s="336"/>
      <c r="AU354" s="336"/>
      <c r="AV354" s="336"/>
      <c r="AW354" s="336"/>
      <c r="AX354" s="336"/>
      <c r="AY354" s="336"/>
      <c r="AZ354" s="336"/>
      <c r="BA354" s="336"/>
      <c r="BB354" s="336"/>
      <c r="BC354" s="336"/>
      <c r="BD354" s="336"/>
      <c r="BE354" s="336"/>
      <c r="BF354" s="336"/>
    </row>
    <row r="355" spans="1:58" s="109" customFormat="1" ht="12.95" customHeight="1">
      <c r="A355" s="341" t="s">
        <v>535</v>
      </c>
      <c r="B355" s="358" t="s">
        <v>537</v>
      </c>
      <c r="C355" s="270"/>
      <c r="D355" s="357">
        <v>301061</v>
      </c>
      <c r="E355" s="362" t="s">
        <v>371</v>
      </c>
      <c r="F355" s="361"/>
      <c r="G355" s="315" t="s">
        <v>163</v>
      </c>
      <c r="H355" s="352"/>
      <c r="I355" s="315"/>
      <c r="J355" s="352"/>
      <c r="K355" s="344"/>
      <c r="L355" s="270" t="s">
        <v>221</v>
      </c>
      <c r="M355" s="250">
        <v>80</v>
      </c>
      <c r="N355" s="364">
        <v>1.5</v>
      </c>
      <c r="O355" s="251">
        <f>IFERROR(INDEX('Pipe Table'!$A$3:$R$39,MATCH('WELD LOG'!N355,'Pipe Table'!$A$3:$A$39,),MATCH('WELD LOG'!M355,'Pipe Table'!$A$3:$R$3,0)),"")</f>
        <v>0.2</v>
      </c>
      <c r="P355" s="601">
        <f t="shared" si="5"/>
        <v>4.7123889803846897</v>
      </c>
      <c r="Q355" s="352" t="s">
        <v>82</v>
      </c>
      <c r="R355" s="316"/>
      <c r="S355" s="270" t="s">
        <v>452</v>
      </c>
      <c r="T355" s="316"/>
      <c r="U355" s="316" t="s">
        <v>339</v>
      </c>
      <c r="V355" s="348">
        <v>46239</v>
      </c>
      <c r="W355" s="310" t="s">
        <v>378</v>
      </c>
      <c r="X355" s="313"/>
      <c r="Y355" s="313"/>
      <c r="Z355" s="313"/>
      <c r="AA355" s="313"/>
      <c r="AB355" s="350"/>
      <c r="AC355" s="313"/>
      <c r="AD355" s="313"/>
      <c r="AE355" s="300"/>
      <c r="AF355" s="300"/>
      <c r="AG355" s="315"/>
      <c r="AH355" s="313"/>
      <c r="AI355" s="313"/>
      <c r="AJ355" s="313"/>
      <c r="AK355" s="313"/>
      <c r="AL355" s="352"/>
      <c r="AM355" s="350"/>
      <c r="AN355" s="311"/>
      <c r="AO355" s="352"/>
      <c r="AP355" s="356"/>
      <c r="AQ355" s="336"/>
      <c r="AR355" s="336"/>
      <c r="AS355" s="336"/>
      <c r="AT355" s="336"/>
      <c r="AU355" s="336"/>
      <c r="AV355" s="336"/>
      <c r="AW355" s="336"/>
      <c r="AX355" s="336"/>
      <c r="AY355" s="336"/>
      <c r="AZ355" s="336"/>
      <c r="BA355" s="336"/>
      <c r="BB355" s="336"/>
      <c r="BC355" s="336"/>
      <c r="BD355" s="336"/>
      <c r="BE355" s="336"/>
      <c r="BF355" s="336"/>
    </row>
    <row r="356" spans="1:58" s="109" customFormat="1" ht="12.95" customHeight="1">
      <c r="A356" s="341" t="s">
        <v>535</v>
      </c>
      <c r="B356" s="358" t="s">
        <v>537</v>
      </c>
      <c r="C356" s="270"/>
      <c r="D356" s="357">
        <v>301061</v>
      </c>
      <c r="E356" s="362" t="s">
        <v>371</v>
      </c>
      <c r="F356" s="361"/>
      <c r="G356" s="315" t="s">
        <v>163</v>
      </c>
      <c r="H356" s="352"/>
      <c r="I356" s="315"/>
      <c r="J356" s="352"/>
      <c r="K356" s="344"/>
      <c r="L356" s="270" t="s">
        <v>221</v>
      </c>
      <c r="M356" s="250">
        <v>80</v>
      </c>
      <c r="N356" s="364">
        <v>1.5</v>
      </c>
      <c r="O356" s="251">
        <f>IFERROR(INDEX('Pipe Table'!$A$3:$R$39,MATCH('WELD LOG'!N356,'Pipe Table'!$A$3:$A$39,),MATCH('WELD LOG'!M356,'Pipe Table'!$A$3:$R$3,0)),"")</f>
        <v>0.2</v>
      </c>
      <c r="P356" s="601">
        <f t="shared" si="5"/>
        <v>4.7123889803846897</v>
      </c>
      <c r="Q356" s="352" t="s">
        <v>82</v>
      </c>
      <c r="R356" s="316"/>
      <c r="S356" s="270" t="s">
        <v>453</v>
      </c>
      <c r="T356" s="316"/>
      <c r="U356" s="316" t="s">
        <v>339</v>
      </c>
      <c r="V356" s="348">
        <v>46239</v>
      </c>
      <c r="W356" s="310" t="s">
        <v>378</v>
      </c>
      <c r="X356" s="313"/>
      <c r="Y356" s="313"/>
      <c r="Z356" s="313"/>
      <c r="AA356" s="313"/>
      <c r="AB356" s="350"/>
      <c r="AC356" s="313"/>
      <c r="AD356" s="313"/>
      <c r="AE356" s="300"/>
      <c r="AF356" s="300"/>
      <c r="AG356" s="315"/>
      <c r="AH356" s="313"/>
      <c r="AI356" s="313"/>
      <c r="AJ356" s="313"/>
      <c r="AK356" s="313"/>
      <c r="AL356" s="352"/>
      <c r="AM356" s="350"/>
      <c r="AN356" s="311"/>
      <c r="AO356" s="352"/>
      <c r="AP356" s="356"/>
      <c r="AQ356" s="336"/>
      <c r="AR356" s="336"/>
      <c r="AS356" s="336"/>
      <c r="AT356" s="336"/>
      <c r="AU356" s="336"/>
      <c r="AV356" s="336"/>
      <c r="AW356" s="336"/>
      <c r="AX356" s="336"/>
      <c r="AY356" s="336"/>
      <c r="AZ356" s="336"/>
      <c r="BA356" s="336"/>
      <c r="BB356" s="336"/>
      <c r="BC356" s="336"/>
      <c r="BD356" s="336"/>
      <c r="BE356" s="336"/>
      <c r="BF356" s="336"/>
    </row>
    <row r="357" spans="1:58" s="109" customFormat="1" ht="12.95" customHeight="1">
      <c r="A357" s="341" t="s">
        <v>535</v>
      </c>
      <c r="B357" s="358" t="s">
        <v>537</v>
      </c>
      <c r="C357" s="270"/>
      <c r="D357" s="357">
        <v>301061</v>
      </c>
      <c r="E357" s="362" t="s">
        <v>371</v>
      </c>
      <c r="F357" s="361"/>
      <c r="G357" s="315" t="s">
        <v>163</v>
      </c>
      <c r="H357" s="352"/>
      <c r="I357" s="315"/>
      <c r="J357" s="352"/>
      <c r="K357" s="344"/>
      <c r="L357" s="270" t="s">
        <v>221</v>
      </c>
      <c r="M357" s="250">
        <v>80</v>
      </c>
      <c r="N357" s="364">
        <v>1.5</v>
      </c>
      <c r="O357" s="251">
        <f>IFERROR(INDEX('Pipe Table'!$A$3:$R$39,MATCH('WELD LOG'!N357,'Pipe Table'!$A$3:$A$39,),MATCH('WELD LOG'!M357,'Pipe Table'!$A$3:$R$3,0)),"")</f>
        <v>0.2</v>
      </c>
      <c r="P357" s="601">
        <f t="shared" si="5"/>
        <v>4.7123889803846897</v>
      </c>
      <c r="Q357" s="352" t="s">
        <v>82</v>
      </c>
      <c r="R357" s="316"/>
      <c r="S357" s="270" t="s">
        <v>454</v>
      </c>
      <c r="T357" s="316"/>
      <c r="U357" s="316" t="s">
        <v>339</v>
      </c>
      <c r="V357" s="348">
        <v>46239</v>
      </c>
      <c r="W357" s="310" t="s">
        <v>378</v>
      </c>
      <c r="X357" s="350"/>
      <c r="Y357" s="350"/>
      <c r="Z357" s="350"/>
      <c r="AA357" s="313">
        <v>46247</v>
      </c>
      <c r="AB357" s="350"/>
      <c r="AC357" s="313"/>
      <c r="AD357" s="350"/>
      <c r="AE357" s="352"/>
      <c r="AF357" s="352"/>
      <c r="AG357" s="315"/>
      <c r="AH357" s="350"/>
      <c r="AI357" s="313"/>
      <c r="AJ357" s="350"/>
      <c r="AK357" s="350"/>
      <c r="AL357" s="352"/>
      <c r="AM357" s="350"/>
      <c r="AN357" s="311"/>
      <c r="AO357" s="352"/>
      <c r="AP357" s="356"/>
      <c r="AQ357" s="336"/>
      <c r="AR357" s="336"/>
      <c r="AS357" s="336"/>
      <c r="AT357" s="336"/>
      <c r="AU357" s="336"/>
      <c r="AV357" s="336"/>
      <c r="AW357" s="336"/>
      <c r="AX357" s="336"/>
      <c r="AY357" s="336"/>
      <c r="AZ357" s="336"/>
      <c r="BA357" s="336"/>
      <c r="BB357" s="336"/>
      <c r="BC357" s="336"/>
      <c r="BD357" s="336"/>
      <c r="BE357" s="336"/>
      <c r="BF357" s="336"/>
    </row>
    <row r="358" spans="1:58" s="109" customFormat="1" ht="12.95" customHeight="1">
      <c r="A358" s="341" t="s">
        <v>535</v>
      </c>
      <c r="B358" s="358" t="s">
        <v>537</v>
      </c>
      <c r="C358" s="270"/>
      <c r="D358" s="357">
        <v>301061</v>
      </c>
      <c r="E358" s="362" t="s">
        <v>371</v>
      </c>
      <c r="F358" s="361"/>
      <c r="G358" s="352"/>
      <c r="H358" s="352"/>
      <c r="I358" s="315"/>
      <c r="J358" s="352"/>
      <c r="K358" s="344"/>
      <c r="L358" s="270" t="s">
        <v>221</v>
      </c>
      <c r="M358" s="250"/>
      <c r="N358" s="366"/>
      <c r="O358" s="251" t="str">
        <f>IFERROR(INDEX('Pipe Table'!$A$3:$R$39,MATCH('WELD LOG'!N358,'Pipe Table'!$A$3:$A$39,),MATCH('WELD LOG'!M358,'Pipe Table'!$A$3:$R$3,0)),"")</f>
        <v/>
      </c>
      <c r="P358" s="601">
        <f t="shared" si="5"/>
        <v>0</v>
      </c>
      <c r="Q358" s="367" t="s">
        <v>170</v>
      </c>
      <c r="R358" s="316"/>
      <c r="S358" s="270" t="s">
        <v>455</v>
      </c>
      <c r="T358" s="316"/>
      <c r="U358" s="300" t="s">
        <v>339</v>
      </c>
      <c r="V358" s="348">
        <v>46239</v>
      </c>
      <c r="W358" s="310" t="s">
        <v>378</v>
      </c>
      <c r="X358" s="313"/>
      <c r="Y358" s="313"/>
      <c r="Z358" s="313"/>
      <c r="AA358" s="313"/>
      <c r="AB358" s="350"/>
      <c r="AC358" s="313"/>
      <c r="AD358" s="313"/>
      <c r="AE358" s="300"/>
      <c r="AF358" s="300"/>
      <c r="AG358" s="315"/>
      <c r="AH358" s="313"/>
      <c r="AI358" s="313"/>
      <c r="AJ358" s="313"/>
      <c r="AK358" s="313"/>
      <c r="AL358" s="352"/>
      <c r="AM358" s="350"/>
      <c r="AN358" s="311"/>
      <c r="AO358" s="352"/>
      <c r="AP358" s="356"/>
      <c r="AQ358" s="336"/>
      <c r="AR358" s="336"/>
      <c r="AS358" s="336"/>
      <c r="AT358" s="336"/>
      <c r="AU358" s="336"/>
      <c r="AV358" s="336"/>
      <c r="AW358" s="336"/>
      <c r="AX358" s="336"/>
      <c r="AY358" s="336"/>
      <c r="AZ358" s="336"/>
      <c r="BA358" s="336"/>
      <c r="BB358" s="336"/>
      <c r="BC358" s="336"/>
      <c r="BD358" s="336"/>
      <c r="BE358" s="336"/>
      <c r="BF358" s="336"/>
    </row>
    <row r="359" spans="1:58" s="109" customFormat="1" ht="12.95" customHeight="1">
      <c r="A359" s="341" t="s">
        <v>535</v>
      </c>
      <c r="B359" s="358" t="s">
        <v>538</v>
      </c>
      <c r="C359" s="270"/>
      <c r="D359" s="357">
        <v>301061</v>
      </c>
      <c r="E359" s="362" t="s">
        <v>371</v>
      </c>
      <c r="F359" s="361"/>
      <c r="G359" s="352" t="s">
        <v>163</v>
      </c>
      <c r="H359" s="352"/>
      <c r="I359" s="315"/>
      <c r="J359" s="352"/>
      <c r="K359" s="344"/>
      <c r="L359" s="270" t="s">
        <v>221</v>
      </c>
      <c r="M359" s="250">
        <v>80</v>
      </c>
      <c r="N359" s="366">
        <v>1.5</v>
      </c>
      <c r="O359" s="251">
        <f>IFERROR(INDEX('Pipe Table'!$A$3:$R$39,MATCH('WELD LOG'!N359,'Pipe Table'!$A$3:$A$39,),MATCH('WELD LOG'!M359,'Pipe Table'!$A$3:$R$3,0)),"")</f>
        <v>0.2</v>
      </c>
      <c r="P359" s="601">
        <f t="shared" si="5"/>
        <v>4.7123889803846897</v>
      </c>
      <c r="Q359" s="367" t="s">
        <v>82</v>
      </c>
      <c r="R359" s="316"/>
      <c r="S359" s="270" t="s">
        <v>456</v>
      </c>
      <c r="T359" s="316"/>
      <c r="U359" s="300" t="s">
        <v>339</v>
      </c>
      <c r="V359" s="348">
        <v>46240</v>
      </c>
      <c r="W359" s="310" t="s">
        <v>378</v>
      </c>
      <c r="X359" s="313"/>
      <c r="Y359" s="313"/>
      <c r="Z359" s="313"/>
      <c r="AA359" s="313">
        <v>46247</v>
      </c>
      <c r="AB359" s="350"/>
      <c r="AC359" s="313"/>
      <c r="AD359" s="313"/>
      <c r="AE359" s="300"/>
      <c r="AF359" s="300"/>
      <c r="AG359" s="315"/>
      <c r="AH359" s="313"/>
      <c r="AI359" s="313"/>
      <c r="AJ359" s="313"/>
      <c r="AK359" s="313"/>
      <c r="AL359" s="352"/>
      <c r="AM359" s="350"/>
      <c r="AN359" s="311"/>
      <c r="AO359" s="352"/>
      <c r="AP359" s="356"/>
      <c r="AQ359" s="336"/>
      <c r="AR359" s="336"/>
      <c r="AS359" s="336"/>
      <c r="AT359" s="336"/>
      <c r="AU359" s="336"/>
      <c r="AV359" s="336"/>
      <c r="AW359" s="336"/>
      <c r="AX359" s="336"/>
      <c r="AY359" s="336"/>
      <c r="AZ359" s="336"/>
      <c r="BA359" s="336"/>
      <c r="BB359" s="336"/>
      <c r="BC359" s="336"/>
      <c r="BD359" s="336"/>
      <c r="BE359" s="336"/>
      <c r="BF359" s="336"/>
    </row>
    <row r="360" spans="1:58" s="109" customFormat="1" ht="12.95" customHeight="1">
      <c r="A360" s="341" t="s">
        <v>535</v>
      </c>
      <c r="B360" s="358" t="s">
        <v>538</v>
      </c>
      <c r="C360" s="270"/>
      <c r="D360" s="357">
        <v>301061</v>
      </c>
      <c r="E360" s="362" t="s">
        <v>371</v>
      </c>
      <c r="F360" s="361"/>
      <c r="G360" s="352" t="s">
        <v>163</v>
      </c>
      <c r="H360" s="352"/>
      <c r="I360" s="315"/>
      <c r="J360" s="352"/>
      <c r="K360" s="344"/>
      <c r="L360" s="270" t="s">
        <v>221</v>
      </c>
      <c r="M360" s="250">
        <v>80</v>
      </c>
      <c r="N360" s="366">
        <v>1.5</v>
      </c>
      <c r="O360" s="251">
        <f>IFERROR(INDEX('Pipe Table'!$A$3:$R$39,MATCH('WELD LOG'!N360,'Pipe Table'!$A$3:$A$39,),MATCH('WELD LOG'!M360,'Pipe Table'!$A$3:$R$3,0)),"")</f>
        <v>0.2</v>
      </c>
      <c r="P360" s="601">
        <f t="shared" si="5"/>
        <v>4.7123889803846897</v>
      </c>
      <c r="Q360" s="367" t="s">
        <v>82</v>
      </c>
      <c r="R360" s="316"/>
      <c r="S360" s="270" t="s">
        <v>457</v>
      </c>
      <c r="T360" s="316"/>
      <c r="U360" s="300" t="s">
        <v>339</v>
      </c>
      <c r="V360" s="348">
        <v>46240</v>
      </c>
      <c r="W360" s="310" t="s">
        <v>378</v>
      </c>
      <c r="X360" s="350"/>
      <c r="Y360" s="350"/>
      <c r="Z360" s="350"/>
      <c r="AA360" s="313"/>
      <c r="AB360" s="350"/>
      <c r="AC360" s="350"/>
      <c r="AD360" s="350"/>
      <c r="AE360" s="352"/>
      <c r="AF360" s="352"/>
      <c r="AG360" s="315"/>
      <c r="AH360" s="350"/>
      <c r="AI360" s="313"/>
      <c r="AJ360" s="350"/>
      <c r="AK360" s="350"/>
      <c r="AL360" s="352"/>
      <c r="AM360" s="350"/>
      <c r="AN360" s="311"/>
      <c r="AO360" s="352"/>
      <c r="AP360" s="356"/>
      <c r="AQ360" s="336"/>
      <c r="AR360" s="336"/>
      <c r="AS360" s="336"/>
      <c r="AT360" s="336"/>
      <c r="AU360" s="336"/>
      <c r="AV360" s="336"/>
      <c r="AW360" s="336"/>
      <c r="AX360" s="336"/>
      <c r="AY360" s="336"/>
      <c r="AZ360" s="336"/>
      <c r="BA360" s="336"/>
      <c r="BB360" s="336"/>
      <c r="BC360" s="336"/>
      <c r="BD360" s="336"/>
      <c r="BE360" s="336"/>
      <c r="BF360" s="336"/>
    </row>
    <row r="361" spans="1:58" s="109" customFormat="1" ht="12.95" customHeight="1">
      <c r="A361" s="341" t="s">
        <v>535</v>
      </c>
      <c r="B361" s="358" t="s">
        <v>538</v>
      </c>
      <c r="C361" s="270"/>
      <c r="D361" s="357">
        <v>301061</v>
      </c>
      <c r="E361" s="362" t="s">
        <v>371</v>
      </c>
      <c r="F361" s="361"/>
      <c r="G361" s="352" t="s">
        <v>163</v>
      </c>
      <c r="H361" s="315"/>
      <c r="I361" s="315"/>
      <c r="J361" s="315"/>
      <c r="K361" s="344"/>
      <c r="L361" s="270" t="s">
        <v>221</v>
      </c>
      <c r="M361" s="250">
        <v>80</v>
      </c>
      <c r="N361" s="366">
        <v>1.5</v>
      </c>
      <c r="O361" s="251">
        <f>IFERROR(INDEX('Pipe Table'!$A$3:$R$39,MATCH('WELD LOG'!N361,'Pipe Table'!$A$3:$A$39,),MATCH('WELD LOG'!M361,'Pipe Table'!$A$3:$R$3,0)),"")</f>
        <v>0.2</v>
      </c>
      <c r="P361" s="601">
        <f t="shared" si="5"/>
        <v>4.7123889803846897</v>
      </c>
      <c r="Q361" s="367" t="s">
        <v>82</v>
      </c>
      <c r="R361" s="316"/>
      <c r="S361" s="270" t="s">
        <v>458</v>
      </c>
      <c r="T361" s="316"/>
      <c r="U361" s="300" t="s">
        <v>339</v>
      </c>
      <c r="V361" s="348">
        <v>46240</v>
      </c>
      <c r="W361" s="310" t="s">
        <v>378</v>
      </c>
      <c r="X361" s="313"/>
      <c r="Y361" s="313"/>
      <c r="Z361" s="313"/>
      <c r="AA361" s="313"/>
      <c r="AB361" s="350"/>
      <c r="AC361" s="313"/>
      <c r="AD361" s="313"/>
      <c r="AE361" s="300"/>
      <c r="AF361" s="300"/>
      <c r="AG361" s="315"/>
      <c r="AH361" s="313"/>
      <c r="AI361" s="313"/>
      <c r="AJ361" s="313"/>
      <c r="AK361" s="313"/>
      <c r="AL361" s="352"/>
      <c r="AM361" s="350"/>
      <c r="AN361" s="311"/>
      <c r="AO361" s="352"/>
      <c r="AP361" s="356"/>
      <c r="AQ361" s="336"/>
      <c r="AR361" s="336"/>
      <c r="AS361" s="336"/>
      <c r="AT361" s="336"/>
      <c r="AU361" s="336"/>
      <c r="AV361" s="336"/>
      <c r="AW361" s="336"/>
      <c r="AX361" s="336"/>
      <c r="AY361" s="336"/>
      <c r="AZ361" s="336"/>
      <c r="BA361" s="336"/>
      <c r="BB361" s="336"/>
      <c r="BC361" s="336"/>
      <c r="BD361" s="336"/>
      <c r="BE361" s="336"/>
      <c r="BF361" s="336"/>
    </row>
    <row r="362" spans="1:58" s="109" customFormat="1" ht="12.95" customHeight="1">
      <c r="A362" s="341" t="s">
        <v>535</v>
      </c>
      <c r="B362" s="358" t="s">
        <v>538</v>
      </c>
      <c r="C362" s="270"/>
      <c r="D362" s="357">
        <v>301061</v>
      </c>
      <c r="E362" s="362" t="s">
        <v>371</v>
      </c>
      <c r="F362" s="361"/>
      <c r="G362" s="352" t="s">
        <v>163</v>
      </c>
      <c r="H362" s="315"/>
      <c r="I362" s="315"/>
      <c r="J362" s="315"/>
      <c r="K362" s="344"/>
      <c r="L362" s="270" t="s">
        <v>221</v>
      </c>
      <c r="M362" s="250">
        <v>80</v>
      </c>
      <c r="N362" s="366">
        <v>1.5</v>
      </c>
      <c r="O362" s="251">
        <f>IFERROR(INDEX('Pipe Table'!$A$3:$R$39,MATCH('WELD LOG'!N362,'Pipe Table'!$A$3:$A$39,),MATCH('WELD LOG'!M362,'Pipe Table'!$A$3:$R$3,0)),"")</f>
        <v>0.2</v>
      </c>
      <c r="P362" s="601">
        <f t="shared" si="5"/>
        <v>4.7123889803846897</v>
      </c>
      <c r="Q362" s="367" t="s">
        <v>82</v>
      </c>
      <c r="R362" s="316"/>
      <c r="S362" s="270" t="s">
        <v>459</v>
      </c>
      <c r="T362" s="316"/>
      <c r="U362" s="300" t="s">
        <v>339</v>
      </c>
      <c r="V362" s="348">
        <v>46240</v>
      </c>
      <c r="W362" s="310" t="s">
        <v>378</v>
      </c>
      <c r="X362" s="313"/>
      <c r="Y362" s="313"/>
      <c r="Z362" s="313"/>
      <c r="AA362" s="313"/>
      <c r="AB362" s="350"/>
      <c r="AC362" s="313"/>
      <c r="AD362" s="313"/>
      <c r="AE362" s="300"/>
      <c r="AF362" s="300"/>
      <c r="AG362" s="315"/>
      <c r="AH362" s="313"/>
      <c r="AI362" s="313"/>
      <c r="AJ362" s="313"/>
      <c r="AK362" s="313"/>
      <c r="AL362" s="352"/>
      <c r="AM362" s="350"/>
      <c r="AN362" s="311"/>
      <c r="AO362" s="352"/>
      <c r="AP362" s="356"/>
      <c r="AQ362" s="336"/>
      <c r="AR362" s="336"/>
      <c r="AS362" s="336"/>
      <c r="AT362" s="336"/>
      <c r="AU362" s="336"/>
      <c r="AV362" s="336"/>
      <c r="AW362" s="336"/>
      <c r="AX362" s="336"/>
      <c r="AY362" s="336"/>
      <c r="AZ362" s="336"/>
      <c r="BA362" s="336"/>
      <c r="BB362" s="336"/>
      <c r="BC362" s="336"/>
      <c r="BD362" s="336"/>
      <c r="BE362" s="336"/>
      <c r="BF362" s="336"/>
    </row>
    <row r="363" spans="1:58" s="109" customFormat="1" ht="12.95" customHeight="1">
      <c r="A363" s="341" t="s">
        <v>535</v>
      </c>
      <c r="B363" s="358" t="s">
        <v>538</v>
      </c>
      <c r="C363" s="270"/>
      <c r="D363" s="357">
        <v>301061</v>
      </c>
      <c r="E363" s="362" t="s">
        <v>371</v>
      </c>
      <c r="F363" s="361"/>
      <c r="G363" s="352" t="s">
        <v>163</v>
      </c>
      <c r="H363" s="315"/>
      <c r="I363" s="315"/>
      <c r="J363" s="315"/>
      <c r="K363" s="344"/>
      <c r="L363" s="270" t="s">
        <v>221</v>
      </c>
      <c r="M363" s="250">
        <v>80</v>
      </c>
      <c r="N363" s="366">
        <v>1.5</v>
      </c>
      <c r="O363" s="251">
        <f>IFERROR(INDEX('Pipe Table'!$A$3:$R$39,MATCH('WELD LOG'!N363,'Pipe Table'!$A$3:$A$39,),MATCH('WELD LOG'!M363,'Pipe Table'!$A$3:$R$3,0)),"")</f>
        <v>0.2</v>
      </c>
      <c r="P363" s="601">
        <f t="shared" si="5"/>
        <v>4.7123889803846897</v>
      </c>
      <c r="Q363" s="367" t="s">
        <v>82</v>
      </c>
      <c r="R363" s="316"/>
      <c r="S363" s="270" t="s">
        <v>460</v>
      </c>
      <c r="T363" s="316"/>
      <c r="U363" s="300" t="s">
        <v>339</v>
      </c>
      <c r="V363" s="348">
        <v>46240</v>
      </c>
      <c r="W363" s="310" t="s">
        <v>378</v>
      </c>
      <c r="X363" s="313"/>
      <c r="Y363" s="313"/>
      <c r="Z363" s="313"/>
      <c r="AA363" s="313"/>
      <c r="AB363" s="350"/>
      <c r="AC363" s="350"/>
      <c r="AD363" s="313"/>
      <c r="AE363" s="300"/>
      <c r="AF363" s="300"/>
      <c r="AG363" s="315"/>
      <c r="AH363" s="313"/>
      <c r="AI363" s="313"/>
      <c r="AJ363" s="313"/>
      <c r="AK363" s="313"/>
      <c r="AL363" s="352"/>
      <c r="AM363" s="350"/>
      <c r="AN363" s="311"/>
      <c r="AO363" s="352"/>
      <c r="AP363" s="356"/>
      <c r="AQ363" s="336"/>
      <c r="AR363" s="336"/>
      <c r="AS363" s="336"/>
      <c r="AT363" s="336"/>
      <c r="AU363" s="336"/>
      <c r="AV363" s="336"/>
      <c r="AW363" s="336"/>
      <c r="AX363" s="336"/>
      <c r="AY363" s="336"/>
      <c r="AZ363" s="336"/>
      <c r="BA363" s="336"/>
      <c r="BB363" s="336"/>
      <c r="BC363" s="336"/>
      <c r="BD363" s="336"/>
      <c r="BE363" s="336"/>
      <c r="BF363" s="336"/>
    </row>
    <row r="364" spans="1:58" s="109" customFormat="1" ht="12.95" customHeight="1">
      <c r="A364" s="341" t="s">
        <v>535</v>
      </c>
      <c r="B364" s="358" t="s">
        <v>538</v>
      </c>
      <c r="C364" s="270"/>
      <c r="D364" s="357">
        <v>301061</v>
      </c>
      <c r="E364" s="362" t="s">
        <v>371</v>
      </c>
      <c r="F364" s="361"/>
      <c r="G364" s="352" t="s">
        <v>163</v>
      </c>
      <c r="H364" s="315"/>
      <c r="I364" s="315"/>
      <c r="J364" s="315"/>
      <c r="K364" s="344"/>
      <c r="L364" s="270" t="s">
        <v>221</v>
      </c>
      <c r="M364" s="250">
        <v>80</v>
      </c>
      <c r="N364" s="366">
        <v>1.5</v>
      </c>
      <c r="O364" s="251">
        <f>IFERROR(INDEX('Pipe Table'!$A$3:$R$39,MATCH('WELD LOG'!N364,'Pipe Table'!$A$3:$A$39,),MATCH('WELD LOG'!M364,'Pipe Table'!$A$3:$R$3,0)),"")</f>
        <v>0.2</v>
      </c>
      <c r="P364" s="601">
        <f t="shared" si="5"/>
        <v>4.7123889803846897</v>
      </c>
      <c r="Q364" s="367" t="s">
        <v>82</v>
      </c>
      <c r="R364" s="316"/>
      <c r="S364" s="270" t="s">
        <v>461</v>
      </c>
      <c r="T364" s="316"/>
      <c r="U364" s="300" t="s">
        <v>339</v>
      </c>
      <c r="V364" s="348">
        <v>46240</v>
      </c>
      <c r="W364" s="310" t="s">
        <v>378</v>
      </c>
      <c r="X364" s="313"/>
      <c r="Y364" s="313"/>
      <c r="Z364" s="313"/>
      <c r="AA364" s="313"/>
      <c r="AB364" s="350"/>
      <c r="AC364" s="350"/>
      <c r="AD364" s="313"/>
      <c r="AE364" s="300"/>
      <c r="AF364" s="300"/>
      <c r="AG364" s="315"/>
      <c r="AH364" s="313"/>
      <c r="AI364" s="313"/>
      <c r="AJ364" s="313"/>
      <c r="AK364" s="313"/>
      <c r="AL364" s="352"/>
      <c r="AM364" s="350"/>
      <c r="AN364" s="311"/>
      <c r="AO364" s="352"/>
      <c r="AP364" s="356"/>
      <c r="AQ364" s="336"/>
      <c r="AR364" s="336"/>
      <c r="AS364" s="336"/>
      <c r="AT364" s="336"/>
      <c r="AU364" s="336"/>
      <c r="AV364" s="336"/>
      <c r="AW364" s="336"/>
      <c r="AX364" s="336"/>
      <c r="AY364" s="336"/>
      <c r="AZ364" s="336"/>
      <c r="BA364" s="336"/>
      <c r="BB364" s="336"/>
      <c r="BC364" s="336"/>
      <c r="BD364" s="336"/>
      <c r="BE364" s="336"/>
      <c r="BF364" s="336"/>
    </row>
    <row r="365" spans="1:58" s="109" customFormat="1" ht="12.95" customHeight="1">
      <c r="A365" s="341" t="s">
        <v>535</v>
      </c>
      <c r="B365" s="358" t="s">
        <v>538</v>
      </c>
      <c r="C365" s="270"/>
      <c r="D365" s="357">
        <v>301061</v>
      </c>
      <c r="E365" s="362" t="s">
        <v>371</v>
      </c>
      <c r="F365" s="361"/>
      <c r="G365" s="352" t="s">
        <v>163</v>
      </c>
      <c r="H365" s="315"/>
      <c r="I365" s="315"/>
      <c r="J365" s="315"/>
      <c r="K365" s="344"/>
      <c r="L365" s="270" t="s">
        <v>221</v>
      </c>
      <c r="M365" s="250">
        <v>80</v>
      </c>
      <c r="N365" s="366">
        <v>1.5</v>
      </c>
      <c r="O365" s="251">
        <f>IFERROR(INDEX('Pipe Table'!$A$3:$R$39,MATCH('WELD LOG'!N365,'Pipe Table'!$A$3:$A$39,),MATCH('WELD LOG'!M365,'Pipe Table'!$A$3:$R$3,0)),"")</f>
        <v>0.2</v>
      </c>
      <c r="P365" s="601">
        <f t="shared" si="5"/>
        <v>4.7123889803846897</v>
      </c>
      <c r="Q365" s="367" t="s">
        <v>82</v>
      </c>
      <c r="R365" s="316"/>
      <c r="S365" s="270" t="s">
        <v>462</v>
      </c>
      <c r="T365" s="316"/>
      <c r="U365" s="300" t="s">
        <v>339</v>
      </c>
      <c r="V365" s="348">
        <v>46240</v>
      </c>
      <c r="W365" s="310" t="s">
        <v>378</v>
      </c>
      <c r="X365" s="313"/>
      <c r="Y365" s="313"/>
      <c r="Z365" s="313"/>
      <c r="AA365" s="313"/>
      <c r="AB365" s="350"/>
      <c r="AC365" s="313"/>
      <c r="AD365" s="313"/>
      <c r="AE365" s="300"/>
      <c r="AF365" s="300"/>
      <c r="AG365" s="315"/>
      <c r="AH365" s="313"/>
      <c r="AI365" s="313"/>
      <c r="AJ365" s="313"/>
      <c r="AK365" s="313"/>
      <c r="AL365" s="352"/>
      <c r="AM365" s="350"/>
      <c r="AN365" s="311"/>
      <c r="AO365" s="352"/>
      <c r="AP365" s="356"/>
      <c r="AQ365" s="336"/>
      <c r="AR365" s="336"/>
      <c r="AS365" s="336"/>
      <c r="AT365" s="336"/>
      <c r="AU365" s="336"/>
      <c r="AV365" s="336"/>
      <c r="AW365" s="336"/>
      <c r="AX365" s="336"/>
      <c r="AY365" s="336"/>
      <c r="AZ365" s="336"/>
      <c r="BA365" s="336"/>
      <c r="BB365" s="336"/>
      <c r="BC365" s="336"/>
      <c r="BD365" s="336"/>
      <c r="BE365" s="336"/>
      <c r="BF365" s="336"/>
    </row>
    <row r="366" spans="1:58" s="109" customFormat="1" ht="12.95" customHeight="1">
      <c r="A366" s="341" t="s">
        <v>535</v>
      </c>
      <c r="B366" s="358" t="s">
        <v>538</v>
      </c>
      <c r="C366" s="270"/>
      <c r="D366" s="357">
        <v>301061</v>
      </c>
      <c r="E366" s="362" t="s">
        <v>371</v>
      </c>
      <c r="F366" s="361"/>
      <c r="G366" s="352" t="s">
        <v>163</v>
      </c>
      <c r="H366" s="315"/>
      <c r="I366" s="315"/>
      <c r="J366" s="315"/>
      <c r="K366" s="344"/>
      <c r="L366" s="270" t="s">
        <v>221</v>
      </c>
      <c r="M366" s="250">
        <v>80</v>
      </c>
      <c r="N366" s="366">
        <v>1.5</v>
      </c>
      <c r="O366" s="251">
        <f>IFERROR(INDEX('Pipe Table'!$A$3:$R$39,MATCH('WELD LOG'!N366,'Pipe Table'!$A$3:$A$39,),MATCH('WELD LOG'!M366,'Pipe Table'!$A$3:$R$3,0)),"")</f>
        <v>0.2</v>
      </c>
      <c r="P366" s="601">
        <f t="shared" si="5"/>
        <v>4.7123889803846897</v>
      </c>
      <c r="Q366" s="367" t="s">
        <v>82</v>
      </c>
      <c r="R366" s="316"/>
      <c r="S366" s="270" t="s">
        <v>463</v>
      </c>
      <c r="T366" s="316"/>
      <c r="U366" s="300" t="s">
        <v>339</v>
      </c>
      <c r="V366" s="348">
        <v>46240</v>
      </c>
      <c r="W366" s="310" t="s">
        <v>378</v>
      </c>
      <c r="X366" s="313"/>
      <c r="Y366" s="313"/>
      <c r="Z366" s="313"/>
      <c r="AA366" s="313"/>
      <c r="AB366" s="350"/>
      <c r="AC366" s="313"/>
      <c r="AD366" s="313"/>
      <c r="AE366" s="300"/>
      <c r="AF366" s="300"/>
      <c r="AG366" s="315"/>
      <c r="AH366" s="313"/>
      <c r="AI366" s="313"/>
      <c r="AJ366" s="313"/>
      <c r="AK366" s="313"/>
      <c r="AL366" s="352"/>
      <c r="AM366" s="350"/>
      <c r="AN366" s="311"/>
      <c r="AO366" s="352"/>
      <c r="AP366" s="356"/>
      <c r="AQ366" s="336"/>
      <c r="AR366" s="336"/>
      <c r="AS366" s="336"/>
      <c r="AT366" s="336"/>
      <c r="AU366" s="336"/>
      <c r="AV366" s="336"/>
      <c r="AW366" s="336"/>
      <c r="AX366" s="336"/>
      <c r="AY366" s="336"/>
      <c r="AZ366" s="336"/>
      <c r="BA366" s="336"/>
      <c r="BB366" s="336"/>
      <c r="BC366" s="336"/>
      <c r="BD366" s="336"/>
      <c r="BE366" s="336"/>
      <c r="BF366" s="336"/>
    </row>
    <row r="367" spans="1:58" s="109" customFormat="1" ht="12.95" customHeight="1">
      <c r="A367" s="341" t="s">
        <v>535</v>
      </c>
      <c r="B367" s="358" t="s">
        <v>538</v>
      </c>
      <c r="C367" s="270"/>
      <c r="D367" s="357">
        <v>301061</v>
      </c>
      <c r="E367" s="362" t="s">
        <v>371</v>
      </c>
      <c r="F367" s="361"/>
      <c r="G367" s="352" t="s">
        <v>163</v>
      </c>
      <c r="H367" s="315"/>
      <c r="I367" s="315"/>
      <c r="J367" s="315"/>
      <c r="K367" s="344"/>
      <c r="L367" s="270" t="s">
        <v>221</v>
      </c>
      <c r="M367" s="250">
        <v>80</v>
      </c>
      <c r="N367" s="366">
        <v>1.5</v>
      </c>
      <c r="O367" s="251">
        <f>IFERROR(INDEX('Pipe Table'!$A$3:$R$39,MATCH('WELD LOG'!N367,'Pipe Table'!$A$3:$A$39,),MATCH('WELD LOG'!M367,'Pipe Table'!$A$3:$R$3,0)),"")</f>
        <v>0.2</v>
      </c>
      <c r="P367" s="601">
        <f t="shared" si="5"/>
        <v>4.7123889803846897</v>
      </c>
      <c r="Q367" s="367" t="s">
        <v>82</v>
      </c>
      <c r="R367" s="316"/>
      <c r="S367" s="270" t="s">
        <v>464</v>
      </c>
      <c r="T367" s="316"/>
      <c r="U367" s="300" t="s">
        <v>339</v>
      </c>
      <c r="V367" s="348">
        <v>46240</v>
      </c>
      <c r="W367" s="310" t="s">
        <v>378</v>
      </c>
      <c r="X367" s="313"/>
      <c r="Y367" s="313"/>
      <c r="Z367" s="313"/>
      <c r="AA367" s="313"/>
      <c r="AB367" s="350"/>
      <c r="AC367" s="350"/>
      <c r="AD367" s="313"/>
      <c r="AE367" s="300"/>
      <c r="AF367" s="300"/>
      <c r="AG367" s="315"/>
      <c r="AH367" s="313"/>
      <c r="AI367" s="313"/>
      <c r="AJ367" s="313"/>
      <c r="AK367" s="313"/>
      <c r="AL367" s="352"/>
      <c r="AM367" s="350"/>
      <c r="AN367" s="311"/>
      <c r="AO367" s="352"/>
      <c r="AP367" s="356"/>
      <c r="AQ367" s="336"/>
      <c r="AR367" s="336"/>
      <c r="AS367" s="336"/>
      <c r="AT367" s="336"/>
      <c r="AU367" s="336"/>
      <c r="AV367" s="336"/>
      <c r="AW367" s="336"/>
      <c r="AX367" s="336"/>
      <c r="AY367" s="336"/>
      <c r="AZ367" s="336"/>
      <c r="BA367" s="336"/>
      <c r="BB367" s="336"/>
      <c r="BC367" s="336"/>
      <c r="BD367" s="336"/>
      <c r="BE367" s="336"/>
      <c r="BF367" s="336"/>
    </row>
    <row r="368" spans="1:58" s="109" customFormat="1" ht="12.95" customHeight="1">
      <c r="A368" s="341" t="s">
        <v>535</v>
      </c>
      <c r="B368" s="358" t="s">
        <v>538</v>
      </c>
      <c r="C368" s="270"/>
      <c r="D368" s="357">
        <v>301061</v>
      </c>
      <c r="E368" s="362" t="s">
        <v>371</v>
      </c>
      <c r="F368" s="361"/>
      <c r="G368" s="352" t="s">
        <v>163</v>
      </c>
      <c r="H368" s="315"/>
      <c r="I368" s="315"/>
      <c r="J368" s="315"/>
      <c r="K368" s="344"/>
      <c r="L368" s="270" t="s">
        <v>221</v>
      </c>
      <c r="M368" s="250">
        <v>80</v>
      </c>
      <c r="N368" s="366">
        <v>1.5</v>
      </c>
      <c r="O368" s="251">
        <f>IFERROR(INDEX('Pipe Table'!$A$3:$R$39,MATCH('WELD LOG'!N368,'Pipe Table'!$A$3:$A$39,),MATCH('WELD LOG'!M368,'Pipe Table'!$A$3:$R$3,0)),"")</f>
        <v>0.2</v>
      </c>
      <c r="P368" s="601">
        <f t="shared" si="5"/>
        <v>4.7123889803846897</v>
      </c>
      <c r="Q368" s="367" t="s">
        <v>82</v>
      </c>
      <c r="R368" s="316"/>
      <c r="S368" s="270" t="s">
        <v>472</v>
      </c>
      <c r="T368" s="316"/>
      <c r="U368" s="300" t="s">
        <v>339</v>
      </c>
      <c r="V368" s="348">
        <v>46240</v>
      </c>
      <c r="W368" s="310" t="s">
        <v>378</v>
      </c>
      <c r="X368" s="350"/>
      <c r="Y368" s="350"/>
      <c r="Z368" s="350"/>
      <c r="AA368" s="350"/>
      <c r="AB368" s="350"/>
      <c r="AC368" s="350"/>
      <c r="AD368" s="350"/>
      <c r="AE368" s="352"/>
      <c r="AF368" s="352"/>
      <c r="AG368" s="315"/>
      <c r="AH368" s="350"/>
      <c r="AI368" s="313"/>
      <c r="AJ368" s="350"/>
      <c r="AK368" s="350"/>
      <c r="AL368" s="352"/>
      <c r="AM368" s="350"/>
      <c r="AN368" s="311"/>
      <c r="AO368" s="352"/>
      <c r="AP368" s="356"/>
      <c r="AQ368" s="336"/>
      <c r="AR368" s="336"/>
      <c r="AS368" s="336"/>
      <c r="AT368" s="336"/>
      <c r="AU368" s="336"/>
      <c r="AV368" s="336"/>
      <c r="AW368" s="336"/>
      <c r="AX368" s="336"/>
      <c r="AY368" s="336"/>
      <c r="AZ368" s="336"/>
      <c r="BA368" s="336"/>
      <c r="BB368" s="336"/>
      <c r="BC368" s="336"/>
      <c r="BD368" s="336"/>
      <c r="BE368" s="336"/>
      <c r="BF368" s="336"/>
    </row>
    <row r="369" spans="1:58" s="109" customFormat="1" ht="12.95" customHeight="1">
      <c r="A369" s="341" t="s">
        <v>535</v>
      </c>
      <c r="B369" s="358" t="s">
        <v>538</v>
      </c>
      <c r="C369" s="270"/>
      <c r="D369" s="357">
        <v>301061</v>
      </c>
      <c r="E369" s="362" t="s">
        <v>371</v>
      </c>
      <c r="F369" s="361"/>
      <c r="G369" s="352" t="s">
        <v>163</v>
      </c>
      <c r="H369" s="315"/>
      <c r="I369" s="315"/>
      <c r="J369" s="315"/>
      <c r="K369" s="344"/>
      <c r="L369" s="270" t="s">
        <v>221</v>
      </c>
      <c r="M369" s="250">
        <v>80</v>
      </c>
      <c r="N369" s="366">
        <v>1.5</v>
      </c>
      <c r="O369" s="251">
        <f>IFERROR(INDEX('Pipe Table'!$A$3:$R$39,MATCH('WELD LOG'!N369,'Pipe Table'!$A$3:$A$39,),MATCH('WELD LOG'!M369,'Pipe Table'!$A$3:$R$3,0)),"")</f>
        <v>0.2</v>
      </c>
      <c r="P369" s="601">
        <f t="shared" si="5"/>
        <v>4.7123889803846897</v>
      </c>
      <c r="Q369" s="367" t="s">
        <v>82</v>
      </c>
      <c r="R369" s="316"/>
      <c r="S369" s="270" t="s">
        <v>473</v>
      </c>
      <c r="T369" s="316"/>
      <c r="U369" s="300" t="s">
        <v>339</v>
      </c>
      <c r="V369" s="348">
        <v>46240</v>
      </c>
      <c r="W369" s="310" t="s">
        <v>378</v>
      </c>
      <c r="X369" s="313"/>
      <c r="Y369" s="313"/>
      <c r="Z369" s="313"/>
      <c r="AA369" s="313"/>
      <c r="AB369" s="350"/>
      <c r="AC369" s="313"/>
      <c r="AD369" s="313"/>
      <c r="AE369" s="300"/>
      <c r="AF369" s="300"/>
      <c r="AG369" s="315"/>
      <c r="AH369" s="313"/>
      <c r="AI369" s="313"/>
      <c r="AJ369" s="313"/>
      <c r="AK369" s="313"/>
      <c r="AL369" s="352"/>
      <c r="AM369" s="350"/>
      <c r="AN369" s="311"/>
      <c r="AO369" s="352"/>
      <c r="AP369" s="356"/>
      <c r="AQ369" s="336"/>
      <c r="AR369" s="336"/>
      <c r="AS369" s="336"/>
      <c r="AT369" s="336"/>
      <c r="AU369" s="336"/>
      <c r="AV369" s="336"/>
      <c r="AW369" s="336"/>
      <c r="AX369" s="336"/>
      <c r="AY369" s="336"/>
      <c r="AZ369" s="336"/>
      <c r="BA369" s="336"/>
      <c r="BB369" s="336"/>
      <c r="BC369" s="336"/>
      <c r="BD369" s="336"/>
      <c r="BE369" s="336"/>
      <c r="BF369" s="336"/>
    </row>
    <row r="370" spans="1:58" s="109" customFormat="1" ht="12.95" customHeight="1">
      <c r="A370" s="341" t="s">
        <v>535</v>
      </c>
      <c r="B370" s="358" t="s">
        <v>538</v>
      </c>
      <c r="C370" s="270"/>
      <c r="D370" s="357">
        <v>301061</v>
      </c>
      <c r="E370" s="362" t="s">
        <v>371</v>
      </c>
      <c r="F370" s="361"/>
      <c r="G370" s="352" t="s">
        <v>163</v>
      </c>
      <c r="H370" s="315"/>
      <c r="I370" s="315"/>
      <c r="J370" s="315"/>
      <c r="K370" s="344"/>
      <c r="L370" s="270" t="s">
        <v>221</v>
      </c>
      <c r="M370" s="250">
        <v>80</v>
      </c>
      <c r="N370" s="366">
        <v>0.75</v>
      </c>
      <c r="O370" s="251">
        <f>IFERROR(INDEX('Pipe Table'!$A$3:$R$39,MATCH('WELD LOG'!N370,'Pipe Table'!$A$3:$A$39,),MATCH('WELD LOG'!M370,'Pipe Table'!$A$3:$R$3,0)),"")</f>
        <v>0.154</v>
      </c>
      <c r="P370" s="601">
        <f t="shared" si="5"/>
        <v>2.3561944901923448</v>
      </c>
      <c r="Q370" s="367" t="s">
        <v>82</v>
      </c>
      <c r="R370" s="316"/>
      <c r="S370" s="270" t="s">
        <v>474</v>
      </c>
      <c r="T370" s="316"/>
      <c r="U370" s="300" t="s">
        <v>339</v>
      </c>
      <c r="V370" s="348">
        <v>46240</v>
      </c>
      <c r="W370" s="310" t="s">
        <v>378</v>
      </c>
      <c r="X370" s="313"/>
      <c r="Y370" s="313"/>
      <c r="Z370" s="313"/>
      <c r="AA370" s="313"/>
      <c r="AB370" s="350"/>
      <c r="AC370" s="350"/>
      <c r="AD370" s="313"/>
      <c r="AE370" s="300"/>
      <c r="AF370" s="300"/>
      <c r="AG370" s="315"/>
      <c r="AH370" s="313"/>
      <c r="AI370" s="313"/>
      <c r="AJ370" s="313"/>
      <c r="AK370" s="313"/>
      <c r="AL370" s="352"/>
      <c r="AM370" s="350"/>
      <c r="AN370" s="311"/>
      <c r="AO370" s="352"/>
      <c r="AP370" s="356"/>
      <c r="AQ370" s="336"/>
      <c r="AR370" s="336"/>
      <c r="AS370" s="336"/>
      <c r="AT370" s="336"/>
      <c r="AU370" s="336"/>
      <c r="AV370" s="336"/>
      <c r="AW370" s="336"/>
      <c r="AX370" s="336"/>
      <c r="AY370" s="336"/>
      <c r="AZ370" s="336"/>
      <c r="BA370" s="336"/>
      <c r="BB370" s="336"/>
      <c r="BC370" s="336"/>
      <c r="BD370" s="336"/>
      <c r="BE370" s="336"/>
      <c r="BF370" s="336"/>
    </row>
    <row r="371" spans="1:58" s="109" customFormat="1" ht="12.95" customHeight="1">
      <c r="A371" s="341" t="s">
        <v>535</v>
      </c>
      <c r="B371" s="358" t="s">
        <v>538</v>
      </c>
      <c r="C371" s="270"/>
      <c r="D371" s="357">
        <v>301061</v>
      </c>
      <c r="E371" s="362" t="s">
        <v>371</v>
      </c>
      <c r="F371" s="361"/>
      <c r="G371" s="352" t="s">
        <v>163</v>
      </c>
      <c r="H371" s="315"/>
      <c r="I371" s="315"/>
      <c r="J371" s="315"/>
      <c r="K371" s="344"/>
      <c r="L371" s="270" t="s">
        <v>221</v>
      </c>
      <c r="M371" s="250">
        <v>80</v>
      </c>
      <c r="N371" s="366">
        <v>0.75</v>
      </c>
      <c r="O371" s="251">
        <f>IFERROR(INDEX('Pipe Table'!$A$3:$R$39,MATCH('WELD LOG'!N371,'Pipe Table'!$A$3:$A$39,),MATCH('WELD LOG'!M371,'Pipe Table'!$A$3:$R$3,0)),"")</f>
        <v>0.154</v>
      </c>
      <c r="P371" s="601">
        <f t="shared" si="5"/>
        <v>2.3561944901923448</v>
      </c>
      <c r="Q371" s="367" t="s">
        <v>82</v>
      </c>
      <c r="R371" s="316"/>
      <c r="S371" s="270" t="s">
        <v>475</v>
      </c>
      <c r="T371" s="316"/>
      <c r="U371" s="300" t="s">
        <v>339</v>
      </c>
      <c r="V371" s="348">
        <v>46240</v>
      </c>
      <c r="W371" s="310" t="s">
        <v>378</v>
      </c>
      <c r="X371" s="350"/>
      <c r="Y371" s="350"/>
      <c r="Z371" s="350"/>
      <c r="AA371" s="350"/>
      <c r="AB371" s="350"/>
      <c r="AC371" s="350"/>
      <c r="AD371" s="350"/>
      <c r="AE371" s="352"/>
      <c r="AF371" s="352"/>
      <c r="AG371" s="315"/>
      <c r="AH371" s="350"/>
      <c r="AI371" s="313"/>
      <c r="AJ371" s="350"/>
      <c r="AK371" s="350"/>
      <c r="AL371" s="352"/>
      <c r="AM371" s="350"/>
      <c r="AN371" s="311"/>
      <c r="AO371" s="352"/>
      <c r="AP371" s="356"/>
      <c r="AQ371" s="336"/>
      <c r="AR371" s="336"/>
      <c r="AS371" s="336"/>
      <c r="AT371" s="336"/>
      <c r="AU371" s="336"/>
      <c r="AV371" s="336"/>
      <c r="AW371" s="336"/>
      <c r="AX371" s="336"/>
      <c r="AY371" s="336"/>
      <c r="AZ371" s="336"/>
      <c r="BA371" s="336"/>
      <c r="BB371" s="336"/>
      <c r="BC371" s="336"/>
      <c r="BD371" s="336"/>
      <c r="BE371" s="336"/>
      <c r="BF371" s="336"/>
    </row>
    <row r="372" spans="1:58" s="109" customFormat="1" ht="12.95" customHeight="1">
      <c r="A372" s="341" t="s">
        <v>535</v>
      </c>
      <c r="B372" s="358" t="s">
        <v>538</v>
      </c>
      <c r="C372" s="270"/>
      <c r="D372" s="357">
        <v>301061</v>
      </c>
      <c r="E372" s="362" t="s">
        <v>371</v>
      </c>
      <c r="F372" s="361"/>
      <c r="G372" s="315"/>
      <c r="H372" s="315"/>
      <c r="I372" s="315"/>
      <c r="J372" s="315"/>
      <c r="K372" s="344"/>
      <c r="L372" s="270" t="s">
        <v>221</v>
      </c>
      <c r="M372" s="250"/>
      <c r="N372" s="366"/>
      <c r="O372" s="251" t="str">
        <f>IFERROR(INDEX('Pipe Table'!$A$3:$R$39,MATCH('WELD LOG'!N372,'Pipe Table'!$A$3:$A$39,),MATCH('WELD LOG'!M372,'Pipe Table'!$A$3:$R$3,0)),"")</f>
        <v/>
      </c>
      <c r="P372" s="601">
        <f t="shared" si="5"/>
        <v>0</v>
      </c>
      <c r="Q372" s="367" t="s">
        <v>170</v>
      </c>
      <c r="R372" s="316"/>
      <c r="S372" s="270" t="s">
        <v>476</v>
      </c>
      <c r="T372" s="316"/>
      <c r="U372" s="300" t="s">
        <v>339</v>
      </c>
      <c r="V372" s="348">
        <v>46240</v>
      </c>
      <c r="W372" s="310" t="s">
        <v>378</v>
      </c>
      <c r="X372" s="313"/>
      <c r="Y372" s="313"/>
      <c r="Z372" s="313"/>
      <c r="AA372" s="313"/>
      <c r="AB372" s="350"/>
      <c r="AC372" s="313"/>
      <c r="AD372" s="313"/>
      <c r="AE372" s="300"/>
      <c r="AF372" s="300"/>
      <c r="AG372" s="315"/>
      <c r="AH372" s="313"/>
      <c r="AI372" s="313"/>
      <c r="AJ372" s="313"/>
      <c r="AK372" s="313"/>
      <c r="AL372" s="352"/>
      <c r="AM372" s="350"/>
      <c r="AN372" s="311"/>
      <c r="AO372" s="352"/>
      <c r="AP372" s="356"/>
      <c r="AQ372" s="336"/>
      <c r="AR372" s="336"/>
      <c r="AS372" s="336"/>
      <c r="AT372" s="336"/>
      <c r="AU372" s="336"/>
      <c r="AV372" s="336"/>
      <c r="AW372" s="336"/>
      <c r="AX372" s="336"/>
      <c r="AY372" s="336"/>
      <c r="AZ372" s="336"/>
      <c r="BA372" s="336"/>
      <c r="BB372" s="336"/>
      <c r="BC372" s="336"/>
      <c r="BD372" s="336"/>
      <c r="BE372" s="336"/>
      <c r="BF372" s="336"/>
    </row>
    <row r="373" spans="1:58" s="109" customFormat="1" ht="12.95" customHeight="1">
      <c r="A373" s="341" t="s">
        <v>535</v>
      </c>
      <c r="B373" s="358" t="s">
        <v>538</v>
      </c>
      <c r="C373" s="270"/>
      <c r="D373" s="357">
        <v>301061</v>
      </c>
      <c r="E373" s="362" t="s">
        <v>371</v>
      </c>
      <c r="F373" s="361"/>
      <c r="G373" s="315"/>
      <c r="H373" s="315"/>
      <c r="I373" s="315"/>
      <c r="J373" s="315"/>
      <c r="K373" s="344"/>
      <c r="L373" s="270" t="s">
        <v>221</v>
      </c>
      <c r="M373" s="250"/>
      <c r="N373" s="366"/>
      <c r="O373" s="251" t="str">
        <f>IFERROR(INDEX('Pipe Table'!$A$3:$R$39,MATCH('WELD LOG'!N373,'Pipe Table'!$A$3:$A$39,),MATCH('WELD LOG'!M373,'Pipe Table'!$A$3:$R$3,0)),"")</f>
        <v/>
      </c>
      <c r="P373" s="601">
        <f t="shared" si="5"/>
        <v>0</v>
      </c>
      <c r="Q373" s="367" t="s">
        <v>170</v>
      </c>
      <c r="R373" s="316"/>
      <c r="S373" s="270" t="s">
        <v>477</v>
      </c>
      <c r="T373" s="316"/>
      <c r="U373" s="300" t="s">
        <v>339</v>
      </c>
      <c r="V373" s="348">
        <v>46240</v>
      </c>
      <c r="W373" s="310" t="s">
        <v>378</v>
      </c>
      <c r="X373" s="313"/>
      <c r="Y373" s="313"/>
      <c r="Z373" s="313"/>
      <c r="AA373" s="313"/>
      <c r="AB373" s="350"/>
      <c r="AC373" s="313"/>
      <c r="AD373" s="313"/>
      <c r="AE373" s="300"/>
      <c r="AF373" s="300"/>
      <c r="AG373" s="315"/>
      <c r="AH373" s="313"/>
      <c r="AI373" s="313"/>
      <c r="AJ373" s="313"/>
      <c r="AK373" s="313"/>
      <c r="AL373" s="352"/>
      <c r="AM373" s="350"/>
      <c r="AN373" s="311"/>
      <c r="AO373" s="352"/>
      <c r="AP373" s="356"/>
      <c r="AQ373" s="336"/>
      <c r="AR373" s="336"/>
      <c r="AS373" s="336"/>
      <c r="AT373" s="336"/>
      <c r="AU373" s="336"/>
      <c r="AV373" s="336"/>
      <c r="AW373" s="336"/>
      <c r="AX373" s="336"/>
      <c r="AY373" s="336"/>
      <c r="AZ373" s="336"/>
      <c r="BA373" s="336"/>
      <c r="BB373" s="336"/>
      <c r="BC373" s="336"/>
      <c r="BD373" s="336"/>
      <c r="BE373" s="336"/>
      <c r="BF373" s="336"/>
    </row>
    <row r="374" spans="1:58" s="109" customFormat="1" ht="12.95" customHeight="1">
      <c r="A374" s="341" t="s">
        <v>535</v>
      </c>
      <c r="B374" s="358" t="s">
        <v>539</v>
      </c>
      <c r="C374" s="270"/>
      <c r="D374" s="357">
        <v>301061</v>
      </c>
      <c r="E374" s="362" t="s">
        <v>371</v>
      </c>
      <c r="F374" s="361" t="s">
        <v>163</v>
      </c>
      <c r="G374" s="315"/>
      <c r="H374" s="315"/>
      <c r="I374" s="315"/>
      <c r="J374" s="315"/>
      <c r="K374" s="344"/>
      <c r="L374" s="270" t="s">
        <v>221</v>
      </c>
      <c r="M374" s="250" t="s">
        <v>327</v>
      </c>
      <c r="N374" s="366">
        <v>4</v>
      </c>
      <c r="O374" s="251">
        <f>IFERROR(INDEX('Pipe Table'!$A$3:$R$39,MATCH('WELD LOG'!N374,'Pipe Table'!$A$3:$A$39,),MATCH('WELD LOG'!M374,'Pipe Table'!$A$3:$R$3,0)),"")</f>
        <v>0.23699999999999999</v>
      </c>
      <c r="P374" s="601">
        <f t="shared" si="5"/>
        <v>12.566370614359172</v>
      </c>
      <c r="Q374" s="367" t="s">
        <v>45</v>
      </c>
      <c r="R374" s="316"/>
      <c r="S374" s="270" t="s">
        <v>478</v>
      </c>
      <c r="T374" s="316"/>
      <c r="U374" s="300" t="s">
        <v>339</v>
      </c>
      <c r="V374" s="348">
        <v>46241</v>
      </c>
      <c r="W374" s="310" t="s">
        <v>378</v>
      </c>
      <c r="X374" s="313"/>
      <c r="Y374" s="350"/>
      <c r="Z374" s="350"/>
      <c r="AA374" s="350"/>
      <c r="AB374" s="350"/>
      <c r="AC374" s="350"/>
      <c r="AD374" s="313"/>
      <c r="AE374" s="300"/>
      <c r="AF374" s="300"/>
      <c r="AG374" s="315"/>
      <c r="AH374" s="313"/>
      <c r="AI374" s="313"/>
      <c r="AJ374" s="313"/>
      <c r="AK374" s="313"/>
      <c r="AL374" s="352"/>
      <c r="AM374" s="350"/>
      <c r="AN374" s="311"/>
      <c r="AO374" s="352"/>
      <c r="AP374" s="356"/>
      <c r="AQ374" s="336"/>
      <c r="AR374" s="336"/>
      <c r="AS374" s="336"/>
      <c r="AT374" s="336"/>
      <c r="AU374" s="336"/>
      <c r="AV374" s="336"/>
      <c r="AW374" s="336"/>
      <c r="AX374" s="336"/>
      <c r="AY374" s="336"/>
      <c r="AZ374" s="336"/>
      <c r="BA374" s="336"/>
      <c r="BB374" s="336"/>
      <c r="BC374" s="336"/>
      <c r="BD374" s="336"/>
      <c r="BE374" s="336"/>
      <c r="BF374" s="336"/>
    </row>
    <row r="375" spans="1:58" s="109" customFormat="1" ht="12.95" customHeight="1">
      <c r="A375" s="341" t="s">
        <v>535</v>
      </c>
      <c r="B375" s="358" t="s">
        <v>539</v>
      </c>
      <c r="C375" s="270"/>
      <c r="D375" s="357">
        <v>301061</v>
      </c>
      <c r="E375" s="362" t="s">
        <v>371</v>
      </c>
      <c r="F375" s="361" t="s">
        <v>163</v>
      </c>
      <c r="G375" s="315"/>
      <c r="H375" s="315"/>
      <c r="I375" s="315"/>
      <c r="J375" s="315"/>
      <c r="K375" s="344"/>
      <c r="L375" s="270" t="s">
        <v>221</v>
      </c>
      <c r="M375" s="250" t="s">
        <v>327</v>
      </c>
      <c r="N375" s="366">
        <v>4</v>
      </c>
      <c r="O375" s="251">
        <f>IFERROR(INDEX('Pipe Table'!$A$3:$R$39,MATCH('WELD LOG'!N375,'Pipe Table'!$A$3:$A$39,),MATCH('WELD LOG'!M375,'Pipe Table'!$A$3:$R$3,0)),"")</f>
        <v>0.23699999999999999</v>
      </c>
      <c r="P375" s="601">
        <f t="shared" si="5"/>
        <v>12.566370614359172</v>
      </c>
      <c r="Q375" s="367" t="s">
        <v>45</v>
      </c>
      <c r="R375" s="316"/>
      <c r="S375" s="270" t="s">
        <v>479</v>
      </c>
      <c r="T375" s="316"/>
      <c r="U375" s="300" t="s">
        <v>339</v>
      </c>
      <c r="V375" s="348">
        <v>46241</v>
      </c>
      <c r="W375" s="310" t="s">
        <v>378</v>
      </c>
      <c r="X375" s="313"/>
      <c r="Y375" s="350"/>
      <c r="Z375" s="350"/>
      <c r="AA375" s="350"/>
      <c r="AB375" s="350"/>
      <c r="AC375" s="350"/>
      <c r="AD375" s="313"/>
      <c r="AE375" s="300"/>
      <c r="AF375" s="300"/>
      <c r="AG375" s="315"/>
      <c r="AH375" s="313"/>
      <c r="AI375" s="313"/>
      <c r="AJ375" s="313"/>
      <c r="AK375" s="313"/>
      <c r="AL375" s="352"/>
      <c r="AM375" s="350"/>
      <c r="AN375" s="311"/>
      <c r="AO375" s="352"/>
      <c r="AP375" s="356"/>
      <c r="AQ375" s="336"/>
      <c r="AR375" s="336"/>
      <c r="AS375" s="336"/>
      <c r="AT375" s="336"/>
      <c r="AU375" s="336"/>
      <c r="AV375" s="336"/>
      <c r="AW375" s="336"/>
      <c r="AX375" s="336"/>
      <c r="AY375" s="336"/>
      <c r="AZ375" s="336"/>
      <c r="BA375" s="336"/>
      <c r="BB375" s="336"/>
      <c r="BC375" s="336"/>
      <c r="BD375" s="336"/>
      <c r="BE375" s="336"/>
      <c r="BF375" s="336"/>
    </row>
    <row r="376" spans="1:58" s="109" customFormat="1" ht="12.95" customHeight="1">
      <c r="A376" s="341" t="s">
        <v>535</v>
      </c>
      <c r="B376" s="358" t="s">
        <v>539</v>
      </c>
      <c r="C376" s="270"/>
      <c r="D376" s="357">
        <v>301061</v>
      </c>
      <c r="E376" s="362" t="s">
        <v>371</v>
      </c>
      <c r="F376" s="361" t="s">
        <v>163</v>
      </c>
      <c r="G376" s="315"/>
      <c r="H376" s="315"/>
      <c r="I376" s="315"/>
      <c r="J376" s="315"/>
      <c r="K376" s="344"/>
      <c r="L376" s="270" t="s">
        <v>221</v>
      </c>
      <c r="M376" s="250" t="s">
        <v>327</v>
      </c>
      <c r="N376" s="366">
        <v>4</v>
      </c>
      <c r="O376" s="251">
        <f>IFERROR(INDEX('Pipe Table'!$A$3:$R$39,MATCH('WELD LOG'!N376,'Pipe Table'!$A$3:$A$39,),MATCH('WELD LOG'!M376,'Pipe Table'!$A$3:$R$3,0)),"")</f>
        <v>0.23699999999999999</v>
      </c>
      <c r="P376" s="601">
        <f t="shared" si="5"/>
        <v>12.566370614359172</v>
      </c>
      <c r="Q376" s="367" t="s">
        <v>45</v>
      </c>
      <c r="R376" s="316"/>
      <c r="S376" s="270" t="s">
        <v>480</v>
      </c>
      <c r="T376" s="316"/>
      <c r="U376" s="300" t="s">
        <v>339</v>
      </c>
      <c r="V376" s="348">
        <v>46241</v>
      </c>
      <c r="W376" s="310" t="s">
        <v>378</v>
      </c>
      <c r="X376" s="313"/>
      <c r="Y376" s="313"/>
      <c r="Z376" s="313"/>
      <c r="AA376" s="313"/>
      <c r="AB376" s="350"/>
      <c r="AC376" s="313"/>
      <c r="AD376" s="313"/>
      <c r="AE376" s="300"/>
      <c r="AF376" s="300"/>
      <c r="AG376" s="315"/>
      <c r="AH376" s="313"/>
      <c r="AI376" s="313"/>
      <c r="AJ376" s="313"/>
      <c r="AK376" s="313"/>
      <c r="AL376" s="352"/>
      <c r="AM376" s="350"/>
      <c r="AN376" s="311"/>
      <c r="AO376" s="352"/>
      <c r="AP376" s="356"/>
      <c r="AQ376" s="336"/>
      <c r="AR376" s="336"/>
      <c r="AS376" s="336"/>
      <c r="AT376" s="336"/>
      <c r="AU376" s="336"/>
      <c r="AV376" s="336"/>
      <c r="AW376" s="336"/>
      <c r="AX376" s="336"/>
      <c r="AY376" s="336"/>
      <c r="AZ376" s="336"/>
      <c r="BA376" s="336"/>
      <c r="BB376" s="336"/>
      <c r="BC376" s="336"/>
      <c r="BD376" s="336"/>
      <c r="BE376" s="336"/>
      <c r="BF376" s="336"/>
    </row>
    <row r="377" spans="1:58" s="109" customFormat="1" ht="12.95" customHeight="1">
      <c r="A377" s="341" t="s">
        <v>535</v>
      </c>
      <c r="B377" s="358" t="s">
        <v>539</v>
      </c>
      <c r="C377" s="270"/>
      <c r="D377" s="357">
        <v>301061</v>
      </c>
      <c r="E377" s="362" t="s">
        <v>371</v>
      </c>
      <c r="F377" s="361" t="s">
        <v>163</v>
      </c>
      <c r="G377" s="315"/>
      <c r="H377" s="315"/>
      <c r="I377" s="315"/>
      <c r="J377" s="315"/>
      <c r="K377" s="344"/>
      <c r="L377" s="270" t="s">
        <v>221</v>
      </c>
      <c r="M377" s="250" t="s">
        <v>327</v>
      </c>
      <c r="N377" s="366">
        <v>3</v>
      </c>
      <c r="O377" s="251">
        <f>IFERROR(INDEX('Pipe Table'!$A$3:$R$39,MATCH('WELD LOG'!N377,'Pipe Table'!$A$3:$A$39,),MATCH('WELD LOG'!M377,'Pipe Table'!$A$3:$R$3,0)),"")</f>
        <v>0.216</v>
      </c>
      <c r="P377" s="601">
        <f t="shared" si="5"/>
        <v>9.4247779607693793</v>
      </c>
      <c r="Q377" s="367" t="s">
        <v>45</v>
      </c>
      <c r="R377" s="316"/>
      <c r="S377" s="270" t="s">
        <v>482</v>
      </c>
      <c r="T377" s="316"/>
      <c r="U377" s="300" t="s">
        <v>339</v>
      </c>
      <c r="V377" s="348">
        <v>46241</v>
      </c>
      <c r="W377" s="310" t="s">
        <v>378</v>
      </c>
      <c r="X377" s="313"/>
      <c r="Y377" s="313"/>
      <c r="Z377" s="313"/>
      <c r="AA377" s="313"/>
      <c r="AB377" s="350"/>
      <c r="AC377" s="313"/>
      <c r="AD377" s="313"/>
      <c r="AE377" s="300"/>
      <c r="AF377" s="300"/>
      <c r="AG377" s="315"/>
      <c r="AH377" s="313"/>
      <c r="AI377" s="313"/>
      <c r="AJ377" s="313"/>
      <c r="AK377" s="313"/>
      <c r="AL377" s="352"/>
      <c r="AM377" s="350"/>
      <c r="AN377" s="311"/>
      <c r="AO377" s="352"/>
      <c r="AP377" s="356"/>
      <c r="AQ377" s="336"/>
      <c r="AR377" s="336"/>
      <c r="AS377" s="336"/>
      <c r="AT377" s="336"/>
      <c r="AU377" s="336"/>
      <c r="AV377" s="336"/>
      <c r="AW377" s="336"/>
      <c r="AX377" s="336"/>
      <c r="AY377" s="336"/>
      <c r="AZ377" s="336"/>
      <c r="BA377" s="336"/>
      <c r="BB377" s="336"/>
      <c r="BC377" s="336"/>
      <c r="BD377" s="336"/>
      <c r="BE377" s="336"/>
      <c r="BF377" s="336"/>
    </row>
    <row r="378" spans="1:58" s="109" customFormat="1" ht="12.95" customHeight="1">
      <c r="A378" s="341" t="s">
        <v>535</v>
      </c>
      <c r="B378" s="358" t="s">
        <v>539</v>
      </c>
      <c r="C378" s="270"/>
      <c r="D378" s="357">
        <v>301061</v>
      </c>
      <c r="E378" s="362" t="s">
        <v>371</v>
      </c>
      <c r="F378" s="361" t="s">
        <v>163</v>
      </c>
      <c r="G378" s="315"/>
      <c r="H378" s="315"/>
      <c r="I378" s="315"/>
      <c r="J378" s="315"/>
      <c r="K378" s="344"/>
      <c r="L378" s="270" t="s">
        <v>221</v>
      </c>
      <c r="M378" s="250" t="s">
        <v>327</v>
      </c>
      <c r="N378" s="366">
        <v>3</v>
      </c>
      <c r="O378" s="251">
        <f>IFERROR(INDEX('Pipe Table'!$A$3:$R$39,MATCH('WELD LOG'!N378,'Pipe Table'!$A$3:$A$39,),MATCH('WELD LOG'!M378,'Pipe Table'!$A$3:$R$3,0)),"")</f>
        <v>0.216</v>
      </c>
      <c r="P378" s="601">
        <f t="shared" si="5"/>
        <v>9.4247779607693793</v>
      </c>
      <c r="Q378" s="367" t="s">
        <v>45</v>
      </c>
      <c r="R378" s="316"/>
      <c r="S378" s="270" t="s">
        <v>483</v>
      </c>
      <c r="T378" s="316"/>
      <c r="U378" s="300" t="s">
        <v>339</v>
      </c>
      <c r="V378" s="348">
        <v>46241</v>
      </c>
      <c r="W378" s="310" t="s">
        <v>378</v>
      </c>
      <c r="X378" s="350"/>
      <c r="Y378" s="350"/>
      <c r="Z378" s="350"/>
      <c r="AA378" s="350"/>
      <c r="AB378" s="350"/>
      <c r="AC378" s="350"/>
      <c r="AD378" s="350"/>
      <c r="AE378" s="352"/>
      <c r="AF378" s="352"/>
      <c r="AG378" s="315"/>
      <c r="AH378" s="350"/>
      <c r="AI378" s="313"/>
      <c r="AJ378" s="350"/>
      <c r="AK378" s="350"/>
      <c r="AL378" s="352"/>
      <c r="AM378" s="350"/>
      <c r="AN378" s="311"/>
      <c r="AO378" s="352"/>
      <c r="AP378" s="356"/>
      <c r="AQ378" s="336"/>
      <c r="AR378" s="336"/>
      <c r="AS378" s="336"/>
      <c r="AT378" s="336"/>
      <c r="AU378" s="336"/>
      <c r="AV378" s="336"/>
      <c r="AW378" s="336"/>
      <c r="AX378" s="336"/>
      <c r="AY378" s="336"/>
      <c r="AZ378" s="336"/>
      <c r="BA378" s="336"/>
      <c r="BB378" s="336"/>
      <c r="BC378" s="336"/>
      <c r="BD378" s="336"/>
      <c r="BE378" s="336"/>
      <c r="BF378" s="336"/>
    </row>
    <row r="379" spans="1:58" s="109" customFormat="1" ht="12.95" customHeight="1">
      <c r="A379" s="341" t="s">
        <v>535</v>
      </c>
      <c r="B379" s="358" t="s">
        <v>539</v>
      </c>
      <c r="C379" s="270"/>
      <c r="D379" s="357">
        <v>301061</v>
      </c>
      <c r="E379" s="362" t="s">
        <v>371</v>
      </c>
      <c r="F379" s="361" t="s">
        <v>163</v>
      </c>
      <c r="G379" s="315"/>
      <c r="H379" s="315"/>
      <c r="I379" s="315"/>
      <c r="J379" s="315"/>
      <c r="K379" s="344"/>
      <c r="L379" s="270" t="s">
        <v>221</v>
      </c>
      <c r="M379" s="250" t="s">
        <v>327</v>
      </c>
      <c r="N379" s="366">
        <v>3</v>
      </c>
      <c r="O379" s="251">
        <f>IFERROR(INDEX('Pipe Table'!$A$3:$R$39,MATCH('WELD LOG'!N379,'Pipe Table'!$A$3:$A$39,),MATCH('WELD LOG'!M379,'Pipe Table'!$A$3:$R$3,0)),"")</f>
        <v>0.216</v>
      </c>
      <c r="P379" s="601">
        <f t="shared" si="5"/>
        <v>9.4247779607693793</v>
      </c>
      <c r="Q379" s="367" t="s">
        <v>45</v>
      </c>
      <c r="R379" s="316"/>
      <c r="S379" s="270" t="s">
        <v>484</v>
      </c>
      <c r="T379" s="316"/>
      <c r="U379" s="300" t="s">
        <v>339</v>
      </c>
      <c r="V379" s="348">
        <v>46241</v>
      </c>
      <c r="W379" s="310" t="s">
        <v>378</v>
      </c>
      <c r="X379" s="313"/>
      <c r="Y379" s="313"/>
      <c r="Z379" s="313"/>
      <c r="AA379" s="313"/>
      <c r="AB379" s="350"/>
      <c r="AC379" s="313"/>
      <c r="AD379" s="313"/>
      <c r="AE379" s="300"/>
      <c r="AF379" s="300"/>
      <c r="AG379" s="315"/>
      <c r="AH379" s="313"/>
      <c r="AI379" s="313"/>
      <c r="AJ379" s="313"/>
      <c r="AK379" s="313"/>
      <c r="AL379" s="352"/>
      <c r="AM379" s="350"/>
      <c r="AN379" s="311"/>
      <c r="AO379" s="352"/>
      <c r="AP379" s="356"/>
      <c r="AQ379" s="336"/>
      <c r="AR379" s="336"/>
      <c r="AS379" s="336"/>
      <c r="AT379" s="336"/>
      <c r="AU379" s="336"/>
      <c r="AV379" s="336"/>
      <c r="AW379" s="336"/>
      <c r="AX379" s="336"/>
      <c r="AY379" s="336"/>
      <c r="AZ379" s="336"/>
      <c r="BA379" s="336"/>
      <c r="BB379" s="336"/>
      <c r="BC379" s="336"/>
      <c r="BD379" s="336"/>
      <c r="BE379" s="336"/>
      <c r="BF379" s="336"/>
    </row>
    <row r="380" spans="1:58" s="109" customFormat="1" ht="12.95" customHeight="1">
      <c r="A380" s="341" t="s">
        <v>535</v>
      </c>
      <c r="B380" s="358" t="s">
        <v>539</v>
      </c>
      <c r="C380" s="270"/>
      <c r="D380" s="357">
        <v>301061</v>
      </c>
      <c r="E380" s="362" t="s">
        <v>371</v>
      </c>
      <c r="F380" s="361"/>
      <c r="G380" s="315" t="s">
        <v>163</v>
      </c>
      <c r="H380" s="315"/>
      <c r="I380" s="315"/>
      <c r="J380" s="315"/>
      <c r="K380" s="344"/>
      <c r="L380" s="270" t="s">
        <v>221</v>
      </c>
      <c r="M380" s="250">
        <v>40</v>
      </c>
      <c r="N380" s="366">
        <v>3</v>
      </c>
      <c r="O380" s="251">
        <f>IFERROR(INDEX('Pipe Table'!$A$3:$R$39,MATCH('WELD LOG'!N380,'Pipe Table'!$A$3:$A$39,),MATCH('WELD LOG'!M380,'Pipe Table'!$A$3:$R$3,0)),"")</f>
        <v>0.216</v>
      </c>
      <c r="P380" s="601">
        <f t="shared" si="5"/>
        <v>9.4247779607693793</v>
      </c>
      <c r="Q380" s="367" t="s">
        <v>82</v>
      </c>
      <c r="R380" s="316"/>
      <c r="S380" s="270" t="s">
        <v>485</v>
      </c>
      <c r="T380" s="316"/>
      <c r="U380" s="300" t="s">
        <v>339</v>
      </c>
      <c r="V380" s="348">
        <v>46241</v>
      </c>
      <c r="W380" s="310" t="s">
        <v>378</v>
      </c>
      <c r="X380" s="313"/>
      <c r="Y380" s="313"/>
      <c r="Z380" s="313"/>
      <c r="AA380" s="313"/>
      <c r="AB380" s="350"/>
      <c r="AC380" s="313"/>
      <c r="AD380" s="313"/>
      <c r="AE380" s="300"/>
      <c r="AF380" s="300"/>
      <c r="AG380" s="315"/>
      <c r="AH380" s="313"/>
      <c r="AI380" s="313"/>
      <c r="AJ380" s="313"/>
      <c r="AK380" s="313"/>
      <c r="AL380" s="352"/>
      <c r="AM380" s="350"/>
      <c r="AN380" s="311"/>
      <c r="AO380" s="352"/>
      <c r="AP380" s="356"/>
      <c r="AQ380" s="336"/>
      <c r="AR380" s="336"/>
      <c r="AS380" s="336"/>
      <c r="AT380" s="336"/>
      <c r="AU380" s="336"/>
      <c r="AV380" s="336"/>
      <c r="AW380" s="336"/>
      <c r="AX380" s="336"/>
      <c r="AY380" s="336"/>
      <c r="AZ380" s="336"/>
      <c r="BA380" s="336"/>
      <c r="BB380" s="336"/>
      <c r="BC380" s="336"/>
      <c r="BD380" s="336"/>
      <c r="BE380" s="336"/>
      <c r="BF380" s="336"/>
    </row>
    <row r="381" spans="1:58" s="109" customFormat="1" ht="12.95" customHeight="1">
      <c r="A381" s="341" t="s">
        <v>535</v>
      </c>
      <c r="B381" s="358" t="s">
        <v>539</v>
      </c>
      <c r="C381" s="270"/>
      <c r="D381" s="357">
        <v>301061</v>
      </c>
      <c r="E381" s="362" t="s">
        <v>371</v>
      </c>
      <c r="F381" s="361"/>
      <c r="G381" s="315" t="s">
        <v>163</v>
      </c>
      <c r="H381" s="315"/>
      <c r="I381" s="315"/>
      <c r="J381" s="315"/>
      <c r="K381" s="344"/>
      <c r="L381" s="270" t="s">
        <v>221</v>
      </c>
      <c r="M381" s="250">
        <v>80</v>
      </c>
      <c r="N381" s="366">
        <v>0.75</v>
      </c>
      <c r="O381" s="251">
        <f>IFERROR(INDEX('Pipe Table'!$A$3:$R$39,MATCH('WELD LOG'!N381,'Pipe Table'!$A$3:$A$39,),MATCH('WELD LOG'!M381,'Pipe Table'!$A$3:$R$3,0)),"")</f>
        <v>0.154</v>
      </c>
      <c r="P381" s="601">
        <f t="shared" si="5"/>
        <v>2.3561944901923448</v>
      </c>
      <c r="Q381" s="367" t="s">
        <v>171</v>
      </c>
      <c r="R381" s="316"/>
      <c r="S381" s="270" t="s">
        <v>486</v>
      </c>
      <c r="T381" s="316"/>
      <c r="U381" s="300" t="s">
        <v>339</v>
      </c>
      <c r="V381" s="348">
        <v>46241</v>
      </c>
      <c r="W381" s="310" t="s">
        <v>378</v>
      </c>
      <c r="X381" s="313"/>
      <c r="Y381" s="313"/>
      <c r="Z381" s="313"/>
      <c r="AA381" s="313"/>
      <c r="AB381" s="313"/>
      <c r="AC381" s="313"/>
      <c r="AD381" s="313"/>
      <c r="AE381" s="300"/>
      <c r="AF381" s="300"/>
      <c r="AG381" s="315"/>
      <c r="AH381" s="313"/>
      <c r="AI381" s="313"/>
      <c r="AJ381" s="313"/>
      <c r="AK381" s="313"/>
      <c r="AL381" s="352"/>
      <c r="AM381" s="350"/>
      <c r="AN381" s="311"/>
      <c r="AO381" s="352"/>
      <c r="AP381" s="356"/>
      <c r="AQ381" s="336"/>
      <c r="AR381" s="336"/>
      <c r="AS381" s="336"/>
      <c r="AT381" s="336"/>
      <c r="AU381" s="336"/>
      <c r="AV381" s="336"/>
      <c r="AW381" s="336"/>
      <c r="AX381" s="336"/>
      <c r="AY381" s="336"/>
      <c r="AZ381" s="336"/>
      <c r="BA381" s="336"/>
      <c r="BB381" s="336"/>
      <c r="BC381" s="336"/>
      <c r="BD381" s="336"/>
      <c r="BE381" s="336"/>
      <c r="BF381" s="336"/>
    </row>
    <row r="382" spans="1:58" s="109" customFormat="1" ht="12.95" customHeight="1">
      <c r="A382" s="341" t="s">
        <v>535</v>
      </c>
      <c r="B382" s="358" t="s">
        <v>539</v>
      </c>
      <c r="C382" s="270"/>
      <c r="D382" s="357">
        <v>301061</v>
      </c>
      <c r="E382" s="362" t="s">
        <v>371</v>
      </c>
      <c r="F382" s="361"/>
      <c r="G382" s="315" t="s">
        <v>163</v>
      </c>
      <c r="H382" s="315"/>
      <c r="I382" s="315"/>
      <c r="J382" s="315"/>
      <c r="K382" s="344"/>
      <c r="L382" s="270" t="s">
        <v>221</v>
      </c>
      <c r="M382" s="250">
        <v>80</v>
      </c>
      <c r="N382" s="366">
        <v>0.75</v>
      </c>
      <c r="O382" s="251">
        <f>IFERROR(INDEX('Pipe Table'!$A$3:$R$39,MATCH('WELD LOG'!N382,'Pipe Table'!$A$3:$A$39,),MATCH('WELD LOG'!M382,'Pipe Table'!$A$3:$R$3,0)),"")</f>
        <v>0.154</v>
      </c>
      <c r="P382" s="601">
        <f t="shared" si="5"/>
        <v>2.3561944901923448</v>
      </c>
      <c r="Q382" s="367" t="s">
        <v>82</v>
      </c>
      <c r="R382" s="316"/>
      <c r="S382" s="270" t="s">
        <v>487</v>
      </c>
      <c r="T382" s="316"/>
      <c r="U382" s="300" t="s">
        <v>339</v>
      </c>
      <c r="V382" s="348">
        <v>46241</v>
      </c>
      <c r="W382" s="310" t="s">
        <v>378</v>
      </c>
      <c r="X382" s="313"/>
      <c r="Y382" s="313"/>
      <c r="Z382" s="313"/>
      <c r="AA382" s="313"/>
      <c r="AB382" s="313"/>
      <c r="AC382" s="313"/>
      <c r="AD382" s="313"/>
      <c r="AE382" s="300"/>
      <c r="AF382" s="300"/>
      <c r="AG382" s="315"/>
      <c r="AH382" s="313"/>
      <c r="AI382" s="313"/>
      <c r="AJ382" s="313"/>
      <c r="AK382" s="313"/>
      <c r="AL382" s="352"/>
      <c r="AM382" s="350"/>
      <c r="AN382" s="311"/>
      <c r="AO382" s="352"/>
      <c r="AP382" s="356"/>
      <c r="AQ382" s="336"/>
      <c r="AR382" s="336"/>
      <c r="AS382" s="336"/>
      <c r="AT382" s="336"/>
      <c r="AU382" s="336"/>
      <c r="AV382" s="336"/>
      <c r="AW382" s="336"/>
      <c r="AX382" s="336"/>
      <c r="AY382" s="336"/>
      <c r="AZ382" s="336"/>
      <c r="BA382" s="336"/>
      <c r="BB382" s="336"/>
      <c r="BC382" s="336"/>
      <c r="BD382" s="336"/>
      <c r="BE382" s="336"/>
      <c r="BF382" s="336"/>
    </row>
    <row r="383" spans="1:58" s="109" customFormat="1" ht="12.95" customHeight="1">
      <c r="A383" s="341" t="s">
        <v>535</v>
      </c>
      <c r="B383" s="358" t="s">
        <v>539</v>
      </c>
      <c r="C383" s="270"/>
      <c r="D383" s="357">
        <v>301061</v>
      </c>
      <c r="E383" s="362" t="s">
        <v>371</v>
      </c>
      <c r="F383" s="361"/>
      <c r="G383" s="315" t="s">
        <v>163</v>
      </c>
      <c r="H383" s="315"/>
      <c r="I383" s="315"/>
      <c r="J383" s="315"/>
      <c r="K383" s="344"/>
      <c r="L383" s="270" t="s">
        <v>221</v>
      </c>
      <c r="M383" s="250">
        <v>80</v>
      </c>
      <c r="N383" s="366">
        <v>0.75</v>
      </c>
      <c r="O383" s="251">
        <f>IFERROR(INDEX('Pipe Table'!$A$3:$R$39,MATCH('WELD LOG'!N383,'Pipe Table'!$A$3:$A$39,),MATCH('WELD LOG'!M383,'Pipe Table'!$A$3:$R$3,0)),"")</f>
        <v>0.154</v>
      </c>
      <c r="P383" s="601">
        <f t="shared" si="5"/>
        <v>2.3561944901923448</v>
      </c>
      <c r="Q383" s="367" t="s">
        <v>82</v>
      </c>
      <c r="R383" s="316"/>
      <c r="S383" s="270" t="s">
        <v>488</v>
      </c>
      <c r="T383" s="316"/>
      <c r="U383" s="300" t="s">
        <v>339</v>
      </c>
      <c r="V383" s="348">
        <v>46241</v>
      </c>
      <c r="W383" s="310" t="s">
        <v>378</v>
      </c>
      <c r="X383" s="313"/>
      <c r="Y383" s="313"/>
      <c r="Z383" s="313"/>
      <c r="AA383" s="313"/>
      <c r="AB383" s="313"/>
      <c r="AC383" s="313"/>
      <c r="AD383" s="313"/>
      <c r="AE383" s="300"/>
      <c r="AF383" s="300"/>
      <c r="AG383" s="315"/>
      <c r="AH383" s="313"/>
      <c r="AI383" s="313"/>
      <c r="AJ383" s="313"/>
      <c r="AK383" s="313"/>
      <c r="AL383" s="352"/>
      <c r="AM383" s="350"/>
      <c r="AN383" s="311"/>
      <c r="AO383" s="352"/>
      <c r="AP383" s="356"/>
      <c r="AQ383" s="336"/>
      <c r="AR383" s="336"/>
      <c r="AS383" s="336"/>
      <c r="AT383" s="336"/>
      <c r="AU383" s="336"/>
      <c r="AV383" s="336"/>
      <c r="AW383" s="336"/>
      <c r="AX383" s="336"/>
      <c r="AY383" s="336"/>
      <c r="AZ383" s="336"/>
      <c r="BA383" s="336"/>
      <c r="BB383" s="336"/>
      <c r="BC383" s="336"/>
      <c r="BD383" s="336"/>
      <c r="BE383" s="336"/>
      <c r="BF383" s="336"/>
    </row>
    <row r="384" spans="1:58" s="109" customFormat="1" ht="12.95" customHeight="1">
      <c r="A384" s="341"/>
      <c r="B384" s="365"/>
      <c r="C384" s="270"/>
      <c r="D384" s="357"/>
      <c r="E384" s="353"/>
      <c r="F384" s="361"/>
      <c r="G384" s="315"/>
      <c r="H384" s="315"/>
      <c r="I384" s="315"/>
      <c r="J384" s="315"/>
      <c r="K384" s="344"/>
      <c r="L384" s="270"/>
      <c r="M384" s="250"/>
      <c r="N384" s="366"/>
      <c r="O384" s="251" t="str">
        <f>IFERROR(INDEX('Pipe Table'!$A$3:$R$39,MATCH('WELD LOG'!N384,'Pipe Table'!$A$3:$A$39,),MATCH('WELD LOG'!M384,'Pipe Table'!$A$3:$R$3,0)),"")</f>
        <v/>
      </c>
      <c r="P384" s="601">
        <f t="shared" si="5"/>
        <v>0</v>
      </c>
      <c r="Q384" s="367"/>
      <c r="R384" s="316"/>
      <c r="S384" s="300"/>
      <c r="T384" s="316"/>
      <c r="U384" s="300"/>
      <c r="V384" s="348"/>
      <c r="W384" s="316"/>
      <c r="X384" s="313"/>
      <c r="Y384" s="313"/>
      <c r="Z384" s="313"/>
      <c r="AA384" s="313"/>
      <c r="AB384" s="313"/>
      <c r="AC384" s="313"/>
      <c r="AD384" s="313"/>
      <c r="AE384" s="300"/>
      <c r="AF384" s="300"/>
      <c r="AG384" s="315"/>
      <c r="AH384" s="313"/>
      <c r="AI384" s="313"/>
      <c r="AJ384" s="313"/>
      <c r="AK384" s="313"/>
      <c r="AL384" s="352"/>
      <c r="AM384" s="350"/>
      <c r="AN384" s="311"/>
      <c r="AO384" s="352"/>
      <c r="AP384" s="356"/>
      <c r="AQ384" s="336"/>
      <c r="AR384" s="336"/>
      <c r="AS384" s="336"/>
      <c r="AT384" s="336"/>
      <c r="AU384" s="336"/>
      <c r="AV384" s="336"/>
      <c r="AW384" s="336"/>
      <c r="AX384" s="336"/>
      <c r="AY384" s="336"/>
      <c r="AZ384" s="336"/>
      <c r="BA384" s="336"/>
      <c r="BB384" s="336"/>
      <c r="BC384" s="336"/>
      <c r="BD384" s="336"/>
      <c r="BE384" s="336"/>
      <c r="BF384" s="336"/>
    </row>
    <row r="385" spans="1:58" s="109" customFormat="1" ht="12.95" customHeight="1">
      <c r="A385" s="341"/>
      <c r="B385" s="365"/>
      <c r="C385" s="270"/>
      <c r="D385" s="357"/>
      <c r="E385" s="353"/>
      <c r="F385" s="361"/>
      <c r="G385" s="315"/>
      <c r="H385" s="315"/>
      <c r="I385" s="315"/>
      <c r="J385" s="315"/>
      <c r="K385" s="344"/>
      <c r="L385" s="270"/>
      <c r="M385" s="250"/>
      <c r="N385" s="366"/>
      <c r="O385" s="251" t="str">
        <f>IFERROR(INDEX('Pipe Table'!$A$3:$R$39,MATCH('WELD LOG'!N385,'Pipe Table'!$A$3:$A$39,),MATCH('WELD LOG'!M385,'Pipe Table'!$A$3:$R$3,0)),"")</f>
        <v/>
      </c>
      <c r="P385" s="601">
        <f t="shared" si="5"/>
        <v>0</v>
      </c>
      <c r="Q385" s="367"/>
      <c r="R385" s="316"/>
      <c r="S385" s="300"/>
      <c r="T385" s="310"/>
      <c r="U385" s="300"/>
      <c r="V385" s="348"/>
      <c r="W385" s="316"/>
      <c r="X385" s="313"/>
      <c r="Y385" s="313"/>
      <c r="Z385" s="313"/>
      <c r="AA385" s="313"/>
      <c r="AB385" s="313"/>
      <c r="AC385" s="313"/>
      <c r="AD385" s="313"/>
      <c r="AE385" s="300"/>
      <c r="AF385" s="300"/>
      <c r="AG385" s="315"/>
      <c r="AH385" s="313"/>
      <c r="AI385" s="313"/>
      <c r="AJ385" s="313"/>
      <c r="AK385" s="313"/>
      <c r="AL385" s="352"/>
      <c r="AM385" s="350"/>
      <c r="AN385" s="311"/>
      <c r="AO385" s="352"/>
      <c r="AP385" s="356"/>
      <c r="AQ385" s="336"/>
      <c r="AR385" s="336"/>
      <c r="AS385" s="336"/>
      <c r="AT385" s="336"/>
      <c r="AU385" s="336"/>
      <c r="AV385" s="336"/>
      <c r="AW385" s="336"/>
      <c r="AX385" s="336"/>
      <c r="AY385" s="336"/>
      <c r="AZ385" s="336"/>
      <c r="BA385" s="336"/>
      <c r="BB385" s="336"/>
      <c r="BC385" s="336"/>
      <c r="BD385" s="336"/>
      <c r="BE385" s="336"/>
      <c r="BF385" s="336"/>
    </row>
    <row r="386" spans="1:58" s="109" customFormat="1" ht="12.95" customHeight="1">
      <c r="A386" s="341"/>
      <c r="B386" s="365"/>
      <c r="C386" s="270"/>
      <c r="D386" s="357"/>
      <c r="E386" s="353"/>
      <c r="F386" s="361"/>
      <c r="G386" s="315"/>
      <c r="H386" s="315"/>
      <c r="I386" s="315"/>
      <c r="J386" s="315"/>
      <c r="K386" s="344"/>
      <c r="L386" s="270"/>
      <c r="M386" s="250"/>
      <c r="N386" s="366"/>
      <c r="O386" s="251" t="str">
        <f>IFERROR(INDEX('Pipe Table'!$A$3:$R$39,MATCH('WELD LOG'!N386,'Pipe Table'!$A$3:$A$39,),MATCH('WELD LOG'!M386,'Pipe Table'!$A$3:$R$3,0)),"")</f>
        <v/>
      </c>
      <c r="P386" s="601">
        <f t="shared" si="5"/>
        <v>0</v>
      </c>
      <c r="Q386" s="367"/>
      <c r="R386" s="316"/>
      <c r="S386" s="300"/>
      <c r="T386" s="316"/>
      <c r="U386" s="300"/>
      <c r="V386" s="348"/>
      <c r="W386" s="316"/>
      <c r="X386" s="313"/>
      <c r="Y386" s="313"/>
      <c r="Z386" s="313"/>
      <c r="AA386" s="313"/>
      <c r="AB386" s="313"/>
      <c r="AC386" s="313"/>
      <c r="AD386" s="313"/>
      <c r="AE386" s="300"/>
      <c r="AF386" s="300"/>
      <c r="AG386" s="315"/>
      <c r="AH386" s="313"/>
      <c r="AI386" s="313"/>
      <c r="AJ386" s="313"/>
      <c r="AK386" s="313"/>
      <c r="AL386" s="352"/>
      <c r="AM386" s="350"/>
      <c r="AN386" s="311"/>
      <c r="AO386" s="352"/>
      <c r="AP386" s="356"/>
      <c r="AQ386" s="336"/>
      <c r="AR386" s="336"/>
      <c r="AS386" s="336"/>
      <c r="AT386" s="336"/>
      <c r="AU386" s="336"/>
      <c r="AV386" s="336"/>
      <c r="AW386" s="336"/>
      <c r="AX386" s="336"/>
      <c r="AY386" s="336"/>
      <c r="AZ386" s="336"/>
      <c r="BA386" s="336"/>
      <c r="BB386" s="336"/>
      <c r="BC386" s="336"/>
      <c r="BD386" s="336"/>
      <c r="BE386" s="336"/>
      <c r="BF386" s="336"/>
    </row>
    <row r="387" spans="1:58" s="109" customFormat="1" ht="12.95" customHeight="1">
      <c r="A387" s="341"/>
      <c r="B387" s="365"/>
      <c r="C387" s="270"/>
      <c r="D387" s="357"/>
      <c r="E387" s="353"/>
      <c r="F387" s="361"/>
      <c r="G387" s="315"/>
      <c r="H387" s="315"/>
      <c r="I387" s="315"/>
      <c r="J387" s="315"/>
      <c r="K387" s="344"/>
      <c r="L387" s="270"/>
      <c r="M387" s="250"/>
      <c r="N387" s="366"/>
      <c r="O387" s="251" t="str">
        <f>IFERROR(INDEX('Pipe Table'!$A$3:$R$39,MATCH('WELD LOG'!N387,'Pipe Table'!$A$3:$A$39,),MATCH('WELD LOG'!M387,'Pipe Table'!$A$3:$R$3,0)),"")</f>
        <v/>
      </c>
      <c r="P387" s="601">
        <f t="shared" si="5"/>
        <v>0</v>
      </c>
      <c r="Q387" s="367"/>
      <c r="R387" s="316"/>
      <c r="S387" s="300"/>
      <c r="T387" s="316"/>
      <c r="U387" s="300"/>
      <c r="V387" s="348"/>
      <c r="W387" s="316"/>
      <c r="X387" s="313"/>
      <c r="Y387" s="313"/>
      <c r="Z387" s="313"/>
      <c r="AA387" s="313"/>
      <c r="AB387" s="313"/>
      <c r="AC387" s="313"/>
      <c r="AD387" s="313"/>
      <c r="AE387" s="300"/>
      <c r="AF387" s="300"/>
      <c r="AG387" s="315"/>
      <c r="AH387" s="313"/>
      <c r="AI387" s="313"/>
      <c r="AJ387" s="313"/>
      <c r="AK387" s="313"/>
      <c r="AL387" s="352"/>
      <c r="AM387" s="350"/>
      <c r="AN387" s="311"/>
      <c r="AO387" s="352"/>
      <c r="AP387" s="356"/>
      <c r="AQ387" s="336"/>
      <c r="AR387" s="336"/>
      <c r="AS387" s="336"/>
      <c r="AT387" s="336"/>
      <c r="AU387" s="336"/>
      <c r="AV387" s="336"/>
      <c r="AW387" s="336"/>
      <c r="AX387" s="336"/>
      <c r="AY387" s="336"/>
      <c r="AZ387" s="336"/>
      <c r="BA387" s="336"/>
      <c r="BB387" s="336"/>
      <c r="BC387" s="336"/>
      <c r="BD387" s="336"/>
      <c r="BE387" s="336"/>
      <c r="BF387" s="336"/>
    </row>
    <row r="388" spans="1:58" s="109" customFormat="1" ht="12.95" customHeight="1">
      <c r="A388" s="341"/>
      <c r="B388" s="365"/>
      <c r="C388" s="270"/>
      <c r="D388" s="357"/>
      <c r="E388" s="353"/>
      <c r="F388" s="361"/>
      <c r="G388" s="315"/>
      <c r="H388" s="315"/>
      <c r="I388" s="315"/>
      <c r="J388" s="315"/>
      <c r="K388" s="344"/>
      <c r="L388" s="270"/>
      <c r="M388" s="250"/>
      <c r="N388" s="366"/>
      <c r="O388" s="251" t="str">
        <f>IFERROR(INDEX('Pipe Table'!$A$3:$R$39,MATCH('WELD LOG'!N388,'Pipe Table'!$A$3:$A$39,),MATCH('WELD LOG'!M388,'Pipe Table'!$A$3:$R$3,0)),"")</f>
        <v/>
      </c>
      <c r="P388" s="601">
        <f t="shared" si="5"/>
        <v>0</v>
      </c>
      <c r="Q388" s="367"/>
      <c r="R388" s="316"/>
      <c r="S388" s="300"/>
      <c r="T388" s="316"/>
      <c r="U388" s="300"/>
      <c r="V388" s="348"/>
      <c r="W388" s="316"/>
      <c r="X388" s="313"/>
      <c r="Y388" s="313"/>
      <c r="Z388" s="313"/>
      <c r="AA388" s="313"/>
      <c r="AB388" s="313"/>
      <c r="AC388" s="313"/>
      <c r="AD388" s="313"/>
      <c r="AE388" s="300"/>
      <c r="AF388" s="300"/>
      <c r="AG388" s="315"/>
      <c r="AH388" s="313"/>
      <c r="AI388" s="313"/>
      <c r="AJ388" s="313"/>
      <c r="AK388" s="313"/>
      <c r="AL388" s="352"/>
      <c r="AM388" s="350"/>
      <c r="AN388" s="311"/>
      <c r="AO388" s="352"/>
      <c r="AP388" s="356"/>
      <c r="AQ388" s="336"/>
      <c r="AR388" s="336"/>
      <c r="AS388" s="336"/>
      <c r="AT388" s="336"/>
      <c r="AU388" s="336"/>
      <c r="AV388" s="336"/>
      <c r="AW388" s="336"/>
      <c r="AX388" s="336"/>
      <c r="AY388" s="336"/>
      <c r="AZ388" s="336"/>
      <c r="BA388" s="336"/>
      <c r="BB388" s="336"/>
      <c r="BC388" s="336"/>
      <c r="BD388" s="336"/>
      <c r="BE388" s="336"/>
      <c r="BF388" s="336"/>
    </row>
    <row r="389" spans="1:58" s="109" customFormat="1" ht="12.95" customHeight="1">
      <c r="A389" s="341"/>
      <c r="B389" s="365"/>
      <c r="C389" s="270"/>
      <c r="D389" s="357"/>
      <c r="E389" s="353"/>
      <c r="F389" s="361"/>
      <c r="G389" s="315"/>
      <c r="H389" s="315"/>
      <c r="I389" s="315"/>
      <c r="J389" s="315"/>
      <c r="K389" s="344"/>
      <c r="L389" s="270"/>
      <c r="M389" s="250"/>
      <c r="N389" s="366"/>
      <c r="O389" s="251" t="str">
        <f>IFERROR(INDEX('Pipe Table'!$A$3:$R$39,MATCH('WELD LOG'!N389,'Pipe Table'!$A$3:$A$39,),MATCH('WELD LOG'!M389,'Pipe Table'!$A$3:$R$3,0)),"")</f>
        <v/>
      </c>
      <c r="P389" s="601">
        <f t="shared" si="5"/>
        <v>0</v>
      </c>
      <c r="Q389" s="367"/>
      <c r="R389" s="316"/>
      <c r="S389" s="300"/>
      <c r="T389" s="316"/>
      <c r="U389" s="300"/>
      <c r="V389" s="348"/>
      <c r="W389" s="316"/>
      <c r="X389" s="313"/>
      <c r="Y389" s="313"/>
      <c r="Z389" s="313"/>
      <c r="AA389" s="313"/>
      <c r="AB389" s="313"/>
      <c r="AC389" s="350"/>
      <c r="AD389" s="313"/>
      <c r="AE389" s="300"/>
      <c r="AF389" s="300"/>
      <c r="AG389" s="315"/>
      <c r="AH389" s="313"/>
      <c r="AI389" s="313"/>
      <c r="AJ389" s="313"/>
      <c r="AK389" s="313"/>
      <c r="AL389" s="352"/>
      <c r="AM389" s="350"/>
      <c r="AN389" s="311"/>
      <c r="AO389" s="352"/>
      <c r="AP389" s="356"/>
      <c r="AQ389" s="336"/>
      <c r="AR389" s="336"/>
      <c r="AS389" s="336"/>
      <c r="AT389" s="336"/>
      <c r="AU389" s="336"/>
      <c r="AV389" s="336"/>
      <c r="AW389" s="336"/>
      <c r="AX389" s="336"/>
      <c r="AY389" s="336"/>
      <c r="AZ389" s="336"/>
      <c r="BA389" s="336"/>
      <c r="BB389" s="336"/>
      <c r="BC389" s="336"/>
      <c r="BD389" s="336"/>
      <c r="BE389" s="336"/>
      <c r="BF389" s="336"/>
    </row>
    <row r="390" spans="1:58" s="109" customFormat="1" ht="12.95" customHeight="1">
      <c r="A390" s="341"/>
      <c r="B390" s="365"/>
      <c r="C390" s="270"/>
      <c r="D390" s="357"/>
      <c r="E390" s="353"/>
      <c r="F390" s="361"/>
      <c r="G390" s="315"/>
      <c r="H390" s="315"/>
      <c r="I390" s="315"/>
      <c r="J390" s="315"/>
      <c r="K390" s="344"/>
      <c r="L390" s="270"/>
      <c r="M390" s="250"/>
      <c r="N390" s="366"/>
      <c r="O390" s="251" t="str">
        <f>IFERROR(INDEX('Pipe Table'!$A$3:$R$39,MATCH('WELD LOG'!N390,'Pipe Table'!$A$3:$A$39,),MATCH('WELD LOG'!M390,'Pipe Table'!$A$3:$R$3,0)),"")</f>
        <v/>
      </c>
      <c r="P390" s="601">
        <f t="shared" ref="P390:P453" si="6">N390*PI()</f>
        <v>0</v>
      </c>
      <c r="Q390" s="367"/>
      <c r="R390" s="316"/>
      <c r="S390" s="300"/>
      <c r="T390" s="316"/>
      <c r="U390" s="300"/>
      <c r="V390" s="348"/>
      <c r="W390" s="316"/>
      <c r="X390" s="313"/>
      <c r="Y390" s="313"/>
      <c r="Z390" s="313"/>
      <c r="AA390" s="313"/>
      <c r="AB390" s="313"/>
      <c r="AC390" s="350"/>
      <c r="AD390" s="313"/>
      <c r="AE390" s="300"/>
      <c r="AF390" s="300"/>
      <c r="AG390" s="315"/>
      <c r="AH390" s="313"/>
      <c r="AI390" s="313"/>
      <c r="AJ390" s="313"/>
      <c r="AK390" s="313"/>
      <c r="AL390" s="352"/>
      <c r="AM390" s="350"/>
      <c r="AN390" s="311"/>
      <c r="AO390" s="352"/>
      <c r="AP390" s="356"/>
      <c r="AQ390" s="336"/>
      <c r="AR390" s="336"/>
      <c r="AS390" s="336"/>
      <c r="AT390" s="336"/>
      <c r="AU390" s="336"/>
      <c r="AV390" s="336"/>
      <c r="AW390" s="336"/>
      <c r="AX390" s="336"/>
      <c r="AY390" s="336"/>
      <c r="AZ390" s="336"/>
      <c r="BA390" s="336"/>
      <c r="BB390" s="336"/>
      <c r="BC390" s="336"/>
      <c r="BD390" s="336"/>
      <c r="BE390" s="336"/>
      <c r="BF390" s="336"/>
    </row>
    <row r="391" spans="1:58" s="109" customFormat="1" ht="12.95" customHeight="1">
      <c r="A391" s="341"/>
      <c r="B391" s="365"/>
      <c r="C391" s="270"/>
      <c r="D391" s="355"/>
      <c r="E391" s="353"/>
      <c r="F391" s="361"/>
      <c r="G391" s="315"/>
      <c r="H391" s="315"/>
      <c r="I391" s="315"/>
      <c r="J391" s="315"/>
      <c r="K391" s="344"/>
      <c r="L391" s="270"/>
      <c r="M391" s="250"/>
      <c r="N391" s="366"/>
      <c r="O391" s="251" t="str">
        <f>IFERROR(INDEX('Pipe Table'!$A$3:$R$39,MATCH('WELD LOG'!N391,'Pipe Table'!$A$3:$A$39,),MATCH('WELD LOG'!M391,'Pipe Table'!$A$3:$R$3,0)),"")</f>
        <v/>
      </c>
      <c r="P391" s="601">
        <f t="shared" si="6"/>
        <v>0</v>
      </c>
      <c r="Q391" s="367"/>
      <c r="R391" s="316"/>
      <c r="S391" s="300"/>
      <c r="T391" s="316"/>
      <c r="U391" s="300"/>
      <c r="V391" s="348"/>
      <c r="W391" s="316"/>
      <c r="X391" s="313"/>
      <c r="Y391" s="313"/>
      <c r="Z391" s="313"/>
      <c r="AA391" s="313"/>
      <c r="AB391" s="313"/>
      <c r="AC391" s="313"/>
      <c r="AD391" s="313"/>
      <c r="AE391" s="300"/>
      <c r="AF391" s="300"/>
      <c r="AG391" s="315"/>
      <c r="AH391" s="313"/>
      <c r="AI391" s="313"/>
      <c r="AJ391" s="313"/>
      <c r="AK391" s="313"/>
      <c r="AL391" s="352"/>
      <c r="AM391" s="350"/>
      <c r="AN391" s="311"/>
      <c r="AO391" s="352"/>
      <c r="AP391" s="356"/>
      <c r="AQ391" s="336"/>
      <c r="AR391" s="336"/>
      <c r="AS391" s="336"/>
      <c r="AT391" s="336"/>
      <c r="AU391" s="336"/>
      <c r="AV391" s="336"/>
      <c r="AW391" s="336"/>
      <c r="AX391" s="336"/>
      <c r="AY391" s="336"/>
      <c r="AZ391" s="336"/>
      <c r="BA391" s="336"/>
      <c r="BB391" s="336"/>
      <c r="BC391" s="336"/>
      <c r="BD391" s="336"/>
      <c r="BE391" s="336"/>
      <c r="BF391" s="336"/>
    </row>
    <row r="392" spans="1:58" s="109" customFormat="1" ht="12.95" customHeight="1">
      <c r="A392" s="341"/>
      <c r="B392" s="365"/>
      <c r="C392" s="270"/>
      <c r="D392" s="355"/>
      <c r="E392" s="353"/>
      <c r="F392" s="361"/>
      <c r="G392" s="315"/>
      <c r="H392" s="315"/>
      <c r="I392" s="315"/>
      <c r="J392" s="315"/>
      <c r="K392" s="344"/>
      <c r="L392" s="270"/>
      <c r="M392" s="250"/>
      <c r="N392" s="366"/>
      <c r="O392" s="251" t="str">
        <f>IFERROR(INDEX('Pipe Table'!$A$3:$R$39,MATCH('WELD LOG'!N392,'Pipe Table'!$A$3:$A$39,),MATCH('WELD LOG'!M392,'Pipe Table'!$A$3:$R$3,0)),"")</f>
        <v/>
      </c>
      <c r="P392" s="601">
        <f t="shared" si="6"/>
        <v>0</v>
      </c>
      <c r="Q392" s="367"/>
      <c r="R392" s="316"/>
      <c r="S392" s="300"/>
      <c r="T392" s="316"/>
      <c r="U392" s="300"/>
      <c r="V392" s="348"/>
      <c r="W392" s="316"/>
      <c r="X392" s="313"/>
      <c r="Y392" s="313"/>
      <c r="Z392" s="313"/>
      <c r="AA392" s="313"/>
      <c r="AB392" s="313"/>
      <c r="AC392" s="313"/>
      <c r="AD392" s="313"/>
      <c r="AE392" s="300"/>
      <c r="AF392" s="300"/>
      <c r="AG392" s="315"/>
      <c r="AH392" s="313"/>
      <c r="AI392" s="313"/>
      <c r="AJ392" s="313"/>
      <c r="AK392" s="313"/>
      <c r="AL392" s="352"/>
      <c r="AM392" s="350"/>
      <c r="AN392" s="311"/>
      <c r="AO392" s="352"/>
      <c r="AP392" s="356"/>
      <c r="AQ392" s="336"/>
      <c r="AR392" s="336"/>
      <c r="AS392" s="336"/>
      <c r="AT392" s="336"/>
      <c r="AU392" s="336"/>
      <c r="AV392" s="336"/>
      <c r="AW392" s="336"/>
      <c r="AX392" s="336"/>
      <c r="AY392" s="336"/>
      <c r="AZ392" s="336"/>
      <c r="BA392" s="336"/>
      <c r="BB392" s="336"/>
      <c r="BC392" s="336"/>
      <c r="BD392" s="336"/>
      <c r="BE392" s="336"/>
      <c r="BF392" s="336"/>
    </row>
    <row r="393" spans="1:58" s="109" customFormat="1" ht="12.95" customHeight="1">
      <c r="A393" s="341"/>
      <c r="B393" s="365"/>
      <c r="C393" s="270"/>
      <c r="D393" s="355"/>
      <c r="E393" s="353"/>
      <c r="F393" s="361"/>
      <c r="G393" s="315"/>
      <c r="H393" s="315"/>
      <c r="I393" s="315"/>
      <c r="J393" s="315"/>
      <c r="K393" s="344"/>
      <c r="L393" s="270"/>
      <c r="M393" s="250"/>
      <c r="N393" s="366"/>
      <c r="O393" s="251" t="str">
        <f>IFERROR(INDEX('Pipe Table'!$A$3:$R$39,MATCH('WELD LOG'!N393,'Pipe Table'!$A$3:$A$39,),MATCH('WELD LOG'!M393,'Pipe Table'!$A$3:$R$3,0)),"")</f>
        <v/>
      </c>
      <c r="P393" s="601">
        <f t="shared" si="6"/>
        <v>0</v>
      </c>
      <c r="Q393" s="367"/>
      <c r="R393" s="316"/>
      <c r="S393" s="300"/>
      <c r="T393" s="316"/>
      <c r="U393" s="300"/>
      <c r="V393" s="348"/>
      <c r="W393" s="316"/>
      <c r="X393" s="350"/>
      <c r="Y393" s="350"/>
      <c r="Z393" s="350"/>
      <c r="AA393" s="350"/>
      <c r="AB393" s="350"/>
      <c r="AC393" s="350"/>
      <c r="AD393" s="350"/>
      <c r="AE393" s="352"/>
      <c r="AF393" s="352"/>
      <c r="AG393" s="315"/>
      <c r="AH393" s="350"/>
      <c r="AI393" s="313"/>
      <c r="AJ393" s="350"/>
      <c r="AK393" s="350"/>
      <c r="AL393" s="352"/>
      <c r="AM393" s="350"/>
      <c r="AN393" s="311"/>
      <c r="AO393" s="352"/>
      <c r="AP393" s="356"/>
      <c r="AQ393" s="336"/>
      <c r="AR393" s="336"/>
      <c r="AS393" s="336"/>
      <c r="AT393" s="336"/>
      <c r="AU393" s="336"/>
      <c r="AV393" s="336"/>
      <c r="AW393" s="336"/>
      <c r="AX393" s="336"/>
      <c r="AY393" s="336"/>
      <c r="AZ393" s="336"/>
      <c r="BA393" s="336"/>
      <c r="BB393" s="336"/>
      <c r="BC393" s="336"/>
      <c r="BD393" s="336"/>
      <c r="BE393" s="336"/>
      <c r="BF393" s="336"/>
    </row>
    <row r="394" spans="1:58" s="109" customFormat="1" ht="12.95" customHeight="1">
      <c r="A394" s="341"/>
      <c r="B394" s="365"/>
      <c r="C394" s="270"/>
      <c r="D394" s="355"/>
      <c r="E394" s="353"/>
      <c r="F394" s="361"/>
      <c r="G394" s="315"/>
      <c r="H394" s="315"/>
      <c r="I394" s="315"/>
      <c r="J394" s="315"/>
      <c r="K394" s="344"/>
      <c r="L394" s="270"/>
      <c r="M394" s="250"/>
      <c r="N394" s="366"/>
      <c r="O394" s="251" t="str">
        <f>IFERROR(INDEX('Pipe Table'!$A$3:$R$39,MATCH('WELD LOG'!N394,'Pipe Table'!$A$3:$A$39,),MATCH('WELD LOG'!M394,'Pipe Table'!$A$3:$R$3,0)),"")</f>
        <v/>
      </c>
      <c r="P394" s="601">
        <f t="shared" si="6"/>
        <v>0</v>
      </c>
      <c r="Q394" s="367"/>
      <c r="R394" s="316"/>
      <c r="S394" s="300"/>
      <c r="T394" s="316"/>
      <c r="U394" s="300"/>
      <c r="V394" s="348"/>
      <c r="W394" s="316"/>
      <c r="X394" s="313"/>
      <c r="Y394" s="313"/>
      <c r="Z394" s="313"/>
      <c r="AA394" s="313"/>
      <c r="AB394" s="313"/>
      <c r="AC394" s="313"/>
      <c r="AD394" s="313"/>
      <c r="AE394" s="300"/>
      <c r="AF394" s="300"/>
      <c r="AG394" s="315"/>
      <c r="AH394" s="313"/>
      <c r="AI394" s="313"/>
      <c r="AJ394" s="313"/>
      <c r="AK394" s="313"/>
      <c r="AL394" s="352"/>
      <c r="AM394" s="350"/>
      <c r="AN394" s="311"/>
      <c r="AO394" s="352"/>
      <c r="AP394" s="356"/>
      <c r="AQ394" s="336"/>
      <c r="AR394" s="336"/>
      <c r="AS394" s="336"/>
      <c r="AT394" s="336"/>
      <c r="AU394" s="336"/>
      <c r="AV394" s="336"/>
      <c r="AW394" s="336"/>
      <c r="AX394" s="336"/>
      <c r="AY394" s="336"/>
      <c r="AZ394" s="336"/>
      <c r="BA394" s="336"/>
      <c r="BB394" s="336"/>
      <c r="BC394" s="336"/>
      <c r="BD394" s="336"/>
      <c r="BE394" s="336"/>
      <c r="BF394" s="336"/>
    </row>
    <row r="395" spans="1:58" s="109" customFormat="1" ht="12.95" customHeight="1">
      <c r="A395" s="341"/>
      <c r="B395" s="365"/>
      <c r="C395" s="270"/>
      <c r="D395" s="355"/>
      <c r="E395" s="353"/>
      <c r="F395" s="361"/>
      <c r="G395" s="315"/>
      <c r="H395" s="315"/>
      <c r="I395" s="315"/>
      <c r="J395" s="315"/>
      <c r="K395" s="344"/>
      <c r="L395" s="270"/>
      <c r="M395" s="250"/>
      <c r="N395" s="366"/>
      <c r="O395" s="251" t="str">
        <f>IFERROR(INDEX('Pipe Table'!$A$3:$R$39,MATCH('WELD LOG'!N395,'Pipe Table'!$A$3:$A$39,),MATCH('WELD LOG'!M395,'Pipe Table'!$A$3:$R$3,0)),"")</f>
        <v/>
      </c>
      <c r="P395" s="601">
        <f t="shared" si="6"/>
        <v>0</v>
      </c>
      <c r="Q395" s="367"/>
      <c r="R395" s="316"/>
      <c r="S395" s="300"/>
      <c r="T395" s="316"/>
      <c r="U395" s="300"/>
      <c r="V395" s="348"/>
      <c r="W395" s="316"/>
      <c r="X395" s="313"/>
      <c r="Y395" s="313"/>
      <c r="Z395" s="313"/>
      <c r="AA395" s="313"/>
      <c r="AB395" s="313"/>
      <c r="AC395" s="313"/>
      <c r="AD395" s="313"/>
      <c r="AE395" s="300"/>
      <c r="AF395" s="300"/>
      <c r="AG395" s="315"/>
      <c r="AH395" s="313"/>
      <c r="AI395" s="313"/>
      <c r="AJ395" s="313"/>
      <c r="AK395" s="313"/>
      <c r="AL395" s="352"/>
      <c r="AM395" s="350"/>
      <c r="AN395" s="311"/>
      <c r="AO395" s="352"/>
      <c r="AP395" s="356"/>
      <c r="AQ395" s="336"/>
      <c r="AR395" s="336"/>
      <c r="AS395" s="336"/>
      <c r="AT395" s="336"/>
      <c r="AU395" s="336"/>
      <c r="AV395" s="336"/>
      <c r="AW395" s="336"/>
      <c r="AX395" s="336"/>
      <c r="AY395" s="336"/>
      <c r="AZ395" s="336"/>
      <c r="BA395" s="336"/>
      <c r="BB395" s="336"/>
      <c r="BC395" s="336"/>
      <c r="BD395" s="336"/>
      <c r="BE395" s="336"/>
      <c r="BF395" s="336"/>
    </row>
    <row r="396" spans="1:58" s="109" customFormat="1" ht="12.95" customHeight="1">
      <c r="A396" s="341"/>
      <c r="B396" s="365"/>
      <c r="C396" s="270"/>
      <c r="D396" s="355"/>
      <c r="E396" s="353"/>
      <c r="F396" s="361"/>
      <c r="G396" s="315"/>
      <c r="H396" s="315"/>
      <c r="I396" s="315"/>
      <c r="J396" s="315"/>
      <c r="K396" s="344"/>
      <c r="L396" s="270"/>
      <c r="M396" s="250"/>
      <c r="N396" s="366"/>
      <c r="O396" s="251" t="str">
        <f>IFERROR(INDEX('Pipe Table'!$A$3:$R$39,MATCH('WELD LOG'!N396,'Pipe Table'!$A$3:$A$39,),MATCH('WELD LOG'!M396,'Pipe Table'!$A$3:$R$3,0)),"")</f>
        <v/>
      </c>
      <c r="P396" s="601">
        <f t="shared" si="6"/>
        <v>0</v>
      </c>
      <c r="Q396" s="367"/>
      <c r="R396" s="316"/>
      <c r="S396" s="300"/>
      <c r="T396" s="316"/>
      <c r="U396" s="300"/>
      <c r="V396" s="348"/>
      <c r="W396" s="316"/>
      <c r="X396" s="313"/>
      <c r="Y396" s="313"/>
      <c r="Z396" s="313"/>
      <c r="AA396" s="313"/>
      <c r="AB396" s="313"/>
      <c r="AC396" s="313"/>
      <c r="AD396" s="313"/>
      <c r="AE396" s="300"/>
      <c r="AF396" s="300"/>
      <c r="AG396" s="315"/>
      <c r="AH396" s="313"/>
      <c r="AI396" s="313"/>
      <c r="AJ396" s="313"/>
      <c r="AK396" s="313"/>
      <c r="AL396" s="352"/>
      <c r="AM396" s="350"/>
      <c r="AN396" s="311"/>
      <c r="AO396" s="352"/>
      <c r="AP396" s="356"/>
      <c r="AQ396" s="336"/>
      <c r="AR396" s="336"/>
      <c r="AS396" s="336"/>
      <c r="AT396" s="336"/>
      <c r="AU396" s="336"/>
      <c r="AV396" s="336"/>
      <c r="AW396" s="336"/>
      <c r="AX396" s="336"/>
      <c r="AY396" s="336"/>
      <c r="AZ396" s="336"/>
      <c r="BA396" s="336"/>
      <c r="BB396" s="336"/>
      <c r="BC396" s="336"/>
      <c r="BD396" s="336"/>
      <c r="BE396" s="336"/>
      <c r="BF396" s="336"/>
    </row>
    <row r="397" spans="1:58" s="109" customFormat="1" ht="12.95" customHeight="1">
      <c r="A397" s="341"/>
      <c r="B397" s="365"/>
      <c r="C397" s="270"/>
      <c r="D397" s="355"/>
      <c r="E397" s="353"/>
      <c r="F397" s="361"/>
      <c r="G397" s="315"/>
      <c r="H397" s="315"/>
      <c r="I397" s="315"/>
      <c r="J397" s="315"/>
      <c r="K397" s="344"/>
      <c r="L397" s="270"/>
      <c r="M397" s="250"/>
      <c r="N397" s="366"/>
      <c r="O397" s="251" t="str">
        <f>IFERROR(INDEX('Pipe Table'!$A$3:$R$39,MATCH('WELD LOG'!N397,'Pipe Table'!$A$3:$A$39,),MATCH('WELD LOG'!M397,'Pipe Table'!$A$3:$R$3,0)),"")</f>
        <v/>
      </c>
      <c r="P397" s="601">
        <f t="shared" si="6"/>
        <v>0</v>
      </c>
      <c r="Q397" s="367"/>
      <c r="R397" s="316"/>
      <c r="S397" s="300"/>
      <c r="T397" s="316"/>
      <c r="U397" s="300"/>
      <c r="V397" s="348"/>
      <c r="W397" s="316"/>
      <c r="X397" s="313"/>
      <c r="Y397" s="313"/>
      <c r="Z397" s="313"/>
      <c r="AA397" s="313"/>
      <c r="AB397" s="313"/>
      <c r="AC397" s="313"/>
      <c r="AD397" s="313"/>
      <c r="AE397" s="300"/>
      <c r="AF397" s="300"/>
      <c r="AG397" s="315"/>
      <c r="AH397" s="313"/>
      <c r="AI397" s="313"/>
      <c r="AJ397" s="313"/>
      <c r="AK397" s="313"/>
      <c r="AL397" s="352"/>
      <c r="AM397" s="350"/>
      <c r="AN397" s="311"/>
      <c r="AO397" s="352"/>
      <c r="AP397" s="356"/>
      <c r="AQ397" s="336"/>
      <c r="AR397" s="336"/>
      <c r="AS397" s="336"/>
      <c r="AT397" s="336"/>
      <c r="AU397" s="336"/>
      <c r="AV397" s="336"/>
      <c r="AW397" s="336"/>
      <c r="AX397" s="336"/>
      <c r="AY397" s="336"/>
      <c r="AZ397" s="336"/>
      <c r="BA397" s="336"/>
      <c r="BB397" s="336"/>
      <c r="BC397" s="336"/>
      <c r="BD397" s="336"/>
      <c r="BE397" s="336"/>
      <c r="BF397" s="336"/>
    </row>
    <row r="398" spans="1:58" s="109" customFormat="1" ht="12.95" customHeight="1">
      <c r="A398" s="341"/>
      <c r="B398" s="365"/>
      <c r="C398" s="270"/>
      <c r="D398" s="355"/>
      <c r="E398" s="353"/>
      <c r="F398" s="361"/>
      <c r="G398" s="315"/>
      <c r="H398" s="315"/>
      <c r="I398" s="315"/>
      <c r="J398" s="315"/>
      <c r="K398" s="344"/>
      <c r="L398" s="270"/>
      <c r="M398" s="250"/>
      <c r="N398" s="366"/>
      <c r="O398" s="251" t="str">
        <f>IFERROR(INDEX('Pipe Table'!$A$3:$R$39,MATCH('WELD LOG'!N398,'Pipe Table'!$A$3:$A$39,),MATCH('WELD LOG'!M398,'Pipe Table'!$A$3:$R$3,0)),"")</f>
        <v/>
      </c>
      <c r="P398" s="601">
        <f t="shared" si="6"/>
        <v>0</v>
      </c>
      <c r="Q398" s="367"/>
      <c r="R398" s="316"/>
      <c r="S398" s="300"/>
      <c r="T398" s="316"/>
      <c r="U398" s="300"/>
      <c r="V398" s="348"/>
      <c r="W398" s="316"/>
      <c r="X398" s="313"/>
      <c r="Y398" s="313"/>
      <c r="Z398" s="313"/>
      <c r="AA398" s="313"/>
      <c r="AB398" s="313"/>
      <c r="AC398" s="313"/>
      <c r="AD398" s="313"/>
      <c r="AE398" s="300"/>
      <c r="AF398" s="300"/>
      <c r="AG398" s="315"/>
      <c r="AH398" s="313"/>
      <c r="AI398" s="313"/>
      <c r="AJ398" s="313"/>
      <c r="AK398" s="313"/>
      <c r="AL398" s="352"/>
      <c r="AM398" s="350"/>
      <c r="AN398" s="311"/>
      <c r="AO398" s="352"/>
      <c r="AP398" s="356"/>
      <c r="AQ398" s="336"/>
      <c r="AR398" s="336"/>
      <c r="AS398" s="336"/>
      <c r="AT398" s="336"/>
      <c r="AU398" s="336"/>
      <c r="AV398" s="336"/>
      <c r="AW398" s="336"/>
      <c r="AX398" s="336"/>
      <c r="AY398" s="336"/>
      <c r="AZ398" s="336"/>
      <c r="BA398" s="336"/>
      <c r="BB398" s="336"/>
      <c r="BC398" s="336"/>
      <c r="BD398" s="336"/>
      <c r="BE398" s="336"/>
      <c r="BF398" s="336"/>
    </row>
    <row r="399" spans="1:58" s="109" customFormat="1" ht="12.95" customHeight="1">
      <c r="A399" s="341"/>
      <c r="B399" s="365"/>
      <c r="C399" s="270"/>
      <c r="D399" s="355"/>
      <c r="E399" s="353"/>
      <c r="F399" s="361"/>
      <c r="G399" s="315"/>
      <c r="H399" s="315"/>
      <c r="I399" s="315"/>
      <c r="J399" s="315"/>
      <c r="K399" s="344"/>
      <c r="L399" s="270"/>
      <c r="M399" s="250"/>
      <c r="N399" s="366"/>
      <c r="O399" s="251" t="str">
        <f>IFERROR(INDEX('Pipe Table'!$A$3:$R$39,MATCH('WELD LOG'!N399,'Pipe Table'!$A$3:$A$39,),MATCH('WELD LOG'!M399,'Pipe Table'!$A$3:$R$3,0)),"")</f>
        <v/>
      </c>
      <c r="P399" s="601">
        <f t="shared" si="6"/>
        <v>0</v>
      </c>
      <c r="Q399" s="367"/>
      <c r="R399" s="316"/>
      <c r="S399" s="300"/>
      <c r="T399" s="316"/>
      <c r="U399" s="300"/>
      <c r="V399" s="348"/>
      <c r="W399" s="316"/>
      <c r="X399" s="313"/>
      <c r="Y399" s="313"/>
      <c r="Z399" s="313"/>
      <c r="AA399" s="313"/>
      <c r="AB399" s="313"/>
      <c r="AC399" s="313"/>
      <c r="AD399" s="313"/>
      <c r="AE399" s="300"/>
      <c r="AF399" s="300"/>
      <c r="AG399" s="315"/>
      <c r="AH399" s="313"/>
      <c r="AI399" s="313"/>
      <c r="AJ399" s="313"/>
      <c r="AK399" s="313"/>
      <c r="AL399" s="352"/>
      <c r="AM399" s="350"/>
      <c r="AN399" s="311"/>
      <c r="AO399" s="352"/>
      <c r="AP399" s="356"/>
      <c r="AQ399" s="336"/>
      <c r="AR399" s="336"/>
      <c r="AS399" s="336"/>
      <c r="AT399" s="336"/>
      <c r="AU399" s="336"/>
      <c r="AV399" s="336"/>
      <c r="AW399" s="336"/>
      <c r="AX399" s="336"/>
      <c r="AY399" s="336"/>
      <c r="AZ399" s="336"/>
      <c r="BA399" s="336"/>
      <c r="BB399" s="336"/>
      <c r="BC399" s="336"/>
      <c r="BD399" s="336"/>
      <c r="BE399" s="336"/>
      <c r="BF399" s="336"/>
    </row>
    <row r="400" spans="1:58" s="109" customFormat="1" ht="12.95" customHeight="1">
      <c r="A400" s="341"/>
      <c r="B400" s="365"/>
      <c r="C400" s="270"/>
      <c r="D400" s="355"/>
      <c r="E400" s="353"/>
      <c r="F400" s="361"/>
      <c r="G400" s="315"/>
      <c r="H400" s="315"/>
      <c r="I400" s="315"/>
      <c r="J400" s="315"/>
      <c r="K400" s="344"/>
      <c r="L400" s="270"/>
      <c r="M400" s="250"/>
      <c r="N400" s="366"/>
      <c r="O400" s="251" t="str">
        <f>IFERROR(INDEX('Pipe Table'!$A$3:$R$39,MATCH('WELD LOG'!N400,'Pipe Table'!$A$3:$A$39,),MATCH('WELD LOG'!M400,'Pipe Table'!$A$3:$R$3,0)),"")</f>
        <v/>
      </c>
      <c r="P400" s="601">
        <f t="shared" si="6"/>
        <v>0</v>
      </c>
      <c r="Q400" s="367"/>
      <c r="R400" s="316"/>
      <c r="S400" s="300"/>
      <c r="T400" s="316"/>
      <c r="U400" s="300"/>
      <c r="V400" s="348"/>
      <c r="W400" s="316"/>
      <c r="X400" s="313"/>
      <c r="Y400" s="313"/>
      <c r="Z400" s="313"/>
      <c r="AA400" s="313"/>
      <c r="AB400" s="313"/>
      <c r="AC400" s="313"/>
      <c r="AD400" s="313"/>
      <c r="AE400" s="300"/>
      <c r="AF400" s="300"/>
      <c r="AG400" s="315"/>
      <c r="AH400" s="313"/>
      <c r="AI400" s="313"/>
      <c r="AJ400" s="313"/>
      <c r="AK400" s="313"/>
      <c r="AL400" s="352"/>
      <c r="AM400" s="350"/>
      <c r="AN400" s="311"/>
      <c r="AO400" s="352"/>
      <c r="AP400" s="356"/>
      <c r="AQ400" s="336"/>
      <c r="AR400" s="336"/>
      <c r="AS400" s="336"/>
      <c r="AT400" s="336"/>
      <c r="AU400" s="336"/>
      <c r="AV400" s="336"/>
      <c r="AW400" s="336"/>
      <c r="AX400" s="336"/>
      <c r="AY400" s="336"/>
      <c r="AZ400" s="336"/>
      <c r="BA400" s="336"/>
      <c r="BB400" s="336"/>
      <c r="BC400" s="336"/>
      <c r="BD400" s="336"/>
      <c r="BE400" s="336"/>
      <c r="BF400" s="336"/>
    </row>
    <row r="401" spans="1:58" s="109" customFormat="1" ht="12.95" customHeight="1">
      <c r="A401" s="341"/>
      <c r="B401" s="365"/>
      <c r="C401" s="270"/>
      <c r="D401" s="355"/>
      <c r="E401" s="353"/>
      <c r="F401" s="361"/>
      <c r="G401" s="315"/>
      <c r="H401" s="315"/>
      <c r="I401" s="315"/>
      <c r="J401" s="315"/>
      <c r="K401" s="344"/>
      <c r="L401" s="270"/>
      <c r="M401" s="250"/>
      <c r="N401" s="366"/>
      <c r="O401" s="251" t="str">
        <f>IFERROR(INDEX('Pipe Table'!$A$3:$R$39,MATCH('WELD LOG'!N401,'Pipe Table'!$A$3:$A$39,),MATCH('WELD LOG'!M401,'Pipe Table'!$A$3:$R$3,0)),"")</f>
        <v/>
      </c>
      <c r="P401" s="601">
        <f t="shared" si="6"/>
        <v>0</v>
      </c>
      <c r="Q401" s="367"/>
      <c r="R401" s="316"/>
      <c r="S401" s="300"/>
      <c r="T401" s="316"/>
      <c r="U401" s="300"/>
      <c r="V401" s="348"/>
      <c r="W401" s="316"/>
      <c r="X401" s="350"/>
      <c r="Y401" s="350"/>
      <c r="Z401" s="350"/>
      <c r="AA401" s="350"/>
      <c r="AB401" s="350"/>
      <c r="AC401" s="350"/>
      <c r="AD401" s="350"/>
      <c r="AE401" s="352"/>
      <c r="AF401" s="352"/>
      <c r="AG401" s="315"/>
      <c r="AH401" s="350"/>
      <c r="AI401" s="313"/>
      <c r="AJ401" s="350"/>
      <c r="AK401" s="350"/>
      <c r="AL401" s="352"/>
      <c r="AM401" s="350"/>
      <c r="AN401" s="311"/>
      <c r="AO401" s="352"/>
      <c r="AP401" s="356"/>
      <c r="AQ401" s="336"/>
      <c r="AR401" s="336"/>
      <c r="AS401" s="336"/>
      <c r="AT401" s="336"/>
      <c r="AU401" s="336"/>
      <c r="AV401" s="336"/>
      <c r="AW401" s="336"/>
      <c r="AX401" s="336"/>
      <c r="AY401" s="336"/>
      <c r="AZ401" s="336"/>
      <c r="BA401" s="336"/>
      <c r="BB401" s="336"/>
      <c r="BC401" s="336"/>
      <c r="BD401" s="336"/>
      <c r="BE401" s="336"/>
      <c r="BF401" s="336"/>
    </row>
    <row r="402" spans="1:58" s="109" customFormat="1" ht="12.95" customHeight="1">
      <c r="A402" s="341"/>
      <c r="B402" s="365"/>
      <c r="C402" s="270"/>
      <c r="D402" s="355"/>
      <c r="E402" s="353"/>
      <c r="F402" s="361"/>
      <c r="G402" s="315"/>
      <c r="H402" s="315"/>
      <c r="I402" s="315"/>
      <c r="J402" s="315"/>
      <c r="K402" s="344"/>
      <c r="L402" s="270"/>
      <c r="M402" s="250"/>
      <c r="N402" s="366"/>
      <c r="O402" s="251" t="str">
        <f>IFERROR(INDEX('Pipe Table'!$A$3:$R$39,MATCH('WELD LOG'!N402,'Pipe Table'!$A$3:$A$39,),MATCH('WELD LOG'!M402,'Pipe Table'!$A$3:$R$3,0)),"")</f>
        <v/>
      </c>
      <c r="P402" s="601">
        <f t="shared" si="6"/>
        <v>0</v>
      </c>
      <c r="Q402" s="367"/>
      <c r="R402" s="316"/>
      <c r="S402" s="300"/>
      <c r="T402" s="316"/>
      <c r="U402" s="300"/>
      <c r="V402" s="348"/>
      <c r="W402" s="316"/>
      <c r="X402" s="313"/>
      <c r="Y402" s="313"/>
      <c r="Z402" s="313"/>
      <c r="AA402" s="313"/>
      <c r="AB402" s="313"/>
      <c r="AC402" s="313"/>
      <c r="AD402" s="313"/>
      <c r="AE402" s="300"/>
      <c r="AF402" s="300"/>
      <c r="AG402" s="315"/>
      <c r="AH402" s="313"/>
      <c r="AI402" s="313"/>
      <c r="AJ402" s="313"/>
      <c r="AK402" s="313"/>
      <c r="AL402" s="352"/>
      <c r="AM402" s="350"/>
      <c r="AN402" s="311"/>
      <c r="AO402" s="352"/>
      <c r="AP402" s="356"/>
      <c r="AQ402" s="336"/>
      <c r="AR402" s="336"/>
      <c r="AS402" s="336"/>
      <c r="AT402" s="336"/>
      <c r="AU402" s="336"/>
      <c r="AV402" s="336"/>
      <c r="AW402" s="336"/>
      <c r="AX402" s="336"/>
      <c r="AY402" s="336"/>
      <c r="AZ402" s="336"/>
      <c r="BA402" s="336"/>
      <c r="BB402" s="336"/>
      <c r="BC402" s="336"/>
      <c r="BD402" s="336"/>
      <c r="BE402" s="336"/>
      <c r="BF402" s="336"/>
    </row>
    <row r="403" spans="1:58" s="109" customFormat="1" ht="12.95" customHeight="1">
      <c r="A403" s="341"/>
      <c r="B403" s="365"/>
      <c r="C403" s="270"/>
      <c r="D403" s="355"/>
      <c r="E403" s="353"/>
      <c r="F403" s="361"/>
      <c r="G403" s="315"/>
      <c r="H403" s="315"/>
      <c r="I403" s="315"/>
      <c r="J403" s="315"/>
      <c r="K403" s="344"/>
      <c r="L403" s="270"/>
      <c r="M403" s="250"/>
      <c r="N403" s="366"/>
      <c r="O403" s="251" t="str">
        <f>IFERROR(INDEX('Pipe Table'!$A$3:$R$39,MATCH('WELD LOG'!N403,'Pipe Table'!$A$3:$A$39,),MATCH('WELD LOG'!M403,'Pipe Table'!$A$3:$R$3,0)),"")</f>
        <v/>
      </c>
      <c r="P403" s="601">
        <f t="shared" si="6"/>
        <v>0</v>
      </c>
      <c r="Q403" s="367"/>
      <c r="R403" s="316"/>
      <c r="S403" s="300"/>
      <c r="T403" s="316"/>
      <c r="U403" s="300"/>
      <c r="V403" s="348"/>
      <c r="W403" s="316"/>
      <c r="X403" s="313"/>
      <c r="Y403" s="313"/>
      <c r="Z403" s="313"/>
      <c r="AA403" s="313"/>
      <c r="AB403" s="313"/>
      <c r="AC403" s="350"/>
      <c r="AD403" s="313"/>
      <c r="AE403" s="300"/>
      <c r="AF403" s="300"/>
      <c r="AG403" s="315"/>
      <c r="AH403" s="313"/>
      <c r="AI403" s="313"/>
      <c r="AJ403" s="313"/>
      <c r="AK403" s="313"/>
      <c r="AL403" s="352"/>
      <c r="AM403" s="350"/>
      <c r="AN403" s="311"/>
      <c r="AO403" s="352"/>
      <c r="AP403" s="356"/>
      <c r="AQ403" s="336"/>
      <c r="AR403" s="336"/>
      <c r="AS403" s="336"/>
      <c r="AT403" s="336"/>
      <c r="AU403" s="336"/>
      <c r="AV403" s="336"/>
      <c r="AW403" s="336"/>
      <c r="AX403" s="336"/>
      <c r="AY403" s="336"/>
      <c r="AZ403" s="336"/>
      <c r="BA403" s="336"/>
      <c r="BB403" s="336"/>
      <c r="BC403" s="336"/>
      <c r="BD403" s="336"/>
      <c r="BE403" s="336"/>
      <c r="BF403" s="336"/>
    </row>
    <row r="404" spans="1:58" s="109" customFormat="1" ht="12.95" customHeight="1">
      <c r="A404" s="341"/>
      <c r="B404" s="365"/>
      <c r="C404" s="270"/>
      <c r="D404" s="355"/>
      <c r="E404" s="353"/>
      <c r="F404" s="361"/>
      <c r="G404" s="315"/>
      <c r="H404" s="315"/>
      <c r="I404" s="315"/>
      <c r="J404" s="315"/>
      <c r="K404" s="344"/>
      <c r="L404" s="270"/>
      <c r="M404" s="250"/>
      <c r="N404" s="366"/>
      <c r="O404" s="251" t="str">
        <f>IFERROR(INDEX('Pipe Table'!$A$3:$R$39,MATCH('WELD LOG'!N404,'Pipe Table'!$A$3:$A$39,),MATCH('WELD LOG'!M404,'Pipe Table'!$A$3:$R$3,0)),"")</f>
        <v/>
      </c>
      <c r="P404" s="601">
        <f t="shared" si="6"/>
        <v>0</v>
      </c>
      <c r="Q404" s="367"/>
      <c r="R404" s="316"/>
      <c r="S404" s="300"/>
      <c r="T404" s="316"/>
      <c r="U404" s="300"/>
      <c r="V404" s="348"/>
      <c r="W404" s="316"/>
      <c r="X404" s="350"/>
      <c r="Y404" s="350"/>
      <c r="Z404" s="350"/>
      <c r="AA404" s="350"/>
      <c r="AB404" s="350"/>
      <c r="AC404" s="350"/>
      <c r="AD404" s="350"/>
      <c r="AE404" s="352"/>
      <c r="AF404" s="352"/>
      <c r="AG404" s="315"/>
      <c r="AH404" s="350"/>
      <c r="AI404" s="313"/>
      <c r="AJ404" s="350"/>
      <c r="AK404" s="350"/>
      <c r="AL404" s="352"/>
      <c r="AM404" s="350"/>
      <c r="AN404" s="311"/>
      <c r="AO404" s="352"/>
      <c r="AP404" s="356"/>
      <c r="AQ404" s="336"/>
      <c r="AR404" s="336"/>
      <c r="AS404" s="336"/>
      <c r="AT404" s="336"/>
      <c r="AU404" s="336"/>
      <c r="AV404" s="336"/>
      <c r="AW404" s="336"/>
      <c r="AX404" s="336"/>
      <c r="AY404" s="336"/>
      <c r="AZ404" s="336"/>
      <c r="BA404" s="336"/>
      <c r="BB404" s="336"/>
      <c r="BC404" s="336"/>
      <c r="BD404" s="336"/>
      <c r="BE404" s="336"/>
      <c r="BF404" s="336"/>
    </row>
    <row r="405" spans="1:58" s="109" customFormat="1" ht="12.95" customHeight="1">
      <c r="A405" s="341"/>
      <c r="B405" s="365"/>
      <c r="C405" s="270"/>
      <c r="D405" s="355"/>
      <c r="E405" s="353"/>
      <c r="F405" s="361"/>
      <c r="G405" s="315"/>
      <c r="H405" s="315"/>
      <c r="I405" s="315"/>
      <c r="J405" s="315"/>
      <c r="K405" s="344"/>
      <c r="L405" s="270"/>
      <c r="M405" s="250"/>
      <c r="N405" s="366"/>
      <c r="O405" s="251" t="str">
        <f>IFERROR(INDEX('Pipe Table'!$A$3:$R$39,MATCH('WELD LOG'!N405,'Pipe Table'!$A$3:$A$39,),MATCH('WELD LOG'!M405,'Pipe Table'!$A$3:$R$3,0)),"")</f>
        <v/>
      </c>
      <c r="P405" s="601">
        <f t="shared" si="6"/>
        <v>0</v>
      </c>
      <c r="Q405" s="367"/>
      <c r="R405" s="316"/>
      <c r="S405" s="300"/>
      <c r="T405" s="316"/>
      <c r="U405" s="300"/>
      <c r="V405" s="348"/>
      <c r="W405" s="316"/>
      <c r="X405" s="313"/>
      <c r="Y405" s="313"/>
      <c r="Z405" s="313"/>
      <c r="AA405" s="313"/>
      <c r="AB405" s="313"/>
      <c r="AC405" s="313"/>
      <c r="AD405" s="313"/>
      <c r="AE405" s="300"/>
      <c r="AF405" s="300"/>
      <c r="AG405" s="315"/>
      <c r="AH405" s="313"/>
      <c r="AI405" s="313"/>
      <c r="AJ405" s="313"/>
      <c r="AK405" s="313"/>
      <c r="AL405" s="352"/>
      <c r="AM405" s="350"/>
      <c r="AN405" s="311"/>
      <c r="AO405" s="352"/>
      <c r="AP405" s="356"/>
      <c r="AQ405" s="336"/>
      <c r="AR405" s="336"/>
      <c r="AS405" s="336"/>
      <c r="AT405" s="336"/>
      <c r="AU405" s="336"/>
      <c r="AV405" s="336"/>
      <c r="AW405" s="336"/>
      <c r="AX405" s="336"/>
      <c r="AY405" s="336"/>
      <c r="AZ405" s="336"/>
      <c r="BA405" s="336"/>
      <c r="BB405" s="336"/>
      <c r="BC405" s="336"/>
      <c r="BD405" s="336"/>
      <c r="BE405" s="336"/>
      <c r="BF405" s="336"/>
    </row>
    <row r="406" spans="1:58" s="109" customFormat="1" ht="12.95" customHeight="1">
      <c r="A406" s="341"/>
      <c r="B406" s="365"/>
      <c r="C406" s="270"/>
      <c r="D406" s="355"/>
      <c r="E406" s="353"/>
      <c r="F406" s="361"/>
      <c r="G406" s="315"/>
      <c r="H406" s="315"/>
      <c r="I406" s="315"/>
      <c r="J406" s="315"/>
      <c r="K406" s="344"/>
      <c r="L406" s="270"/>
      <c r="M406" s="250"/>
      <c r="N406" s="366"/>
      <c r="O406" s="251" t="str">
        <f>IFERROR(INDEX('Pipe Table'!$A$3:$R$39,MATCH('WELD LOG'!N406,'Pipe Table'!$A$3:$A$39,),MATCH('WELD LOG'!M406,'Pipe Table'!$A$3:$R$3,0)),"")</f>
        <v/>
      </c>
      <c r="P406" s="601">
        <f t="shared" si="6"/>
        <v>0</v>
      </c>
      <c r="Q406" s="367"/>
      <c r="R406" s="316"/>
      <c r="S406" s="300"/>
      <c r="T406" s="316"/>
      <c r="U406" s="300"/>
      <c r="V406" s="348"/>
      <c r="W406" s="316"/>
      <c r="X406" s="313"/>
      <c r="Y406" s="313"/>
      <c r="Z406" s="313"/>
      <c r="AA406" s="313"/>
      <c r="AB406" s="313"/>
      <c r="AC406" s="313"/>
      <c r="AD406" s="313"/>
      <c r="AE406" s="300"/>
      <c r="AF406" s="300"/>
      <c r="AG406" s="315"/>
      <c r="AH406" s="313"/>
      <c r="AI406" s="313"/>
      <c r="AJ406" s="313"/>
      <c r="AK406" s="313"/>
      <c r="AL406" s="352"/>
      <c r="AM406" s="350"/>
      <c r="AN406" s="311"/>
      <c r="AO406" s="352"/>
      <c r="AP406" s="356"/>
      <c r="AQ406" s="336"/>
      <c r="AR406" s="336"/>
      <c r="AS406" s="336"/>
      <c r="AT406" s="336"/>
      <c r="AU406" s="336"/>
      <c r="AV406" s="336"/>
      <c r="AW406" s="336"/>
      <c r="AX406" s="336"/>
      <c r="AY406" s="336"/>
      <c r="AZ406" s="336"/>
      <c r="BA406" s="336"/>
      <c r="BB406" s="336"/>
      <c r="BC406" s="336"/>
      <c r="BD406" s="336"/>
      <c r="BE406" s="336"/>
      <c r="BF406" s="336"/>
    </row>
    <row r="407" spans="1:58" s="109" customFormat="1" ht="12.95" customHeight="1">
      <c r="A407" s="341"/>
      <c r="B407" s="365"/>
      <c r="C407" s="270"/>
      <c r="D407" s="355"/>
      <c r="E407" s="353"/>
      <c r="F407" s="361"/>
      <c r="G407" s="315"/>
      <c r="H407" s="315"/>
      <c r="I407" s="315"/>
      <c r="J407" s="315"/>
      <c r="K407" s="344"/>
      <c r="L407" s="270"/>
      <c r="M407" s="250"/>
      <c r="N407" s="366"/>
      <c r="O407" s="251" t="str">
        <f>IFERROR(INDEX('Pipe Table'!$A$3:$R$39,MATCH('WELD LOG'!N407,'Pipe Table'!$A$3:$A$39,),MATCH('WELD LOG'!M407,'Pipe Table'!$A$3:$R$3,0)),"")</f>
        <v/>
      </c>
      <c r="P407" s="601">
        <f t="shared" si="6"/>
        <v>0</v>
      </c>
      <c r="Q407" s="367"/>
      <c r="R407" s="316"/>
      <c r="S407" s="300"/>
      <c r="T407" s="316"/>
      <c r="U407" s="300"/>
      <c r="V407" s="348"/>
      <c r="W407" s="316"/>
      <c r="X407" s="313"/>
      <c r="Y407" s="313"/>
      <c r="Z407" s="313"/>
      <c r="AA407" s="313"/>
      <c r="AB407" s="313"/>
      <c r="AC407" s="313"/>
      <c r="AD407" s="313"/>
      <c r="AE407" s="300"/>
      <c r="AF407" s="300"/>
      <c r="AG407" s="315"/>
      <c r="AH407" s="313"/>
      <c r="AI407" s="313"/>
      <c r="AJ407" s="313"/>
      <c r="AK407" s="313"/>
      <c r="AL407" s="352"/>
      <c r="AM407" s="350"/>
      <c r="AN407" s="311"/>
      <c r="AO407" s="352"/>
      <c r="AP407" s="356"/>
      <c r="AQ407" s="336"/>
      <c r="AR407" s="336"/>
      <c r="AS407" s="336"/>
      <c r="AT407" s="336"/>
      <c r="AU407" s="336"/>
      <c r="AV407" s="336"/>
      <c r="AW407" s="336"/>
      <c r="AX407" s="336"/>
      <c r="AY407" s="336"/>
      <c r="AZ407" s="336"/>
      <c r="BA407" s="336"/>
      <c r="BB407" s="336"/>
      <c r="BC407" s="336"/>
      <c r="BD407" s="336"/>
      <c r="BE407" s="336"/>
      <c r="BF407" s="336"/>
    </row>
    <row r="408" spans="1:58" s="109" customFormat="1" ht="12.95" customHeight="1">
      <c r="A408" s="341"/>
      <c r="B408" s="365"/>
      <c r="C408" s="270"/>
      <c r="D408" s="355"/>
      <c r="E408" s="353"/>
      <c r="F408" s="361"/>
      <c r="G408" s="315"/>
      <c r="H408" s="315"/>
      <c r="I408" s="315"/>
      <c r="J408" s="315"/>
      <c r="K408" s="344"/>
      <c r="L408" s="270"/>
      <c r="M408" s="250"/>
      <c r="N408" s="366"/>
      <c r="O408" s="251" t="str">
        <f>IFERROR(INDEX('Pipe Table'!$A$3:$R$39,MATCH('WELD LOG'!N408,'Pipe Table'!$A$3:$A$39,),MATCH('WELD LOG'!M408,'Pipe Table'!$A$3:$R$3,0)),"")</f>
        <v/>
      </c>
      <c r="P408" s="601">
        <f t="shared" si="6"/>
        <v>0</v>
      </c>
      <c r="Q408" s="367"/>
      <c r="R408" s="316"/>
      <c r="S408" s="300"/>
      <c r="T408" s="316"/>
      <c r="U408" s="316"/>
      <c r="V408" s="348"/>
      <c r="W408" s="316"/>
      <c r="X408" s="313"/>
      <c r="Y408" s="313"/>
      <c r="Z408" s="313"/>
      <c r="AA408" s="313"/>
      <c r="AB408" s="313"/>
      <c r="AC408" s="313"/>
      <c r="AD408" s="313"/>
      <c r="AE408" s="300"/>
      <c r="AF408" s="300"/>
      <c r="AG408" s="315"/>
      <c r="AH408" s="313"/>
      <c r="AI408" s="313"/>
      <c r="AJ408" s="313"/>
      <c r="AK408" s="313"/>
      <c r="AL408" s="352"/>
      <c r="AM408" s="350"/>
      <c r="AN408" s="311"/>
      <c r="AO408" s="352"/>
      <c r="AP408" s="356"/>
      <c r="AQ408" s="336"/>
      <c r="AR408" s="336"/>
      <c r="AS408" s="336"/>
      <c r="AT408" s="336"/>
      <c r="AU408" s="336"/>
      <c r="AV408" s="336"/>
      <c r="AW408" s="336"/>
      <c r="AX408" s="336"/>
      <c r="AY408" s="336"/>
      <c r="AZ408" s="336"/>
      <c r="BA408" s="336"/>
      <c r="BB408" s="336"/>
      <c r="BC408" s="336"/>
      <c r="BD408" s="336"/>
      <c r="BE408" s="336"/>
      <c r="BF408" s="336"/>
    </row>
    <row r="409" spans="1:58" s="109" customFormat="1" ht="12.95" customHeight="1">
      <c r="A409" s="341"/>
      <c r="B409" s="365"/>
      <c r="C409" s="270"/>
      <c r="D409" s="355"/>
      <c r="E409" s="353"/>
      <c r="F409" s="361"/>
      <c r="G409" s="315"/>
      <c r="H409" s="315"/>
      <c r="I409" s="315"/>
      <c r="J409" s="315"/>
      <c r="K409" s="344"/>
      <c r="L409" s="270"/>
      <c r="M409" s="250"/>
      <c r="N409" s="366"/>
      <c r="O409" s="251" t="str">
        <f>IFERROR(INDEX('Pipe Table'!$A$3:$R$39,MATCH('WELD LOG'!N409,'Pipe Table'!$A$3:$A$39,),MATCH('WELD LOG'!M409,'Pipe Table'!$A$3:$R$3,0)),"")</f>
        <v/>
      </c>
      <c r="P409" s="601">
        <f t="shared" si="6"/>
        <v>0</v>
      </c>
      <c r="Q409" s="367"/>
      <c r="R409" s="316"/>
      <c r="S409" s="300"/>
      <c r="T409" s="316"/>
      <c r="U409" s="316"/>
      <c r="V409" s="348"/>
      <c r="W409" s="316"/>
      <c r="X409" s="313"/>
      <c r="Y409" s="313"/>
      <c r="Z409" s="313"/>
      <c r="AA409" s="313"/>
      <c r="AB409" s="313"/>
      <c r="AC409" s="313"/>
      <c r="AD409" s="313"/>
      <c r="AE409" s="300"/>
      <c r="AF409" s="300"/>
      <c r="AG409" s="315"/>
      <c r="AH409" s="313"/>
      <c r="AI409" s="313"/>
      <c r="AJ409" s="313"/>
      <c r="AK409" s="313"/>
      <c r="AL409" s="352"/>
      <c r="AM409" s="350"/>
      <c r="AN409" s="311"/>
      <c r="AO409" s="352"/>
      <c r="AP409" s="356"/>
      <c r="AQ409" s="336"/>
      <c r="AR409" s="336"/>
      <c r="AS409" s="336"/>
      <c r="AT409" s="336"/>
      <c r="AU409" s="336"/>
      <c r="AV409" s="336"/>
      <c r="AW409" s="336"/>
      <c r="AX409" s="336"/>
      <c r="AY409" s="336"/>
      <c r="AZ409" s="336"/>
      <c r="BA409" s="336"/>
      <c r="BB409" s="336"/>
      <c r="BC409" s="336"/>
      <c r="BD409" s="336"/>
      <c r="BE409" s="336"/>
      <c r="BF409" s="336"/>
    </row>
    <row r="410" spans="1:58" s="109" customFormat="1" ht="12.95" customHeight="1">
      <c r="A410" s="341"/>
      <c r="B410" s="365"/>
      <c r="C410" s="270"/>
      <c r="D410" s="355"/>
      <c r="E410" s="353"/>
      <c r="F410" s="361"/>
      <c r="G410" s="315"/>
      <c r="H410" s="315"/>
      <c r="I410" s="315"/>
      <c r="J410" s="315"/>
      <c r="K410" s="344"/>
      <c r="L410" s="270"/>
      <c r="M410" s="250"/>
      <c r="N410" s="366"/>
      <c r="O410" s="251" t="str">
        <f>IFERROR(INDEX('Pipe Table'!$A$3:$R$39,MATCH('WELD LOG'!N410,'Pipe Table'!$A$3:$A$39,),MATCH('WELD LOG'!M410,'Pipe Table'!$A$3:$R$3,0)),"")</f>
        <v/>
      </c>
      <c r="P410" s="601">
        <f t="shared" si="6"/>
        <v>0</v>
      </c>
      <c r="Q410" s="367"/>
      <c r="R410" s="316"/>
      <c r="S410" s="300"/>
      <c r="T410" s="316"/>
      <c r="U410" s="316"/>
      <c r="V410" s="348"/>
      <c r="W410" s="316"/>
      <c r="X410" s="313"/>
      <c r="Y410" s="313"/>
      <c r="Z410" s="313"/>
      <c r="AA410" s="313"/>
      <c r="AB410" s="313"/>
      <c r="AC410" s="313"/>
      <c r="AD410" s="313"/>
      <c r="AE410" s="300"/>
      <c r="AF410" s="300"/>
      <c r="AG410" s="315"/>
      <c r="AH410" s="313"/>
      <c r="AI410" s="313"/>
      <c r="AJ410" s="313"/>
      <c r="AK410" s="313"/>
      <c r="AL410" s="352"/>
      <c r="AM410" s="350"/>
      <c r="AN410" s="311"/>
      <c r="AO410" s="352"/>
      <c r="AP410" s="356"/>
      <c r="AQ410" s="336"/>
      <c r="AR410" s="336"/>
      <c r="AS410" s="336"/>
      <c r="AT410" s="336"/>
      <c r="AU410" s="336"/>
      <c r="AV410" s="336"/>
      <c r="AW410" s="336"/>
      <c r="AX410" s="336"/>
      <c r="AY410" s="336"/>
      <c r="AZ410" s="336"/>
      <c r="BA410" s="336"/>
      <c r="BB410" s="336"/>
      <c r="BC410" s="336"/>
      <c r="BD410" s="336"/>
      <c r="BE410" s="336"/>
      <c r="BF410" s="336"/>
    </row>
    <row r="411" spans="1:58" s="109" customFormat="1" ht="12.95" customHeight="1">
      <c r="A411" s="341"/>
      <c r="B411" s="365"/>
      <c r="C411" s="270"/>
      <c r="D411" s="355"/>
      <c r="E411" s="353"/>
      <c r="F411" s="361"/>
      <c r="G411" s="315"/>
      <c r="H411" s="315"/>
      <c r="I411" s="315"/>
      <c r="J411" s="315"/>
      <c r="K411" s="344"/>
      <c r="L411" s="270"/>
      <c r="M411" s="250"/>
      <c r="N411" s="366"/>
      <c r="O411" s="251" t="str">
        <f>IFERROR(INDEX('Pipe Table'!$A$3:$R$39,MATCH('WELD LOG'!N411,'Pipe Table'!$A$3:$A$39,),MATCH('WELD LOG'!M411,'Pipe Table'!$A$3:$R$3,0)),"")</f>
        <v/>
      </c>
      <c r="P411" s="601">
        <f t="shared" si="6"/>
        <v>0</v>
      </c>
      <c r="Q411" s="367"/>
      <c r="R411" s="316"/>
      <c r="S411" s="300"/>
      <c r="T411" s="316"/>
      <c r="U411" s="316"/>
      <c r="V411" s="348"/>
      <c r="W411" s="316"/>
      <c r="X411" s="350"/>
      <c r="Y411" s="350"/>
      <c r="Z411" s="350"/>
      <c r="AA411" s="350"/>
      <c r="AB411" s="350"/>
      <c r="AC411" s="350"/>
      <c r="AD411" s="350"/>
      <c r="AE411" s="352"/>
      <c r="AF411" s="352"/>
      <c r="AG411" s="315"/>
      <c r="AH411" s="350"/>
      <c r="AI411" s="313"/>
      <c r="AJ411" s="350"/>
      <c r="AK411" s="350"/>
      <c r="AL411" s="352"/>
      <c r="AM411" s="350"/>
      <c r="AN411" s="311"/>
      <c r="AO411" s="352"/>
      <c r="AP411" s="356"/>
      <c r="AQ411" s="336"/>
      <c r="AR411" s="336"/>
      <c r="AS411" s="336"/>
      <c r="AT411" s="336"/>
      <c r="AU411" s="336"/>
      <c r="AV411" s="336"/>
      <c r="AW411" s="336"/>
      <c r="AX411" s="336"/>
      <c r="AY411" s="336"/>
      <c r="AZ411" s="336"/>
      <c r="BA411" s="336"/>
      <c r="BB411" s="336"/>
      <c r="BC411" s="336"/>
      <c r="BD411" s="336"/>
      <c r="BE411" s="336"/>
      <c r="BF411" s="336"/>
    </row>
    <row r="412" spans="1:58" s="109" customFormat="1" ht="12.95" customHeight="1">
      <c r="A412" s="341"/>
      <c r="B412" s="365"/>
      <c r="C412" s="270"/>
      <c r="D412" s="355"/>
      <c r="E412" s="353"/>
      <c r="F412" s="361"/>
      <c r="G412" s="315"/>
      <c r="H412" s="315"/>
      <c r="I412" s="315"/>
      <c r="J412" s="315"/>
      <c r="K412" s="344"/>
      <c r="L412" s="270"/>
      <c r="M412" s="250"/>
      <c r="N412" s="366"/>
      <c r="O412" s="251" t="str">
        <f>IFERROR(INDEX('Pipe Table'!$A$3:$R$39,MATCH('WELD LOG'!N412,'Pipe Table'!$A$3:$A$39,),MATCH('WELD LOG'!M412,'Pipe Table'!$A$3:$R$3,0)),"")</f>
        <v/>
      </c>
      <c r="P412" s="601">
        <f t="shared" si="6"/>
        <v>0</v>
      </c>
      <c r="Q412" s="367"/>
      <c r="R412" s="316"/>
      <c r="S412" s="300"/>
      <c r="T412" s="316"/>
      <c r="U412" s="316"/>
      <c r="V412" s="348"/>
      <c r="W412" s="316"/>
      <c r="X412" s="313"/>
      <c r="Y412" s="313"/>
      <c r="Z412" s="313"/>
      <c r="AA412" s="313"/>
      <c r="AB412" s="313"/>
      <c r="AC412" s="313"/>
      <c r="AD412" s="313"/>
      <c r="AE412" s="300"/>
      <c r="AF412" s="300"/>
      <c r="AG412" s="315"/>
      <c r="AH412" s="313"/>
      <c r="AI412" s="313"/>
      <c r="AJ412" s="313"/>
      <c r="AK412" s="313"/>
      <c r="AL412" s="352"/>
      <c r="AM412" s="350"/>
      <c r="AN412" s="311"/>
      <c r="AO412" s="352"/>
      <c r="AP412" s="356"/>
      <c r="AQ412" s="336"/>
      <c r="AR412" s="336"/>
      <c r="AS412" s="336"/>
      <c r="AT412" s="336"/>
      <c r="AU412" s="336"/>
      <c r="AV412" s="336"/>
      <c r="AW412" s="336"/>
      <c r="AX412" s="336"/>
      <c r="AY412" s="336"/>
      <c r="AZ412" s="336"/>
      <c r="BA412" s="336"/>
      <c r="BB412" s="336"/>
      <c r="BC412" s="336"/>
      <c r="BD412" s="336"/>
      <c r="BE412" s="336"/>
      <c r="BF412" s="336"/>
    </row>
    <row r="413" spans="1:58" s="109" customFormat="1" ht="12.95" customHeight="1">
      <c r="A413" s="341"/>
      <c r="B413" s="365"/>
      <c r="C413" s="270"/>
      <c r="D413" s="355"/>
      <c r="E413" s="353"/>
      <c r="F413" s="361"/>
      <c r="G413" s="315"/>
      <c r="H413" s="315"/>
      <c r="I413" s="315"/>
      <c r="J413" s="315"/>
      <c r="K413" s="344"/>
      <c r="L413" s="270"/>
      <c r="M413" s="250"/>
      <c r="N413" s="366"/>
      <c r="O413" s="251" t="str">
        <f>IFERROR(INDEX('Pipe Table'!$A$3:$R$39,MATCH('WELD LOG'!N413,'Pipe Table'!$A$3:$A$39,),MATCH('WELD LOG'!M413,'Pipe Table'!$A$3:$R$3,0)),"")</f>
        <v/>
      </c>
      <c r="P413" s="601">
        <f t="shared" si="6"/>
        <v>0</v>
      </c>
      <c r="Q413" s="367"/>
      <c r="R413" s="316"/>
      <c r="S413" s="300"/>
      <c r="T413" s="316"/>
      <c r="U413" s="316"/>
      <c r="V413" s="348"/>
      <c r="W413" s="316"/>
      <c r="X413" s="313"/>
      <c r="Y413" s="313"/>
      <c r="Z413" s="313"/>
      <c r="AA413" s="313"/>
      <c r="AB413" s="313"/>
      <c r="AC413" s="313"/>
      <c r="AD413" s="313"/>
      <c r="AE413" s="300"/>
      <c r="AF413" s="300"/>
      <c r="AG413" s="315"/>
      <c r="AH413" s="313"/>
      <c r="AI413" s="313"/>
      <c r="AJ413" s="313"/>
      <c r="AK413" s="313"/>
      <c r="AL413" s="352"/>
      <c r="AM413" s="350"/>
      <c r="AN413" s="311"/>
      <c r="AO413" s="352"/>
      <c r="AP413" s="356"/>
      <c r="AQ413" s="336"/>
      <c r="AR413" s="336"/>
      <c r="AS413" s="336"/>
      <c r="AT413" s="336"/>
      <c r="AU413" s="336"/>
      <c r="AV413" s="336"/>
      <c r="AW413" s="336"/>
      <c r="AX413" s="336"/>
      <c r="AY413" s="336"/>
      <c r="AZ413" s="336"/>
      <c r="BA413" s="336"/>
      <c r="BB413" s="336"/>
      <c r="BC413" s="336"/>
      <c r="BD413" s="336"/>
      <c r="BE413" s="336"/>
      <c r="BF413" s="336"/>
    </row>
    <row r="414" spans="1:58" s="109" customFormat="1" ht="12.95" customHeight="1">
      <c r="A414" s="341"/>
      <c r="B414" s="365"/>
      <c r="C414" s="270"/>
      <c r="D414" s="355"/>
      <c r="E414" s="353"/>
      <c r="F414" s="361"/>
      <c r="G414" s="315"/>
      <c r="H414" s="315"/>
      <c r="I414" s="315"/>
      <c r="J414" s="315"/>
      <c r="K414" s="344"/>
      <c r="L414" s="270"/>
      <c r="M414" s="250"/>
      <c r="N414" s="366"/>
      <c r="O414" s="251" t="str">
        <f>IFERROR(INDEX('Pipe Table'!$A$3:$R$39,MATCH('WELD LOG'!N414,'Pipe Table'!$A$3:$A$39,),MATCH('WELD LOG'!M414,'Pipe Table'!$A$3:$R$3,0)),"")</f>
        <v/>
      </c>
      <c r="P414" s="601">
        <f t="shared" si="6"/>
        <v>0</v>
      </c>
      <c r="Q414" s="367"/>
      <c r="R414" s="316"/>
      <c r="S414" s="300"/>
      <c r="T414" s="316"/>
      <c r="U414" s="316"/>
      <c r="V414" s="348"/>
      <c r="W414" s="316"/>
      <c r="X414" s="350"/>
      <c r="Y414" s="350"/>
      <c r="Z414" s="350"/>
      <c r="AA414" s="350"/>
      <c r="AB414" s="350"/>
      <c r="AC414" s="350"/>
      <c r="AD414" s="350"/>
      <c r="AE414" s="352"/>
      <c r="AF414" s="352"/>
      <c r="AG414" s="315"/>
      <c r="AH414" s="350"/>
      <c r="AI414" s="313"/>
      <c r="AJ414" s="350"/>
      <c r="AK414" s="350"/>
      <c r="AL414" s="352"/>
      <c r="AM414" s="350"/>
      <c r="AN414" s="311"/>
      <c r="AO414" s="352"/>
      <c r="AP414" s="356"/>
      <c r="AQ414" s="336"/>
      <c r="AR414" s="336"/>
      <c r="AS414" s="336"/>
      <c r="AT414" s="336"/>
      <c r="AU414" s="336"/>
      <c r="AV414" s="336"/>
      <c r="AW414" s="336"/>
      <c r="AX414" s="336"/>
      <c r="AY414" s="336"/>
      <c r="AZ414" s="336"/>
      <c r="BA414" s="336"/>
      <c r="BB414" s="336"/>
      <c r="BC414" s="336"/>
      <c r="BD414" s="336"/>
      <c r="BE414" s="336"/>
      <c r="BF414" s="336"/>
    </row>
    <row r="415" spans="1:58" s="109" customFormat="1" ht="12.95" customHeight="1">
      <c r="A415" s="341"/>
      <c r="B415" s="365"/>
      <c r="C415" s="355"/>
      <c r="D415" s="355"/>
      <c r="E415" s="353"/>
      <c r="F415" s="361"/>
      <c r="G415" s="315"/>
      <c r="H415" s="315"/>
      <c r="I415" s="315"/>
      <c r="J415" s="315"/>
      <c r="K415" s="355"/>
      <c r="L415" s="368"/>
      <c r="M415" s="250"/>
      <c r="N415" s="366"/>
      <c r="O415" s="251" t="str">
        <f>IFERROR(INDEX('Pipe Table'!$A$3:$R$39,MATCH('WELD LOG'!N415,'Pipe Table'!$A$3:$A$39,),MATCH('WELD LOG'!M415,'Pipe Table'!$A$3:$R$3,0)),"")</f>
        <v/>
      </c>
      <c r="P415" s="601">
        <f t="shared" si="6"/>
        <v>0</v>
      </c>
      <c r="Q415" s="367"/>
      <c r="R415" s="316"/>
      <c r="S415" s="352"/>
      <c r="T415" s="316"/>
      <c r="U415" s="316"/>
      <c r="V415" s="348"/>
      <c r="W415" s="316"/>
      <c r="X415" s="313"/>
      <c r="Y415" s="313"/>
      <c r="Z415" s="313"/>
      <c r="AA415" s="313"/>
      <c r="AB415" s="313"/>
      <c r="AC415" s="369"/>
      <c r="AD415" s="369"/>
      <c r="AE415" s="300"/>
      <c r="AF415" s="352"/>
      <c r="AG415" s="315"/>
      <c r="AH415" s="313"/>
      <c r="AI415" s="313"/>
      <c r="AJ415" s="313"/>
      <c r="AK415" s="313"/>
      <c r="AL415" s="300"/>
      <c r="AM415" s="313"/>
      <c r="AN415" s="311"/>
      <c r="AO415" s="352"/>
      <c r="AP415" s="356"/>
      <c r="AQ415" s="336"/>
      <c r="AR415" s="336"/>
      <c r="AS415" s="336"/>
      <c r="AT415" s="336"/>
      <c r="AU415" s="336"/>
      <c r="AV415" s="336"/>
      <c r="AW415" s="336"/>
      <c r="AX415" s="336"/>
      <c r="AY415" s="336"/>
      <c r="AZ415" s="336"/>
      <c r="BA415" s="336"/>
      <c r="BB415" s="336"/>
      <c r="BC415" s="336"/>
      <c r="BD415" s="336"/>
      <c r="BE415" s="336"/>
      <c r="BF415" s="336"/>
    </row>
    <row r="416" spans="1:58" s="109" customFormat="1" ht="12.95" customHeight="1">
      <c r="A416" s="341"/>
      <c r="B416" s="365"/>
      <c r="C416" s="355"/>
      <c r="D416" s="355"/>
      <c r="E416" s="353"/>
      <c r="F416" s="361"/>
      <c r="G416" s="315"/>
      <c r="H416" s="315"/>
      <c r="I416" s="315"/>
      <c r="J416" s="315"/>
      <c r="K416" s="355"/>
      <c r="L416" s="368"/>
      <c r="M416" s="250"/>
      <c r="N416" s="366"/>
      <c r="O416" s="251" t="str">
        <f>IFERROR(INDEX('Pipe Table'!$A$3:$R$39,MATCH('WELD LOG'!N416,'Pipe Table'!$A$3:$A$39,),MATCH('WELD LOG'!M416,'Pipe Table'!$A$3:$R$3,0)),"")</f>
        <v/>
      </c>
      <c r="P416" s="601">
        <f t="shared" si="6"/>
        <v>0</v>
      </c>
      <c r="Q416" s="367"/>
      <c r="R416" s="316"/>
      <c r="S416" s="352"/>
      <c r="T416" s="316"/>
      <c r="U416" s="316"/>
      <c r="V416" s="348"/>
      <c r="W416" s="316"/>
      <c r="X416" s="313"/>
      <c r="Y416" s="313"/>
      <c r="Z416" s="313"/>
      <c r="AA416" s="350"/>
      <c r="AB416" s="350"/>
      <c r="AC416" s="313"/>
      <c r="AD416" s="313"/>
      <c r="AE416" s="300"/>
      <c r="AF416" s="300"/>
      <c r="AG416" s="315"/>
      <c r="AH416" s="313"/>
      <c r="AI416" s="313"/>
      <c r="AJ416" s="313"/>
      <c r="AK416" s="313"/>
      <c r="AL416" s="300"/>
      <c r="AM416" s="313"/>
      <c r="AN416" s="311"/>
      <c r="AO416" s="352"/>
      <c r="AP416" s="356"/>
      <c r="AQ416" s="336"/>
      <c r="AR416" s="336"/>
      <c r="AS416" s="336"/>
      <c r="AT416" s="336"/>
      <c r="AU416" s="336"/>
      <c r="AV416" s="336"/>
      <c r="AW416" s="336"/>
      <c r="AX416" s="336"/>
      <c r="AY416" s="336"/>
      <c r="AZ416" s="336"/>
      <c r="BA416" s="336"/>
      <c r="BB416" s="336"/>
      <c r="BC416" s="336"/>
      <c r="BD416" s="336"/>
      <c r="BE416" s="336"/>
      <c r="BF416" s="336"/>
    </row>
    <row r="417" spans="1:58" s="109" customFormat="1" ht="12.95" customHeight="1">
      <c r="A417" s="341"/>
      <c r="B417" s="365"/>
      <c r="C417" s="355"/>
      <c r="D417" s="355"/>
      <c r="E417" s="353"/>
      <c r="F417" s="361"/>
      <c r="G417" s="315"/>
      <c r="H417" s="315"/>
      <c r="I417" s="315"/>
      <c r="J417" s="315"/>
      <c r="K417" s="355"/>
      <c r="L417" s="368"/>
      <c r="M417" s="250"/>
      <c r="N417" s="366"/>
      <c r="O417" s="251" t="str">
        <f>IFERROR(INDEX('Pipe Table'!$A$3:$R$39,MATCH('WELD LOG'!N417,'Pipe Table'!$A$3:$A$39,),MATCH('WELD LOG'!M417,'Pipe Table'!$A$3:$R$3,0)),"")</f>
        <v/>
      </c>
      <c r="P417" s="601">
        <f t="shared" si="6"/>
        <v>0</v>
      </c>
      <c r="Q417" s="367"/>
      <c r="R417" s="316"/>
      <c r="S417" s="352"/>
      <c r="T417" s="316"/>
      <c r="U417" s="316"/>
      <c r="V417" s="348"/>
      <c r="W417" s="316"/>
      <c r="X417" s="313"/>
      <c r="Y417" s="313"/>
      <c r="Z417" s="313"/>
      <c r="AA417" s="350"/>
      <c r="AB417" s="350"/>
      <c r="AC417" s="313"/>
      <c r="AD417" s="313"/>
      <c r="AE417" s="300"/>
      <c r="AF417" s="300"/>
      <c r="AG417" s="315"/>
      <c r="AH417" s="313"/>
      <c r="AI417" s="313"/>
      <c r="AJ417" s="313"/>
      <c r="AK417" s="313"/>
      <c r="AL417" s="300"/>
      <c r="AM417" s="313"/>
      <c r="AN417" s="311"/>
      <c r="AO417" s="352"/>
      <c r="AP417" s="356"/>
      <c r="AQ417" s="336"/>
      <c r="AR417" s="336"/>
      <c r="AS417" s="336"/>
      <c r="AT417" s="336"/>
      <c r="AU417" s="336"/>
      <c r="AV417" s="336"/>
      <c r="AW417" s="336"/>
      <c r="AX417" s="336"/>
      <c r="AY417" s="336"/>
      <c r="AZ417" s="336"/>
      <c r="BA417" s="336"/>
      <c r="BB417" s="336"/>
      <c r="BC417" s="336"/>
      <c r="BD417" s="336"/>
      <c r="BE417" s="336"/>
      <c r="BF417" s="336"/>
    </row>
    <row r="418" spans="1:58" s="109" customFormat="1" ht="12.95" customHeight="1">
      <c r="A418" s="341"/>
      <c r="B418" s="365"/>
      <c r="C418" s="355"/>
      <c r="D418" s="355"/>
      <c r="E418" s="353"/>
      <c r="F418" s="361"/>
      <c r="G418" s="315"/>
      <c r="H418" s="315"/>
      <c r="I418" s="315"/>
      <c r="J418" s="315"/>
      <c r="K418" s="355"/>
      <c r="L418" s="368"/>
      <c r="M418" s="250"/>
      <c r="N418" s="366"/>
      <c r="O418" s="251" t="str">
        <f>IFERROR(INDEX('Pipe Table'!$A$3:$R$39,MATCH('WELD LOG'!N418,'Pipe Table'!$A$3:$A$39,),MATCH('WELD LOG'!M418,'Pipe Table'!$A$3:$R$3,0)),"")</f>
        <v/>
      </c>
      <c r="P418" s="601">
        <f t="shared" si="6"/>
        <v>0</v>
      </c>
      <c r="Q418" s="367"/>
      <c r="R418" s="316"/>
      <c r="S418" s="300"/>
      <c r="T418" s="316"/>
      <c r="U418" s="316"/>
      <c r="V418" s="348"/>
      <c r="W418" s="316"/>
      <c r="X418" s="313"/>
      <c r="Y418" s="313"/>
      <c r="Z418" s="313"/>
      <c r="AA418" s="313"/>
      <c r="AB418" s="313"/>
      <c r="AC418" s="313"/>
      <c r="AD418" s="313"/>
      <c r="AE418" s="300"/>
      <c r="AF418" s="300"/>
      <c r="AG418" s="315"/>
      <c r="AH418" s="313"/>
      <c r="AI418" s="313"/>
      <c r="AJ418" s="313"/>
      <c r="AK418" s="313"/>
      <c r="AL418" s="300"/>
      <c r="AM418" s="313"/>
      <c r="AN418" s="311"/>
      <c r="AO418" s="352"/>
      <c r="AP418" s="356"/>
      <c r="AQ418" s="336"/>
      <c r="AR418" s="336"/>
      <c r="AS418" s="336"/>
      <c r="AT418" s="336"/>
      <c r="AU418" s="336"/>
      <c r="AV418" s="336"/>
      <c r="AW418" s="336"/>
      <c r="AX418" s="336"/>
      <c r="AY418" s="336"/>
      <c r="AZ418" s="336"/>
      <c r="BA418" s="336"/>
      <c r="BB418" s="336"/>
      <c r="BC418" s="336"/>
      <c r="BD418" s="336"/>
      <c r="BE418" s="336"/>
      <c r="BF418" s="336"/>
    </row>
    <row r="419" spans="1:58" s="109" customFormat="1" ht="12.95" customHeight="1">
      <c r="A419" s="341"/>
      <c r="B419" s="365"/>
      <c r="C419" s="355"/>
      <c r="D419" s="355"/>
      <c r="E419" s="353"/>
      <c r="F419" s="361"/>
      <c r="G419" s="315"/>
      <c r="H419" s="315"/>
      <c r="I419" s="315"/>
      <c r="J419" s="315"/>
      <c r="K419" s="355"/>
      <c r="L419" s="368"/>
      <c r="M419" s="250"/>
      <c r="N419" s="366"/>
      <c r="O419" s="251" t="str">
        <f>IFERROR(INDEX('Pipe Table'!$A$3:$R$39,MATCH('WELD LOG'!N419,'Pipe Table'!$A$3:$A$39,),MATCH('WELD LOG'!M419,'Pipe Table'!$A$3:$R$3,0)),"")</f>
        <v/>
      </c>
      <c r="P419" s="601">
        <f t="shared" si="6"/>
        <v>0</v>
      </c>
      <c r="Q419" s="367"/>
      <c r="R419" s="316"/>
      <c r="S419" s="300"/>
      <c r="T419" s="316"/>
      <c r="U419" s="316"/>
      <c r="V419" s="348"/>
      <c r="W419" s="316"/>
      <c r="X419" s="313"/>
      <c r="Y419" s="350"/>
      <c r="Z419" s="313"/>
      <c r="AA419" s="313"/>
      <c r="AB419" s="313"/>
      <c r="AC419" s="313"/>
      <c r="AD419" s="313"/>
      <c r="AE419" s="300"/>
      <c r="AF419" s="300"/>
      <c r="AG419" s="315"/>
      <c r="AH419" s="313"/>
      <c r="AI419" s="313"/>
      <c r="AJ419" s="313"/>
      <c r="AK419" s="313"/>
      <c r="AL419" s="300"/>
      <c r="AM419" s="313"/>
      <c r="AN419" s="311"/>
      <c r="AO419" s="352"/>
      <c r="AP419" s="356"/>
      <c r="AQ419" s="336"/>
      <c r="AR419" s="336"/>
      <c r="AS419" s="336"/>
      <c r="AT419" s="336"/>
      <c r="AU419" s="336"/>
      <c r="AV419" s="336"/>
      <c r="AW419" s="336"/>
      <c r="AX419" s="336"/>
      <c r="AY419" s="336"/>
      <c r="AZ419" s="336"/>
      <c r="BA419" s="336"/>
      <c r="BB419" s="336"/>
      <c r="BC419" s="336"/>
      <c r="BD419" s="336"/>
      <c r="BE419" s="336"/>
      <c r="BF419" s="336"/>
    </row>
    <row r="420" spans="1:58" s="109" customFormat="1" ht="12.95" customHeight="1">
      <c r="A420" s="341"/>
      <c r="B420" s="365"/>
      <c r="C420" s="355"/>
      <c r="D420" s="355"/>
      <c r="E420" s="353"/>
      <c r="F420" s="361"/>
      <c r="G420" s="315"/>
      <c r="H420" s="315"/>
      <c r="I420" s="315"/>
      <c r="J420" s="315"/>
      <c r="K420" s="355"/>
      <c r="L420" s="368"/>
      <c r="M420" s="250"/>
      <c r="N420" s="366"/>
      <c r="O420" s="251" t="str">
        <f>IFERROR(INDEX('Pipe Table'!$A$3:$R$39,MATCH('WELD LOG'!N420,'Pipe Table'!$A$3:$A$39,),MATCH('WELD LOG'!M420,'Pipe Table'!$A$3:$R$3,0)),"")</f>
        <v/>
      </c>
      <c r="P420" s="601">
        <f t="shared" si="6"/>
        <v>0</v>
      </c>
      <c r="Q420" s="367"/>
      <c r="R420" s="316"/>
      <c r="S420" s="300"/>
      <c r="T420" s="316"/>
      <c r="U420" s="316"/>
      <c r="V420" s="348"/>
      <c r="W420" s="316"/>
      <c r="X420" s="313"/>
      <c r="Y420" s="350"/>
      <c r="Z420" s="350"/>
      <c r="AA420" s="350"/>
      <c r="AB420" s="350"/>
      <c r="AC420" s="313"/>
      <c r="AD420" s="313"/>
      <c r="AE420" s="300"/>
      <c r="AF420" s="300"/>
      <c r="AG420" s="315"/>
      <c r="AH420" s="313"/>
      <c r="AI420" s="313"/>
      <c r="AJ420" s="313"/>
      <c r="AK420" s="313"/>
      <c r="AL420" s="300"/>
      <c r="AM420" s="313"/>
      <c r="AN420" s="311"/>
      <c r="AO420" s="352"/>
      <c r="AP420" s="356"/>
      <c r="AQ420" s="336"/>
      <c r="AR420" s="336"/>
      <c r="AS420" s="336"/>
      <c r="AT420" s="336"/>
      <c r="AU420" s="336"/>
      <c r="AV420" s="336"/>
      <c r="AW420" s="336"/>
      <c r="AX420" s="336"/>
      <c r="AY420" s="336"/>
      <c r="AZ420" s="336"/>
      <c r="BA420" s="336"/>
      <c r="BB420" s="336"/>
      <c r="BC420" s="336"/>
      <c r="BD420" s="336"/>
      <c r="BE420" s="336"/>
      <c r="BF420" s="336"/>
    </row>
    <row r="421" spans="1:58" s="109" customFormat="1" ht="12.95" customHeight="1">
      <c r="A421" s="341"/>
      <c r="B421" s="365"/>
      <c r="C421" s="355"/>
      <c r="D421" s="355"/>
      <c r="E421" s="353"/>
      <c r="F421" s="361"/>
      <c r="G421" s="315"/>
      <c r="H421" s="315"/>
      <c r="I421" s="315"/>
      <c r="J421" s="315"/>
      <c r="K421" s="355"/>
      <c r="L421" s="368"/>
      <c r="M421" s="250"/>
      <c r="N421" s="366"/>
      <c r="O421" s="251" t="str">
        <f>IFERROR(INDEX('Pipe Table'!$A$3:$R$39,MATCH('WELD LOG'!N421,'Pipe Table'!$A$3:$A$39,),MATCH('WELD LOG'!M421,'Pipe Table'!$A$3:$R$3,0)),"")</f>
        <v/>
      </c>
      <c r="P421" s="601">
        <f t="shared" si="6"/>
        <v>0</v>
      </c>
      <c r="Q421" s="367"/>
      <c r="R421" s="316"/>
      <c r="S421" s="300"/>
      <c r="T421" s="316"/>
      <c r="U421" s="316"/>
      <c r="V421" s="348"/>
      <c r="W421" s="316"/>
      <c r="X421" s="350"/>
      <c r="Y421" s="350"/>
      <c r="Z421" s="350"/>
      <c r="AA421" s="350"/>
      <c r="AB421" s="350"/>
      <c r="AC421" s="350"/>
      <c r="AD421" s="350"/>
      <c r="AE421" s="352"/>
      <c r="AF421" s="352"/>
      <c r="AG421" s="315"/>
      <c r="AH421" s="350"/>
      <c r="AI421" s="313"/>
      <c r="AJ421" s="350"/>
      <c r="AK421" s="350"/>
      <c r="AL421" s="300"/>
      <c r="AM421" s="350"/>
      <c r="AN421" s="311"/>
      <c r="AO421" s="352"/>
      <c r="AP421" s="356"/>
      <c r="AQ421" s="336"/>
      <c r="AR421" s="336"/>
      <c r="AS421" s="336"/>
      <c r="AT421" s="336"/>
      <c r="AU421" s="336"/>
      <c r="AV421" s="336"/>
      <c r="AW421" s="336"/>
      <c r="AX421" s="336"/>
      <c r="AY421" s="336"/>
      <c r="AZ421" s="336"/>
      <c r="BA421" s="336"/>
      <c r="BB421" s="336"/>
      <c r="BC421" s="336"/>
      <c r="BD421" s="336"/>
      <c r="BE421" s="336"/>
      <c r="BF421" s="336"/>
    </row>
    <row r="422" spans="1:58" s="109" customFormat="1" ht="12.95" customHeight="1">
      <c r="A422" s="341"/>
      <c r="B422" s="358"/>
      <c r="C422" s="355"/>
      <c r="D422" s="355"/>
      <c r="E422" s="353"/>
      <c r="F422" s="361"/>
      <c r="G422" s="315"/>
      <c r="H422" s="315"/>
      <c r="I422" s="315"/>
      <c r="J422" s="315"/>
      <c r="K422" s="355"/>
      <c r="L422" s="368"/>
      <c r="M422" s="250"/>
      <c r="N422" s="366"/>
      <c r="O422" s="251" t="str">
        <f>IFERROR(INDEX('Pipe Table'!$A$3:$R$39,MATCH('WELD LOG'!N422,'Pipe Table'!$A$3:$A$39,),MATCH('WELD LOG'!M422,'Pipe Table'!$A$3:$R$3,0)),"")</f>
        <v/>
      </c>
      <c r="P422" s="601">
        <f t="shared" si="6"/>
        <v>0</v>
      </c>
      <c r="Q422" s="367"/>
      <c r="R422" s="316"/>
      <c r="S422" s="352"/>
      <c r="T422" s="316"/>
      <c r="U422" s="316"/>
      <c r="V422" s="348"/>
      <c r="W422" s="316"/>
      <c r="X422" s="313"/>
      <c r="Y422" s="313"/>
      <c r="Z422" s="313"/>
      <c r="AA422" s="313"/>
      <c r="AB422" s="313"/>
      <c r="AC422" s="313"/>
      <c r="AD422" s="313"/>
      <c r="AE422" s="300"/>
      <c r="AF422" s="300"/>
      <c r="AG422" s="315"/>
      <c r="AH422" s="313"/>
      <c r="AI422" s="313"/>
      <c r="AJ422" s="313"/>
      <c r="AK422" s="313"/>
      <c r="AL422" s="300"/>
      <c r="AM422" s="313"/>
      <c r="AN422" s="311"/>
      <c r="AO422" s="352"/>
      <c r="AP422" s="356"/>
      <c r="AQ422" s="336"/>
      <c r="AR422" s="336"/>
      <c r="AS422" s="336"/>
      <c r="AT422" s="336"/>
      <c r="AU422" s="336"/>
      <c r="AV422" s="336"/>
      <c r="AW422" s="336"/>
      <c r="AX422" s="336"/>
      <c r="AY422" s="336"/>
      <c r="AZ422" s="336"/>
      <c r="BA422" s="336"/>
      <c r="BB422" s="336"/>
      <c r="BC422" s="336"/>
      <c r="BD422" s="336"/>
      <c r="BE422" s="336"/>
      <c r="BF422" s="336"/>
    </row>
    <row r="423" spans="1:58" s="109" customFormat="1" ht="12.95" customHeight="1">
      <c r="A423" s="341"/>
      <c r="B423" s="358"/>
      <c r="C423" s="355"/>
      <c r="D423" s="355"/>
      <c r="E423" s="353"/>
      <c r="F423" s="361"/>
      <c r="G423" s="315"/>
      <c r="H423" s="315"/>
      <c r="I423" s="315"/>
      <c r="J423" s="315"/>
      <c r="K423" s="355"/>
      <c r="L423" s="368"/>
      <c r="M423" s="250"/>
      <c r="N423" s="366"/>
      <c r="O423" s="251" t="str">
        <f>IFERROR(INDEX('Pipe Table'!$A$3:$R$39,MATCH('WELD LOG'!N423,'Pipe Table'!$A$3:$A$39,),MATCH('WELD LOG'!M423,'Pipe Table'!$A$3:$R$3,0)),"")</f>
        <v/>
      </c>
      <c r="P423" s="601">
        <f t="shared" si="6"/>
        <v>0</v>
      </c>
      <c r="Q423" s="367"/>
      <c r="R423" s="316"/>
      <c r="S423" s="352"/>
      <c r="T423" s="316"/>
      <c r="U423" s="316"/>
      <c r="V423" s="348"/>
      <c r="W423" s="316"/>
      <c r="X423" s="313"/>
      <c r="Y423" s="313"/>
      <c r="Z423" s="313"/>
      <c r="AA423" s="350"/>
      <c r="AB423" s="350"/>
      <c r="AC423" s="313"/>
      <c r="AD423" s="313"/>
      <c r="AE423" s="300"/>
      <c r="AF423" s="300"/>
      <c r="AG423" s="315"/>
      <c r="AH423" s="313"/>
      <c r="AI423" s="313"/>
      <c r="AJ423" s="313"/>
      <c r="AK423" s="313"/>
      <c r="AL423" s="300"/>
      <c r="AM423" s="313"/>
      <c r="AN423" s="311"/>
      <c r="AO423" s="352"/>
      <c r="AP423" s="356"/>
      <c r="AQ423" s="336"/>
      <c r="AR423" s="336"/>
      <c r="AS423" s="336"/>
      <c r="AT423" s="336"/>
      <c r="AU423" s="336"/>
      <c r="AV423" s="336"/>
      <c r="AW423" s="336"/>
      <c r="AX423" s="336"/>
      <c r="AY423" s="336"/>
      <c r="AZ423" s="336"/>
      <c r="BA423" s="336"/>
      <c r="BB423" s="336"/>
      <c r="BC423" s="336"/>
      <c r="BD423" s="336"/>
      <c r="BE423" s="336"/>
      <c r="BF423" s="336"/>
    </row>
    <row r="424" spans="1:58" s="109" customFormat="1" ht="12.95" customHeight="1">
      <c r="A424" s="341"/>
      <c r="B424" s="358"/>
      <c r="C424" s="355"/>
      <c r="D424" s="355"/>
      <c r="E424" s="353"/>
      <c r="F424" s="361"/>
      <c r="G424" s="315"/>
      <c r="H424" s="315"/>
      <c r="I424" s="315"/>
      <c r="J424" s="315"/>
      <c r="K424" s="355"/>
      <c r="L424" s="368"/>
      <c r="M424" s="250"/>
      <c r="N424" s="366"/>
      <c r="O424" s="251" t="str">
        <f>IFERROR(INDEX('Pipe Table'!$A$3:$R$39,MATCH('WELD LOG'!N424,'Pipe Table'!$A$3:$A$39,),MATCH('WELD LOG'!M424,'Pipe Table'!$A$3:$R$3,0)),"")</f>
        <v/>
      </c>
      <c r="P424" s="601">
        <f t="shared" si="6"/>
        <v>0</v>
      </c>
      <c r="Q424" s="367"/>
      <c r="R424" s="316"/>
      <c r="S424" s="352"/>
      <c r="T424" s="316"/>
      <c r="U424" s="316"/>
      <c r="V424" s="348"/>
      <c r="W424" s="316"/>
      <c r="X424" s="350"/>
      <c r="Y424" s="350"/>
      <c r="Z424" s="350"/>
      <c r="AA424" s="350"/>
      <c r="AB424" s="350"/>
      <c r="AC424" s="350"/>
      <c r="AD424" s="350"/>
      <c r="AE424" s="352"/>
      <c r="AF424" s="352"/>
      <c r="AG424" s="315"/>
      <c r="AH424" s="350"/>
      <c r="AI424" s="313"/>
      <c r="AJ424" s="350"/>
      <c r="AK424" s="350"/>
      <c r="AL424" s="300"/>
      <c r="AM424" s="350"/>
      <c r="AN424" s="311"/>
      <c r="AO424" s="352"/>
      <c r="AP424" s="356"/>
      <c r="AQ424" s="336"/>
      <c r="AR424" s="336"/>
      <c r="AS424" s="336"/>
      <c r="AT424" s="336"/>
      <c r="AU424" s="336"/>
      <c r="AV424" s="336"/>
      <c r="AW424" s="336"/>
      <c r="AX424" s="336"/>
      <c r="AY424" s="336"/>
      <c r="AZ424" s="336"/>
      <c r="BA424" s="336"/>
      <c r="BB424" s="336"/>
      <c r="BC424" s="336"/>
      <c r="BD424" s="336"/>
      <c r="BE424" s="336"/>
      <c r="BF424" s="336"/>
    </row>
    <row r="425" spans="1:58" s="109" customFormat="1" ht="12.95" customHeight="1">
      <c r="A425" s="341"/>
      <c r="B425" s="358"/>
      <c r="C425" s="355"/>
      <c r="D425" s="355"/>
      <c r="E425" s="353"/>
      <c r="F425" s="361"/>
      <c r="G425" s="315"/>
      <c r="H425" s="315"/>
      <c r="I425" s="315"/>
      <c r="J425" s="315"/>
      <c r="K425" s="355"/>
      <c r="L425" s="368"/>
      <c r="M425" s="250"/>
      <c r="N425" s="366"/>
      <c r="O425" s="251" t="str">
        <f>IFERROR(INDEX('Pipe Table'!$A$3:$R$39,MATCH('WELD LOG'!N425,'Pipe Table'!$A$3:$A$39,),MATCH('WELD LOG'!M425,'Pipe Table'!$A$3:$R$3,0)),"")</f>
        <v/>
      </c>
      <c r="P425" s="601">
        <f t="shared" si="6"/>
        <v>0</v>
      </c>
      <c r="Q425" s="367"/>
      <c r="R425" s="316"/>
      <c r="S425" s="352"/>
      <c r="T425" s="316"/>
      <c r="U425" s="316"/>
      <c r="V425" s="348"/>
      <c r="W425" s="316"/>
      <c r="X425" s="313"/>
      <c r="Y425" s="313"/>
      <c r="Z425" s="313"/>
      <c r="AA425" s="313"/>
      <c r="AB425" s="313"/>
      <c r="AC425" s="313"/>
      <c r="AD425" s="313"/>
      <c r="AE425" s="300"/>
      <c r="AF425" s="300"/>
      <c r="AG425" s="315"/>
      <c r="AH425" s="313"/>
      <c r="AI425" s="313"/>
      <c r="AJ425" s="313"/>
      <c r="AK425" s="313"/>
      <c r="AL425" s="300"/>
      <c r="AM425" s="313"/>
      <c r="AN425" s="311"/>
      <c r="AO425" s="352"/>
      <c r="AP425" s="356"/>
      <c r="AQ425" s="336"/>
      <c r="AR425" s="336"/>
      <c r="AS425" s="336"/>
      <c r="AT425" s="336"/>
      <c r="AU425" s="336"/>
      <c r="AV425" s="336"/>
      <c r="AW425" s="336"/>
      <c r="AX425" s="336"/>
      <c r="AY425" s="336"/>
      <c r="AZ425" s="336"/>
      <c r="BA425" s="336"/>
      <c r="BB425" s="336"/>
      <c r="BC425" s="336"/>
      <c r="BD425" s="336"/>
      <c r="BE425" s="336"/>
      <c r="BF425" s="336"/>
    </row>
    <row r="426" spans="1:58" s="109" customFormat="1" ht="12.95" customHeight="1">
      <c r="A426" s="341"/>
      <c r="B426" s="358"/>
      <c r="C426" s="355"/>
      <c r="D426" s="355"/>
      <c r="E426" s="353"/>
      <c r="F426" s="361"/>
      <c r="G426" s="315"/>
      <c r="H426" s="315"/>
      <c r="I426" s="315"/>
      <c r="J426" s="315"/>
      <c r="K426" s="355"/>
      <c r="L426" s="368"/>
      <c r="M426" s="250"/>
      <c r="N426" s="366"/>
      <c r="O426" s="251" t="str">
        <f>IFERROR(INDEX('Pipe Table'!$A$3:$R$39,MATCH('WELD LOG'!N426,'Pipe Table'!$A$3:$A$39,),MATCH('WELD LOG'!M426,'Pipe Table'!$A$3:$R$3,0)),"")</f>
        <v/>
      </c>
      <c r="P426" s="601">
        <f t="shared" si="6"/>
        <v>0</v>
      </c>
      <c r="Q426" s="367"/>
      <c r="R426" s="316"/>
      <c r="S426" s="352"/>
      <c r="T426" s="316"/>
      <c r="U426" s="316"/>
      <c r="V426" s="348"/>
      <c r="W426" s="316"/>
      <c r="X426" s="313"/>
      <c r="Y426" s="313"/>
      <c r="Z426" s="313"/>
      <c r="AA426" s="350"/>
      <c r="AB426" s="350"/>
      <c r="AC426" s="313"/>
      <c r="AD426" s="313"/>
      <c r="AE426" s="300"/>
      <c r="AF426" s="300"/>
      <c r="AG426" s="315"/>
      <c r="AH426" s="313"/>
      <c r="AI426" s="313"/>
      <c r="AJ426" s="313"/>
      <c r="AK426" s="313"/>
      <c r="AL426" s="300"/>
      <c r="AM426" s="313"/>
      <c r="AN426" s="311"/>
      <c r="AO426" s="352"/>
      <c r="AP426" s="356"/>
      <c r="AQ426" s="336"/>
      <c r="AR426" s="336"/>
      <c r="AS426" s="336"/>
      <c r="AT426" s="336"/>
      <c r="AU426" s="336"/>
      <c r="AV426" s="336"/>
      <c r="AW426" s="336"/>
      <c r="AX426" s="336"/>
      <c r="AY426" s="336"/>
      <c r="AZ426" s="336"/>
      <c r="BA426" s="336"/>
      <c r="BB426" s="336"/>
      <c r="BC426" s="336"/>
      <c r="BD426" s="336"/>
      <c r="BE426" s="336"/>
      <c r="BF426" s="336"/>
    </row>
    <row r="427" spans="1:58" s="109" customFormat="1" ht="12.95" customHeight="1">
      <c r="A427" s="341"/>
      <c r="B427" s="358"/>
      <c r="C427" s="355"/>
      <c r="D427" s="355"/>
      <c r="E427" s="353"/>
      <c r="F427" s="361"/>
      <c r="G427" s="315"/>
      <c r="H427" s="315"/>
      <c r="I427" s="315"/>
      <c r="J427" s="315"/>
      <c r="K427" s="355"/>
      <c r="L427" s="368"/>
      <c r="M427" s="250"/>
      <c r="N427" s="366"/>
      <c r="O427" s="251" t="str">
        <f>IFERROR(INDEX('Pipe Table'!$A$3:$R$39,MATCH('WELD LOG'!N427,'Pipe Table'!$A$3:$A$39,),MATCH('WELD LOG'!M427,'Pipe Table'!$A$3:$R$3,0)),"")</f>
        <v/>
      </c>
      <c r="P427" s="601">
        <f t="shared" si="6"/>
        <v>0</v>
      </c>
      <c r="Q427" s="367"/>
      <c r="R427" s="316"/>
      <c r="S427" s="352"/>
      <c r="T427" s="316"/>
      <c r="U427" s="316"/>
      <c r="V427" s="348"/>
      <c r="W427" s="316"/>
      <c r="X427" s="313"/>
      <c r="Y427" s="313"/>
      <c r="Z427" s="313"/>
      <c r="AA427" s="313"/>
      <c r="AB427" s="313"/>
      <c r="AC427" s="313"/>
      <c r="AD427" s="313"/>
      <c r="AE427" s="300"/>
      <c r="AF427" s="300"/>
      <c r="AG427" s="315"/>
      <c r="AH427" s="313"/>
      <c r="AI427" s="313"/>
      <c r="AJ427" s="313"/>
      <c r="AK427" s="313"/>
      <c r="AL427" s="300"/>
      <c r="AM427" s="311"/>
      <c r="AN427" s="311"/>
      <c r="AO427" s="352"/>
      <c r="AP427" s="356"/>
      <c r="AQ427" s="336"/>
      <c r="AR427" s="336"/>
      <c r="AS427" s="336"/>
      <c r="AT427" s="336"/>
      <c r="AU427" s="336"/>
      <c r="AV427" s="336"/>
      <c r="AW427" s="336"/>
      <c r="AX427" s="336"/>
      <c r="AY427" s="336"/>
      <c r="AZ427" s="336"/>
      <c r="BA427" s="336"/>
      <c r="BB427" s="336"/>
      <c r="BC427" s="336"/>
      <c r="BD427" s="336"/>
      <c r="BE427" s="336"/>
      <c r="BF427" s="336"/>
    </row>
    <row r="428" spans="1:58" s="109" customFormat="1" ht="12.95" customHeight="1">
      <c r="A428" s="341"/>
      <c r="B428" s="358"/>
      <c r="C428" s="355"/>
      <c r="D428" s="355"/>
      <c r="E428" s="353"/>
      <c r="F428" s="361"/>
      <c r="G428" s="315"/>
      <c r="H428" s="315"/>
      <c r="I428" s="315"/>
      <c r="J428" s="315"/>
      <c r="K428" s="355"/>
      <c r="L428" s="368"/>
      <c r="M428" s="250"/>
      <c r="N428" s="366"/>
      <c r="O428" s="251" t="str">
        <f>IFERROR(INDEX('Pipe Table'!$A$3:$R$39,MATCH('WELD LOG'!N428,'Pipe Table'!$A$3:$A$39,),MATCH('WELD LOG'!M428,'Pipe Table'!$A$3:$R$3,0)),"")</f>
        <v/>
      </c>
      <c r="P428" s="601">
        <f t="shared" si="6"/>
        <v>0</v>
      </c>
      <c r="Q428" s="367"/>
      <c r="R428" s="316"/>
      <c r="S428" s="352"/>
      <c r="T428" s="316"/>
      <c r="U428" s="316"/>
      <c r="V428" s="348"/>
      <c r="W428" s="316"/>
      <c r="X428" s="311"/>
      <c r="Y428" s="311"/>
      <c r="Z428" s="311"/>
      <c r="AA428" s="311"/>
      <c r="AB428" s="311"/>
      <c r="AC428" s="313"/>
      <c r="AD428" s="311"/>
      <c r="AE428" s="270"/>
      <c r="AF428" s="270"/>
      <c r="AG428" s="315"/>
      <c r="AH428" s="311"/>
      <c r="AI428" s="313"/>
      <c r="AJ428" s="311"/>
      <c r="AK428" s="311"/>
      <c r="AL428" s="300"/>
      <c r="AM428" s="311"/>
      <c r="AN428" s="311"/>
      <c r="AO428" s="352"/>
      <c r="AP428" s="354"/>
      <c r="AQ428" s="336"/>
      <c r="AR428" s="336"/>
      <c r="AS428" s="336"/>
      <c r="AT428" s="336"/>
      <c r="AU428" s="336"/>
      <c r="AV428" s="336"/>
      <c r="AW428" s="336"/>
      <c r="AX428" s="336"/>
      <c r="AY428" s="336"/>
      <c r="AZ428" s="336"/>
      <c r="BA428" s="336"/>
      <c r="BB428" s="336"/>
      <c r="BC428" s="336"/>
      <c r="BD428" s="336"/>
      <c r="BE428" s="336"/>
      <c r="BF428" s="336"/>
    </row>
    <row r="429" spans="1:58" s="109" customFormat="1" ht="12.95" customHeight="1">
      <c r="A429" s="341"/>
      <c r="B429" s="358"/>
      <c r="C429" s="355"/>
      <c r="D429" s="355"/>
      <c r="E429" s="353"/>
      <c r="F429" s="361"/>
      <c r="G429" s="315"/>
      <c r="H429" s="315"/>
      <c r="I429" s="315"/>
      <c r="J429" s="315"/>
      <c r="K429" s="355"/>
      <c r="L429" s="368"/>
      <c r="M429" s="250"/>
      <c r="N429" s="366"/>
      <c r="O429" s="251" t="str">
        <f>IFERROR(INDEX('Pipe Table'!$A$3:$R$39,MATCH('WELD LOG'!N429,'Pipe Table'!$A$3:$A$39,),MATCH('WELD LOG'!M429,'Pipe Table'!$A$3:$R$3,0)),"")</f>
        <v/>
      </c>
      <c r="P429" s="601">
        <f t="shared" si="6"/>
        <v>0</v>
      </c>
      <c r="Q429" s="367"/>
      <c r="R429" s="316"/>
      <c r="S429" s="352"/>
      <c r="T429" s="316"/>
      <c r="U429" s="316"/>
      <c r="V429" s="348"/>
      <c r="W429" s="316"/>
      <c r="X429" s="311"/>
      <c r="Y429" s="311"/>
      <c r="Z429" s="311"/>
      <c r="AA429" s="350"/>
      <c r="AB429" s="350"/>
      <c r="AC429" s="313"/>
      <c r="AD429" s="311"/>
      <c r="AE429" s="270"/>
      <c r="AF429" s="270"/>
      <c r="AG429" s="315"/>
      <c r="AH429" s="311"/>
      <c r="AI429" s="313"/>
      <c r="AJ429" s="311"/>
      <c r="AK429" s="311"/>
      <c r="AL429" s="300"/>
      <c r="AM429" s="311"/>
      <c r="AN429" s="311"/>
      <c r="AO429" s="352"/>
      <c r="AP429" s="354"/>
      <c r="AQ429" s="336"/>
      <c r="AR429" s="336"/>
      <c r="AS429" s="336"/>
      <c r="AT429" s="336"/>
      <c r="AU429" s="336"/>
      <c r="AV429" s="336"/>
      <c r="AW429" s="336"/>
      <c r="AX429" s="336"/>
      <c r="AY429" s="336"/>
      <c r="AZ429" s="336"/>
      <c r="BA429" s="336"/>
      <c r="BB429" s="336"/>
      <c r="BC429" s="336"/>
      <c r="BD429" s="336"/>
      <c r="BE429" s="336"/>
      <c r="BF429" s="336"/>
    </row>
    <row r="430" spans="1:58" s="109" customFormat="1" ht="12.95" customHeight="1">
      <c r="A430" s="341"/>
      <c r="B430" s="358"/>
      <c r="C430" s="355"/>
      <c r="D430" s="355"/>
      <c r="E430" s="353"/>
      <c r="F430" s="361"/>
      <c r="G430" s="315"/>
      <c r="H430" s="315"/>
      <c r="I430" s="315"/>
      <c r="J430" s="315"/>
      <c r="K430" s="355"/>
      <c r="L430" s="368"/>
      <c r="M430" s="250"/>
      <c r="N430" s="366"/>
      <c r="O430" s="251" t="str">
        <f>IFERROR(INDEX('Pipe Table'!$A$3:$R$39,MATCH('WELD LOG'!N430,'Pipe Table'!$A$3:$A$39,),MATCH('WELD LOG'!M430,'Pipe Table'!$A$3:$R$3,0)),"")</f>
        <v/>
      </c>
      <c r="P430" s="601">
        <f t="shared" si="6"/>
        <v>0</v>
      </c>
      <c r="Q430" s="367"/>
      <c r="R430" s="316"/>
      <c r="S430" s="352"/>
      <c r="T430" s="316"/>
      <c r="U430" s="316"/>
      <c r="V430" s="348"/>
      <c r="W430" s="316"/>
      <c r="X430" s="313"/>
      <c r="Y430" s="313"/>
      <c r="Z430" s="313"/>
      <c r="AA430" s="350"/>
      <c r="AB430" s="350"/>
      <c r="AC430" s="313"/>
      <c r="AD430" s="313"/>
      <c r="AE430" s="300"/>
      <c r="AF430" s="300"/>
      <c r="AG430" s="315"/>
      <c r="AH430" s="313"/>
      <c r="AI430" s="313"/>
      <c r="AJ430" s="313"/>
      <c r="AK430" s="311"/>
      <c r="AL430" s="300"/>
      <c r="AM430" s="311"/>
      <c r="AN430" s="311"/>
      <c r="AO430" s="352"/>
      <c r="AP430" s="354"/>
      <c r="AQ430" s="336"/>
      <c r="AR430" s="336"/>
      <c r="AS430" s="336"/>
      <c r="AT430" s="336"/>
      <c r="AU430" s="336"/>
      <c r="AV430" s="336"/>
      <c r="AW430" s="336"/>
      <c r="AX430" s="336"/>
      <c r="AY430" s="336"/>
      <c r="AZ430" s="336"/>
      <c r="BA430" s="336"/>
      <c r="BB430" s="336"/>
      <c r="BC430" s="336"/>
      <c r="BD430" s="336"/>
      <c r="BE430" s="336"/>
      <c r="BF430" s="336"/>
    </row>
    <row r="431" spans="1:58" s="109" customFormat="1" ht="12.95" customHeight="1">
      <c r="A431" s="341"/>
      <c r="B431" s="358"/>
      <c r="C431" s="355"/>
      <c r="D431" s="355"/>
      <c r="E431" s="353"/>
      <c r="F431" s="361"/>
      <c r="G431" s="315"/>
      <c r="H431" s="315"/>
      <c r="I431" s="315"/>
      <c r="J431" s="315"/>
      <c r="K431" s="355"/>
      <c r="L431" s="368"/>
      <c r="M431" s="250"/>
      <c r="N431" s="366"/>
      <c r="O431" s="251" t="str">
        <f>IFERROR(INDEX('Pipe Table'!$A$3:$R$39,MATCH('WELD LOG'!N431,'Pipe Table'!$A$3:$A$39,),MATCH('WELD LOG'!M431,'Pipe Table'!$A$3:$R$3,0)),"")</f>
        <v/>
      </c>
      <c r="P431" s="601">
        <f t="shared" si="6"/>
        <v>0</v>
      </c>
      <c r="Q431" s="367"/>
      <c r="R431" s="316"/>
      <c r="S431" s="300"/>
      <c r="T431" s="316"/>
      <c r="U431" s="316"/>
      <c r="V431" s="348"/>
      <c r="W431" s="316"/>
      <c r="X431" s="350"/>
      <c r="Y431" s="350"/>
      <c r="Z431" s="350"/>
      <c r="AA431" s="350"/>
      <c r="AB431" s="350"/>
      <c r="AC431" s="350"/>
      <c r="AD431" s="350"/>
      <c r="AE431" s="352"/>
      <c r="AF431" s="352"/>
      <c r="AG431" s="315"/>
      <c r="AH431" s="350"/>
      <c r="AI431" s="313"/>
      <c r="AJ431" s="350"/>
      <c r="AK431" s="312"/>
      <c r="AL431" s="300"/>
      <c r="AM431" s="311"/>
      <c r="AN431" s="311"/>
      <c r="AO431" s="352"/>
      <c r="AP431" s="354"/>
      <c r="AQ431" s="336"/>
      <c r="AR431" s="336"/>
      <c r="AS431" s="336"/>
      <c r="AT431" s="336"/>
      <c r="AU431" s="336"/>
      <c r="AV431" s="336"/>
      <c r="AW431" s="336"/>
      <c r="AX431" s="336"/>
      <c r="AY431" s="336"/>
      <c r="AZ431" s="336"/>
      <c r="BA431" s="336"/>
      <c r="BB431" s="336"/>
      <c r="BC431" s="336"/>
      <c r="BD431" s="336"/>
      <c r="BE431" s="336"/>
      <c r="BF431" s="336"/>
    </row>
    <row r="432" spans="1:58" s="109" customFormat="1" ht="12.95" customHeight="1">
      <c r="A432" s="341"/>
      <c r="B432" s="358"/>
      <c r="C432" s="355"/>
      <c r="D432" s="355"/>
      <c r="E432" s="353"/>
      <c r="F432" s="361"/>
      <c r="G432" s="315"/>
      <c r="H432" s="315"/>
      <c r="I432" s="315"/>
      <c r="J432" s="315"/>
      <c r="K432" s="355"/>
      <c r="L432" s="368"/>
      <c r="M432" s="250"/>
      <c r="N432" s="366"/>
      <c r="O432" s="251" t="str">
        <f>IFERROR(INDEX('Pipe Table'!$A$3:$R$39,MATCH('WELD LOG'!N432,'Pipe Table'!$A$3:$A$39,),MATCH('WELD LOG'!M432,'Pipe Table'!$A$3:$R$3,0)),"")</f>
        <v/>
      </c>
      <c r="P432" s="601">
        <f t="shared" si="6"/>
        <v>0</v>
      </c>
      <c r="Q432" s="367"/>
      <c r="R432" s="316"/>
      <c r="S432" s="300"/>
      <c r="T432" s="316"/>
      <c r="U432" s="316"/>
      <c r="V432" s="348"/>
      <c r="W432" s="316"/>
      <c r="X432" s="350"/>
      <c r="Y432" s="350"/>
      <c r="Z432" s="350"/>
      <c r="AA432" s="350"/>
      <c r="AB432" s="350"/>
      <c r="AC432" s="350"/>
      <c r="AD432" s="350"/>
      <c r="AE432" s="352"/>
      <c r="AF432" s="352"/>
      <c r="AG432" s="315"/>
      <c r="AH432" s="350"/>
      <c r="AI432" s="313"/>
      <c r="AJ432" s="350"/>
      <c r="AK432" s="312"/>
      <c r="AL432" s="300"/>
      <c r="AM432" s="311"/>
      <c r="AN432" s="311"/>
      <c r="AO432" s="352"/>
      <c r="AP432" s="354"/>
      <c r="AQ432" s="336"/>
      <c r="AR432" s="336"/>
      <c r="AS432" s="336"/>
      <c r="AT432" s="336"/>
      <c r="AU432" s="336"/>
      <c r="AV432" s="336"/>
      <c r="AW432" s="336"/>
      <c r="AX432" s="336"/>
      <c r="AY432" s="336"/>
      <c r="AZ432" s="336"/>
      <c r="BA432" s="336"/>
      <c r="BB432" s="336"/>
      <c r="BC432" s="336"/>
      <c r="BD432" s="336"/>
      <c r="BE432" s="336"/>
      <c r="BF432" s="336"/>
    </row>
    <row r="433" spans="1:58" s="109" customFormat="1" ht="12.95" customHeight="1">
      <c r="A433" s="341"/>
      <c r="B433" s="358"/>
      <c r="C433" s="355"/>
      <c r="D433" s="355"/>
      <c r="E433" s="353"/>
      <c r="F433" s="361"/>
      <c r="G433" s="315"/>
      <c r="H433" s="315"/>
      <c r="I433" s="315"/>
      <c r="J433" s="315"/>
      <c r="K433" s="355"/>
      <c r="L433" s="368"/>
      <c r="M433" s="250"/>
      <c r="N433" s="366"/>
      <c r="O433" s="251" t="str">
        <f>IFERROR(INDEX('Pipe Table'!$A$3:$R$39,MATCH('WELD LOG'!N433,'Pipe Table'!$A$3:$A$39,),MATCH('WELD LOG'!M433,'Pipe Table'!$A$3:$R$3,0)),"")</f>
        <v/>
      </c>
      <c r="P433" s="601">
        <f t="shared" si="6"/>
        <v>0</v>
      </c>
      <c r="Q433" s="367"/>
      <c r="R433" s="316"/>
      <c r="S433" s="300"/>
      <c r="T433" s="316"/>
      <c r="U433" s="316"/>
      <c r="V433" s="348"/>
      <c r="W433" s="316"/>
      <c r="X433" s="313"/>
      <c r="Y433" s="313"/>
      <c r="Z433" s="313"/>
      <c r="AA433" s="313"/>
      <c r="AB433" s="313"/>
      <c r="AC433" s="313"/>
      <c r="AD433" s="313"/>
      <c r="AE433" s="300"/>
      <c r="AF433" s="300"/>
      <c r="AG433" s="315"/>
      <c r="AH433" s="313"/>
      <c r="AI433" s="313"/>
      <c r="AJ433" s="313"/>
      <c r="AK433" s="311"/>
      <c r="AL433" s="300"/>
      <c r="AM433" s="311"/>
      <c r="AN433" s="311"/>
      <c r="AO433" s="352"/>
      <c r="AP433" s="354"/>
      <c r="AQ433" s="336"/>
      <c r="AR433" s="336"/>
      <c r="AS433" s="336"/>
      <c r="AT433" s="336"/>
      <c r="AU433" s="336"/>
      <c r="AV433" s="336"/>
      <c r="AW433" s="336"/>
      <c r="AX433" s="336"/>
      <c r="AY433" s="336"/>
      <c r="AZ433" s="336"/>
      <c r="BA433" s="336"/>
      <c r="BB433" s="336"/>
      <c r="BC433" s="336"/>
      <c r="BD433" s="336"/>
      <c r="BE433" s="336"/>
      <c r="BF433" s="336"/>
    </row>
    <row r="434" spans="1:58" s="109" customFormat="1" ht="12.95" customHeight="1">
      <c r="A434" s="341"/>
      <c r="B434" s="358"/>
      <c r="C434" s="355"/>
      <c r="D434" s="355"/>
      <c r="E434" s="353"/>
      <c r="F434" s="361"/>
      <c r="G434" s="315"/>
      <c r="H434" s="315"/>
      <c r="I434" s="315"/>
      <c r="J434" s="315"/>
      <c r="K434" s="355"/>
      <c r="L434" s="368"/>
      <c r="M434" s="250"/>
      <c r="N434" s="366"/>
      <c r="O434" s="251" t="str">
        <f>IFERROR(INDEX('Pipe Table'!$A$3:$R$39,MATCH('WELD LOG'!N434,'Pipe Table'!$A$3:$A$39,),MATCH('WELD LOG'!M434,'Pipe Table'!$A$3:$R$3,0)),"")</f>
        <v/>
      </c>
      <c r="P434" s="601">
        <f t="shared" si="6"/>
        <v>0</v>
      </c>
      <c r="Q434" s="367"/>
      <c r="R434" s="316"/>
      <c r="S434" s="300"/>
      <c r="T434" s="316"/>
      <c r="U434" s="316"/>
      <c r="V434" s="348"/>
      <c r="W434" s="316"/>
      <c r="X434" s="313"/>
      <c r="Y434" s="313"/>
      <c r="Z434" s="313"/>
      <c r="AA434" s="313"/>
      <c r="AB434" s="313"/>
      <c r="AC434" s="313"/>
      <c r="AD434" s="313"/>
      <c r="AE434" s="300"/>
      <c r="AF434" s="300"/>
      <c r="AG434" s="315"/>
      <c r="AH434" s="313"/>
      <c r="AI434" s="313"/>
      <c r="AJ434" s="313"/>
      <c r="AK434" s="311"/>
      <c r="AL434" s="300"/>
      <c r="AM434" s="311"/>
      <c r="AN434" s="311"/>
      <c r="AO434" s="352"/>
      <c r="AP434" s="354"/>
      <c r="AQ434" s="336"/>
      <c r="AR434" s="336"/>
      <c r="AS434" s="336"/>
      <c r="AT434" s="336"/>
      <c r="AU434" s="336"/>
      <c r="AV434" s="336"/>
      <c r="AW434" s="336"/>
      <c r="AX434" s="336"/>
      <c r="AY434" s="336"/>
      <c r="AZ434" s="336"/>
      <c r="BA434" s="336"/>
      <c r="BB434" s="336"/>
      <c r="BC434" s="336"/>
      <c r="BD434" s="336"/>
      <c r="BE434" s="336"/>
      <c r="BF434" s="336"/>
    </row>
    <row r="435" spans="1:58" s="109" customFormat="1" ht="12.95" customHeight="1">
      <c r="A435" s="341"/>
      <c r="B435" s="358"/>
      <c r="C435" s="355"/>
      <c r="D435" s="355"/>
      <c r="E435" s="353"/>
      <c r="F435" s="361"/>
      <c r="G435" s="315"/>
      <c r="H435" s="315"/>
      <c r="I435" s="315"/>
      <c r="J435" s="315"/>
      <c r="K435" s="355"/>
      <c r="L435" s="368"/>
      <c r="M435" s="250"/>
      <c r="N435" s="366"/>
      <c r="O435" s="251" t="str">
        <f>IFERROR(INDEX('Pipe Table'!$A$3:$R$39,MATCH('WELD LOG'!N435,'Pipe Table'!$A$3:$A$39,),MATCH('WELD LOG'!M435,'Pipe Table'!$A$3:$R$3,0)),"")</f>
        <v/>
      </c>
      <c r="P435" s="601">
        <f t="shared" si="6"/>
        <v>0</v>
      </c>
      <c r="Q435" s="367"/>
      <c r="R435" s="316"/>
      <c r="S435" s="300"/>
      <c r="T435" s="316"/>
      <c r="U435" s="300"/>
      <c r="V435" s="348"/>
      <c r="W435" s="316"/>
      <c r="X435" s="313"/>
      <c r="Y435" s="313"/>
      <c r="Z435" s="313"/>
      <c r="AA435" s="313"/>
      <c r="AB435" s="313"/>
      <c r="AC435" s="313"/>
      <c r="AD435" s="313"/>
      <c r="AE435" s="300"/>
      <c r="AF435" s="300"/>
      <c r="AG435" s="315"/>
      <c r="AH435" s="313"/>
      <c r="AI435" s="313"/>
      <c r="AJ435" s="313"/>
      <c r="AK435" s="311"/>
      <c r="AL435" s="300"/>
      <c r="AM435" s="311"/>
      <c r="AN435" s="311"/>
      <c r="AO435" s="352"/>
      <c r="AP435" s="354"/>
      <c r="AQ435" s="336"/>
      <c r="AR435" s="336"/>
      <c r="AS435" s="336"/>
      <c r="AT435" s="336"/>
      <c r="AU435" s="336"/>
      <c r="AV435" s="336"/>
      <c r="AW435" s="336"/>
      <c r="AX435" s="336"/>
      <c r="AY435" s="336"/>
      <c r="AZ435" s="336"/>
      <c r="BA435" s="336"/>
      <c r="BB435" s="336"/>
      <c r="BC435" s="336"/>
      <c r="BD435" s="336"/>
      <c r="BE435" s="336"/>
      <c r="BF435" s="336"/>
    </row>
    <row r="436" spans="1:58" s="109" customFormat="1" ht="12.95" customHeight="1">
      <c r="A436" s="341"/>
      <c r="B436" s="358"/>
      <c r="C436" s="355"/>
      <c r="D436" s="355"/>
      <c r="E436" s="353"/>
      <c r="F436" s="361"/>
      <c r="G436" s="315"/>
      <c r="H436" s="315"/>
      <c r="I436" s="315"/>
      <c r="J436" s="315"/>
      <c r="K436" s="355"/>
      <c r="L436" s="368"/>
      <c r="M436" s="250"/>
      <c r="N436" s="366"/>
      <c r="O436" s="251" t="str">
        <f>IFERROR(INDEX('Pipe Table'!$A$3:$R$39,MATCH('WELD LOG'!N436,'Pipe Table'!$A$3:$A$39,),MATCH('WELD LOG'!M436,'Pipe Table'!$A$3:$R$3,0)),"")</f>
        <v/>
      </c>
      <c r="P436" s="601">
        <f t="shared" si="6"/>
        <v>0</v>
      </c>
      <c r="Q436" s="367"/>
      <c r="R436" s="316"/>
      <c r="S436" s="300"/>
      <c r="T436" s="316"/>
      <c r="U436" s="300"/>
      <c r="V436" s="348"/>
      <c r="W436" s="316"/>
      <c r="X436" s="313"/>
      <c r="Y436" s="313"/>
      <c r="Z436" s="313"/>
      <c r="AA436" s="313"/>
      <c r="AB436" s="313"/>
      <c r="AC436" s="313"/>
      <c r="AD436" s="313"/>
      <c r="AE436" s="300"/>
      <c r="AF436" s="300"/>
      <c r="AG436" s="315"/>
      <c r="AH436" s="313"/>
      <c r="AI436" s="313"/>
      <c r="AJ436" s="313"/>
      <c r="AK436" s="311"/>
      <c r="AL436" s="300"/>
      <c r="AM436" s="311"/>
      <c r="AN436" s="311"/>
      <c r="AO436" s="352"/>
      <c r="AP436" s="354"/>
      <c r="AQ436" s="336"/>
      <c r="AR436" s="336"/>
      <c r="AS436" s="336"/>
      <c r="AT436" s="336"/>
      <c r="AU436" s="336"/>
      <c r="AV436" s="336"/>
      <c r="AW436" s="336"/>
      <c r="AX436" s="336"/>
      <c r="AY436" s="336"/>
      <c r="AZ436" s="336"/>
      <c r="BA436" s="336"/>
      <c r="BB436" s="336"/>
      <c r="BC436" s="336"/>
      <c r="BD436" s="336"/>
      <c r="BE436" s="336"/>
      <c r="BF436" s="336"/>
    </row>
    <row r="437" spans="1:58" s="109" customFormat="1" ht="12.95" customHeight="1">
      <c r="A437" s="341"/>
      <c r="B437" s="358"/>
      <c r="C437" s="355"/>
      <c r="D437" s="355"/>
      <c r="E437" s="353"/>
      <c r="F437" s="361"/>
      <c r="G437" s="315"/>
      <c r="H437" s="315"/>
      <c r="I437" s="315"/>
      <c r="J437" s="315"/>
      <c r="K437" s="355"/>
      <c r="L437" s="368"/>
      <c r="M437" s="250"/>
      <c r="N437" s="366"/>
      <c r="O437" s="251" t="str">
        <f>IFERROR(INDEX('Pipe Table'!$A$3:$R$39,MATCH('WELD LOG'!N437,'Pipe Table'!$A$3:$A$39,),MATCH('WELD LOG'!M437,'Pipe Table'!$A$3:$R$3,0)),"")</f>
        <v/>
      </c>
      <c r="P437" s="601">
        <f t="shared" si="6"/>
        <v>0</v>
      </c>
      <c r="Q437" s="367"/>
      <c r="R437" s="316"/>
      <c r="S437" s="352"/>
      <c r="T437" s="316"/>
      <c r="U437" s="300"/>
      <c r="V437" s="348"/>
      <c r="W437" s="316"/>
      <c r="X437" s="313"/>
      <c r="Y437" s="313"/>
      <c r="Z437" s="313"/>
      <c r="AA437" s="313"/>
      <c r="AB437" s="313"/>
      <c r="AC437" s="313"/>
      <c r="AD437" s="313"/>
      <c r="AE437" s="300"/>
      <c r="AF437" s="300"/>
      <c r="AG437" s="315"/>
      <c r="AH437" s="313"/>
      <c r="AI437" s="313"/>
      <c r="AJ437" s="313"/>
      <c r="AK437" s="311"/>
      <c r="AL437" s="352"/>
      <c r="AM437" s="313"/>
      <c r="AN437" s="311"/>
      <c r="AO437" s="352"/>
      <c r="AP437" s="356"/>
      <c r="AQ437" s="336"/>
      <c r="AR437" s="336"/>
      <c r="AS437" s="336"/>
      <c r="AT437" s="336"/>
      <c r="AU437" s="336"/>
      <c r="AV437" s="336"/>
      <c r="AW437" s="336"/>
      <c r="AX437" s="336"/>
      <c r="AY437" s="336"/>
      <c r="AZ437" s="336"/>
      <c r="BA437" s="336"/>
      <c r="BB437" s="336"/>
      <c r="BC437" s="336"/>
      <c r="BD437" s="336"/>
      <c r="BE437" s="336"/>
      <c r="BF437" s="336"/>
    </row>
    <row r="438" spans="1:58" s="109" customFormat="1" ht="12.95" customHeight="1">
      <c r="A438" s="341"/>
      <c r="B438" s="358"/>
      <c r="C438" s="355"/>
      <c r="D438" s="355"/>
      <c r="E438" s="353"/>
      <c r="F438" s="361"/>
      <c r="G438" s="315"/>
      <c r="H438" s="315"/>
      <c r="I438" s="315"/>
      <c r="J438" s="315"/>
      <c r="K438" s="355"/>
      <c r="L438" s="368"/>
      <c r="M438" s="250"/>
      <c r="N438" s="366"/>
      <c r="O438" s="251" t="str">
        <f>IFERROR(INDEX('Pipe Table'!$A$3:$R$39,MATCH('WELD LOG'!N438,'Pipe Table'!$A$3:$A$39,),MATCH('WELD LOG'!M438,'Pipe Table'!$A$3:$R$3,0)),"")</f>
        <v/>
      </c>
      <c r="P438" s="601">
        <f t="shared" si="6"/>
        <v>0</v>
      </c>
      <c r="Q438" s="367"/>
      <c r="R438" s="316"/>
      <c r="S438" s="352"/>
      <c r="T438" s="316"/>
      <c r="U438" s="300"/>
      <c r="V438" s="348"/>
      <c r="W438" s="316"/>
      <c r="X438" s="313"/>
      <c r="Y438" s="313"/>
      <c r="Z438" s="313"/>
      <c r="AA438" s="313"/>
      <c r="AB438" s="313"/>
      <c r="AC438" s="313"/>
      <c r="AD438" s="313"/>
      <c r="AE438" s="300"/>
      <c r="AF438" s="300"/>
      <c r="AG438" s="315"/>
      <c r="AH438" s="313"/>
      <c r="AI438" s="313"/>
      <c r="AJ438" s="313"/>
      <c r="AK438" s="311"/>
      <c r="AL438" s="352"/>
      <c r="AM438" s="313"/>
      <c r="AN438" s="311"/>
      <c r="AO438" s="352"/>
      <c r="AP438" s="356"/>
      <c r="AQ438" s="336"/>
      <c r="AR438" s="336"/>
      <c r="AS438" s="336"/>
      <c r="AT438" s="336"/>
      <c r="AU438" s="336"/>
      <c r="AV438" s="336"/>
      <c r="AW438" s="336"/>
      <c r="AX438" s="336"/>
      <c r="AY438" s="336"/>
      <c r="AZ438" s="336"/>
      <c r="BA438" s="336"/>
      <c r="BB438" s="336"/>
      <c r="BC438" s="336"/>
      <c r="BD438" s="336"/>
      <c r="BE438" s="336"/>
      <c r="BF438" s="336"/>
    </row>
    <row r="439" spans="1:58" s="109" customFormat="1" ht="12.95" customHeight="1">
      <c r="A439" s="341"/>
      <c r="B439" s="358"/>
      <c r="C439" s="355"/>
      <c r="D439" s="355"/>
      <c r="E439" s="353"/>
      <c r="F439" s="361"/>
      <c r="G439" s="315"/>
      <c r="H439" s="315"/>
      <c r="I439" s="315"/>
      <c r="J439" s="315"/>
      <c r="K439" s="355"/>
      <c r="L439" s="368"/>
      <c r="M439" s="250"/>
      <c r="N439" s="366"/>
      <c r="O439" s="251" t="str">
        <f>IFERROR(INDEX('Pipe Table'!$A$3:$R$39,MATCH('WELD LOG'!N439,'Pipe Table'!$A$3:$A$39,),MATCH('WELD LOG'!M439,'Pipe Table'!$A$3:$R$3,0)),"")</f>
        <v/>
      </c>
      <c r="P439" s="601">
        <f t="shared" si="6"/>
        <v>0</v>
      </c>
      <c r="Q439" s="367"/>
      <c r="R439" s="316"/>
      <c r="S439" s="352"/>
      <c r="T439" s="316"/>
      <c r="U439" s="300"/>
      <c r="V439" s="348"/>
      <c r="W439" s="316"/>
      <c r="X439" s="313"/>
      <c r="Y439" s="350"/>
      <c r="Z439" s="350"/>
      <c r="AA439" s="313"/>
      <c r="AB439" s="313"/>
      <c r="AC439" s="313"/>
      <c r="AD439" s="313"/>
      <c r="AE439" s="300"/>
      <c r="AF439" s="300"/>
      <c r="AG439" s="315"/>
      <c r="AH439" s="313"/>
      <c r="AI439" s="313"/>
      <c r="AJ439" s="313"/>
      <c r="AK439" s="311"/>
      <c r="AL439" s="352"/>
      <c r="AM439" s="313"/>
      <c r="AN439" s="311"/>
      <c r="AO439" s="352"/>
      <c r="AP439" s="354"/>
      <c r="AQ439" s="336"/>
      <c r="AR439" s="336"/>
      <c r="AS439" s="336"/>
      <c r="AT439" s="336"/>
      <c r="AU439" s="336"/>
      <c r="AV439" s="336"/>
      <c r="AW439" s="336"/>
      <c r="AX439" s="336"/>
      <c r="AY439" s="336"/>
      <c r="AZ439" s="336"/>
      <c r="BA439" s="336"/>
      <c r="BB439" s="336"/>
      <c r="BC439" s="336"/>
      <c r="BD439" s="336"/>
      <c r="BE439" s="336"/>
      <c r="BF439" s="336"/>
    </row>
    <row r="440" spans="1:58" s="109" customFormat="1" ht="12.95" customHeight="1">
      <c r="A440" s="341"/>
      <c r="B440" s="358"/>
      <c r="C440" s="355"/>
      <c r="D440" s="355"/>
      <c r="E440" s="353"/>
      <c r="F440" s="361"/>
      <c r="G440" s="315"/>
      <c r="H440" s="315"/>
      <c r="I440" s="315"/>
      <c r="J440" s="315"/>
      <c r="K440" s="355"/>
      <c r="L440" s="368"/>
      <c r="M440" s="250"/>
      <c r="N440" s="366"/>
      <c r="O440" s="251" t="str">
        <f>IFERROR(INDEX('Pipe Table'!$A$3:$R$39,MATCH('WELD LOG'!N440,'Pipe Table'!$A$3:$A$39,),MATCH('WELD LOG'!M440,'Pipe Table'!$A$3:$R$3,0)),"")</f>
        <v/>
      </c>
      <c r="P440" s="601">
        <f t="shared" si="6"/>
        <v>0</v>
      </c>
      <c r="Q440" s="367"/>
      <c r="R440" s="316"/>
      <c r="S440" s="352"/>
      <c r="T440" s="316"/>
      <c r="U440" s="300"/>
      <c r="V440" s="348"/>
      <c r="W440" s="316"/>
      <c r="X440" s="313"/>
      <c r="Y440" s="350"/>
      <c r="Z440" s="350"/>
      <c r="AA440" s="313"/>
      <c r="AB440" s="313"/>
      <c r="AC440" s="313"/>
      <c r="AD440" s="313"/>
      <c r="AE440" s="300"/>
      <c r="AF440" s="300"/>
      <c r="AG440" s="315"/>
      <c r="AH440" s="313"/>
      <c r="AI440" s="313"/>
      <c r="AJ440" s="313"/>
      <c r="AK440" s="311"/>
      <c r="AL440" s="352"/>
      <c r="AM440" s="313"/>
      <c r="AN440" s="311"/>
      <c r="AO440" s="352"/>
      <c r="AP440" s="354"/>
      <c r="AQ440" s="336"/>
      <c r="AR440" s="336"/>
      <c r="AS440" s="336"/>
      <c r="AT440" s="336"/>
      <c r="AU440" s="336"/>
      <c r="AV440" s="336"/>
      <c r="AW440" s="336"/>
      <c r="AX440" s="336"/>
      <c r="AY440" s="336"/>
      <c r="AZ440" s="336"/>
      <c r="BA440" s="336"/>
      <c r="BB440" s="336"/>
      <c r="BC440" s="336"/>
      <c r="BD440" s="336"/>
      <c r="BE440" s="336"/>
      <c r="BF440" s="336"/>
    </row>
    <row r="441" spans="1:58" s="109" customFormat="1" ht="12.95" customHeight="1">
      <c r="A441" s="341"/>
      <c r="B441" s="355"/>
      <c r="C441" s="355"/>
      <c r="D441" s="355"/>
      <c r="E441" s="353"/>
      <c r="F441" s="361"/>
      <c r="G441" s="315"/>
      <c r="H441" s="315"/>
      <c r="I441" s="315"/>
      <c r="J441" s="315"/>
      <c r="K441" s="355"/>
      <c r="L441" s="368"/>
      <c r="M441" s="250"/>
      <c r="N441" s="366"/>
      <c r="O441" s="251" t="str">
        <f>IFERROR(INDEX('Pipe Table'!$A$3:$R$39,MATCH('WELD LOG'!N441,'Pipe Table'!$A$3:$A$39,),MATCH('WELD LOG'!M441,'Pipe Table'!$A$3:$R$3,0)),"")</f>
        <v/>
      </c>
      <c r="P441" s="601">
        <f t="shared" si="6"/>
        <v>0</v>
      </c>
      <c r="Q441" s="367"/>
      <c r="R441" s="316"/>
      <c r="S441" s="352"/>
      <c r="T441" s="316"/>
      <c r="U441" s="300"/>
      <c r="V441" s="348"/>
      <c r="W441" s="316"/>
      <c r="X441" s="313"/>
      <c r="Y441" s="350"/>
      <c r="Z441" s="350"/>
      <c r="AA441" s="350"/>
      <c r="AB441" s="350"/>
      <c r="AC441" s="313"/>
      <c r="AD441" s="313"/>
      <c r="AE441" s="300"/>
      <c r="AF441" s="300"/>
      <c r="AG441" s="315"/>
      <c r="AH441" s="313"/>
      <c r="AI441" s="313"/>
      <c r="AJ441" s="313"/>
      <c r="AK441" s="311"/>
      <c r="AL441" s="300"/>
      <c r="AM441" s="313"/>
      <c r="AN441" s="311"/>
      <c r="AO441" s="352"/>
      <c r="AP441" s="354"/>
      <c r="AQ441" s="336"/>
      <c r="AR441" s="336"/>
      <c r="AS441" s="336"/>
      <c r="AT441" s="336"/>
      <c r="AU441" s="336"/>
      <c r="AV441" s="336"/>
      <c r="AW441" s="336"/>
      <c r="AX441" s="336"/>
      <c r="AY441" s="336"/>
      <c r="AZ441" s="336"/>
      <c r="BA441" s="336"/>
      <c r="BB441" s="336"/>
      <c r="BC441" s="336"/>
      <c r="BD441" s="336"/>
      <c r="BE441" s="336"/>
      <c r="BF441" s="336"/>
    </row>
    <row r="442" spans="1:58" s="109" customFormat="1" ht="12.95" customHeight="1">
      <c r="A442" s="341"/>
      <c r="B442" s="355"/>
      <c r="C442" s="355"/>
      <c r="D442" s="355"/>
      <c r="E442" s="353"/>
      <c r="F442" s="361"/>
      <c r="G442" s="315"/>
      <c r="H442" s="315"/>
      <c r="I442" s="315"/>
      <c r="J442" s="315"/>
      <c r="K442" s="355"/>
      <c r="L442" s="368"/>
      <c r="M442" s="250"/>
      <c r="N442" s="366"/>
      <c r="O442" s="251" t="str">
        <f>IFERROR(INDEX('Pipe Table'!$A$3:$R$39,MATCH('WELD LOG'!N442,'Pipe Table'!$A$3:$A$39,),MATCH('WELD LOG'!M442,'Pipe Table'!$A$3:$R$3,0)),"")</f>
        <v/>
      </c>
      <c r="P442" s="601">
        <f t="shared" si="6"/>
        <v>0</v>
      </c>
      <c r="Q442" s="367"/>
      <c r="R442" s="316"/>
      <c r="S442" s="352"/>
      <c r="T442" s="316"/>
      <c r="U442" s="300"/>
      <c r="V442" s="348"/>
      <c r="W442" s="316"/>
      <c r="X442" s="313"/>
      <c r="Y442" s="350"/>
      <c r="Z442" s="350"/>
      <c r="AA442" s="350"/>
      <c r="AB442" s="350"/>
      <c r="AC442" s="313"/>
      <c r="AD442" s="313"/>
      <c r="AE442" s="300"/>
      <c r="AF442" s="300"/>
      <c r="AG442" s="315"/>
      <c r="AH442" s="313"/>
      <c r="AI442" s="313"/>
      <c r="AJ442" s="313"/>
      <c r="AK442" s="311"/>
      <c r="AL442" s="300"/>
      <c r="AM442" s="313"/>
      <c r="AN442" s="311"/>
      <c r="AO442" s="352"/>
      <c r="AP442" s="354"/>
      <c r="AQ442" s="336"/>
      <c r="AR442" s="336"/>
      <c r="AS442" s="336"/>
      <c r="AT442" s="336"/>
      <c r="AU442" s="336"/>
      <c r="AV442" s="336"/>
      <c r="AW442" s="336"/>
      <c r="AX442" s="336"/>
      <c r="AY442" s="336"/>
      <c r="AZ442" s="336"/>
      <c r="BA442" s="336"/>
      <c r="BB442" s="336"/>
      <c r="BC442" s="336"/>
      <c r="BD442" s="336"/>
      <c r="BE442" s="336"/>
      <c r="BF442" s="336"/>
    </row>
    <row r="443" spans="1:58" s="109" customFormat="1" ht="12.95" customHeight="1">
      <c r="A443" s="341"/>
      <c r="B443" s="355"/>
      <c r="C443" s="355"/>
      <c r="D443" s="355"/>
      <c r="E443" s="353"/>
      <c r="F443" s="361"/>
      <c r="G443" s="315"/>
      <c r="H443" s="315"/>
      <c r="I443" s="315"/>
      <c r="J443" s="315"/>
      <c r="K443" s="355"/>
      <c r="L443" s="368"/>
      <c r="M443" s="250"/>
      <c r="N443" s="366"/>
      <c r="O443" s="251" t="str">
        <f>IFERROR(INDEX('Pipe Table'!$A$3:$R$39,MATCH('WELD LOG'!N443,'Pipe Table'!$A$3:$A$39,),MATCH('WELD LOG'!M443,'Pipe Table'!$A$3:$R$3,0)),"")</f>
        <v/>
      </c>
      <c r="P443" s="601">
        <f t="shared" si="6"/>
        <v>0</v>
      </c>
      <c r="Q443" s="367"/>
      <c r="R443" s="316"/>
      <c r="S443" s="352"/>
      <c r="T443" s="316"/>
      <c r="U443" s="300"/>
      <c r="V443" s="348"/>
      <c r="W443" s="316"/>
      <c r="X443" s="313"/>
      <c r="Y443" s="350"/>
      <c r="Z443" s="350"/>
      <c r="AA443" s="350"/>
      <c r="AB443" s="350"/>
      <c r="AC443" s="313"/>
      <c r="AD443" s="313"/>
      <c r="AE443" s="300"/>
      <c r="AF443" s="300"/>
      <c r="AG443" s="315"/>
      <c r="AH443" s="313"/>
      <c r="AI443" s="313"/>
      <c r="AJ443" s="313"/>
      <c r="AK443" s="311"/>
      <c r="AL443" s="300"/>
      <c r="AM443" s="313"/>
      <c r="AN443" s="311"/>
      <c r="AO443" s="352"/>
      <c r="AP443" s="354"/>
      <c r="AQ443" s="336"/>
      <c r="AR443" s="336"/>
      <c r="AS443" s="336"/>
      <c r="AT443" s="336"/>
      <c r="AU443" s="336"/>
      <c r="AV443" s="336"/>
      <c r="AW443" s="336"/>
      <c r="AX443" s="336"/>
      <c r="AY443" s="336"/>
      <c r="AZ443" s="336"/>
      <c r="BA443" s="336"/>
      <c r="BB443" s="336"/>
      <c r="BC443" s="336"/>
      <c r="BD443" s="336"/>
      <c r="BE443" s="336"/>
      <c r="BF443" s="336"/>
    </row>
    <row r="444" spans="1:58" s="109" customFormat="1" ht="12.95" customHeight="1">
      <c r="A444" s="341"/>
      <c r="B444" s="355"/>
      <c r="C444" s="355"/>
      <c r="D444" s="355"/>
      <c r="E444" s="353"/>
      <c r="F444" s="361"/>
      <c r="G444" s="315"/>
      <c r="H444" s="315"/>
      <c r="I444" s="315"/>
      <c r="J444" s="315"/>
      <c r="K444" s="355"/>
      <c r="L444" s="368"/>
      <c r="M444" s="250"/>
      <c r="N444" s="366"/>
      <c r="O444" s="251" t="str">
        <f>IFERROR(INDEX('Pipe Table'!$A$3:$R$39,MATCH('WELD LOG'!N444,'Pipe Table'!$A$3:$A$39,),MATCH('WELD LOG'!M444,'Pipe Table'!$A$3:$R$3,0)),"")</f>
        <v/>
      </c>
      <c r="P444" s="601">
        <f t="shared" si="6"/>
        <v>0</v>
      </c>
      <c r="Q444" s="367"/>
      <c r="R444" s="316"/>
      <c r="S444" s="300"/>
      <c r="T444" s="316"/>
      <c r="U444" s="300"/>
      <c r="V444" s="348"/>
      <c r="W444" s="316"/>
      <c r="X444" s="313"/>
      <c r="Y444" s="313"/>
      <c r="Z444" s="313"/>
      <c r="AA444" s="313"/>
      <c r="AB444" s="313"/>
      <c r="AC444" s="313"/>
      <c r="AD444" s="313"/>
      <c r="AE444" s="300"/>
      <c r="AF444" s="300"/>
      <c r="AG444" s="315"/>
      <c r="AH444" s="313"/>
      <c r="AI444" s="313"/>
      <c r="AJ444" s="313"/>
      <c r="AK444" s="311"/>
      <c r="AL444" s="300"/>
      <c r="AM444" s="313"/>
      <c r="AN444" s="311"/>
      <c r="AO444" s="352"/>
      <c r="AP444" s="356"/>
      <c r="AQ444" s="336"/>
      <c r="AR444" s="336"/>
      <c r="AS444" s="336"/>
      <c r="AT444" s="336"/>
      <c r="AU444" s="336"/>
      <c r="AV444" s="336"/>
      <c r="AW444" s="336"/>
      <c r="AX444" s="336"/>
      <c r="AY444" s="336"/>
      <c r="AZ444" s="336"/>
      <c r="BA444" s="336"/>
      <c r="BB444" s="336"/>
      <c r="BC444" s="336"/>
      <c r="BD444" s="336"/>
      <c r="BE444" s="336"/>
      <c r="BF444" s="336"/>
    </row>
    <row r="445" spans="1:58" s="109" customFormat="1" ht="12.95" customHeight="1">
      <c r="A445" s="341"/>
      <c r="B445" s="355"/>
      <c r="C445" s="355"/>
      <c r="D445" s="355"/>
      <c r="E445" s="353"/>
      <c r="F445" s="361"/>
      <c r="G445" s="315"/>
      <c r="H445" s="315"/>
      <c r="I445" s="315"/>
      <c r="J445" s="315"/>
      <c r="K445" s="355"/>
      <c r="L445" s="368"/>
      <c r="M445" s="250"/>
      <c r="N445" s="366"/>
      <c r="O445" s="251" t="str">
        <f>IFERROR(INDEX('Pipe Table'!$A$3:$R$39,MATCH('WELD LOG'!N445,'Pipe Table'!$A$3:$A$39,),MATCH('WELD LOG'!M445,'Pipe Table'!$A$3:$R$3,0)),"")</f>
        <v/>
      </c>
      <c r="P445" s="601">
        <f t="shared" si="6"/>
        <v>0</v>
      </c>
      <c r="Q445" s="367"/>
      <c r="R445" s="316"/>
      <c r="S445" s="352"/>
      <c r="T445" s="316"/>
      <c r="U445" s="300"/>
      <c r="V445" s="348"/>
      <c r="W445" s="316"/>
      <c r="X445" s="313"/>
      <c r="Y445" s="313"/>
      <c r="Z445" s="313"/>
      <c r="AA445" s="313"/>
      <c r="AB445" s="313"/>
      <c r="AC445" s="313"/>
      <c r="AD445" s="313"/>
      <c r="AE445" s="300"/>
      <c r="AF445" s="300"/>
      <c r="AG445" s="315"/>
      <c r="AH445" s="313"/>
      <c r="AI445" s="313"/>
      <c r="AJ445" s="313"/>
      <c r="AK445" s="311"/>
      <c r="AL445" s="300"/>
      <c r="AM445" s="313"/>
      <c r="AN445" s="311"/>
      <c r="AO445" s="352"/>
      <c r="AP445" s="356"/>
      <c r="AQ445" s="336"/>
      <c r="AR445" s="336"/>
      <c r="AS445" s="336"/>
      <c r="AT445" s="336"/>
      <c r="AU445" s="336"/>
      <c r="AV445" s="336"/>
      <c r="AW445" s="336"/>
      <c r="AX445" s="336"/>
      <c r="AY445" s="336"/>
      <c r="AZ445" s="336"/>
      <c r="BA445" s="336"/>
      <c r="BB445" s="336"/>
      <c r="BC445" s="336"/>
      <c r="BD445" s="336"/>
      <c r="BE445" s="336"/>
      <c r="BF445" s="336"/>
    </row>
    <row r="446" spans="1:58" s="109" customFormat="1" ht="12.95" customHeight="1">
      <c r="A446" s="341"/>
      <c r="B446" s="355"/>
      <c r="C446" s="355"/>
      <c r="D446" s="355"/>
      <c r="E446" s="353"/>
      <c r="F446" s="361"/>
      <c r="G446" s="315"/>
      <c r="H446" s="315"/>
      <c r="I446" s="315"/>
      <c r="J446" s="315"/>
      <c r="K446" s="355"/>
      <c r="L446" s="368"/>
      <c r="M446" s="250"/>
      <c r="N446" s="366"/>
      <c r="O446" s="251" t="str">
        <f>IFERROR(INDEX('Pipe Table'!$A$3:$R$39,MATCH('WELD LOG'!N446,'Pipe Table'!$A$3:$A$39,),MATCH('WELD LOG'!M446,'Pipe Table'!$A$3:$R$3,0)),"")</f>
        <v/>
      </c>
      <c r="P446" s="601">
        <f t="shared" si="6"/>
        <v>0</v>
      </c>
      <c r="Q446" s="367"/>
      <c r="R446" s="316"/>
      <c r="S446" s="352"/>
      <c r="T446" s="316"/>
      <c r="U446" s="300"/>
      <c r="V446" s="348"/>
      <c r="W446" s="316"/>
      <c r="X446" s="313"/>
      <c r="Y446" s="313"/>
      <c r="Z446" s="313"/>
      <c r="AA446" s="313"/>
      <c r="AB446" s="313"/>
      <c r="AC446" s="313"/>
      <c r="AD446" s="313"/>
      <c r="AE446" s="300"/>
      <c r="AF446" s="300"/>
      <c r="AG446" s="315"/>
      <c r="AH446" s="313"/>
      <c r="AI446" s="313"/>
      <c r="AJ446" s="313"/>
      <c r="AK446" s="311"/>
      <c r="AL446" s="300"/>
      <c r="AM446" s="313"/>
      <c r="AN446" s="311"/>
      <c r="AO446" s="352"/>
      <c r="AP446" s="354"/>
      <c r="AQ446" s="336"/>
      <c r="AR446" s="336"/>
      <c r="AS446" s="336"/>
      <c r="AT446" s="336"/>
      <c r="AU446" s="336"/>
      <c r="AV446" s="336"/>
      <c r="AW446" s="336"/>
      <c r="AX446" s="336"/>
      <c r="AY446" s="336"/>
      <c r="AZ446" s="336"/>
      <c r="BA446" s="336"/>
      <c r="BB446" s="336"/>
      <c r="BC446" s="336"/>
      <c r="BD446" s="336"/>
      <c r="BE446" s="336"/>
      <c r="BF446" s="336"/>
    </row>
    <row r="447" spans="1:58" s="109" customFormat="1" ht="12.95" customHeight="1">
      <c r="A447" s="341"/>
      <c r="B447" s="355"/>
      <c r="C447" s="355"/>
      <c r="D447" s="355"/>
      <c r="E447" s="353"/>
      <c r="F447" s="361"/>
      <c r="G447" s="315"/>
      <c r="H447" s="315"/>
      <c r="I447" s="315"/>
      <c r="J447" s="315"/>
      <c r="K447" s="355"/>
      <c r="L447" s="368"/>
      <c r="M447" s="250"/>
      <c r="N447" s="366"/>
      <c r="O447" s="251" t="str">
        <f>IFERROR(INDEX('Pipe Table'!$A$3:$R$39,MATCH('WELD LOG'!N447,'Pipe Table'!$A$3:$A$39,),MATCH('WELD LOG'!M447,'Pipe Table'!$A$3:$R$3,0)),"")</f>
        <v/>
      </c>
      <c r="P447" s="601">
        <f t="shared" si="6"/>
        <v>0</v>
      </c>
      <c r="Q447" s="367"/>
      <c r="R447" s="316"/>
      <c r="S447" s="352"/>
      <c r="T447" s="316"/>
      <c r="U447" s="300"/>
      <c r="V447" s="348"/>
      <c r="W447" s="316"/>
      <c r="X447" s="313"/>
      <c r="Y447" s="313"/>
      <c r="Z447" s="313"/>
      <c r="AA447" s="313"/>
      <c r="AB447" s="313"/>
      <c r="AC447" s="313"/>
      <c r="AD447" s="313"/>
      <c r="AE447" s="300"/>
      <c r="AF447" s="300"/>
      <c r="AG447" s="315"/>
      <c r="AH447" s="313"/>
      <c r="AI447" s="313"/>
      <c r="AJ447" s="313"/>
      <c r="AK447" s="311"/>
      <c r="AL447" s="300"/>
      <c r="AM447" s="313"/>
      <c r="AN447" s="311"/>
      <c r="AO447" s="352"/>
      <c r="AP447" s="354"/>
      <c r="AQ447" s="336"/>
      <c r="AR447" s="336"/>
      <c r="AS447" s="336"/>
      <c r="AT447" s="336"/>
      <c r="AU447" s="336"/>
      <c r="AV447" s="336"/>
      <c r="AW447" s="336"/>
      <c r="AX447" s="336"/>
      <c r="AY447" s="336"/>
      <c r="AZ447" s="336"/>
      <c r="BA447" s="336"/>
      <c r="BB447" s="336"/>
      <c r="BC447" s="336"/>
      <c r="BD447" s="336"/>
      <c r="BE447" s="336"/>
      <c r="BF447" s="336"/>
    </row>
    <row r="448" spans="1:58" s="109" customFormat="1" ht="12.95" customHeight="1">
      <c r="A448" s="341"/>
      <c r="B448" s="355"/>
      <c r="C448" s="355"/>
      <c r="D448" s="355"/>
      <c r="E448" s="353"/>
      <c r="F448" s="361"/>
      <c r="G448" s="315"/>
      <c r="H448" s="315"/>
      <c r="I448" s="315"/>
      <c r="J448" s="315"/>
      <c r="K448" s="355"/>
      <c r="L448" s="368"/>
      <c r="M448" s="345"/>
      <c r="N448" s="366"/>
      <c r="O448" s="251" t="str">
        <f>IFERROR(INDEX('Pipe Table'!$A$3:$R$39,MATCH('WELD LOG'!N448,'Pipe Table'!$A$3:$A$39,),MATCH('WELD LOG'!M448,'Pipe Table'!$A$3:$R$3,0)),"")</f>
        <v/>
      </c>
      <c r="P448" s="601">
        <f t="shared" si="6"/>
        <v>0</v>
      </c>
      <c r="Q448" s="367"/>
      <c r="R448" s="316"/>
      <c r="S448" s="352"/>
      <c r="T448" s="316"/>
      <c r="U448" s="300"/>
      <c r="V448" s="348"/>
      <c r="W448" s="316"/>
      <c r="X448" s="313"/>
      <c r="Y448" s="313"/>
      <c r="Z448" s="313"/>
      <c r="AA448" s="313"/>
      <c r="AB448" s="313"/>
      <c r="AC448" s="313"/>
      <c r="AD448" s="313"/>
      <c r="AE448" s="300"/>
      <c r="AF448" s="300"/>
      <c r="AG448" s="315"/>
      <c r="AH448" s="313"/>
      <c r="AI448" s="313"/>
      <c r="AJ448" s="313"/>
      <c r="AK448" s="311"/>
      <c r="AL448" s="300"/>
      <c r="AM448" s="313"/>
      <c r="AN448" s="311"/>
      <c r="AO448" s="352"/>
      <c r="AP448" s="354"/>
      <c r="AQ448" s="336"/>
      <c r="AR448" s="336"/>
      <c r="AS448" s="336"/>
      <c r="AT448" s="336"/>
      <c r="AU448" s="336"/>
      <c r="AV448" s="336"/>
      <c r="AW448" s="336"/>
      <c r="AX448" s="336"/>
      <c r="AY448" s="336"/>
      <c r="AZ448" s="336"/>
      <c r="BA448" s="336"/>
      <c r="BB448" s="336"/>
      <c r="BC448" s="336"/>
      <c r="BD448" s="336"/>
      <c r="BE448" s="336"/>
      <c r="BF448" s="336"/>
    </row>
    <row r="449" spans="1:58" s="109" customFormat="1" ht="12.95" customHeight="1">
      <c r="A449" s="341"/>
      <c r="B449" s="355"/>
      <c r="C449" s="355"/>
      <c r="D449" s="355"/>
      <c r="E449" s="353"/>
      <c r="F449" s="361"/>
      <c r="G449" s="315"/>
      <c r="H449" s="315"/>
      <c r="I449" s="315"/>
      <c r="J449" s="315"/>
      <c r="K449" s="355"/>
      <c r="L449" s="368"/>
      <c r="M449" s="345"/>
      <c r="N449" s="366"/>
      <c r="O449" s="251" t="str">
        <f>IFERROR(INDEX('Pipe Table'!$A$3:$R$39,MATCH('WELD LOG'!N449,'Pipe Table'!$A$3:$A$39,),MATCH('WELD LOG'!M449,'Pipe Table'!$A$3:$R$3,0)),"")</f>
        <v/>
      </c>
      <c r="P449" s="601">
        <f t="shared" si="6"/>
        <v>0</v>
      </c>
      <c r="Q449" s="367"/>
      <c r="R449" s="316"/>
      <c r="S449" s="352"/>
      <c r="T449" s="316"/>
      <c r="U449" s="300"/>
      <c r="V449" s="348"/>
      <c r="W449" s="316"/>
      <c r="X449" s="313"/>
      <c r="Y449" s="313"/>
      <c r="Z449" s="313"/>
      <c r="AA449" s="313"/>
      <c r="AB449" s="313"/>
      <c r="AC449" s="313"/>
      <c r="AD449" s="313"/>
      <c r="AE449" s="300"/>
      <c r="AF449" s="300"/>
      <c r="AG449" s="315"/>
      <c r="AH449" s="313"/>
      <c r="AI449" s="313"/>
      <c r="AJ449" s="313"/>
      <c r="AK449" s="311"/>
      <c r="AL449" s="300"/>
      <c r="AM449" s="313"/>
      <c r="AN449" s="311"/>
      <c r="AO449" s="352"/>
      <c r="AP449" s="354"/>
      <c r="AQ449" s="336"/>
      <c r="AR449" s="336"/>
      <c r="AS449" s="336"/>
      <c r="AT449" s="336"/>
      <c r="AU449" s="336"/>
      <c r="AV449" s="336"/>
      <c r="AW449" s="336"/>
      <c r="AX449" s="336"/>
      <c r="AY449" s="336"/>
      <c r="AZ449" s="336"/>
      <c r="BA449" s="336"/>
      <c r="BB449" s="336"/>
      <c r="BC449" s="336"/>
      <c r="BD449" s="336"/>
      <c r="BE449" s="336"/>
      <c r="BF449" s="336"/>
    </row>
    <row r="450" spans="1:58" s="109" customFormat="1" ht="12.95" customHeight="1">
      <c r="A450" s="341"/>
      <c r="B450" s="355"/>
      <c r="C450" s="355"/>
      <c r="D450" s="355"/>
      <c r="E450" s="353"/>
      <c r="F450" s="361"/>
      <c r="G450" s="315"/>
      <c r="H450" s="315"/>
      <c r="I450" s="315"/>
      <c r="J450" s="315"/>
      <c r="K450" s="355"/>
      <c r="L450" s="368"/>
      <c r="M450" s="345"/>
      <c r="N450" s="366"/>
      <c r="O450" s="251" t="str">
        <f>IFERROR(INDEX('Pipe Table'!$A$3:$R$39,MATCH('WELD LOG'!N450,'Pipe Table'!$A$3:$A$39,),MATCH('WELD LOG'!M450,'Pipe Table'!$A$3:$R$3,0)),"")</f>
        <v/>
      </c>
      <c r="P450" s="601">
        <f t="shared" si="6"/>
        <v>0</v>
      </c>
      <c r="Q450" s="367"/>
      <c r="R450" s="316"/>
      <c r="S450" s="352"/>
      <c r="T450" s="316"/>
      <c r="U450" s="300"/>
      <c r="V450" s="348"/>
      <c r="W450" s="316"/>
      <c r="X450" s="313"/>
      <c r="Y450" s="313"/>
      <c r="Z450" s="313"/>
      <c r="AA450" s="313"/>
      <c r="AB450" s="313"/>
      <c r="AC450" s="350"/>
      <c r="AD450" s="313"/>
      <c r="AE450" s="300"/>
      <c r="AF450" s="300"/>
      <c r="AG450" s="315"/>
      <c r="AH450" s="313"/>
      <c r="AI450" s="313"/>
      <c r="AJ450" s="313"/>
      <c r="AK450" s="311"/>
      <c r="AL450" s="300"/>
      <c r="AM450" s="313"/>
      <c r="AN450" s="311"/>
      <c r="AO450" s="352"/>
      <c r="AP450" s="354"/>
      <c r="AQ450" s="336"/>
      <c r="AR450" s="336"/>
      <c r="AS450" s="336"/>
      <c r="AT450" s="336"/>
      <c r="AU450" s="336"/>
      <c r="AV450" s="336"/>
      <c r="AW450" s="336"/>
      <c r="AX450" s="336"/>
      <c r="AY450" s="336"/>
      <c r="AZ450" s="336"/>
      <c r="BA450" s="336"/>
      <c r="BB450" s="336"/>
      <c r="BC450" s="336"/>
      <c r="BD450" s="336"/>
      <c r="BE450" s="336"/>
      <c r="BF450" s="336"/>
    </row>
    <row r="451" spans="1:58" s="109" customFormat="1" ht="12.95" customHeight="1">
      <c r="A451" s="341"/>
      <c r="B451" s="355"/>
      <c r="C451" s="355"/>
      <c r="D451" s="355"/>
      <c r="E451" s="353"/>
      <c r="F451" s="361"/>
      <c r="G451" s="315"/>
      <c r="H451" s="315"/>
      <c r="I451" s="315"/>
      <c r="J451" s="315"/>
      <c r="K451" s="355"/>
      <c r="L451" s="368"/>
      <c r="M451" s="345"/>
      <c r="N451" s="366"/>
      <c r="O451" s="251" t="str">
        <f>IFERROR(INDEX('Pipe Table'!$A$3:$R$39,MATCH('WELD LOG'!N451,'Pipe Table'!$A$3:$A$39,),MATCH('WELD LOG'!M451,'Pipe Table'!$A$3:$R$3,0)),"")</f>
        <v/>
      </c>
      <c r="P451" s="601">
        <f t="shared" si="6"/>
        <v>0</v>
      </c>
      <c r="Q451" s="367"/>
      <c r="R451" s="316"/>
      <c r="S451" s="352"/>
      <c r="T451" s="316"/>
      <c r="U451" s="300"/>
      <c r="V451" s="348"/>
      <c r="W451" s="316"/>
      <c r="X451" s="313"/>
      <c r="Y451" s="313"/>
      <c r="Z451" s="313"/>
      <c r="AA451" s="313"/>
      <c r="AB451" s="313"/>
      <c r="AC451" s="313"/>
      <c r="AD451" s="313"/>
      <c r="AE451" s="300"/>
      <c r="AF451" s="300"/>
      <c r="AG451" s="315"/>
      <c r="AH451" s="313"/>
      <c r="AI451" s="313"/>
      <c r="AJ451" s="313"/>
      <c r="AK451" s="311"/>
      <c r="AL451" s="300"/>
      <c r="AM451" s="313"/>
      <c r="AN451" s="311"/>
      <c r="AO451" s="352"/>
      <c r="AP451" s="354"/>
      <c r="AQ451" s="336"/>
      <c r="AR451" s="336"/>
      <c r="AS451" s="336"/>
      <c r="AT451" s="336"/>
      <c r="AU451" s="336"/>
      <c r="AV451" s="336"/>
      <c r="AW451" s="336"/>
      <c r="AX451" s="336"/>
      <c r="AY451" s="336"/>
      <c r="AZ451" s="336"/>
      <c r="BA451" s="336"/>
      <c r="BB451" s="336"/>
      <c r="BC451" s="336"/>
      <c r="BD451" s="336"/>
      <c r="BE451" s="336"/>
      <c r="BF451" s="336"/>
    </row>
    <row r="452" spans="1:58" s="109" customFormat="1" ht="12.95" customHeight="1">
      <c r="A452" s="341"/>
      <c r="B452" s="355"/>
      <c r="C452" s="355"/>
      <c r="D452" s="355"/>
      <c r="E452" s="353"/>
      <c r="F452" s="361"/>
      <c r="G452" s="315"/>
      <c r="H452" s="315"/>
      <c r="I452" s="315"/>
      <c r="J452" s="315"/>
      <c r="K452" s="355"/>
      <c r="L452" s="368"/>
      <c r="M452" s="345"/>
      <c r="N452" s="366"/>
      <c r="O452" s="251" t="str">
        <f>IFERROR(INDEX('Pipe Table'!$A$3:$R$39,MATCH('WELD LOG'!N452,'Pipe Table'!$A$3:$A$39,),MATCH('WELD LOG'!M452,'Pipe Table'!$A$3:$R$3,0)),"")</f>
        <v/>
      </c>
      <c r="P452" s="601">
        <f t="shared" si="6"/>
        <v>0</v>
      </c>
      <c r="Q452" s="367"/>
      <c r="R452" s="316"/>
      <c r="S452" s="352"/>
      <c r="T452" s="316"/>
      <c r="U452" s="300"/>
      <c r="V452" s="348"/>
      <c r="W452" s="316"/>
      <c r="X452" s="313"/>
      <c r="Y452" s="313"/>
      <c r="Z452" s="313"/>
      <c r="AA452" s="313"/>
      <c r="AB452" s="313"/>
      <c r="AC452" s="313"/>
      <c r="AD452" s="313"/>
      <c r="AE452" s="300"/>
      <c r="AF452" s="300"/>
      <c r="AG452" s="315"/>
      <c r="AH452" s="313"/>
      <c r="AI452" s="313"/>
      <c r="AJ452" s="313"/>
      <c r="AK452" s="313"/>
      <c r="AL452" s="300"/>
      <c r="AM452" s="313"/>
      <c r="AN452" s="311"/>
      <c r="AO452" s="352"/>
      <c r="AP452" s="354"/>
      <c r="AQ452" s="336"/>
      <c r="AR452" s="336"/>
      <c r="AS452" s="336"/>
      <c r="AT452" s="336"/>
      <c r="AU452" s="336"/>
      <c r="AV452" s="336"/>
      <c r="AW452" s="336"/>
      <c r="AX452" s="336"/>
      <c r="AY452" s="336"/>
      <c r="AZ452" s="336"/>
      <c r="BA452" s="336"/>
      <c r="BB452" s="336"/>
      <c r="BC452" s="336"/>
      <c r="BD452" s="336"/>
      <c r="BE452" s="336"/>
      <c r="BF452" s="336"/>
    </row>
    <row r="453" spans="1:58" s="109" customFormat="1" ht="12.95" customHeight="1">
      <c r="A453" s="341"/>
      <c r="B453" s="355"/>
      <c r="C453" s="355"/>
      <c r="D453" s="355"/>
      <c r="E453" s="353"/>
      <c r="F453" s="361"/>
      <c r="G453" s="315"/>
      <c r="H453" s="315"/>
      <c r="I453" s="315"/>
      <c r="J453" s="315"/>
      <c r="K453" s="355"/>
      <c r="L453" s="368"/>
      <c r="M453" s="345"/>
      <c r="N453" s="366"/>
      <c r="O453" s="251" t="str">
        <f>IFERROR(INDEX('Pipe Table'!$A$3:$R$39,MATCH('WELD LOG'!N453,'Pipe Table'!$A$3:$A$39,),MATCH('WELD LOG'!M453,'Pipe Table'!$A$3:$R$3,0)),"")</f>
        <v/>
      </c>
      <c r="P453" s="601">
        <f t="shared" si="6"/>
        <v>0</v>
      </c>
      <c r="Q453" s="367"/>
      <c r="R453" s="316"/>
      <c r="S453" s="352"/>
      <c r="T453" s="316"/>
      <c r="U453" s="300"/>
      <c r="V453" s="348"/>
      <c r="W453" s="316"/>
      <c r="X453" s="313"/>
      <c r="Y453" s="313"/>
      <c r="Z453" s="313"/>
      <c r="AA453" s="313"/>
      <c r="AB453" s="313"/>
      <c r="AC453" s="313"/>
      <c r="AD453" s="313"/>
      <c r="AE453" s="300"/>
      <c r="AF453" s="300"/>
      <c r="AG453" s="315"/>
      <c r="AH453" s="313"/>
      <c r="AI453" s="313"/>
      <c r="AJ453" s="313"/>
      <c r="AK453" s="311"/>
      <c r="AL453" s="300"/>
      <c r="AM453" s="313"/>
      <c r="AN453" s="311"/>
      <c r="AO453" s="352"/>
      <c r="AP453" s="354"/>
      <c r="AQ453" s="336"/>
      <c r="AR453" s="336"/>
      <c r="AS453" s="336"/>
      <c r="AT453" s="336"/>
      <c r="AU453" s="336"/>
      <c r="AV453" s="336"/>
      <c r="AW453" s="336"/>
      <c r="AX453" s="336"/>
      <c r="AY453" s="336"/>
      <c r="AZ453" s="336"/>
      <c r="BA453" s="336"/>
      <c r="BB453" s="336"/>
      <c r="BC453" s="336"/>
      <c r="BD453" s="336"/>
      <c r="BE453" s="336"/>
      <c r="BF453" s="336"/>
    </row>
    <row r="454" spans="1:58" s="109" customFormat="1" ht="12.95" customHeight="1">
      <c r="A454" s="341"/>
      <c r="B454" s="355"/>
      <c r="C454" s="355"/>
      <c r="D454" s="355"/>
      <c r="E454" s="353"/>
      <c r="F454" s="361"/>
      <c r="G454" s="315"/>
      <c r="H454" s="315"/>
      <c r="I454" s="315"/>
      <c r="J454" s="315"/>
      <c r="K454" s="355"/>
      <c r="L454" s="368"/>
      <c r="M454" s="345"/>
      <c r="N454" s="366"/>
      <c r="O454" s="251" t="str">
        <f>IFERROR(INDEX('Pipe Table'!$A$3:$R$39,MATCH('WELD LOG'!N454,'Pipe Table'!$A$3:$A$39,),MATCH('WELD LOG'!M454,'Pipe Table'!$A$3:$R$3,0)),"")</f>
        <v/>
      </c>
      <c r="P454" s="601">
        <f t="shared" ref="P454:P517" si="7">N454*PI()</f>
        <v>0</v>
      </c>
      <c r="Q454" s="367"/>
      <c r="R454" s="316"/>
      <c r="S454" s="352"/>
      <c r="T454" s="316"/>
      <c r="U454" s="300"/>
      <c r="V454" s="348"/>
      <c r="W454" s="316"/>
      <c r="X454" s="313"/>
      <c r="Y454" s="313"/>
      <c r="Z454" s="313"/>
      <c r="AA454" s="313"/>
      <c r="AB454" s="313"/>
      <c r="AC454" s="313"/>
      <c r="AD454" s="313"/>
      <c r="AE454" s="300"/>
      <c r="AF454" s="300"/>
      <c r="AG454" s="315"/>
      <c r="AH454" s="313"/>
      <c r="AI454" s="313"/>
      <c r="AJ454" s="313"/>
      <c r="AK454" s="311"/>
      <c r="AL454" s="300"/>
      <c r="AM454" s="313"/>
      <c r="AN454" s="311"/>
      <c r="AO454" s="352"/>
      <c r="AP454" s="354"/>
      <c r="AQ454" s="336"/>
      <c r="AR454" s="336"/>
      <c r="AS454" s="336"/>
      <c r="AT454" s="336"/>
      <c r="AU454" s="336"/>
      <c r="AV454" s="336"/>
      <c r="AW454" s="336"/>
      <c r="AX454" s="336"/>
      <c r="AY454" s="336"/>
      <c r="AZ454" s="336"/>
      <c r="BA454" s="336"/>
      <c r="BB454" s="336"/>
      <c r="BC454" s="336"/>
      <c r="BD454" s="336"/>
      <c r="BE454" s="336"/>
      <c r="BF454" s="336"/>
    </row>
    <row r="455" spans="1:58" s="109" customFormat="1" ht="12.95" customHeight="1">
      <c r="A455" s="341"/>
      <c r="B455" s="355"/>
      <c r="C455" s="355"/>
      <c r="D455" s="355"/>
      <c r="E455" s="353"/>
      <c r="F455" s="361"/>
      <c r="G455" s="315"/>
      <c r="H455" s="315"/>
      <c r="I455" s="315"/>
      <c r="J455" s="315"/>
      <c r="K455" s="355"/>
      <c r="L455" s="368"/>
      <c r="M455" s="345"/>
      <c r="N455" s="366"/>
      <c r="O455" s="251" t="str">
        <f>IFERROR(INDEX('Pipe Table'!$A$3:$R$39,MATCH('WELD LOG'!N455,'Pipe Table'!$A$3:$A$39,),MATCH('WELD LOG'!M455,'Pipe Table'!$A$3:$R$3,0)),"")</f>
        <v/>
      </c>
      <c r="P455" s="601">
        <f t="shared" si="7"/>
        <v>0</v>
      </c>
      <c r="Q455" s="367"/>
      <c r="R455" s="316"/>
      <c r="S455" s="352"/>
      <c r="T455" s="316"/>
      <c r="U455" s="300"/>
      <c r="V455" s="348"/>
      <c r="W455" s="316"/>
      <c r="X455" s="313"/>
      <c r="Y455" s="313"/>
      <c r="Z455" s="313"/>
      <c r="AA455" s="313"/>
      <c r="AB455" s="313"/>
      <c r="AC455" s="313"/>
      <c r="AD455" s="313"/>
      <c r="AE455" s="300"/>
      <c r="AF455" s="300"/>
      <c r="AG455" s="315"/>
      <c r="AH455" s="313"/>
      <c r="AI455" s="313"/>
      <c r="AJ455" s="313"/>
      <c r="AK455" s="311"/>
      <c r="AL455" s="300"/>
      <c r="AM455" s="313"/>
      <c r="AN455" s="311"/>
      <c r="AO455" s="352"/>
      <c r="AP455" s="354"/>
      <c r="AQ455" s="336"/>
      <c r="AR455" s="336"/>
      <c r="AS455" s="336"/>
      <c r="AT455" s="336"/>
      <c r="AU455" s="336"/>
      <c r="AV455" s="336"/>
      <c r="AW455" s="336"/>
      <c r="AX455" s="336"/>
      <c r="AY455" s="336"/>
      <c r="AZ455" s="336"/>
      <c r="BA455" s="336"/>
      <c r="BB455" s="336"/>
      <c r="BC455" s="336"/>
      <c r="BD455" s="336"/>
      <c r="BE455" s="336"/>
      <c r="BF455" s="336"/>
    </row>
    <row r="456" spans="1:58" s="109" customFormat="1" ht="12.95" customHeight="1">
      <c r="A456" s="341"/>
      <c r="B456" s="355"/>
      <c r="C456" s="355"/>
      <c r="D456" s="355"/>
      <c r="E456" s="353"/>
      <c r="F456" s="361"/>
      <c r="G456" s="315"/>
      <c r="H456" s="315"/>
      <c r="I456" s="315"/>
      <c r="J456" s="315"/>
      <c r="K456" s="355"/>
      <c r="L456" s="368"/>
      <c r="M456" s="250"/>
      <c r="N456" s="366"/>
      <c r="O456" s="251" t="str">
        <f>IFERROR(INDEX('Pipe Table'!$A$3:$R$39,MATCH('WELD LOG'!N456,'Pipe Table'!$A$3:$A$39,),MATCH('WELD LOG'!M456,'Pipe Table'!$A$3:$R$3,0)),"")</f>
        <v/>
      </c>
      <c r="P456" s="601">
        <f t="shared" si="7"/>
        <v>0</v>
      </c>
      <c r="Q456" s="367"/>
      <c r="R456" s="316"/>
      <c r="S456" s="352"/>
      <c r="T456" s="316"/>
      <c r="U456" s="300"/>
      <c r="V456" s="348"/>
      <c r="W456" s="316"/>
      <c r="X456" s="313"/>
      <c r="Y456" s="313"/>
      <c r="Z456" s="313"/>
      <c r="AA456" s="313"/>
      <c r="AB456" s="313"/>
      <c r="AC456" s="350"/>
      <c r="AD456" s="313"/>
      <c r="AE456" s="300"/>
      <c r="AF456" s="300"/>
      <c r="AG456" s="315"/>
      <c r="AH456" s="313"/>
      <c r="AI456" s="313"/>
      <c r="AJ456" s="313"/>
      <c r="AK456" s="311"/>
      <c r="AL456" s="300"/>
      <c r="AM456" s="313"/>
      <c r="AN456" s="311"/>
      <c r="AO456" s="352"/>
      <c r="AP456" s="354"/>
      <c r="AQ456" s="336"/>
      <c r="AR456" s="336"/>
      <c r="AS456" s="336"/>
      <c r="AT456" s="336"/>
      <c r="AU456" s="336"/>
      <c r="AV456" s="336"/>
      <c r="AW456" s="336"/>
      <c r="AX456" s="336"/>
      <c r="AY456" s="336"/>
      <c r="AZ456" s="336"/>
      <c r="BA456" s="336"/>
      <c r="BB456" s="336"/>
      <c r="BC456" s="336"/>
      <c r="BD456" s="336"/>
      <c r="BE456" s="336"/>
      <c r="BF456" s="336"/>
    </row>
    <row r="457" spans="1:58" s="109" customFormat="1" ht="12.95" customHeight="1">
      <c r="A457" s="341"/>
      <c r="B457" s="355"/>
      <c r="C457" s="355"/>
      <c r="D457" s="355"/>
      <c r="E457" s="353"/>
      <c r="F457" s="361"/>
      <c r="G457" s="315"/>
      <c r="H457" s="315"/>
      <c r="I457" s="315"/>
      <c r="J457" s="315"/>
      <c r="K457" s="355"/>
      <c r="L457" s="368"/>
      <c r="M457" s="345"/>
      <c r="N457" s="366"/>
      <c r="O457" s="251" t="str">
        <f>IFERROR(INDEX('Pipe Table'!$A$3:$R$39,MATCH('WELD LOG'!N457,'Pipe Table'!$A$3:$A$39,),MATCH('WELD LOG'!M457,'Pipe Table'!$A$3:$R$3,0)),"")</f>
        <v/>
      </c>
      <c r="P457" s="601">
        <f t="shared" si="7"/>
        <v>0</v>
      </c>
      <c r="Q457" s="367"/>
      <c r="R457" s="316"/>
      <c r="S457" s="352"/>
      <c r="T457" s="316"/>
      <c r="U457" s="300"/>
      <c r="V457" s="348"/>
      <c r="W457" s="316"/>
      <c r="X457" s="313"/>
      <c r="Y457" s="313"/>
      <c r="Z457" s="313"/>
      <c r="AA457" s="313"/>
      <c r="AB457" s="313"/>
      <c r="AC457" s="350"/>
      <c r="AD457" s="313"/>
      <c r="AE457" s="300"/>
      <c r="AF457" s="300"/>
      <c r="AG457" s="315"/>
      <c r="AH457" s="313"/>
      <c r="AI457" s="313"/>
      <c r="AJ457" s="313"/>
      <c r="AK457" s="311"/>
      <c r="AL457" s="300"/>
      <c r="AM457" s="313"/>
      <c r="AN457" s="311"/>
      <c r="AO457" s="352"/>
      <c r="AP457" s="354"/>
      <c r="AQ457" s="336"/>
      <c r="AR457" s="336"/>
      <c r="AS457" s="336"/>
      <c r="AT457" s="336"/>
      <c r="AU457" s="336"/>
      <c r="AV457" s="336"/>
      <c r="AW457" s="336"/>
      <c r="AX457" s="336"/>
      <c r="AY457" s="336"/>
      <c r="AZ457" s="336"/>
      <c r="BA457" s="336"/>
      <c r="BB457" s="336"/>
      <c r="BC457" s="336"/>
      <c r="BD457" s="336"/>
      <c r="BE457" s="336"/>
      <c r="BF457" s="336"/>
    </row>
    <row r="458" spans="1:58" s="109" customFormat="1" ht="12.95" customHeight="1">
      <c r="A458" s="341"/>
      <c r="B458" s="358"/>
      <c r="C458" s="355"/>
      <c r="D458" s="355"/>
      <c r="E458" s="353"/>
      <c r="F458" s="361"/>
      <c r="G458" s="315"/>
      <c r="H458" s="315"/>
      <c r="I458" s="315"/>
      <c r="J458" s="315"/>
      <c r="K458" s="355"/>
      <c r="L458" s="368"/>
      <c r="M458" s="345"/>
      <c r="N458" s="366"/>
      <c r="O458" s="251" t="str">
        <f>IFERROR(INDEX('Pipe Table'!$A$3:$R$39,MATCH('WELD LOG'!N458,'Pipe Table'!$A$3:$A$39,),MATCH('WELD LOG'!M458,'Pipe Table'!$A$3:$R$3,0)),"")</f>
        <v/>
      </c>
      <c r="P458" s="601">
        <f t="shared" si="7"/>
        <v>0</v>
      </c>
      <c r="Q458" s="367"/>
      <c r="R458" s="316"/>
      <c r="S458" s="300"/>
      <c r="T458" s="316"/>
      <c r="U458" s="300"/>
      <c r="V458" s="348"/>
      <c r="W458" s="316"/>
      <c r="X458" s="313"/>
      <c r="Y458" s="313"/>
      <c r="Z458" s="313"/>
      <c r="AA458" s="313"/>
      <c r="AB458" s="313"/>
      <c r="AC458" s="313"/>
      <c r="AD458" s="313"/>
      <c r="AE458" s="300"/>
      <c r="AF458" s="300"/>
      <c r="AG458" s="315"/>
      <c r="AH458" s="313"/>
      <c r="AI458" s="313"/>
      <c r="AJ458" s="313"/>
      <c r="AK458" s="311"/>
      <c r="AL458" s="300"/>
      <c r="AM458" s="313"/>
      <c r="AN458" s="311"/>
      <c r="AO458" s="352"/>
      <c r="AP458" s="354"/>
      <c r="AQ458" s="336"/>
      <c r="AR458" s="336"/>
      <c r="AS458" s="336"/>
      <c r="AT458" s="336"/>
      <c r="AU458" s="336"/>
      <c r="AV458" s="336"/>
      <c r="AW458" s="336"/>
      <c r="AX458" s="336"/>
      <c r="AY458" s="336"/>
      <c r="AZ458" s="336"/>
      <c r="BA458" s="336"/>
      <c r="BB458" s="336"/>
      <c r="BC458" s="336"/>
      <c r="BD458" s="336"/>
      <c r="BE458" s="336"/>
      <c r="BF458" s="336"/>
    </row>
    <row r="459" spans="1:58" s="109" customFormat="1" ht="12.95" customHeight="1">
      <c r="A459" s="341"/>
      <c r="B459" s="358"/>
      <c r="C459" s="355"/>
      <c r="D459" s="355"/>
      <c r="E459" s="353"/>
      <c r="F459" s="361"/>
      <c r="G459" s="315"/>
      <c r="H459" s="315"/>
      <c r="I459" s="315"/>
      <c r="J459" s="315"/>
      <c r="K459" s="355"/>
      <c r="L459" s="368"/>
      <c r="M459" s="345"/>
      <c r="N459" s="366"/>
      <c r="O459" s="251" t="str">
        <f>IFERROR(INDEX('Pipe Table'!$A$3:$R$39,MATCH('WELD LOG'!N459,'Pipe Table'!$A$3:$A$39,),MATCH('WELD LOG'!M459,'Pipe Table'!$A$3:$R$3,0)),"")</f>
        <v/>
      </c>
      <c r="P459" s="601">
        <f t="shared" si="7"/>
        <v>0</v>
      </c>
      <c r="Q459" s="367"/>
      <c r="R459" s="316"/>
      <c r="S459" s="300"/>
      <c r="T459" s="316"/>
      <c r="U459" s="300"/>
      <c r="V459" s="348"/>
      <c r="W459" s="316"/>
      <c r="X459" s="313"/>
      <c r="Y459" s="350"/>
      <c r="Z459" s="313"/>
      <c r="AA459" s="313"/>
      <c r="AB459" s="313"/>
      <c r="AC459" s="313"/>
      <c r="AD459" s="313"/>
      <c r="AE459" s="300"/>
      <c r="AF459" s="300"/>
      <c r="AG459" s="315"/>
      <c r="AH459" s="313"/>
      <c r="AI459" s="313"/>
      <c r="AJ459" s="313"/>
      <c r="AK459" s="311"/>
      <c r="AL459" s="300"/>
      <c r="AM459" s="313"/>
      <c r="AN459" s="311"/>
      <c r="AO459" s="352"/>
      <c r="AP459" s="354"/>
      <c r="AQ459" s="336"/>
      <c r="AR459" s="336"/>
      <c r="AS459" s="336"/>
      <c r="AT459" s="336"/>
      <c r="AU459" s="336"/>
      <c r="AV459" s="336"/>
      <c r="AW459" s="336"/>
      <c r="AX459" s="336"/>
      <c r="AY459" s="336"/>
      <c r="AZ459" s="336"/>
      <c r="BA459" s="336"/>
      <c r="BB459" s="336"/>
      <c r="BC459" s="336"/>
      <c r="BD459" s="336"/>
      <c r="BE459" s="336"/>
      <c r="BF459" s="336"/>
    </row>
    <row r="460" spans="1:58" s="109" customFormat="1" ht="12.95" customHeight="1">
      <c r="A460" s="341"/>
      <c r="B460" s="358"/>
      <c r="C460" s="355"/>
      <c r="D460" s="355"/>
      <c r="E460" s="353"/>
      <c r="F460" s="361"/>
      <c r="G460" s="315"/>
      <c r="H460" s="315"/>
      <c r="I460" s="315"/>
      <c r="J460" s="315"/>
      <c r="K460" s="355"/>
      <c r="L460" s="368"/>
      <c r="M460" s="345"/>
      <c r="N460" s="366"/>
      <c r="O460" s="251" t="str">
        <f>IFERROR(INDEX('Pipe Table'!$A$3:$R$39,MATCH('WELD LOG'!N460,'Pipe Table'!$A$3:$A$39,),MATCH('WELD LOG'!M460,'Pipe Table'!$A$3:$R$3,0)),"")</f>
        <v/>
      </c>
      <c r="P460" s="601">
        <f t="shared" si="7"/>
        <v>0</v>
      </c>
      <c r="Q460" s="367"/>
      <c r="R460" s="316"/>
      <c r="S460" s="300"/>
      <c r="T460" s="316"/>
      <c r="U460" s="300"/>
      <c r="V460" s="348"/>
      <c r="W460" s="316"/>
      <c r="X460" s="313"/>
      <c r="Y460" s="350"/>
      <c r="Z460" s="313"/>
      <c r="AA460" s="313"/>
      <c r="AB460" s="313"/>
      <c r="AC460" s="350"/>
      <c r="AD460" s="313"/>
      <c r="AE460" s="300"/>
      <c r="AF460" s="300"/>
      <c r="AG460" s="315"/>
      <c r="AH460" s="313"/>
      <c r="AI460" s="313"/>
      <c r="AJ460" s="313"/>
      <c r="AK460" s="311"/>
      <c r="AL460" s="300"/>
      <c r="AM460" s="313"/>
      <c r="AN460" s="311"/>
      <c r="AO460" s="352"/>
      <c r="AP460" s="354"/>
      <c r="AQ460" s="336"/>
      <c r="AR460" s="336"/>
      <c r="AS460" s="336"/>
      <c r="AT460" s="336"/>
      <c r="AU460" s="336"/>
      <c r="AV460" s="336"/>
      <c r="AW460" s="336"/>
      <c r="AX460" s="336"/>
      <c r="AY460" s="336"/>
      <c r="AZ460" s="336"/>
      <c r="BA460" s="336"/>
      <c r="BB460" s="336"/>
      <c r="BC460" s="336"/>
      <c r="BD460" s="336"/>
      <c r="BE460" s="336"/>
      <c r="BF460" s="336"/>
    </row>
    <row r="461" spans="1:58" s="109" customFormat="1" ht="12.95" customHeight="1">
      <c r="A461" s="341"/>
      <c r="B461" s="358"/>
      <c r="C461" s="355"/>
      <c r="D461" s="355"/>
      <c r="E461" s="353"/>
      <c r="F461" s="361"/>
      <c r="G461" s="315"/>
      <c r="H461" s="315"/>
      <c r="I461" s="315"/>
      <c r="J461" s="315"/>
      <c r="K461" s="355"/>
      <c r="L461" s="368"/>
      <c r="M461" s="345"/>
      <c r="N461" s="366"/>
      <c r="O461" s="251" t="str">
        <f>IFERROR(INDEX('Pipe Table'!$A$3:$R$39,MATCH('WELD LOG'!N461,'Pipe Table'!$A$3:$A$39,),MATCH('WELD LOG'!M461,'Pipe Table'!$A$3:$R$3,0)),"")</f>
        <v/>
      </c>
      <c r="P461" s="601">
        <f t="shared" si="7"/>
        <v>0</v>
      </c>
      <c r="Q461" s="367"/>
      <c r="R461" s="316"/>
      <c r="S461" s="300"/>
      <c r="T461" s="316"/>
      <c r="U461" s="300"/>
      <c r="V461" s="348"/>
      <c r="W461" s="316"/>
      <c r="X461" s="313"/>
      <c r="Y461" s="350"/>
      <c r="Z461" s="313"/>
      <c r="AA461" s="313"/>
      <c r="AB461" s="313"/>
      <c r="AC461" s="350"/>
      <c r="AD461" s="313"/>
      <c r="AE461" s="300"/>
      <c r="AF461" s="300"/>
      <c r="AG461" s="315"/>
      <c r="AH461" s="313"/>
      <c r="AI461" s="313"/>
      <c r="AJ461" s="313"/>
      <c r="AK461" s="311"/>
      <c r="AL461" s="300"/>
      <c r="AM461" s="313"/>
      <c r="AN461" s="311"/>
      <c r="AO461" s="352"/>
      <c r="AP461" s="354"/>
      <c r="AQ461" s="336"/>
      <c r="AR461" s="336"/>
      <c r="AS461" s="336"/>
      <c r="AT461" s="336"/>
      <c r="AU461" s="336"/>
      <c r="AV461" s="336"/>
      <c r="AW461" s="336"/>
      <c r="AX461" s="336"/>
      <c r="AY461" s="336"/>
      <c r="AZ461" s="336"/>
      <c r="BA461" s="336"/>
      <c r="BB461" s="336"/>
      <c r="BC461" s="336"/>
      <c r="BD461" s="336"/>
      <c r="BE461" s="336"/>
      <c r="BF461" s="336"/>
    </row>
    <row r="462" spans="1:58" s="109" customFormat="1" ht="12.95" customHeight="1">
      <c r="A462" s="341"/>
      <c r="B462" s="358"/>
      <c r="C462" s="355"/>
      <c r="D462" s="355"/>
      <c r="E462" s="353"/>
      <c r="F462" s="361"/>
      <c r="G462" s="315"/>
      <c r="H462" s="315"/>
      <c r="I462" s="315"/>
      <c r="J462" s="315"/>
      <c r="K462" s="355"/>
      <c r="L462" s="368"/>
      <c r="M462" s="345"/>
      <c r="N462" s="366"/>
      <c r="O462" s="251" t="str">
        <f>IFERROR(INDEX('Pipe Table'!$A$3:$R$39,MATCH('WELD LOG'!N462,'Pipe Table'!$A$3:$A$39,),MATCH('WELD LOG'!M462,'Pipe Table'!$A$3:$R$3,0)),"")</f>
        <v/>
      </c>
      <c r="P462" s="601">
        <f t="shared" si="7"/>
        <v>0</v>
      </c>
      <c r="Q462" s="367"/>
      <c r="R462" s="316"/>
      <c r="S462" s="300"/>
      <c r="T462" s="316"/>
      <c r="U462" s="300"/>
      <c r="V462" s="348"/>
      <c r="W462" s="316"/>
      <c r="X462" s="313"/>
      <c r="Y462" s="350"/>
      <c r="Z462" s="313"/>
      <c r="AA462" s="313"/>
      <c r="AB462" s="313"/>
      <c r="AC462" s="350"/>
      <c r="AD462" s="313"/>
      <c r="AE462" s="300"/>
      <c r="AF462" s="300"/>
      <c r="AG462" s="315"/>
      <c r="AH462" s="313"/>
      <c r="AI462" s="313"/>
      <c r="AJ462" s="313"/>
      <c r="AK462" s="311"/>
      <c r="AL462" s="300"/>
      <c r="AM462" s="313"/>
      <c r="AN462" s="311"/>
      <c r="AO462" s="352"/>
      <c r="AP462" s="354"/>
      <c r="AQ462" s="336"/>
      <c r="AR462" s="336"/>
      <c r="AS462" s="336"/>
      <c r="AT462" s="336"/>
      <c r="AU462" s="336"/>
      <c r="AV462" s="336"/>
      <c r="AW462" s="336"/>
      <c r="AX462" s="336"/>
      <c r="AY462" s="336"/>
      <c r="AZ462" s="336"/>
      <c r="BA462" s="336"/>
      <c r="BB462" s="336"/>
      <c r="BC462" s="336"/>
      <c r="BD462" s="336"/>
      <c r="BE462" s="336"/>
      <c r="BF462" s="336"/>
    </row>
    <row r="463" spans="1:58" s="109" customFormat="1" ht="12.95" customHeight="1">
      <c r="A463" s="341"/>
      <c r="B463" s="358"/>
      <c r="C463" s="355"/>
      <c r="D463" s="358"/>
      <c r="E463" s="353"/>
      <c r="F463" s="361"/>
      <c r="G463" s="315"/>
      <c r="H463" s="315"/>
      <c r="I463" s="315"/>
      <c r="J463" s="315"/>
      <c r="K463" s="355"/>
      <c r="L463" s="368"/>
      <c r="M463" s="250"/>
      <c r="N463" s="366"/>
      <c r="O463" s="251" t="str">
        <f>IFERROR(INDEX('Pipe Table'!$A$3:$R$39,MATCH('WELD LOG'!N463,'Pipe Table'!$A$3:$A$39,),MATCH('WELD LOG'!M463,'Pipe Table'!$A$3:$R$3,0)),"")</f>
        <v/>
      </c>
      <c r="P463" s="601">
        <f t="shared" si="7"/>
        <v>0</v>
      </c>
      <c r="Q463" s="367"/>
      <c r="R463" s="316"/>
      <c r="S463" s="300"/>
      <c r="T463" s="316"/>
      <c r="U463" s="300"/>
      <c r="V463" s="348"/>
      <c r="W463" s="316"/>
      <c r="X463" s="313"/>
      <c r="Y463" s="313"/>
      <c r="Z463" s="313"/>
      <c r="AA463" s="313"/>
      <c r="AB463" s="313"/>
      <c r="AC463" s="313"/>
      <c r="AD463" s="313"/>
      <c r="AE463" s="300"/>
      <c r="AF463" s="300"/>
      <c r="AG463" s="315"/>
      <c r="AH463" s="313"/>
      <c r="AI463" s="313"/>
      <c r="AJ463" s="313"/>
      <c r="AK463" s="311"/>
      <c r="AL463" s="300"/>
      <c r="AM463" s="313"/>
      <c r="AN463" s="311"/>
      <c r="AO463" s="352"/>
      <c r="AP463" s="354"/>
      <c r="AQ463" s="336"/>
      <c r="AR463" s="336"/>
      <c r="AS463" s="336"/>
      <c r="AT463" s="336"/>
      <c r="AU463" s="336"/>
      <c r="AV463" s="336"/>
      <c r="AW463" s="336"/>
      <c r="AX463" s="336"/>
      <c r="AY463" s="336"/>
      <c r="AZ463" s="336"/>
      <c r="BA463" s="336"/>
      <c r="BB463" s="336"/>
      <c r="BC463" s="336"/>
      <c r="BD463" s="336"/>
      <c r="BE463" s="336"/>
      <c r="BF463" s="336"/>
    </row>
    <row r="464" spans="1:58" s="109" customFormat="1" ht="12.95" customHeight="1">
      <c r="A464" s="341"/>
      <c r="B464" s="358"/>
      <c r="C464" s="355"/>
      <c r="D464" s="358"/>
      <c r="E464" s="353"/>
      <c r="F464" s="361"/>
      <c r="G464" s="315"/>
      <c r="H464" s="315"/>
      <c r="I464" s="315"/>
      <c r="J464" s="315"/>
      <c r="K464" s="355"/>
      <c r="L464" s="368"/>
      <c r="M464" s="250"/>
      <c r="N464" s="366"/>
      <c r="O464" s="251" t="str">
        <f>IFERROR(INDEX('Pipe Table'!$A$3:$R$39,MATCH('WELD LOG'!N464,'Pipe Table'!$A$3:$A$39,),MATCH('WELD LOG'!M464,'Pipe Table'!$A$3:$R$3,0)),"")</f>
        <v/>
      </c>
      <c r="P464" s="601">
        <f t="shared" si="7"/>
        <v>0</v>
      </c>
      <c r="Q464" s="367"/>
      <c r="R464" s="316"/>
      <c r="S464" s="300"/>
      <c r="T464" s="316"/>
      <c r="U464" s="300"/>
      <c r="V464" s="348"/>
      <c r="W464" s="316"/>
      <c r="X464" s="313"/>
      <c r="Y464" s="313"/>
      <c r="Z464" s="313"/>
      <c r="AA464" s="313"/>
      <c r="AB464" s="313"/>
      <c r="AC464" s="313"/>
      <c r="AD464" s="313"/>
      <c r="AE464" s="300"/>
      <c r="AF464" s="300"/>
      <c r="AG464" s="315"/>
      <c r="AH464" s="313"/>
      <c r="AI464" s="313"/>
      <c r="AJ464" s="313"/>
      <c r="AK464" s="311"/>
      <c r="AL464" s="300"/>
      <c r="AM464" s="313"/>
      <c r="AN464" s="311"/>
      <c r="AO464" s="352"/>
      <c r="AP464" s="354"/>
      <c r="AQ464" s="336"/>
      <c r="AR464" s="336"/>
      <c r="AS464" s="336"/>
      <c r="AT464" s="336"/>
      <c r="AU464" s="336"/>
      <c r="AV464" s="336"/>
      <c r="AW464" s="336"/>
      <c r="AX464" s="336"/>
      <c r="AY464" s="336"/>
      <c r="AZ464" s="336"/>
      <c r="BA464" s="336"/>
      <c r="BB464" s="336"/>
      <c r="BC464" s="336"/>
      <c r="BD464" s="336"/>
      <c r="BE464" s="336"/>
      <c r="BF464" s="336"/>
    </row>
    <row r="465" spans="1:58" s="109" customFormat="1" ht="12.95" customHeight="1">
      <c r="A465" s="341"/>
      <c r="B465" s="358"/>
      <c r="C465" s="355"/>
      <c r="D465" s="358"/>
      <c r="E465" s="353"/>
      <c r="F465" s="361"/>
      <c r="G465" s="315"/>
      <c r="H465" s="315"/>
      <c r="I465" s="315"/>
      <c r="J465" s="315"/>
      <c r="K465" s="355"/>
      <c r="L465" s="368"/>
      <c r="M465" s="345"/>
      <c r="N465" s="366"/>
      <c r="O465" s="251" t="str">
        <f>IFERROR(INDEX('Pipe Table'!$A$3:$R$39,MATCH('WELD LOG'!N465,'Pipe Table'!$A$3:$A$39,),MATCH('WELD LOG'!M465,'Pipe Table'!$A$3:$R$3,0)),"")</f>
        <v/>
      </c>
      <c r="P465" s="601">
        <f t="shared" si="7"/>
        <v>0</v>
      </c>
      <c r="Q465" s="367"/>
      <c r="R465" s="316"/>
      <c r="S465" s="300"/>
      <c r="T465" s="316"/>
      <c r="U465" s="300"/>
      <c r="V465" s="348"/>
      <c r="W465" s="316"/>
      <c r="X465" s="313"/>
      <c r="Y465" s="313"/>
      <c r="Z465" s="313"/>
      <c r="AA465" s="313"/>
      <c r="AB465" s="313"/>
      <c r="AC465" s="313"/>
      <c r="AD465" s="313"/>
      <c r="AE465" s="300"/>
      <c r="AF465" s="300"/>
      <c r="AG465" s="315"/>
      <c r="AH465" s="313"/>
      <c r="AI465" s="313"/>
      <c r="AJ465" s="313"/>
      <c r="AK465" s="311"/>
      <c r="AL465" s="300"/>
      <c r="AM465" s="311"/>
      <c r="AN465" s="311"/>
      <c r="AO465" s="352"/>
      <c r="AP465" s="356"/>
      <c r="AQ465" s="336"/>
      <c r="AR465" s="336"/>
      <c r="AS465" s="336"/>
      <c r="AT465" s="336"/>
      <c r="AU465" s="336"/>
      <c r="AV465" s="336"/>
      <c r="AW465" s="336"/>
      <c r="AX465" s="336"/>
      <c r="AY465" s="336"/>
      <c r="AZ465" s="336"/>
      <c r="BA465" s="336"/>
      <c r="BB465" s="336"/>
      <c r="BC465" s="336"/>
      <c r="BD465" s="336"/>
      <c r="BE465" s="336"/>
      <c r="BF465" s="336"/>
    </row>
    <row r="466" spans="1:58" s="109" customFormat="1" ht="12.95" customHeight="1">
      <c r="A466" s="341"/>
      <c r="B466" s="358"/>
      <c r="C466" s="355"/>
      <c r="D466" s="358"/>
      <c r="E466" s="353"/>
      <c r="F466" s="361"/>
      <c r="G466" s="315"/>
      <c r="H466" s="315"/>
      <c r="I466" s="315"/>
      <c r="J466" s="315"/>
      <c r="K466" s="355"/>
      <c r="L466" s="368"/>
      <c r="M466" s="345"/>
      <c r="N466" s="366"/>
      <c r="O466" s="251" t="str">
        <f>IFERROR(INDEX('Pipe Table'!$A$3:$R$39,MATCH('WELD LOG'!N466,'Pipe Table'!$A$3:$A$39,),MATCH('WELD LOG'!M466,'Pipe Table'!$A$3:$R$3,0)),"")</f>
        <v/>
      </c>
      <c r="P466" s="601">
        <f t="shared" si="7"/>
        <v>0</v>
      </c>
      <c r="Q466" s="367"/>
      <c r="R466" s="316"/>
      <c r="S466" s="300"/>
      <c r="T466" s="316"/>
      <c r="U466" s="300"/>
      <c r="V466" s="348"/>
      <c r="W466" s="316"/>
      <c r="X466" s="313"/>
      <c r="Y466" s="313"/>
      <c r="Z466" s="313"/>
      <c r="AA466" s="313"/>
      <c r="AB466" s="313"/>
      <c r="AC466" s="313"/>
      <c r="AD466" s="313"/>
      <c r="AE466" s="300"/>
      <c r="AF466" s="300"/>
      <c r="AG466" s="315"/>
      <c r="AH466" s="313"/>
      <c r="AI466" s="313"/>
      <c r="AJ466" s="313"/>
      <c r="AK466" s="311"/>
      <c r="AL466" s="300"/>
      <c r="AM466" s="311"/>
      <c r="AN466" s="311"/>
      <c r="AO466" s="352"/>
      <c r="AP466" s="356"/>
      <c r="AQ466" s="336"/>
      <c r="AR466" s="336"/>
      <c r="AS466" s="336"/>
      <c r="AT466" s="336"/>
      <c r="AU466" s="336"/>
      <c r="AV466" s="336"/>
      <c r="AW466" s="336"/>
      <c r="AX466" s="336"/>
      <c r="AY466" s="336"/>
      <c r="AZ466" s="336"/>
      <c r="BA466" s="336"/>
      <c r="BB466" s="336"/>
      <c r="BC466" s="336"/>
      <c r="BD466" s="336"/>
      <c r="BE466" s="336"/>
      <c r="BF466" s="336"/>
    </row>
    <row r="467" spans="1:58" s="109" customFormat="1" ht="12.95" customHeight="1">
      <c r="A467" s="341"/>
      <c r="B467" s="358"/>
      <c r="C467" s="355"/>
      <c r="D467" s="358"/>
      <c r="E467" s="353"/>
      <c r="F467" s="361"/>
      <c r="G467" s="352"/>
      <c r="H467" s="352"/>
      <c r="I467" s="315"/>
      <c r="J467" s="352"/>
      <c r="K467" s="355"/>
      <c r="L467" s="368"/>
      <c r="M467" s="345"/>
      <c r="N467" s="366"/>
      <c r="O467" s="251" t="str">
        <f>IFERROR(INDEX('Pipe Table'!$A$3:$R$39,MATCH('WELD LOG'!N467,'Pipe Table'!$A$3:$A$39,),MATCH('WELD LOG'!M467,'Pipe Table'!$A$3:$R$3,0)),"")</f>
        <v/>
      </c>
      <c r="P467" s="601">
        <f t="shared" si="7"/>
        <v>0</v>
      </c>
      <c r="Q467" s="367"/>
      <c r="R467" s="300"/>
      <c r="S467" s="300"/>
      <c r="T467" s="316"/>
      <c r="U467" s="300"/>
      <c r="V467" s="348"/>
      <c r="W467" s="316"/>
      <c r="X467" s="313"/>
      <c r="Y467" s="313"/>
      <c r="Z467" s="313"/>
      <c r="AA467" s="313"/>
      <c r="AB467" s="313"/>
      <c r="AC467" s="313"/>
      <c r="AD467" s="313"/>
      <c r="AE467" s="300"/>
      <c r="AF467" s="300"/>
      <c r="AG467" s="315"/>
      <c r="AH467" s="313"/>
      <c r="AI467" s="313"/>
      <c r="AJ467" s="313"/>
      <c r="AK467" s="311"/>
      <c r="AL467" s="300"/>
      <c r="AM467" s="311"/>
      <c r="AN467" s="311"/>
      <c r="AO467" s="352"/>
      <c r="AP467" s="356"/>
      <c r="AQ467" s="336"/>
      <c r="AR467" s="336"/>
      <c r="AS467" s="336"/>
      <c r="AT467" s="336"/>
      <c r="AU467" s="336"/>
      <c r="AV467" s="336"/>
      <c r="AW467" s="336"/>
      <c r="AX467" s="336"/>
      <c r="AY467" s="336"/>
      <c r="AZ467" s="336"/>
      <c r="BA467" s="336"/>
      <c r="BB467" s="336"/>
      <c r="BC467" s="336"/>
      <c r="BD467" s="336"/>
      <c r="BE467" s="336"/>
      <c r="BF467" s="336"/>
    </row>
    <row r="468" spans="1:58" s="109" customFormat="1" ht="12.95" customHeight="1">
      <c r="A468" s="341"/>
      <c r="B468" s="358"/>
      <c r="C468" s="355"/>
      <c r="D468" s="358"/>
      <c r="E468" s="353"/>
      <c r="F468" s="361"/>
      <c r="G468" s="352"/>
      <c r="H468" s="352"/>
      <c r="I468" s="315"/>
      <c r="J468" s="352"/>
      <c r="K468" s="355"/>
      <c r="L468" s="368"/>
      <c r="M468" s="250"/>
      <c r="N468" s="366"/>
      <c r="O468" s="251" t="str">
        <f>IFERROR(INDEX('Pipe Table'!$A$3:$R$39,MATCH('WELD LOG'!N468,'Pipe Table'!$A$3:$A$39,),MATCH('WELD LOG'!M468,'Pipe Table'!$A$3:$R$3,0)),"")</f>
        <v/>
      </c>
      <c r="P468" s="601">
        <f t="shared" si="7"/>
        <v>0</v>
      </c>
      <c r="Q468" s="367"/>
      <c r="R468" s="300"/>
      <c r="S468" s="300"/>
      <c r="T468" s="316"/>
      <c r="U468" s="300"/>
      <c r="V468" s="348"/>
      <c r="W468" s="316"/>
      <c r="X468" s="313"/>
      <c r="Y468" s="313"/>
      <c r="Z468" s="313"/>
      <c r="AA468" s="313"/>
      <c r="AB468" s="313"/>
      <c r="AC468" s="313"/>
      <c r="AD468" s="313"/>
      <c r="AE468" s="300"/>
      <c r="AF468" s="300"/>
      <c r="AG468" s="315"/>
      <c r="AH468" s="313"/>
      <c r="AI468" s="313"/>
      <c r="AJ468" s="313"/>
      <c r="AK468" s="311"/>
      <c r="AL468" s="300"/>
      <c r="AM468" s="311"/>
      <c r="AN468" s="311"/>
      <c r="AO468" s="352"/>
      <c r="AP468" s="356"/>
      <c r="AQ468" s="336"/>
      <c r="AR468" s="336"/>
      <c r="AS468" s="336"/>
      <c r="AT468" s="336"/>
      <c r="AU468" s="336"/>
      <c r="AV468" s="336"/>
      <c r="AW468" s="336"/>
      <c r="AX468" s="336"/>
      <c r="AY468" s="336"/>
      <c r="AZ468" s="336"/>
      <c r="BA468" s="336"/>
      <c r="BB468" s="336"/>
      <c r="BC468" s="336"/>
      <c r="BD468" s="336"/>
      <c r="BE468" s="336"/>
      <c r="BF468" s="336"/>
    </row>
    <row r="469" spans="1:58" s="109" customFormat="1" ht="12.95" customHeight="1">
      <c r="A469" s="341"/>
      <c r="B469" s="358"/>
      <c r="C469" s="355"/>
      <c r="D469" s="358"/>
      <c r="E469" s="353"/>
      <c r="F469" s="361"/>
      <c r="G469" s="315"/>
      <c r="H469" s="315"/>
      <c r="I469" s="315"/>
      <c r="J469" s="315"/>
      <c r="K469" s="355"/>
      <c r="L469" s="368"/>
      <c r="M469" s="250"/>
      <c r="N469" s="366"/>
      <c r="O469" s="251" t="str">
        <f>IFERROR(INDEX('Pipe Table'!$A$3:$R$39,MATCH('WELD LOG'!N469,'Pipe Table'!$A$3:$A$39,),MATCH('WELD LOG'!M469,'Pipe Table'!$A$3:$R$3,0)),"")</f>
        <v/>
      </c>
      <c r="P469" s="601">
        <f t="shared" si="7"/>
        <v>0</v>
      </c>
      <c r="Q469" s="367"/>
      <c r="R469" s="316"/>
      <c r="S469" s="300"/>
      <c r="T469" s="316"/>
      <c r="U469" s="300"/>
      <c r="V469" s="348"/>
      <c r="W469" s="316"/>
      <c r="X469" s="313"/>
      <c r="Y469" s="313"/>
      <c r="Z469" s="313"/>
      <c r="AA469" s="313"/>
      <c r="AB469" s="313"/>
      <c r="AC469" s="313"/>
      <c r="AD469" s="313"/>
      <c r="AE469" s="300"/>
      <c r="AF469" s="300"/>
      <c r="AG469" s="315"/>
      <c r="AH469" s="313"/>
      <c r="AI469" s="313"/>
      <c r="AJ469" s="313"/>
      <c r="AK469" s="311"/>
      <c r="AL469" s="300"/>
      <c r="AM469" s="311"/>
      <c r="AN469" s="311"/>
      <c r="AO469" s="352"/>
      <c r="AP469" s="356"/>
      <c r="AQ469" s="336"/>
      <c r="AR469" s="336"/>
      <c r="AS469" s="336"/>
      <c r="AT469" s="336"/>
      <c r="AU469" s="336"/>
      <c r="AV469" s="336"/>
      <c r="AW469" s="336"/>
      <c r="AX469" s="336"/>
      <c r="AY469" s="336"/>
      <c r="AZ469" s="336"/>
      <c r="BA469" s="336"/>
      <c r="BB469" s="336"/>
      <c r="BC469" s="336"/>
      <c r="BD469" s="336"/>
      <c r="BE469" s="336"/>
      <c r="BF469" s="336"/>
    </row>
    <row r="470" spans="1:58" s="109" customFormat="1" ht="12.95" customHeight="1">
      <c r="A470" s="341"/>
      <c r="B470" s="358"/>
      <c r="C470" s="355"/>
      <c r="D470" s="358"/>
      <c r="E470" s="353"/>
      <c r="F470" s="361"/>
      <c r="G470" s="315"/>
      <c r="H470" s="315"/>
      <c r="I470" s="315"/>
      <c r="J470" s="315"/>
      <c r="K470" s="355"/>
      <c r="L470" s="368"/>
      <c r="M470" s="345"/>
      <c r="N470" s="366"/>
      <c r="O470" s="251" t="str">
        <f>IFERROR(INDEX('Pipe Table'!$A$3:$R$39,MATCH('WELD LOG'!N470,'Pipe Table'!$A$3:$A$39,),MATCH('WELD LOG'!M470,'Pipe Table'!$A$3:$R$3,0)),"")</f>
        <v/>
      </c>
      <c r="P470" s="601">
        <f t="shared" si="7"/>
        <v>0</v>
      </c>
      <c r="Q470" s="367"/>
      <c r="R470" s="316"/>
      <c r="S470" s="300"/>
      <c r="T470" s="316"/>
      <c r="U470" s="300"/>
      <c r="V470" s="348"/>
      <c r="W470" s="316"/>
      <c r="X470" s="313"/>
      <c r="Y470" s="313"/>
      <c r="Z470" s="313"/>
      <c r="AA470" s="313"/>
      <c r="AB470" s="313"/>
      <c r="AC470" s="313"/>
      <c r="AD470" s="313"/>
      <c r="AE470" s="300"/>
      <c r="AF470" s="300"/>
      <c r="AG470" s="315"/>
      <c r="AH470" s="313"/>
      <c r="AI470" s="313"/>
      <c r="AJ470" s="313"/>
      <c r="AK470" s="311"/>
      <c r="AL470" s="300"/>
      <c r="AM470" s="311"/>
      <c r="AN470" s="311"/>
      <c r="AO470" s="352"/>
      <c r="AP470" s="356"/>
      <c r="AQ470" s="336"/>
      <c r="AR470" s="336"/>
      <c r="AS470" s="336"/>
      <c r="AT470" s="336"/>
      <c r="AU470" s="336"/>
      <c r="AV470" s="336"/>
      <c r="AW470" s="336"/>
      <c r="AX470" s="336"/>
      <c r="AY470" s="336"/>
      <c r="AZ470" s="336"/>
      <c r="BA470" s="336"/>
      <c r="BB470" s="336"/>
      <c r="BC470" s="336"/>
      <c r="BD470" s="336"/>
      <c r="BE470" s="336"/>
      <c r="BF470" s="336"/>
    </row>
    <row r="471" spans="1:58" s="109" customFormat="1" ht="12.95" customHeight="1">
      <c r="A471" s="341"/>
      <c r="B471" s="358"/>
      <c r="C471" s="355"/>
      <c r="D471" s="358"/>
      <c r="E471" s="353"/>
      <c r="F471" s="361"/>
      <c r="G471" s="315"/>
      <c r="H471" s="315"/>
      <c r="I471" s="315"/>
      <c r="J471" s="315"/>
      <c r="K471" s="355"/>
      <c r="L471" s="368"/>
      <c r="M471" s="345"/>
      <c r="N471" s="366"/>
      <c r="O471" s="251" t="str">
        <f>IFERROR(INDEX('Pipe Table'!$A$3:$R$39,MATCH('WELD LOG'!N471,'Pipe Table'!$A$3:$A$39,),MATCH('WELD LOG'!M471,'Pipe Table'!$A$3:$R$3,0)),"")</f>
        <v/>
      </c>
      <c r="P471" s="601">
        <f t="shared" si="7"/>
        <v>0</v>
      </c>
      <c r="Q471" s="367"/>
      <c r="R471" s="316"/>
      <c r="S471" s="352"/>
      <c r="T471" s="316"/>
      <c r="U471" s="300"/>
      <c r="V471" s="348"/>
      <c r="W471" s="316"/>
      <c r="X471" s="313"/>
      <c r="Y471" s="313"/>
      <c r="Z471" s="313"/>
      <c r="AA471" s="313"/>
      <c r="AB471" s="313"/>
      <c r="AC471" s="350"/>
      <c r="AD471" s="350"/>
      <c r="AE471" s="300"/>
      <c r="AF471" s="300"/>
      <c r="AG471" s="315"/>
      <c r="AH471" s="313"/>
      <c r="AI471" s="313"/>
      <c r="AJ471" s="313"/>
      <c r="AK471" s="311"/>
      <c r="AL471" s="300"/>
      <c r="AM471" s="311"/>
      <c r="AN471" s="311"/>
      <c r="AO471" s="352"/>
      <c r="AP471" s="356"/>
      <c r="AQ471" s="336"/>
      <c r="AR471" s="336"/>
      <c r="AS471" s="336"/>
      <c r="AT471" s="336"/>
      <c r="AU471" s="336"/>
      <c r="AV471" s="336"/>
      <c r="AW471" s="336"/>
      <c r="AX471" s="336"/>
      <c r="AY471" s="336"/>
      <c r="AZ471" s="336"/>
      <c r="BA471" s="336"/>
      <c r="BB471" s="336"/>
      <c r="BC471" s="336"/>
      <c r="BD471" s="336"/>
      <c r="BE471" s="336"/>
      <c r="BF471" s="336"/>
    </row>
    <row r="472" spans="1:58" s="109" customFormat="1" ht="12.95" customHeight="1">
      <c r="A472" s="341"/>
      <c r="B472" s="358"/>
      <c r="C472" s="355"/>
      <c r="D472" s="358"/>
      <c r="E472" s="353"/>
      <c r="F472" s="361"/>
      <c r="G472" s="315"/>
      <c r="H472" s="315"/>
      <c r="I472" s="315"/>
      <c r="J472" s="315"/>
      <c r="K472" s="355"/>
      <c r="L472" s="368"/>
      <c r="M472" s="250"/>
      <c r="N472" s="366"/>
      <c r="O472" s="251" t="str">
        <f>IFERROR(INDEX('Pipe Table'!$A$3:$R$39,MATCH('WELD LOG'!N472,'Pipe Table'!$A$3:$A$39,),MATCH('WELD LOG'!M472,'Pipe Table'!$A$3:$R$3,0)),"")</f>
        <v/>
      </c>
      <c r="P472" s="601">
        <f t="shared" si="7"/>
        <v>0</v>
      </c>
      <c r="Q472" s="367"/>
      <c r="R472" s="316"/>
      <c r="S472" s="352"/>
      <c r="T472" s="316"/>
      <c r="U472" s="300"/>
      <c r="V472" s="348"/>
      <c r="W472" s="316"/>
      <c r="X472" s="350"/>
      <c r="Y472" s="350"/>
      <c r="Z472" s="350"/>
      <c r="AA472" s="350"/>
      <c r="AB472" s="350"/>
      <c r="AC472" s="350"/>
      <c r="AD472" s="350"/>
      <c r="AE472" s="352"/>
      <c r="AF472" s="352"/>
      <c r="AG472" s="315"/>
      <c r="AH472" s="350"/>
      <c r="AI472" s="313"/>
      <c r="AJ472" s="350"/>
      <c r="AK472" s="312"/>
      <c r="AL472" s="300"/>
      <c r="AM472" s="311"/>
      <c r="AN472" s="311"/>
      <c r="AO472" s="352"/>
      <c r="AP472" s="356"/>
      <c r="AQ472" s="336"/>
      <c r="AR472" s="336"/>
      <c r="AS472" s="336"/>
      <c r="AT472" s="336"/>
      <c r="AU472" s="336"/>
      <c r="AV472" s="336"/>
      <c r="AW472" s="336"/>
      <c r="AX472" s="336"/>
      <c r="AY472" s="336"/>
      <c r="AZ472" s="336"/>
      <c r="BA472" s="336"/>
      <c r="BB472" s="336"/>
      <c r="BC472" s="336"/>
      <c r="BD472" s="336"/>
      <c r="BE472" s="336"/>
      <c r="BF472" s="336"/>
    </row>
    <row r="473" spans="1:58" s="109" customFormat="1" ht="12.95" customHeight="1">
      <c r="A473" s="341"/>
      <c r="B473" s="358"/>
      <c r="C473" s="355"/>
      <c r="D473" s="358"/>
      <c r="E473" s="353"/>
      <c r="F473" s="361"/>
      <c r="G473" s="315"/>
      <c r="H473" s="315"/>
      <c r="I473" s="315"/>
      <c r="J473" s="315"/>
      <c r="K473" s="355"/>
      <c r="L473" s="368"/>
      <c r="M473" s="345"/>
      <c r="N473" s="366"/>
      <c r="O473" s="251" t="str">
        <f>IFERROR(INDEX('Pipe Table'!$A$3:$R$39,MATCH('WELD LOG'!N473,'Pipe Table'!$A$3:$A$39,),MATCH('WELD LOG'!M473,'Pipe Table'!$A$3:$R$3,0)),"")</f>
        <v/>
      </c>
      <c r="P473" s="601">
        <f t="shared" si="7"/>
        <v>0</v>
      </c>
      <c r="Q473" s="367"/>
      <c r="R473" s="316"/>
      <c r="S473" s="300"/>
      <c r="T473" s="316"/>
      <c r="U473" s="300"/>
      <c r="V473" s="348"/>
      <c r="W473" s="316"/>
      <c r="X473" s="350"/>
      <c r="Y473" s="350"/>
      <c r="Z473" s="350"/>
      <c r="AA473" s="350"/>
      <c r="AB473" s="350"/>
      <c r="AC473" s="350"/>
      <c r="AD473" s="350"/>
      <c r="AE473" s="352"/>
      <c r="AF473" s="352"/>
      <c r="AG473" s="315"/>
      <c r="AH473" s="350"/>
      <c r="AI473" s="313"/>
      <c r="AJ473" s="350"/>
      <c r="AK473" s="312"/>
      <c r="AL473" s="300"/>
      <c r="AM473" s="311"/>
      <c r="AN473" s="311"/>
      <c r="AO473" s="352"/>
      <c r="AP473" s="356"/>
      <c r="AQ473" s="336"/>
      <c r="AR473" s="336"/>
      <c r="AS473" s="336"/>
      <c r="AT473" s="336"/>
      <c r="AU473" s="336"/>
      <c r="AV473" s="336"/>
      <c r="AW473" s="336"/>
      <c r="AX473" s="336"/>
      <c r="AY473" s="336"/>
      <c r="AZ473" s="336"/>
      <c r="BA473" s="336"/>
      <c r="BB473" s="336"/>
      <c r="BC473" s="336"/>
      <c r="BD473" s="336"/>
      <c r="BE473" s="336"/>
      <c r="BF473" s="336"/>
    </row>
    <row r="474" spans="1:58" s="109" customFormat="1" ht="12.95" customHeight="1">
      <c r="A474" s="341"/>
      <c r="B474" s="358"/>
      <c r="C474" s="355"/>
      <c r="D474" s="358"/>
      <c r="E474" s="353"/>
      <c r="F474" s="361"/>
      <c r="G474" s="315"/>
      <c r="H474" s="315"/>
      <c r="I474" s="315"/>
      <c r="J474" s="315"/>
      <c r="K474" s="355"/>
      <c r="L474" s="368"/>
      <c r="M474" s="345"/>
      <c r="N474" s="366"/>
      <c r="O474" s="251" t="str">
        <f>IFERROR(INDEX('Pipe Table'!$A$3:$R$39,MATCH('WELD LOG'!N474,'Pipe Table'!$A$3:$A$39,),MATCH('WELD LOG'!M474,'Pipe Table'!$A$3:$R$3,0)),"")</f>
        <v/>
      </c>
      <c r="P474" s="601">
        <f t="shared" si="7"/>
        <v>0</v>
      </c>
      <c r="Q474" s="367"/>
      <c r="R474" s="316"/>
      <c r="S474" s="300"/>
      <c r="T474" s="314"/>
      <c r="U474" s="300"/>
      <c r="V474" s="348"/>
      <c r="W474" s="316"/>
      <c r="X474" s="313"/>
      <c r="Y474" s="313"/>
      <c r="Z474" s="313"/>
      <c r="AA474" s="313"/>
      <c r="AB474" s="313"/>
      <c r="AC474" s="313"/>
      <c r="AD474" s="313"/>
      <c r="AE474" s="300"/>
      <c r="AF474" s="300"/>
      <c r="AG474" s="315"/>
      <c r="AH474" s="313"/>
      <c r="AI474" s="313"/>
      <c r="AJ474" s="313"/>
      <c r="AK474" s="311"/>
      <c r="AL474" s="300"/>
      <c r="AM474" s="311"/>
      <c r="AN474" s="311"/>
      <c r="AO474" s="352"/>
      <c r="AP474" s="356"/>
      <c r="AQ474" s="336"/>
      <c r="AR474" s="336"/>
      <c r="AS474" s="336"/>
      <c r="AT474" s="336"/>
      <c r="AU474" s="336"/>
      <c r="AV474" s="336"/>
      <c r="AW474" s="336"/>
      <c r="AX474" s="336"/>
      <c r="AY474" s="336"/>
      <c r="AZ474" s="336"/>
      <c r="BA474" s="336"/>
      <c r="BB474" s="336"/>
      <c r="BC474" s="336"/>
      <c r="BD474" s="336"/>
      <c r="BE474" s="336"/>
      <c r="BF474" s="336"/>
    </row>
    <row r="475" spans="1:58" s="109" customFormat="1" ht="12.95" customHeight="1">
      <c r="A475" s="341"/>
      <c r="B475" s="358"/>
      <c r="C475" s="355"/>
      <c r="D475" s="358"/>
      <c r="E475" s="353"/>
      <c r="F475" s="361"/>
      <c r="G475" s="315"/>
      <c r="H475" s="315"/>
      <c r="I475" s="315"/>
      <c r="J475" s="315"/>
      <c r="K475" s="355"/>
      <c r="L475" s="368"/>
      <c r="M475" s="345"/>
      <c r="N475" s="366"/>
      <c r="O475" s="251" t="str">
        <f>IFERROR(INDEX('Pipe Table'!$A$3:$R$39,MATCH('WELD LOG'!N475,'Pipe Table'!$A$3:$A$39,),MATCH('WELD LOG'!M475,'Pipe Table'!$A$3:$R$3,0)),"")</f>
        <v/>
      </c>
      <c r="P475" s="601">
        <f t="shared" si="7"/>
        <v>0</v>
      </c>
      <c r="Q475" s="367"/>
      <c r="R475" s="316"/>
      <c r="S475" s="300"/>
      <c r="T475" s="314"/>
      <c r="U475" s="300"/>
      <c r="V475" s="348"/>
      <c r="W475" s="316"/>
      <c r="X475" s="313"/>
      <c r="Y475" s="313"/>
      <c r="Z475" s="313"/>
      <c r="AA475" s="313"/>
      <c r="AB475" s="313"/>
      <c r="AC475" s="350"/>
      <c r="AD475" s="313"/>
      <c r="AE475" s="300"/>
      <c r="AF475" s="300"/>
      <c r="AG475" s="315"/>
      <c r="AH475" s="313"/>
      <c r="AI475" s="313"/>
      <c r="AJ475" s="313"/>
      <c r="AK475" s="311"/>
      <c r="AL475" s="300"/>
      <c r="AM475" s="311"/>
      <c r="AN475" s="311"/>
      <c r="AO475" s="352"/>
      <c r="AP475" s="356"/>
      <c r="AQ475" s="336"/>
      <c r="AR475" s="336"/>
      <c r="AS475" s="336"/>
      <c r="AT475" s="336"/>
      <c r="AU475" s="336"/>
      <c r="AV475" s="336"/>
      <c r="AW475" s="336"/>
      <c r="AX475" s="336"/>
      <c r="AY475" s="336"/>
      <c r="AZ475" s="336"/>
      <c r="BA475" s="336"/>
      <c r="BB475" s="336"/>
      <c r="BC475" s="336"/>
      <c r="BD475" s="336"/>
      <c r="BE475" s="336"/>
      <c r="BF475" s="336"/>
    </row>
    <row r="476" spans="1:58" s="109" customFormat="1" ht="12.95" customHeight="1">
      <c r="A476" s="341"/>
      <c r="B476" s="358"/>
      <c r="C476" s="355"/>
      <c r="D476" s="358"/>
      <c r="E476" s="353"/>
      <c r="F476" s="361"/>
      <c r="G476" s="315"/>
      <c r="H476" s="315"/>
      <c r="I476" s="315"/>
      <c r="J476" s="315"/>
      <c r="K476" s="355"/>
      <c r="L476" s="368"/>
      <c r="M476" s="345"/>
      <c r="N476" s="366"/>
      <c r="O476" s="251" t="str">
        <f>IFERROR(INDEX('Pipe Table'!$A$3:$R$39,MATCH('WELD LOG'!N476,'Pipe Table'!$A$3:$A$39,),MATCH('WELD LOG'!M476,'Pipe Table'!$A$3:$R$3,0)),"")</f>
        <v/>
      </c>
      <c r="P476" s="601">
        <f t="shared" si="7"/>
        <v>0</v>
      </c>
      <c r="Q476" s="367"/>
      <c r="R476" s="316"/>
      <c r="S476" s="300"/>
      <c r="T476" s="314"/>
      <c r="U476" s="300"/>
      <c r="V476" s="348"/>
      <c r="W476" s="316"/>
      <c r="X476" s="313"/>
      <c r="Y476" s="313"/>
      <c r="Z476" s="313"/>
      <c r="AA476" s="313"/>
      <c r="AB476" s="313"/>
      <c r="AC476" s="313"/>
      <c r="AD476" s="313"/>
      <c r="AE476" s="300"/>
      <c r="AF476" s="300"/>
      <c r="AG476" s="315"/>
      <c r="AH476" s="313"/>
      <c r="AI476" s="313"/>
      <c r="AJ476" s="313"/>
      <c r="AK476" s="311"/>
      <c r="AL476" s="300"/>
      <c r="AM476" s="311"/>
      <c r="AN476" s="311"/>
      <c r="AO476" s="352"/>
      <c r="AP476" s="356"/>
      <c r="AQ476" s="336"/>
      <c r="AR476" s="336"/>
      <c r="AS476" s="336"/>
      <c r="AT476" s="336"/>
      <c r="AU476" s="336"/>
      <c r="AV476" s="336"/>
      <c r="AW476" s="336"/>
      <c r="AX476" s="336"/>
      <c r="AY476" s="336"/>
      <c r="AZ476" s="336"/>
      <c r="BA476" s="336"/>
      <c r="BB476" s="336"/>
      <c r="BC476" s="336"/>
      <c r="BD476" s="336"/>
      <c r="BE476" s="336"/>
      <c r="BF476" s="336"/>
    </row>
    <row r="477" spans="1:58" s="109" customFormat="1" ht="12.95" customHeight="1">
      <c r="A477" s="341"/>
      <c r="B477" s="358"/>
      <c r="C477" s="355"/>
      <c r="D477" s="358"/>
      <c r="E477" s="353"/>
      <c r="F477" s="361"/>
      <c r="G477" s="315"/>
      <c r="H477" s="315"/>
      <c r="I477" s="315"/>
      <c r="J477" s="315"/>
      <c r="K477" s="355"/>
      <c r="L477" s="368"/>
      <c r="M477" s="345"/>
      <c r="N477" s="366"/>
      <c r="O477" s="251" t="str">
        <f>IFERROR(INDEX('Pipe Table'!$A$3:$R$39,MATCH('WELD LOG'!N477,'Pipe Table'!$A$3:$A$39,),MATCH('WELD LOG'!M477,'Pipe Table'!$A$3:$R$3,0)),"")</f>
        <v/>
      </c>
      <c r="P477" s="601">
        <f t="shared" si="7"/>
        <v>0</v>
      </c>
      <c r="Q477" s="367"/>
      <c r="R477" s="316"/>
      <c r="S477" s="300"/>
      <c r="T477" s="314"/>
      <c r="U477" s="300"/>
      <c r="V477" s="348"/>
      <c r="W477" s="316"/>
      <c r="X477" s="313"/>
      <c r="Y477" s="313"/>
      <c r="Z477" s="313"/>
      <c r="AA477" s="313"/>
      <c r="AB477" s="313"/>
      <c r="AC477" s="313"/>
      <c r="AD477" s="313"/>
      <c r="AE477" s="300"/>
      <c r="AF477" s="300"/>
      <c r="AG477" s="315"/>
      <c r="AH477" s="313"/>
      <c r="AI477" s="313"/>
      <c r="AJ477" s="313"/>
      <c r="AK477" s="313"/>
      <c r="AL477" s="300"/>
      <c r="AM477" s="311"/>
      <c r="AN477" s="311"/>
      <c r="AO477" s="352"/>
      <c r="AP477" s="356"/>
      <c r="AQ477" s="336"/>
      <c r="AR477" s="336"/>
      <c r="AS477" s="336"/>
      <c r="AT477" s="336"/>
      <c r="AU477" s="336"/>
      <c r="AV477" s="336"/>
      <c r="AW477" s="336"/>
      <c r="AX477" s="336"/>
      <c r="AY477" s="336"/>
      <c r="AZ477" s="336"/>
      <c r="BA477" s="336"/>
      <c r="BB477" s="336"/>
      <c r="BC477" s="336"/>
      <c r="BD477" s="336"/>
      <c r="BE477" s="336"/>
      <c r="BF477" s="336"/>
    </row>
    <row r="478" spans="1:58" s="109" customFormat="1" ht="12.95" customHeight="1">
      <c r="A478" s="341"/>
      <c r="B478" s="358"/>
      <c r="C478" s="355"/>
      <c r="D478" s="358"/>
      <c r="E478" s="353"/>
      <c r="F478" s="361"/>
      <c r="G478" s="315"/>
      <c r="H478" s="315"/>
      <c r="I478" s="315"/>
      <c r="J478" s="315"/>
      <c r="K478" s="355"/>
      <c r="L478" s="368"/>
      <c r="M478" s="345"/>
      <c r="N478" s="366"/>
      <c r="O478" s="251" t="str">
        <f>IFERROR(INDEX('Pipe Table'!$A$3:$R$39,MATCH('WELD LOG'!N478,'Pipe Table'!$A$3:$A$39,),MATCH('WELD LOG'!M478,'Pipe Table'!$A$3:$R$3,0)),"")</f>
        <v/>
      </c>
      <c r="P478" s="601">
        <f t="shared" si="7"/>
        <v>0</v>
      </c>
      <c r="Q478" s="367"/>
      <c r="R478" s="316"/>
      <c r="S478" s="300"/>
      <c r="T478" s="314"/>
      <c r="U478" s="300"/>
      <c r="V478" s="348"/>
      <c r="W478" s="316"/>
      <c r="X478" s="313"/>
      <c r="Y478" s="313"/>
      <c r="Z478" s="313"/>
      <c r="AA478" s="313"/>
      <c r="AB478" s="313"/>
      <c r="AC478" s="313"/>
      <c r="AD478" s="313"/>
      <c r="AE478" s="300"/>
      <c r="AF478" s="300"/>
      <c r="AG478" s="315"/>
      <c r="AH478" s="313"/>
      <c r="AI478" s="313"/>
      <c r="AJ478" s="313"/>
      <c r="AK478" s="313"/>
      <c r="AL478" s="300"/>
      <c r="AM478" s="311"/>
      <c r="AN478" s="311"/>
      <c r="AO478" s="352"/>
      <c r="AP478" s="356"/>
      <c r="AQ478" s="336"/>
      <c r="AR478" s="336"/>
      <c r="AS478" s="336"/>
      <c r="AT478" s="336"/>
      <c r="AU478" s="336"/>
      <c r="AV478" s="336"/>
      <c r="AW478" s="336"/>
      <c r="AX478" s="336"/>
      <c r="AY478" s="336"/>
      <c r="AZ478" s="336"/>
      <c r="BA478" s="336"/>
      <c r="BB478" s="336"/>
      <c r="BC478" s="336"/>
      <c r="BD478" s="336"/>
      <c r="BE478" s="336"/>
      <c r="BF478" s="336"/>
    </row>
    <row r="479" spans="1:58" s="109" customFormat="1" ht="12.95" customHeight="1">
      <c r="A479" s="341"/>
      <c r="B479" s="358"/>
      <c r="C479" s="355"/>
      <c r="D479" s="358"/>
      <c r="E479" s="353"/>
      <c r="F479" s="361"/>
      <c r="G479" s="315"/>
      <c r="H479" s="315"/>
      <c r="I479" s="315"/>
      <c r="J479" s="315"/>
      <c r="K479" s="355"/>
      <c r="L479" s="368"/>
      <c r="M479" s="250"/>
      <c r="N479" s="366"/>
      <c r="O479" s="251" t="str">
        <f>IFERROR(INDEX('Pipe Table'!$A$3:$R$39,MATCH('WELD LOG'!N479,'Pipe Table'!$A$3:$A$39,),MATCH('WELD LOG'!M479,'Pipe Table'!$A$3:$R$3,0)),"")</f>
        <v/>
      </c>
      <c r="P479" s="601">
        <f t="shared" si="7"/>
        <v>0</v>
      </c>
      <c r="Q479" s="367"/>
      <c r="R479" s="316"/>
      <c r="S479" s="300"/>
      <c r="T479" s="314"/>
      <c r="U479" s="300"/>
      <c r="V479" s="348"/>
      <c r="W479" s="316"/>
      <c r="X479" s="313"/>
      <c r="Y479" s="313"/>
      <c r="Z479" s="313"/>
      <c r="AA479" s="313"/>
      <c r="AB479" s="313"/>
      <c r="AC479" s="313"/>
      <c r="AD479" s="313"/>
      <c r="AE479" s="300"/>
      <c r="AF479" s="300"/>
      <c r="AG479" s="315"/>
      <c r="AH479" s="313"/>
      <c r="AI479" s="313"/>
      <c r="AJ479" s="313"/>
      <c r="AK479" s="313"/>
      <c r="AL479" s="300"/>
      <c r="AM479" s="311"/>
      <c r="AN479" s="311"/>
      <c r="AO479" s="352"/>
      <c r="AP479" s="356"/>
      <c r="AQ479" s="336"/>
      <c r="AR479" s="336"/>
      <c r="AS479" s="336"/>
      <c r="AT479" s="336"/>
      <c r="AU479" s="336"/>
      <c r="AV479" s="336"/>
      <c r="AW479" s="336"/>
      <c r="AX479" s="336"/>
      <c r="AY479" s="336"/>
      <c r="AZ479" s="336"/>
      <c r="BA479" s="336"/>
      <c r="BB479" s="336"/>
      <c r="BC479" s="336"/>
      <c r="BD479" s="336"/>
      <c r="BE479" s="336"/>
      <c r="BF479" s="336"/>
    </row>
    <row r="480" spans="1:58" s="109" customFormat="1" ht="12.95" customHeight="1">
      <c r="A480" s="341"/>
      <c r="B480" s="358"/>
      <c r="C480" s="355"/>
      <c r="D480" s="358"/>
      <c r="E480" s="353"/>
      <c r="F480" s="361"/>
      <c r="G480" s="315"/>
      <c r="H480" s="315"/>
      <c r="I480" s="315"/>
      <c r="J480" s="315"/>
      <c r="K480" s="355"/>
      <c r="L480" s="368"/>
      <c r="M480" s="345"/>
      <c r="N480" s="366"/>
      <c r="O480" s="251" t="str">
        <f>IFERROR(INDEX('Pipe Table'!$A$3:$R$39,MATCH('WELD LOG'!N480,'Pipe Table'!$A$3:$A$39,),MATCH('WELD LOG'!M480,'Pipe Table'!$A$3:$R$3,0)),"")</f>
        <v/>
      </c>
      <c r="P480" s="601">
        <f t="shared" si="7"/>
        <v>0</v>
      </c>
      <c r="Q480" s="367"/>
      <c r="R480" s="316"/>
      <c r="S480" s="300"/>
      <c r="T480" s="316"/>
      <c r="U480" s="300"/>
      <c r="V480" s="348"/>
      <c r="W480" s="316"/>
      <c r="X480" s="350"/>
      <c r="Y480" s="350"/>
      <c r="Z480" s="350"/>
      <c r="AA480" s="350"/>
      <c r="AB480" s="350"/>
      <c r="AC480" s="350"/>
      <c r="AD480" s="350"/>
      <c r="AE480" s="352"/>
      <c r="AF480" s="352"/>
      <c r="AG480" s="315"/>
      <c r="AH480" s="350"/>
      <c r="AI480" s="313"/>
      <c r="AJ480" s="350"/>
      <c r="AK480" s="350"/>
      <c r="AL480" s="300"/>
      <c r="AM480" s="311"/>
      <c r="AN480" s="311"/>
      <c r="AO480" s="352"/>
      <c r="AP480" s="356"/>
      <c r="AQ480" s="336"/>
      <c r="AR480" s="336"/>
      <c r="AS480" s="336"/>
      <c r="AT480" s="336"/>
      <c r="AU480" s="336"/>
      <c r="AV480" s="336"/>
      <c r="AW480" s="336"/>
      <c r="AX480" s="336"/>
      <c r="AY480" s="336"/>
      <c r="AZ480" s="336"/>
      <c r="BA480" s="336"/>
      <c r="BB480" s="336"/>
      <c r="BC480" s="336"/>
      <c r="BD480" s="336"/>
      <c r="BE480" s="336"/>
      <c r="BF480" s="336"/>
    </row>
    <row r="481" spans="1:58" s="109" customFormat="1" ht="12.95" customHeight="1">
      <c r="A481" s="341"/>
      <c r="B481" s="358"/>
      <c r="C481" s="355"/>
      <c r="D481" s="358"/>
      <c r="E481" s="353"/>
      <c r="F481" s="361"/>
      <c r="G481" s="315"/>
      <c r="H481" s="315"/>
      <c r="I481" s="315"/>
      <c r="J481" s="315"/>
      <c r="K481" s="355"/>
      <c r="L481" s="368"/>
      <c r="M481" s="250"/>
      <c r="N481" s="366"/>
      <c r="O481" s="251" t="str">
        <f>IFERROR(INDEX('Pipe Table'!$A$3:$R$39,MATCH('WELD LOG'!N481,'Pipe Table'!$A$3:$A$39,),MATCH('WELD LOG'!M481,'Pipe Table'!$A$3:$R$3,0)),"")</f>
        <v/>
      </c>
      <c r="P481" s="601">
        <f t="shared" si="7"/>
        <v>0</v>
      </c>
      <c r="Q481" s="367"/>
      <c r="R481" s="316"/>
      <c r="S481" s="300"/>
      <c r="T481" s="314"/>
      <c r="U481" s="300"/>
      <c r="V481" s="348"/>
      <c r="W481" s="316"/>
      <c r="X481" s="313"/>
      <c r="Y481" s="313"/>
      <c r="Z481" s="313"/>
      <c r="AA481" s="313"/>
      <c r="AB481" s="313"/>
      <c r="AC481" s="313"/>
      <c r="AD481" s="313"/>
      <c r="AE481" s="300"/>
      <c r="AF481" s="300"/>
      <c r="AG481" s="315"/>
      <c r="AH481" s="313"/>
      <c r="AI481" s="313"/>
      <c r="AJ481" s="313"/>
      <c r="AK481" s="313"/>
      <c r="AL481" s="300"/>
      <c r="AM481" s="311"/>
      <c r="AN481" s="311"/>
      <c r="AO481" s="352"/>
      <c r="AP481" s="356"/>
      <c r="AQ481" s="336"/>
      <c r="AR481" s="336"/>
      <c r="AS481" s="336"/>
      <c r="AT481" s="336"/>
      <c r="AU481" s="336"/>
      <c r="AV481" s="336"/>
      <c r="AW481" s="336"/>
      <c r="AX481" s="336"/>
      <c r="AY481" s="336"/>
      <c r="AZ481" s="336"/>
      <c r="BA481" s="336"/>
      <c r="BB481" s="336"/>
      <c r="BC481" s="336"/>
      <c r="BD481" s="336"/>
      <c r="BE481" s="336"/>
      <c r="BF481" s="336"/>
    </row>
    <row r="482" spans="1:58" s="109" customFormat="1" ht="12.95" customHeight="1">
      <c r="A482" s="341"/>
      <c r="B482" s="358"/>
      <c r="C482" s="355"/>
      <c r="D482" s="358"/>
      <c r="E482" s="353"/>
      <c r="F482" s="361"/>
      <c r="G482" s="315"/>
      <c r="H482" s="315"/>
      <c r="I482" s="315"/>
      <c r="J482" s="315"/>
      <c r="K482" s="355"/>
      <c r="L482" s="368"/>
      <c r="M482" s="250"/>
      <c r="N482" s="366"/>
      <c r="O482" s="251" t="str">
        <f>IFERROR(INDEX('Pipe Table'!$A$3:$R$39,MATCH('WELD LOG'!N482,'Pipe Table'!$A$3:$A$39,),MATCH('WELD LOG'!M482,'Pipe Table'!$A$3:$R$3,0)),"")</f>
        <v/>
      </c>
      <c r="P482" s="601">
        <f t="shared" si="7"/>
        <v>0</v>
      </c>
      <c r="Q482" s="367"/>
      <c r="R482" s="316"/>
      <c r="S482" s="300"/>
      <c r="T482" s="314"/>
      <c r="U482" s="300"/>
      <c r="V482" s="348"/>
      <c r="W482" s="316"/>
      <c r="X482" s="313"/>
      <c r="Y482" s="313"/>
      <c r="Z482" s="313"/>
      <c r="AA482" s="313"/>
      <c r="AB482" s="313"/>
      <c r="AC482" s="313"/>
      <c r="AD482" s="313"/>
      <c r="AE482" s="300"/>
      <c r="AF482" s="300"/>
      <c r="AG482" s="315"/>
      <c r="AH482" s="313"/>
      <c r="AI482" s="313"/>
      <c r="AJ482" s="313"/>
      <c r="AK482" s="313"/>
      <c r="AL482" s="300"/>
      <c r="AM482" s="311"/>
      <c r="AN482" s="311"/>
      <c r="AO482" s="352"/>
      <c r="AP482" s="356"/>
      <c r="AQ482" s="336"/>
      <c r="AR482" s="336"/>
      <c r="AS482" s="336"/>
      <c r="AT482" s="336"/>
      <c r="AU482" s="336"/>
      <c r="AV482" s="336"/>
      <c r="AW482" s="336"/>
      <c r="AX482" s="336"/>
      <c r="AY482" s="336"/>
      <c r="AZ482" s="336"/>
      <c r="BA482" s="336"/>
      <c r="BB482" s="336"/>
      <c r="BC482" s="336"/>
      <c r="BD482" s="336"/>
      <c r="BE482" s="336"/>
      <c r="BF482" s="336"/>
    </row>
    <row r="483" spans="1:58" s="109" customFormat="1" ht="12.95" customHeight="1">
      <c r="A483" s="341"/>
      <c r="B483" s="358"/>
      <c r="C483" s="355"/>
      <c r="D483" s="358"/>
      <c r="E483" s="353"/>
      <c r="F483" s="361"/>
      <c r="G483" s="352"/>
      <c r="H483" s="352"/>
      <c r="I483" s="352"/>
      <c r="J483" s="352"/>
      <c r="K483" s="355"/>
      <c r="L483" s="368"/>
      <c r="M483" s="250"/>
      <c r="N483" s="366"/>
      <c r="O483" s="251" t="str">
        <f>IFERROR(INDEX('Pipe Table'!$A$3:$R$39,MATCH('WELD LOG'!N483,'Pipe Table'!$A$3:$A$39,),MATCH('WELD LOG'!M483,'Pipe Table'!$A$3:$R$3,0)),"")</f>
        <v/>
      </c>
      <c r="P483" s="601">
        <f t="shared" si="7"/>
        <v>0</v>
      </c>
      <c r="Q483" s="367"/>
      <c r="R483" s="316"/>
      <c r="S483" s="300"/>
      <c r="T483" s="300"/>
      <c r="U483" s="300"/>
      <c r="V483" s="348"/>
      <c r="W483" s="316"/>
      <c r="X483" s="313"/>
      <c r="Y483" s="313"/>
      <c r="Z483" s="313"/>
      <c r="AA483" s="313"/>
      <c r="AB483" s="313"/>
      <c r="AC483" s="350"/>
      <c r="AD483" s="313"/>
      <c r="AE483" s="300"/>
      <c r="AF483" s="300"/>
      <c r="AG483" s="315"/>
      <c r="AH483" s="313"/>
      <c r="AI483" s="313"/>
      <c r="AJ483" s="313"/>
      <c r="AK483" s="313"/>
      <c r="AL483" s="300"/>
      <c r="AM483" s="311"/>
      <c r="AN483" s="311"/>
      <c r="AO483" s="352"/>
      <c r="AP483" s="356"/>
      <c r="AQ483" s="336"/>
      <c r="AR483" s="336"/>
      <c r="AS483" s="336"/>
      <c r="AT483" s="336"/>
      <c r="AU483" s="336"/>
      <c r="AV483" s="336"/>
      <c r="AW483" s="336"/>
      <c r="AX483" s="336"/>
      <c r="AY483" s="336"/>
      <c r="AZ483" s="336"/>
      <c r="BA483" s="336"/>
      <c r="BB483" s="336"/>
      <c r="BC483" s="336"/>
      <c r="BD483" s="336"/>
      <c r="BE483" s="336"/>
      <c r="BF483" s="336"/>
    </row>
    <row r="484" spans="1:58" s="109" customFormat="1" ht="12.95" customHeight="1">
      <c r="A484" s="341"/>
      <c r="B484" s="358"/>
      <c r="C484" s="355"/>
      <c r="D484" s="358"/>
      <c r="E484" s="353"/>
      <c r="F484" s="361"/>
      <c r="G484" s="352"/>
      <c r="H484" s="352"/>
      <c r="I484" s="352"/>
      <c r="J484" s="352"/>
      <c r="K484" s="355"/>
      <c r="L484" s="368"/>
      <c r="M484" s="250"/>
      <c r="N484" s="366"/>
      <c r="O484" s="251" t="str">
        <f>IFERROR(INDEX('Pipe Table'!$A$3:$R$39,MATCH('WELD LOG'!N484,'Pipe Table'!$A$3:$A$39,),MATCH('WELD LOG'!M484,'Pipe Table'!$A$3:$R$3,0)),"")</f>
        <v/>
      </c>
      <c r="P484" s="601">
        <f t="shared" si="7"/>
        <v>0</v>
      </c>
      <c r="Q484" s="367"/>
      <c r="R484" s="316"/>
      <c r="S484" s="300"/>
      <c r="T484" s="300"/>
      <c r="U484" s="300"/>
      <c r="V484" s="348"/>
      <c r="W484" s="316"/>
      <c r="X484" s="313"/>
      <c r="Y484" s="313"/>
      <c r="Z484" s="313"/>
      <c r="AA484" s="313"/>
      <c r="AB484" s="313"/>
      <c r="AC484" s="350"/>
      <c r="AD484" s="313"/>
      <c r="AE484" s="300"/>
      <c r="AF484" s="300"/>
      <c r="AG484" s="315"/>
      <c r="AH484" s="313"/>
      <c r="AI484" s="313"/>
      <c r="AJ484" s="313"/>
      <c r="AK484" s="313"/>
      <c r="AL484" s="300"/>
      <c r="AM484" s="311"/>
      <c r="AN484" s="311"/>
      <c r="AO484" s="352"/>
      <c r="AP484" s="356"/>
      <c r="AQ484" s="336"/>
      <c r="AR484" s="336"/>
      <c r="AS484" s="336"/>
      <c r="AT484" s="336"/>
      <c r="AU484" s="336"/>
      <c r="AV484" s="336"/>
      <c r="AW484" s="336"/>
      <c r="AX484" s="336"/>
      <c r="AY484" s="336"/>
      <c r="AZ484" s="336"/>
      <c r="BA484" s="336"/>
      <c r="BB484" s="336"/>
      <c r="BC484" s="336"/>
      <c r="BD484" s="336"/>
      <c r="BE484" s="336"/>
      <c r="BF484" s="336"/>
    </row>
    <row r="485" spans="1:58" s="109" customFormat="1" ht="12.95" customHeight="1">
      <c r="A485" s="341"/>
      <c r="B485" s="358"/>
      <c r="C485" s="355"/>
      <c r="D485" s="358"/>
      <c r="E485" s="353"/>
      <c r="F485" s="361"/>
      <c r="G485" s="352"/>
      <c r="H485" s="352"/>
      <c r="I485" s="352"/>
      <c r="J485" s="352"/>
      <c r="K485" s="355"/>
      <c r="L485" s="368"/>
      <c r="M485" s="250"/>
      <c r="N485" s="366"/>
      <c r="O485" s="251" t="str">
        <f>IFERROR(INDEX('Pipe Table'!$A$3:$R$39,MATCH('WELD LOG'!N485,'Pipe Table'!$A$3:$A$39,),MATCH('WELD LOG'!M485,'Pipe Table'!$A$3:$R$3,0)),"")</f>
        <v/>
      </c>
      <c r="P485" s="601">
        <f t="shared" si="7"/>
        <v>0</v>
      </c>
      <c r="Q485" s="367"/>
      <c r="R485" s="316"/>
      <c r="S485" s="300"/>
      <c r="T485" s="300"/>
      <c r="U485" s="300"/>
      <c r="V485" s="348"/>
      <c r="W485" s="316"/>
      <c r="X485" s="313"/>
      <c r="Y485" s="313"/>
      <c r="Z485" s="313"/>
      <c r="AA485" s="313"/>
      <c r="AB485" s="313"/>
      <c r="AC485" s="350"/>
      <c r="AD485" s="313"/>
      <c r="AE485" s="300"/>
      <c r="AF485" s="300"/>
      <c r="AG485" s="315"/>
      <c r="AH485" s="313"/>
      <c r="AI485" s="313"/>
      <c r="AJ485" s="313"/>
      <c r="AK485" s="313"/>
      <c r="AL485" s="300"/>
      <c r="AM485" s="311"/>
      <c r="AN485" s="311"/>
      <c r="AO485" s="352"/>
      <c r="AP485" s="356"/>
      <c r="AQ485" s="336"/>
      <c r="AR485" s="336"/>
      <c r="AS485" s="336"/>
      <c r="AT485" s="336"/>
      <c r="AU485" s="336"/>
      <c r="AV485" s="336"/>
      <c r="AW485" s="336"/>
      <c r="AX485" s="336"/>
      <c r="AY485" s="336"/>
      <c r="AZ485" s="336"/>
      <c r="BA485" s="336"/>
      <c r="BB485" s="336"/>
      <c r="BC485" s="336"/>
      <c r="BD485" s="336"/>
      <c r="BE485" s="336"/>
      <c r="BF485" s="336"/>
    </row>
    <row r="486" spans="1:58" s="109" customFormat="1" ht="12.95" customHeight="1">
      <c r="A486" s="341"/>
      <c r="B486" s="358"/>
      <c r="C486" s="355"/>
      <c r="D486" s="358"/>
      <c r="E486" s="353"/>
      <c r="F486" s="361"/>
      <c r="G486" s="352"/>
      <c r="H486" s="352"/>
      <c r="I486" s="352"/>
      <c r="J486" s="352"/>
      <c r="K486" s="355"/>
      <c r="L486" s="368"/>
      <c r="M486" s="250"/>
      <c r="N486" s="366"/>
      <c r="O486" s="251" t="str">
        <f>IFERROR(INDEX('Pipe Table'!$A$3:$R$39,MATCH('WELD LOG'!N486,'Pipe Table'!$A$3:$A$39,),MATCH('WELD LOG'!M486,'Pipe Table'!$A$3:$R$3,0)),"")</f>
        <v/>
      </c>
      <c r="P486" s="601">
        <f t="shared" si="7"/>
        <v>0</v>
      </c>
      <c r="Q486" s="367"/>
      <c r="R486" s="300"/>
      <c r="S486" s="300"/>
      <c r="T486" s="300"/>
      <c r="U486" s="300"/>
      <c r="V486" s="348"/>
      <c r="W486" s="316"/>
      <c r="X486" s="313"/>
      <c r="Y486" s="313"/>
      <c r="Z486" s="313"/>
      <c r="AA486" s="313"/>
      <c r="AB486" s="313"/>
      <c r="AC486" s="313"/>
      <c r="AD486" s="313"/>
      <c r="AE486" s="300"/>
      <c r="AF486" s="300"/>
      <c r="AG486" s="315"/>
      <c r="AH486" s="313"/>
      <c r="AI486" s="313"/>
      <c r="AJ486" s="313"/>
      <c r="AK486" s="313"/>
      <c r="AL486" s="300"/>
      <c r="AM486" s="311"/>
      <c r="AN486" s="311"/>
      <c r="AO486" s="352"/>
      <c r="AP486" s="356"/>
      <c r="AQ486" s="336"/>
      <c r="AR486" s="336"/>
      <c r="AS486" s="336"/>
      <c r="AT486" s="336"/>
      <c r="AU486" s="336"/>
      <c r="AV486" s="336"/>
      <c r="AW486" s="336"/>
      <c r="AX486" s="336"/>
      <c r="AY486" s="336"/>
      <c r="AZ486" s="336"/>
      <c r="BA486" s="336"/>
      <c r="BB486" s="336"/>
      <c r="BC486" s="336"/>
      <c r="BD486" s="336"/>
      <c r="BE486" s="336"/>
      <c r="BF486" s="336"/>
    </row>
    <row r="487" spans="1:58" s="109" customFormat="1" ht="12.95" customHeight="1">
      <c r="A487" s="341"/>
      <c r="B487" s="358"/>
      <c r="C487" s="355"/>
      <c r="D487" s="358"/>
      <c r="E487" s="353"/>
      <c r="F487" s="361"/>
      <c r="G487" s="352"/>
      <c r="H487" s="352"/>
      <c r="I487" s="315"/>
      <c r="J487" s="352"/>
      <c r="K487" s="355"/>
      <c r="L487" s="368"/>
      <c r="M487" s="250"/>
      <c r="N487" s="366"/>
      <c r="O487" s="251" t="str">
        <f>IFERROR(INDEX('Pipe Table'!$A$3:$R$39,MATCH('WELD LOG'!N487,'Pipe Table'!$A$3:$A$39,),MATCH('WELD LOG'!M487,'Pipe Table'!$A$3:$R$3,0)),"")</f>
        <v/>
      </c>
      <c r="P487" s="601">
        <f t="shared" si="7"/>
        <v>0</v>
      </c>
      <c r="Q487" s="367"/>
      <c r="R487" s="300"/>
      <c r="S487" s="300"/>
      <c r="T487" s="316"/>
      <c r="U487" s="300"/>
      <c r="V487" s="348"/>
      <c r="W487" s="316"/>
      <c r="X487" s="350"/>
      <c r="Y487" s="350"/>
      <c r="Z487" s="350"/>
      <c r="AA487" s="350"/>
      <c r="AB487" s="350"/>
      <c r="AC487" s="350"/>
      <c r="AD487" s="350"/>
      <c r="AE487" s="352"/>
      <c r="AF487" s="352"/>
      <c r="AG487" s="315"/>
      <c r="AH487" s="350"/>
      <c r="AI487" s="313"/>
      <c r="AJ487" s="350"/>
      <c r="AK487" s="350"/>
      <c r="AL487" s="300"/>
      <c r="AM487" s="311"/>
      <c r="AN487" s="311"/>
      <c r="AO487" s="352"/>
      <c r="AP487" s="356"/>
      <c r="AQ487" s="336"/>
      <c r="AR487" s="336"/>
      <c r="AS487" s="336"/>
      <c r="AT487" s="336"/>
      <c r="AU487" s="336"/>
      <c r="AV487" s="336"/>
      <c r="AW487" s="336"/>
      <c r="AX487" s="336"/>
      <c r="AY487" s="336"/>
      <c r="AZ487" s="336"/>
      <c r="BA487" s="336"/>
      <c r="BB487" s="336"/>
      <c r="BC487" s="336"/>
      <c r="BD487" s="336"/>
      <c r="BE487" s="336"/>
      <c r="BF487" s="336"/>
    </row>
    <row r="488" spans="1:58" s="109" customFormat="1" ht="12.95" customHeight="1">
      <c r="A488" s="341"/>
      <c r="B488" s="358"/>
      <c r="C488" s="355"/>
      <c r="D488" s="358"/>
      <c r="E488" s="353"/>
      <c r="F488" s="361"/>
      <c r="G488" s="352"/>
      <c r="H488" s="352"/>
      <c r="I488" s="352"/>
      <c r="J488" s="352"/>
      <c r="K488" s="355"/>
      <c r="L488" s="368"/>
      <c r="M488" s="250"/>
      <c r="N488" s="366"/>
      <c r="O488" s="251" t="str">
        <f>IFERROR(INDEX('Pipe Table'!$A$3:$R$39,MATCH('WELD LOG'!N488,'Pipe Table'!$A$3:$A$39,),MATCH('WELD LOG'!M488,'Pipe Table'!$A$3:$R$3,0)),"")</f>
        <v/>
      </c>
      <c r="P488" s="601">
        <f t="shared" si="7"/>
        <v>0</v>
      </c>
      <c r="Q488" s="367"/>
      <c r="R488" s="300"/>
      <c r="S488" s="300"/>
      <c r="T488" s="300"/>
      <c r="U488" s="300"/>
      <c r="V488" s="348"/>
      <c r="W488" s="316"/>
      <c r="X488" s="313"/>
      <c r="Y488" s="313"/>
      <c r="Z488" s="313"/>
      <c r="AA488" s="313"/>
      <c r="AB488" s="313"/>
      <c r="AC488" s="313"/>
      <c r="AD488" s="313"/>
      <c r="AE488" s="300"/>
      <c r="AF488" s="300"/>
      <c r="AG488" s="315"/>
      <c r="AH488" s="313"/>
      <c r="AI488" s="313"/>
      <c r="AJ488" s="313"/>
      <c r="AK488" s="313"/>
      <c r="AL488" s="300"/>
      <c r="AM488" s="311"/>
      <c r="AN488" s="311"/>
      <c r="AO488" s="352"/>
      <c r="AP488" s="356"/>
      <c r="AQ488" s="336"/>
      <c r="AR488" s="336"/>
      <c r="AS488" s="336"/>
      <c r="AT488" s="336"/>
      <c r="AU488" s="336"/>
      <c r="AV488" s="336"/>
      <c r="AW488" s="336"/>
      <c r="AX488" s="336"/>
      <c r="AY488" s="336"/>
      <c r="AZ488" s="336"/>
      <c r="BA488" s="336"/>
      <c r="BB488" s="336"/>
      <c r="BC488" s="336"/>
      <c r="BD488" s="336"/>
      <c r="BE488" s="336"/>
      <c r="BF488" s="336"/>
    </row>
    <row r="489" spans="1:58" s="109" customFormat="1" ht="12.95" customHeight="1">
      <c r="A489" s="341"/>
      <c r="B489" s="358"/>
      <c r="C489" s="355"/>
      <c r="D489" s="358"/>
      <c r="E489" s="353"/>
      <c r="F489" s="361"/>
      <c r="G489" s="352"/>
      <c r="H489" s="352"/>
      <c r="I489" s="352"/>
      <c r="J489" s="352"/>
      <c r="K489" s="355"/>
      <c r="L489" s="368"/>
      <c r="M489" s="250"/>
      <c r="N489" s="366"/>
      <c r="O489" s="251" t="str">
        <f>IFERROR(INDEX('Pipe Table'!$A$3:$R$39,MATCH('WELD LOG'!N489,'Pipe Table'!$A$3:$A$39,),MATCH('WELD LOG'!M489,'Pipe Table'!$A$3:$R$3,0)),"")</f>
        <v/>
      </c>
      <c r="P489" s="601">
        <f t="shared" si="7"/>
        <v>0</v>
      </c>
      <c r="Q489" s="367"/>
      <c r="R489" s="300"/>
      <c r="S489" s="300"/>
      <c r="T489" s="300"/>
      <c r="U489" s="300"/>
      <c r="V489" s="348"/>
      <c r="W489" s="316"/>
      <c r="X489" s="313"/>
      <c r="Y489" s="313"/>
      <c r="Z489" s="313"/>
      <c r="AA489" s="313"/>
      <c r="AB489" s="313"/>
      <c r="AC489" s="313"/>
      <c r="AD489" s="313"/>
      <c r="AE489" s="300"/>
      <c r="AF489" s="300"/>
      <c r="AG489" s="315"/>
      <c r="AH489" s="313"/>
      <c r="AI489" s="313"/>
      <c r="AJ489" s="313"/>
      <c r="AK489" s="313"/>
      <c r="AL489" s="300"/>
      <c r="AM489" s="311"/>
      <c r="AN489" s="311"/>
      <c r="AO489" s="352"/>
      <c r="AP489" s="356"/>
      <c r="AQ489" s="336"/>
      <c r="AR489" s="336"/>
      <c r="AS489" s="336"/>
      <c r="AT489" s="336"/>
      <c r="AU489" s="336"/>
      <c r="AV489" s="336"/>
      <c r="AW489" s="336"/>
      <c r="AX489" s="336"/>
      <c r="AY489" s="336"/>
      <c r="AZ489" s="336"/>
      <c r="BA489" s="336"/>
      <c r="BB489" s="336"/>
      <c r="BC489" s="336"/>
      <c r="BD489" s="336"/>
      <c r="BE489" s="336"/>
      <c r="BF489" s="336"/>
    </row>
    <row r="490" spans="1:58" s="109" customFormat="1" ht="12.95" customHeight="1">
      <c r="A490" s="341"/>
      <c r="B490" s="358"/>
      <c r="C490" s="355"/>
      <c r="D490" s="358"/>
      <c r="E490" s="353"/>
      <c r="F490" s="361"/>
      <c r="G490" s="352"/>
      <c r="H490" s="352"/>
      <c r="I490" s="352"/>
      <c r="J490" s="352"/>
      <c r="K490" s="355"/>
      <c r="L490" s="368"/>
      <c r="M490" s="250"/>
      <c r="N490" s="366"/>
      <c r="O490" s="251" t="str">
        <f>IFERROR(INDEX('Pipe Table'!$A$3:$R$39,MATCH('WELD LOG'!N490,'Pipe Table'!$A$3:$A$39,),MATCH('WELD LOG'!M490,'Pipe Table'!$A$3:$R$3,0)),"")</f>
        <v/>
      </c>
      <c r="P490" s="601">
        <f t="shared" si="7"/>
        <v>0</v>
      </c>
      <c r="Q490" s="367"/>
      <c r="R490" s="300"/>
      <c r="S490" s="300"/>
      <c r="T490" s="316"/>
      <c r="U490" s="300"/>
      <c r="V490" s="348"/>
      <c r="W490" s="316"/>
      <c r="X490" s="350"/>
      <c r="Y490" s="350"/>
      <c r="Z490" s="350"/>
      <c r="AA490" s="350"/>
      <c r="AB490" s="350"/>
      <c r="AC490" s="350"/>
      <c r="AD490" s="350"/>
      <c r="AE490" s="352"/>
      <c r="AF490" s="352"/>
      <c r="AG490" s="315"/>
      <c r="AH490" s="350"/>
      <c r="AI490" s="313"/>
      <c r="AJ490" s="350"/>
      <c r="AK490" s="350"/>
      <c r="AL490" s="300"/>
      <c r="AM490" s="311"/>
      <c r="AN490" s="311"/>
      <c r="AO490" s="352"/>
      <c r="AP490" s="356"/>
      <c r="AQ490" s="336"/>
      <c r="AR490" s="336"/>
      <c r="AS490" s="336"/>
      <c r="AT490" s="336"/>
      <c r="AU490" s="336"/>
      <c r="AV490" s="336"/>
      <c r="AW490" s="336"/>
      <c r="AX490" s="336"/>
      <c r="AY490" s="336"/>
      <c r="AZ490" s="336"/>
      <c r="BA490" s="336"/>
      <c r="BB490" s="336"/>
      <c r="BC490" s="336"/>
      <c r="BD490" s="336"/>
      <c r="BE490" s="336"/>
      <c r="BF490" s="336"/>
    </row>
    <row r="491" spans="1:58" s="109" customFormat="1" ht="12.95" customHeight="1">
      <c r="A491" s="341"/>
      <c r="B491" s="358"/>
      <c r="C491" s="355"/>
      <c r="D491" s="358"/>
      <c r="E491" s="353"/>
      <c r="F491" s="361"/>
      <c r="G491" s="352"/>
      <c r="H491" s="352"/>
      <c r="I491" s="352"/>
      <c r="J491" s="352"/>
      <c r="K491" s="355"/>
      <c r="L491" s="368"/>
      <c r="M491" s="250"/>
      <c r="N491" s="366"/>
      <c r="O491" s="251" t="str">
        <f>IFERROR(INDEX('Pipe Table'!$A$3:$R$39,MATCH('WELD LOG'!N491,'Pipe Table'!$A$3:$A$39,),MATCH('WELD LOG'!M491,'Pipe Table'!$A$3:$R$3,0)),"")</f>
        <v/>
      </c>
      <c r="P491" s="601">
        <f t="shared" si="7"/>
        <v>0</v>
      </c>
      <c r="Q491" s="367"/>
      <c r="R491" s="300"/>
      <c r="S491" s="300"/>
      <c r="T491" s="300"/>
      <c r="U491" s="300"/>
      <c r="V491" s="348"/>
      <c r="W491" s="316"/>
      <c r="X491" s="313"/>
      <c r="Y491" s="313"/>
      <c r="Z491" s="313"/>
      <c r="AA491" s="313"/>
      <c r="AB491" s="313"/>
      <c r="AC491" s="313"/>
      <c r="AD491" s="313"/>
      <c r="AE491" s="300"/>
      <c r="AF491" s="300"/>
      <c r="AG491" s="315"/>
      <c r="AH491" s="313"/>
      <c r="AI491" s="313"/>
      <c r="AJ491" s="313"/>
      <c r="AK491" s="313"/>
      <c r="AL491" s="300"/>
      <c r="AM491" s="311"/>
      <c r="AN491" s="311"/>
      <c r="AO491" s="352"/>
      <c r="AP491" s="356"/>
      <c r="AQ491" s="336"/>
      <c r="AR491" s="336"/>
      <c r="AS491" s="336"/>
      <c r="AT491" s="336"/>
      <c r="AU491" s="336"/>
      <c r="AV491" s="336"/>
      <c r="AW491" s="336"/>
      <c r="AX491" s="336"/>
      <c r="AY491" s="336"/>
      <c r="AZ491" s="336"/>
      <c r="BA491" s="336"/>
      <c r="BB491" s="336"/>
      <c r="BC491" s="336"/>
      <c r="BD491" s="336"/>
      <c r="BE491" s="336"/>
      <c r="BF491" s="336"/>
    </row>
    <row r="492" spans="1:58" s="109" customFormat="1" ht="12.95" customHeight="1">
      <c r="A492" s="341"/>
      <c r="B492" s="358"/>
      <c r="C492" s="355"/>
      <c r="D492" s="358"/>
      <c r="E492" s="353"/>
      <c r="F492" s="361"/>
      <c r="G492" s="352"/>
      <c r="H492" s="352"/>
      <c r="I492" s="352"/>
      <c r="J492" s="352"/>
      <c r="K492" s="355"/>
      <c r="L492" s="368"/>
      <c r="M492" s="250"/>
      <c r="N492" s="366"/>
      <c r="O492" s="251" t="str">
        <f>IFERROR(INDEX('Pipe Table'!$A$3:$R$39,MATCH('WELD LOG'!N492,'Pipe Table'!$A$3:$A$39,),MATCH('WELD LOG'!M492,'Pipe Table'!$A$3:$R$3,0)),"")</f>
        <v/>
      </c>
      <c r="P492" s="601">
        <f t="shared" si="7"/>
        <v>0</v>
      </c>
      <c r="Q492" s="367"/>
      <c r="R492" s="300"/>
      <c r="S492" s="300"/>
      <c r="T492" s="300"/>
      <c r="U492" s="300"/>
      <c r="V492" s="348"/>
      <c r="W492" s="316"/>
      <c r="X492" s="313"/>
      <c r="Y492" s="313"/>
      <c r="Z492" s="313"/>
      <c r="AA492" s="313"/>
      <c r="AB492" s="313"/>
      <c r="AC492" s="313"/>
      <c r="AD492" s="313"/>
      <c r="AE492" s="300"/>
      <c r="AF492" s="300"/>
      <c r="AG492" s="315"/>
      <c r="AH492" s="313"/>
      <c r="AI492" s="313"/>
      <c r="AJ492" s="313"/>
      <c r="AK492" s="313"/>
      <c r="AL492" s="300"/>
      <c r="AM492" s="311"/>
      <c r="AN492" s="311"/>
      <c r="AO492" s="352"/>
      <c r="AP492" s="356"/>
      <c r="AQ492" s="336"/>
      <c r="AR492" s="336"/>
      <c r="AS492" s="336"/>
      <c r="AT492" s="336"/>
      <c r="AU492" s="336"/>
      <c r="AV492" s="336"/>
      <c r="AW492" s="336"/>
      <c r="AX492" s="336"/>
      <c r="AY492" s="336"/>
      <c r="AZ492" s="336"/>
      <c r="BA492" s="336"/>
      <c r="BB492" s="336"/>
      <c r="BC492" s="336"/>
      <c r="BD492" s="336"/>
      <c r="BE492" s="336"/>
      <c r="BF492" s="336"/>
    </row>
    <row r="493" spans="1:58" s="109" customFormat="1" ht="12.95" customHeight="1">
      <c r="A493" s="341"/>
      <c r="B493" s="358"/>
      <c r="C493" s="355"/>
      <c r="D493" s="358"/>
      <c r="E493" s="353"/>
      <c r="F493" s="361"/>
      <c r="G493" s="352"/>
      <c r="H493" s="352"/>
      <c r="I493" s="352"/>
      <c r="J493" s="352"/>
      <c r="K493" s="355"/>
      <c r="L493" s="368"/>
      <c r="M493" s="250"/>
      <c r="N493" s="366"/>
      <c r="O493" s="251" t="str">
        <f>IFERROR(INDEX('Pipe Table'!$A$3:$R$39,MATCH('WELD LOG'!N493,'Pipe Table'!$A$3:$A$39,),MATCH('WELD LOG'!M493,'Pipe Table'!$A$3:$R$3,0)),"")</f>
        <v/>
      </c>
      <c r="P493" s="601">
        <f t="shared" si="7"/>
        <v>0</v>
      </c>
      <c r="Q493" s="367"/>
      <c r="R493" s="300"/>
      <c r="S493" s="300"/>
      <c r="T493" s="300"/>
      <c r="U493" s="300"/>
      <c r="V493" s="348"/>
      <c r="W493" s="316"/>
      <c r="X493" s="313"/>
      <c r="Y493" s="313"/>
      <c r="Z493" s="313"/>
      <c r="AA493" s="313"/>
      <c r="AB493" s="313"/>
      <c r="AC493" s="313"/>
      <c r="AD493" s="313"/>
      <c r="AE493" s="300"/>
      <c r="AF493" s="300"/>
      <c r="AG493" s="315"/>
      <c r="AH493" s="313"/>
      <c r="AI493" s="313"/>
      <c r="AJ493" s="313"/>
      <c r="AK493" s="313"/>
      <c r="AL493" s="300"/>
      <c r="AM493" s="311"/>
      <c r="AN493" s="311"/>
      <c r="AO493" s="352"/>
      <c r="AP493" s="356"/>
      <c r="AQ493" s="336"/>
      <c r="AR493" s="336"/>
      <c r="AS493" s="336"/>
      <c r="AT493" s="336"/>
      <c r="AU493" s="336"/>
      <c r="AV493" s="336"/>
      <c r="AW493" s="336"/>
      <c r="AX493" s="336"/>
      <c r="AY493" s="336"/>
      <c r="AZ493" s="336"/>
      <c r="BA493" s="336"/>
      <c r="BB493" s="336"/>
      <c r="BC493" s="336"/>
      <c r="BD493" s="336"/>
      <c r="BE493" s="336"/>
      <c r="BF493" s="336"/>
    </row>
    <row r="494" spans="1:58" s="109" customFormat="1" ht="12.95" customHeight="1">
      <c r="A494" s="341"/>
      <c r="B494" s="358"/>
      <c r="C494" s="355"/>
      <c r="D494" s="358"/>
      <c r="E494" s="353"/>
      <c r="F494" s="361"/>
      <c r="G494" s="352"/>
      <c r="H494" s="352"/>
      <c r="I494" s="352"/>
      <c r="J494" s="352"/>
      <c r="K494" s="355"/>
      <c r="L494" s="368"/>
      <c r="M494" s="250"/>
      <c r="N494" s="366"/>
      <c r="O494" s="251" t="str">
        <f>IFERROR(INDEX('Pipe Table'!$A$3:$R$39,MATCH('WELD LOG'!N494,'Pipe Table'!$A$3:$A$39,),MATCH('WELD LOG'!M494,'Pipe Table'!$A$3:$R$3,0)),"")</f>
        <v/>
      </c>
      <c r="P494" s="601">
        <f t="shared" si="7"/>
        <v>0</v>
      </c>
      <c r="Q494" s="367"/>
      <c r="R494" s="300"/>
      <c r="S494" s="300"/>
      <c r="T494" s="300"/>
      <c r="U494" s="300"/>
      <c r="V494" s="348"/>
      <c r="W494" s="316"/>
      <c r="X494" s="313"/>
      <c r="Y494" s="313"/>
      <c r="Z494" s="313"/>
      <c r="AA494" s="313"/>
      <c r="AB494" s="313"/>
      <c r="AC494" s="350"/>
      <c r="AD494" s="313"/>
      <c r="AE494" s="300"/>
      <c r="AF494" s="300"/>
      <c r="AG494" s="315"/>
      <c r="AH494" s="313"/>
      <c r="AI494" s="313"/>
      <c r="AJ494" s="313"/>
      <c r="AK494" s="313"/>
      <c r="AL494" s="300"/>
      <c r="AM494" s="311"/>
      <c r="AN494" s="311"/>
      <c r="AO494" s="352"/>
      <c r="AP494" s="356"/>
      <c r="AQ494" s="336"/>
      <c r="AR494" s="336"/>
      <c r="AS494" s="336"/>
      <c r="AT494" s="336"/>
      <c r="AU494" s="336"/>
      <c r="AV494" s="336"/>
      <c r="AW494" s="336"/>
      <c r="AX494" s="336"/>
      <c r="AY494" s="336"/>
      <c r="AZ494" s="336"/>
      <c r="BA494" s="336"/>
      <c r="BB494" s="336"/>
      <c r="BC494" s="336"/>
      <c r="BD494" s="336"/>
      <c r="BE494" s="336"/>
      <c r="BF494" s="336"/>
    </row>
    <row r="495" spans="1:58" s="109" customFormat="1" ht="12.95" customHeight="1">
      <c r="A495" s="341"/>
      <c r="B495" s="358"/>
      <c r="C495" s="355"/>
      <c r="D495" s="358"/>
      <c r="E495" s="353"/>
      <c r="F495" s="361"/>
      <c r="G495" s="352"/>
      <c r="H495" s="352"/>
      <c r="I495" s="352"/>
      <c r="J495" s="352"/>
      <c r="K495" s="355"/>
      <c r="L495" s="368"/>
      <c r="M495" s="250"/>
      <c r="N495" s="366"/>
      <c r="O495" s="251" t="str">
        <f>IFERROR(INDEX('Pipe Table'!$A$3:$R$39,MATCH('WELD LOG'!N495,'Pipe Table'!$A$3:$A$39,),MATCH('WELD LOG'!M495,'Pipe Table'!$A$3:$R$3,0)),"")</f>
        <v/>
      </c>
      <c r="P495" s="601">
        <f t="shared" si="7"/>
        <v>0</v>
      </c>
      <c r="Q495" s="367"/>
      <c r="R495" s="300"/>
      <c r="S495" s="300"/>
      <c r="T495" s="300"/>
      <c r="U495" s="300"/>
      <c r="V495" s="348"/>
      <c r="W495" s="316"/>
      <c r="X495" s="313"/>
      <c r="Y495" s="313"/>
      <c r="Z495" s="313"/>
      <c r="AA495" s="313"/>
      <c r="AB495" s="313"/>
      <c r="AC495" s="313"/>
      <c r="AD495" s="313"/>
      <c r="AE495" s="300"/>
      <c r="AF495" s="300"/>
      <c r="AG495" s="315"/>
      <c r="AH495" s="313"/>
      <c r="AI495" s="313"/>
      <c r="AJ495" s="313"/>
      <c r="AK495" s="313"/>
      <c r="AL495" s="300"/>
      <c r="AM495" s="311"/>
      <c r="AN495" s="311"/>
      <c r="AO495" s="352"/>
      <c r="AP495" s="356"/>
      <c r="AQ495" s="336"/>
      <c r="AR495" s="336"/>
      <c r="AS495" s="336"/>
      <c r="AT495" s="336"/>
      <c r="AU495" s="336"/>
      <c r="AV495" s="336"/>
      <c r="AW495" s="336"/>
      <c r="AX495" s="336"/>
      <c r="AY495" s="336"/>
      <c r="AZ495" s="336"/>
      <c r="BA495" s="336"/>
      <c r="BB495" s="336"/>
      <c r="BC495" s="336"/>
      <c r="BD495" s="336"/>
      <c r="BE495" s="336"/>
      <c r="BF495" s="336"/>
    </row>
    <row r="496" spans="1:58" s="109" customFormat="1" ht="12.95" customHeight="1">
      <c r="A496" s="341"/>
      <c r="B496" s="358"/>
      <c r="C496" s="355"/>
      <c r="D496" s="358"/>
      <c r="E496" s="353"/>
      <c r="F496" s="361"/>
      <c r="G496" s="352"/>
      <c r="H496" s="352"/>
      <c r="I496" s="352"/>
      <c r="J496" s="352"/>
      <c r="K496" s="355"/>
      <c r="L496" s="368"/>
      <c r="M496" s="250"/>
      <c r="N496" s="366"/>
      <c r="O496" s="251" t="str">
        <f>IFERROR(INDEX('Pipe Table'!$A$3:$R$39,MATCH('WELD LOG'!N496,'Pipe Table'!$A$3:$A$39,),MATCH('WELD LOG'!M496,'Pipe Table'!$A$3:$R$3,0)),"")</f>
        <v/>
      </c>
      <c r="P496" s="601">
        <f t="shared" si="7"/>
        <v>0</v>
      </c>
      <c r="Q496" s="367"/>
      <c r="R496" s="300"/>
      <c r="S496" s="300"/>
      <c r="T496" s="300"/>
      <c r="U496" s="300"/>
      <c r="V496" s="348"/>
      <c r="W496" s="316"/>
      <c r="X496" s="313"/>
      <c r="Y496" s="313"/>
      <c r="Z496" s="313"/>
      <c r="AA496" s="313"/>
      <c r="AB496" s="313"/>
      <c r="AC496" s="313"/>
      <c r="AD496" s="313"/>
      <c r="AE496" s="300"/>
      <c r="AF496" s="300"/>
      <c r="AG496" s="315"/>
      <c r="AH496" s="313"/>
      <c r="AI496" s="313"/>
      <c r="AJ496" s="313"/>
      <c r="AK496" s="313"/>
      <c r="AL496" s="300"/>
      <c r="AM496" s="311"/>
      <c r="AN496" s="311"/>
      <c r="AO496" s="352"/>
      <c r="AP496" s="356"/>
      <c r="AQ496" s="336"/>
      <c r="AR496" s="336"/>
      <c r="AS496" s="336"/>
      <c r="AT496" s="336"/>
      <c r="AU496" s="336"/>
      <c r="AV496" s="336"/>
      <c r="AW496" s="336"/>
      <c r="AX496" s="336"/>
      <c r="AY496" s="336"/>
      <c r="AZ496" s="336"/>
      <c r="BA496" s="336"/>
      <c r="BB496" s="336"/>
      <c r="BC496" s="336"/>
      <c r="BD496" s="336"/>
      <c r="BE496" s="336"/>
      <c r="BF496" s="336"/>
    </row>
    <row r="497" spans="1:58" s="109" customFormat="1" ht="12.95" customHeight="1">
      <c r="A497" s="341"/>
      <c r="B497" s="358"/>
      <c r="C497" s="355"/>
      <c r="D497" s="358"/>
      <c r="E497" s="353"/>
      <c r="F497" s="361"/>
      <c r="G497" s="352"/>
      <c r="H497" s="352"/>
      <c r="I497" s="352"/>
      <c r="J497" s="352"/>
      <c r="K497" s="355"/>
      <c r="L497" s="368"/>
      <c r="M497" s="250"/>
      <c r="N497" s="366"/>
      <c r="O497" s="251" t="str">
        <f>IFERROR(INDEX('Pipe Table'!$A$3:$R$39,MATCH('WELD LOG'!N497,'Pipe Table'!$A$3:$A$39,),MATCH('WELD LOG'!M497,'Pipe Table'!$A$3:$R$3,0)),"")</f>
        <v/>
      </c>
      <c r="P497" s="601">
        <f t="shared" si="7"/>
        <v>0</v>
      </c>
      <c r="Q497" s="367"/>
      <c r="R497" s="300"/>
      <c r="S497" s="300"/>
      <c r="T497" s="316"/>
      <c r="U497" s="300"/>
      <c r="V497" s="348"/>
      <c r="W497" s="316"/>
      <c r="X497" s="350"/>
      <c r="Y497" s="350"/>
      <c r="Z497" s="350"/>
      <c r="AA497" s="313"/>
      <c r="AB497" s="313"/>
      <c r="AC497" s="350"/>
      <c r="AD497" s="350"/>
      <c r="AE497" s="352"/>
      <c r="AF497" s="352"/>
      <c r="AG497" s="315"/>
      <c r="AH497" s="350"/>
      <c r="AI497" s="313"/>
      <c r="AJ497" s="350"/>
      <c r="AK497" s="350"/>
      <c r="AL497" s="300"/>
      <c r="AM497" s="350"/>
      <c r="AN497" s="311"/>
      <c r="AO497" s="352"/>
      <c r="AP497" s="356"/>
      <c r="AQ497" s="336"/>
      <c r="AR497" s="336"/>
      <c r="AS497" s="336"/>
      <c r="AT497" s="336"/>
      <c r="AU497" s="336"/>
      <c r="AV497" s="336"/>
      <c r="AW497" s="336"/>
      <c r="AX497" s="336"/>
      <c r="AY497" s="336"/>
      <c r="AZ497" s="336"/>
      <c r="BA497" s="336"/>
      <c r="BB497" s="336"/>
      <c r="BC497" s="336"/>
      <c r="BD497" s="336"/>
      <c r="BE497" s="336"/>
      <c r="BF497" s="336"/>
    </row>
    <row r="498" spans="1:58" s="109" customFormat="1" ht="12.95" customHeight="1">
      <c r="A498" s="341"/>
      <c r="B498" s="358"/>
      <c r="C498" s="355"/>
      <c r="D498" s="358"/>
      <c r="E498" s="353"/>
      <c r="F498" s="361"/>
      <c r="G498" s="352"/>
      <c r="H498" s="352"/>
      <c r="I498" s="352"/>
      <c r="J498" s="352"/>
      <c r="K498" s="355"/>
      <c r="L498" s="368"/>
      <c r="M498" s="250"/>
      <c r="N498" s="366"/>
      <c r="O498" s="251" t="str">
        <f>IFERROR(INDEX('Pipe Table'!$A$3:$R$39,MATCH('WELD LOG'!N498,'Pipe Table'!$A$3:$A$39,),MATCH('WELD LOG'!M498,'Pipe Table'!$A$3:$R$3,0)),"")</f>
        <v/>
      </c>
      <c r="P498" s="601">
        <f t="shared" si="7"/>
        <v>0</v>
      </c>
      <c r="Q498" s="367"/>
      <c r="R498" s="300"/>
      <c r="S498" s="300"/>
      <c r="T498" s="300"/>
      <c r="U498" s="300"/>
      <c r="V498" s="348"/>
      <c r="W498" s="316"/>
      <c r="X498" s="313"/>
      <c r="Y498" s="313"/>
      <c r="Z498" s="313"/>
      <c r="AA498" s="313"/>
      <c r="AB498" s="313"/>
      <c r="AC498" s="313"/>
      <c r="AD498" s="313"/>
      <c r="AE498" s="300"/>
      <c r="AF498" s="300"/>
      <c r="AG498" s="315"/>
      <c r="AH498" s="313"/>
      <c r="AI498" s="313"/>
      <c r="AJ498" s="313"/>
      <c r="AK498" s="313"/>
      <c r="AL498" s="300"/>
      <c r="AM498" s="313"/>
      <c r="AN498" s="311"/>
      <c r="AO498" s="352"/>
      <c r="AP498" s="354"/>
      <c r="AQ498" s="336"/>
      <c r="AR498" s="336"/>
      <c r="AS498" s="336"/>
      <c r="AT498" s="336"/>
      <c r="AU498" s="336"/>
      <c r="AV498" s="336"/>
      <c r="AW498" s="336"/>
      <c r="AX498" s="336"/>
      <c r="AY498" s="336"/>
      <c r="AZ498" s="336"/>
      <c r="BA498" s="336"/>
      <c r="BB498" s="336"/>
      <c r="BC498" s="336"/>
      <c r="BD498" s="336"/>
      <c r="BE498" s="336"/>
      <c r="BF498" s="336"/>
    </row>
    <row r="499" spans="1:58" s="109" customFormat="1" ht="12.95" customHeight="1">
      <c r="A499" s="341"/>
      <c r="B499" s="358"/>
      <c r="C499" s="355"/>
      <c r="D499" s="355"/>
      <c r="E499" s="353"/>
      <c r="F499" s="361"/>
      <c r="G499" s="352"/>
      <c r="H499" s="352"/>
      <c r="I499" s="352"/>
      <c r="J499" s="352"/>
      <c r="K499" s="355"/>
      <c r="L499" s="368"/>
      <c r="M499" s="250"/>
      <c r="N499" s="366"/>
      <c r="O499" s="251" t="str">
        <f>IFERROR(INDEX('Pipe Table'!$A$3:$R$39,MATCH('WELD LOG'!N499,'Pipe Table'!$A$3:$A$39,),MATCH('WELD LOG'!M499,'Pipe Table'!$A$3:$R$3,0)),"")</f>
        <v/>
      </c>
      <c r="P499" s="601">
        <f t="shared" si="7"/>
        <v>0</v>
      </c>
      <c r="Q499" s="367"/>
      <c r="R499" s="300"/>
      <c r="S499" s="300"/>
      <c r="T499" s="300"/>
      <c r="U499" s="316"/>
      <c r="V499" s="348"/>
      <c r="W499" s="300"/>
      <c r="X499" s="313"/>
      <c r="Y499" s="313"/>
      <c r="Z499" s="313"/>
      <c r="AA499" s="313"/>
      <c r="AB499" s="313"/>
      <c r="AC499" s="313"/>
      <c r="AD499" s="313"/>
      <c r="AE499" s="300"/>
      <c r="AF499" s="300"/>
      <c r="AG499" s="315"/>
      <c r="AH499" s="313"/>
      <c r="AI499" s="313"/>
      <c r="AJ499" s="313"/>
      <c r="AK499" s="313"/>
      <c r="AL499" s="300"/>
      <c r="AM499" s="313"/>
      <c r="AN499" s="311"/>
      <c r="AO499" s="352"/>
      <c r="AP499" s="354"/>
      <c r="AQ499" s="336"/>
      <c r="AR499" s="336"/>
      <c r="AS499" s="336"/>
      <c r="AT499" s="336"/>
      <c r="AU499" s="336"/>
      <c r="AV499" s="336"/>
      <c r="AW499" s="336"/>
      <c r="AX499" s="336"/>
      <c r="AY499" s="336"/>
      <c r="AZ499" s="336"/>
      <c r="BA499" s="336"/>
      <c r="BB499" s="336"/>
      <c r="BC499" s="336"/>
      <c r="BD499" s="336"/>
      <c r="BE499" s="336"/>
      <c r="BF499" s="336"/>
    </row>
    <row r="500" spans="1:58" s="109" customFormat="1" ht="12.95" customHeight="1">
      <c r="A500" s="341"/>
      <c r="B500" s="358"/>
      <c r="C500" s="355"/>
      <c r="D500" s="355"/>
      <c r="E500" s="353"/>
      <c r="F500" s="361"/>
      <c r="G500" s="352"/>
      <c r="H500" s="352"/>
      <c r="I500" s="352"/>
      <c r="J500" s="352"/>
      <c r="K500" s="355"/>
      <c r="L500" s="368"/>
      <c r="M500" s="250"/>
      <c r="N500" s="366"/>
      <c r="O500" s="251" t="str">
        <f>IFERROR(INDEX('Pipe Table'!$A$3:$R$39,MATCH('WELD LOG'!N500,'Pipe Table'!$A$3:$A$39,),MATCH('WELD LOG'!M500,'Pipe Table'!$A$3:$R$3,0)),"")</f>
        <v/>
      </c>
      <c r="P500" s="601">
        <f t="shared" si="7"/>
        <v>0</v>
      </c>
      <c r="Q500" s="367"/>
      <c r="R500" s="300"/>
      <c r="S500" s="300"/>
      <c r="T500" s="316"/>
      <c r="U500" s="300"/>
      <c r="V500" s="348"/>
      <c r="W500" s="300"/>
      <c r="X500" s="350"/>
      <c r="Y500" s="350"/>
      <c r="Z500" s="350"/>
      <c r="AA500" s="313"/>
      <c r="AB500" s="313"/>
      <c r="AC500" s="350"/>
      <c r="AD500" s="350"/>
      <c r="AE500" s="352"/>
      <c r="AF500" s="352"/>
      <c r="AG500" s="315"/>
      <c r="AH500" s="350"/>
      <c r="AI500" s="313"/>
      <c r="AJ500" s="350"/>
      <c r="AK500" s="350"/>
      <c r="AL500" s="300"/>
      <c r="AM500" s="313"/>
      <c r="AN500" s="311"/>
      <c r="AO500" s="352"/>
      <c r="AP500" s="356"/>
      <c r="AQ500" s="336"/>
      <c r="AR500" s="336"/>
      <c r="AS500" s="336"/>
      <c r="AT500" s="336"/>
      <c r="AU500" s="336"/>
      <c r="AV500" s="336"/>
      <c r="AW500" s="336"/>
      <c r="AX500" s="336"/>
      <c r="AY500" s="336"/>
      <c r="AZ500" s="336"/>
      <c r="BA500" s="336"/>
      <c r="BB500" s="336"/>
      <c r="BC500" s="336"/>
      <c r="BD500" s="336"/>
      <c r="BE500" s="336"/>
      <c r="BF500" s="336"/>
    </row>
    <row r="501" spans="1:58" s="109" customFormat="1" ht="12.95" customHeight="1">
      <c r="A501" s="341"/>
      <c r="B501" s="358"/>
      <c r="C501" s="355"/>
      <c r="D501" s="355"/>
      <c r="E501" s="370"/>
      <c r="F501" s="361"/>
      <c r="G501" s="352"/>
      <c r="H501" s="352"/>
      <c r="I501" s="352"/>
      <c r="J501" s="352"/>
      <c r="K501" s="355"/>
      <c r="L501" s="368"/>
      <c r="M501" s="250"/>
      <c r="N501" s="366"/>
      <c r="O501" s="251" t="str">
        <f>IFERROR(INDEX('Pipe Table'!$A$3:$R$39,MATCH('WELD LOG'!N501,'Pipe Table'!$A$3:$A$39,),MATCH('WELD LOG'!M501,'Pipe Table'!$A$3:$R$3,0)),"")</f>
        <v/>
      </c>
      <c r="P501" s="601">
        <f t="shared" si="7"/>
        <v>0</v>
      </c>
      <c r="Q501" s="367"/>
      <c r="R501" s="300"/>
      <c r="S501" s="300"/>
      <c r="T501" s="300"/>
      <c r="U501" s="316"/>
      <c r="V501" s="348"/>
      <c r="W501" s="300"/>
      <c r="X501" s="313"/>
      <c r="Y501" s="313"/>
      <c r="Z501" s="313"/>
      <c r="AA501" s="313"/>
      <c r="AB501" s="313"/>
      <c r="AC501" s="313"/>
      <c r="AD501" s="313"/>
      <c r="AE501" s="300"/>
      <c r="AF501" s="300"/>
      <c r="AG501" s="315"/>
      <c r="AH501" s="313"/>
      <c r="AI501" s="313"/>
      <c r="AJ501" s="313"/>
      <c r="AK501" s="313"/>
      <c r="AL501" s="300"/>
      <c r="AM501" s="311"/>
      <c r="AN501" s="311"/>
      <c r="AO501" s="352"/>
      <c r="AP501" s="356"/>
      <c r="AQ501" s="336"/>
      <c r="AR501" s="336"/>
      <c r="AS501" s="336"/>
      <c r="AT501" s="336"/>
      <c r="AU501" s="336"/>
      <c r="AV501" s="336"/>
      <c r="AW501" s="336"/>
      <c r="AX501" s="336"/>
      <c r="AY501" s="336"/>
      <c r="AZ501" s="336"/>
      <c r="BA501" s="336"/>
      <c r="BB501" s="336"/>
      <c r="BC501" s="336"/>
      <c r="BD501" s="336"/>
      <c r="BE501" s="336"/>
      <c r="BF501" s="336"/>
    </row>
    <row r="502" spans="1:58" s="109" customFormat="1" ht="12.95" customHeight="1">
      <c r="A502" s="341"/>
      <c r="B502" s="358"/>
      <c r="C502" s="355"/>
      <c r="D502" s="355"/>
      <c r="E502" s="370"/>
      <c r="F502" s="361"/>
      <c r="G502" s="352"/>
      <c r="H502" s="352"/>
      <c r="I502" s="352"/>
      <c r="J502" s="352"/>
      <c r="K502" s="355"/>
      <c r="L502" s="368"/>
      <c r="M502" s="250"/>
      <c r="N502" s="366"/>
      <c r="O502" s="251" t="str">
        <f>IFERROR(INDEX('Pipe Table'!$A$3:$R$39,MATCH('WELD LOG'!N502,'Pipe Table'!$A$3:$A$39,),MATCH('WELD LOG'!M502,'Pipe Table'!$A$3:$R$3,0)),"")</f>
        <v/>
      </c>
      <c r="P502" s="601">
        <f t="shared" si="7"/>
        <v>0</v>
      </c>
      <c r="Q502" s="367"/>
      <c r="R502" s="300"/>
      <c r="S502" s="300"/>
      <c r="T502" s="300"/>
      <c r="U502" s="316"/>
      <c r="V502" s="348"/>
      <c r="W502" s="300"/>
      <c r="X502" s="313"/>
      <c r="Y502" s="313"/>
      <c r="Z502" s="313"/>
      <c r="AA502" s="313"/>
      <c r="AB502" s="313"/>
      <c r="AC502" s="313"/>
      <c r="AD502" s="313"/>
      <c r="AE502" s="300"/>
      <c r="AF502" s="300"/>
      <c r="AG502" s="315"/>
      <c r="AH502" s="313"/>
      <c r="AI502" s="313"/>
      <c r="AJ502" s="313"/>
      <c r="AK502" s="313"/>
      <c r="AL502" s="300"/>
      <c r="AM502" s="311"/>
      <c r="AN502" s="311"/>
      <c r="AO502" s="352"/>
      <c r="AP502" s="356"/>
      <c r="AQ502" s="336"/>
      <c r="AR502" s="336"/>
      <c r="AS502" s="336"/>
      <c r="AT502" s="336"/>
      <c r="AU502" s="336"/>
      <c r="AV502" s="336"/>
      <c r="AW502" s="336"/>
      <c r="AX502" s="336"/>
      <c r="AY502" s="336"/>
      <c r="AZ502" s="336"/>
      <c r="BA502" s="336"/>
      <c r="BB502" s="336"/>
      <c r="BC502" s="336"/>
      <c r="BD502" s="336"/>
      <c r="BE502" s="336"/>
      <c r="BF502" s="336"/>
    </row>
    <row r="503" spans="1:58" s="109" customFormat="1" ht="12.95" customHeight="1">
      <c r="A503" s="341"/>
      <c r="B503" s="358"/>
      <c r="C503" s="355"/>
      <c r="D503" s="355"/>
      <c r="E503" s="370"/>
      <c r="F503" s="361"/>
      <c r="G503" s="352"/>
      <c r="H503" s="352"/>
      <c r="I503" s="352"/>
      <c r="J503" s="352"/>
      <c r="K503" s="355"/>
      <c r="L503" s="368"/>
      <c r="M503" s="250"/>
      <c r="N503" s="366"/>
      <c r="O503" s="251" t="str">
        <f>IFERROR(INDEX('Pipe Table'!$A$3:$R$39,MATCH('WELD LOG'!N503,'Pipe Table'!$A$3:$A$39,),MATCH('WELD LOG'!M503,'Pipe Table'!$A$3:$R$3,0)),"")</f>
        <v/>
      </c>
      <c r="P503" s="601">
        <f t="shared" si="7"/>
        <v>0</v>
      </c>
      <c r="Q503" s="367"/>
      <c r="R503" s="300"/>
      <c r="S503" s="300"/>
      <c r="T503" s="300"/>
      <c r="U503" s="316"/>
      <c r="V503" s="348"/>
      <c r="W503" s="300"/>
      <c r="X503" s="313"/>
      <c r="Y503" s="313"/>
      <c r="Z503" s="313"/>
      <c r="AA503" s="313"/>
      <c r="AB503" s="313"/>
      <c r="AC503" s="313"/>
      <c r="AD503" s="313"/>
      <c r="AE503" s="300"/>
      <c r="AF503" s="300"/>
      <c r="AG503" s="315"/>
      <c r="AH503" s="313"/>
      <c r="AI503" s="313"/>
      <c r="AJ503" s="313"/>
      <c r="AK503" s="313"/>
      <c r="AL503" s="300"/>
      <c r="AM503" s="311"/>
      <c r="AN503" s="311"/>
      <c r="AO503" s="352"/>
      <c r="AP503" s="356"/>
      <c r="AQ503" s="336"/>
      <c r="AR503" s="336"/>
      <c r="AS503" s="336"/>
      <c r="AT503" s="336"/>
      <c r="AU503" s="336"/>
      <c r="AV503" s="336"/>
      <c r="AW503" s="336"/>
      <c r="AX503" s="336"/>
      <c r="AY503" s="336"/>
      <c r="AZ503" s="336"/>
      <c r="BA503" s="336"/>
      <c r="BB503" s="336"/>
      <c r="BC503" s="336"/>
      <c r="BD503" s="336"/>
      <c r="BE503" s="336"/>
      <c r="BF503" s="336"/>
    </row>
    <row r="504" spans="1:58" s="109" customFormat="1" ht="12.95" customHeight="1">
      <c r="A504" s="341"/>
      <c r="B504" s="358"/>
      <c r="C504" s="355"/>
      <c r="D504" s="355"/>
      <c r="E504" s="370"/>
      <c r="F504" s="361"/>
      <c r="G504" s="352"/>
      <c r="H504" s="352"/>
      <c r="I504" s="352"/>
      <c r="J504" s="352"/>
      <c r="K504" s="355"/>
      <c r="L504" s="368"/>
      <c r="M504" s="250"/>
      <c r="N504" s="366"/>
      <c r="O504" s="251" t="str">
        <f>IFERROR(INDEX('Pipe Table'!$A$3:$R$39,MATCH('WELD LOG'!N504,'Pipe Table'!$A$3:$A$39,),MATCH('WELD LOG'!M504,'Pipe Table'!$A$3:$R$3,0)),"")</f>
        <v/>
      </c>
      <c r="P504" s="601">
        <f t="shared" si="7"/>
        <v>0</v>
      </c>
      <c r="Q504" s="367"/>
      <c r="R504" s="300"/>
      <c r="S504" s="300"/>
      <c r="T504" s="300"/>
      <c r="U504" s="316"/>
      <c r="V504" s="348"/>
      <c r="W504" s="300"/>
      <c r="X504" s="313"/>
      <c r="Y504" s="313"/>
      <c r="Z504" s="313"/>
      <c r="AA504" s="313"/>
      <c r="AB504" s="313"/>
      <c r="AC504" s="313"/>
      <c r="AD504" s="313"/>
      <c r="AE504" s="300"/>
      <c r="AF504" s="300"/>
      <c r="AG504" s="315"/>
      <c r="AH504" s="313"/>
      <c r="AI504" s="313"/>
      <c r="AJ504" s="313"/>
      <c r="AK504" s="313"/>
      <c r="AL504" s="300"/>
      <c r="AM504" s="313"/>
      <c r="AN504" s="311"/>
      <c r="AO504" s="352"/>
      <c r="AP504" s="356"/>
      <c r="AQ504" s="336"/>
      <c r="AR504" s="336"/>
      <c r="AS504" s="336"/>
      <c r="AT504" s="336"/>
      <c r="AU504" s="336"/>
      <c r="AV504" s="336"/>
      <c r="AW504" s="336"/>
      <c r="AX504" s="336"/>
      <c r="AY504" s="336"/>
      <c r="AZ504" s="336"/>
      <c r="BA504" s="336"/>
      <c r="BB504" s="336"/>
      <c r="BC504" s="336"/>
      <c r="BD504" s="336"/>
      <c r="BE504" s="336"/>
      <c r="BF504" s="336"/>
    </row>
    <row r="505" spans="1:58" s="109" customFormat="1" ht="12.95" customHeight="1">
      <c r="A505" s="341"/>
      <c r="B505" s="358"/>
      <c r="C505" s="355"/>
      <c r="D505" s="355"/>
      <c r="E505" s="370"/>
      <c r="F505" s="361"/>
      <c r="G505" s="352"/>
      <c r="H505" s="352"/>
      <c r="I505" s="352"/>
      <c r="J505" s="352"/>
      <c r="K505" s="355"/>
      <c r="L505" s="368"/>
      <c r="M505" s="250"/>
      <c r="N505" s="366"/>
      <c r="O505" s="251" t="str">
        <f>IFERROR(INDEX('Pipe Table'!$A$3:$R$39,MATCH('WELD LOG'!N505,'Pipe Table'!$A$3:$A$39,),MATCH('WELD LOG'!M505,'Pipe Table'!$A$3:$R$3,0)),"")</f>
        <v/>
      </c>
      <c r="P505" s="601">
        <f t="shared" si="7"/>
        <v>0</v>
      </c>
      <c r="Q505" s="367"/>
      <c r="R505" s="300"/>
      <c r="S505" s="300"/>
      <c r="T505" s="300"/>
      <c r="U505" s="316"/>
      <c r="V505" s="348"/>
      <c r="W505" s="300"/>
      <c r="X505" s="313"/>
      <c r="Y505" s="313"/>
      <c r="Z505" s="313"/>
      <c r="AA505" s="313"/>
      <c r="AB505" s="313"/>
      <c r="AC505" s="313"/>
      <c r="AD505" s="313"/>
      <c r="AE505" s="300"/>
      <c r="AF505" s="300"/>
      <c r="AG505" s="315"/>
      <c r="AH505" s="313"/>
      <c r="AI505" s="313"/>
      <c r="AJ505" s="313"/>
      <c r="AK505" s="313"/>
      <c r="AL505" s="300"/>
      <c r="AM505" s="311"/>
      <c r="AN505" s="311"/>
      <c r="AO505" s="352"/>
      <c r="AP505" s="356"/>
      <c r="AQ505" s="336"/>
      <c r="AR505" s="336"/>
      <c r="AS505" s="336"/>
      <c r="AT505" s="336"/>
      <c r="AU505" s="336"/>
      <c r="AV505" s="336"/>
      <c r="AW505" s="336"/>
      <c r="AX505" s="336"/>
      <c r="AY505" s="336"/>
      <c r="AZ505" s="336"/>
      <c r="BA505" s="336"/>
      <c r="BB505" s="336"/>
      <c r="BC505" s="336"/>
      <c r="BD505" s="336"/>
      <c r="BE505" s="336"/>
      <c r="BF505" s="336"/>
    </row>
    <row r="506" spans="1:58" s="109" customFormat="1" ht="12.95" customHeight="1">
      <c r="A506" s="341"/>
      <c r="B506" s="358"/>
      <c r="C506" s="355"/>
      <c r="D506" s="355"/>
      <c r="E506" s="370"/>
      <c r="F506" s="361"/>
      <c r="G506" s="352"/>
      <c r="H506" s="352"/>
      <c r="I506" s="352"/>
      <c r="J506" s="352"/>
      <c r="K506" s="355"/>
      <c r="L506" s="368"/>
      <c r="M506" s="250"/>
      <c r="N506" s="366"/>
      <c r="O506" s="251" t="str">
        <f>IFERROR(INDEX('Pipe Table'!$A$3:$R$39,MATCH('WELD LOG'!N506,'Pipe Table'!$A$3:$A$39,),MATCH('WELD LOG'!M506,'Pipe Table'!$A$3:$R$3,0)),"")</f>
        <v/>
      </c>
      <c r="P506" s="601">
        <f t="shared" si="7"/>
        <v>0</v>
      </c>
      <c r="Q506" s="367"/>
      <c r="R506" s="300"/>
      <c r="S506" s="300"/>
      <c r="T506" s="300"/>
      <c r="U506" s="316"/>
      <c r="V506" s="348"/>
      <c r="W506" s="300"/>
      <c r="X506" s="313"/>
      <c r="Y506" s="313"/>
      <c r="Z506" s="313"/>
      <c r="AA506" s="313"/>
      <c r="AB506" s="313"/>
      <c r="AC506" s="313"/>
      <c r="AD506" s="313"/>
      <c r="AE506" s="300"/>
      <c r="AF506" s="300"/>
      <c r="AG506" s="315"/>
      <c r="AH506" s="313"/>
      <c r="AI506" s="313"/>
      <c r="AJ506" s="313"/>
      <c r="AK506" s="313"/>
      <c r="AL506" s="300"/>
      <c r="AM506" s="311"/>
      <c r="AN506" s="311"/>
      <c r="AO506" s="352"/>
      <c r="AP506" s="356"/>
      <c r="AQ506" s="336"/>
      <c r="AR506" s="336"/>
      <c r="AS506" s="336"/>
      <c r="AT506" s="336"/>
      <c r="AU506" s="336"/>
      <c r="AV506" s="336"/>
      <c r="AW506" s="336"/>
      <c r="AX506" s="336"/>
      <c r="AY506" s="336"/>
      <c r="AZ506" s="336"/>
      <c r="BA506" s="336"/>
      <c r="BB506" s="336"/>
      <c r="BC506" s="336"/>
      <c r="BD506" s="336"/>
      <c r="BE506" s="336"/>
      <c r="BF506" s="336"/>
    </row>
    <row r="507" spans="1:58" s="109" customFormat="1" ht="12.95" customHeight="1">
      <c r="A507" s="341"/>
      <c r="B507" s="358"/>
      <c r="C507" s="355"/>
      <c r="D507" s="355"/>
      <c r="E507" s="370"/>
      <c r="F507" s="361"/>
      <c r="G507" s="352"/>
      <c r="H507" s="352"/>
      <c r="I507" s="352"/>
      <c r="J507" s="352"/>
      <c r="K507" s="355"/>
      <c r="L507" s="368"/>
      <c r="M507" s="250"/>
      <c r="N507" s="364"/>
      <c r="O507" s="251" t="str">
        <f>IFERROR(INDEX('Pipe Table'!$A$3:$R$39,MATCH('WELD LOG'!N507,'Pipe Table'!$A$3:$A$39,),MATCH('WELD LOG'!M507,'Pipe Table'!$A$3:$R$3,0)),"")</f>
        <v/>
      </c>
      <c r="P507" s="601">
        <f t="shared" si="7"/>
        <v>0</v>
      </c>
      <c r="Q507" s="367"/>
      <c r="R507" s="300"/>
      <c r="S507" s="352"/>
      <c r="T507" s="316"/>
      <c r="U507" s="316"/>
      <c r="V507" s="348"/>
      <c r="W507" s="300"/>
      <c r="X507" s="350"/>
      <c r="Y507" s="350"/>
      <c r="Z507" s="350"/>
      <c r="AA507" s="350"/>
      <c r="AB507" s="350"/>
      <c r="AC507" s="350"/>
      <c r="AD507" s="350"/>
      <c r="AE507" s="352"/>
      <c r="AF507" s="352"/>
      <c r="AG507" s="315"/>
      <c r="AH507" s="350"/>
      <c r="AI507" s="350"/>
      <c r="AJ507" s="350"/>
      <c r="AK507" s="350"/>
      <c r="AL507" s="352"/>
      <c r="AM507" s="311"/>
      <c r="AN507" s="311"/>
      <c r="AO507" s="352"/>
      <c r="AP507" s="356"/>
      <c r="AQ507" s="336"/>
      <c r="AR507" s="336"/>
      <c r="AS507" s="336"/>
      <c r="AT507" s="336"/>
      <c r="AU507" s="336"/>
      <c r="AV507" s="336"/>
      <c r="AW507" s="336"/>
      <c r="AX507" s="336"/>
      <c r="AY507" s="336"/>
      <c r="AZ507" s="336"/>
      <c r="BA507" s="336"/>
      <c r="BB507" s="336"/>
      <c r="BC507" s="336"/>
      <c r="BD507" s="336"/>
      <c r="BE507" s="336"/>
      <c r="BF507" s="336"/>
    </row>
    <row r="508" spans="1:58" s="109" customFormat="1" ht="12.95" customHeight="1">
      <c r="A508" s="341"/>
      <c r="B508" s="358"/>
      <c r="C508" s="355"/>
      <c r="D508" s="355"/>
      <c r="E508" s="370"/>
      <c r="F508" s="361"/>
      <c r="G508" s="352"/>
      <c r="H508" s="352"/>
      <c r="I508" s="352"/>
      <c r="J508" s="352"/>
      <c r="K508" s="355"/>
      <c r="L508" s="368"/>
      <c r="M508" s="250"/>
      <c r="N508" s="364"/>
      <c r="O508" s="251" t="str">
        <f>IFERROR(INDEX('Pipe Table'!$A$3:$R$39,MATCH('WELD LOG'!N508,'Pipe Table'!$A$3:$A$39,),MATCH('WELD LOG'!M508,'Pipe Table'!$A$3:$R$3,0)),"")</f>
        <v/>
      </c>
      <c r="P508" s="601">
        <f t="shared" si="7"/>
        <v>0</v>
      </c>
      <c r="Q508" s="367"/>
      <c r="R508" s="300"/>
      <c r="S508" s="352"/>
      <c r="T508" s="316"/>
      <c r="U508" s="316"/>
      <c r="V508" s="348"/>
      <c r="W508" s="300"/>
      <c r="X508" s="350"/>
      <c r="Y508" s="350"/>
      <c r="Z508" s="350"/>
      <c r="AA508" s="350"/>
      <c r="AB508" s="350"/>
      <c r="AC508" s="350"/>
      <c r="AD508" s="350"/>
      <c r="AE508" s="352"/>
      <c r="AF508" s="352"/>
      <c r="AG508" s="315"/>
      <c r="AH508" s="350"/>
      <c r="AI508" s="350"/>
      <c r="AJ508" s="350"/>
      <c r="AK508" s="350"/>
      <c r="AL508" s="352"/>
      <c r="AM508" s="311"/>
      <c r="AN508" s="311"/>
      <c r="AO508" s="352"/>
      <c r="AP508" s="356"/>
      <c r="AQ508" s="336"/>
      <c r="AR508" s="336"/>
      <c r="AS508" s="336"/>
      <c r="AT508" s="336"/>
      <c r="AU508" s="336"/>
      <c r="AV508" s="336"/>
      <c r="AW508" s="336"/>
      <c r="AX508" s="336"/>
      <c r="AY508" s="336"/>
      <c r="AZ508" s="336"/>
      <c r="BA508" s="336"/>
      <c r="BB508" s="336"/>
      <c r="BC508" s="336"/>
      <c r="BD508" s="336"/>
      <c r="BE508" s="336"/>
      <c r="BF508" s="336"/>
    </row>
    <row r="509" spans="1:58" s="109" customFormat="1" ht="12.95" customHeight="1">
      <c r="A509" s="341"/>
      <c r="B509" s="358"/>
      <c r="C509" s="355"/>
      <c r="D509" s="355"/>
      <c r="E509" s="370"/>
      <c r="F509" s="361"/>
      <c r="G509" s="352"/>
      <c r="H509" s="352"/>
      <c r="I509" s="352"/>
      <c r="J509" s="352"/>
      <c r="K509" s="355"/>
      <c r="L509" s="368"/>
      <c r="M509" s="250"/>
      <c r="N509" s="364"/>
      <c r="O509" s="251" t="str">
        <f>IFERROR(INDEX('Pipe Table'!$A$3:$R$39,MATCH('WELD LOG'!N509,'Pipe Table'!$A$3:$A$39,),MATCH('WELD LOG'!M509,'Pipe Table'!$A$3:$R$3,0)),"")</f>
        <v/>
      </c>
      <c r="P509" s="601">
        <f t="shared" si="7"/>
        <v>0</v>
      </c>
      <c r="Q509" s="367"/>
      <c r="R509" s="300"/>
      <c r="S509" s="352"/>
      <c r="T509" s="300"/>
      <c r="U509" s="316"/>
      <c r="V509" s="348"/>
      <c r="W509" s="300"/>
      <c r="X509" s="313"/>
      <c r="Y509" s="313"/>
      <c r="Z509" s="313"/>
      <c r="AA509" s="350"/>
      <c r="AB509" s="350"/>
      <c r="AC509" s="350"/>
      <c r="AD509" s="313"/>
      <c r="AE509" s="300"/>
      <c r="AF509" s="300"/>
      <c r="AG509" s="315"/>
      <c r="AH509" s="313"/>
      <c r="AI509" s="350"/>
      <c r="AJ509" s="350"/>
      <c r="AK509" s="313"/>
      <c r="AL509" s="352"/>
      <c r="AM509" s="311"/>
      <c r="AN509" s="311"/>
      <c r="AO509" s="352"/>
      <c r="AP509" s="356"/>
      <c r="AQ509" s="336"/>
      <c r="AR509" s="336"/>
      <c r="AS509" s="336"/>
      <c r="AT509" s="336"/>
      <c r="AU509" s="336"/>
      <c r="AV509" s="336"/>
      <c r="AW509" s="336"/>
      <c r="AX509" s="336"/>
      <c r="AY509" s="336"/>
      <c r="AZ509" s="336"/>
      <c r="BA509" s="336"/>
      <c r="BB509" s="336"/>
      <c r="BC509" s="336"/>
      <c r="BD509" s="336"/>
      <c r="BE509" s="336"/>
      <c r="BF509" s="336"/>
    </row>
    <row r="510" spans="1:58" s="109" customFormat="1" ht="12.95" customHeight="1">
      <c r="A510" s="341"/>
      <c r="B510" s="358"/>
      <c r="C510" s="355"/>
      <c r="D510" s="355"/>
      <c r="E510" s="370"/>
      <c r="F510" s="361"/>
      <c r="G510" s="352"/>
      <c r="H510" s="352"/>
      <c r="I510" s="352"/>
      <c r="J510" s="352"/>
      <c r="K510" s="355"/>
      <c r="L510" s="368"/>
      <c r="M510" s="250"/>
      <c r="N510" s="364"/>
      <c r="O510" s="251" t="str">
        <f>IFERROR(INDEX('Pipe Table'!$A$3:$R$39,MATCH('WELD LOG'!N510,'Pipe Table'!$A$3:$A$39,),MATCH('WELD LOG'!M510,'Pipe Table'!$A$3:$R$3,0)),"")</f>
        <v/>
      </c>
      <c r="P510" s="601">
        <f t="shared" si="7"/>
        <v>0</v>
      </c>
      <c r="Q510" s="367"/>
      <c r="R510" s="300"/>
      <c r="S510" s="352"/>
      <c r="T510" s="300"/>
      <c r="U510" s="316"/>
      <c r="V510" s="348"/>
      <c r="W510" s="300"/>
      <c r="X510" s="313"/>
      <c r="Y510" s="313"/>
      <c r="Z510" s="313"/>
      <c r="AA510" s="350"/>
      <c r="AB510" s="350"/>
      <c r="AC510" s="313"/>
      <c r="AD510" s="313"/>
      <c r="AE510" s="300"/>
      <c r="AF510" s="300"/>
      <c r="AG510" s="315"/>
      <c r="AH510" s="313"/>
      <c r="AI510" s="350"/>
      <c r="AJ510" s="350"/>
      <c r="AK510" s="313"/>
      <c r="AL510" s="352"/>
      <c r="AM510" s="311"/>
      <c r="AN510" s="311"/>
      <c r="AO510" s="352"/>
      <c r="AP510" s="356"/>
      <c r="AQ510" s="336"/>
      <c r="AR510" s="336"/>
      <c r="AS510" s="336"/>
      <c r="AT510" s="336"/>
      <c r="AU510" s="336"/>
      <c r="AV510" s="336"/>
      <c r="AW510" s="336"/>
      <c r="AX510" s="336"/>
      <c r="AY510" s="336"/>
      <c r="AZ510" s="336"/>
      <c r="BA510" s="336"/>
      <c r="BB510" s="336"/>
      <c r="BC510" s="336"/>
      <c r="BD510" s="336"/>
      <c r="BE510" s="336"/>
      <c r="BF510" s="336"/>
    </row>
    <row r="511" spans="1:58" s="109" customFormat="1" ht="12.95" customHeight="1">
      <c r="A511" s="341"/>
      <c r="B511" s="358"/>
      <c r="C511" s="355"/>
      <c r="D511" s="355"/>
      <c r="E511" s="370"/>
      <c r="F511" s="361"/>
      <c r="G511" s="352"/>
      <c r="H511" s="352"/>
      <c r="I511" s="352"/>
      <c r="J511" s="352"/>
      <c r="K511" s="355"/>
      <c r="L511" s="368"/>
      <c r="M511" s="250"/>
      <c r="N511" s="364"/>
      <c r="O511" s="251" t="str">
        <f>IFERROR(INDEX('Pipe Table'!$A$3:$R$39,MATCH('WELD LOG'!N511,'Pipe Table'!$A$3:$A$39,),MATCH('WELD LOG'!M511,'Pipe Table'!$A$3:$R$3,0)),"")</f>
        <v/>
      </c>
      <c r="P511" s="601">
        <f t="shared" si="7"/>
        <v>0</v>
      </c>
      <c r="Q511" s="367"/>
      <c r="R511" s="300"/>
      <c r="S511" s="352"/>
      <c r="T511" s="300"/>
      <c r="U511" s="316"/>
      <c r="V511" s="348"/>
      <c r="W511" s="300"/>
      <c r="X511" s="313"/>
      <c r="Y511" s="313"/>
      <c r="Z511" s="313"/>
      <c r="AA511" s="350"/>
      <c r="AB511" s="350"/>
      <c r="AC511" s="313"/>
      <c r="AD511" s="313"/>
      <c r="AE511" s="300"/>
      <c r="AF511" s="300"/>
      <c r="AG511" s="315"/>
      <c r="AH511" s="313"/>
      <c r="AI511" s="350"/>
      <c r="AJ511" s="350"/>
      <c r="AK511" s="313"/>
      <c r="AL511" s="352"/>
      <c r="AM511" s="311"/>
      <c r="AN511" s="311"/>
      <c r="AO511" s="352"/>
      <c r="AP511" s="356"/>
      <c r="AQ511" s="336"/>
      <c r="AR511" s="336"/>
      <c r="AS511" s="336"/>
      <c r="AT511" s="336"/>
      <c r="AU511" s="336"/>
      <c r="AV511" s="336"/>
      <c r="AW511" s="336"/>
      <c r="AX511" s="336"/>
      <c r="AY511" s="336"/>
      <c r="AZ511" s="336"/>
      <c r="BA511" s="336"/>
      <c r="BB511" s="336"/>
      <c r="BC511" s="336"/>
      <c r="BD511" s="336"/>
      <c r="BE511" s="336"/>
      <c r="BF511" s="336"/>
    </row>
    <row r="512" spans="1:58" s="109" customFormat="1" ht="12.95" customHeight="1">
      <c r="A512" s="341"/>
      <c r="B512" s="358"/>
      <c r="C512" s="355"/>
      <c r="D512" s="355"/>
      <c r="E512" s="370"/>
      <c r="F512" s="361"/>
      <c r="G512" s="352"/>
      <c r="H512" s="352"/>
      <c r="I512" s="352"/>
      <c r="J512" s="352"/>
      <c r="K512" s="355"/>
      <c r="L512" s="368"/>
      <c r="M512" s="250"/>
      <c r="N512" s="364"/>
      <c r="O512" s="251" t="str">
        <f>IFERROR(INDEX('Pipe Table'!$A$3:$R$39,MATCH('WELD LOG'!N512,'Pipe Table'!$A$3:$A$39,),MATCH('WELD LOG'!M512,'Pipe Table'!$A$3:$R$3,0)),"")</f>
        <v/>
      </c>
      <c r="P512" s="601">
        <f t="shared" si="7"/>
        <v>0</v>
      </c>
      <c r="Q512" s="367"/>
      <c r="R512" s="300"/>
      <c r="S512" s="352"/>
      <c r="T512" s="300"/>
      <c r="U512" s="316"/>
      <c r="V512" s="348"/>
      <c r="W512" s="300"/>
      <c r="X512" s="313"/>
      <c r="Y512" s="313"/>
      <c r="Z512" s="313"/>
      <c r="AA512" s="350"/>
      <c r="AB512" s="350"/>
      <c r="AC512" s="313"/>
      <c r="AD512" s="313"/>
      <c r="AE512" s="300"/>
      <c r="AF512" s="300"/>
      <c r="AG512" s="315"/>
      <c r="AH512" s="313"/>
      <c r="AI512" s="350"/>
      <c r="AJ512" s="350"/>
      <c r="AK512" s="313"/>
      <c r="AL512" s="352"/>
      <c r="AM512" s="311"/>
      <c r="AN512" s="311"/>
      <c r="AO512" s="352"/>
      <c r="AP512" s="356"/>
      <c r="AQ512" s="336"/>
      <c r="AR512" s="336"/>
      <c r="AS512" s="336"/>
      <c r="AT512" s="336"/>
      <c r="AU512" s="336"/>
      <c r="AV512" s="336"/>
      <c r="AW512" s="336"/>
      <c r="AX512" s="336"/>
      <c r="AY512" s="336"/>
      <c r="AZ512" s="336"/>
      <c r="BA512" s="336"/>
      <c r="BB512" s="336"/>
      <c r="BC512" s="336"/>
      <c r="BD512" s="336"/>
      <c r="BE512" s="336"/>
      <c r="BF512" s="336"/>
    </row>
    <row r="513" spans="1:58" s="109" customFormat="1" ht="12.95" customHeight="1">
      <c r="A513" s="341"/>
      <c r="B513" s="358"/>
      <c r="C513" s="355"/>
      <c r="D513" s="355"/>
      <c r="E513" s="370"/>
      <c r="F513" s="361"/>
      <c r="G513" s="352"/>
      <c r="H513" s="352"/>
      <c r="I513" s="352"/>
      <c r="J513" s="352"/>
      <c r="K513" s="355"/>
      <c r="L513" s="368"/>
      <c r="M513" s="250"/>
      <c r="N513" s="364"/>
      <c r="O513" s="251" t="str">
        <f>IFERROR(INDEX('Pipe Table'!$A$3:$R$39,MATCH('WELD LOG'!N513,'Pipe Table'!$A$3:$A$39,),MATCH('WELD LOG'!M513,'Pipe Table'!$A$3:$R$3,0)),"")</f>
        <v/>
      </c>
      <c r="P513" s="601">
        <f t="shared" si="7"/>
        <v>0</v>
      </c>
      <c r="Q513" s="367"/>
      <c r="R513" s="316"/>
      <c r="S513" s="352"/>
      <c r="T513" s="316"/>
      <c r="U513" s="316"/>
      <c r="V513" s="348"/>
      <c r="W513" s="316"/>
      <c r="X513" s="350"/>
      <c r="Y513" s="350"/>
      <c r="Z513" s="350"/>
      <c r="AA513" s="350"/>
      <c r="AB513" s="350"/>
      <c r="AC513" s="350"/>
      <c r="AD513" s="350"/>
      <c r="AE513" s="352"/>
      <c r="AF513" s="352"/>
      <c r="AG513" s="315"/>
      <c r="AH513" s="350"/>
      <c r="AI513" s="350"/>
      <c r="AJ513" s="350"/>
      <c r="AK513" s="350"/>
      <c r="AL513" s="352"/>
      <c r="AM513" s="311"/>
      <c r="AN513" s="311"/>
      <c r="AO513" s="352"/>
      <c r="AP513" s="356"/>
      <c r="AQ513" s="336"/>
      <c r="AR513" s="336"/>
      <c r="AS513" s="336"/>
      <c r="AT513" s="336"/>
      <c r="AU513" s="336"/>
      <c r="AV513" s="336"/>
      <c r="AW513" s="336"/>
      <c r="AX513" s="336"/>
      <c r="AY513" s="336"/>
      <c r="AZ513" s="336"/>
      <c r="BA513" s="336"/>
      <c r="BB513" s="336"/>
      <c r="BC513" s="336"/>
      <c r="BD513" s="336"/>
      <c r="BE513" s="336"/>
      <c r="BF513" s="336"/>
    </row>
    <row r="514" spans="1:58" s="109" customFormat="1" ht="12.95" customHeight="1">
      <c r="A514" s="341"/>
      <c r="B514" s="358"/>
      <c r="C514" s="355"/>
      <c r="D514" s="355"/>
      <c r="E514" s="370"/>
      <c r="F514" s="361"/>
      <c r="G514" s="352"/>
      <c r="H514" s="352"/>
      <c r="I514" s="352"/>
      <c r="J514" s="352"/>
      <c r="K514" s="355"/>
      <c r="L514" s="368"/>
      <c r="M514" s="250"/>
      <c r="N514" s="364"/>
      <c r="O514" s="251" t="str">
        <f>IFERROR(INDEX('Pipe Table'!$A$3:$R$39,MATCH('WELD LOG'!N514,'Pipe Table'!$A$3:$A$39,),MATCH('WELD LOG'!M514,'Pipe Table'!$A$3:$R$3,0)),"")</f>
        <v/>
      </c>
      <c r="P514" s="601">
        <f t="shared" si="7"/>
        <v>0</v>
      </c>
      <c r="Q514" s="367"/>
      <c r="R514" s="316"/>
      <c r="S514" s="352"/>
      <c r="T514" s="316"/>
      <c r="U514" s="316"/>
      <c r="V514" s="348"/>
      <c r="W514" s="316"/>
      <c r="X514" s="350"/>
      <c r="Y514" s="350"/>
      <c r="Z514" s="350"/>
      <c r="AA514" s="350"/>
      <c r="AB514" s="350"/>
      <c r="AC514" s="350"/>
      <c r="AD514" s="350"/>
      <c r="AE514" s="352"/>
      <c r="AF514" s="352"/>
      <c r="AG514" s="315"/>
      <c r="AH514" s="350"/>
      <c r="AI514" s="350"/>
      <c r="AJ514" s="350"/>
      <c r="AK514" s="350"/>
      <c r="AL514" s="352"/>
      <c r="AM514" s="311"/>
      <c r="AN514" s="311"/>
      <c r="AO514" s="352"/>
      <c r="AP514" s="356"/>
      <c r="AQ514" s="336"/>
      <c r="AR514" s="336"/>
      <c r="AS514" s="336"/>
      <c r="AT514" s="336"/>
      <c r="AU514" s="336"/>
      <c r="AV514" s="336"/>
      <c r="AW514" s="336"/>
      <c r="AX514" s="336"/>
      <c r="AY514" s="336"/>
      <c r="AZ514" s="336"/>
      <c r="BA514" s="336"/>
      <c r="BB514" s="336"/>
      <c r="BC514" s="336"/>
      <c r="BD514" s="336"/>
      <c r="BE514" s="336"/>
      <c r="BF514" s="336"/>
    </row>
    <row r="515" spans="1:58" s="109" customFormat="1" ht="12.95" customHeight="1">
      <c r="A515" s="341"/>
      <c r="B515" s="355"/>
      <c r="C515" s="355"/>
      <c r="D515" s="355"/>
      <c r="E515" s="353"/>
      <c r="F515" s="361"/>
      <c r="G515" s="315"/>
      <c r="H515" s="315"/>
      <c r="I515" s="315"/>
      <c r="J515" s="315"/>
      <c r="K515" s="355"/>
      <c r="L515" s="368"/>
      <c r="M515" s="250"/>
      <c r="N515" s="366"/>
      <c r="O515" s="251" t="str">
        <f>IFERROR(INDEX('Pipe Table'!$A$3:$R$39,MATCH('WELD LOG'!N515,'Pipe Table'!$A$3:$A$39,),MATCH('WELD LOG'!M515,'Pipe Table'!$A$3:$R$3,0)),"")</f>
        <v/>
      </c>
      <c r="P515" s="601">
        <f t="shared" si="7"/>
        <v>0</v>
      </c>
      <c r="Q515" s="367"/>
      <c r="R515" s="316"/>
      <c r="S515" s="300"/>
      <c r="T515" s="316"/>
      <c r="U515" s="316"/>
      <c r="V515" s="348"/>
      <c r="W515" s="316"/>
      <c r="X515" s="350"/>
      <c r="Y515" s="350"/>
      <c r="Z515" s="350"/>
      <c r="AA515" s="350"/>
      <c r="AB515" s="350"/>
      <c r="AC515" s="350"/>
      <c r="AD515" s="350"/>
      <c r="AE515" s="352"/>
      <c r="AF515" s="352"/>
      <c r="AG515" s="315"/>
      <c r="AH515" s="350"/>
      <c r="AI515" s="313"/>
      <c r="AJ515" s="350"/>
      <c r="AK515" s="350"/>
      <c r="AL515" s="300"/>
      <c r="AM515" s="313"/>
      <c r="AN515" s="311"/>
      <c r="AO515" s="352"/>
      <c r="AP515" s="356"/>
      <c r="AQ515" s="336"/>
      <c r="AR515" s="336"/>
      <c r="AS515" s="336"/>
      <c r="AT515" s="336"/>
      <c r="AU515" s="336"/>
      <c r="AV515" s="336"/>
      <c r="AW515" s="336"/>
      <c r="AX515" s="336"/>
      <c r="AY515" s="336"/>
      <c r="AZ515" s="336"/>
      <c r="BA515" s="336"/>
      <c r="BB515" s="336"/>
      <c r="BC515" s="336"/>
      <c r="BD515" s="336"/>
      <c r="BE515" s="336"/>
      <c r="BF515" s="336"/>
    </row>
    <row r="516" spans="1:58" s="109" customFormat="1" ht="12.95" customHeight="1">
      <c r="A516" s="341"/>
      <c r="B516" s="355"/>
      <c r="C516" s="355"/>
      <c r="D516" s="355"/>
      <c r="E516" s="353"/>
      <c r="F516" s="361"/>
      <c r="G516" s="315"/>
      <c r="H516" s="315"/>
      <c r="I516" s="315"/>
      <c r="J516" s="315"/>
      <c r="K516" s="355"/>
      <c r="L516" s="368"/>
      <c r="M516" s="250"/>
      <c r="N516" s="366"/>
      <c r="O516" s="251" t="str">
        <f>IFERROR(INDEX('Pipe Table'!$A$3:$R$39,MATCH('WELD LOG'!N516,'Pipe Table'!$A$3:$A$39,),MATCH('WELD LOG'!M516,'Pipe Table'!$A$3:$R$3,0)),"")</f>
        <v/>
      </c>
      <c r="P516" s="601">
        <f t="shared" si="7"/>
        <v>0</v>
      </c>
      <c r="Q516" s="367"/>
      <c r="R516" s="316"/>
      <c r="S516" s="352"/>
      <c r="T516" s="316"/>
      <c r="U516" s="316"/>
      <c r="V516" s="348"/>
      <c r="W516" s="316"/>
      <c r="X516" s="313"/>
      <c r="Y516" s="350"/>
      <c r="Z516" s="350"/>
      <c r="AA516" s="350"/>
      <c r="AB516" s="350"/>
      <c r="AC516" s="369"/>
      <c r="AD516" s="369"/>
      <c r="AE516" s="300"/>
      <c r="AF516" s="300"/>
      <c r="AG516" s="315"/>
      <c r="AH516" s="313"/>
      <c r="AI516" s="313"/>
      <c r="AJ516" s="313"/>
      <c r="AK516" s="313"/>
      <c r="AL516" s="300"/>
      <c r="AM516" s="313"/>
      <c r="AN516" s="311"/>
      <c r="AO516" s="352"/>
      <c r="AP516" s="356"/>
      <c r="AQ516" s="336"/>
      <c r="AR516" s="336"/>
      <c r="AS516" s="336"/>
      <c r="AT516" s="336"/>
      <c r="AU516" s="336"/>
      <c r="AV516" s="336"/>
      <c r="AW516" s="336"/>
      <c r="AX516" s="336"/>
      <c r="AY516" s="336"/>
      <c r="AZ516" s="336"/>
      <c r="BA516" s="336"/>
      <c r="BB516" s="336"/>
      <c r="BC516" s="336"/>
      <c r="BD516" s="336"/>
      <c r="BE516" s="336"/>
      <c r="BF516" s="336"/>
    </row>
    <row r="517" spans="1:58" s="109" customFormat="1" ht="12.95" customHeight="1">
      <c r="A517" s="341"/>
      <c r="B517" s="355"/>
      <c r="C517" s="355"/>
      <c r="D517" s="355"/>
      <c r="E517" s="353"/>
      <c r="F517" s="361"/>
      <c r="G517" s="315"/>
      <c r="H517" s="315"/>
      <c r="I517" s="315"/>
      <c r="J517" s="315"/>
      <c r="K517" s="355"/>
      <c r="L517" s="368"/>
      <c r="M517" s="345"/>
      <c r="N517" s="366"/>
      <c r="O517" s="251" t="str">
        <f>IFERROR(INDEX('Pipe Table'!$A$3:$R$39,MATCH('WELD LOG'!N517,'Pipe Table'!$A$3:$A$39,),MATCH('WELD LOG'!M517,'Pipe Table'!$A$3:$R$3,0)),"")</f>
        <v/>
      </c>
      <c r="P517" s="601">
        <f t="shared" si="7"/>
        <v>0</v>
      </c>
      <c r="Q517" s="367"/>
      <c r="R517" s="316"/>
      <c r="S517" s="300"/>
      <c r="T517" s="316"/>
      <c r="U517" s="316"/>
      <c r="V517" s="348"/>
      <c r="W517" s="316"/>
      <c r="X517" s="313"/>
      <c r="Y517" s="350"/>
      <c r="Z517" s="313"/>
      <c r="AA517" s="313"/>
      <c r="AB517" s="313"/>
      <c r="AC517" s="313"/>
      <c r="AD517" s="313"/>
      <c r="AE517" s="300"/>
      <c r="AF517" s="300"/>
      <c r="AG517" s="315"/>
      <c r="AH517" s="313"/>
      <c r="AI517" s="313"/>
      <c r="AJ517" s="313"/>
      <c r="AK517" s="313"/>
      <c r="AL517" s="300"/>
      <c r="AM517" s="313"/>
      <c r="AN517" s="311"/>
      <c r="AO517" s="352"/>
      <c r="AP517" s="356"/>
      <c r="AQ517" s="336"/>
      <c r="AR517" s="336"/>
      <c r="AS517" s="336"/>
      <c r="AT517" s="336"/>
      <c r="AU517" s="336"/>
      <c r="AV517" s="336"/>
      <c r="AW517" s="336"/>
      <c r="AX517" s="336"/>
      <c r="AY517" s="336"/>
      <c r="AZ517" s="336"/>
      <c r="BA517" s="336"/>
      <c r="BB517" s="336"/>
      <c r="BC517" s="336"/>
      <c r="BD517" s="336"/>
      <c r="BE517" s="336"/>
      <c r="BF517" s="336"/>
    </row>
    <row r="518" spans="1:58" s="109" customFormat="1" ht="12.95" customHeight="1">
      <c r="A518" s="341"/>
      <c r="B518" s="358"/>
      <c r="C518" s="355"/>
      <c r="D518" s="355"/>
      <c r="E518" s="370"/>
      <c r="F518" s="361"/>
      <c r="G518" s="315"/>
      <c r="H518" s="315"/>
      <c r="I518" s="315"/>
      <c r="J518" s="315"/>
      <c r="K518" s="355"/>
      <c r="L518" s="368"/>
      <c r="M518" s="345"/>
      <c r="N518" s="364"/>
      <c r="O518" s="251" t="str">
        <f>IFERROR(INDEX('Pipe Table'!$A$3:$R$39,MATCH('WELD LOG'!N518,'Pipe Table'!$A$3:$A$39,),MATCH('WELD LOG'!M518,'Pipe Table'!$A$3:$R$3,0)),"")</f>
        <v/>
      </c>
      <c r="P518" s="601">
        <f t="shared" ref="P518:P581" si="8">N518*PI()</f>
        <v>0</v>
      </c>
      <c r="Q518" s="367"/>
      <c r="R518" s="316"/>
      <c r="S518" s="300"/>
      <c r="T518" s="316"/>
      <c r="U518" s="316"/>
      <c r="V518" s="348"/>
      <c r="W518" s="316"/>
      <c r="X518" s="313"/>
      <c r="Y518" s="313"/>
      <c r="Z518" s="350"/>
      <c r="AA518" s="350"/>
      <c r="AB518" s="350"/>
      <c r="AC518" s="313"/>
      <c r="AD518" s="313"/>
      <c r="AE518" s="300"/>
      <c r="AF518" s="300"/>
      <c r="AG518" s="315"/>
      <c r="AH518" s="313"/>
      <c r="AI518" s="350"/>
      <c r="AJ518" s="350"/>
      <c r="AK518" s="313"/>
      <c r="AL518" s="352"/>
      <c r="AM518" s="311"/>
      <c r="AN518" s="311"/>
      <c r="AO518" s="352"/>
      <c r="AP518" s="356"/>
      <c r="AQ518" s="336"/>
      <c r="AR518" s="336"/>
      <c r="AS518" s="336"/>
      <c r="AT518" s="336"/>
      <c r="AU518" s="336"/>
      <c r="AV518" s="336"/>
      <c r="AW518" s="336"/>
      <c r="AX518" s="336"/>
      <c r="AY518" s="336"/>
      <c r="AZ518" s="336"/>
      <c r="BA518" s="336"/>
      <c r="BB518" s="336"/>
      <c r="BC518" s="336"/>
      <c r="BD518" s="336"/>
      <c r="BE518" s="336"/>
      <c r="BF518" s="336"/>
    </row>
    <row r="519" spans="1:58" s="109" customFormat="1" ht="12.95" customHeight="1">
      <c r="A519" s="341"/>
      <c r="B519" s="358"/>
      <c r="C519" s="355"/>
      <c r="D519" s="355"/>
      <c r="E519" s="370"/>
      <c r="F519" s="361"/>
      <c r="G519" s="315"/>
      <c r="H519" s="315"/>
      <c r="I519" s="315"/>
      <c r="J519" s="315"/>
      <c r="K519" s="355"/>
      <c r="L519" s="368"/>
      <c r="M519" s="345"/>
      <c r="N519" s="364"/>
      <c r="O519" s="251" t="str">
        <f>IFERROR(INDEX('Pipe Table'!$A$3:$R$39,MATCH('WELD LOG'!N519,'Pipe Table'!$A$3:$A$39,),MATCH('WELD LOG'!M519,'Pipe Table'!$A$3:$R$3,0)),"")</f>
        <v/>
      </c>
      <c r="P519" s="601">
        <f t="shared" si="8"/>
        <v>0</v>
      </c>
      <c r="Q519" s="367"/>
      <c r="R519" s="316"/>
      <c r="S519" s="352"/>
      <c r="T519" s="316"/>
      <c r="U519" s="316"/>
      <c r="V519" s="348"/>
      <c r="W519" s="316"/>
      <c r="X519" s="313"/>
      <c r="Y519" s="313"/>
      <c r="Z519" s="350"/>
      <c r="AA519" s="350"/>
      <c r="AB519" s="350"/>
      <c r="AC519" s="313"/>
      <c r="AD519" s="313"/>
      <c r="AE519" s="300"/>
      <c r="AF519" s="300"/>
      <c r="AG519" s="315"/>
      <c r="AH519" s="313"/>
      <c r="AI519" s="350"/>
      <c r="AJ519" s="350"/>
      <c r="AK519" s="313"/>
      <c r="AL519" s="352"/>
      <c r="AM519" s="311"/>
      <c r="AN519" s="311"/>
      <c r="AO519" s="352"/>
      <c r="AP519" s="356"/>
      <c r="AQ519" s="336"/>
      <c r="AR519" s="336"/>
      <c r="AS519" s="336"/>
      <c r="AT519" s="336"/>
      <c r="AU519" s="336"/>
      <c r="AV519" s="336"/>
      <c r="AW519" s="336"/>
      <c r="AX519" s="336"/>
      <c r="AY519" s="336"/>
      <c r="AZ519" s="336"/>
      <c r="BA519" s="336"/>
      <c r="BB519" s="336"/>
      <c r="BC519" s="336"/>
      <c r="BD519" s="336"/>
      <c r="BE519" s="336"/>
      <c r="BF519" s="336"/>
    </row>
    <row r="520" spans="1:58" s="109" customFormat="1" ht="12.95" customHeight="1">
      <c r="A520" s="341"/>
      <c r="B520" s="358"/>
      <c r="C520" s="355"/>
      <c r="D520" s="355"/>
      <c r="E520" s="370"/>
      <c r="F520" s="361"/>
      <c r="G520" s="315"/>
      <c r="H520" s="315"/>
      <c r="I520" s="315"/>
      <c r="J520" s="315"/>
      <c r="K520" s="355"/>
      <c r="L520" s="368"/>
      <c r="M520" s="345"/>
      <c r="N520" s="364"/>
      <c r="O520" s="251" t="str">
        <f>IFERROR(INDEX('Pipe Table'!$A$3:$R$39,MATCH('WELD LOG'!N520,'Pipe Table'!$A$3:$A$39,),MATCH('WELD LOG'!M520,'Pipe Table'!$A$3:$R$3,0)),"")</f>
        <v/>
      </c>
      <c r="P520" s="601">
        <f t="shared" si="8"/>
        <v>0</v>
      </c>
      <c r="Q520" s="367"/>
      <c r="R520" s="316"/>
      <c r="S520" s="300"/>
      <c r="T520" s="316"/>
      <c r="U520" s="316"/>
      <c r="V520" s="348"/>
      <c r="W520" s="316"/>
      <c r="X520" s="313"/>
      <c r="Y520" s="313"/>
      <c r="Z520" s="350"/>
      <c r="AA520" s="350"/>
      <c r="AB520" s="350"/>
      <c r="AC520" s="313"/>
      <c r="AD520" s="313"/>
      <c r="AE520" s="300"/>
      <c r="AF520" s="300"/>
      <c r="AG520" s="315"/>
      <c r="AH520" s="313"/>
      <c r="AI520" s="350"/>
      <c r="AJ520" s="350"/>
      <c r="AK520" s="313"/>
      <c r="AL520" s="352"/>
      <c r="AM520" s="311"/>
      <c r="AN520" s="311"/>
      <c r="AO520" s="352"/>
      <c r="AP520" s="356"/>
      <c r="AQ520" s="336"/>
      <c r="AR520" s="336"/>
      <c r="AS520" s="336"/>
      <c r="AT520" s="336"/>
      <c r="AU520" s="336"/>
      <c r="AV520" s="336"/>
      <c r="AW520" s="336"/>
      <c r="AX520" s="336"/>
      <c r="AY520" s="336"/>
      <c r="AZ520" s="336"/>
      <c r="BA520" s="336"/>
      <c r="BB520" s="336"/>
      <c r="BC520" s="336"/>
      <c r="BD520" s="336"/>
      <c r="BE520" s="336"/>
      <c r="BF520" s="336"/>
    </row>
    <row r="521" spans="1:58" s="109" customFormat="1" ht="12.95" customHeight="1">
      <c r="A521" s="341"/>
      <c r="B521" s="358"/>
      <c r="C521" s="355"/>
      <c r="D521" s="355"/>
      <c r="E521" s="370"/>
      <c r="F521" s="361"/>
      <c r="G521" s="315"/>
      <c r="H521" s="315"/>
      <c r="I521" s="315"/>
      <c r="J521" s="315"/>
      <c r="K521" s="355"/>
      <c r="L521" s="368"/>
      <c r="M521" s="345"/>
      <c r="N521" s="364"/>
      <c r="O521" s="251" t="str">
        <f>IFERROR(INDEX('Pipe Table'!$A$3:$R$39,MATCH('WELD LOG'!N521,'Pipe Table'!$A$3:$A$39,),MATCH('WELD LOG'!M521,'Pipe Table'!$A$3:$R$3,0)),"")</f>
        <v/>
      </c>
      <c r="P521" s="601">
        <f t="shared" si="8"/>
        <v>0</v>
      </c>
      <c r="Q521" s="367"/>
      <c r="R521" s="316"/>
      <c r="S521" s="352"/>
      <c r="T521" s="316"/>
      <c r="U521" s="316"/>
      <c r="V521" s="348"/>
      <c r="W521" s="316"/>
      <c r="X521" s="313"/>
      <c r="Y521" s="313"/>
      <c r="Z521" s="350"/>
      <c r="AA521" s="350"/>
      <c r="AB521" s="350"/>
      <c r="AC521" s="313"/>
      <c r="AD521" s="313"/>
      <c r="AE521" s="300"/>
      <c r="AF521" s="300"/>
      <c r="AG521" s="315"/>
      <c r="AH521" s="313"/>
      <c r="AI521" s="350"/>
      <c r="AJ521" s="350"/>
      <c r="AK521" s="313"/>
      <c r="AL521" s="352"/>
      <c r="AM521" s="311"/>
      <c r="AN521" s="311"/>
      <c r="AO521" s="352"/>
      <c r="AP521" s="356"/>
      <c r="AQ521" s="336"/>
      <c r="AR521" s="336"/>
      <c r="AS521" s="336"/>
      <c r="AT521" s="336"/>
      <c r="AU521" s="336"/>
      <c r="AV521" s="336"/>
      <c r="AW521" s="336"/>
      <c r="AX521" s="336"/>
      <c r="AY521" s="336"/>
      <c r="AZ521" s="336"/>
      <c r="BA521" s="336"/>
      <c r="BB521" s="336"/>
      <c r="BC521" s="336"/>
      <c r="BD521" s="336"/>
      <c r="BE521" s="336"/>
      <c r="BF521" s="336"/>
    </row>
    <row r="522" spans="1:58" s="109" customFormat="1" ht="12.95" customHeight="1">
      <c r="A522" s="341"/>
      <c r="B522" s="358"/>
      <c r="C522" s="355"/>
      <c r="D522" s="355"/>
      <c r="E522" s="370"/>
      <c r="F522" s="361"/>
      <c r="G522" s="315"/>
      <c r="H522" s="315"/>
      <c r="I522" s="352"/>
      <c r="J522" s="315"/>
      <c r="K522" s="355"/>
      <c r="L522" s="368"/>
      <c r="M522" s="345"/>
      <c r="N522" s="364"/>
      <c r="O522" s="251" t="str">
        <f>IFERROR(INDEX('Pipe Table'!$A$3:$R$39,MATCH('WELD LOG'!N522,'Pipe Table'!$A$3:$A$39,),MATCH('WELD LOG'!M522,'Pipe Table'!$A$3:$R$3,0)),"")</f>
        <v/>
      </c>
      <c r="P522" s="601">
        <f t="shared" si="8"/>
        <v>0</v>
      </c>
      <c r="Q522" s="367"/>
      <c r="R522" s="316"/>
      <c r="S522" s="300"/>
      <c r="T522" s="316"/>
      <c r="U522" s="316"/>
      <c r="V522" s="348"/>
      <c r="W522" s="316"/>
      <c r="X522" s="350"/>
      <c r="Y522" s="350"/>
      <c r="Z522" s="350"/>
      <c r="AA522" s="350"/>
      <c r="AB522" s="350"/>
      <c r="AC522" s="350"/>
      <c r="AD522" s="350"/>
      <c r="AE522" s="352"/>
      <c r="AF522" s="352"/>
      <c r="AG522" s="315"/>
      <c r="AH522" s="350"/>
      <c r="AI522" s="350"/>
      <c r="AJ522" s="350"/>
      <c r="AK522" s="350"/>
      <c r="AL522" s="352"/>
      <c r="AM522" s="311"/>
      <c r="AN522" s="311"/>
      <c r="AO522" s="352"/>
      <c r="AP522" s="356"/>
      <c r="AQ522" s="336"/>
      <c r="AR522" s="336"/>
      <c r="AS522" s="336"/>
      <c r="AT522" s="336"/>
      <c r="AU522" s="336"/>
      <c r="AV522" s="336"/>
      <c r="AW522" s="336"/>
      <c r="AX522" s="336"/>
      <c r="AY522" s="336"/>
      <c r="AZ522" s="336"/>
      <c r="BA522" s="336"/>
      <c r="BB522" s="336"/>
      <c r="BC522" s="336"/>
      <c r="BD522" s="336"/>
      <c r="BE522" s="336"/>
      <c r="BF522" s="336"/>
    </row>
    <row r="523" spans="1:58" s="109" customFormat="1" ht="12.95" customHeight="1">
      <c r="A523" s="341"/>
      <c r="B523" s="358"/>
      <c r="C523" s="355"/>
      <c r="D523" s="355"/>
      <c r="E523" s="370"/>
      <c r="F523" s="361"/>
      <c r="G523" s="315"/>
      <c r="H523" s="315"/>
      <c r="I523" s="315"/>
      <c r="J523" s="315"/>
      <c r="K523" s="355"/>
      <c r="L523" s="368"/>
      <c r="M523" s="345"/>
      <c r="N523" s="364"/>
      <c r="O523" s="251" t="str">
        <f>IFERROR(INDEX('Pipe Table'!$A$3:$R$39,MATCH('WELD LOG'!N523,'Pipe Table'!$A$3:$A$39,),MATCH('WELD LOG'!M523,'Pipe Table'!$A$3:$R$3,0)),"")</f>
        <v/>
      </c>
      <c r="P523" s="601">
        <f t="shared" si="8"/>
        <v>0</v>
      </c>
      <c r="Q523" s="367"/>
      <c r="R523" s="316"/>
      <c r="S523" s="352"/>
      <c r="T523" s="316"/>
      <c r="U523" s="316"/>
      <c r="V523" s="348"/>
      <c r="W523" s="316"/>
      <c r="X523" s="313"/>
      <c r="Y523" s="313"/>
      <c r="Z523" s="350"/>
      <c r="AA523" s="350"/>
      <c r="AB523" s="350"/>
      <c r="AC523" s="313"/>
      <c r="AD523" s="313"/>
      <c r="AE523" s="300"/>
      <c r="AF523" s="300"/>
      <c r="AG523" s="315"/>
      <c r="AH523" s="313"/>
      <c r="AI523" s="350"/>
      <c r="AJ523" s="350"/>
      <c r="AK523" s="313"/>
      <c r="AL523" s="352"/>
      <c r="AM523" s="311"/>
      <c r="AN523" s="311"/>
      <c r="AO523" s="352"/>
      <c r="AP523" s="356"/>
      <c r="AQ523" s="336"/>
      <c r="AR523" s="336"/>
      <c r="AS523" s="336"/>
      <c r="AT523" s="336"/>
      <c r="AU523" s="336"/>
      <c r="AV523" s="336"/>
      <c r="AW523" s="336"/>
      <c r="AX523" s="336"/>
      <c r="AY523" s="336"/>
      <c r="AZ523" s="336"/>
      <c r="BA523" s="336"/>
      <c r="BB523" s="336"/>
      <c r="BC523" s="336"/>
      <c r="BD523" s="336"/>
      <c r="BE523" s="336"/>
      <c r="BF523" s="336"/>
    </row>
    <row r="524" spans="1:58" s="109" customFormat="1" ht="12.95" customHeight="1">
      <c r="A524" s="341"/>
      <c r="B524" s="358"/>
      <c r="C524" s="355"/>
      <c r="D524" s="355"/>
      <c r="E524" s="370"/>
      <c r="F524" s="361"/>
      <c r="G524" s="315"/>
      <c r="H524" s="315"/>
      <c r="I524" s="315"/>
      <c r="J524" s="315"/>
      <c r="K524" s="355"/>
      <c r="L524" s="355"/>
      <c r="M524" s="345"/>
      <c r="N524" s="364"/>
      <c r="O524" s="251" t="str">
        <f>IFERROR(INDEX('Pipe Table'!$A$3:$R$39,MATCH('WELD LOG'!N524,'Pipe Table'!$A$3:$A$39,),MATCH('WELD LOG'!M524,'Pipe Table'!$A$3:$R$3,0)),"")</f>
        <v/>
      </c>
      <c r="P524" s="601">
        <f t="shared" si="8"/>
        <v>0</v>
      </c>
      <c r="Q524" s="352"/>
      <c r="R524" s="316"/>
      <c r="S524" s="352"/>
      <c r="T524" s="316"/>
      <c r="U524" s="316"/>
      <c r="V524" s="348"/>
      <c r="W524" s="316"/>
      <c r="X524" s="350"/>
      <c r="Y524" s="350"/>
      <c r="Z524" s="350"/>
      <c r="AA524" s="350"/>
      <c r="AB524" s="350"/>
      <c r="AC524" s="350"/>
      <c r="AD524" s="350"/>
      <c r="AE524" s="352"/>
      <c r="AF524" s="352"/>
      <c r="AG524" s="315"/>
      <c r="AH524" s="350"/>
      <c r="AI524" s="313"/>
      <c r="AJ524" s="350"/>
      <c r="AK524" s="350"/>
      <c r="AL524" s="352"/>
      <c r="AM524" s="311"/>
      <c r="AN524" s="311"/>
      <c r="AO524" s="352"/>
      <c r="AP524" s="356"/>
      <c r="AQ524" s="336"/>
      <c r="AR524" s="336"/>
      <c r="AS524" s="336"/>
      <c r="AT524" s="336"/>
      <c r="AU524" s="336"/>
      <c r="AV524" s="336"/>
      <c r="AW524" s="336"/>
      <c r="AX524" s="336"/>
      <c r="AY524" s="336"/>
      <c r="AZ524" s="336"/>
      <c r="BA524" s="336"/>
      <c r="BB524" s="336"/>
      <c r="BC524" s="336"/>
      <c r="BD524" s="336"/>
      <c r="BE524" s="336"/>
      <c r="BF524" s="336"/>
    </row>
    <row r="525" spans="1:58" s="109" customFormat="1" ht="12.95" customHeight="1">
      <c r="A525" s="341"/>
      <c r="B525" s="358"/>
      <c r="C525" s="355"/>
      <c r="D525" s="355"/>
      <c r="E525" s="370"/>
      <c r="F525" s="361"/>
      <c r="G525" s="315"/>
      <c r="H525" s="315"/>
      <c r="I525" s="315"/>
      <c r="J525" s="315"/>
      <c r="K525" s="355"/>
      <c r="L525" s="355"/>
      <c r="M525" s="345"/>
      <c r="N525" s="364"/>
      <c r="O525" s="251" t="str">
        <f>IFERROR(INDEX('Pipe Table'!$A$3:$R$39,MATCH('WELD LOG'!N525,'Pipe Table'!$A$3:$A$39,),MATCH('WELD LOG'!M525,'Pipe Table'!$A$3:$R$3,0)),"")</f>
        <v/>
      </c>
      <c r="P525" s="601">
        <f t="shared" si="8"/>
        <v>0</v>
      </c>
      <c r="Q525" s="352"/>
      <c r="R525" s="316"/>
      <c r="S525" s="352"/>
      <c r="T525" s="316"/>
      <c r="U525" s="316"/>
      <c r="V525" s="348"/>
      <c r="W525" s="316"/>
      <c r="X525" s="350"/>
      <c r="Y525" s="350"/>
      <c r="Z525" s="350"/>
      <c r="AA525" s="350"/>
      <c r="AB525" s="350"/>
      <c r="AC525" s="350"/>
      <c r="AD525" s="350"/>
      <c r="AE525" s="352"/>
      <c r="AF525" s="352"/>
      <c r="AG525" s="315"/>
      <c r="AH525" s="350"/>
      <c r="AI525" s="313"/>
      <c r="AJ525" s="350"/>
      <c r="AK525" s="350"/>
      <c r="AL525" s="352"/>
      <c r="AM525" s="311"/>
      <c r="AN525" s="311"/>
      <c r="AO525" s="352"/>
      <c r="AP525" s="356"/>
      <c r="AQ525" s="336"/>
      <c r="AR525" s="336"/>
      <c r="AS525" s="336"/>
      <c r="AT525" s="336"/>
      <c r="AU525" s="336"/>
      <c r="AV525" s="336"/>
      <c r="AW525" s="336"/>
      <c r="AX525" s="336"/>
      <c r="AY525" s="336"/>
      <c r="AZ525" s="336"/>
      <c r="BA525" s="336"/>
      <c r="BB525" s="336"/>
      <c r="BC525" s="336"/>
      <c r="BD525" s="336"/>
      <c r="BE525" s="336"/>
      <c r="BF525" s="336"/>
    </row>
    <row r="526" spans="1:58" s="109" customFormat="1" ht="12.95" customHeight="1">
      <c r="A526" s="341"/>
      <c r="B526" s="358"/>
      <c r="C526" s="355"/>
      <c r="D526" s="355"/>
      <c r="E526" s="370"/>
      <c r="F526" s="361"/>
      <c r="G526" s="315"/>
      <c r="H526" s="315"/>
      <c r="I526" s="315"/>
      <c r="J526" s="315"/>
      <c r="K526" s="355"/>
      <c r="L526" s="355"/>
      <c r="M526" s="345"/>
      <c r="N526" s="364"/>
      <c r="O526" s="251" t="str">
        <f>IFERROR(INDEX('Pipe Table'!$A$3:$R$39,MATCH('WELD LOG'!N526,'Pipe Table'!$A$3:$A$39,),MATCH('WELD LOG'!M526,'Pipe Table'!$A$3:$R$3,0)),"")</f>
        <v/>
      </c>
      <c r="P526" s="601">
        <f t="shared" si="8"/>
        <v>0</v>
      </c>
      <c r="Q526" s="352"/>
      <c r="R526" s="316"/>
      <c r="S526" s="352"/>
      <c r="T526" s="316"/>
      <c r="U526" s="316"/>
      <c r="V526" s="348"/>
      <c r="W526" s="316"/>
      <c r="X526" s="350"/>
      <c r="Y526" s="350"/>
      <c r="Z526" s="350"/>
      <c r="AA526" s="350"/>
      <c r="AB526" s="350"/>
      <c r="AC526" s="350"/>
      <c r="AD526" s="350"/>
      <c r="AE526" s="352"/>
      <c r="AF526" s="352"/>
      <c r="AG526" s="315"/>
      <c r="AH526" s="350"/>
      <c r="AI526" s="313"/>
      <c r="AJ526" s="350"/>
      <c r="AK526" s="350"/>
      <c r="AL526" s="352"/>
      <c r="AM526" s="311"/>
      <c r="AN526" s="311"/>
      <c r="AO526" s="352"/>
      <c r="AP526" s="356"/>
      <c r="AQ526" s="336"/>
      <c r="AR526" s="336"/>
      <c r="AS526" s="336"/>
      <c r="AT526" s="336"/>
      <c r="AU526" s="336"/>
      <c r="AV526" s="336"/>
      <c r="AW526" s="336"/>
      <c r="AX526" s="336"/>
      <c r="AY526" s="336"/>
      <c r="AZ526" s="336"/>
      <c r="BA526" s="336"/>
      <c r="BB526" s="336"/>
      <c r="BC526" s="336"/>
      <c r="BD526" s="336"/>
      <c r="BE526" s="336"/>
      <c r="BF526" s="336"/>
    </row>
    <row r="527" spans="1:58" s="109" customFormat="1" ht="12.95" customHeight="1">
      <c r="A527" s="341"/>
      <c r="B527" s="358"/>
      <c r="C527" s="355"/>
      <c r="D527" s="355"/>
      <c r="E527" s="370"/>
      <c r="F527" s="361"/>
      <c r="G527" s="315"/>
      <c r="H527" s="315"/>
      <c r="I527" s="315"/>
      <c r="J527" s="315"/>
      <c r="K527" s="355"/>
      <c r="L527" s="355"/>
      <c r="M527" s="345"/>
      <c r="N527" s="364"/>
      <c r="O527" s="251" t="str">
        <f>IFERROR(INDEX('Pipe Table'!$A$3:$R$39,MATCH('WELD LOG'!N527,'Pipe Table'!$A$3:$A$39,),MATCH('WELD LOG'!M527,'Pipe Table'!$A$3:$R$3,0)),"")</f>
        <v/>
      </c>
      <c r="P527" s="601">
        <f t="shared" si="8"/>
        <v>0</v>
      </c>
      <c r="Q527" s="352"/>
      <c r="R527" s="316"/>
      <c r="S527" s="352"/>
      <c r="T527" s="316"/>
      <c r="U527" s="316"/>
      <c r="V527" s="348"/>
      <c r="W527" s="316"/>
      <c r="X527" s="313"/>
      <c r="Y527" s="350"/>
      <c r="Z527" s="350"/>
      <c r="AA527" s="350"/>
      <c r="AB527" s="350"/>
      <c r="AC527" s="350"/>
      <c r="AD527" s="350"/>
      <c r="AE527" s="352"/>
      <c r="AF527" s="352"/>
      <c r="AG527" s="315"/>
      <c r="AH527" s="350"/>
      <c r="AI527" s="313"/>
      <c r="AJ527" s="350"/>
      <c r="AK527" s="350"/>
      <c r="AL527" s="352"/>
      <c r="AM527" s="311"/>
      <c r="AN527" s="311"/>
      <c r="AO527" s="352"/>
      <c r="AP527" s="356"/>
      <c r="AQ527" s="336"/>
      <c r="AR527" s="336"/>
      <c r="AS527" s="336"/>
      <c r="AT527" s="336"/>
      <c r="AU527" s="336"/>
      <c r="AV527" s="336"/>
      <c r="AW527" s="336"/>
      <c r="AX527" s="336"/>
      <c r="AY527" s="336"/>
      <c r="AZ527" s="336"/>
      <c r="BA527" s="336"/>
      <c r="BB527" s="336"/>
      <c r="BC527" s="336"/>
      <c r="BD527" s="336"/>
      <c r="BE527" s="336"/>
      <c r="BF527" s="336"/>
    </row>
    <row r="528" spans="1:58" s="109" customFormat="1" ht="12.95" customHeight="1">
      <c r="A528" s="341"/>
      <c r="B528" s="358"/>
      <c r="C528" s="355"/>
      <c r="D528" s="355"/>
      <c r="E528" s="370"/>
      <c r="F528" s="361"/>
      <c r="G528" s="315"/>
      <c r="H528" s="315"/>
      <c r="I528" s="315"/>
      <c r="J528" s="315"/>
      <c r="K528" s="355"/>
      <c r="L528" s="355"/>
      <c r="M528" s="345"/>
      <c r="N528" s="364"/>
      <c r="O528" s="251" t="str">
        <f>IFERROR(INDEX('Pipe Table'!$A$3:$R$39,MATCH('WELD LOG'!N528,'Pipe Table'!$A$3:$A$39,),MATCH('WELD LOG'!M528,'Pipe Table'!$A$3:$R$3,0)),"")</f>
        <v/>
      </c>
      <c r="P528" s="601">
        <f t="shared" si="8"/>
        <v>0</v>
      </c>
      <c r="Q528" s="352"/>
      <c r="R528" s="316"/>
      <c r="S528" s="352"/>
      <c r="T528" s="316"/>
      <c r="U528" s="316"/>
      <c r="V528" s="348"/>
      <c r="W528" s="316"/>
      <c r="X528" s="313"/>
      <c r="Y528" s="350"/>
      <c r="Z528" s="350"/>
      <c r="AA528" s="350"/>
      <c r="AB528" s="350"/>
      <c r="AC528" s="350"/>
      <c r="AD528" s="350"/>
      <c r="AE528" s="352"/>
      <c r="AF528" s="352"/>
      <c r="AG528" s="315"/>
      <c r="AH528" s="350"/>
      <c r="AI528" s="313"/>
      <c r="AJ528" s="350"/>
      <c r="AK528" s="350"/>
      <c r="AL528" s="352"/>
      <c r="AM528" s="311"/>
      <c r="AN528" s="311"/>
      <c r="AO528" s="352"/>
      <c r="AP528" s="356"/>
      <c r="AQ528" s="336"/>
      <c r="AR528" s="336"/>
      <c r="AS528" s="336"/>
      <c r="AT528" s="336"/>
      <c r="AU528" s="336"/>
      <c r="AV528" s="336"/>
      <c r="AW528" s="336"/>
      <c r="AX528" s="336"/>
      <c r="AY528" s="336"/>
      <c r="AZ528" s="336"/>
      <c r="BA528" s="336"/>
      <c r="BB528" s="336"/>
      <c r="BC528" s="336"/>
      <c r="BD528" s="336"/>
      <c r="BE528" s="336"/>
      <c r="BF528" s="336"/>
    </row>
    <row r="529" spans="1:58" s="109" customFormat="1" ht="12.95" customHeight="1">
      <c r="A529" s="341"/>
      <c r="B529" s="358"/>
      <c r="C529" s="355"/>
      <c r="D529" s="355"/>
      <c r="E529" s="370"/>
      <c r="F529" s="361"/>
      <c r="G529" s="315"/>
      <c r="H529" s="315"/>
      <c r="I529" s="315"/>
      <c r="J529" s="315"/>
      <c r="K529" s="355"/>
      <c r="L529" s="355"/>
      <c r="M529" s="345"/>
      <c r="N529" s="364"/>
      <c r="O529" s="251" t="str">
        <f>IFERROR(INDEX('Pipe Table'!$A$3:$R$39,MATCH('WELD LOG'!N529,'Pipe Table'!$A$3:$A$39,),MATCH('WELD LOG'!M529,'Pipe Table'!$A$3:$R$3,0)),"")</f>
        <v/>
      </c>
      <c r="P529" s="601">
        <f t="shared" si="8"/>
        <v>0</v>
      </c>
      <c r="Q529" s="352"/>
      <c r="R529" s="316"/>
      <c r="S529" s="352"/>
      <c r="T529" s="316"/>
      <c r="U529" s="316"/>
      <c r="V529" s="348"/>
      <c r="W529" s="316"/>
      <c r="X529" s="313"/>
      <c r="Y529" s="350"/>
      <c r="Z529" s="350"/>
      <c r="AA529" s="350"/>
      <c r="AB529" s="350"/>
      <c r="AC529" s="350"/>
      <c r="AD529" s="350"/>
      <c r="AE529" s="352"/>
      <c r="AF529" s="352"/>
      <c r="AG529" s="315"/>
      <c r="AH529" s="350"/>
      <c r="AI529" s="313"/>
      <c r="AJ529" s="350"/>
      <c r="AK529" s="350"/>
      <c r="AL529" s="352"/>
      <c r="AM529" s="311"/>
      <c r="AN529" s="311"/>
      <c r="AO529" s="352"/>
      <c r="AP529" s="356"/>
      <c r="AQ529" s="336"/>
      <c r="AR529" s="336"/>
      <c r="AS529" s="336"/>
      <c r="AT529" s="336"/>
      <c r="AU529" s="336"/>
      <c r="AV529" s="336"/>
      <c r="AW529" s="336"/>
      <c r="AX529" s="336"/>
      <c r="AY529" s="336"/>
      <c r="AZ529" s="336"/>
      <c r="BA529" s="336"/>
      <c r="BB529" s="336"/>
      <c r="BC529" s="336"/>
      <c r="BD529" s="336"/>
      <c r="BE529" s="336"/>
      <c r="BF529" s="336"/>
    </row>
    <row r="530" spans="1:58" s="109" customFormat="1" ht="12.95" customHeight="1">
      <c r="A530" s="341"/>
      <c r="B530" s="358"/>
      <c r="C530" s="355"/>
      <c r="D530" s="355"/>
      <c r="E530" s="353"/>
      <c r="F530" s="361"/>
      <c r="G530" s="315"/>
      <c r="H530" s="315"/>
      <c r="I530" s="315"/>
      <c r="J530" s="315"/>
      <c r="K530" s="355"/>
      <c r="L530" s="355"/>
      <c r="M530" s="345"/>
      <c r="N530" s="364"/>
      <c r="O530" s="251" t="str">
        <f>IFERROR(INDEX('Pipe Table'!$A$3:$R$39,MATCH('WELD LOG'!N530,'Pipe Table'!$A$3:$A$39,),MATCH('WELD LOG'!M530,'Pipe Table'!$A$3:$R$3,0)),"")</f>
        <v/>
      </c>
      <c r="P530" s="601">
        <f t="shared" si="8"/>
        <v>0</v>
      </c>
      <c r="Q530" s="352"/>
      <c r="R530" s="316"/>
      <c r="S530" s="352"/>
      <c r="T530" s="316"/>
      <c r="U530" s="316"/>
      <c r="V530" s="348"/>
      <c r="W530" s="316"/>
      <c r="X530" s="313"/>
      <c r="Y530" s="350"/>
      <c r="Z530" s="350"/>
      <c r="AA530" s="350"/>
      <c r="AB530" s="350"/>
      <c r="AC530" s="350"/>
      <c r="AD530" s="350"/>
      <c r="AE530" s="352"/>
      <c r="AF530" s="352"/>
      <c r="AG530" s="315"/>
      <c r="AH530" s="350"/>
      <c r="AI530" s="350"/>
      <c r="AJ530" s="350"/>
      <c r="AK530" s="350"/>
      <c r="AL530" s="352"/>
      <c r="AM530" s="311"/>
      <c r="AN530" s="311"/>
      <c r="AO530" s="352"/>
      <c r="AP530" s="356"/>
      <c r="AQ530" s="336"/>
      <c r="AR530" s="336"/>
      <c r="AS530" s="336"/>
      <c r="AT530" s="336"/>
      <c r="AU530" s="336"/>
      <c r="AV530" s="336"/>
      <c r="AW530" s="336"/>
      <c r="AX530" s="336"/>
      <c r="AY530" s="336"/>
      <c r="AZ530" s="336"/>
      <c r="BA530" s="336"/>
      <c r="BB530" s="336"/>
      <c r="BC530" s="336"/>
      <c r="BD530" s="336"/>
      <c r="BE530" s="336"/>
      <c r="BF530" s="336"/>
    </row>
    <row r="531" spans="1:58" s="109" customFormat="1" ht="12.95" customHeight="1">
      <c r="A531" s="341"/>
      <c r="B531" s="358"/>
      <c r="C531" s="355"/>
      <c r="D531" s="355"/>
      <c r="E531" s="353"/>
      <c r="F531" s="361"/>
      <c r="G531" s="315"/>
      <c r="H531" s="315"/>
      <c r="I531" s="315"/>
      <c r="J531" s="315"/>
      <c r="K531" s="355"/>
      <c r="L531" s="355"/>
      <c r="M531" s="345"/>
      <c r="N531" s="364"/>
      <c r="O531" s="251" t="str">
        <f>IFERROR(INDEX('Pipe Table'!$A$3:$R$39,MATCH('WELD LOG'!N531,'Pipe Table'!$A$3:$A$39,),MATCH('WELD LOG'!M531,'Pipe Table'!$A$3:$R$3,0)),"")</f>
        <v/>
      </c>
      <c r="P531" s="601">
        <f t="shared" si="8"/>
        <v>0</v>
      </c>
      <c r="Q531" s="352"/>
      <c r="R531" s="316"/>
      <c r="S531" s="352"/>
      <c r="T531" s="316"/>
      <c r="U531" s="316"/>
      <c r="V531" s="348"/>
      <c r="W531" s="316"/>
      <c r="X531" s="313"/>
      <c r="Y531" s="350"/>
      <c r="Z531" s="350"/>
      <c r="AA531" s="350"/>
      <c r="AB531" s="350"/>
      <c r="AC531" s="350"/>
      <c r="AD531" s="350"/>
      <c r="AE531" s="352"/>
      <c r="AF531" s="352"/>
      <c r="AG531" s="315"/>
      <c r="AH531" s="350"/>
      <c r="AI531" s="350"/>
      <c r="AJ531" s="350"/>
      <c r="AK531" s="350"/>
      <c r="AL531" s="352"/>
      <c r="AM531" s="311"/>
      <c r="AN531" s="311"/>
      <c r="AO531" s="352"/>
      <c r="AP531" s="356"/>
      <c r="AQ531" s="336"/>
      <c r="AR531" s="336"/>
      <c r="AS531" s="336"/>
      <c r="AT531" s="336"/>
      <c r="AU531" s="336"/>
      <c r="AV531" s="336"/>
      <c r="AW531" s="336"/>
      <c r="AX531" s="336"/>
      <c r="AY531" s="336"/>
      <c r="AZ531" s="336"/>
      <c r="BA531" s="336"/>
      <c r="BB531" s="336"/>
      <c r="BC531" s="336"/>
      <c r="BD531" s="336"/>
      <c r="BE531" s="336"/>
      <c r="BF531" s="336"/>
    </row>
    <row r="532" spans="1:58" s="109" customFormat="1" ht="12.95" customHeight="1">
      <c r="A532" s="341"/>
      <c r="B532" s="358"/>
      <c r="C532" s="355"/>
      <c r="D532" s="355"/>
      <c r="E532" s="353"/>
      <c r="F532" s="361"/>
      <c r="G532" s="315"/>
      <c r="H532" s="315"/>
      <c r="I532" s="315"/>
      <c r="J532" s="315"/>
      <c r="K532" s="355"/>
      <c r="L532" s="355"/>
      <c r="M532" s="345"/>
      <c r="N532" s="364"/>
      <c r="O532" s="251" t="str">
        <f>IFERROR(INDEX('Pipe Table'!$A$3:$R$39,MATCH('WELD LOG'!N532,'Pipe Table'!$A$3:$A$39,),MATCH('WELD LOG'!M532,'Pipe Table'!$A$3:$R$3,0)),"")</f>
        <v/>
      </c>
      <c r="P532" s="601">
        <f t="shared" si="8"/>
        <v>0</v>
      </c>
      <c r="Q532" s="352"/>
      <c r="R532" s="316"/>
      <c r="S532" s="352"/>
      <c r="T532" s="316"/>
      <c r="U532" s="316"/>
      <c r="V532" s="348"/>
      <c r="W532" s="316"/>
      <c r="X532" s="313"/>
      <c r="Y532" s="350"/>
      <c r="Z532" s="350"/>
      <c r="AA532" s="350"/>
      <c r="AB532" s="350"/>
      <c r="AC532" s="350"/>
      <c r="AD532" s="350"/>
      <c r="AE532" s="352"/>
      <c r="AF532" s="352"/>
      <c r="AG532" s="315"/>
      <c r="AH532" s="350"/>
      <c r="AI532" s="350"/>
      <c r="AJ532" s="313"/>
      <c r="AK532" s="350"/>
      <c r="AL532" s="352"/>
      <c r="AM532" s="311"/>
      <c r="AN532" s="311"/>
      <c r="AO532" s="352"/>
      <c r="AP532" s="356"/>
      <c r="AQ532" s="336"/>
      <c r="AR532" s="336"/>
      <c r="AS532" s="336"/>
      <c r="AT532" s="336"/>
      <c r="AU532" s="336"/>
      <c r="AV532" s="336"/>
      <c r="AW532" s="336"/>
      <c r="AX532" s="336"/>
      <c r="AY532" s="336"/>
      <c r="AZ532" s="336"/>
      <c r="BA532" s="336"/>
      <c r="BB532" s="336"/>
      <c r="BC532" s="336"/>
      <c r="BD532" s="336"/>
      <c r="BE532" s="336"/>
      <c r="BF532" s="336"/>
    </row>
    <row r="533" spans="1:58" s="109" customFormat="1" ht="12.95" customHeight="1">
      <c r="A533" s="341"/>
      <c r="B533" s="358"/>
      <c r="C533" s="355"/>
      <c r="D533" s="355"/>
      <c r="E533" s="353"/>
      <c r="F533" s="361"/>
      <c r="G533" s="315"/>
      <c r="H533" s="315"/>
      <c r="I533" s="315"/>
      <c r="J533" s="315"/>
      <c r="K533" s="355"/>
      <c r="L533" s="355"/>
      <c r="M533" s="345"/>
      <c r="N533" s="364"/>
      <c r="O533" s="251" t="str">
        <f>IFERROR(INDEX('Pipe Table'!$A$3:$R$39,MATCH('WELD LOG'!N533,'Pipe Table'!$A$3:$A$39,),MATCH('WELD LOG'!M533,'Pipe Table'!$A$3:$R$3,0)),"")</f>
        <v/>
      </c>
      <c r="P533" s="601">
        <f t="shared" si="8"/>
        <v>0</v>
      </c>
      <c r="Q533" s="352"/>
      <c r="R533" s="316"/>
      <c r="S533" s="352"/>
      <c r="T533" s="316"/>
      <c r="U533" s="316"/>
      <c r="V533" s="348"/>
      <c r="W533" s="316"/>
      <c r="X533" s="313"/>
      <c r="Y533" s="350"/>
      <c r="Z533" s="350"/>
      <c r="AA533" s="350"/>
      <c r="AB533" s="350"/>
      <c r="AC533" s="350"/>
      <c r="AD533" s="350"/>
      <c r="AE533" s="352"/>
      <c r="AF533" s="352"/>
      <c r="AG533" s="315"/>
      <c r="AH533" s="350"/>
      <c r="AI533" s="350"/>
      <c r="AJ533" s="350"/>
      <c r="AK533" s="350"/>
      <c r="AL533" s="352"/>
      <c r="AM533" s="311"/>
      <c r="AN533" s="311"/>
      <c r="AO533" s="352"/>
      <c r="AP533" s="356"/>
      <c r="AQ533" s="336"/>
      <c r="AR533" s="336"/>
      <c r="AS533" s="336"/>
      <c r="AT533" s="336"/>
      <c r="AU533" s="336"/>
      <c r="AV533" s="336"/>
      <c r="AW533" s="336"/>
      <c r="AX533" s="336"/>
      <c r="AY533" s="336"/>
      <c r="AZ533" s="336"/>
      <c r="BA533" s="336"/>
      <c r="BB533" s="336"/>
      <c r="BC533" s="336"/>
      <c r="BD533" s="336"/>
      <c r="BE533" s="336"/>
      <c r="BF533" s="336"/>
    </row>
    <row r="534" spans="1:58" s="109" customFormat="1" ht="12.95" customHeight="1">
      <c r="A534" s="341"/>
      <c r="B534" s="358"/>
      <c r="C534" s="355"/>
      <c r="D534" s="355"/>
      <c r="E534" s="353"/>
      <c r="F534" s="361"/>
      <c r="G534" s="315"/>
      <c r="H534" s="315"/>
      <c r="I534" s="315"/>
      <c r="J534" s="315"/>
      <c r="K534" s="355"/>
      <c r="L534" s="355"/>
      <c r="M534" s="345"/>
      <c r="N534" s="364"/>
      <c r="O534" s="251" t="str">
        <f>IFERROR(INDEX('Pipe Table'!$A$3:$R$39,MATCH('WELD LOG'!N534,'Pipe Table'!$A$3:$A$39,),MATCH('WELD LOG'!M534,'Pipe Table'!$A$3:$R$3,0)),"")</f>
        <v/>
      </c>
      <c r="P534" s="601">
        <f t="shared" si="8"/>
        <v>0</v>
      </c>
      <c r="Q534" s="352"/>
      <c r="R534" s="316"/>
      <c r="S534" s="352"/>
      <c r="T534" s="316"/>
      <c r="U534" s="316"/>
      <c r="V534" s="348"/>
      <c r="W534" s="316"/>
      <c r="X534" s="313"/>
      <c r="Y534" s="350"/>
      <c r="Z534" s="350"/>
      <c r="AA534" s="350"/>
      <c r="AB534" s="350"/>
      <c r="AC534" s="350"/>
      <c r="AD534" s="350"/>
      <c r="AE534" s="352"/>
      <c r="AF534" s="352"/>
      <c r="AG534" s="315"/>
      <c r="AH534" s="350"/>
      <c r="AI534" s="350"/>
      <c r="AJ534" s="313"/>
      <c r="AK534" s="350"/>
      <c r="AL534" s="352"/>
      <c r="AM534" s="311"/>
      <c r="AN534" s="311"/>
      <c r="AO534" s="352"/>
      <c r="AP534" s="356"/>
      <c r="AQ534" s="336"/>
      <c r="AR534" s="336"/>
      <c r="AS534" s="336"/>
      <c r="AT534" s="336"/>
      <c r="AU534" s="336"/>
      <c r="AV534" s="336"/>
      <c r="AW534" s="336"/>
      <c r="AX534" s="336"/>
      <c r="AY534" s="336"/>
      <c r="AZ534" s="336"/>
      <c r="BA534" s="336"/>
      <c r="BB534" s="336"/>
      <c r="BC534" s="336"/>
      <c r="BD534" s="336"/>
      <c r="BE534" s="336"/>
      <c r="BF534" s="336"/>
    </row>
    <row r="535" spans="1:58" s="109" customFormat="1" ht="12.95" customHeight="1">
      <c r="A535" s="341"/>
      <c r="B535" s="358"/>
      <c r="C535" s="355"/>
      <c r="D535" s="355"/>
      <c r="E535" s="370"/>
      <c r="F535" s="361"/>
      <c r="G535" s="315"/>
      <c r="H535" s="315"/>
      <c r="I535" s="315"/>
      <c r="J535" s="315"/>
      <c r="K535" s="355"/>
      <c r="L535" s="355"/>
      <c r="M535" s="345"/>
      <c r="N535" s="364"/>
      <c r="O535" s="251" t="str">
        <f>IFERROR(INDEX('Pipe Table'!$A$3:$R$39,MATCH('WELD LOG'!N535,'Pipe Table'!$A$3:$A$39,),MATCH('WELD LOG'!M535,'Pipe Table'!$A$3:$R$3,0)),"")</f>
        <v/>
      </c>
      <c r="P535" s="601">
        <f t="shared" si="8"/>
        <v>0</v>
      </c>
      <c r="Q535" s="352"/>
      <c r="R535" s="316"/>
      <c r="S535" s="352"/>
      <c r="T535" s="316"/>
      <c r="U535" s="316"/>
      <c r="V535" s="348"/>
      <c r="W535" s="316"/>
      <c r="X535" s="313"/>
      <c r="Y535" s="350"/>
      <c r="Z535" s="350"/>
      <c r="AA535" s="350"/>
      <c r="AB535" s="350"/>
      <c r="AC535" s="350"/>
      <c r="AD535" s="350"/>
      <c r="AE535" s="352"/>
      <c r="AF535" s="352"/>
      <c r="AG535" s="315"/>
      <c r="AH535" s="350"/>
      <c r="AI535" s="350"/>
      <c r="AJ535" s="350"/>
      <c r="AK535" s="350"/>
      <c r="AL535" s="352"/>
      <c r="AM535" s="311"/>
      <c r="AN535" s="311"/>
      <c r="AO535" s="352"/>
      <c r="AP535" s="356"/>
      <c r="AQ535" s="336"/>
      <c r="AR535" s="336"/>
      <c r="AS535" s="336"/>
      <c r="AT535" s="336"/>
      <c r="AU535" s="336"/>
      <c r="AV535" s="336"/>
      <c r="AW535" s="336"/>
      <c r="AX535" s="336"/>
      <c r="AY535" s="336"/>
      <c r="AZ535" s="336"/>
      <c r="BA535" s="336"/>
      <c r="BB535" s="336"/>
      <c r="BC535" s="336"/>
      <c r="BD535" s="336"/>
      <c r="BE535" s="336"/>
      <c r="BF535" s="336"/>
    </row>
    <row r="536" spans="1:58" s="109" customFormat="1" ht="12.95" customHeight="1">
      <c r="A536" s="341"/>
      <c r="B536" s="358"/>
      <c r="C536" s="355"/>
      <c r="D536" s="355"/>
      <c r="E536" s="370"/>
      <c r="F536" s="361"/>
      <c r="G536" s="315"/>
      <c r="H536" s="315"/>
      <c r="I536" s="315"/>
      <c r="J536" s="315"/>
      <c r="K536" s="355"/>
      <c r="L536" s="355"/>
      <c r="M536" s="345"/>
      <c r="N536" s="364"/>
      <c r="O536" s="251" t="str">
        <f>IFERROR(INDEX('Pipe Table'!$A$3:$R$39,MATCH('WELD LOG'!N536,'Pipe Table'!$A$3:$A$39,),MATCH('WELD LOG'!M536,'Pipe Table'!$A$3:$R$3,0)),"")</f>
        <v/>
      </c>
      <c r="P536" s="601">
        <f t="shared" si="8"/>
        <v>0</v>
      </c>
      <c r="Q536" s="352"/>
      <c r="R536" s="316"/>
      <c r="S536" s="352"/>
      <c r="T536" s="316"/>
      <c r="U536" s="316"/>
      <c r="V536" s="348"/>
      <c r="W536" s="316"/>
      <c r="X536" s="313"/>
      <c r="Y536" s="350"/>
      <c r="Z536" s="350"/>
      <c r="AA536" s="350"/>
      <c r="AB536" s="350"/>
      <c r="AC536" s="350"/>
      <c r="AD536" s="350"/>
      <c r="AE536" s="352"/>
      <c r="AF536" s="352"/>
      <c r="AG536" s="315"/>
      <c r="AH536" s="350"/>
      <c r="AI536" s="350"/>
      <c r="AJ536" s="350"/>
      <c r="AK536" s="350"/>
      <c r="AL536" s="352"/>
      <c r="AM536" s="311"/>
      <c r="AN536" s="311"/>
      <c r="AO536" s="352"/>
      <c r="AP536" s="356"/>
      <c r="AQ536" s="336"/>
      <c r="AR536" s="336"/>
      <c r="AS536" s="336"/>
      <c r="AT536" s="336"/>
      <c r="AU536" s="336"/>
      <c r="AV536" s="336"/>
      <c r="AW536" s="336"/>
      <c r="AX536" s="336"/>
      <c r="AY536" s="336"/>
      <c r="AZ536" s="336"/>
      <c r="BA536" s="336"/>
      <c r="BB536" s="336"/>
      <c r="BC536" s="336"/>
      <c r="BD536" s="336"/>
      <c r="BE536" s="336"/>
      <c r="BF536" s="336"/>
    </row>
    <row r="537" spans="1:58" s="109" customFormat="1" ht="12.95" customHeight="1">
      <c r="A537" s="341"/>
      <c r="B537" s="358"/>
      <c r="C537" s="355"/>
      <c r="D537" s="355"/>
      <c r="E537" s="370"/>
      <c r="F537" s="361"/>
      <c r="G537" s="315"/>
      <c r="H537" s="315"/>
      <c r="I537" s="315"/>
      <c r="J537" s="315"/>
      <c r="K537" s="355"/>
      <c r="L537" s="355"/>
      <c r="M537" s="345"/>
      <c r="N537" s="364"/>
      <c r="O537" s="251" t="str">
        <f>IFERROR(INDEX('Pipe Table'!$A$3:$R$39,MATCH('WELD LOG'!N537,'Pipe Table'!$A$3:$A$39,),MATCH('WELD LOG'!M537,'Pipe Table'!$A$3:$R$3,0)),"")</f>
        <v/>
      </c>
      <c r="P537" s="601">
        <f t="shared" si="8"/>
        <v>0</v>
      </c>
      <c r="Q537" s="352"/>
      <c r="R537" s="316"/>
      <c r="S537" s="352"/>
      <c r="T537" s="316"/>
      <c r="U537" s="316"/>
      <c r="V537" s="348"/>
      <c r="W537" s="316"/>
      <c r="X537" s="313"/>
      <c r="Y537" s="350"/>
      <c r="Z537" s="350"/>
      <c r="AA537" s="350"/>
      <c r="AB537" s="350"/>
      <c r="AC537" s="350"/>
      <c r="AD537" s="350"/>
      <c r="AE537" s="352"/>
      <c r="AF537" s="352"/>
      <c r="AG537" s="315"/>
      <c r="AH537" s="350"/>
      <c r="AI537" s="350"/>
      <c r="AJ537" s="350"/>
      <c r="AK537" s="350"/>
      <c r="AL537" s="352"/>
      <c r="AM537" s="311"/>
      <c r="AN537" s="311"/>
      <c r="AO537" s="352"/>
      <c r="AP537" s="356"/>
      <c r="AQ537" s="336"/>
      <c r="AR537" s="336"/>
      <c r="AS537" s="336"/>
      <c r="AT537" s="336"/>
      <c r="AU537" s="336"/>
      <c r="AV537" s="336"/>
      <c r="AW537" s="336"/>
      <c r="AX537" s="336"/>
      <c r="AY537" s="336"/>
      <c r="AZ537" s="336"/>
      <c r="BA537" s="336"/>
      <c r="BB537" s="336"/>
      <c r="BC537" s="336"/>
      <c r="BD537" s="336"/>
      <c r="BE537" s="336"/>
      <c r="BF537" s="336"/>
    </row>
    <row r="538" spans="1:58" s="109" customFormat="1" ht="12.95" customHeight="1">
      <c r="A538" s="341"/>
      <c r="B538" s="358"/>
      <c r="C538" s="355"/>
      <c r="D538" s="355"/>
      <c r="E538" s="370"/>
      <c r="F538" s="361"/>
      <c r="G538" s="315"/>
      <c r="H538" s="315"/>
      <c r="I538" s="315"/>
      <c r="J538" s="315"/>
      <c r="K538" s="355"/>
      <c r="L538" s="355"/>
      <c r="M538" s="345"/>
      <c r="N538" s="364"/>
      <c r="O538" s="251" t="str">
        <f>IFERROR(INDEX('Pipe Table'!$A$3:$R$39,MATCH('WELD LOG'!N538,'Pipe Table'!$A$3:$A$39,),MATCH('WELD LOG'!M538,'Pipe Table'!$A$3:$R$3,0)),"")</f>
        <v/>
      </c>
      <c r="P538" s="601">
        <f t="shared" si="8"/>
        <v>0</v>
      </c>
      <c r="Q538" s="352"/>
      <c r="R538" s="316"/>
      <c r="S538" s="300"/>
      <c r="T538" s="316"/>
      <c r="U538" s="316"/>
      <c r="V538" s="348"/>
      <c r="W538" s="316"/>
      <c r="X538" s="313"/>
      <c r="Y538" s="350"/>
      <c r="Z538" s="350"/>
      <c r="AA538" s="350"/>
      <c r="AB538" s="350"/>
      <c r="AC538" s="350"/>
      <c r="AD538" s="350"/>
      <c r="AE538" s="352"/>
      <c r="AF538" s="352"/>
      <c r="AG538" s="315"/>
      <c r="AH538" s="350"/>
      <c r="AI538" s="313"/>
      <c r="AJ538" s="350"/>
      <c r="AK538" s="350"/>
      <c r="AL538" s="352"/>
      <c r="AM538" s="311"/>
      <c r="AN538" s="311"/>
      <c r="AO538" s="352"/>
      <c r="AP538" s="356"/>
      <c r="AQ538" s="336"/>
      <c r="AR538" s="336"/>
      <c r="AS538" s="336"/>
      <c r="AT538" s="336"/>
      <c r="AU538" s="336"/>
      <c r="AV538" s="336"/>
      <c r="AW538" s="336"/>
      <c r="AX538" s="336"/>
      <c r="AY538" s="336"/>
      <c r="AZ538" s="336"/>
      <c r="BA538" s="336"/>
      <c r="BB538" s="336"/>
      <c r="BC538" s="336"/>
      <c r="BD538" s="336"/>
      <c r="BE538" s="336"/>
      <c r="BF538" s="336"/>
    </row>
    <row r="539" spans="1:58" s="109" customFormat="1" ht="12.95" customHeight="1">
      <c r="A539" s="341"/>
      <c r="B539" s="358"/>
      <c r="C539" s="355"/>
      <c r="D539" s="355"/>
      <c r="E539" s="370"/>
      <c r="F539" s="361"/>
      <c r="G539" s="315"/>
      <c r="H539" s="315"/>
      <c r="I539" s="315"/>
      <c r="J539" s="315"/>
      <c r="K539" s="355"/>
      <c r="L539" s="355"/>
      <c r="M539" s="345"/>
      <c r="N539" s="364"/>
      <c r="O539" s="251" t="str">
        <f>IFERROR(INDEX('Pipe Table'!$A$3:$R$39,MATCH('WELD LOG'!N539,'Pipe Table'!$A$3:$A$39,),MATCH('WELD LOG'!M539,'Pipe Table'!$A$3:$R$3,0)),"")</f>
        <v/>
      </c>
      <c r="P539" s="601">
        <f t="shared" si="8"/>
        <v>0</v>
      </c>
      <c r="Q539" s="352"/>
      <c r="R539" s="316"/>
      <c r="S539" s="300"/>
      <c r="T539" s="316"/>
      <c r="U539" s="316"/>
      <c r="V539" s="348"/>
      <c r="W539" s="316"/>
      <c r="X539" s="350"/>
      <c r="Y539" s="350"/>
      <c r="Z539" s="350"/>
      <c r="AA539" s="350"/>
      <c r="AB539" s="350"/>
      <c r="AC539" s="350"/>
      <c r="AD539" s="350"/>
      <c r="AE539" s="352"/>
      <c r="AF539" s="352"/>
      <c r="AG539" s="315"/>
      <c r="AH539" s="350"/>
      <c r="AI539" s="313"/>
      <c r="AJ539" s="350"/>
      <c r="AK539" s="350"/>
      <c r="AL539" s="352"/>
      <c r="AM539" s="311"/>
      <c r="AN539" s="311"/>
      <c r="AO539" s="352"/>
      <c r="AP539" s="356"/>
      <c r="AQ539" s="336"/>
      <c r="AR539" s="336"/>
      <c r="AS539" s="336"/>
      <c r="AT539" s="336"/>
      <c r="AU539" s="336"/>
      <c r="AV539" s="336"/>
      <c r="AW539" s="336"/>
      <c r="AX539" s="336"/>
      <c r="AY539" s="336"/>
      <c r="AZ539" s="336"/>
      <c r="BA539" s="336"/>
      <c r="BB539" s="336"/>
      <c r="BC539" s="336"/>
      <c r="BD539" s="336"/>
      <c r="BE539" s="336"/>
      <c r="BF539" s="336"/>
    </row>
    <row r="540" spans="1:58" s="109" customFormat="1" ht="12.95" customHeight="1">
      <c r="A540" s="341"/>
      <c r="B540" s="358"/>
      <c r="C540" s="355"/>
      <c r="D540" s="355"/>
      <c r="E540" s="370"/>
      <c r="F540" s="361"/>
      <c r="G540" s="315"/>
      <c r="H540" s="315"/>
      <c r="I540" s="315"/>
      <c r="J540" s="315"/>
      <c r="K540" s="355"/>
      <c r="L540" s="355"/>
      <c r="M540" s="345"/>
      <c r="N540" s="364"/>
      <c r="O540" s="251" t="str">
        <f>IFERROR(INDEX('Pipe Table'!$A$3:$R$39,MATCH('WELD LOG'!N540,'Pipe Table'!$A$3:$A$39,),MATCH('WELD LOG'!M540,'Pipe Table'!$A$3:$R$3,0)),"")</f>
        <v/>
      </c>
      <c r="P540" s="601">
        <f t="shared" si="8"/>
        <v>0</v>
      </c>
      <c r="Q540" s="352"/>
      <c r="R540" s="316"/>
      <c r="S540" s="352"/>
      <c r="T540" s="316"/>
      <c r="U540" s="316"/>
      <c r="V540" s="348"/>
      <c r="W540" s="316"/>
      <c r="X540" s="313"/>
      <c r="Y540" s="350"/>
      <c r="Z540" s="350"/>
      <c r="AA540" s="350"/>
      <c r="AB540" s="350"/>
      <c r="AC540" s="350"/>
      <c r="AD540" s="350"/>
      <c r="AE540" s="352"/>
      <c r="AF540" s="352"/>
      <c r="AG540" s="315"/>
      <c r="AH540" s="350"/>
      <c r="AI540" s="313"/>
      <c r="AJ540" s="350"/>
      <c r="AK540" s="350"/>
      <c r="AL540" s="352"/>
      <c r="AM540" s="311"/>
      <c r="AN540" s="311"/>
      <c r="AO540" s="352"/>
      <c r="AP540" s="356"/>
      <c r="AQ540" s="336"/>
      <c r="AR540" s="336"/>
      <c r="AS540" s="336"/>
      <c r="AT540" s="336"/>
      <c r="AU540" s="336"/>
      <c r="AV540" s="336"/>
      <c r="AW540" s="336"/>
      <c r="AX540" s="336"/>
      <c r="AY540" s="336"/>
      <c r="AZ540" s="336"/>
      <c r="BA540" s="336"/>
      <c r="BB540" s="336"/>
      <c r="BC540" s="336"/>
      <c r="BD540" s="336"/>
      <c r="BE540" s="336"/>
      <c r="BF540" s="336"/>
    </row>
    <row r="541" spans="1:58" s="109" customFormat="1" ht="12.95" customHeight="1">
      <c r="A541" s="341"/>
      <c r="B541" s="358"/>
      <c r="C541" s="355"/>
      <c r="D541" s="355"/>
      <c r="E541" s="370"/>
      <c r="F541" s="361"/>
      <c r="G541" s="315"/>
      <c r="H541" s="315"/>
      <c r="I541" s="315"/>
      <c r="J541" s="315"/>
      <c r="K541" s="355"/>
      <c r="L541" s="355"/>
      <c r="M541" s="345"/>
      <c r="N541" s="364"/>
      <c r="O541" s="251" t="str">
        <f>IFERROR(INDEX('Pipe Table'!$A$3:$R$39,MATCH('WELD LOG'!N541,'Pipe Table'!$A$3:$A$39,),MATCH('WELD LOG'!M541,'Pipe Table'!$A$3:$R$3,0)),"")</f>
        <v/>
      </c>
      <c r="P541" s="601">
        <f t="shared" si="8"/>
        <v>0</v>
      </c>
      <c r="Q541" s="352"/>
      <c r="R541" s="316"/>
      <c r="S541" s="300"/>
      <c r="T541" s="310"/>
      <c r="U541" s="300"/>
      <c r="V541" s="348"/>
      <c r="W541" s="316"/>
      <c r="X541" s="313"/>
      <c r="Y541" s="350"/>
      <c r="Z541" s="350"/>
      <c r="AA541" s="350"/>
      <c r="AB541" s="350"/>
      <c r="AC541" s="350"/>
      <c r="AD541" s="350"/>
      <c r="AE541" s="352"/>
      <c r="AF541" s="352"/>
      <c r="AG541" s="315"/>
      <c r="AH541" s="350"/>
      <c r="AI541" s="313"/>
      <c r="AJ541" s="350"/>
      <c r="AK541" s="350"/>
      <c r="AL541" s="352"/>
      <c r="AM541" s="311"/>
      <c r="AN541" s="311"/>
      <c r="AO541" s="352"/>
      <c r="AP541" s="356"/>
      <c r="AQ541" s="336"/>
      <c r="AR541" s="336"/>
      <c r="AS541" s="336"/>
      <c r="AT541" s="336"/>
      <c r="AU541" s="336"/>
      <c r="AV541" s="336"/>
      <c r="AW541" s="336"/>
      <c r="AX541" s="336"/>
      <c r="AY541" s="336"/>
      <c r="AZ541" s="336"/>
      <c r="BA541" s="336"/>
      <c r="BB541" s="336"/>
      <c r="BC541" s="336"/>
      <c r="BD541" s="336"/>
      <c r="BE541" s="336"/>
      <c r="BF541" s="336"/>
    </row>
    <row r="542" spans="1:58" s="109" customFormat="1" ht="12.95" customHeight="1">
      <c r="A542" s="341"/>
      <c r="B542" s="358"/>
      <c r="C542" s="355"/>
      <c r="D542" s="355"/>
      <c r="E542" s="370"/>
      <c r="F542" s="361"/>
      <c r="G542" s="315"/>
      <c r="H542" s="315"/>
      <c r="I542" s="315"/>
      <c r="J542" s="315"/>
      <c r="K542" s="355"/>
      <c r="L542" s="355"/>
      <c r="M542" s="345"/>
      <c r="N542" s="364"/>
      <c r="O542" s="251" t="str">
        <f>IFERROR(INDEX('Pipe Table'!$A$3:$R$39,MATCH('WELD LOG'!N542,'Pipe Table'!$A$3:$A$39,),MATCH('WELD LOG'!M542,'Pipe Table'!$A$3:$R$3,0)),"")</f>
        <v/>
      </c>
      <c r="P542" s="601">
        <f t="shared" si="8"/>
        <v>0</v>
      </c>
      <c r="Q542" s="352"/>
      <c r="R542" s="316"/>
      <c r="S542" s="300"/>
      <c r="T542" s="316"/>
      <c r="U542" s="316"/>
      <c r="V542" s="348"/>
      <c r="W542" s="316"/>
      <c r="X542" s="313"/>
      <c r="Y542" s="350"/>
      <c r="Z542" s="350"/>
      <c r="AA542" s="350"/>
      <c r="AB542" s="350"/>
      <c r="AC542" s="350"/>
      <c r="AD542" s="350"/>
      <c r="AE542" s="352"/>
      <c r="AF542" s="352"/>
      <c r="AG542" s="315"/>
      <c r="AH542" s="350"/>
      <c r="AI542" s="313"/>
      <c r="AJ542" s="350"/>
      <c r="AK542" s="350"/>
      <c r="AL542" s="352"/>
      <c r="AM542" s="311"/>
      <c r="AN542" s="311"/>
      <c r="AO542" s="352"/>
      <c r="AP542" s="356"/>
      <c r="AQ542" s="336"/>
      <c r="AR542" s="336"/>
      <c r="AS542" s="336"/>
      <c r="AT542" s="336"/>
      <c r="AU542" s="336"/>
      <c r="AV542" s="336"/>
      <c r="AW542" s="336"/>
      <c r="AX542" s="336"/>
      <c r="AY542" s="336"/>
      <c r="AZ542" s="336"/>
      <c r="BA542" s="336"/>
      <c r="BB542" s="336"/>
      <c r="BC542" s="336"/>
      <c r="BD542" s="336"/>
      <c r="BE542" s="336"/>
      <c r="BF542" s="336"/>
    </row>
    <row r="543" spans="1:58" s="109" customFormat="1" ht="12.95" customHeight="1">
      <c r="A543" s="341"/>
      <c r="B543" s="358"/>
      <c r="C543" s="355"/>
      <c r="D543" s="355"/>
      <c r="E543" s="370"/>
      <c r="F543" s="361"/>
      <c r="G543" s="315"/>
      <c r="H543" s="315"/>
      <c r="I543" s="315"/>
      <c r="J543" s="315"/>
      <c r="K543" s="355"/>
      <c r="L543" s="355"/>
      <c r="M543" s="345"/>
      <c r="N543" s="364"/>
      <c r="O543" s="251" t="str">
        <f>IFERROR(INDEX('Pipe Table'!$A$3:$R$39,MATCH('WELD LOG'!N543,'Pipe Table'!$A$3:$A$39,),MATCH('WELD LOG'!M543,'Pipe Table'!$A$3:$R$3,0)),"")</f>
        <v/>
      </c>
      <c r="P543" s="601">
        <f t="shared" si="8"/>
        <v>0</v>
      </c>
      <c r="Q543" s="352"/>
      <c r="R543" s="316"/>
      <c r="S543" s="300"/>
      <c r="T543" s="316"/>
      <c r="U543" s="316"/>
      <c r="V543" s="348"/>
      <c r="W543" s="316"/>
      <c r="X543" s="313"/>
      <c r="Y543" s="350"/>
      <c r="Z543" s="350"/>
      <c r="AA543" s="350"/>
      <c r="AB543" s="350"/>
      <c r="AC543" s="350"/>
      <c r="AD543" s="350"/>
      <c r="AE543" s="352"/>
      <c r="AF543" s="352"/>
      <c r="AG543" s="315"/>
      <c r="AH543" s="350"/>
      <c r="AI543" s="313"/>
      <c r="AJ543" s="350"/>
      <c r="AK543" s="350"/>
      <c r="AL543" s="352"/>
      <c r="AM543" s="311"/>
      <c r="AN543" s="311"/>
      <c r="AO543" s="352"/>
      <c r="AP543" s="356"/>
      <c r="AQ543" s="336"/>
      <c r="AR543" s="336"/>
      <c r="AS543" s="336"/>
      <c r="AT543" s="336"/>
      <c r="AU543" s="336"/>
      <c r="AV543" s="336"/>
      <c r="AW543" s="336"/>
      <c r="AX543" s="336"/>
      <c r="AY543" s="336"/>
      <c r="AZ543" s="336"/>
      <c r="BA543" s="336"/>
      <c r="BB543" s="336"/>
      <c r="BC543" s="336"/>
      <c r="BD543" s="336"/>
      <c r="BE543" s="336"/>
      <c r="BF543" s="336"/>
    </row>
    <row r="544" spans="1:58" s="109" customFormat="1" ht="12.95" customHeight="1">
      <c r="A544" s="341"/>
      <c r="B544" s="358"/>
      <c r="C544" s="355"/>
      <c r="D544" s="355"/>
      <c r="E544" s="370"/>
      <c r="F544" s="361"/>
      <c r="G544" s="315"/>
      <c r="H544" s="315"/>
      <c r="I544" s="315"/>
      <c r="J544" s="315"/>
      <c r="K544" s="355"/>
      <c r="L544" s="355"/>
      <c r="M544" s="345"/>
      <c r="N544" s="364"/>
      <c r="O544" s="251" t="str">
        <f>IFERROR(INDEX('Pipe Table'!$A$3:$R$39,MATCH('WELD LOG'!N544,'Pipe Table'!$A$3:$A$39,),MATCH('WELD LOG'!M544,'Pipe Table'!$A$3:$R$3,0)),"")</f>
        <v/>
      </c>
      <c r="P544" s="601">
        <f t="shared" si="8"/>
        <v>0</v>
      </c>
      <c r="Q544" s="352"/>
      <c r="R544" s="316"/>
      <c r="S544" s="300"/>
      <c r="T544" s="316"/>
      <c r="U544" s="300"/>
      <c r="V544" s="348"/>
      <c r="W544" s="316"/>
      <c r="X544" s="313"/>
      <c r="Y544" s="350"/>
      <c r="Z544" s="350"/>
      <c r="AA544" s="350"/>
      <c r="AB544" s="350"/>
      <c r="AC544" s="350"/>
      <c r="AD544" s="350"/>
      <c r="AE544" s="352"/>
      <c r="AF544" s="352"/>
      <c r="AG544" s="315"/>
      <c r="AH544" s="350"/>
      <c r="AI544" s="313"/>
      <c r="AJ544" s="350"/>
      <c r="AK544" s="350"/>
      <c r="AL544" s="352"/>
      <c r="AM544" s="311"/>
      <c r="AN544" s="311"/>
      <c r="AO544" s="352"/>
      <c r="AP544" s="356"/>
      <c r="AQ544" s="336"/>
      <c r="AR544" s="336"/>
      <c r="AS544" s="336"/>
      <c r="AT544" s="336"/>
      <c r="AU544" s="336"/>
      <c r="AV544" s="336"/>
      <c r="AW544" s="336"/>
      <c r="AX544" s="336"/>
      <c r="AY544" s="336"/>
      <c r="AZ544" s="336"/>
      <c r="BA544" s="336"/>
      <c r="BB544" s="336"/>
      <c r="BC544" s="336"/>
      <c r="BD544" s="336"/>
      <c r="BE544" s="336"/>
      <c r="BF544" s="336"/>
    </row>
    <row r="545" spans="1:58" s="109" customFormat="1" ht="12.95" customHeight="1">
      <c r="A545" s="341"/>
      <c r="B545" s="358"/>
      <c r="C545" s="355"/>
      <c r="D545" s="355"/>
      <c r="E545" s="370"/>
      <c r="F545" s="361"/>
      <c r="G545" s="315"/>
      <c r="H545" s="315"/>
      <c r="I545" s="315"/>
      <c r="J545" s="315"/>
      <c r="K545" s="355"/>
      <c r="L545" s="355"/>
      <c r="M545" s="345"/>
      <c r="N545" s="364"/>
      <c r="O545" s="251" t="str">
        <f>IFERROR(INDEX('Pipe Table'!$A$3:$R$39,MATCH('WELD LOG'!N545,'Pipe Table'!$A$3:$A$39,),MATCH('WELD LOG'!M545,'Pipe Table'!$A$3:$R$3,0)),"")</f>
        <v/>
      </c>
      <c r="P545" s="601">
        <f t="shared" si="8"/>
        <v>0</v>
      </c>
      <c r="Q545" s="352"/>
      <c r="R545" s="316"/>
      <c r="S545" s="300"/>
      <c r="T545" s="316"/>
      <c r="U545" s="316"/>
      <c r="V545" s="348"/>
      <c r="W545" s="316"/>
      <c r="X545" s="313"/>
      <c r="Y545" s="350"/>
      <c r="Z545" s="350"/>
      <c r="AA545" s="350"/>
      <c r="AB545" s="350"/>
      <c r="AC545" s="350"/>
      <c r="AD545" s="350"/>
      <c r="AE545" s="352"/>
      <c r="AF545" s="352"/>
      <c r="AG545" s="315"/>
      <c r="AH545" s="350"/>
      <c r="AI545" s="313"/>
      <c r="AJ545" s="350"/>
      <c r="AK545" s="350"/>
      <c r="AL545" s="352"/>
      <c r="AM545" s="311"/>
      <c r="AN545" s="311"/>
      <c r="AO545" s="352"/>
      <c r="AP545" s="356"/>
      <c r="AQ545" s="336"/>
      <c r="AR545" s="336"/>
      <c r="AS545" s="336"/>
      <c r="AT545" s="336"/>
      <c r="AU545" s="336"/>
      <c r="AV545" s="336"/>
      <c r="AW545" s="336"/>
      <c r="AX545" s="336"/>
      <c r="AY545" s="336"/>
      <c r="AZ545" s="336"/>
      <c r="BA545" s="336"/>
      <c r="BB545" s="336"/>
      <c r="BC545" s="336"/>
      <c r="BD545" s="336"/>
      <c r="BE545" s="336"/>
      <c r="BF545" s="336"/>
    </row>
    <row r="546" spans="1:58" s="109" customFormat="1" ht="12.95" customHeight="1">
      <c r="A546" s="341"/>
      <c r="B546" s="358"/>
      <c r="C546" s="355"/>
      <c r="D546" s="355"/>
      <c r="E546" s="370"/>
      <c r="F546" s="361"/>
      <c r="G546" s="315"/>
      <c r="H546" s="315"/>
      <c r="I546" s="315"/>
      <c r="J546" s="315"/>
      <c r="K546" s="355"/>
      <c r="L546" s="355"/>
      <c r="M546" s="250"/>
      <c r="N546" s="364"/>
      <c r="O546" s="251" t="str">
        <f>IFERROR(INDEX('Pipe Table'!$A$3:$R$39,MATCH('WELD LOG'!N546,'Pipe Table'!$A$3:$A$39,),MATCH('WELD LOG'!M546,'Pipe Table'!$A$3:$R$3,0)),"")</f>
        <v/>
      </c>
      <c r="P546" s="601">
        <f t="shared" si="8"/>
        <v>0</v>
      </c>
      <c r="Q546" s="352"/>
      <c r="R546" s="316"/>
      <c r="S546" s="352"/>
      <c r="T546" s="316"/>
      <c r="U546" s="316"/>
      <c r="V546" s="348"/>
      <c r="W546" s="316"/>
      <c r="X546" s="313"/>
      <c r="Y546" s="350"/>
      <c r="Z546" s="350"/>
      <c r="AA546" s="350"/>
      <c r="AB546" s="350"/>
      <c r="AC546" s="350"/>
      <c r="AD546" s="350"/>
      <c r="AE546" s="352"/>
      <c r="AF546" s="352"/>
      <c r="AG546" s="315"/>
      <c r="AH546" s="350"/>
      <c r="AI546" s="313"/>
      <c r="AJ546" s="350"/>
      <c r="AK546" s="350"/>
      <c r="AL546" s="352"/>
      <c r="AM546" s="311"/>
      <c r="AN546" s="311"/>
      <c r="AO546" s="352"/>
      <c r="AP546" s="356"/>
      <c r="AQ546" s="336"/>
      <c r="AR546" s="336"/>
      <c r="AS546" s="336"/>
      <c r="AT546" s="336"/>
      <c r="AU546" s="336"/>
      <c r="AV546" s="336"/>
      <c r="AW546" s="336"/>
      <c r="AX546" s="336"/>
      <c r="AY546" s="336"/>
      <c r="AZ546" s="336"/>
      <c r="BA546" s="336"/>
      <c r="BB546" s="336"/>
      <c r="BC546" s="336"/>
      <c r="BD546" s="336"/>
      <c r="BE546" s="336"/>
      <c r="BF546" s="336"/>
    </row>
    <row r="547" spans="1:58" s="109" customFormat="1" ht="12.95" customHeight="1">
      <c r="A547" s="341"/>
      <c r="B547" s="358"/>
      <c r="C547" s="355"/>
      <c r="D547" s="355"/>
      <c r="E547" s="370"/>
      <c r="F547" s="361"/>
      <c r="G547" s="315"/>
      <c r="H547" s="315"/>
      <c r="I547" s="315"/>
      <c r="J547" s="315"/>
      <c r="K547" s="355"/>
      <c r="L547" s="355"/>
      <c r="M547" s="250"/>
      <c r="N547" s="364"/>
      <c r="O547" s="251" t="str">
        <f>IFERROR(INDEX('Pipe Table'!$A$3:$R$39,MATCH('WELD LOG'!N547,'Pipe Table'!$A$3:$A$39,),MATCH('WELD LOG'!M547,'Pipe Table'!$A$3:$R$3,0)),"")</f>
        <v/>
      </c>
      <c r="P547" s="601">
        <f t="shared" si="8"/>
        <v>0</v>
      </c>
      <c r="Q547" s="352"/>
      <c r="R547" s="316"/>
      <c r="S547" s="300"/>
      <c r="T547" s="316"/>
      <c r="U547" s="316"/>
      <c r="V547" s="348"/>
      <c r="W547" s="316"/>
      <c r="X547" s="313"/>
      <c r="Y547" s="350"/>
      <c r="Z547" s="350"/>
      <c r="AA547" s="350"/>
      <c r="AB547" s="350"/>
      <c r="AC547" s="350"/>
      <c r="AD547" s="350"/>
      <c r="AE547" s="352"/>
      <c r="AF547" s="352"/>
      <c r="AG547" s="315"/>
      <c r="AH547" s="350"/>
      <c r="AI547" s="313"/>
      <c r="AJ547" s="350"/>
      <c r="AK547" s="350"/>
      <c r="AL547" s="352"/>
      <c r="AM547" s="311"/>
      <c r="AN547" s="311"/>
      <c r="AO547" s="352"/>
      <c r="AP547" s="356"/>
      <c r="AQ547" s="336"/>
      <c r="AR547" s="336"/>
      <c r="AS547" s="336"/>
      <c r="AT547" s="336"/>
      <c r="AU547" s="336"/>
      <c r="AV547" s="336"/>
      <c r="AW547" s="336"/>
      <c r="AX547" s="336"/>
      <c r="AY547" s="336"/>
      <c r="AZ547" s="336"/>
      <c r="BA547" s="336"/>
      <c r="BB547" s="336"/>
      <c r="BC547" s="336"/>
      <c r="BD547" s="336"/>
      <c r="BE547" s="336"/>
      <c r="BF547" s="336"/>
    </row>
    <row r="548" spans="1:58" s="109" customFormat="1" ht="12.95" customHeight="1">
      <c r="A548" s="341"/>
      <c r="B548" s="358"/>
      <c r="C548" s="355"/>
      <c r="D548" s="355"/>
      <c r="E548" s="370"/>
      <c r="F548" s="361"/>
      <c r="G548" s="315"/>
      <c r="H548" s="315"/>
      <c r="I548" s="315"/>
      <c r="J548" s="315"/>
      <c r="K548" s="355"/>
      <c r="L548" s="355"/>
      <c r="M548" s="345"/>
      <c r="N548" s="364"/>
      <c r="O548" s="251" t="str">
        <f>IFERROR(INDEX('Pipe Table'!$A$3:$R$39,MATCH('WELD LOG'!N548,'Pipe Table'!$A$3:$A$39,),MATCH('WELD LOG'!M548,'Pipe Table'!$A$3:$R$3,0)),"")</f>
        <v/>
      </c>
      <c r="P548" s="601">
        <f t="shared" si="8"/>
        <v>0</v>
      </c>
      <c r="Q548" s="352"/>
      <c r="R548" s="316"/>
      <c r="S548" s="300"/>
      <c r="T548" s="316"/>
      <c r="U548" s="316"/>
      <c r="V548" s="348"/>
      <c r="W548" s="316"/>
      <c r="X548" s="313"/>
      <c r="Y548" s="350"/>
      <c r="Z548" s="350"/>
      <c r="AA548" s="350"/>
      <c r="AB548" s="350"/>
      <c r="AC548" s="350"/>
      <c r="AD548" s="350"/>
      <c r="AE548" s="352"/>
      <c r="AF548" s="352"/>
      <c r="AG548" s="315"/>
      <c r="AH548" s="350"/>
      <c r="AI548" s="313"/>
      <c r="AJ548" s="350"/>
      <c r="AK548" s="350"/>
      <c r="AL548" s="352"/>
      <c r="AM548" s="311"/>
      <c r="AN548" s="311"/>
      <c r="AO548" s="352"/>
      <c r="AP548" s="356"/>
      <c r="AQ548" s="336"/>
      <c r="AR548" s="336"/>
      <c r="AS548" s="336"/>
      <c r="AT548" s="336"/>
      <c r="AU548" s="336"/>
      <c r="AV548" s="336"/>
      <c r="AW548" s="336"/>
      <c r="AX548" s="336"/>
      <c r="AY548" s="336"/>
      <c r="AZ548" s="336"/>
      <c r="BA548" s="336"/>
      <c r="BB548" s="336"/>
      <c r="BC548" s="336"/>
      <c r="BD548" s="336"/>
      <c r="BE548" s="336"/>
      <c r="BF548" s="336"/>
    </row>
    <row r="549" spans="1:58" s="109" customFormat="1" ht="12.95" customHeight="1">
      <c r="A549" s="341"/>
      <c r="B549" s="358"/>
      <c r="C549" s="355"/>
      <c r="D549" s="355"/>
      <c r="E549" s="353"/>
      <c r="F549" s="361"/>
      <c r="G549" s="315"/>
      <c r="H549" s="315"/>
      <c r="I549" s="315"/>
      <c r="J549" s="315"/>
      <c r="K549" s="355"/>
      <c r="L549" s="355"/>
      <c r="M549" s="345"/>
      <c r="N549" s="364"/>
      <c r="O549" s="251" t="str">
        <f>IFERROR(INDEX('Pipe Table'!$A$3:$R$39,MATCH('WELD LOG'!N549,'Pipe Table'!$A$3:$A$39,),MATCH('WELD LOG'!M549,'Pipe Table'!$A$3:$R$3,0)),"")</f>
        <v/>
      </c>
      <c r="P549" s="601">
        <f t="shared" si="8"/>
        <v>0</v>
      </c>
      <c r="Q549" s="352"/>
      <c r="R549" s="316"/>
      <c r="S549" s="300"/>
      <c r="T549" s="316"/>
      <c r="U549" s="316"/>
      <c r="V549" s="348"/>
      <c r="W549" s="316"/>
      <c r="X549" s="350"/>
      <c r="Y549" s="350"/>
      <c r="Z549" s="313"/>
      <c r="AA549" s="313"/>
      <c r="AB549" s="313"/>
      <c r="AC549" s="313"/>
      <c r="AD549" s="350"/>
      <c r="AE549" s="352"/>
      <c r="AF549" s="352"/>
      <c r="AG549" s="315"/>
      <c r="AH549" s="350"/>
      <c r="AI549" s="313"/>
      <c r="AJ549" s="350"/>
      <c r="AK549" s="350"/>
      <c r="AL549" s="352"/>
      <c r="AM549" s="311"/>
      <c r="AN549" s="311"/>
      <c r="AO549" s="352"/>
      <c r="AP549" s="356"/>
      <c r="AQ549" s="336"/>
      <c r="AR549" s="336"/>
      <c r="AS549" s="336"/>
      <c r="AT549" s="336"/>
      <c r="AU549" s="336"/>
      <c r="AV549" s="336"/>
      <c r="AW549" s="336"/>
      <c r="AX549" s="336"/>
      <c r="AY549" s="336"/>
      <c r="AZ549" s="336"/>
      <c r="BA549" s="336"/>
      <c r="BB549" s="336"/>
      <c r="BC549" s="336"/>
      <c r="BD549" s="336"/>
      <c r="BE549" s="336"/>
      <c r="BF549" s="336"/>
    </row>
    <row r="550" spans="1:58" s="109" customFormat="1" ht="12.95" customHeight="1">
      <c r="A550" s="341"/>
      <c r="B550" s="358"/>
      <c r="C550" s="355"/>
      <c r="D550" s="300"/>
      <c r="E550" s="353"/>
      <c r="F550" s="361"/>
      <c r="G550" s="315"/>
      <c r="H550" s="315"/>
      <c r="I550" s="315"/>
      <c r="J550" s="315"/>
      <c r="K550" s="315"/>
      <c r="L550" s="316"/>
      <c r="M550" s="345"/>
      <c r="N550" s="371"/>
      <c r="O550" s="251" t="str">
        <f>IFERROR(INDEX('Pipe Table'!$A$3:$R$39,MATCH('WELD LOG'!N550,'Pipe Table'!$A$3:$A$39,),MATCH('WELD LOG'!M550,'Pipe Table'!$A$3:$R$3,0)),"")</f>
        <v/>
      </c>
      <c r="P550" s="601">
        <f t="shared" si="8"/>
        <v>0</v>
      </c>
      <c r="Q550" s="372"/>
      <c r="R550" s="316"/>
      <c r="S550" s="300"/>
      <c r="T550" s="316"/>
      <c r="U550" s="316"/>
      <c r="V550" s="348"/>
      <c r="W550" s="316"/>
      <c r="X550" s="313"/>
      <c r="Y550" s="350"/>
      <c r="Z550" s="313"/>
      <c r="AA550" s="313"/>
      <c r="AB550" s="313"/>
      <c r="AC550" s="313"/>
      <c r="AD550" s="313"/>
      <c r="AE550" s="316"/>
      <c r="AF550" s="363"/>
      <c r="AG550" s="315"/>
      <c r="AH550" s="313"/>
      <c r="AI550" s="313"/>
      <c r="AJ550" s="313"/>
      <c r="AK550" s="313"/>
      <c r="AL550" s="352"/>
      <c r="AM550" s="311"/>
      <c r="AN550" s="311"/>
      <c r="AO550" s="316"/>
      <c r="AP550" s="373"/>
      <c r="AQ550" s="336"/>
      <c r="AR550" s="336"/>
      <c r="AS550" s="336"/>
      <c r="AT550" s="336"/>
      <c r="AU550" s="336"/>
      <c r="AV550" s="336"/>
      <c r="AW550" s="336"/>
      <c r="AX550" s="336"/>
      <c r="AY550" s="336"/>
      <c r="AZ550" s="336"/>
      <c r="BA550" s="336"/>
      <c r="BB550" s="336"/>
      <c r="BC550" s="336"/>
      <c r="BD550" s="336"/>
      <c r="BE550" s="336"/>
      <c r="BF550" s="336"/>
    </row>
    <row r="551" spans="1:58" s="109" customFormat="1" ht="12.95" customHeight="1">
      <c r="A551" s="341"/>
      <c r="B551" s="358"/>
      <c r="C551" s="355"/>
      <c r="D551" s="300"/>
      <c r="E551" s="353"/>
      <c r="F551" s="361"/>
      <c r="G551" s="315"/>
      <c r="H551" s="315"/>
      <c r="I551" s="315"/>
      <c r="J551" s="315"/>
      <c r="K551" s="315"/>
      <c r="L551" s="316"/>
      <c r="M551" s="345"/>
      <c r="N551" s="371"/>
      <c r="O551" s="251" t="str">
        <f>IFERROR(INDEX('Pipe Table'!$A$3:$R$39,MATCH('WELD LOG'!N551,'Pipe Table'!$A$3:$A$39,),MATCH('WELD LOG'!M551,'Pipe Table'!$A$3:$R$3,0)),"")</f>
        <v/>
      </c>
      <c r="P551" s="601">
        <f t="shared" si="8"/>
        <v>0</v>
      </c>
      <c r="Q551" s="372"/>
      <c r="R551" s="316"/>
      <c r="S551" s="300"/>
      <c r="T551" s="316"/>
      <c r="U551" s="316"/>
      <c r="V551" s="348"/>
      <c r="W551" s="316"/>
      <c r="X551" s="313"/>
      <c r="Y551" s="313"/>
      <c r="Z551" s="350"/>
      <c r="AA551" s="369"/>
      <c r="AB551" s="369"/>
      <c r="AC551" s="350"/>
      <c r="AD551" s="313"/>
      <c r="AE551" s="316"/>
      <c r="AF551" s="363"/>
      <c r="AG551" s="315"/>
      <c r="AH551" s="313"/>
      <c r="AI551" s="313"/>
      <c r="AJ551" s="313"/>
      <c r="AK551" s="313"/>
      <c r="AL551" s="352"/>
      <c r="AM551" s="311"/>
      <c r="AN551" s="311"/>
      <c r="AO551" s="316"/>
      <c r="AP551" s="373"/>
      <c r="AQ551" s="336"/>
      <c r="AR551" s="336"/>
      <c r="AS551" s="336"/>
      <c r="AT551" s="336"/>
      <c r="AU551" s="336"/>
      <c r="AV551" s="336"/>
      <c r="AW551" s="336"/>
      <c r="AX551" s="336"/>
      <c r="AY551" s="336"/>
      <c r="AZ551" s="336"/>
      <c r="BA551" s="336"/>
      <c r="BB551" s="336"/>
      <c r="BC551" s="336"/>
      <c r="BD551" s="336"/>
      <c r="BE551" s="336"/>
      <c r="BF551" s="336"/>
    </row>
    <row r="552" spans="1:58" s="109" customFormat="1" ht="12.95" customHeight="1">
      <c r="A552" s="341"/>
      <c r="B552" s="358"/>
      <c r="C552" s="355"/>
      <c r="D552" s="300"/>
      <c r="E552" s="353"/>
      <c r="F552" s="361"/>
      <c r="G552" s="315"/>
      <c r="H552" s="315"/>
      <c r="I552" s="315"/>
      <c r="J552" s="315"/>
      <c r="K552" s="315"/>
      <c r="L552" s="316"/>
      <c r="M552" s="250"/>
      <c r="N552" s="371"/>
      <c r="O552" s="251" t="str">
        <f>IFERROR(INDEX('Pipe Table'!$A$3:$R$39,MATCH('WELD LOG'!N552,'Pipe Table'!$A$3:$A$39,),MATCH('WELD LOG'!M552,'Pipe Table'!$A$3:$R$3,0)),"")</f>
        <v/>
      </c>
      <c r="P552" s="601">
        <f t="shared" si="8"/>
        <v>0</v>
      </c>
      <c r="Q552" s="372"/>
      <c r="R552" s="316"/>
      <c r="S552" s="300"/>
      <c r="T552" s="316"/>
      <c r="U552" s="316"/>
      <c r="V552" s="348"/>
      <c r="W552" s="316"/>
      <c r="X552" s="313"/>
      <c r="Y552" s="313"/>
      <c r="Z552" s="350"/>
      <c r="AA552" s="369"/>
      <c r="AB552" s="369"/>
      <c r="AC552" s="350"/>
      <c r="AD552" s="313"/>
      <c r="AE552" s="316"/>
      <c r="AF552" s="363"/>
      <c r="AG552" s="315"/>
      <c r="AH552" s="313"/>
      <c r="AI552" s="313"/>
      <c r="AJ552" s="313"/>
      <c r="AK552" s="313"/>
      <c r="AL552" s="352"/>
      <c r="AM552" s="311"/>
      <c r="AN552" s="311"/>
      <c r="AO552" s="316"/>
      <c r="AP552" s="373"/>
      <c r="AQ552" s="336"/>
      <c r="AR552" s="336"/>
      <c r="AS552" s="336"/>
      <c r="AT552" s="336"/>
      <c r="AU552" s="336"/>
      <c r="AV552" s="336"/>
      <c r="AW552" s="336"/>
      <c r="AX552" s="336"/>
      <c r="AY552" s="336"/>
      <c r="AZ552" s="336"/>
      <c r="BA552" s="336"/>
      <c r="BB552" s="336"/>
      <c r="BC552" s="336"/>
      <c r="BD552" s="336"/>
      <c r="BE552" s="336"/>
      <c r="BF552" s="336"/>
    </row>
    <row r="553" spans="1:58" s="109" customFormat="1" ht="12.95" customHeight="1">
      <c r="A553" s="341"/>
      <c r="B553" s="358"/>
      <c r="C553" s="355"/>
      <c r="D553" s="300"/>
      <c r="E553" s="353"/>
      <c r="F553" s="361"/>
      <c r="G553" s="315"/>
      <c r="H553" s="315"/>
      <c r="I553" s="315"/>
      <c r="J553" s="315"/>
      <c r="K553" s="315"/>
      <c r="L553" s="316"/>
      <c r="M553" s="250"/>
      <c r="N553" s="371"/>
      <c r="O553" s="251" t="str">
        <f>IFERROR(INDEX('Pipe Table'!$A$3:$R$39,MATCH('WELD LOG'!N553,'Pipe Table'!$A$3:$A$39,),MATCH('WELD LOG'!M553,'Pipe Table'!$A$3:$R$3,0)),"")</f>
        <v/>
      </c>
      <c r="P553" s="601">
        <f t="shared" si="8"/>
        <v>0</v>
      </c>
      <c r="Q553" s="372"/>
      <c r="R553" s="316"/>
      <c r="S553" s="300"/>
      <c r="T553" s="316"/>
      <c r="U553" s="316"/>
      <c r="V553" s="348"/>
      <c r="W553" s="316"/>
      <c r="X553" s="313"/>
      <c r="Y553" s="313"/>
      <c r="Z553" s="350"/>
      <c r="AA553" s="369"/>
      <c r="AB553" s="369"/>
      <c r="AC553" s="313"/>
      <c r="AD553" s="313"/>
      <c r="AE553" s="316"/>
      <c r="AF553" s="363"/>
      <c r="AG553" s="315"/>
      <c r="AH553" s="313"/>
      <c r="AI553" s="313"/>
      <c r="AJ553" s="313"/>
      <c r="AK553" s="313"/>
      <c r="AL553" s="352"/>
      <c r="AM553" s="311"/>
      <c r="AN553" s="311"/>
      <c r="AO553" s="316"/>
      <c r="AP553" s="373"/>
      <c r="AQ553" s="336"/>
      <c r="AR553" s="336"/>
      <c r="AS553" s="336"/>
      <c r="AT553" s="336"/>
      <c r="AU553" s="336"/>
      <c r="AV553" s="336"/>
      <c r="AW553" s="336"/>
      <c r="AX553" s="336"/>
      <c r="AY553" s="336"/>
      <c r="AZ553" s="336"/>
      <c r="BA553" s="336"/>
      <c r="BB553" s="336"/>
      <c r="BC553" s="336"/>
      <c r="BD553" s="336"/>
      <c r="BE553" s="336"/>
      <c r="BF553" s="336"/>
    </row>
    <row r="554" spans="1:58" s="109" customFormat="1" ht="12.95" customHeight="1">
      <c r="A554" s="341"/>
      <c r="B554" s="358"/>
      <c r="C554" s="355"/>
      <c r="D554" s="300"/>
      <c r="E554" s="353"/>
      <c r="F554" s="361"/>
      <c r="G554" s="315"/>
      <c r="H554" s="315"/>
      <c r="I554" s="315"/>
      <c r="J554" s="315"/>
      <c r="K554" s="315"/>
      <c r="L554" s="316"/>
      <c r="M554" s="250"/>
      <c r="N554" s="371"/>
      <c r="O554" s="251" t="str">
        <f>IFERROR(INDEX('Pipe Table'!$A$3:$R$39,MATCH('WELD LOG'!N554,'Pipe Table'!$A$3:$A$39,),MATCH('WELD LOG'!M554,'Pipe Table'!$A$3:$R$3,0)),"")</f>
        <v/>
      </c>
      <c r="P554" s="601">
        <f t="shared" si="8"/>
        <v>0</v>
      </c>
      <c r="Q554" s="372"/>
      <c r="R554" s="316"/>
      <c r="S554" s="300"/>
      <c r="T554" s="316"/>
      <c r="U554" s="300"/>
      <c r="V554" s="348"/>
      <c r="W554" s="316"/>
      <c r="X554" s="313"/>
      <c r="Y554" s="313"/>
      <c r="Z554" s="350"/>
      <c r="AA554" s="369"/>
      <c r="AB554" s="369"/>
      <c r="AC554" s="313"/>
      <c r="AD554" s="313"/>
      <c r="AE554" s="316"/>
      <c r="AF554" s="363"/>
      <c r="AG554" s="315"/>
      <c r="AH554" s="313"/>
      <c r="AI554" s="313"/>
      <c r="AJ554" s="313"/>
      <c r="AK554" s="313"/>
      <c r="AL554" s="352"/>
      <c r="AM554" s="311"/>
      <c r="AN554" s="311"/>
      <c r="AO554" s="316"/>
      <c r="AP554" s="373"/>
      <c r="AQ554" s="336"/>
      <c r="AR554" s="336"/>
      <c r="AS554" s="336"/>
      <c r="AT554" s="336"/>
      <c r="AU554" s="336"/>
      <c r="AV554" s="336"/>
      <c r="AW554" s="336"/>
      <c r="AX554" s="336"/>
      <c r="AY554" s="336"/>
      <c r="AZ554" s="336"/>
      <c r="BA554" s="336"/>
      <c r="BB554" s="336"/>
      <c r="BC554" s="336"/>
      <c r="BD554" s="336"/>
      <c r="BE554" s="336"/>
      <c r="BF554" s="336"/>
    </row>
    <row r="555" spans="1:58" s="109" customFormat="1" ht="12.95" customHeight="1">
      <c r="A555" s="341"/>
      <c r="B555" s="358"/>
      <c r="C555" s="355"/>
      <c r="D555" s="300"/>
      <c r="E555" s="353"/>
      <c r="F555" s="361"/>
      <c r="G555" s="315"/>
      <c r="H555" s="315"/>
      <c r="I555" s="315"/>
      <c r="J555" s="315"/>
      <c r="K555" s="315"/>
      <c r="L555" s="316"/>
      <c r="M555" s="250"/>
      <c r="N555" s="371"/>
      <c r="O555" s="251" t="str">
        <f>IFERROR(INDEX('Pipe Table'!$A$3:$R$39,MATCH('WELD LOG'!N555,'Pipe Table'!$A$3:$A$39,),MATCH('WELD LOG'!M555,'Pipe Table'!$A$3:$R$3,0)),"")</f>
        <v/>
      </c>
      <c r="P555" s="601">
        <f t="shared" si="8"/>
        <v>0</v>
      </c>
      <c r="Q555" s="372"/>
      <c r="R555" s="316"/>
      <c r="S555" s="300"/>
      <c r="T555" s="316"/>
      <c r="U555" s="316"/>
      <c r="V555" s="348"/>
      <c r="W555" s="316"/>
      <c r="X555" s="313"/>
      <c r="Y555" s="313"/>
      <c r="Z555" s="350"/>
      <c r="AA555" s="369"/>
      <c r="AB555" s="369"/>
      <c r="AC555" s="350"/>
      <c r="AD555" s="313"/>
      <c r="AE555" s="316"/>
      <c r="AF555" s="363"/>
      <c r="AG555" s="315"/>
      <c r="AH555" s="313"/>
      <c r="AI555" s="313"/>
      <c r="AJ555" s="313"/>
      <c r="AK555" s="313"/>
      <c r="AL555" s="352"/>
      <c r="AM555" s="311"/>
      <c r="AN555" s="311"/>
      <c r="AO555" s="316"/>
      <c r="AP555" s="373"/>
      <c r="AQ555" s="336"/>
      <c r="AR555" s="336"/>
      <c r="AS555" s="336"/>
      <c r="AT555" s="336"/>
      <c r="AU555" s="336"/>
      <c r="AV555" s="336"/>
      <c r="AW555" s="336"/>
      <c r="AX555" s="336"/>
      <c r="AY555" s="336"/>
      <c r="AZ555" s="336"/>
      <c r="BA555" s="336"/>
      <c r="BB555" s="336"/>
      <c r="BC555" s="336"/>
      <c r="BD555" s="336"/>
      <c r="BE555" s="336"/>
      <c r="BF555" s="336"/>
    </row>
    <row r="556" spans="1:58" s="109" customFormat="1" ht="12.95" customHeight="1">
      <c r="A556" s="341"/>
      <c r="B556" s="358"/>
      <c r="C556" s="355"/>
      <c r="D556" s="300"/>
      <c r="E556" s="353"/>
      <c r="F556" s="361"/>
      <c r="G556" s="315"/>
      <c r="H556" s="315"/>
      <c r="I556" s="315"/>
      <c r="J556" s="315"/>
      <c r="K556" s="315"/>
      <c r="L556" s="316"/>
      <c r="M556" s="250"/>
      <c r="N556" s="371"/>
      <c r="O556" s="251" t="str">
        <f>IFERROR(INDEX('Pipe Table'!$A$3:$R$39,MATCH('WELD LOG'!N556,'Pipe Table'!$A$3:$A$39,),MATCH('WELD LOG'!M556,'Pipe Table'!$A$3:$R$3,0)),"")</f>
        <v/>
      </c>
      <c r="P556" s="601">
        <f t="shared" si="8"/>
        <v>0</v>
      </c>
      <c r="Q556" s="372"/>
      <c r="R556" s="316"/>
      <c r="S556" s="300"/>
      <c r="T556" s="316"/>
      <c r="U556" s="316"/>
      <c r="V556" s="348"/>
      <c r="W556" s="316"/>
      <c r="X556" s="313"/>
      <c r="Y556" s="313"/>
      <c r="Z556" s="350"/>
      <c r="AA556" s="369"/>
      <c r="AB556" s="369"/>
      <c r="AC556" s="350"/>
      <c r="AD556" s="313"/>
      <c r="AE556" s="316"/>
      <c r="AF556" s="363"/>
      <c r="AG556" s="315"/>
      <c r="AH556" s="313"/>
      <c r="AI556" s="313"/>
      <c r="AJ556" s="313"/>
      <c r="AK556" s="313"/>
      <c r="AL556" s="352"/>
      <c r="AM556" s="313"/>
      <c r="AN556" s="311"/>
      <c r="AO556" s="316"/>
      <c r="AP556" s="373"/>
      <c r="AQ556" s="336"/>
      <c r="AR556" s="336"/>
      <c r="AS556" s="336"/>
      <c r="AT556" s="336"/>
      <c r="AU556" s="336"/>
      <c r="AV556" s="336"/>
      <c r="AW556" s="336"/>
      <c r="AX556" s="336"/>
      <c r="AY556" s="336"/>
      <c r="AZ556" s="336"/>
      <c r="BA556" s="336"/>
      <c r="BB556" s="336"/>
      <c r="BC556" s="336"/>
      <c r="BD556" s="336"/>
      <c r="BE556" s="336"/>
      <c r="BF556" s="336"/>
    </row>
    <row r="557" spans="1:58" s="109" customFormat="1" ht="12.95" customHeight="1">
      <c r="A557" s="341"/>
      <c r="B557" s="300"/>
      <c r="C557" s="300"/>
      <c r="D557" s="300"/>
      <c r="E557" s="362"/>
      <c r="F557" s="361"/>
      <c r="G557" s="315"/>
      <c r="H557" s="315"/>
      <c r="I557" s="315"/>
      <c r="J557" s="315"/>
      <c r="K557" s="315"/>
      <c r="L557" s="316"/>
      <c r="M557" s="250"/>
      <c r="N557" s="371"/>
      <c r="O557" s="251" t="str">
        <f>IFERROR(INDEX('Pipe Table'!$A$3:$R$39,MATCH('WELD LOG'!N557,'Pipe Table'!$A$3:$A$39,),MATCH('WELD LOG'!M557,'Pipe Table'!$A$3:$R$3,0)),"")</f>
        <v/>
      </c>
      <c r="P557" s="601">
        <f t="shared" si="8"/>
        <v>0</v>
      </c>
      <c r="Q557" s="372"/>
      <c r="R557" s="316"/>
      <c r="S557" s="300"/>
      <c r="T557" s="316"/>
      <c r="U557" s="316"/>
      <c r="V557" s="348"/>
      <c r="W557" s="316"/>
      <c r="X557" s="313"/>
      <c r="Y557" s="313"/>
      <c r="Z557" s="313"/>
      <c r="AA557" s="313"/>
      <c r="AB557" s="313"/>
      <c r="AC557" s="313"/>
      <c r="AD557" s="313"/>
      <c r="AE557" s="316"/>
      <c r="AF557" s="363"/>
      <c r="AG557" s="315"/>
      <c r="AH557" s="313"/>
      <c r="AI557" s="313"/>
      <c r="AJ557" s="313"/>
      <c r="AK557" s="313"/>
      <c r="AL557" s="367"/>
      <c r="AM557" s="313"/>
      <c r="AN557" s="311"/>
      <c r="AO557" s="316"/>
      <c r="AP557" s="373"/>
      <c r="AQ557" s="336"/>
      <c r="AR557" s="336"/>
      <c r="AS557" s="336"/>
      <c r="AT557" s="336"/>
      <c r="AU557" s="336"/>
      <c r="AV557" s="336"/>
      <c r="AW557" s="336"/>
      <c r="AX557" s="336"/>
      <c r="AY557" s="336"/>
      <c r="AZ557" s="336"/>
      <c r="BA557" s="336"/>
      <c r="BB557" s="336"/>
      <c r="BC557" s="336"/>
      <c r="BD557" s="336"/>
      <c r="BE557" s="336"/>
      <c r="BF557" s="336"/>
    </row>
    <row r="558" spans="1:58" s="109" customFormat="1" ht="12.95" customHeight="1">
      <c r="A558" s="341"/>
      <c r="B558" s="300"/>
      <c r="C558" s="300"/>
      <c r="D558" s="300"/>
      <c r="E558" s="362"/>
      <c r="F558" s="361"/>
      <c r="G558" s="315"/>
      <c r="H558" s="315"/>
      <c r="I558" s="315"/>
      <c r="J558" s="315"/>
      <c r="K558" s="315"/>
      <c r="L558" s="316"/>
      <c r="M558" s="250"/>
      <c r="N558" s="371"/>
      <c r="O558" s="251" t="str">
        <f>IFERROR(INDEX('Pipe Table'!$A$3:$R$39,MATCH('WELD LOG'!N558,'Pipe Table'!$A$3:$A$39,),MATCH('WELD LOG'!M558,'Pipe Table'!$A$3:$R$3,0)),"")</f>
        <v/>
      </c>
      <c r="P558" s="601">
        <f t="shared" si="8"/>
        <v>0</v>
      </c>
      <c r="Q558" s="372"/>
      <c r="R558" s="316"/>
      <c r="S558" s="352"/>
      <c r="T558" s="316"/>
      <c r="U558" s="316"/>
      <c r="V558" s="348"/>
      <c r="W558" s="316"/>
      <c r="X558" s="313"/>
      <c r="Y558" s="313"/>
      <c r="Z558" s="313"/>
      <c r="AA558" s="313"/>
      <c r="AB558" s="313"/>
      <c r="AC558" s="350"/>
      <c r="AD558" s="350"/>
      <c r="AE558" s="316"/>
      <c r="AF558" s="363"/>
      <c r="AG558" s="315"/>
      <c r="AH558" s="313"/>
      <c r="AI558" s="313"/>
      <c r="AJ558" s="313"/>
      <c r="AK558" s="313"/>
      <c r="AL558" s="367"/>
      <c r="AM558" s="313"/>
      <c r="AN558" s="311"/>
      <c r="AO558" s="316"/>
      <c r="AP558" s="373"/>
      <c r="AQ558" s="336"/>
      <c r="AR558" s="336"/>
      <c r="AS558" s="336"/>
      <c r="AT558" s="336"/>
      <c r="AU558" s="336"/>
      <c r="AV558" s="336"/>
      <c r="AW558" s="336"/>
      <c r="AX558" s="336"/>
      <c r="AY558" s="336"/>
      <c r="AZ558" s="336"/>
      <c r="BA558" s="336"/>
      <c r="BB558" s="336"/>
      <c r="BC558" s="336"/>
      <c r="BD558" s="336"/>
      <c r="BE558" s="336"/>
      <c r="BF558" s="336"/>
    </row>
    <row r="559" spans="1:58" s="109" customFormat="1" ht="12.95" customHeight="1">
      <c r="A559" s="341"/>
      <c r="B559" s="300"/>
      <c r="C559" s="300"/>
      <c r="D559" s="300"/>
      <c r="E559" s="362"/>
      <c r="F559" s="361"/>
      <c r="G559" s="315"/>
      <c r="H559" s="315"/>
      <c r="I559" s="315"/>
      <c r="J559" s="315"/>
      <c r="K559" s="315"/>
      <c r="L559" s="316"/>
      <c r="M559" s="250"/>
      <c r="N559" s="371"/>
      <c r="O559" s="251" t="str">
        <f>IFERROR(INDEX('Pipe Table'!$A$3:$R$39,MATCH('WELD LOG'!N559,'Pipe Table'!$A$3:$A$39,),MATCH('WELD LOG'!M559,'Pipe Table'!$A$3:$R$3,0)),"")</f>
        <v/>
      </c>
      <c r="P559" s="601">
        <f t="shared" si="8"/>
        <v>0</v>
      </c>
      <c r="Q559" s="372"/>
      <c r="R559" s="316"/>
      <c r="S559" s="352"/>
      <c r="T559" s="316"/>
      <c r="U559" s="316"/>
      <c r="V559" s="348"/>
      <c r="W559" s="316"/>
      <c r="X559" s="313"/>
      <c r="Y559" s="313"/>
      <c r="Z559" s="313"/>
      <c r="AA559" s="313"/>
      <c r="AB559" s="313"/>
      <c r="AC559" s="313"/>
      <c r="AD559" s="313"/>
      <c r="AE559" s="316"/>
      <c r="AF559" s="363"/>
      <c r="AG559" s="315"/>
      <c r="AH559" s="313"/>
      <c r="AI559" s="313"/>
      <c r="AJ559" s="313"/>
      <c r="AK559" s="313"/>
      <c r="AL559" s="367"/>
      <c r="AM559" s="313"/>
      <c r="AN559" s="311"/>
      <c r="AO559" s="316"/>
      <c r="AP559" s="373"/>
      <c r="AQ559" s="336"/>
      <c r="AR559" s="336"/>
      <c r="AS559" s="336"/>
      <c r="AT559" s="336"/>
      <c r="AU559" s="336"/>
      <c r="AV559" s="336"/>
      <c r="AW559" s="336"/>
      <c r="AX559" s="336"/>
      <c r="AY559" s="336"/>
      <c r="AZ559" s="336"/>
      <c r="BA559" s="336"/>
      <c r="BB559" s="336"/>
      <c r="BC559" s="336"/>
      <c r="BD559" s="336"/>
      <c r="BE559" s="336"/>
      <c r="BF559" s="336"/>
    </row>
    <row r="560" spans="1:58" s="109" customFormat="1" ht="12.95" customHeight="1">
      <c r="A560" s="341"/>
      <c r="B560" s="300"/>
      <c r="C560" s="300"/>
      <c r="D560" s="300"/>
      <c r="E560" s="362"/>
      <c r="F560" s="361"/>
      <c r="G560" s="315"/>
      <c r="H560" s="315"/>
      <c r="I560" s="315"/>
      <c r="J560" s="315"/>
      <c r="K560" s="315"/>
      <c r="L560" s="316"/>
      <c r="M560" s="250"/>
      <c r="N560" s="371"/>
      <c r="O560" s="251" t="str">
        <f>IFERROR(INDEX('Pipe Table'!$A$3:$R$39,MATCH('WELD LOG'!N560,'Pipe Table'!$A$3:$A$39,),MATCH('WELD LOG'!M560,'Pipe Table'!$A$3:$R$3,0)),"")</f>
        <v/>
      </c>
      <c r="P560" s="601">
        <f t="shared" si="8"/>
        <v>0</v>
      </c>
      <c r="Q560" s="372"/>
      <c r="R560" s="316"/>
      <c r="S560" s="352"/>
      <c r="T560" s="316"/>
      <c r="U560" s="316"/>
      <c r="V560" s="348"/>
      <c r="W560" s="316"/>
      <c r="X560" s="313"/>
      <c r="Y560" s="313"/>
      <c r="Z560" s="313"/>
      <c r="AA560" s="313"/>
      <c r="AB560" s="313"/>
      <c r="AC560" s="313"/>
      <c r="AD560" s="313"/>
      <c r="AE560" s="316"/>
      <c r="AF560" s="363"/>
      <c r="AG560" s="315"/>
      <c r="AH560" s="313"/>
      <c r="AI560" s="313"/>
      <c r="AJ560" s="313"/>
      <c r="AK560" s="313"/>
      <c r="AL560" s="367"/>
      <c r="AM560" s="313"/>
      <c r="AN560" s="311"/>
      <c r="AO560" s="316"/>
      <c r="AP560" s="373"/>
      <c r="AQ560" s="336"/>
      <c r="AR560" s="336"/>
      <c r="AS560" s="336"/>
      <c r="AT560" s="336"/>
      <c r="AU560" s="336"/>
      <c r="AV560" s="336"/>
      <c r="AW560" s="336"/>
      <c r="AX560" s="336"/>
      <c r="AY560" s="336"/>
      <c r="AZ560" s="336"/>
      <c r="BA560" s="336"/>
      <c r="BB560" s="336"/>
      <c r="BC560" s="336"/>
      <c r="BD560" s="336"/>
      <c r="BE560" s="336"/>
      <c r="BF560" s="336"/>
    </row>
    <row r="561" spans="1:58" s="109" customFormat="1" ht="12.95" customHeight="1">
      <c r="A561" s="341"/>
      <c r="B561" s="300"/>
      <c r="C561" s="300"/>
      <c r="D561" s="300"/>
      <c r="E561" s="362"/>
      <c r="F561" s="361"/>
      <c r="G561" s="315"/>
      <c r="H561" s="315"/>
      <c r="I561" s="315"/>
      <c r="J561" s="315"/>
      <c r="K561" s="315"/>
      <c r="L561" s="316"/>
      <c r="M561" s="250"/>
      <c r="N561" s="371"/>
      <c r="O561" s="251" t="str">
        <f>IFERROR(INDEX('Pipe Table'!$A$3:$R$39,MATCH('WELD LOG'!N561,'Pipe Table'!$A$3:$A$39,),MATCH('WELD LOG'!M561,'Pipe Table'!$A$3:$R$3,0)),"")</f>
        <v/>
      </c>
      <c r="P561" s="601">
        <f t="shared" si="8"/>
        <v>0</v>
      </c>
      <c r="Q561" s="372"/>
      <c r="R561" s="316"/>
      <c r="S561" s="352"/>
      <c r="T561" s="316"/>
      <c r="U561" s="316"/>
      <c r="V561" s="348"/>
      <c r="W561" s="316"/>
      <c r="X561" s="313"/>
      <c r="Y561" s="313"/>
      <c r="Z561" s="313"/>
      <c r="AA561" s="313"/>
      <c r="AB561" s="313"/>
      <c r="AC561" s="313"/>
      <c r="AD561" s="313"/>
      <c r="AE561" s="316"/>
      <c r="AF561" s="363"/>
      <c r="AG561" s="315"/>
      <c r="AH561" s="313"/>
      <c r="AI561" s="313"/>
      <c r="AJ561" s="313"/>
      <c r="AK561" s="313"/>
      <c r="AL561" s="367"/>
      <c r="AM561" s="313"/>
      <c r="AN561" s="311"/>
      <c r="AO561" s="316"/>
      <c r="AP561" s="373"/>
      <c r="AQ561" s="336"/>
      <c r="AR561" s="336"/>
      <c r="AS561" s="336"/>
      <c r="AT561" s="336"/>
      <c r="AU561" s="336"/>
      <c r="AV561" s="336"/>
      <c r="AW561" s="336"/>
      <c r="AX561" s="336"/>
      <c r="AY561" s="336"/>
      <c r="AZ561" s="336"/>
      <c r="BA561" s="336"/>
      <c r="BB561" s="336"/>
      <c r="BC561" s="336"/>
      <c r="BD561" s="336"/>
      <c r="BE561" s="336"/>
      <c r="BF561" s="336"/>
    </row>
    <row r="562" spans="1:58" s="109" customFormat="1" ht="12.95" customHeight="1">
      <c r="A562" s="341"/>
      <c r="B562" s="300"/>
      <c r="C562" s="300"/>
      <c r="D562" s="300"/>
      <c r="E562" s="362"/>
      <c r="F562" s="361"/>
      <c r="G562" s="315"/>
      <c r="H562" s="315"/>
      <c r="I562" s="315"/>
      <c r="J562" s="315"/>
      <c r="K562" s="315"/>
      <c r="L562" s="316"/>
      <c r="M562" s="250"/>
      <c r="N562" s="371"/>
      <c r="O562" s="251" t="str">
        <f>IFERROR(INDEX('Pipe Table'!$A$3:$R$39,MATCH('WELD LOG'!N562,'Pipe Table'!$A$3:$A$39,),MATCH('WELD LOG'!M562,'Pipe Table'!$A$3:$R$3,0)),"")</f>
        <v/>
      </c>
      <c r="P562" s="601">
        <f t="shared" si="8"/>
        <v>0</v>
      </c>
      <c r="Q562" s="372"/>
      <c r="R562" s="316"/>
      <c r="S562" s="300"/>
      <c r="T562" s="316"/>
      <c r="U562" s="316"/>
      <c r="V562" s="348"/>
      <c r="W562" s="316"/>
      <c r="X562" s="313"/>
      <c r="Y562" s="350"/>
      <c r="Z562" s="313"/>
      <c r="AA562" s="313"/>
      <c r="AB562" s="313"/>
      <c r="AC562" s="313"/>
      <c r="AD562" s="313"/>
      <c r="AE562" s="316"/>
      <c r="AF562" s="363"/>
      <c r="AG562" s="315"/>
      <c r="AH562" s="313"/>
      <c r="AI562" s="313"/>
      <c r="AJ562" s="313"/>
      <c r="AK562" s="313"/>
      <c r="AL562" s="367"/>
      <c r="AM562" s="313"/>
      <c r="AN562" s="311"/>
      <c r="AO562" s="316"/>
      <c r="AP562" s="373"/>
      <c r="AQ562" s="336"/>
      <c r="AR562" s="336"/>
      <c r="AS562" s="336"/>
      <c r="AT562" s="336"/>
      <c r="AU562" s="336"/>
      <c r="AV562" s="336"/>
      <c r="AW562" s="336"/>
      <c r="AX562" s="336"/>
      <c r="AY562" s="336"/>
      <c r="AZ562" s="336"/>
      <c r="BA562" s="336"/>
      <c r="BB562" s="336"/>
      <c r="BC562" s="336"/>
      <c r="BD562" s="336"/>
      <c r="BE562" s="336"/>
      <c r="BF562" s="336"/>
    </row>
    <row r="563" spans="1:58" s="109" customFormat="1" ht="12.95" customHeight="1">
      <c r="A563" s="341"/>
      <c r="B563" s="300"/>
      <c r="C563" s="300"/>
      <c r="D563" s="300"/>
      <c r="E563" s="362"/>
      <c r="F563" s="361"/>
      <c r="G563" s="315"/>
      <c r="H563" s="315"/>
      <c r="I563" s="315"/>
      <c r="J563" s="315"/>
      <c r="K563" s="315"/>
      <c r="L563" s="316"/>
      <c r="M563" s="250"/>
      <c r="N563" s="371"/>
      <c r="O563" s="251" t="str">
        <f>IFERROR(INDEX('Pipe Table'!$A$3:$R$39,MATCH('WELD LOG'!N563,'Pipe Table'!$A$3:$A$39,),MATCH('WELD LOG'!M563,'Pipe Table'!$A$3:$R$3,0)),"")</f>
        <v/>
      </c>
      <c r="P563" s="601">
        <f t="shared" si="8"/>
        <v>0</v>
      </c>
      <c r="Q563" s="372"/>
      <c r="R563" s="316"/>
      <c r="S563" s="300"/>
      <c r="T563" s="316"/>
      <c r="U563" s="316"/>
      <c r="V563" s="348"/>
      <c r="W563" s="316"/>
      <c r="X563" s="313"/>
      <c r="Y563" s="313"/>
      <c r="Z563" s="313"/>
      <c r="AA563" s="313"/>
      <c r="AB563" s="313"/>
      <c r="AC563" s="313"/>
      <c r="AD563" s="313"/>
      <c r="AE563" s="316"/>
      <c r="AF563" s="363"/>
      <c r="AG563" s="315"/>
      <c r="AH563" s="313"/>
      <c r="AI563" s="313"/>
      <c r="AJ563" s="313"/>
      <c r="AK563" s="313"/>
      <c r="AL563" s="367"/>
      <c r="AM563" s="313"/>
      <c r="AN563" s="311"/>
      <c r="AO563" s="313"/>
      <c r="AP563" s="373"/>
      <c r="AQ563" s="336"/>
      <c r="AR563" s="336"/>
      <c r="AS563" s="336"/>
      <c r="AT563" s="336"/>
      <c r="AU563" s="336"/>
      <c r="AV563" s="336"/>
      <c r="AW563" s="336"/>
      <c r="AX563" s="336"/>
      <c r="AY563" s="336"/>
      <c r="AZ563" s="336"/>
      <c r="BA563" s="336"/>
      <c r="BB563" s="336"/>
      <c r="BC563" s="336"/>
      <c r="BD563" s="336"/>
      <c r="BE563" s="336"/>
      <c r="BF563" s="336"/>
    </row>
    <row r="564" spans="1:58" s="109" customFormat="1" ht="12.95" customHeight="1">
      <c r="A564" s="341"/>
      <c r="B564" s="300"/>
      <c r="C564" s="300"/>
      <c r="D564" s="300"/>
      <c r="E564" s="362"/>
      <c r="F564" s="361"/>
      <c r="G564" s="315"/>
      <c r="H564" s="315"/>
      <c r="I564" s="315"/>
      <c r="J564" s="315"/>
      <c r="K564" s="315"/>
      <c r="L564" s="316"/>
      <c r="M564" s="250"/>
      <c r="N564" s="371"/>
      <c r="O564" s="251" t="str">
        <f>IFERROR(INDEX('Pipe Table'!$A$3:$R$39,MATCH('WELD LOG'!N564,'Pipe Table'!$A$3:$A$39,),MATCH('WELD LOG'!M564,'Pipe Table'!$A$3:$R$3,0)),"")</f>
        <v/>
      </c>
      <c r="P564" s="601">
        <f t="shared" si="8"/>
        <v>0</v>
      </c>
      <c r="Q564" s="372"/>
      <c r="R564" s="316"/>
      <c r="S564" s="352"/>
      <c r="T564" s="316"/>
      <c r="U564" s="316"/>
      <c r="V564" s="348"/>
      <c r="W564" s="316"/>
      <c r="X564" s="313"/>
      <c r="Y564" s="313"/>
      <c r="Z564" s="313"/>
      <c r="AA564" s="313"/>
      <c r="AB564" s="313"/>
      <c r="AC564" s="350"/>
      <c r="AD564" s="350"/>
      <c r="AE564" s="316"/>
      <c r="AF564" s="363"/>
      <c r="AG564" s="315"/>
      <c r="AH564" s="313"/>
      <c r="AI564" s="313"/>
      <c r="AJ564" s="313"/>
      <c r="AK564" s="313"/>
      <c r="AL564" s="367"/>
      <c r="AM564" s="313"/>
      <c r="AN564" s="311"/>
      <c r="AO564" s="313"/>
      <c r="AP564" s="373"/>
      <c r="AQ564" s="336"/>
      <c r="AR564" s="336"/>
      <c r="AS564" s="336"/>
      <c r="AT564" s="336"/>
      <c r="AU564" s="336"/>
      <c r="AV564" s="336"/>
      <c r="AW564" s="336"/>
      <c r="AX564" s="336"/>
      <c r="AY564" s="336"/>
      <c r="AZ564" s="336"/>
      <c r="BA564" s="336"/>
      <c r="BB564" s="336"/>
      <c r="BC564" s="336"/>
      <c r="BD564" s="336"/>
      <c r="BE564" s="336"/>
      <c r="BF564" s="336"/>
    </row>
    <row r="565" spans="1:58" s="109" customFormat="1" ht="12.95" customHeight="1">
      <c r="A565" s="341"/>
      <c r="B565" s="300"/>
      <c r="C565" s="300"/>
      <c r="D565" s="300"/>
      <c r="E565" s="362"/>
      <c r="F565" s="361"/>
      <c r="G565" s="315"/>
      <c r="H565" s="315"/>
      <c r="I565" s="315"/>
      <c r="J565" s="315"/>
      <c r="K565" s="315"/>
      <c r="L565" s="316"/>
      <c r="M565" s="250"/>
      <c r="N565" s="371"/>
      <c r="O565" s="251" t="str">
        <f>IFERROR(INDEX('Pipe Table'!$A$3:$R$39,MATCH('WELD LOG'!N565,'Pipe Table'!$A$3:$A$39,),MATCH('WELD LOG'!M565,'Pipe Table'!$A$3:$R$3,0)),"")</f>
        <v/>
      </c>
      <c r="P565" s="601">
        <f t="shared" si="8"/>
        <v>0</v>
      </c>
      <c r="Q565" s="372"/>
      <c r="R565" s="316"/>
      <c r="S565" s="352"/>
      <c r="T565" s="316"/>
      <c r="U565" s="316"/>
      <c r="V565" s="348"/>
      <c r="W565" s="316"/>
      <c r="X565" s="313"/>
      <c r="Y565" s="313"/>
      <c r="Z565" s="313"/>
      <c r="AA565" s="313"/>
      <c r="AB565" s="313"/>
      <c r="AC565" s="313"/>
      <c r="AD565" s="313"/>
      <c r="AE565" s="316"/>
      <c r="AF565" s="363"/>
      <c r="AG565" s="315"/>
      <c r="AH565" s="313"/>
      <c r="AI565" s="313"/>
      <c r="AJ565" s="313"/>
      <c r="AK565" s="313"/>
      <c r="AL565" s="367"/>
      <c r="AM565" s="313"/>
      <c r="AN565" s="311"/>
      <c r="AO565" s="313"/>
      <c r="AP565" s="373"/>
      <c r="AQ565" s="336"/>
      <c r="AR565" s="336"/>
      <c r="AS565" s="336"/>
      <c r="AT565" s="336"/>
      <c r="AU565" s="336"/>
      <c r="AV565" s="336"/>
      <c r="AW565" s="336"/>
      <c r="AX565" s="336"/>
      <c r="AY565" s="336"/>
      <c r="AZ565" s="336"/>
      <c r="BA565" s="336"/>
      <c r="BB565" s="336"/>
      <c r="BC565" s="336"/>
      <c r="BD565" s="336"/>
      <c r="BE565" s="336"/>
      <c r="BF565" s="336"/>
    </row>
    <row r="566" spans="1:58" s="109" customFormat="1" ht="12.95" customHeight="1">
      <c r="A566" s="341"/>
      <c r="B566" s="300"/>
      <c r="C566" s="300"/>
      <c r="D566" s="300"/>
      <c r="E566" s="362"/>
      <c r="F566" s="361"/>
      <c r="G566" s="315"/>
      <c r="H566" s="315"/>
      <c r="I566" s="315"/>
      <c r="J566" s="315"/>
      <c r="K566" s="315"/>
      <c r="L566" s="316"/>
      <c r="M566" s="250"/>
      <c r="N566" s="371"/>
      <c r="O566" s="251" t="str">
        <f>IFERROR(INDEX('Pipe Table'!$A$3:$R$39,MATCH('WELD LOG'!N566,'Pipe Table'!$A$3:$A$39,),MATCH('WELD LOG'!M566,'Pipe Table'!$A$3:$R$3,0)),"")</f>
        <v/>
      </c>
      <c r="P566" s="601">
        <f t="shared" si="8"/>
        <v>0</v>
      </c>
      <c r="Q566" s="372"/>
      <c r="R566" s="316"/>
      <c r="S566" s="352"/>
      <c r="T566" s="316"/>
      <c r="U566" s="316"/>
      <c r="V566" s="348"/>
      <c r="W566" s="316"/>
      <c r="X566" s="313"/>
      <c r="Y566" s="313"/>
      <c r="Z566" s="313"/>
      <c r="AA566" s="313"/>
      <c r="AB566" s="313"/>
      <c r="AC566" s="313"/>
      <c r="AD566" s="313"/>
      <c r="AE566" s="316"/>
      <c r="AF566" s="363"/>
      <c r="AG566" s="315"/>
      <c r="AH566" s="313"/>
      <c r="AI566" s="313"/>
      <c r="AJ566" s="313"/>
      <c r="AK566" s="313"/>
      <c r="AL566" s="367"/>
      <c r="AM566" s="313"/>
      <c r="AN566" s="311"/>
      <c r="AO566" s="316"/>
      <c r="AP566" s="373"/>
      <c r="AQ566" s="336"/>
      <c r="AR566" s="336"/>
      <c r="AS566" s="336"/>
      <c r="AT566" s="336"/>
      <c r="AU566" s="336"/>
      <c r="AV566" s="336"/>
      <c r="AW566" s="336"/>
      <c r="AX566" s="336"/>
      <c r="AY566" s="336"/>
      <c r="AZ566" s="336"/>
      <c r="BA566" s="336"/>
      <c r="BB566" s="336"/>
      <c r="BC566" s="336"/>
      <c r="BD566" s="336"/>
      <c r="BE566" s="336"/>
      <c r="BF566" s="336"/>
    </row>
    <row r="567" spans="1:58" s="109" customFormat="1" ht="12.95" customHeight="1">
      <c r="A567" s="341"/>
      <c r="B567" s="300"/>
      <c r="C567" s="300"/>
      <c r="D567" s="300"/>
      <c r="E567" s="362"/>
      <c r="F567" s="361"/>
      <c r="G567" s="315"/>
      <c r="H567" s="315"/>
      <c r="I567" s="315"/>
      <c r="J567" s="315"/>
      <c r="K567" s="315"/>
      <c r="L567" s="316"/>
      <c r="M567" s="250"/>
      <c r="N567" s="371"/>
      <c r="O567" s="251" t="str">
        <f>IFERROR(INDEX('Pipe Table'!$A$3:$R$39,MATCH('WELD LOG'!N567,'Pipe Table'!$A$3:$A$39,),MATCH('WELD LOG'!M567,'Pipe Table'!$A$3:$R$3,0)),"")</f>
        <v/>
      </c>
      <c r="P567" s="601">
        <f t="shared" si="8"/>
        <v>0</v>
      </c>
      <c r="Q567" s="372"/>
      <c r="R567" s="316"/>
      <c r="S567" s="352"/>
      <c r="T567" s="316"/>
      <c r="U567" s="316"/>
      <c r="V567" s="348"/>
      <c r="W567" s="316"/>
      <c r="X567" s="313"/>
      <c r="Y567" s="313"/>
      <c r="Z567" s="313"/>
      <c r="AA567" s="313"/>
      <c r="AB567" s="313"/>
      <c r="AC567" s="313"/>
      <c r="AD567" s="313"/>
      <c r="AE567" s="316"/>
      <c r="AF567" s="363"/>
      <c r="AG567" s="315"/>
      <c r="AH567" s="313"/>
      <c r="AI567" s="313"/>
      <c r="AJ567" s="313"/>
      <c r="AK567" s="313"/>
      <c r="AL567" s="367"/>
      <c r="AM567" s="313"/>
      <c r="AN567" s="311"/>
      <c r="AO567" s="316"/>
      <c r="AP567" s="373"/>
      <c r="AQ567" s="336"/>
      <c r="AR567" s="336"/>
      <c r="AS567" s="336"/>
      <c r="AT567" s="336"/>
      <c r="AU567" s="336"/>
      <c r="AV567" s="336"/>
      <c r="AW567" s="336"/>
      <c r="AX567" s="336"/>
      <c r="AY567" s="336"/>
      <c r="AZ567" s="336"/>
      <c r="BA567" s="336"/>
      <c r="BB567" s="336"/>
      <c r="BC567" s="336"/>
      <c r="BD567" s="336"/>
      <c r="BE567" s="336"/>
      <c r="BF567" s="336"/>
    </row>
    <row r="568" spans="1:58" s="109" customFormat="1" ht="12.95" customHeight="1">
      <c r="A568" s="341"/>
      <c r="B568" s="300"/>
      <c r="C568" s="300"/>
      <c r="D568" s="300"/>
      <c r="E568" s="362"/>
      <c r="F568" s="361"/>
      <c r="G568" s="315"/>
      <c r="H568" s="315"/>
      <c r="I568" s="315"/>
      <c r="J568" s="315"/>
      <c r="K568" s="315"/>
      <c r="L568" s="316"/>
      <c r="M568" s="250"/>
      <c r="N568" s="371"/>
      <c r="O568" s="251" t="str">
        <f>IFERROR(INDEX('Pipe Table'!$A$3:$R$39,MATCH('WELD LOG'!N568,'Pipe Table'!$A$3:$A$39,),MATCH('WELD LOG'!M568,'Pipe Table'!$A$3:$R$3,0)),"")</f>
        <v/>
      </c>
      <c r="P568" s="601">
        <f t="shared" si="8"/>
        <v>0</v>
      </c>
      <c r="Q568" s="372"/>
      <c r="R568" s="316"/>
      <c r="S568" s="300"/>
      <c r="T568" s="316"/>
      <c r="U568" s="316"/>
      <c r="V568" s="348"/>
      <c r="W568" s="316"/>
      <c r="X568" s="313"/>
      <c r="Y568" s="313"/>
      <c r="Z568" s="313"/>
      <c r="AA568" s="313"/>
      <c r="AB568" s="313"/>
      <c r="AC568" s="313"/>
      <c r="AD568" s="313"/>
      <c r="AE568" s="316"/>
      <c r="AF568" s="363"/>
      <c r="AG568" s="315"/>
      <c r="AH568" s="313"/>
      <c r="AI568" s="313"/>
      <c r="AJ568" s="313"/>
      <c r="AK568" s="313"/>
      <c r="AL568" s="367"/>
      <c r="AM568" s="313"/>
      <c r="AN568" s="311"/>
      <c r="AO568" s="316"/>
      <c r="AP568" s="373"/>
      <c r="AQ568" s="336"/>
      <c r="AR568" s="336"/>
      <c r="AS568" s="336"/>
      <c r="AT568" s="336"/>
      <c r="AU568" s="336"/>
      <c r="AV568" s="336"/>
      <c r="AW568" s="336"/>
      <c r="AX568" s="336"/>
      <c r="AY568" s="336"/>
      <c r="AZ568" s="336"/>
      <c r="BA568" s="336"/>
      <c r="BB568" s="336"/>
      <c r="BC568" s="336"/>
      <c r="BD568" s="336"/>
      <c r="BE568" s="336"/>
      <c r="BF568" s="336"/>
    </row>
    <row r="569" spans="1:58" s="109" customFormat="1" ht="12.95" customHeight="1">
      <c r="A569" s="341"/>
      <c r="B569" s="300"/>
      <c r="C569" s="300"/>
      <c r="D569" s="300"/>
      <c r="E569" s="362"/>
      <c r="F569" s="361"/>
      <c r="G569" s="315"/>
      <c r="H569" s="315"/>
      <c r="I569" s="315"/>
      <c r="J569" s="315"/>
      <c r="K569" s="315"/>
      <c r="L569" s="316"/>
      <c r="M569" s="250"/>
      <c r="N569" s="371"/>
      <c r="O569" s="251" t="str">
        <f>IFERROR(INDEX('Pipe Table'!$A$3:$R$39,MATCH('WELD LOG'!N569,'Pipe Table'!$A$3:$A$39,),MATCH('WELD LOG'!M569,'Pipe Table'!$A$3:$R$3,0)),"")</f>
        <v/>
      </c>
      <c r="P569" s="601">
        <f t="shared" si="8"/>
        <v>0</v>
      </c>
      <c r="Q569" s="372"/>
      <c r="R569" s="316"/>
      <c r="S569" s="300"/>
      <c r="T569" s="316"/>
      <c r="U569" s="316"/>
      <c r="V569" s="348"/>
      <c r="W569" s="316"/>
      <c r="X569" s="313"/>
      <c r="Y569" s="313"/>
      <c r="Z569" s="313"/>
      <c r="AA569" s="313"/>
      <c r="AB569" s="313"/>
      <c r="AC569" s="313"/>
      <c r="AD569" s="313"/>
      <c r="AE569" s="316"/>
      <c r="AF569" s="363"/>
      <c r="AG569" s="315"/>
      <c r="AH569" s="313"/>
      <c r="AI569" s="313"/>
      <c r="AJ569" s="313"/>
      <c r="AK569" s="313"/>
      <c r="AL569" s="367"/>
      <c r="AM569" s="313"/>
      <c r="AN569" s="311"/>
      <c r="AO569" s="316"/>
      <c r="AP569" s="373"/>
      <c r="AQ569" s="336"/>
      <c r="AR569" s="336"/>
      <c r="AS569" s="336"/>
      <c r="AT569" s="336"/>
      <c r="AU569" s="336"/>
      <c r="AV569" s="336"/>
      <c r="AW569" s="336"/>
      <c r="AX569" s="336"/>
      <c r="AY569" s="336"/>
      <c r="AZ569" s="336"/>
      <c r="BA569" s="336"/>
      <c r="BB569" s="336"/>
      <c r="BC569" s="336"/>
      <c r="BD569" s="336"/>
      <c r="BE569" s="336"/>
      <c r="BF569" s="336"/>
    </row>
    <row r="570" spans="1:58" s="109" customFormat="1" ht="12.95" customHeight="1">
      <c r="A570" s="341"/>
      <c r="B570" s="300"/>
      <c r="C570" s="300"/>
      <c r="D570" s="300"/>
      <c r="E570" s="362"/>
      <c r="F570" s="361"/>
      <c r="G570" s="315"/>
      <c r="H570" s="315"/>
      <c r="I570" s="315"/>
      <c r="J570" s="315"/>
      <c r="K570" s="315"/>
      <c r="L570" s="316"/>
      <c r="M570" s="250"/>
      <c r="N570" s="371"/>
      <c r="O570" s="251" t="str">
        <f>IFERROR(INDEX('Pipe Table'!$A$3:$R$39,MATCH('WELD LOG'!N570,'Pipe Table'!$A$3:$A$39,),MATCH('WELD LOG'!M570,'Pipe Table'!$A$3:$R$3,0)),"")</f>
        <v/>
      </c>
      <c r="P570" s="601">
        <f t="shared" si="8"/>
        <v>0</v>
      </c>
      <c r="Q570" s="367"/>
      <c r="R570" s="316"/>
      <c r="S570" s="352"/>
      <c r="T570" s="316"/>
      <c r="U570" s="316"/>
      <c r="V570" s="348"/>
      <c r="W570" s="316"/>
      <c r="X570" s="313"/>
      <c r="Y570" s="313"/>
      <c r="Z570" s="313"/>
      <c r="AA570" s="313"/>
      <c r="AB570" s="313"/>
      <c r="AC570" s="313"/>
      <c r="AD570" s="313"/>
      <c r="AE570" s="316"/>
      <c r="AF570" s="363"/>
      <c r="AG570" s="315"/>
      <c r="AH570" s="313"/>
      <c r="AI570" s="313"/>
      <c r="AJ570" s="313"/>
      <c r="AK570" s="350"/>
      <c r="AL570" s="367"/>
      <c r="AM570" s="313"/>
      <c r="AN570" s="311"/>
      <c r="AO570" s="316"/>
      <c r="AP570" s="373"/>
      <c r="AQ570" s="336"/>
      <c r="AR570" s="336"/>
      <c r="AS570" s="336"/>
      <c r="AT570" s="336"/>
      <c r="AU570" s="336"/>
      <c r="AV570" s="336"/>
      <c r="AW570" s="336"/>
      <c r="AX570" s="336"/>
      <c r="AY570" s="336"/>
      <c r="AZ570" s="336"/>
      <c r="BA570" s="336"/>
      <c r="BB570" s="336"/>
      <c r="BC570" s="336"/>
      <c r="BD570" s="336"/>
      <c r="BE570" s="336"/>
      <c r="BF570" s="336"/>
    </row>
    <row r="571" spans="1:58" s="109" customFormat="1" ht="12.95" customHeight="1">
      <c r="A571" s="341"/>
      <c r="B571" s="300"/>
      <c r="C571" s="300"/>
      <c r="D571" s="300"/>
      <c r="E571" s="362"/>
      <c r="F571" s="361"/>
      <c r="G571" s="315"/>
      <c r="H571" s="315"/>
      <c r="I571" s="315"/>
      <c r="J571" s="315"/>
      <c r="K571" s="315"/>
      <c r="L571" s="316"/>
      <c r="M571" s="250"/>
      <c r="N571" s="371"/>
      <c r="O571" s="251" t="str">
        <f>IFERROR(INDEX('Pipe Table'!$A$3:$R$39,MATCH('WELD LOG'!N571,'Pipe Table'!$A$3:$A$39,),MATCH('WELD LOG'!M571,'Pipe Table'!$A$3:$R$3,0)),"")</f>
        <v/>
      </c>
      <c r="P571" s="601">
        <f t="shared" si="8"/>
        <v>0</v>
      </c>
      <c r="Q571" s="367"/>
      <c r="R571" s="316"/>
      <c r="S571" s="352"/>
      <c r="T571" s="316"/>
      <c r="U571" s="316"/>
      <c r="V571" s="348"/>
      <c r="W571" s="316"/>
      <c r="X571" s="313"/>
      <c r="Y571" s="313"/>
      <c r="Z571" s="313"/>
      <c r="AA571" s="313"/>
      <c r="AB571" s="313"/>
      <c r="AC571" s="313"/>
      <c r="AD571" s="313"/>
      <c r="AE571" s="316"/>
      <c r="AF571" s="363"/>
      <c r="AG571" s="315"/>
      <c r="AH571" s="313"/>
      <c r="AI571" s="313"/>
      <c r="AJ571" s="313"/>
      <c r="AK571" s="313"/>
      <c r="AL571" s="367"/>
      <c r="AM571" s="313"/>
      <c r="AN571" s="311"/>
      <c r="AO571" s="316"/>
      <c r="AP571" s="373"/>
      <c r="AQ571" s="336"/>
      <c r="AR571" s="336"/>
      <c r="AS571" s="336"/>
      <c r="AT571" s="336"/>
      <c r="AU571" s="336"/>
      <c r="AV571" s="336"/>
      <c r="AW571" s="336"/>
      <c r="AX571" s="336"/>
      <c r="AY571" s="336"/>
      <c r="AZ571" s="336"/>
      <c r="BA571" s="336"/>
      <c r="BB571" s="336"/>
      <c r="BC571" s="336"/>
      <c r="BD571" s="336"/>
      <c r="BE571" s="336"/>
      <c r="BF571" s="336"/>
    </row>
    <row r="572" spans="1:58" s="109" customFormat="1" ht="12.95" customHeight="1">
      <c r="A572" s="341"/>
      <c r="B572" s="300"/>
      <c r="C572" s="300"/>
      <c r="D572" s="300"/>
      <c r="E572" s="362"/>
      <c r="F572" s="361"/>
      <c r="G572" s="315"/>
      <c r="H572" s="315"/>
      <c r="I572" s="315"/>
      <c r="J572" s="315"/>
      <c r="K572" s="315"/>
      <c r="L572" s="316"/>
      <c r="M572" s="250"/>
      <c r="N572" s="371"/>
      <c r="O572" s="251" t="str">
        <f>IFERROR(INDEX('Pipe Table'!$A$3:$R$39,MATCH('WELD LOG'!N572,'Pipe Table'!$A$3:$A$39,),MATCH('WELD LOG'!M572,'Pipe Table'!$A$3:$R$3,0)),"")</f>
        <v/>
      </c>
      <c r="P572" s="601">
        <f t="shared" si="8"/>
        <v>0</v>
      </c>
      <c r="Q572" s="367"/>
      <c r="R572" s="316"/>
      <c r="S572" s="352"/>
      <c r="T572" s="310"/>
      <c r="U572" s="316"/>
      <c r="V572" s="348"/>
      <c r="W572" s="316"/>
      <c r="X572" s="313"/>
      <c r="Y572" s="313"/>
      <c r="Z572" s="313"/>
      <c r="AA572" s="313"/>
      <c r="AB572" s="313"/>
      <c r="AC572" s="313"/>
      <c r="AD572" s="313"/>
      <c r="AE572" s="316"/>
      <c r="AF572" s="363"/>
      <c r="AG572" s="315"/>
      <c r="AH572" s="313"/>
      <c r="AI572" s="313"/>
      <c r="AJ572" s="313"/>
      <c r="AK572" s="313"/>
      <c r="AL572" s="367"/>
      <c r="AM572" s="313"/>
      <c r="AN572" s="311"/>
      <c r="AO572" s="316"/>
      <c r="AP572" s="373"/>
      <c r="AQ572" s="336"/>
      <c r="AR572" s="336"/>
      <c r="AS572" s="336"/>
      <c r="AT572" s="336"/>
      <c r="AU572" s="336"/>
      <c r="AV572" s="336"/>
      <c r="AW572" s="336"/>
      <c r="AX572" s="336"/>
      <c r="AY572" s="336"/>
      <c r="AZ572" s="336"/>
      <c r="BA572" s="336"/>
      <c r="BB572" s="336"/>
      <c r="BC572" s="336"/>
      <c r="BD572" s="336"/>
      <c r="BE572" s="336"/>
      <c r="BF572" s="336"/>
    </row>
    <row r="573" spans="1:58" s="109" customFormat="1" ht="12.95" customHeight="1">
      <c r="A573" s="341"/>
      <c r="B573" s="300"/>
      <c r="C573" s="300"/>
      <c r="D573" s="300"/>
      <c r="E573" s="362"/>
      <c r="F573" s="361"/>
      <c r="G573" s="315"/>
      <c r="H573" s="315"/>
      <c r="I573" s="315"/>
      <c r="J573" s="315"/>
      <c r="K573" s="315"/>
      <c r="L573" s="316"/>
      <c r="M573" s="250"/>
      <c r="N573" s="371"/>
      <c r="O573" s="251" t="str">
        <f>IFERROR(INDEX('Pipe Table'!$A$3:$R$39,MATCH('WELD LOG'!N573,'Pipe Table'!$A$3:$A$39,),MATCH('WELD LOG'!M573,'Pipe Table'!$A$3:$R$3,0)),"")</f>
        <v/>
      </c>
      <c r="P573" s="601">
        <f t="shared" si="8"/>
        <v>0</v>
      </c>
      <c r="Q573" s="367"/>
      <c r="R573" s="316"/>
      <c r="S573" s="352"/>
      <c r="T573" s="310"/>
      <c r="U573" s="316"/>
      <c r="V573" s="348"/>
      <c r="W573" s="316"/>
      <c r="X573" s="313"/>
      <c r="Y573" s="313"/>
      <c r="Z573" s="313"/>
      <c r="AA573" s="313"/>
      <c r="AB573" s="313"/>
      <c r="AC573" s="313"/>
      <c r="AD573" s="313"/>
      <c r="AE573" s="316"/>
      <c r="AF573" s="363"/>
      <c r="AG573" s="315"/>
      <c r="AH573" s="313"/>
      <c r="AI573" s="313"/>
      <c r="AJ573" s="313"/>
      <c r="AK573" s="313"/>
      <c r="AL573" s="367"/>
      <c r="AM573" s="313"/>
      <c r="AN573" s="311"/>
      <c r="AO573" s="316"/>
      <c r="AP573" s="373"/>
      <c r="AQ573" s="336"/>
      <c r="AR573" s="336"/>
      <c r="AS573" s="336"/>
      <c r="AT573" s="336"/>
      <c r="AU573" s="336"/>
      <c r="AV573" s="336"/>
      <c r="AW573" s="336"/>
      <c r="AX573" s="336"/>
      <c r="AY573" s="336"/>
      <c r="AZ573" s="336"/>
      <c r="BA573" s="336"/>
      <c r="BB573" s="336"/>
      <c r="BC573" s="336"/>
      <c r="BD573" s="336"/>
      <c r="BE573" s="336"/>
      <c r="BF573" s="336"/>
    </row>
    <row r="574" spans="1:58" s="109" customFormat="1" ht="12.95" customHeight="1">
      <c r="A574" s="341"/>
      <c r="B574" s="300"/>
      <c r="C574" s="300"/>
      <c r="D574" s="300"/>
      <c r="E574" s="362"/>
      <c r="F574" s="361"/>
      <c r="G574" s="315"/>
      <c r="H574" s="315"/>
      <c r="I574" s="315"/>
      <c r="J574" s="315"/>
      <c r="K574" s="315"/>
      <c r="L574" s="316"/>
      <c r="M574" s="250"/>
      <c r="N574" s="371"/>
      <c r="O574" s="251" t="str">
        <f>IFERROR(INDEX('Pipe Table'!$A$3:$R$39,MATCH('WELD LOG'!N574,'Pipe Table'!$A$3:$A$39,),MATCH('WELD LOG'!M574,'Pipe Table'!$A$3:$R$3,0)),"")</f>
        <v/>
      </c>
      <c r="P574" s="601">
        <f t="shared" si="8"/>
        <v>0</v>
      </c>
      <c r="Q574" s="372"/>
      <c r="R574" s="316"/>
      <c r="S574" s="300"/>
      <c r="T574" s="310"/>
      <c r="U574" s="316"/>
      <c r="V574" s="348"/>
      <c r="W574" s="316"/>
      <c r="X574" s="313"/>
      <c r="Y574" s="313"/>
      <c r="Z574" s="313"/>
      <c r="AA574" s="313"/>
      <c r="AB574" s="313"/>
      <c r="AC574" s="313"/>
      <c r="AD574" s="313"/>
      <c r="AE574" s="316"/>
      <c r="AF574" s="363"/>
      <c r="AG574" s="315"/>
      <c r="AH574" s="313"/>
      <c r="AI574" s="313"/>
      <c r="AJ574" s="313"/>
      <c r="AK574" s="313"/>
      <c r="AL574" s="367"/>
      <c r="AM574" s="313"/>
      <c r="AN574" s="311"/>
      <c r="AO574" s="316"/>
      <c r="AP574" s="373"/>
      <c r="AQ574" s="336"/>
      <c r="AR574" s="336"/>
      <c r="AS574" s="336"/>
      <c r="AT574" s="336"/>
      <c r="AU574" s="336"/>
      <c r="AV574" s="336"/>
      <c r="AW574" s="336"/>
      <c r="AX574" s="336"/>
      <c r="AY574" s="336"/>
      <c r="AZ574" s="336"/>
      <c r="BA574" s="336"/>
      <c r="BB574" s="336"/>
      <c r="BC574" s="336"/>
      <c r="BD574" s="336"/>
      <c r="BE574" s="336"/>
      <c r="BF574" s="336"/>
    </row>
    <row r="575" spans="1:58" s="109" customFormat="1" ht="12.95" customHeight="1">
      <c r="A575" s="341"/>
      <c r="B575" s="365"/>
      <c r="C575" s="300"/>
      <c r="D575" s="300"/>
      <c r="E575" s="362"/>
      <c r="F575" s="361"/>
      <c r="G575" s="315"/>
      <c r="H575" s="315"/>
      <c r="I575" s="315"/>
      <c r="J575" s="315"/>
      <c r="K575" s="315"/>
      <c r="L575" s="316"/>
      <c r="M575" s="250"/>
      <c r="N575" s="371"/>
      <c r="O575" s="251" t="str">
        <f>IFERROR(INDEX('Pipe Table'!$A$3:$R$39,MATCH('WELD LOG'!N575,'Pipe Table'!$A$3:$A$39,),MATCH('WELD LOG'!M575,'Pipe Table'!$A$3:$R$3,0)),"")</f>
        <v/>
      </c>
      <c r="P575" s="601">
        <f t="shared" si="8"/>
        <v>0</v>
      </c>
      <c r="Q575" s="372"/>
      <c r="R575" s="316"/>
      <c r="S575" s="300"/>
      <c r="T575" s="310"/>
      <c r="U575" s="316"/>
      <c r="V575" s="348"/>
      <c r="W575" s="316"/>
      <c r="X575" s="313"/>
      <c r="Y575" s="313"/>
      <c r="Z575" s="313"/>
      <c r="AA575" s="313"/>
      <c r="AB575" s="313"/>
      <c r="AC575" s="313"/>
      <c r="AD575" s="316"/>
      <c r="AE575" s="316"/>
      <c r="AF575" s="363"/>
      <c r="AG575" s="315"/>
      <c r="AH575" s="313"/>
      <c r="AI575" s="313"/>
      <c r="AJ575" s="313"/>
      <c r="AK575" s="313"/>
      <c r="AL575" s="367"/>
      <c r="AM575" s="313"/>
      <c r="AN575" s="311"/>
      <c r="AO575" s="316"/>
      <c r="AP575" s="373"/>
      <c r="AQ575" s="336"/>
      <c r="AR575" s="336"/>
      <c r="AS575" s="336"/>
      <c r="AT575" s="336"/>
      <c r="AU575" s="336"/>
      <c r="AV575" s="336"/>
      <c r="AW575" s="336"/>
      <c r="AX575" s="336"/>
      <c r="AY575" s="336"/>
      <c r="AZ575" s="336"/>
      <c r="BA575" s="336"/>
      <c r="BB575" s="336"/>
      <c r="BC575" s="336"/>
      <c r="BD575" s="336"/>
      <c r="BE575" s="336"/>
      <c r="BF575" s="336"/>
    </row>
    <row r="576" spans="1:58" s="109" customFormat="1" ht="12.95" customHeight="1">
      <c r="A576" s="341"/>
      <c r="B576" s="365"/>
      <c r="C576" s="300"/>
      <c r="D576" s="300"/>
      <c r="E576" s="362"/>
      <c r="F576" s="361"/>
      <c r="G576" s="315"/>
      <c r="H576" s="315"/>
      <c r="I576" s="315"/>
      <c r="J576" s="315"/>
      <c r="K576" s="315"/>
      <c r="L576" s="316"/>
      <c r="M576" s="250"/>
      <c r="N576" s="371"/>
      <c r="O576" s="251" t="str">
        <f>IFERROR(INDEX('Pipe Table'!$A$3:$R$39,MATCH('WELD LOG'!N576,'Pipe Table'!$A$3:$A$39,),MATCH('WELD LOG'!M576,'Pipe Table'!$A$3:$R$3,0)),"")</f>
        <v/>
      </c>
      <c r="P576" s="601">
        <f t="shared" si="8"/>
        <v>0</v>
      </c>
      <c r="Q576" s="372"/>
      <c r="R576" s="316"/>
      <c r="S576" s="300"/>
      <c r="T576" s="310"/>
      <c r="U576" s="300"/>
      <c r="V576" s="348"/>
      <c r="W576" s="316"/>
      <c r="X576" s="313"/>
      <c r="Y576" s="313"/>
      <c r="Z576" s="313"/>
      <c r="AA576" s="313"/>
      <c r="AB576" s="313"/>
      <c r="AC576" s="313"/>
      <c r="AD576" s="316"/>
      <c r="AE576" s="316"/>
      <c r="AF576" s="363"/>
      <c r="AG576" s="315"/>
      <c r="AH576" s="313"/>
      <c r="AI576" s="313"/>
      <c r="AJ576" s="313"/>
      <c r="AK576" s="313"/>
      <c r="AL576" s="367"/>
      <c r="AM576" s="311"/>
      <c r="AN576" s="311"/>
      <c r="AO576" s="316"/>
      <c r="AP576" s="373"/>
      <c r="AQ576" s="336"/>
      <c r="AR576" s="336"/>
      <c r="AS576" s="336"/>
      <c r="AT576" s="336"/>
      <c r="AU576" s="336"/>
      <c r="AV576" s="336"/>
      <c r="AW576" s="336"/>
      <c r="AX576" s="336"/>
      <c r="AY576" s="336"/>
      <c r="AZ576" s="336"/>
      <c r="BA576" s="336"/>
      <c r="BB576" s="336"/>
      <c r="BC576" s="336"/>
      <c r="BD576" s="336"/>
      <c r="BE576" s="336"/>
      <c r="BF576" s="336"/>
    </row>
    <row r="577" spans="1:58" s="109" customFormat="1" ht="12.95" customHeight="1">
      <c r="A577" s="341"/>
      <c r="B577" s="365"/>
      <c r="C577" s="300"/>
      <c r="D577" s="300"/>
      <c r="E577" s="362"/>
      <c r="F577" s="361"/>
      <c r="G577" s="315"/>
      <c r="H577" s="315"/>
      <c r="I577" s="315"/>
      <c r="J577" s="315"/>
      <c r="K577" s="315"/>
      <c r="L577" s="316"/>
      <c r="M577" s="250"/>
      <c r="N577" s="371"/>
      <c r="O577" s="251" t="str">
        <f>IFERROR(INDEX('Pipe Table'!$A$3:$R$39,MATCH('WELD LOG'!N577,'Pipe Table'!$A$3:$A$39,),MATCH('WELD LOG'!M577,'Pipe Table'!$A$3:$R$3,0)),"")</f>
        <v/>
      </c>
      <c r="P577" s="601">
        <f t="shared" si="8"/>
        <v>0</v>
      </c>
      <c r="Q577" s="372"/>
      <c r="R577" s="316"/>
      <c r="S577" s="300"/>
      <c r="T577" s="310"/>
      <c r="U577" s="316"/>
      <c r="V577" s="348"/>
      <c r="W577" s="316"/>
      <c r="X577" s="313"/>
      <c r="Y577" s="313"/>
      <c r="Z577" s="313"/>
      <c r="AA577" s="313"/>
      <c r="AB577" s="313"/>
      <c r="AC577" s="313"/>
      <c r="AD577" s="316"/>
      <c r="AE577" s="316"/>
      <c r="AF577" s="363"/>
      <c r="AG577" s="315"/>
      <c r="AH577" s="313"/>
      <c r="AI577" s="313"/>
      <c r="AJ577" s="313"/>
      <c r="AK577" s="313"/>
      <c r="AL577" s="367"/>
      <c r="AM577" s="311"/>
      <c r="AN577" s="311"/>
      <c r="AO577" s="316"/>
      <c r="AP577" s="373"/>
      <c r="AQ577" s="336"/>
      <c r="AR577" s="336"/>
      <c r="AS577" s="336"/>
      <c r="AT577" s="336"/>
      <c r="AU577" s="336"/>
      <c r="AV577" s="336"/>
      <c r="AW577" s="336"/>
      <c r="AX577" s="336"/>
      <c r="AY577" s="336"/>
      <c r="AZ577" s="336"/>
      <c r="BA577" s="336"/>
      <c r="BB577" s="336"/>
      <c r="BC577" s="336"/>
      <c r="BD577" s="336"/>
      <c r="BE577" s="336"/>
      <c r="BF577" s="336"/>
    </row>
    <row r="578" spans="1:58" s="109" customFormat="1" ht="12.95" customHeight="1">
      <c r="A578" s="341"/>
      <c r="B578" s="365"/>
      <c r="C578" s="300"/>
      <c r="D578" s="300"/>
      <c r="E578" s="362"/>
      <c r="F578" s="361"/>
      <c r="G578" s="315"/>
      <c r="H578" s="315"/>
      <c r="I578" s="315"/>
      <c r="J578" s="315"/>
      <c r="K578" s="315"/>
      <c r="L578" s="316"/>
      <c r="M578" s="250"/>
      <c r="N578" s="371"/>
      <c r="O578" s="251" t="str">
        <f>IFERROR(INDEX('Pipe Table'!$A$3:$R$39,MATCH('WELD LOG'!N578,'Pipe Table'!$A$3:$A$39,),MATCH('WELD LOG'!M578,'Pipe Table'!$A$3:$R$3,0)),"")</f>
        <v/>
      </c>
      <c r="P578" s="601">
        <f t="shared" si="8"/>
        <v>0</v>
      </c>
      <c r="Q578" s="372"/>
      <c r="R578" s="316"/>
      <c r="S578" s="300"/>
      <c r="T578" s="316"/>
      <c r="U578" s="300"/>
      <c r="V578" s="348"/>
      <c r="W578" s="316"/>
      <c r="X578" s="313"/>
      <c r="Y578" s="313"/>
      <c r="Z578" s="313"/>
      <c r="AA578" s="313"/>
      <c r="AB578" s="313"/>
      <c r="AC578" s="313"/>
      <c r="AD578" s="316"/>
      <c r="AE578" s="316"/>
      <c r="AF578" s="363"/>
      <c r="AG578" s="315"/>
      <c r="AH578" s="313"/>
      <c r="AI578" s="313"/>
      <c r="AJ578" s="313"/>
      <c r="AK578" s="313"/>
      <c r="AL578" s="367"/>
      <c r="AM578" s="313"/>
      <c r="AN578" s="311"/>
      <c r="AO578" s="316"/>
      <c r="AP578" s="373"/>
      <c r="AQ578" s="336"/>
      <c r="AR578" s="336"/>
      <c r="AS578" s="336"/>
      <c r="AT578" s="336"/>
      <c r="AU578" s="336"/>
      <c r="AV578" s="336"/>
      <c r="AW578" s="336"/>
      <c r="AX578" s="336"/>
      <c r="AY578" s="336"/>
      <c r="AZ578" s="336"/>
      <c r="BA578" s="336"/>
      <c r="BB578" s="336"/>
      <c r="BC578" s="336"/>
      <c r="BD578" s="336"/>
      <c r="BE578" s="336"/>
      <c r="BF578" s="336"/>
    </row>
    <row r="579" spans="1:58" s="109" customFormat="1" ht="12.95" customHeight="1">
      <c r="A579" s="341"/>
      <c r="B579" s="365"/>
      <c r="C579" s="300"/>
      <c r="D579" s="300"/>
      <c r="E579" s="362"/>
      <c r="F579" s="361"/>
      <c r="G579" s="315"/>
      <c r="H579" s="315"/>
      <c r="I579" s="315"/>
      <c r="J579" s="315"/>
      <c r="K579" s="315"/>
      <c r="L579" s="316"/>
      <c r="M579" s="250"/>
      <c r="N579" s="371"/>
      <c r="O579" s="251" t="str">
        <f>IFERROR(INDEX('Pipe Table'!$A$3:$R$39,MATCH('WELD LOG'!N579,'Pipe Table'!$A$3:$A$39,),MATCH('WELD LOG'!M579,'Pipe Table'!$A$3:$R$3,0)),"")</f>
        <v/>
      </c>
      <c r="P579" s="601">
        <f t="shared" si="8"/>
        <v>0</v>
      </c>
      <c r="Q579" s="372"/>
      <c r="R579" s="316"/>
      <c r="S579" s="300"/>
      <c r="T579" s="316"/>
      <c r="U579" s="300"/>
      <c r="V579" s="348"/>
      <c r="W579" s="316"/>
      <c r="X579" s="313"/>
      <c r="Y579" s="313"/>
      <c r="Z579" s="313"/>
      <c r="AA579" s="313"/>
      <c r="AB579" s="313"/>
      <c r="AC579" s="313"/>
      <c r="AD579" s="316"/>
      <c r="AE579" s="316"/>
      <c r="AF579" s="363"/>
      <c r="AG579" s="315"/>
      <c r="AH579" s="313"/>
      <c r="AI579" s="313"/>
      <c r="AJ579" s="313"/>
      <c r="AK579" s="313"/>
      <c r="AL579" s="367"/>
      <c r="AM579" s="313"/>
      <c r="AN579" s="311"/>
      <c r="AO579" s="316"/>
      <c r="AP579" s="373"/>
      <c r="AQ579" s="336"/>
      <c r="AR579" s="336"/>
      <c r="AS579" s="336"/>
      <c r="AT579" s="336"/>
      <c r="AU579" s="336"/>
      <c r="AV579" s="336"/>
      <c r="AW579" s="336"/>
      <c r="AX579" s="336"/>
      <c r="AY579" s="336"/>
      <c r="AZ579" s="336"/>
      <c r="BA579" s="336"/>
      <c r="BB579" s="336"/>
      <c r="BC579" s="336"/>
      <c r="BD579" s="336"/>
      <c r="BE579" s="336"/>
      <c r="BF579" s="336"/>
    </row>
    <row r="580" spans="1:58" s="109" customFormat="1" ht="12.95" customHeight="1">
      <c r="A580" s="341"/>
      <c r="B580" s="365"/>
      <c r="C580" s="300"/>
      <c r="D580" s="300"/>
      <c r="E580" s="362"/>
      <c r="F580" s="361"/>
      <c r="G580" s="315"/>
      <c r="H580" s="315"/>
      <c r="I580" s="315"/>
      <c r="J580" s="315"/>
      <c r="K580" s="315"/>
      <c r="L580" s="316"/>
      <c r="M580" s="250"/>
      <c r="N580" s="371"/>
      <c r="O580" s="251" t="str">
        <f>IFERROR(INDEX('Pipe Table'!$A$3:$R$39,MATCH('WELD LOG'!N580,'Pipe Table'!$A$3:$A$39,),MATCH('WELD LOG'!M580,'Pipe Table'!$A$3:$R$3,0)),"")</f>
        <v/>
      </c>
      <c r="P580" s="601">
        <f t="shared" si="8"/>
        <v>0</v>
      </c>
      <c r="Q580" s="372"/>
      <c r="R580" s="316"/>
      <c r="S580" s="300"/>
      <c r="T580" s="310"/>
      <c r="U580" s="300"/>
      <c r="V580" s="348"/>
      <c r="W580" s="316"/>
      <c r="X580" s="313"/>
      <c r="Y580" s="313"/>
      <c r="Z580" s="313"/>
      <c r="AA580" s="313"/>
      <c r="AB580" s="313"/>
      <c r="AC580" s="313"/>
      <c r="AD580" s="316"/>
      <c r="AE580" s="316"/>
      <c r="AF580" s="363"/>
      <c r="AG580" s="315"/>
      <c r="AH580" s="313"/>
      <c r="AI580" s="313"/>
      <c r="AJ580" s="313"/>
      <c r="AK580" s="313"/>
      <c r="AL580" s="367"/>
      <c r="AM580" s="311"/>
      <c r="AN580" s="311"/>
      <c r="AO580" s="316"/>
      <c r="AP580" s="373"/>
      <c r="AQ580" s="336"/>
      <c r="AR580" s="336"/>
      <c r="AS580" s="336"/>
      <c r="AT580" s="336"/>
      <c r="AU580" s="336"/>
      <c r="AV580" s="336"/>
      <c r="AW580" s="336"/>
      <c r="AX580" s="336"/>
      <c r="AY580" s="336"/>
      <c r="AZ580" s="336"/>
      <c r="BA580" s="336"/>
      <c r="BB580" s="336"/>
      <c r="BC580" s="336"/>
      <c r="BD580" s="336"/>
      <c r="BE580" s="336"/>
      <c r="BF580" s="336"/>
    </row>
    <row r="581" spans="1:58" s="109" customFormat="1" ht="12.95" customHeight="1">
      <c r="A581" s="341"/>
      <c r="B581" s="365"/>
      <c r="C581" s="300"/>
      <c r="D581" s="300"/>
      <c r="E581" s="362"/>
      <c r="F581" s="361"/>
      <c r="G581" s="315"/>
      <c r="H581" s="315"/>
      <c r="I581" s="315"/>
      <c r="J581" s="315"/>
      <c r="K581" s="315"/>
      <c r="L581" s="316"/>
      <c r="M581" s="250"/>
      <c r="N581" s="371"/>
      <c r="O581" s="251" t="str">
        <f>IFERROR(INDEX('Pipe Table'!$A$3:$R$39,MATCH('WELD LOG'!N581,'Pipe Table'!$A$3:$A$39,),MATCH('WELD LOG'!M581,'Pipe Table'!$A$3:$R$3,0)),"")</f>
        <v/>
      </c>
      <c r="P581" s="601">
        <f t="shared" si="8"/>
        <v>0</v>
      </c>
      <c r="Q581" s="372"/>
      <c r="R581" s="316"/>
      <c r="S581" s="300"/>
      <c r="T581" s="316"/>
      <c r="U581" s="316"/>
      <c r="V581" s="348"/>
      <c r="W581" s="316"/>
      <c r="X581" s="313"/>
      <c r="Y581" s="313"/>
      <c r="Z581" s="313"/>
      <c r="AA581" s="313"/>
      <c r="AB581" s="313"/>
      <c r="AC581" s="313"/>
      <c r="AD581" s="316"/>
      <c r="AE581" s="316"/>
      <c r="AF581" s="363"/>
      <c r="AG581" s="315"/>
      <c r="AH581" s="313"/>
      <c r="AI581" s="313"/>
      <c r="AJ581" s="313"/>
      <c r="AK581" s="313"/>
      <c r="AL581" s="367"/>
      <c r="AM581" s="313"/>
      <c r="AN581" s="311"/>
      <c r="AO581" s="316"/>
      <c r="AP581" s="373"/>
      <c r="AQ581" s="336"/>
      <c r="AR581" s="336"/>
      <c r="AS581" s="336"/>
      <c r="AT581" s="336"/>
      <c r="AU581" s="336"/>
      <c r="AV581" s="336"/>
      <c r="AW581" s="336"/>
      <c r="AX581" s="336"/>
      <c r="AY581" s="336"/>
      <c r="AZ581" s="336"/>
      <c r="BA581" s="336"/>
      <c r="BB581" s="336"/>
      <c r="BC581" s="336"/>
      <c r="BD581" s="336"/>
      <c r="BE581" s="336"/>
      <c r="BF581" s="336"/>
    </row>
    <row r="582" spans="1:58" s="109" customFormat="1" ht="12.95" customHeight="1">
      <c r="A582" s="341"/>
      <c r="B582" s="365"/>
      <c r="C582" s="300"/>
      <c r="D582" s="300"/>
      <c r="E582" s="362"/>
      <c r="F582" s="361"/>
      <c r="G582" s="315"/>
      <c r="H582" s="315"/>
      <c r="I582" s="315"/>
      <c r="J582" s="315"/>
      <c r="K582" s="315"/>
      <c r="L582" s="316"/>
      <c r="M582" s="250"/>
      <c r="N582" s="371"/>
      <c r="O582" s="251" t="str">
        <f>IFERROR(INDEX('Pipe Table'!$A$3:$R$39,MATCH('WELD LOG'!N582,'Pipe Table'!$A$3:$A$39,),MATCH('WELD LOG'!M582,'Pipe Table'!$A$3:$R$3,0)),"")</f>
        <v/>
      </c>
      <c r="P582" s="601">
        <f t="shared" ref="P582:P645" si="9">N582*PI()</f>
        <v>0</v>
      </c>
      <c r="Q582" s="372"/>
      <c r="R582" s="316"/>
      <c r="S582" s="300"/>
      <c r="T582" s="316"/>
      <c r="U582" s="316"/>
      <c r="V582" s="348"/>
      <c r="W582" s="316"/>
      <c r="X582" s="313"/>
      <c r="Y582" s="313"/>
      <c r="Z582" s="313"/>
      <c r="AA582" s="313"/>
      <c r="AB582" s="313"/>
      <c r="AC582" s="313"/>
      <c r="AD582" s="316"/>
      <c r="AE582" s="316"/>
      <c r="AF582" s="363"/>
      <c r="AG582" s="315"/>
      <c r="AH582" s="313"/>
      <c r="AI582" s="313"/>
      <c r="AJ582" s="313"/>
      <c r="AK582" s="313"/>
      <c r="AL582" s="367"/>
      <c r="AM582" s="313"/>
      <c r="AN582" s="311"/>
      <c r="AO582" s="316"/>
      <c r="AP582" s="373"/>
      <c r="AQ582" s="336"/>
      <c r="AR582" s="336"/>
      <c r="AS582" s="336"/>
      <c r="AT582" s="336"/>
      <c r="AU582" s="336"/>
      <c r="AV582" s="336"/>
      <c r="AW582" s="336"/>
      <c r="AX582" s="336"/>
      <c r="AY582" s="336"/>
      <c r="AZ582" s="336"/>
      <c r="BA582" s="336"/>
      <c r="BB582" s="336"/>
      <c r="BC582" s="336"/>
      <c r="BD582" s="336"/>
      <c r="BE582" s="336"/>
      <c r="BF582" s="336"/>
    </row>
    <row r="583" spans="1:58" s="109" customFormat="1" ht="12.95" customHeight="1">
      <c r="A583" s="341"/>
      <c r="B583" s="365"/>
      <c r="C583" s="300"/>
      <c r="D583" s="300"/>
      <c r="E583" s="362"/>
      <c r="F583" s="361"/>
      <c r="G583" s="315"/>
      <c r="H583" s="315"/>
      <c r="I583" s="315"/>
      <c r="J583" s="315"/>
      <c r="K583" s="315"/>
      <c r="L583" s="316"/>
      <c r="M583" s="250"/>
      <c r="N583" s="371"/>
      <c r="O583" s="251" t="str">
        <f>IFERROR(INDEX('Pipe Table'!$A$3:$R$39,MATCH('WELD LOG'!N583,'Pipe Table'!$A$3:$A$39,),MATCH('WELD LOG'!M583,'Pipe Table'!$A$3:$R$3,0)),"")</f>
        <v/>
      </c>
      <c r="P583" s="601">
        <f t="shared" si="9"/>
        <v>0</v>
      </c>
      <c r="Q583" s="372"/>
      <c r="R583" s="316"/>
      <c r="S583" s="300"/>
      <c r="T583" s="316"/>
      <c r="U583" s="316"/>
      <c r="V583" s="348"/>
      <c r="W583" s="316"/>
      <c r="X583" s="313"/>
      <c r="Y583" s="313"/>
      <c r="Z583" s="313"/>
      <c r="AA583" s="313"/>
      <c r="AB583" s="313"/>
      <c r="AC583" s="313"/>
      <c r="AD583" s="316"/>
      <c r="AE583" s="316"/>
      <c r="AF583" s="363"/>
      <c r="AG583" s="315"/>
      <c r="AH583" s="313"/>
      <c r="AI583" s="313"/>
      <c r="AJ583" s="313"/>
      <c r="AK583" s="313"/>
      <c r="AL583" s="367"/>
      <c r="AM583" s="313"/>
      <c r="AN583" s="311"/>
      <c r="AO583" s="316"/>
      <c r="AP583" s="373"/>
      <c r="AQ583" s="336"/>
      <c r="AR583" s="336"/>
      <c r="AS583" s="336"/>
      <c r="AT583" s="336"/>
      <c r="AU583" s="336"/>
      <c r="AV583" s="336"/>
      <c r="AW583" s="336"/>
      <c r="AX583" s="336"/>
      <c r="AY583" s="336"/>
      <c r="AZ583" s="336"/>
      <c r="BA583" s="336"/>
      <c r="BB583" s="336"/>
      <c r="BC583" s="336"/>
      <c r="BD583" s="336"/>
      <c r="BE583" s="336"/>
      <c r="BF583" s="336"/>
    </row>
    <row r="584" spans="1:58" s="109" customFormat="1" ht="12.95" customHeight="1">
      <c r="A584" s="341"/>
      <c r="B584" s="365"/>
      <c r="C584" s="300"/>
      <c r="D584" s="300"/>
      <c r="E584" s="362"/>
      <c r="F584" s="361"/>
      <c r="G584" s="315"/>
      <c r="H584" s="315"/>
      <c r="I584" s="315"/>
      <c r="J584" s="315"/>
      <c r="K584" s="315"/>
      <c r="L584" s="316"/>
      <c r="M584" s="250"/>
      <c r="N584" s="371"/>
      <c r="O584" s="251" t="str">
        <f>IFERROR(INDEX('Pipe Table'!$A$3:$R$39,MATCH('WELD LOG'!N584,'Pipe Table'!$A$3:$A$39,),MATCH('WELD LOG'!M584,'Pipe Table'!$A$3:$R$3,0)),"")</f>
        <v/>
      </c>
      <c r="P584" s="601">
        <f t="shared" si="9"/>
        <v>0</v>
      </c>
      <c r="Q584" s="372"/>
      <c r="R584" s="316"/>
      <c r="S584" s="300"/>
      <c r="T584" s="316"/>
      <c r="U584" s="316"/>
      <c r="V584" s="348"/>
      <c r="W584" s="316"/>
      <c r="X584" s="313"/>
      <c r="Y584" s="313"/>
      <c r="Z584" s="313"/>
      <c r="AA584" s="313"/>
      <c r="AB584" s="313"/>
      <c r="AC584" s="313"/>
      <c r="AD584" s="316"/>
      <c r="AE584" s="316"/>
      <c r="AF584" s="363"/>
      <c r="AG584" s="315"/>
      <c r="AH584" s="313"/>
      <c r="AI584" s="313"/>
      <c r="AJ584" s="313"/>
      <c r="AK584" s="313"/>
      <c r="AL584" s="367"/>
      <c r="AM584" s="313"/>
      <c r="AN584" s="311"/>
      <c r="AO584" s="316"/>
      <c r="AP584" s="373"/>
      <c r="AQ584" s="336"/>
      <c r="AR584" s="336"/>
      <c r="AS584" s="336"/>
      <c r="AT584" s="336"/>
      <c r="AU584" s="336"/>
      <c r="AV584" s="336"/>
      <c r="AW584" s="336"/>
      <c r="AX584" s="336"/>
      <c r="AY584" s="336"/>
      <c r="AZ584" s="336"/>
      <c r="BA584" s="336"/>
      <c r="BB584" s="336"/>
      <c r="BC584" s="336"/>
      <c r="BD584" s="336"/>
      <c r="BE584" s="336"/>
      <c r="BF584" s="336"/>
    </row>
    <row r="585" spans="1:58" s="109" customFormat="1" ht="12.95" customHeight="1">
      <c r="A585" s="341"/>
      <c r="B585" s="365"/>
      <c r="C585" s="300"/>
      <c r="D585" s="300"/>
      <c r="E585" s="362"/>
      <c r="F585" s="361"/>
      <c r="G585" s="315"/>
      <c r="H585" s="315"/>
      <c r="I585" s="315"/>
      <c r="J585" s="315"/>
      <c r="K585" s="315"/>
      <c r="L585" s="316"/>
      <c r="M585" s="250"/>
      <c r="N585" s="371"/>
      <c r="O585" s="251" t="str">
        <f>IFERROR(INDEX('Pipe Table'!$A$3:$R$39,MATCH('WELD LOG'!N585,'Pipe Table'!$A$3:$A$39,),MATCH('WELD LOG'!M585,'Pipe Table'!$A$3:$R$3,0)),"")</f>
        <v/>
      </c>
      <c r="P585" s="601">
        <f t="shared" si="9"/>
        <v>0</v>
      </c>
      <c r="Q585" s="372"/>
      <c r="R585" s="316"/>
      <c r="S585" s="300"/>
      <c r="T585" s="316"/>
      <c r="U585" s="316"/>
      <c r="V585" s="348"/>
      <c r="W585" s="316"/>
      <c r="X585" s="313"/>
      <c r="Y585" s="313"/>
      <c r="Z585" s="313"/>
      <c r="AA585" s="313"/>
      <c r="AB585" s="313"/>
      <c r="AC585" s="313"/>
      <c r="AD585" s="316"/>
      <c r="AE585" s="316"/>
      <c r="AF585" s="363"/>
      <c r="AG585" s="315"/>
      <c r="AH585" s="313"/>
      <c r="AI585" s="313"/>
      <c r="AJ585" s="313"/>
      <c r="AK585" s="313"/>
      <c r="AL585" s="367"/>
      <c r="AM585" s="313"/>
      <c r="AN585" s="311"/>
      <c r="AO585" s="316"/>
      <c r="AP585" s="373"/>
      <c r="AQ585" s="336"/>
      <c r="AR585" s="336"/>
      <c r="AS585" s="336"/>
      <c r="AT585" s="336"/>
      <c r="AU585" s="336"/>
      <c r="AV585" s="336"/>
      <c r="AW585" s="336"/>
      <c r="AX585" s="336"/>
      <c r="AY585" s="336"/>
      <c r="AZ585" s="336"/>
      <c r="BA585" s="336"/>
      <c r="BB585" s="336"/>
      <c r="BC585" s="336"/>
      <c r="BD585" s="336"/>
      <c r="BE585" s="336"/>
      <c r="BF585" s="336"/>
    </row>
    <row r="586" spans="1:58" s="109" customFormat="1" ht="12.95" customHeight="1">
      <c r="A586" s="341"/>
      <c r="B586" s="365"/>
      <c r="C586" s="300"/>
      <c r="D586" s="300"/>
      <c r="E586" s="362"/>
      <c r="F586" s="361"/>
      <c r="G586" s="315"/>
      <c r="H586" s="315"/>
      <c r="I586" s="315"/>
      <c r="J586" s="315"/>
      <c r="K586" s="315"/>
      <c r="L586" s="316"/>
      <c r="M586" s="250"/>
      <c r="N586" s="371"/>
      <c r="O586" s="251" t="str">
        <f>IFERROR(INDEX('Pipe Table'!$A$3:$R$39,MATCH('WELD LOG'!N586,'Pipe Table'!$A$3:$A$39,),MATCH('WELD LOG'!M586,'Pipe Table'!$A$3:$R$3,0)),"")</f>
        <v/>
      </c>
      <c r="P586" s="601">
        <f t="shared" si="9"/>
        <v>0</v>
      </c>
      <c r="Q586" s="372"/>
      <c r="R586" s="316"/>
      <c r="S586" s="300"/>
      <c r="T586" s="316"/>
      <c r="U586" s="316"/>
      <c r="V586" s="348"/>
      <c r="W586" s="316"/>
      <c r="X586" s="313"/>
      <c r="Y586" s="313"/>
      <c r="Z586" s="313"/>
      <c r="AA586" s="313"/>
      <c r="AB586" s="313"/>
      <c r="AC586" s="313"/>
      <c r="AD586" s="316"/>
      <c r="AE586" s="316"/>
      <c r="AF586" s="363"/>
      <c r="AG586" s="315"/>
      <c r="AH586" s="313"/>
      <c r="AI586" s="313"/>
      <c r="AJ586" s="313"/>
      <c r="AK586" s="313"/>
      <c r="AL586" s="367"/>
      <c r="AM586" s="313"/>
      <c r="AN586" s="311"/>
      <c r="AO586" s="316"/>
      <c r="AP586" s="373"/>
      <c r="AQ586" s="336"/>
      <c r="AR586" s="336"/>
      <c r="AS586" s="336"/>
      <c r="AT586" s="336"/>
      <c r="AU586" s="336"/>
      <c r="AV586" s="336"/>
      <c r="AW586" s="336"/>
      <c r="AX586" s="336"/>
      <c r="AY586" s="336"/>
      <c r="AZ586" s="336"/>
      <c r="BA586" s="336"/>
      <c r="BB586" s="336"/>
      <c r="BC586" s="336"/>
      <c r="BD586" s="336"/>
      <c r="BE586" s="336"/>
      <c r="BF586" s="336"/>
    </row>
    <row r="587" spans="1:58" s="109" customFormat="1" ht="12.95" customHeight="1">
      <c r="A587" s="341"/>
      <c r="B587" s="365"/>
      <c r="C587" s="300"/>
      <c r="D587" s="300"/>
      <c r="E587" s="362"/>
      <c r="F587" s="361"/>
      <c r="G587" s="315"/>
      <c r="H587" s="315"/>
      <c r="I587" s="315"/>
      <c r="J587" s="315"/>
      <c r="K587" s="315"/>
      <c r="L587" s="316"/>
      <c r="M587" s="345"/>
      <c r="N587" s="371"/>
      <c r="O587" s="251" t="str">
        <f>IFERROR(INDEX('Pipe Table'!$A$3:$R$39,MATCH('WELD LOG'!N587,'Pipe Table'!$A$3:$A$39,),MATCH('WELD LOG'!M587,'Pipe Table'!$A$3:$R$3,0)),"")</f>
        <v/>
      </c>
      <c r="P587" s="601">
        <f t="shared" si="9"/>
        <v>0</v>
      </c>
      <c r="Q587" s="372"/>
      <c r="R587" s="316"/>
      <c r="S587" s="300"/>
      <c r="T587" s="316"/>
      <c r="U587" s="316"/>
      <c r="V587" s="348"/>
      <c r="W587" s="316"/>
      <c r="X587" s="313"/>
      <c r="Y587" s="313"/>
      <c r="Z587" s="313"/>
      <c r="AA587" s="313"/>
      <c r="AB587" s="313"/>
      <c r="AC587" s="313"/>
      <c r="AD587" s="313"/>
      <c r="AE587" s="316"/>
      <c r="AF587" s="363"/>
      <c r="AG587" s="315"/>
      <c r="AH587" s="313"/>
      <c r="AI587" s="313"/>
      <c r="AJ587" s="313"/>
      <c r="AK587" s="313"/>
      <c r="AL587" s="367"/>
      <c r="AM587" s="313"/>
      <c r="AN587" s="311"/>
      <c r="AO587" s="316"/>
      <c r="AP587" s="373"/>
      <c r="AQ587" s="336"/>
      <c r="AR587" s="336"/>
      <c r="AS587" s="336"/>
      <c r="AT587" s="336"/>
      <c r="AU587" s="336"/>
      <c r="AV587" s="336"/>
      <c r="AW587" s="336"/>
      <c r="AX587" s="336"/>
      <c r="AY587" s="336"/>
      <c r="AZ587" s="336"/>
      <c r="BA587" s="336"/>
      <c r="BB587" s="336"/>
      <c r="BC587" s="336"/>
      <c r="BD587" s="336"/>
      <c r="BE587" s="336"/>
      <c r="BF587" s="336"/>
    </row>
    <row r="588" spans="1:58" s="109" customFormat="1" ht="12.95" customHeight="1">
      <c r="A588" s="341"/>
      <c r="B588" s="365"/>
      <c r="C588" s="300"/>
      <c r="D588" s="300"/>
      <c r="E588" s="362"/>
      <c r="F588" s="361"/>
      <c r="G588" s="315"/>
      <c r="H588" s="315"/>
      <c r="I588" s="315"/>
      <c r="J588" s="315"/>
      <c r="K588" s="315"/>
      <c r="L588" s="316"/>
      <c r="M588" s="345"/>
      <c r="N588" s="371"/>
      <c r="O588" s="251" t="str">
        <f>IFERROR(INDEX('Pipe Table'!$A$3:$R$39,MATCH('WELD LOG'!N588,'Pipe Table'!$A$3:$A$39,),MATCH('WELD LOG'!M588,'Pipe Table'!$A$3:$R$3,0)),"")</f>
        <v/>
      </c>
      <c r="P588" s="601">
        <f t="shared" si="9"/>
        <v>0</v>
      </c>
      <c r="Q588" s="372"/>
      <c r="R588" s="316"/>
      <c r="S588" s="300"/>
      <c r="T588" s="316"/>
      <c r="U588" s="316"/>
      <c r="V588" s="348"/>
      <c r="W588" s="316"/>
      <c r="X588" s="313"/>
      <c r="Y588" s="313"/>
      <c r="Z588" s="313"/>
      <c r="AA588" s="313"/>
      <c r="AB588" s="313"/>
      <c r="AC588" s="313"/>
      <c r="AD588" s="313"/>
      <c r="AE588" s="316"/>
      <c r="AF588" s="363"/>
      <c r="AG588" s="315"/>
      <c r="AH588" s="313"/>
      <c r="AI588" s="313"/>
      <c r="AJ588" s="313"/>
      <c r="AK588" s="313"/>
      <c r="AL588" s="367"/>
      <c r="AM588" s="313"/>
      <c r="AN588" s="311"/>
      <c r="AO588" s="316"/>
      <c r="AP588" s="373"/>
      <c r="AQ588" s="336"/>
      <c r="AR588" s="336"/>
      <c r="AS588" s="336"/>
      <c r="AT588" s="336"/>
      <c r="AU588" s="336"/>
      <c r="AV588" s="336"/>
      <c r="AW588" s="336"/>
      <c r="AX588" s="336"/>
      <c r="AY588" s="336"/>
      <c r="AZ588" s="336"/>
      <c r="BA588" s="336"/>
      <c r="BB588" s="336"/>
      <c r="BC588" s="336"/>
      <c r="BD588" s="336"/>
      <c r="BE588" s="336"/>
      <c r="BF588" s="336"/>
    </row>
    <row r="589" spans="1:58" s="109" customFormat="1" ht="12.95" customHeight="1">
      <c r="A589" s="341"/>
      <c r="B589" s="365"/>
      <c r="C589" s="300"/>
      <c r="D589" s="300"/>
      <c r="E589" s="362"/>
      <c r="F589" s="361"/>
      <c r="G589" s="315"/>
      <c r="H589" s="315"/>
      <c r="I589" s="397"/>
      <c r="J589" s="615"/>
      <c r="K589" s="315"/>
      <c r="L589" s="316"/>
      <c r="M589" s="345"/>
      <c r="N589" s="371"/>
      <c r="O589" s="251" t="str">
        <f>IFERROR(INDEX('Pipe Table'!$A$3:$R$39,MATCH('WELD LOG'!N589,'Pipe Table'!$A$3:$A$39,),MATCH('WELD LOG'!M589,'Pipe Table'!$A$3:$R$3,0)),"")</f>
        <v/>
      </c>
      <c r="P589" s="601">
        <f t="shared" si="9"/>
        <v>0</v>
      </c>
      <c r="Q589" s="372"/>
      <c r="R589" s="316"/>
      <c r="S589" s="300"/>
      <c r="T589" s="316"/>
      <c r="U589" s="316"/>
      <c r="V589" s="348"/>
      <c r="W589" s="316"/>
      <c r="X589" s="313"/>
      <c r="Y589" s="313"/>
      <c r="Z589" s="313"/>
      <c r="AA589" s="313"/>
      <c r="AB589" s="313"/>
      <c r="AC589" s="313"/>
      <c r="AD589" s="313"/>
      <c r="AE589" s="316"/>
      <c r="AF589" s="363"/>
      <c r="AG589" s="315"/>
      <c r="AH589" s="313"/>
      <c r="AI589" s="313"/>
      <c r="AJ589" s="313"/>
      <c r="AK589" s="313"/>
      <c r="AL589" s="367"/>
      <c r="AM589" s="313"/>
      <c r="AN589" s="311"/>
      <c r="AO589" s="316"/>
      <c r="AP589" s="373"/>
      <c r="AQ589" s="336"/>
      <c r="AR589" s="336"/>
      <c r="AS589" s="336"/>
      <c r="AT589" s="336"/>
      <c r="AU589" s="336"/>
      <c r="AV589" s="336"/>
      <c r="AW589" s="336"/>
      <c r="AX589" s="336"/>
      <c r="AY589" s="336"/>
      <c r="AZ589" s="336"/>
      <c r="BA589" s="336"/>
      <c r="BB589" s="336"/>
      <c r="BC589" s="336"/>
      <c r="BD589" s="336"/>
      <c r="BE589" s="336"/>
      <c r="BF589" s="336"/>
    </row>
    <row r="590" spans="1:58" s="109" customFormat="1" ht="12.95" customHeight="1">
      <c r="A590" s="341"/>
      <c r="B590" s="365"/>
      <c r="C590" s="300"/>
      <c r="D590" s="300"/>
      <c r="E590" s="362"/>
      <c r="F590" s="361"/>
      <c r="G590" s="315"/>
      <c r="H590" s="315"/>
      <c r="I590" s="315"/>
      <c r="J590" s="315"/>
      <c r="K590" s="315"/>
      <c r="L590" s="316"/>
      <c r="M590" s="345"/>
      <c r="N590" s="371"/>
      <c r="O590" s="251" t="str">
        <f>IFERROR(INDEX('Pipe Table'!$A$3:$R$39,MATCH('WELD LOG'!N590,'Pipe Table'!$A$3:$A$39,),MATCH('WELD LOG'!M590,'Pipe Table'!$A$3:$R$3,0)),"")</f>
        <v/>
      </c>
      <c r="P590" s="601">
        <f t="shared" si="9"/>
        <v>0</v>
      </c>
      <c r="Q590" s="372"/>
      <c r="R590" s="316"/>
      <c r="S590" s="300"/>
      <c r="T590" s="316"/>
      <c r="U590" s="316"/>
      <c r="V590" s="348"/>
      <c r="W590" s="316"/>
      <c r="X590" s="313"/>
      <c r="Y590" s="313"/>
      <c r="Z590" s="313"/>
      <c r="AA590" s="313"/>
      <c r="AB590" s="313"/>
      <c r="AC590" s="313"/>
      <c r="AD590" s="313"/>
      <c r="AE590" s="316"/>
      <c r="AF590" s="363"/>
      <c r="AG590" s="315"/>
      <c r="AH590" s="313"/>
      <c r="AI590" s="313"/>
      <c r="AJ590" s="313"/>
      <c r="AK590" s="313"/>
      <c r="AL590" s="367"/>
      <c r="AM590" s="313"/>
      <c r="AN590" s="311"/>
      <c r="AO590" s="316"/>
      <c r="AP590" s="373"/>
      <c r="AQ590" s="336"/>
      <c r="AR590" s="336"/>
      <c r="AS590" s="336"/>
      <c r="AT590" s="336"/>
      <c r="AU590" s="336"/>
      <c r="AV590" s="336"/>
      <c r="AW590" s="336"/>
      <c r="AX590" s="336"/>
      <c r="AY590" s="336"/>
      <c r="AZ590" s="336"/>
      <c r="BA590" s="336"/>
      <c r="BB590" s="336"/>
      <c r="BC590" s="336"/>
      <c r="BD590" s="336"/>
      <c r="BE590" s="336"/>
      <c r="BF590" s="336"/>
    </row>
    <row r="591" spans="1:58" s="109" customFormat="1" ht="12.95" customHeight="1">
      <c r="A591" s="341"/>
      <c r="B591" s="365"/>
      <c r="C591" s="300"/>
      <c r="D591" s="300"/>
      <c r="E591" s="362"/>
      <c r="F591" s="361"/>
      <c r="G591" s="315"/>
      <c r="H591" s="315"/>
      <c r="I591" s="315"/>
      <c r="J591" s="315"/>
      <c r="K591" s="315"/>
      <c r="L591" s="316"/>
      <c r="M591" s="345"/>
      <c r="N591" s="371"/>
      <c r="O591" s="251" t="str">
        <f>IFERROR(INDEX('Pipe Table'!$A$3:$R$39,MATCH('WELD LOG'!N591,'Pipe Table'!$A$3:$A$39,),MATCH('WELD LOG'!M591,'Pipe Table'!$A$3:$R$3,0)),"")</f>
        <v/>
      </c>
      <c r="P591" s="601">
        <f t="shared" si="9"/>
        <v>0</v>
      </c>
      <c r="Q591" s="372"/>
      <c r="R591" s="316"/>
      <c r="S591" s="300"/>
      <c r="T591" s="316"/>
      <c r="U591" s="316"/>
      <c r="V591" s="348"/>
      <c r="W591" s="316"/>
      <c r="X591" s="313"/>
      <c r="Y591" s="313"/>
      <c r="Z591" s="313"/>
      <c r="AA591" s="313"/>
      <c r="AB591" s="313"/>
      <c r="AC591" s="313"/>
      <c r="AD591" s="313"/>
      <c r="AE591" s="316"/>
      <c r="AF591" s="363"/>
      <c r="AG591" s="315"/>
      <c r="AH591" s="313"/>
      <c r="AI591" s="313"/>
      <c r="AJ591" s="313"/>
      <c r="AK591" s="313"/>
      <c r="AL591" s="367"/>
      <c r="AM591" s="313"/>
      <c r="AN591" s="311"/>
      <c r="AO591" s="316"/>
      <c r="AP591" s="373"/>
      <c r="AQ591" s="336"/>
      <c r="AR591" s="336"/>
      <c r="AS591" s="336"/>
      <c r="AT591" s="336"/>
      <c r="AU591" s="336"/>
      <c r="AV591" s="336"/>
      <c r="AW591" s="336"/>
      <c r="AX591" s="336"/>
      <c r="AY591" s="336"/>
      <c r="AZ591" s="336"/>
      <c r="BA591" s="336"/>
      <c r="BB591" s="336"/>
      <c r="BC591" s="336"/>
      <c r="BD591" s="336"/>
      <c r="BE591" s="336"/>
      <c r="BF591" s="336"/>
    </row>
    <row r="592" spans="1:58" s="109" customFormat="1" ht="12.95" customHeight="1">
      <c r="A592" s="341"/>
      <c r="B592" s="365"/>
      <c r="C592" s="300"/>
      <c r="D592" s="300"/>
      <c r="E592" s="362"/>
      <c r="F592" s="361"/>
      <c r="G592" s="315"/>
      <c r="H592" s="315"/>
      <c r="I592" s="315"/>
      <c r="J592" s="315"/>
      <c r="K592" s="315"/>
      <c r="L592" s="316"/>
      <c r="M592" s="345"/>
      <c r="N592" s="371"/>
      <c r="O592" s="251" t="str">
        <f>IFERROR(INDEX('Pipe Table'!$A$3:$R$39,MATCH('WELD LOG'!N592,'Pipe Table'!$A$3:$A$39,),MATCH('WELD LOG'!M592,'Pipe Table'!$A$3:$R$3,0)),"")</f>
        <v/>
      </c>
      <c r="P592" s="601">
        <f t="shared" si="9"/>
        <v>0</v>
      </c>
      <c r="Q592" s="372"/>
      <c r="R592" s="316"/>
      <c r="S592" s="300"/>
      <c r="T592" s="316"/>
      <c r="U592" s="316"/>
      <c r="V592" s="348"/>
      <c r="W592" s="316"/>
      <c r="X592" s="313"/>
      <c r="Y592" s="313"/>
      <c r="Z592" s="313"/>
      <c r="AA592" s="313"/>
      <c r="AB592" s="313"/>
      <c r="AC592" s="313"/>
      <c r="AD592" s="313"/>
      <c r="AE592" s="316"/>
      <c r="AF592" s="363"/>
      <c r="AG592" s="315"/>
      <c r="AH592" s="313"/>
      <c r="AI592" s="313"/>
      <c r="AJ592" s="313"/>
      <c r="AK592" s="313"/>
      <c r="AL592" s="367"/>
      <c r="AM592" s="313"/>
      <c r="AN592" s="311"/>
      <c r="AO592" s="316"/>
      <c r="AP592" s="373"/>
      <c r="AQ592" s="336"/>
      <c r="AR592" s="336"/>
      <c r="AS592" s="336"/>
      <c r="AT592" s="336"/>
      <c r="AU592" s="336"/>
      <c r="AV592" s="336"/>
      <c r="AW592" s="336"/>
      <c r="AX592" s="336"/>
      <c r="AY592" s="336"/>
      <c r="AZ592" s="336"/>
      <c r="BA592" s="336"/>
      <c r="BB592" s="336"/>
      <c r="BC592" s="336"/>
      <c r="BD592" s="336"/>
      <c r="BE592" s="336"/>
      <c r="BF592" s="336"/>
    </row>
    <row r="593" spans="1:58" s="109" customFormat="1" ht="12.95" customHeight="1">
      <c r="A593" s="341"/>
      <c r="B593" s="365"/>
      <c r="C593" s="300"/>
      <c r="D593" s="300"/>
      <c r="E593" s="362"/>
      <c r="F593" s="361"/>
      <c r="G593" s="315"/>
      <c r="H593" s="315"/>
      <c r="I593" s="315"/>
      <c r="J593" s="315"/>
      <c r="K593" s="315"/>
      <c r="L593" s="316"/>
      <c r="M593" s="345"/>
      <c r="N593" s="371"/>
      <c r="O593" s="251" t="str">
        <f>IFERROR(INDEX('Pipe Table'!$A$3:$R$39,MATCH('WELD LOG'!N593,'Pipe Table'!$A$3:$A$39,),MATCH('WELD LOG'!M593,'Pipe Table'!$A$3:$R$3,0)),"")</f>
        <v/>
      </c>
      <c r="P593" s="601">
        <f t="shared" si="9"/>
        <v>0</v>
      </c>
      <c r="Q593" s="372"/>
      <c r="R593" s="316"/>
      <c r="S593" s="300"/>
      <c r="T593" s="316"/>
      <c r="U593" s="316"/>
      <c r="V593" s="348"/>
      <c r="W593" s="316"/>
      <c r="X593" s="313"/>
      <c r="Y593" s="313"/>
      <c r="Z593" s="313"/>
      <c r="AA593" s="313"/>
      <c r="AB593" s="313"/>
      <c r="AC593" s="313"/>
      <c r="AD593" s="313"/>
      <c r="AE593" s="316"/>
      <c r="AF593" s="363"/>
      <c r="AG593" s="315"/>
      <c r="AH593" s="313"/>
      <c r="AI593" s="313"/>
      <c r="AJ593" s="313"/>
      <c r="AK593" s="313"/>
      <c r="AL593" s="367"/>
      <c r="AM593" s="313"/>
      <c r="AN593" s="311"/>
      <c r="AO593" s="316"/>
      <c r="AP593" s="373"/>
      <c r="AQ593" s="336"/>
      <c r="AR593" s="336"/>
      <c r="AS593" s="336"/>
      <c r="AT593" s="336"/>
      <c r="AU593" s="336"/>
      <c r="AV593" s="336"/>
      <c r="AW593" s="336"/>
      <c r="AX593" s="336"/>
      <c r="AY593" s="336"/>
      <c r="AZ593" s="336"/>
      <c r="BA593" s="336"/>
      <c r="BB593" s="336"/>
      <c r="BC593" s="336"/>
      <c r="BD593" s="336"/>
      <c r="BE593" s="336"/>
      <c r="BF593" s="336"/>
    </row>
    <row r="594" spans="1:58" s="109" customFormat="1" ht="12.95" customHeight="1">
      <c r="A594" s="341"/>
      <c r="B594" s="365"/>
      <c r="C594" s="300"/>
      <c r="D594" s="300"/>
      <c r="E594" s="362"/>
      <c r="F594" s="361"/>
      <c r="G594" s="315"/>
      <c r="H594" s="315"/>
      <c r="I594" s="315"/>
      <c r="J594" s="315"/>
      <c r="K594" s="315"/>
      <c r="L594" s="316"/>
      <c r="M594" s="345"/>
      <c r="N594" s="371"/>
      <c r="O594" s="251" t="str">
        <f>IFERROR(INDEX('Pipe Table'!$A$3:$R$39,MATCH('WELD LOG'!N594,'Pipe Table'!$A$3:$A$39,),MATCH('WELD LOG'!M594,'Pipe Table'!$A$3:$R$3,0)),"")</f>
        <v/>
      </c>
      <c r="P594" s="601">
        <f t="shared" si="9"/>
        <v>0</v>
      </c>
      <c r="Q594" s="372"/>
      <c r="R594" s="316"/>
      <c r="S594" s="300"/>
      <c r="T594" s="316"/>
      <c r="U594" s="316"/>
      <c r="V594" s="348"/>
      <c r="W594" s="316"/>
      <c r="X594" s="313"/>
      <c r="Y594" s="313"/>
      <c r="Z594" s="313"/>
      <c r="AA594" s="313"/>
      <c r="AB594" s="313"/>
      <c r="AC594" s="313"/>
      <c r="AD594" s="313"/>
      <c r="AE594" s="316"/>
      <c r="AF594" s="363"/>
      <c r="AG594" s="315"/>
      <c r="AH594" s="313"/>
      <c r="AI594" s="313"/>
      <c r="AJ594" s="313"/>
      <c r="AK594" s="313"/>
      <c r="AL594" s="367"/>
      <c r="AM594" s="313"/>
      <c r="AN594" s="311"/>
      <c r="AO594" s="316"/>
      <c r="AP594" s="373"/>
      <c r="AQ594" s="336"/>
      <c r="AR594" s="336"/>
      <c r="AS594" s="336"/>
      <c r="AT594" s="336"/>
      <c r="AU594" s="336"/>
      <c r="AV594" s="336"/>
      <c r="AW594" s="336"/>
      <c r="AX594" s="336"/>
      <c r="AY594" s="336"/>
      <c r="AZ594" s="336"/>
      <c r="BA594" s="336"/>
      <c r="BB594" s="336"/>
      <c r="BC594" s="336"/>
      <c r="BD594" s="336"/>
      <c r="BE594" s="336"/>
      <c r="BF594" s="336"/>
    </row>
    <row r="595" spans="1:58" s="109" customFormat="1" ht="12.95" customHeight="1">
      <c r="A595" s="341"/>
      <c r="B595" s="365"/>
      <c r="C595" s="300"/>
      <c r="D595" s="300"/>
      <c r="E595" s="362"/>
      <c r="F595" s="361"/>
      <c r="G595" s="315"/>
      <c r="H595" s="315"/>
      <c r="I595" s="315"/>
      <c r="J595" s="315"/>
      <c r="K595" s="315"/>
      <c r="L595" s="316"/>
      <c r="M595" s="345"/>
      <c r="N595" s="371"/>
      <c r="O595" s="251" t="str">
        <f>IFERROR(INDEX('Pipe Table'!$A$3:$R$39,MATCH('WELD LOG'!N595,'Pipe Table'!$A$3:$A$39,),MATCH('WELD LOG'!M595,'Pipe Table'!$A$3:$R$3,0)),"")</f>
        <v/>
      </c>
      <c r="P595" s="601">
        <f t="shared" si="9"/>
        <v>0</v>
      </c>
      <c r="Q595" s="372"/>
      <c r="R595" s="316"/>
      <c r="S595" s="300"/>
      <c r="T595" s="316"/>
      <c r="U595" s="316"/>
      <c r="V595" s="348"/>
      <c r="W595" s="316"/>
      <c r="X595" s="313"/>
      <c r="Y595" s="313"/>
      <c r="Z595" s="313"/>
      <c r="AA595" s="313"/>
      <c r="AB595" s="313"/>
      <c r="AC595" s="313"/>
      <c r="AD595" s="313"/>
      <c r="AE595" s="316"/>
      <c r="AF595" s="363"/>
      <c r="AG595" s="315"/>
      <c r="AH595" s="313"/>
      <c r="AI595" s="313"/>
      <c r="AJ595" s="313"/>
      <c r="AK595" s="313"/>
      <c r="AL595" s="367"/>
      <c r="AM595" s="313"/>
      <c r="AN595" s="311"/>
      <c r="AO595" s="316"/>
      <c r="AP595" s="373"/>
      <c r="AQ595" s="336"/>
      <c r="AR595" s="336"/>
      <c r="AS595" s="336"/>
      <c r="AT595" s="336"/>
      <c r="AU595" s="336"/>
      <c r="AV595" s="336"/>
      <c r="AW595" s="336"/>
      <c r="AX595" s="336"/>
      <c r="AY595" s="336"/>
      <c r="AZ595" s="336"/>
      <c r="BA595" s="336"/>
      <c r="BB595" s="336"/>
      <c r="BC595" s="336"/>
      <c r="BD595" s="336"/>
      <c r="BE595" s="336"/>
      <c r="BF595" s="336"/>
    </row>
    <row r="596" spans="1:58" s="109" customFormat="1" ht="12.95" customHeight="1">
      <c r="A596" s="341"/>
      <c r="B596" s="365"/>
      <c r="C596" s="300"/>
      <c r="D596" s="300"/>
      <c r="E596" s="362"/>
      <c r="F596" s="361"/>
      <c r="G596" s="315"/>
      <c r="H596" s="315"/>
      <c r="I596" s="315"/>
      <c r="J596" s="315"/>
      <c r="K596" s="315"/>
      <c r="L596" s="316"/>
      <c r="M596" s="345"/>
      <c r="N596" s="371"/>
      <c r="O596" s="251" t="str">
        <f>IFERROR(INDEX('Pipe Table'!$A$3:$R$39,MATCH('WELD LOG'!N596,'Pipe Table'!$A$3:$A$39,),MATCH('WELD LOG'!M596,'Pipe Table'!$A$3:$R$3,0)),"")</f>
        <v/>
      </c>
      <c r="P596" s="601">
        <f t="shared" si="9"/>
        <v>0</v>
      </c>
      <c r="Q596" s="372"/>
      <c r="R596" s="316"/>
      <c r="S596" s="300"/>
      <c r="T596" s="316"/>
      <c r="U596" s="316"/>
      <c r="V596" s="348"/>
      <c r="W596" s="316"/>
      <c r="X596" s="313"/>
      <c r="Y596" s="313"/>
      <c r="Z596" s="313"/>
      <c r="AA596" s="313"/>
      <c r="AB596" s="313"/>
      <c r="AC596" s="313"/>
      <c r="AD596" s="313"/>
      <c r="AE596" s="316"/>
      <c r="AF596" s="363"/>
      <c r="AG596" s="315"/>
      <c r="AH596" s="313"/>
      <c r="AI596" s="313"/>
      <c r="AJ596" s="313"/>
      <c r="AK596" s="313"/>
      <c r="AL596" s="367"/>
      <c r="AM596" s="313"/>
      <c r="AN596" s="311"/>
      <c r="AO596" s="316"/>
      <c r="AP596" s="373"/>
      <c r="AQ596" s="336"/>
      <c r="AR596" s="336"/>
      <c r="AS596" s="336"/>
      <c r="AT596" s="336"/>
      <c r="AU596" s="336"/>
      <c r="AV596" s="336"/>
      <c r="AW596" s="336"/>
      <c r="AX596" s="336"/>
      <c r="AY596" s="336"/>
      <c r="AZ596" s="336"/>
      <c r="BA596" s="336"/>
      <c r="BB596" s="336"/>
      <c r="BC596" s="336"/>
      <c r="BD596" s="336"/>
      <c r="BE596" s="336"/>
      <c r="BF596" s="336"/>
    </row>
    <row r="597" spans="1:58" s="109" customFormat="1" ht="12.95" customHeight="1">
      <c r="A597" s="341"/>
      <c r="B597" s="365"/>
      <c r="C597" s="300"/>
      <c r="D597" s="300"/>
      <c r="E597" s="362"/>
      <c r="F597" s="361"/>
      <c r="G597" s="315"/>
      <c r="H597" s="315"/>
      <c r="I597" s="315"/>
      <c r="J597" s="315"/>
      <c r="K597" s="315"/>
      <c r="L597" s="316"/>
      <c r="M597" s="345"/>
      <c r="N597" s="371"/>
      <c r="O597" s="251" t="str">
        <f>IFERROR(INDEX('Pipe Table'!$A$3:$R$39,MATCH('WELD LOG'!N597,'Pipe Table'!$A$3:$A$39,),MATCH('WELD LOG'!M597,'Pipe Table'!$A$3:$R$3,0)),"")</f>
        <v/>
      </c>
      <c r="P597" s="601">
        <f t="shared" si="9"/>
        <v>0</v>
      </c>
      <c r="Q597" s="372"/>
      <c r="R597" s="316"/>
      <c r="S597" s="300"/>
      <c r="T597" s="316"/>
      <c r="U597" s="316"/>
      <c r="V597" s="348"/>
      <c r="W597" s="316"/>
      <c r="X597" s="313"/>
      <c r="Y597" s="313"/>
      <c r="Z597" s="313"/>
      <c r="AA597" s="313"/>
      <c r="AB597" s="313"/>
      <c r="AC597" s="313"/>
      <c r="AD597" s="313"/>
      <c r="AE597" s="316"/>
      <c r="AF597" s="363"/>
      <c r="AG597" s="315"/>
      <c r="AH597" s="313"/>
      <c r="AI597" s="313"/>
      <c r="AJ597" s="313"/>
      <c r="AK597" s="313"/>
      <c r="AL597" s="367"/>
      <c r="AM597" s="313"/>
      <c r="AN597" s="311"/>
      <c r="AO597" s="316"/>
      <c r="AP597" s="373"/>
      <c r="AQ597" s="336"/>
      <c r="AR597" s="336"/>
      <c r="AS597" s="336"/>
      <c r="AT597" s="336"/>
      <c r="AU597" s="336"/>
      <c r="AV597" s="336"/>
      <c r="AW597" s="336"/>
      <c r="AX597" s="336"/>
      <c r="AY597" s="336"/>
      <c r="AZ597" s="336"/>
      <c r="BA597" s="336"/>
      <c r="BB597" s="336"/>
      <c r="BC597" s="336"/>
      <c r="BD597" s="336"/>
      <c r="BE597" s="336"/>
      <c r="BF597" s="336"/>
    </row>
    <row r="598" spans="1:58" s="109" customFormat="1" ht="12.95" customHeight="1">
      <c r="A598" s="341"/>
      <c r="B598" s="365"/>
      <c r="C598" s="300"/>
      <c r="D598" s="300"/>
      <c r="E598" s="362"/>
      <c r="F598" s="361"/>
      <c r="G598" s="315"/>
      <c r="H598" s="315"/>
      <c r="I598" s="315"/>
      <c r="J598" s="315"/>
      <c r="K598" s="315"/>
      <c r="L598" s="316"/>
      <c r="M598" s="345"/>
      <c r="N598" s="371"/>
      <c r="O598" s="251" t="str">
        <f>IFERROR(INDEX('Pipe Table'!$A$3:$R$39,MATCH('WELD LOG'!N598,'Pipe Table'!$A$3:$A$39,),MATCH('WELD LOG'!M598,'Pipe Table'!$A$3:$R$3,0)),"")</f>
        <v/>
      </c>
      <c r="P598" s="601">
        <f t="shared" si="9"/>
        <v>0</v>
      </c>
      <c r="Q598" s="372"/>
      <c r="R598" s="316"/>
      <c r="S598" s="300"/>
      <c r="T598" s="316"/>
      <c r="U598" s="316"/>
      <c r="V598" s="348"/>
      <c r="W598" s="316"/>
      <c r="X598" s="350"/>
      <c r="Y598" s="350"/>
      <c r="Z598" s="350"/>
      <c r="AA598" s="350"/>
      <c r="AB598" s="350"/>
      <c r="AC598" s="350"/>
      <c r="AD598" s="313"/>
      <c r="AE598" s="316"/>
      <c r="AF598" s="363"/>
      <c r="AG598" s="315"/>
      <c r="AH598" s="313"/>
      <c r="AI598" s="313"/>
      <c r="AJ598" s="313"/>
      <c r="AK598" s="313"/>
      <c r="AL598" s="367"/>
      <c r="AM598" s="313"/>
      <c r="AN598" s="311"/>
      <c r="AO598" s="313"/>
      <c r="AP598" s="373"/>
      <c r="AQ598" s="336"/>
      <c r="AR598" s="336"/>
      <c r="AS598" s="336"/>
      <c r="AT598" s="336"/>
      <c r="AU598" s="336"/>
      <c r="AV598" s="336"/>
      <c r="AW598" s="336"/>
      <c r="AX598" s="336"/>
      <c r="AY598" s="336"/>
      <c r="AZ598" s="336"/>
      <c r="BA598" s="336"/>
      <c r="BB598" s="336"/>
      <c r="BC598" s="336"/>
      <c r="BD598" s="336"/>
      <c r="BE598" s="336"/>
      <c r="BF598" s="336"/>
    </row>
    <row r="599" spans="1:58" s="109" customFormat="1" ht="12.95" customHeight="1">
      <c r="A599" s="341"/>
      <c r="B599" s="365"/>
      <c r="C599" s="300"/>
      <c r="D599" s="300"/>
      <c r="E599" s="362"/>
      <c r="F599" s="361"/>
      <c r="G599" s="315"/>
      <c r="H599" s="315"/>
      <c r="I599" s="315"/>
      <c r="J599" s="315"/>
      <c r="K599" s="315"/>
      <c r="L599" s="316"/>
      <c r="M599" s="345"/>
      <c r="N599" s="371"/>
      <c r="O599" s="251" t="str">
        <f>IFERROR(INDEX('Pipe Table'!$A$3:$R$39,MATCH('WELD LOG'!N599,'Pipe Table'!$A$3:$A$39,),MATCH('WELD LOG'!M599,'Pipe Table'!$A$3:$R$3,0)),"")</f>
        <v/>
      </c>
      <c r="P599" s="601">
        <f t="shared" si="9"/>
        <v>0</v>
      </c>
      <c r="Q599" s="372"/>
      <c r="R599" s="316"/>
      <c r="S599" s="300"/>
      <c r="T599" s="316"/>
      <c r="U599" s="316"/>
      <c r="V599" s="348"/>
      <c r="W599" s="316"/>
      <c r="X599" s="350"/>
      <c r="Y599" s="350"/>
      <c r="Z599" s="350"/>
      <c r="AA599" s="350"/>
      <c r="AB599" s="350"/>
      <c r="AC599" s="350"/>
      <c r="AD599" s="313"/>
      <c r="AE599" s="316"/>
      <c r="AF599" s="363"/>
      <c r="AG599" s="315"/>
      <c r="AH599" s="313"/>
      <c r="AI599" s="313"/>
      <c r="AJ599" s="313"/>
      <c r="AK599" s="313"/>
      <c r="AL599" s="367"/>
      <c r="AM599" s="313"/>
      <c r="AN599" s="311"/>
      <c r="AO599" s="313"/>
      <c r="AP599" s="373"/>
      <c r="AQ599" s="336"/>
      <c r="AR599" s="336"/>
      <c r="AS599" s="336"/>
      <c r="AT599" s="336"/>
      <c r="AU599" s="336"/>
      <c r="AV599" s="336"/>
      <c r="AW599" s="336"/>
      <c r="AX599" s="336"/>
      <c r="AY599" s="336"/>
      <c r="AZ599" s="336"/>
      <c r="BA599" s="336"/>
      <c r="BB599" s="336"/>
      <c r="BC599" s="336"/>
      <c r="BD599" s="336"/>
      <c r="BE599" s="336"/>
      <c r="BF599" s="336"/>
    </row>
    <row r="600" spans="1:58" s="109" customFormat="1" ht="12.95" customHeight="1">
      <c r="A600" s="341"/>
      <c r="B600" s="365"/>
      <c r="C600" s="300"/>
      <c r="D600" s="300"/>
      <c r="E600" s="362"/>
      <c r="F600" s="361"/>
      <c r="G600" s="315"/>
      <c r="H600" s="315"/>
      <c r="I600" s="315"/>
      <c r="J600" s="315"/>
      <c r="K600" s="315"/>
      <c r="L600" s="316"/>
      <c r="M600" s="345"/>
      <c r="N600" s="371"/>
      <c r="O600" s="251" t="str">
        <f>IFERROR(INDEX('Pipe Table'!$A$3:$R$39,MATCH('WELD LOG'!N600,'Pipe Table'!$A$3:$A$39,),MATCH('WELD LOG'!M600,'Pipe Table'!$A$3:$R$3,0)),"")</f>
        <v/>
      </c>
      <c r="P600" s="601">
        <f t="shared" si="9"/>
        <v>0</v>
      </c>
      <c r="Q600" s="372"/>
      <c r="R600" s="316"/>
      <c r="S600" s="300"/>
      <c r="T600" s="316"/>
      <c r="U600" s="316"/>
      <c r="V600" s="348"/>
      <c r="W600" s="316"/>
      <c r="X600" s="350"/>
      <c r="Y600" s="350"/>
      <c r="Z600" s="350"/>
      <c r="AA600" s="350"/>
      <c r="AB600" s="350"/>
      <c r="AC600" s="350"/>
      <c r="AD600" s="313"/>
      <c r="AE600" s="316"/>
      <c r="AF600" s="363"/>
      <c r="AG600" s="315"/>
      <c r="AH600" s="313"/>
      <c r="AI600" s="313"/>
      <c r="AJ600" s="313"/>
      <c r="AK600" s="313"/>
      <c r="AL600" s="367"/>
      <c r="AM600" s="313"/>
      <c r="AN600" s="311"/>
      <c r="AO600" s="313"/>
      <c r="AP600" s="373"/>
      <c r="AQ600" s="336"/>
      <c r="AR600" s="336"/>
      <c r="AS600" s="336"/>
      <c r="AT600" s="336"/>
      <c r="AU600" s="336"/>
      <c r="AV600" s="336"/>
      <c r="AW600" s="336"/>
      <c r="AX600" s="336"/>
      <c r="AY600" s="336"/>
      <c r="AZ600" s="336"/>
      <c r="BA600" s="336"/>
      <c r="BB600" s="336"/>
      <c r="BC600" s="336"/>
      <c r="BD600" s="336"/>
      <c r="BE600" s="336"/>
      <c r="BF600" s="336"/>
    </row>
    <row r="601" spans="1:58" s="109" customFormat="1" ht="12.95" customHeight="1">
      <c r="A601" s="341"/>
      <c r="B601" s="365"/>
      <c r="C601" s="300"/>
      <c r="D601" s="300"/>
      <c r="E601" s="362"/>
      <c r="F601" s="361"/>
      <c r="G601" s="315"/>
      <c r="H601" s="315"/>
      <c r="I601" s="315"/>
      <c r="J601" s="315"/>
      <c r="K601" s="315"/>
      <c r="L601" s="316"/>
      <c r="M601" s="345"/>
      <c r="N601" s="371"/>
      <c r="O601" s="251" t="str">
        <f>IFERROR(INDEX('Pipe Table'!$A$3:$R$39,MATCH('WELD LOG'!N601,'Pipe Table'!$A$3:$A$39,),MATCH('WELD LOG'!M601,'Pipe Table'!$A$3:$R$3,0)),"")</f>
        <v/>
      </c>
      <c r="P601" s="601">
        <f t="shared" si="9"/>
        <v>0</v>
      </c>
      <c r="Q601" s="372"/>
      <c r="R601" s="316"/>
      <c r="S601" s="300"/>
      <c r="T601" s="316"/>
      <c r="U601" s="316"/>
      <c r="V601" s="348"/>
      <c r="W601" s="316"/>
      <c r="X601" s="350"/>
      <c r="Y601" s="350"/>
      <c r="Z601" s="350"/>
      <c r="AA601" s="350"/>
      <c r="AB601" s="350"/>
      <c r="AC601" s="350"/>
      <c r="AD601" s="313"/>
      <c r="AE601" s="316"/>
      <c r="AF601" s="363"/>
      <c r="AG601" s="315"/>
      <c r="AH601" s="313"/>
      <c r="AI601" s="313"/>
      <c r="AJ601" s="313"/>
      <c r="AK601" s="313"/>
      <c r="AL601" s="367"/>
      <c r="AM601" s="313"/>
      <c r="AN601" s="311"/>
      <c r="AO601" s="313"/>
      <c r="AP601" s="373"/>
      <c r="AQ601" s="336"/>
      <c r="AR601" s="336"/>
      <c r="AS601" s="336"/>
      <c r="AT601" s="336"/>
      <c r="AU601" s="336"/>
      <c r="AV601" s="336"/>
      <c r="AW601" s="336"/>
      <c r="AX601" s="336"/>
      <c r="AY601" s="336"/>
      <c r="AZ601" s="336"/>
      <c r="BA601" s="336"/>
      <c r="BB601" s="336"/>
      <c r="BC601" s="336"/>
      <c r="BD601" s="336"/>
      <c r="BE601" s="336"/>
      <c r="BF601" s="336"/>
    </row>
    <row r="602" spans="1:58" s="109" customFormat="1" ht="12.95" customHeight="1">
      <c r="A602" s="341"/>
      <c r="B602" s="365"/>
      <c r="C602" s="300"/>
      <c r="D602" s="300"/>
      <c r="E602" s="362"/>
      <c r="F602" s="361"/>
      <c r="G602" s="315"/>
      <c r="H602" s="315"/>
      <c r="I602" s="315"/>
      <c r="J602" s="315"/>
      <c r="K602" s="315"/>
      <c r="L602" s="316"/>
      <c r="M602" s="345"/>
      <c r="N602" s="371"/>
      <c r="O602" s="251" t="str">
        <f>IFERROR(INDEX('Pipe Table'!$A$3:$R$39,MATCH('WELD LOG'!N602,'Pipe Table'!$A$3:$A$39,),MATCH('WELD LOG'!M602,'Pipe Table'!$A$3:$R$3,0)),"")</f>
        <v/>
      </c>
      <c r="P602" s="601">
        <f t="shared" si="9"/>
        <v>0</v>
      </c>
      <c r="Q602" s="372"/>
      <c r="R602" s="316"/>
      <c r="S602" s="352"/>
      <c r="T602" s="316"/>
      <c r="U602" s="315"/>
      <c r="V602" s="309"/>
      <c r="W602" s="316"/>
      <c r="X602" s="350"/>
      <c r="Y602" s="350"/>
      <c r="Z602" s="350"/>
      <c r="AA602" s="350"/>
      <c r="AB602" s="350"/>
      <c r="AC602" s="350"/>
      <c r="AD602" s="313"/>
      <c r="AE602" s="316"/>
      <c r="AF602" s="363"/>
      <c r="AG602" s="315"/>
      <c r="AH602" s="313"/>
      <c r="AI602" s="313"/>
      <c r="AJ602" s="313"/>
      <c r="AK602" s="313"/>
      <c r="AL602" s="270"/>
      <c r="AM602" s="311"/>
      <c r="AN602" s="311"/>
      <c r="AO602" s="313"/>
      <c r="AP602" s="373"/>
      <c r="AQ602" s="336"/>
      <c r="AR602" s="336"/>
      <c r="AS602" s="336"/>
      <c r="AT602" s="336"/>
      <c r="AU602" s="336"/>
      <c r="AV602" s="336"/>
      <c r="AW602" s="336"/>
      <c r="AX602" s="336"/>
      <c r="AY602" s="336"/>
      <c r="AZ602" s="336"/>
      <c r="BA602" s="336"/>
      <c r="BB602" s="336"/>
      <c r="BC602" s="336"/>
      <c r="BD602" s="336"/>
      <c r="BE602" s="336"/>
      <c r="BF602" s="336"/>
    </row>
    <row r="603" spans="1:58" s="109" customFormat="1" ht="12.95" customHeight="1">
      <c r="A603" s="341"/>
      <c r="B603" s="365"/>
      <c r="C603" s="300"/>
      <c r="D603" s="300"/>
      <c r="E603" s="362"/>
      <c r="F603" s="361"/>
      <c r="G603" s="315"/>
      <c r="H603" s="315"/>
      <c r="I603" s="315"/>
      <c r="J603" s="315"/>
      <c r="K603" s="315"/>
      <c r="L603" s="316"/>
      <c r="M603" s="345"/>
      <c r="N603" s="371"/>
      <c r="O603" s="251" t="str">
        <f>IFERROR(INDEX('Pipe Table'!$A$3:$R$39,MATCH('WELD LOG'!N603,'Pipe Table'!$A$3:$A$39,),MATCH('WELD LOG'!M603,'Pipe Table'!$A$3:$R$3,0)),"")</f>
        <v/>
      </c>
      <c r="P603" s="601">
        <f t="shared" si="9"/>
        <v>0</v>
      </c>
      <c r="Q603" s="372"/>
      <c r="R603" s="316"/>
      <c r="S603" s="352"/>
      <c r="T603" s="316"/>
      <c r="U603" s="315"/>
      <c r="V603" s="309"/>
      <c r="W603" s="316"/>
      <c r="X603" s="350"/>
      <c r="Y603" s="350"/>
      <c r="Z603" s="350"/>
      <c r="AA603" s="350"/>
      <c r="AB603" s="350"/>
      <c r="AC603" s="350"/>
      <c r="AD603" s="313"/>
      <c r="AE603" s="316"/>
      <c r="AF603" s="363"/>
      <c r="AG603" s="315"/>
      <c r="AH603" s="313"/>
      <c r="AI603" s="313"/>
      <c r="AJ603" s="313"/>
      <c r="AK603" s="313"/>
      <c r="AL603" s="270"/>
      <c r="AM603" s="311"/>
      <c r="AN603" s="311"/>
      <c r="AO603" s="313"/>
      <c r="AP603" s="373"/>
      <c r="AQ603" s="336"/>
      <c r="AR603" s="336"/>
      <c r="AS603" s="336"/>
      <c r="AT603" s="336"/>
      <c r="AU603" s="336"/>
      <c r="AV603" s="336"/>
      <c r="AW603" s="336"/>
      <c r="AX603" s="336"/>
      <c r="AY603" s="336"/>
      <c r="AZ603" s="336"/>
      <c r="BA603" s="336"/>
      <c r="BB603" s="336"/>
      <c r="BC603" s="336"/>
      <c r="BD603" s="336"/>
      <c r="BE603" s="336"/>
      <c r="BF603" s="336"/>
    </row>
    <row r="604" spans="1:58" s="109" customFormat="1" ht="12.95" customHeight="1">
      <c r="A604" s="341"/>
      <c r="B604" s="365"/>
      <c r="C604" s="300"/>
      <c r="D604" s="300"/>
      <c r="E604" s="362"/>
      <c r="F604" s="361"/>
      <c r="G604" s="315"/>
      <c r="H604" s="315"/>
      <c r="I604" s="315"/>
      <c r="J604" s="315"/>
      <c r="K604" s="315"/>
      <c r="L604" s="316"/>
      <c r="M604" s="345"/>
      <c r="N604" s="371"/>
      <c r="O604" s="251" t="str">
        <f>IFERROR(INDEX('Pipe Table'!$A$3:$R$39,MATCH('WELD LOG'!N604,'Pipe Table'!$A$3:$A$39,),MATCH('WELD LOG'!M604,'Pipe Table'!$A$3:$R$3,0)),"")</f>
        <v/>
      </c>
      <c r="P604" s="601">
        <f t="shared" si="9"/>
        <v>0</v>
      </c>
      <c r="Q604" s="372"/>
      <c r="R604" s="316"/>
      <c r="S604" s="352"/>
      <c r="T604" s="316"/>
      <c r="U604" s="315"/>
      <c r="V604" s="309"/>
      <c r="W604" s="316"/>
      <c r="X604" s="313"/>
      <c r="Y604" s="313"/>
      <c r="Z604" s="313"/>
      <c r="AA604" s="313"/>
      <c r="AB604" s="313"/>
      <c r="AC604" s="313"/>
      <c r="AD604" s="313"/>
      <c r="AE604" s="316"/>
      <c r="AF604" s="363"/>
      <c r="AG604" s="315"/>
      <c r="AH604" s="313"/>
      <c r="AI604" s="313"/>
      <c r="AJ604" s="313"/>
      <c r="AK604" s="313"/>
      <c r="AL604" s="270"/>
      <c r="AM604" s="311"/>
      <c r="AN604" s="311"/>
      <c r="AO604" s="318"/>
      <c r="AP604" s="373"/>
      <c r="AQ604" s="336"/>
      <c r="AR604" s="336"/>
      <c r="AS604" s="336"/>
      <c r="AT604" s="336"/>
      <c r="AU604" s="336"/>
      <c r="AV604" s="336"/>
      <c r="AW604" s="336"/>
      <c r="AX604" s="336"/>
      <c r="AY604" s="336"/>
      <c r="AZ604" s="336"/>
      <c r="BA604" s="336"/>
      <c r="BB604" s="336"/>
      <c r="BC604" s="336"/>
      <c r="BD604" s="336"/>
      <c r="BE604" s="336"/>
      <c r="BF604" s="336"/>
    </row>
    <row r="605" spans="1:58" s="109" customFormat="1" ht="12.95" customHeight="1">
      <c r="A605" s="341"/>
      <c r="B605" s="365"/>
      <c r="C605" s="300"/>
      <c r="D605" s="300"/>
      <c r="E605" s="362"/>
      <c r="F605" s="361"/>
      <c r="G605" s="315"/>
      <c r="H605" s="315"/>
      <c r="I605" s="315"/>
      <c r="J605" s="315"/>
      <c r="K605" s="315"/>
      <c r="L605" s="316"/>
      <c r="M605" s="345"/>
      <c r="N605" s="371"/>
      <c r="O605" s="251" t="str">
        <f>IFERROR(INDEX('Pipe Table'!$A$3:$R$39,MATCH('WELD LOG'!N605,'Pipe Table'!$A$3:$A$39,),MATCH('WELD LOG'!M605,'Pipe Table'!$A$3:$R$3,0)),"")</f>
        <v/>
      </c>
      <c r="P605" s="601">
        <f t="shared" si="9"/>
        <v>0</v>
      </c>
      <c r="Q605" s="372"/>
      <c r="R605" s="316"/>
      <c r="S605" s="352"/>
      <c r="T605" s="316"/>
      <c r="U605" s="315"/>
      <c r="V605" s="309"/>
      <c r="W605" s="316"/>
      <c r="X605" s="313"/>
      <c r="Y605" s="313"/>
      <c r="Z605" s="313"/>
      <c r="AA605" s="313"/>
      <c r="AB605" s="313"/>
      <c r="AC605" s="313"/>
      <c r="AD605" s="313"/>
      <c r="AE605" s="316"/>
      <c r="AF605" s="363"/>
      <c r="AG605" s="315"/>
      <c r="AH605" s="313"/>
      <c r="AI605" s="313"/>
      <c r="AJ605" s="313"/>
      <c r="AK605" s="313"/>
      <c r="AL605" s="270"/>
      <c r="AM605" s="311"/>
      <c r="AN605" s="311"/>
      <c r="AO605" s="313"/>
      <c r="AP605" s="373"/>
      <c r="AQ605" s="336"/>
      <c r="AR605" s="336"/>
      <c r="AS605" s="336"/>
      <c r="AT605" s="336"/>
      <c r="AU605" s="336"/>
      <c r="AV605" s="336"/>
      <c r="AW605" s="336"/>
      <c r="AX605" s="336"/>
      <c r="AY605" s="336"/>
      <c r="AZ605" s="336"/>
      <c r="BA605" s="336"/>
      <c r="BB605" s="336"/>
      <c r="BC605" s="336"/>
      <c r="BD605" s="336"/>
      <c r="BE605" s="336"/>
      <c r="BF605" s="336"/>
    </row>
    <row r="606" spans="1:58" s="109" customFormat="1" ht="12.95" customHeight="1">
      <c r="A606" s="341"/>
      <c r="B606" s="365"/>
      <c r="C606" s="300"/>
      <c r="D606" s="300"/>
      <c r="E606" s="362"/>
      <c r="F606" s="361"/>
      <c r="G606" s="315"/>
      <c r="H606" s="315"/>
      <c r="I606" s="315"/>
      <c r="J606" s="315"/>
      <c r="K606" s="315"/>
      <c r="L606" s="316"/>
      <c r="M606" s="345"/>
      <c r="N606" s="371"/>
      <c r="O606" s="251" t="str">
        <f>IFERROR(INDEX('Pipe Table'!$A$3:$R$39,MATCH('WELD LOG'!N606,'Pipe Table'!$A$3:$A$39,),MATCH('WELD LOG'!M606,'Pipe Table'!$A$3:$R$3,0)),"")</f>
        <v/>
      </c>
      <c r="P606" s="601">
        <f t="shared" si="9"/>
        <v>0</v>
      </c>
      <c r="Q606" s="372"/>
      <c r="R606" s="316"/>
      <c r="S606" s="352"/>
      <c r="T606" s="316"/>
      <c r="U606" s="315"/>
      <c r="V606" s="309"/>
      <c r="W606" s="316"/>
      <c r="X606" s="350"/>
      <c r="Y606" s="313"/>
      <c r="Z606" s="313"/>
      <c r="AA606" s="350"/>
      <c r="AB606" s="350"/>
      <c r="AC606" s="313"/>
      <c r="AD606" s="313"/>
      <c r="AE606" s="316"/>
      <c r="AF606" s="363"/>
      <c r="AG606" s="315"/>
      <c r="AH606" s="313"/>
      <c r="AI606" s="313"/>
      <c r="AJ606" s="313"/>
      <c r="AK606" s="313"/>
      <c r="AL606" s="270"/>
      <c r="AM606" s="311"/>
      <c r="AN606" s="311"/>
      <c r="AO606" s="313"/>
      <c r="AP606" s="373"/>
      <c r="AQ606" s="336"/>
      <c r="AR606" s="336"/>
      <c r="AS606" s="336"/>
      <c r="AT606" s="336"/>
      <c r="AU606" s="336"/>
      <c r="AV606" s="336"/>
      <c r="AW606" s="336"/>
      <c r="AX606" s="336"/>
      <c r="AY606" s="336"/>
      <c r="AZ606" s="336"/>
      <c r="BA606" s="336"/>
      <c r="BB606" s="336"/>
      <c r="BC606" s="336"/>
      <c r="BD606" s="336"/>
      <c r="BE606" s="336"/>
      <c r="BF606" s="336"/>
    </row>
    <row r="607" spans="1:58" s="109" customFormat="1" ht="12.95" customHeight="1">
      <c r="A607" s="341"/>
      <c r="B607" s="365"/>
      <c r="C607" s="300"/>
      <c r="D607" s="300"/>
      <c r="E607" s="362"/>
      <c r="F607" s="361"/>
      <c r="G607" s="315"/>
      <c r="H607" s="315"/>
      <c r="I607" s="315"/>
      <c r="J607" s="315"/>
      <c r="K607" s="315"/>
      <c r="L607" s="316"/>
      <c r="M607" s="345"/>
      <c r="N607" s="371"/>
      <c r="O607" s="251" t="str">
        <f>IFERROR(INDEX('Pipe Table'!$A$3:$R$39,MATCH('WELD LOG'!N607,'Pipe Table'!$A$3:$A$39,),MATCH('WELD LOG'!M607,'Pipe Table'!$A$3:$R$3,0)),"")</f>
        <v/>
      </c>
      <c r="P607" s="601">
        <f t="shared" si="9"/>
        <v>0</v>
      </c>
      <c r="Q607" s="372"/>
      <c r="R607" s="316"/>
      <c r="S607" s="352"/>
      <c r="T607" s="316"/>
      <c r="U607" s="315"/>
      <c r="V607" s="348"/>
      <c r="W607" s="316"/>
      <c r="X607" s="313"/>
      <c r="Y607" s="313"/>
      <c r="Z607" s="313"/>
      <c r="AA607" s="350"/>
      <c r="AB607" s="350"/>
      <c r="AC607" s="313"/>
      <c r="AD607" s="313"/>
      <c r="AE607" s="316"/>
      <c r="AF607" s="363"/>
      <c r="AG607" s="315"/>
      <c r="AH607" s="313"/>
      <c r="AI607" s="313"/>
      <c r="AJ607" s="313"/>
      <c r="AK607" s="350"/>
      <c r="AL607" s="270"/>
      <c r="AM607" s="311"/>
      <c r="AN607" s="311"/>
      <c r="AO607" s="352"/>
      <c r="AP607" s="373"/>
      <c r="AQ607" s="336"/>
      <c r="AR607" s="336"/>
      <c r="AS607" s="336"/>
      <c r="AT607" s="336"/>
      <c r="AU607" s="336"/>
      <c r="AV607" s="336"/>
      <c r="AW607" s="336"/>
      <c r="AX607" s="336"/>
      <c r="AY607" s="336"/>
      <c r="AZ607" s="336"/>
      <c r="BA607" s="336"/>
      <c r="BB607" s="336"/>
      <c r="BC607" s="336"/>
      <c r="BD607" s="336"/>
      <c r="BE607" s="336"/>
      <c r="BF607" s="336"/>
    </row>
    <row r="608" spans="1:58" s="109" customFormat="1" ht="12.95" customHeight="1">
      <c r="A608" s="341"/>
      <c r="B608" s="365"/>
      <c r="C608" s="300"/>
      <c r="D608" s="300"/>
      <c r="E608" s="362"/>
      <c r="F608" s="361"/>
      <c r="G608" s="315"/>
      <c r="H608" s="315"/>
      <c r="I608" s="315"/>
      <c r="J608" s="315"/>
      <c r="K608" s="315"/>
      <c r="L608" s="316"/>
      <c r="M608" s="345"/>
      <c r="N608" s="371"/>
      <c r="O608" s="251" t="str">
        <f>IFERROR(INDEX('Pipe Table'!$A$3:$R$39,MATCH('WELD LOG'!N608,'Pipe Table'!$A$3:$A$39,),MATCH('WELD LOG'!M608,'Pipe Table'!$A$3:$R$3,0)),"")</f>
        <v/>
      </c>
      <c r="P608" s="601">
        <f t="shared" si="9"/>
        <v>0</v>
      </c>
      <c r="Q608" s="372"/>
      <c r="R608" s="316"/>
      <c r="S608" s="352"/>
      <c r="T608" s="316"/>
      <c r="U608" s="315"/>
      <c r="V608" s="348"/>
      <c r="W608" s="316"/>
      <c r="X608" s="313"/>
      <c r="Y608" s="313"/>
      <c r="Z608" s="313"/>
      <c r="AA608" s="313"/>
      <c r="AB608" s="313"/>
      <c r="AC608" s="313"/>
      <c r="AD608" s="313"/>
      <c r="AE608" s="316"/>
      <c r="AF608" s="363"/>
      <c r="AG608" s="315"/>
      <c r="AH608" s="313"/>
      <c r="AI608" s="313"/>
      <c r="AJ608" s="313"/>
      <c r="AK608" s="350"/>
      <c r="AL608" s="270"/>
      <c r="AM608" s="311"/>
      <c r="AN608" s="311"/>
      <c r="AO608" s="352"/>
      <c r="AP608" s="373"/>
      <c r="AQ608" s="336"/>
      <c r="AR608" s="336"/>
      <c r="AS608" s="336"/>
      <c r="AT608" s="336"/>
      <c r="AU608" s="336"/>
      <c r="AV608" s="336"/>
      <c r="AW608" s="336"/>
      <c r="AX608" s="336"/>
      <c r="AY608" s="336"/>
      <c r="AZ608" s="336"/>
      <c r="BA608" s="336"/>
      <c r="BB608" s="336"/>
      <c r="BC608" s="336"/>
      <c r="BD608" s="336"/>
      <c r="BE608" s="336"/>
      <c r="BF608" s="336"/>
    </row>
    <row r="609" spans="1:58" s="109" customFormat="1" ht="12.95" customHeight="1">
      <c r="A609" s="341"/>
      <c r="B609" s="365"/>
      <c r="C609" s="300"/>
      <c r="D609" s="300"/>
      <c r="E609" s="362"/>
      <c r="F609" s="361"/>
      <c r="G609" s="315"/>
      <c r="H609" s="315"/>
      <c r="I609" s="315"/>
      <c r="J609" s="315"/>
      <c r="K609" s="315"/>
      <c r="L609" s="316"/>
      <c r="M609" s="345"/>
      <c r="N609" s="371"/>
      <c r="O609" s="251" t="str">
        <f>IFERROR(INDEX('Pipe Table'!$A$3:$R$39,MATCH('WELD LOG'!N609,'Pipe Table'!$A$3:$A$39,),MATCH('WELD LOG'!M609,'Pipe Table'!$A$3:$R$3,0)),"")</f>
        <v/>
      </c>
      <c r="P609" s="601">
        <f t="shared" si="9"/>
        <v>0</v>
      </c>
      <c r="Q609" s="372"/>
      <c r="R609" s="316"/>
      <c r="S609" s="352"/>
      <c r="T609" s="316"/>
      <c r="U609" s="315"/>
      <c r="V609" s="348"/>
      <c r="W609" s="316"/>
      <c r="X609" s="313"/>
      <c r="Y609" s="350"/>
      <c r="Z609" s="350"/>
      <c r="AA609" s="350"/>
      <c r="AB609" s="350"/>
      <c r="AC609" s="350"/>
      <c r="AD609" s="350"/>
      <c r="AE609" s="315"/>
      <c r="AF609" s="375"/>
      <c r="AG609" s="315"/>
      <c r="AH609" s="350"/>
      <c r="AI609" s="350"/>
      <c r="AJ609" s="350"/>
      <c r="AK609" s="350"/>
      <c r="AL609" s="270"/>
      <c r="AM609" s="311"/>
      <c r="AN609" s="311"/>
      <c r="AO609" s="313"/>
      <c r="AP609" s="373"/>
      <c r="AQ609" s="336"/>
      <c r="AR609" s="336"/>
      <c r="AS609" s="336"/>
      <c r="AT609" s="336"/>
      <c r="AU609" s="336"/>
      <c r="AV609" s="336"/>
      <c r="AW609" s="336"/>
      <c r="AX609" s="336"/>
      <c r="AY609" s="336"/>
      <c r="AZ609" s="336"/>
      <c r="BA609" s="336"/>
      <c r="BB609" s="336"/>
      <c r="BC609" s="336"/>
      <c r="BD609" s="336"/>
      <c r="BE609" s="336"/>
      <c r="BF609" s="336"/>
    </row>
    <row r="610" spans="1:58" s="109" customFormat="1" ht="12.95" customHeight="1">
      <c r="A610" s="341"/>
      <c r="B610" s="365"/>
      <c r="C610" s="300"/>
      <c r="D610" s="300"/>
      <c r="E610" s="362"/>
      <c r="F610" s="361"/>
      <c r="G610" s="315"/>
      <c r="H610" s="315"/>
      <c r="I610" s="315"/>
      <c r="J610" s="315"/>
      <c r="K610" s="315"/>
      <c r="L610" s="316"/>
      <c r="M610" s="345"/>
      <c r="N610" s="371"/>
      <c r="O610" s="251" t="str">
        <f>IFERROR(INDEX('Pipe Table'!$A$3:$R$39,MATCH('WELD LOG'!N610,'Pipe Table'!$A$3:$A$39,),MATCH('WELD LOG'!M610,'Pipe Table'!$A$3:$R$3,0)),"")</f>
        <v/>
      </c>
      <c r="P610" s="601">
        <f t="shared" si="9"/>
        <v>0</v>
      </c>
      <c r="Q610" s="372"/>
      <c r="R610" s="316"/>
      <c r="S610" s="352"/>
      <c r="T610" s="316"/>
      <c r="U610" s="315"/>
      <c r="V610" s="348"/>
      <c r="W610" s="316"/>
      <c r="X610" s="313"/>
      <c r="Y610" s="350"/>
      <c r="Z610" s="350"/>
      <c r="AA610" s="350"/>
      <c r="AB610" s="350"/>
      <c r="AC610" s="350"/>
      <c r="AD610" s="350"/>
      <c r="AE610" s="315"/>
      <c r="AF610" s="375"/>
      <c r="AG610" s="315"/>
      <c r="AH610" s="350"/>
      <c r="AI610" s="350"/>
      <c r="AJ610" s="350"/>
      <c r="AK610" s="350"/>
      <c r="AL610" s="270"/>
      <c r="AM610" s="311"/>
      <c r="AN610" s="311"/>
      <c r="AO610" s="313"/>
      <c r="AP610" s="373"/>
      <c r="AQ610" s="336"/>
      <c r="AR610" s="336"/>
      <c r="AS610" s="336"/>
      <c r="AT610" s="336"/>
      <c r="AU610" s="336"/>
      <c r="AV610" s="336"/>
      <c r="AW610" s="336"/>
      <c r="AX610" s="336"/>
      <c r="AY610" s="336"/>
      <c r="AZ610" s="336"/>
      <c r="BA610" s="336"/>
      <c r="BB610" s="336"/>
      <c r="BC610" s="336"/>
      <c r="BD610" s="336"/>
      <c r="BE610" s="336"/>
      <c r="BF610" s="336"/>
    </row>
    <row r="611" spans="1:58" s="109" customFormat="1" ht="12.95" customHeight="1">
      <c r="A611" s="341"/>
      <c r="B611" s="365"/>
      <c r="C611" s="300"/>
      <c r="D611" s="300"/>
      <c r="E611" s="362"/>
      <c r="F611" s="361"/>
      <c r="G611" s="315"/>
      <c r="H611" s="315"/>
      <c r="I611" s="315"/>
      <c r="J611" s="315"/>
      <c r="K611" s="315"/>
      <c r="L611" s="316"/>
      <c r="M611" s="345"/>
      <c r="N611" s="371"/>
      <c r="O611" s="251" t="str">
        <f>IFERROR(INDEX('Pipe Table'!$A$3:$R$39,MATCH('WELD LOG'!N611,'Pipe Table'!$A$3:$A$39,),MATCH('WELD LOG'!M611,'Pipe Table'!$A$3:$R$3,0)),"")</f>
        <v/>
      </c>
      <c r="P611" s="601">
        <f t="shared" si="9"/>
        <v>0</v>
      </c>
      <c r="Q611" s="372"/>
      <c r="R611" s="316"/>
      <c r="S611" s="352"/>
      <c r="T611" s="316"/>
      <c r="U611" s="315"/>
      <c r="V611" s="348"/>
      <c r="W611" s="316"/>
      <c r="X611" s="313"/>
      <c r="Y611" s="313"/>
      <c r="Z611" s="313"/>
      <c r="AA611" s="313"/>
      <c r="AB611" s="313"/>
      <c r="AC611" s="313"/>
      <c r="AD611" s="313"/>
      <c r="AE611" s="316"/>
      <c r="AF611" s="363"/>
      <c r="AG611" s="315"/>
      <c r="AH611" s="313"/>
      <c r="AI611" s="313"/>
      <c r="AJ611" s="313"/>
      <c r="AK611" s="313"/>
      <c r="AL611" s="270"/>
      <c r="AM611" s="311"/>
      <c r="AN611" s="311"/>
      <c r="AO611" s="313"/>
      <c r="AP611" s="373"/>
      <c r="AQ611" s="336"/>
      <c r="AR611" s="336"/>
      <c r="AS611" s="336"/>
      <c r="AT611" s="336"/>
      <c r="AU611" s="336"/>
      <c r="AV611" s="336"/>
      <c r="AW611" s="336"/>
      <c r="AX611" s="336"/>
      <c r="AY611" s="336"/>
      <c r="AZ611" s="336"/>
      <c r="BA611" s="336"/>
      <c r="BB611" s="336"/>
      <c r="BC611" s="336"/>
      <c r="BD611" s="336"/>
      <c r="BE611" s="336"/>
      <c r="BF611" s="336"/>
    </row>
    <row r="612" spans="1:58" s="109" customFormat="1" ht="12.95" customHeight="1">
      <c r="A612" s="341"/>
      <c r="B612" s="365"/>
      <c r="C612" s="300"/>
      <c r="D612" s="300"/>
      <c r="E612" s="362"/>
      <c r="F612" s="361"/>
      <c r="G612" s="315"/>
      <c r="H612" s="315"/>
      <c r="I612" s="315"/>
      <c r="J612" s="315"/>
      <c r="K612" s="315"/>
      <c r="L612" s="316"/>
      <c r="M612" s="345"/>
      <c r="N612" s="371"/>
      <c r="O612" s="251" t="str">
        <f>IFERROR(INDEX('Pipe Table'!$A$3:$R$39,MATCH('WELD LOG'!N612,'Pipe Table'!$A$3:$A$39,),MATCH('WELD LOG'!M612,'Pipe Table'!$A$3:$R$3,0)),"")</f>
        <v/>
      </c>
      <c r="P612" s="601">
        <f t="shared" si="9"/>
        <v>0</v>
      </c>
      <c r="Q612" s="372"/>
      <c r="R612" s="316"/>
      <c r="S612" s="352"/>
      <c r="T612" s="316"/>
      <c r="U612" s="315"/>
      <c r="V612" s="348"/>
      <c r="W612" s="316"/>
      <c r="X612" s="313"/>
      <c r="Y612" s="313"/>
      <c r="Z612" s="313"/>
      <c r="AA612" s="313"/>
      <c r="AB612" s="313"/>
      <c r="AC612" s="313"/>
      <c r="AD612" s="313"/>
      <c r="AE612" s="316"/>
      <c r="AF612" s="363"/>
      <c r="AG612" s="315"/>
      <c r="AH612" s="313"/>
      <c r="AI612" s="313"/>
      <c r="AJ612" s="313"/>
      <c r="AK612" s="313"/>
      <c r="AL612" s="270"/>
      <c r="AM612" s="311"/>
      <c r="AN612" s="311"/>
      <c r="AO612" s="313"/>
      <c r="AP612" s="373"/>
      <c r="AQ612" s="336"/>
      <c r="AR612" s="336"/>
      <c r="AS612" s="336"/>
      <c r="AT612" s="336"/>
      <c r="AU612" s="336"/>
      <c r="AV612" s="336"/>
      <c r="AW612" s="336"/>
      <c r="AX612" s="336"/>
      <c r="AY612" s="336"/>
      <c r="AZ612" s="336"/>
      <c r="BA612" s="336"/>
      <c r="BB612" s="336"/>
      <c r="BC612" s="336"/>
      <c r="BD612" s="336"/>
      <c r="BE612" s="336"/>
      <c r="BF612" s="336"/>
    </row>
    <row r="613" spans="1:58" s="109" customFormat="1" ht="12.95" customHeight="1">
      <c r="A613" s="341"/>
      <c r="B613" s="365"/>
      <c r="C613" s="300"/>
      <c r="D613" s="300"/>
      <c r="E613" s="362"/>
      <c r="F613" s="361"/>
      <c r="G613" s="315"/>
      <c r="H613" s="315"/>
      <c r="I613" s="315"/>
      <c r="J613" s="315"/>
      <c r="K613" s="315"/>
      <c r="L613" s="316"/>
      <c r="M613" s="345"/>
      <c r="N613" s="371"/>
      <c r="O613" s="251" t="str">
        <f>IFERROR(INDEX('Pipe Table'!$A$3:$R$39,MATCH('WELD LOG'!N613,'Pipe Table'!$A$3:$A$39,),MATCH('WELD LOG'!M613,'Pipe Table'!$A$3:$R$3,0)),"")</f>
        <v/>
      </c>
      <c r="P613" s="601">
        <f t="shared" si="9"/>
        <v>0</v>
      </c>
      <c r="Q613" s="372"/>
      <c r="R613" s="316"/>
      <c r="S613" s="352"/>
      <c r="T613" s="316"/>
      <c r="U613" s="315"/>
      <c r="V613" s="348"/>
      <c r="W613" s="316"/>
      <c r="X613" s="313"/>
      <c r="Y613" s="313"/>
      <c r="Z613" s="313"/>
      <c r="AA613" s="313"/>
      <c r="AB613" s="313"/>
      <c r="AC613" s="313"/>
      <c r="AD613" s="313"/>
      <c r="AE613" s="316"/>
      <c r="AF613" s="363"/>
      <c r="AG613" s="315"/>
      <c r="AH613" s="313"/>
      <c r="AI613" s="313"/>
      <c r="AJ613" s="313"/>
      <c r="AK613" s="313"/>
      <c r="AL613" s="270"/>
      <c r="AM613" s="311"/>
      <c r="AN613" s="311"/>
      <c r="AO613" s="313"/>
      <c r="AP613" s="373"/>
      <c r="AQ613" s="336"/>
      <c r="AR613" s="336"/>
      <c r="AS613" s="336"/>
      <c r="AT613" s="336"/>
      <c r="AU613" s="336"/>
      <c r="AV613" s="336"/>
      <c r="AW613" s="336"/>
      <c r="AX613" s="336"/>
      <c r="AY613" s="336"/>
      <c r="AZ613" s="336"/>
      <c r="BA613" s="336"/>
      <c r="BB613" s="336"/>
      <c r="BC613" s="336"/>
      <c r="BD613" s="336"/>
      <c r="BE613" s="336"/>
      <c r="BF613" s="336"/>
    </row>
    <row r="614" spans="1:58" s="109" customFormat="1" ht="12.95" customHeight="1">
      <c r="A614" s="341"/>
      <c r="B614" s="365"/>
      <c r="C614" s="300"/>
      <c r="D614" s="300"/>
      <c r="E614" s="362"/>
      <c r="F614" s="361"/>
      <c r="G614" s="315"/>
      <c r="H614" s="315"/>
      <c r="I614" s="315"/>
      <c r="J614" s="315"/>
      <c r="K614" s="315"/>
      <c r="L614" s="316"/>
      <c r="M614" s="345"/>
      <c r="N614" s="371"/>
      <c r="O614" s="251" t="str">
        <f>IFERROR(INDEX('Pipe Table'!$A$3:$R$39,MATCH('WELD LOG'!N614,'Pipe Table'!$A$3:$A$39,),MATCH('WELD LOG'!M614,'Pipe Table'!$A$3:$R$3,0)),"")</f>
        <v/>
      </c>
      <c r="P614" s="601">
        <f t="shared" si="9"/>
        <v>0</v>
      </c>
      <c r="Q614" s="372"/>
      <c r="R614" s="316"/>
      <c r="S614" s="352"/>
      <c r="T614" s="316"/>
      <c r="U614" s="315"/>
      <c r="V614" s="348"/>
      <c r="W614" s="316"/>
      <c r="X614" s="313"/>
      <c r="Y614" s="313"/>
      <c r="Z614" s="313"/>
      <c r="AA614" s="313"/>
      <c r="AB614" s="313"/>
      <c r="AC614" s="313"/>
      <c r="AD614" s="313"/>
      <c r="AE614" s="316"/>
      <c r="AF614" s="363"/>
      <c r="AG614" s="315"/>
      <c r="AH614" s="313"/>
      <c r="AI614" s="313"/>
      <c r="AJ614" s="313"/>
      <c r="AK614" s="313"/>
      <c r="AL614" s="270"/>
      <c r="AM614" s="311"/>
      <c r="AN614" s="311"/>
      <c r="AO614" s="313"/>
      <c r="AP614" s="373"/>
      <c r="AQ614" s="336"/>
      <c r="AR614" s="336"/>
      <c r="AS614" s="336"/>
      <c r="AT614" s="336"/>
      <c r="AU614" s="336"/>
      <c r="AV614" s="336"/>
      <c r="AW614" s="336"/>
      <c r="AX614" s="336"/>
      <c r="AY614" s="336"/>
      <c r="AZ614" s="336"/>
      <c r="BA614" s="336"/>
      <c r="BB614" s="336"/>
      <c r="BC614" s="336"/>
      <c r="BD614" s="336"/>
      <c r="BE614" s="336"/>
      <c r="BF614" s="336"/>
    </row>
    <row r="615" spans="1:58" s="109" customFormat="1" ht="12.95" customHeight="1">
      <c r="A615" s="341"/>
      <c r="B615" s="365"/>
      <c r="C615" s="300"/>
      <c r="D615" s="300"/>
      <c r="E615" s="362"/>
      <c r="F615" s="361"/>
      <c r="G615" s="315"/>
      <c r="H615" s="315"/>
      <c r="I615" s="315"/>
      <c r="J615" s="315"/>
      <c r="K615" s="315"/>
      <c r="L615" s="316"/>
      <c r="M615" s="345"/>
      <c r="N615" s="371"/>
      <c r="O615" s="251" t="str">
        <f>IFERROR(INDEX('Pipe Table'!$A$3:$R$39,MATCH('WELD LOG'!N615,'Pipe Table'!$A$3:$A$39,),MATCH('WELD LOG'!M615,'Pipe Table'!$A$3:$R$3,0)),"")</f>
        <v/>
      </c>
      <c r="P615" s="601">
        <f t="shared" si="9"/>
        <v>0</v>
      </c>
      <c r="Q615" s="372"/>
      <c r="R615" s="316"/>
      <c r="S615" s="352"/>
      <c r="T615" s="316"/>
      <c r="U615" s="315"/>
      <c r="V615" s="348"/>
      <c r="W615" s="316"/>
      <c r="X615" s="313"/>
      <c r="Y615" s="313"/>
      <c r="Z615" s="313"/>
      <c r="AA615" s="313"/>
      <c r="AB615" s="313"/>
      <c r="AC615" s="313"/>
      <c r="AD615" s="313"/>
      <c r="AE615" s="316"/>
      <c r="AF615" s="363"/>
      <c r="AG615" s="315"/>
      <c r="AH615" s="313"/>
      <c r="AI615" s="313"/>
      <c r="AJ615" s="313"/>
      <c r="AK615" s="313"/>
      <c r="AL615" s="270"/>
      <c r="AM615" s="311"/>
      <c r="AN615" s="311"/>
      <c r="AO615" s="313"/>
      <c r="AP615" s="373"/>
      <c r="AQ615" s="336"/>
      <c r="AR615" s="336"/>
      <c r="AS615" s="336"/>
      <c r="AT615" s="336"/>
      <c r="AU615" s="336"/>
      <c r="AV615" s="336"/>
      <c r="AW615" s="336"/>
      <c r="AX615" s="336"/>
      <c r="AY615" s="336"/>
      <c r="AZ615" s="336"/>
      <c r="BA615" s="336"/>
      <c r="BB615" s="336"/>
      <c r="BC615" s="336"/>
      <c r="BD615" s="336"/>
      <c r="BE615" s="336"/>
      <c r="BF615" s="336"/>
    </row>
    <row r="616" spans="1:58" s="109" customFormat="1" ht="12.95" customHeight="1">
      <c r="A616" s="341"/>
      <c r="B616" s="365"/>
      <c r="C616" s="300"/>
      <c r="D616" s="300"/>
      <c r="E616" s="362"/>
      <c r="F616" s="361"/>
      <c r="G616" s="315"/>
      <c r="H616" s="315"/>
      <c r="I616" s="315"/>
      <c r="J616" s="315"/>
      <c r="K616" s="315"/>
      <c r="L616" s="316"/>
      <c r="M616" s="345"/>
      <c r="N616" s="371"/>
      <c r="O616" s="251" t="str">
        <f>IFERROR(INDEX('Pipe Table'!$A$3:$R$39,MATCH('WELD LOG'!N616,'Pipe Table'!$A$3:$A$39,),MATCH('WELD LOG'!M616,'Pipe Table'!$A$3:$R$3,0)),"")</f>
        <v/>
      </c>
      <c r="P616" s="601">
        <f t="shared" si="9"/>
        <v>0</v>
      </c>
      <c r="Q616" s="372"/>
      <c r="R616" s="316"/>
      <c r="S616" s="352"/>
      <c r="T616" s="316"/>
      <c r="U616" s="315"/>
      <c r="V616" s="348"/>
      <c r="W616" s="316"/>
      <c r="X616" s="313"/>
      <c r="Y616" s="313"/>
      <c r="Z616" s="313"/>
      <c r="AA616" s="313"/>
      <c r="AB616" s="313"/>
      <c r="AC616" s="313"/>
      <c r="AD616" s="313"/>
      <c r="AE616" s="316"/>
      <c r="AF616" s="363"/>
      <c r="AG616" s="315"/>
      <c r="AH616" s="313"/>
      <c r="AI616" s="313"/>
      <c r="AJ616" s="313"/>
      <c r="AK616" s="313"/>
      <c r="AL616" s="270"/>
      <c r="AM616" s="311"/>
      <c r="AN616" s="311"/>
      <c r="AO616" s="313"/>
      <c r="AP616" s="373"/>
      <c r="AQ616" s="336"/>
      <c r="AR616" s="336"/>
      <c r="AS616" s="336"/>
      <c r="AT616" s="336"/>
      <c r="AU616" s="336"/>
      <c r="AV616" s="336"/>
      <c r="AW616" s="336"/>
      <c r="AX616" s="336"/>
      <c r="AY616" s="336"/>
      <c r="AZ616" s="336"/>
      <c r="BA616" s="336"/>
      <c r="BB616" s="336"/>
      <c r="BC616" s="336"/>
      <c r="BD616" s="336"/>
      <c r="BE616" s="336"/>
      <c r="BF616" s="336"/>
    </row>
    <row r="617" spans="1:58" s="109" customFormat="1" ht="12.95" customHeight="1">
      <c r="A617" s="341"/>
      <c r="B617" s="365"/>
      <c r="C617" s="300"/>
      <c r="D617" s="300"/>
      <c r="E617" s="362"/>
      <c r="F617" s="361"/>
      <c r="G617" s="315"/>
      <c r="H617" s="315"/>
      <c r="I617" s="315"/>
      <c r="J617" s="315"/>
      <c r="K617" s="315"/>
      <c r="L617" s="316"/>
      <c r="M617" s="345"/>
      <c r="N617" s="371"/>
      <c r="O617" s="251" t="str">
        <f>IFERROR(INDEX('Pipe Table'!$A$3:$R$39,MATCH('WELD LOG'!N617,'Pipe Table'!$A$3:$A$39,),MATCH('WELD LOG'!M617,'Pipe Table'!$A$3:$R$3,0)),"")</f>
        <v/>
      </c>
      <c r="P617" s="601">
        <f t="shared" si="9"/>
        <v>0</v>
      </c>
      <c r="Q617" s="372"/>
      <c r="R617" s="316"/>
      <c r="S617" s="352"/>
      <c r="T617" s="316"/>
      <c r="U617" s="315"/>
      <c r="V617" s="348"/>
      <c r="W617" s="316"/>
      <c r="X617" s="313"/>
      <c r="Y617" s="313"/>
      <c r="Z617" s="313"/>
      <c r="AA617" s="313"/>
      <c r="AB617" s="313"/>
      <c r="AC617" s="313"/>
      <c r="AD617" s="313"/>
      <c r="AE617" s="316"/>
      <c r="AF617" s="363"/>
      <c r="AG617" s="315"/>
      <c r="AH617" s="313"/>
      <c r="AI617" s="313"/>
      <c r="AJ617" s="313"/>
      <c r="AK617" s="313"/>
      <c r="AL617" s="270"/>
      <c r="AM617" s="311"/>
      <c r="AN617" s="311"/>
      <c r="AO617" s="313"/>
      <c r="AP617" s="373"/>
      <c r="AQ617" s="336"/>
      <c r="AR617" s="336"/>
      <c r="AS617" s="336"/>
      <c r="AT617" s="336"/>
      <c r="AU617" s="336"/>
      <c r="AV617" s="336"/>
      <c r="AW617" s="336"/>
      <c r="AX617" s="336"/>
      <c r="AY617" s="336"/>
      <c r="AZ617" s="336"/>
      <c r="BA617" s="336"/>
      <c r="BB617" s="336"/>
      <c r="BC617" s="336"/>
      <c r="BD617" s="336"/>
      <c r="BE617" s="336"/>
      <c r="BF617" s="336"/>
    </row>
    <row r="618" spans="1:58" s="109" customFormat="1" ht="12.95" customHeight="1">
      <c r="A618" s="341"/>
      <c r="B618" s="365"/>
      <c r="C618" s="300"/>
      <c r="D618" s="300"/>
      <c r="E618" s="362"/>
      <c r="F618" s="361"/>
      <c r="G618" s="315"/>
      <c r="H618" s="315"/>
      <c r="I618" s="315"/>
      <c r="J618" s="315"/>
      <c r="K618" s="315"/>
      <c r="L618" s="316"/>
      <c r="M618" s="345"/>
      <c r="N618" s="371"/>
      <c r="O618" s="251" t="str">
        <f>IFERROR(INDEX('Pipe Table'!$A$3:$R$39,MATCH('WELD LOG'!N618,'Pipe Table'!$A$3:$A$39,),MATCH('WELD LOG'!M618,'Pipe Table'!$A$3:$R$3,0)),"")</f>
        <v/>
      </c>
      <c r="P618" s="601">
        <f t="shared" si="9"/>
        <v>0</v>
      </c>
      <c r="Q618" s="372"/>
      <c r="R618" s="316"/>
      <c r="S618" s="352"/>
      <c r="T618" s="316"/>
      <c r="U618" s="315"/>
      <c r="V618" s="348"/>
      <c r="W618" s="316"/>
      <c r="X618" s="313"/>
      <c r="Y618" s="313"/>
      <c r="Z618" s="313"/>
      <c r="AA618" s="313"/>
      <c r="AB618" s="313"/>
      <c r="AC618" s="313"/>
      <c r="AD618" s="313"/>
      <c r="AE618" s="316"/>
      <c r="AF618" s="363"/>
      <c r="AG618" s="315"/>
      <c r="AH618" s="313"/>
      <c r="AI618" s="313"/>
      <c r="AJ618" s="313"/>
      <c r="AK618" s="313"/>
      <c r="AL618" s="270"/>
      <c r="AM618" s="311"/>
      <c r="AN618" s="311"/>
      <c r="AO618" s="313"/>
      <c r="AP618" s="373"/>
      <c r="AQ618" s="336"/>
      <c r="AR618" s="336"/>
      <c r="AS618" s="336"/>
      <c r="AT618" s="336"/>
      <c r="AU618" s="336"/>
      <c r="AV618" s="336"/>
      <c r="AW618" s="336"/>
      <c r="AX618" s="336"/>
      <c r="AY618" s="336"/>
      <c r="AZ618" s="336"/>
      <c r="BA618" s="336"/>
      <c r="BB618" s="336"/>
      <c r="BC618" s="336"/>
      <c r="BD618" s="336"/>
      <c r="BE618" s="336"/>
      <c r="BF618" s="336"/>
    </row>
    <row r="619" spans="1:58" s="109" customFormat="1" ht="12.95" customHeight="1">
      <c r="A619" s="341"/>
      <c r="B619" s="365"/>
      <c r="C619" s="300"/>
      <c r="D619" s="300"/>
      <c r="E619" s="362"/>
      <c r="F619" s="361"/>
      <c r="G619" s="315"/>
      <c r="H619" s="315"/>
      <c r="I619" s="315"/>
      <c r="J619" s="315"/>
      <c r="K619" s="315"/>
      <c r="L619" s="316"/>
      <c r="M619" s="345"/>
      <c r="N619" s="371"/>
      <c r="O619" s="251" t="str">
        <f>IFERROR(INDEX('Pipe Table'!$A$3:$R$39,MATCH('WELD LOG'!N619,'Pipe Table'!$A$3:$A$39,),MATCH('WELD LOG'!M619,'Pipe Table'!$A$3:$R$3,0)),"")</f>
        <v/>
      </c>
      <c r="P619" s="601">
        <f t="shared" si="9"/>
        <v>0</v>
      </c>
      <c r="Q619" s="372"/>
      <c r="R619" s="316"/>
      <c r="S619" s="352"/>
      <c r="T619" s="316"/>
      <c r="U619" s="315"/>
      <c r="V619" s="348"/>
      <c r="W619" s="316"/>
      <c r="X619" s="313"/>
      <c r="Y619" s="313"/>
      <c r="Z619" s="313"/>
      <c r="AA619" s="350"/>
      <c r="AB619" s="350"/>
      <c r="AC619" s="313"/>
      <c r="AD619" s="313"/>
      <c r="AE619" s="316"/>
      <c r="AF619" s="363"/>
      <c r="AG619" s="315"/>
      <c r="AH619" s="313"/>
      <c r="AI619" s="313"/>
      <c r="AJ619" s="313"/>
      <c r="AK619" s="313"/>
      <c r="AL619" s="270"/>
      <c r="AM619" s="311"/>
      <c r="AN619" s="311"/>
      <c r="AO619" s="313"/>
      <c r="AP619" s="373"/>
      <c r="AQ619" s="336"/>
      <c r="AR619" s="336"/>
      <c r="AS619" s="336"/>
      <c r="AT619" s="336"/>
      <c r="AU619" s="336"/>
      <c r="AV619" s="336"/>
      <c r="AW619" s="336"/>
      <c r="AX619" s="336"/>
      <c r="AY619" s="336"/>
      <c r="AZ619" s="336"/>
      <c r="BA619" s="336"/>
      <c r="BB619" s="336"/>
      <c r="BC619" s="336"/>
      <c r="BD619" s="336"/>
      <c r="BE619" s="336"/>
      <c r="BF619" s="336"/>
    </row>
    <row r="620" spans="1:58" s="109" customFormat="1" ht="12.95" customHeight="1">
      <c r="A620" s="341"/>
      <c r="B620" s="365"/>
      <c r="C620" s="300"/>
      <c r="D620" s="300"/>
      <c r="E620" s="362"/>
      <c r="F620" s="361"/>
      <c r="G620" s="315"/>
      <c r="H620" s="315"/>
      <c r="I620" s="315"/>
      <c r="J620" s="315"/>
      <c r="K620" s="315"/>
      <c r="L620" s="316"/>
      <c r="M620" s="345"/>
      <c r="N620" s="371"/>
      <c r="O620" s="251" t="str">
        <f>IFERROR(INDEX('Pipe Table'!$A$3:$R$39,MATCH('WELD LOG'!N620,'Pipe Table'!$A$3:$A$39,),MATCH('WELD LOG'!M620,'Pipe Table'!$A$3:$R$3,0)),"")</f>
        <v/>
      </c>
      <c r="P620" s="601">
        <f t="shared" si="9"/>
        <v>0</v>
      </c>
      <c r="Q620" s="372"/>
      <c r="R620" s="316"/>
      <c r="S620" s="352"/>
      <c r="T620" s="316"/>
      <c r="U620" s="315"/>
      <c r="V620" s="348"/>
      <c r="W620" s="316"/>
      <c r="X620" s="313"/>
      <c r="Y620" s="313"/>
      <c r="Z620" s="313"/>
      <c r="AA620" s="313"/>
      <c r="AB620" s="313"/>
      <c r="AC620" s="313"/>
      <c r="AD620" s="313"/>
      <c r="AE620" s="316"/>
      <c r="AF620" s="363"/>
      <c r="AG620" s="315"/>
      <c r="AH620" s="313"/>
      <c r="AI620" s="313"/>
      <c r="AJ620" s="313"/>
      <c r="AK620" s="313"/>
      <c r="AL620" s="270"/>
      <c r="AM620" s="311"/>
      <c r="AN620" s="311"/>
      <c r="AO620" s="313"/>
      <c r="AP620" s="373"/>
      <c r="AQ620" s="336"/>
      <c r="AR620" s="336"/>
      <c r="AS620" s="336"/>
      <c r="AT620" s="336"/>
      <c r="AU620" s="336"/>
      <c r="AV620" s="336"/>
      <c r="AW620" s="336"/>
      <c r="AX620" s="336"/>
      <c r="AY620" s="336"/>
      <c r="AZ620" s="336"/>
      <c r="BA620" s="336"/>
      <c r="BB620" s="336"/>
      <c r="BC620" s="336"/>
      <c r="BD620" s="336"/>
      <c r="BE620" s="336"/>
      <c r="BF620" s="336"/>
    </row>
    <row r="621" spans="1:58" s="109" customFormat="1" ht="12.95" customHeight="1">
      <c r="A621" s="341"/>
      <c r="B621" s="365"/>
      <c r="C621" s="300"/>
      <c r="D621" s="300"/>
      <c r="E621" s="362"/>
      <c r="F621" s="361"/>
      <c r="G621" s="315"/>
      <c r="H621" s="315"/>
      <c r="I621" s="315"/>
      <c r="J621" s="315"/>
      <c r="K621" s="315"/>
      <c r="L621" s="316"/>
      <c r="M621" s="345"/>
      <c r="N621" s="371"/>
      <c r="O621" s="251" t="str">
        <f>IFERROR(INDEX('Pipe Table'!$A$3:$R$39,MATCH('WELD LOG'!N621,'Pipe Table'!$A$3:$A$39,),MATCH('WELD LOG'!M621,'Pipe Table'!$A$3:$R$3,0)),"")</f>
        <v/>
      </c>
      <c r="P621" s="601">
        <f t="shared" si="9"/>
        <v>0</v>
      </c>
      <c r="Q621" s="372"/>
      <c r="R621" s="316"/>
      <c r="S621" s="352"/>
      <c r="T621" s="316"/>
      <c r="U621" s="352"/>
      <c r="V621" s="348"/>
      <c r="W621" s="316"/>
      <c r="X621" s="313"/>
      <c r="Y621" s="313"/>
      <c r="Z621" s="313"/>
      <c r="AA621" s="313"/>
      <c r="AB621" s="313"/>
      <c r="AC621" s="313"/>
      <c r="AD621" s="313"/>
      <c r="AE621" s="316"/>
      <c r="AF621" s="363"/>
      <c r="AG621" s="315"/>
      <c r="AH621" s="313"/>
      <c r="AI621" s="313"/>
      <c r="AJ621" s="313"/>
      <c r="AK621" s="313"/>
      <c r="AL621" s="270"/>
      <c r="AM621" s="311"/>
      <c r="AN621" s="311"/>
      <c r="AO621" s="313"/>
      <c r="AP621" s="373"/>
      <c r="AQ621" s="336"/>
      <c r="AR621" s="336"/>
      <c r="AS621" s="336"/>
      <c r="AT621" s="336"/>
      <c r="AU621" s="336"/>
      <c r="AV621" s="336"/>
      <c r="AW621" s="336"/>
      <c r="AX621" s="336"/>
      <c r="AY621" s="336"/>
      <c r="AZ621" s="336"/>
      <c r="BA621" s="336"/>
      <c r="BB621" s="336"/>
      <c r="BC621" s="336"/>
      <c r="BD621" s="336"/>
      <c r="BE621" s="336"/>
      <c r="BF621" s="336"/>
    </row>
    <row r="622" spans="1:58" s="109" customFormat="1" ht="12.95" customHeight="1">
      <c r="A622" s="341"/>
      <c r="B622" s="365"/>
      <c r="C622" s="300"/>
      <c r="D622" s="300"/>
      <c r="E622" s="362"/>
      <c r="F622" s="361"/>
      <c r="G622" s="315"/>
      <c r="H622" s="315"/>
      <c r="I622" s="315"/>
      <c r="J622" s="315"/>
      <c r="K622" s="315"/>
      <c r="L622" s="316"/>
      <c r="M622" s="345"/>
      <c r="N622" s="371"/>
      <c r="O622" s="251" t="str">
        <f>IFERROR(INDEX('Pipe Table'!$A$3:$R$39,MATCH('WELD LOG'!N622,'Pipe Table'!$A$3:$A$39,),MATCH('WELD LOG'!M622,'Pipe Table'!$A$3:$R$3,0)),"")</f>
        <v/>
      </c>
      <c r="P622" s="601">
        <f t="shared" si="9"/>
        <v>0</v>
      </c>
      <c r="Q622" s="372"/>
      <c r="R622" s="316"/>
      <c r="S622" s="352"/>
      <c r="T622" s="316"/>
      <c r="U622" s="352"/>
      <c r="V622" s="348"/>
      <c r="W622" s="316"/>
      <c r="X622" s="313"/>
      <c r="Y622" s="313"/>
      <c r="Z622" s="313"/>
      <c r="AA622" s="313"/>
      <c r="AB622" s="313"/>
      <c r="AC622" s="313"/>
      <c r="AD622" s="313"/>
      <c r="AE622" s="316"/>
      <c r="AF622" s="363"/>
      <c r="AG622" s="315"/>
      <c r="AH622" s="313"/>
      <c r="AI622" s="313"/>
      <c r="AJ622" s="313"/>
      <c r="AK622" s="313"/>
      <c r="AL622" s="270"/>
      <c r="AM622" s="311"/>
      <c r="AN622" s="311"/>
      <c r="AO622" s="313"/>
      <c r="AP622" s="373"/>
      <c r="AQ622" s="336"/>
      <c r="AR622" s="336"/>
      <c r="AS622" s="336"/>
      <c r="AT622" s="336"/>
      <c r="AU622" s="336"/>
      <c r="AV622" s="336"/>
      <c r="AW622" s="336"/>
      <c r="AX622" s="336"/>
      <c r="AY622" s="336"/>
      <c r="AZ622" s="336"/>
      <c r="BA622" s="336"/>
      <c r="BB622" s="336"/>
      <c r="BC622" s="336"/>
      <c r="BD622" s="336"/>
      <c r="BE622" s="336"/>
      <c r="BF622" s="336"/>
    </row>
    <row r="623" spans="1:58" s="109" customFormat="1" ht="12.95" customHeight="1">
      <c r="A623" s="341"/>
      <c r="B623" s="365"/>
      <c r="C623" s="300"/>
      <c r="D623" s="300"/>
      <c r="E623" s="362"/>
      <c r="F623" s="361"/>
      <c r="G623" s="315"/>
      <c r="H623" s="315"/>
      <c r="I623" s="315"/>
      <c r="J623" s="315"/>
      <c r="K623" s="315"/>
      <c r="L623" s="316"/>
      <c r="M623" s="250"/>
      <c r="N623" s="371"/>
      <c r="O623" s="251" t="str">
        <f>IFERROR(INDEX('Pipe Table'!$A$3:$R$39,MATCH('WELD LOG'!N623,'Pipe Table'!$A$3:$A$39,),MATCH('WELD LOG'!M623,'Pipe Table'!$A$3:$R$3,0)),"")</f>
        <v/>
      </c>
      <c r="P623" s="601">
        <f t="shared" si="9"/>
        <v>0</v>
      </c>
      <c r="Q623" s="372"/>
      <c r="R623" s="316"/>
      <c r="S623" s="352"/>
      <c r="T623" s="316"/>
      <c r="U623" s="352"/>
      <c r="V623" s="348"/>
      <c r="W623" s="316"/>
      <c r="X623" s="313"/>
      <c r="Y623" s="313"/>
      <c r="Z623" s="313"/>
      <c r="AA623" s="313"/>
      <c r="AB623" s="313"/>
      <c r="AC623" s="313"/>
      <c r="AD623" s="313"/>
      <c r="AE623" s="316"/>
      <c r="AF623" s="363"/>
      <c r="AG623" s="315"/>
      <c r="AH623" s="313"/>
      <c r="AI623" s="313"/>
      <c r="AJ623" s="313"/>
      <c r="AK623" s="313"/>
      <c r="AL623" s="270"/>
      <c r="AM623" s="311"/>
      <c r="AN623" s="311"/>
      <c r="AO623" s="313"/>
      <c r="AP623" s="373"/>
      <c r="AQ623" s="336"/>
      <c r="AR623" s="336"/>
      <c r="AS623" s="336"/>
      <c r="AT623" s="336"/>
      <c r="AU623" s="336"/>
      <c r="AV623" s="336"/>
      <c r="AW623" s="336"/>
      <c r="AX623" s="336"/>
      <c r="AY623" s="336"/>
      <c r="AZ623" s="336"/>
      <c r="BA623" s="336"/>
      <c r="BB623" s="336"/>
      <c r="BC623" s="336"/>
      <c r="BD623" s="336"/>
      <c r="BE623" s="336"/>
      <c r="BF623" s="336"/>
    </row>
    <row r="624" spans="1:58" s="109" customFormat="1" ht="12.95" customHeight="1">
      <c r="A624" s="341"/>
      <c r="B624" s="365"/>
      <c r="C624" s="300"/>
      <c r="D624" s="300"/>
      <c r="E624" s="362"/>
      <c r="F624" s="361"/>
      <c r="G624" s="315"/>
      <c r="H624" s="315"/>
      <c r="I624" s="315"/>
      <c r="J624" s="315"/>
      <c r="K624" s="315"/>
      <c r="L624" s="316"/>
      <c r="M624" s="345"/>
      <c r="N624" s="371"/>
      <c r="O624" s="251" t="str">
        <f>IFERROR(INDEX('Pipe Table'!$A$3:$R$39,MATCH('WELD LOG'!N624,'Pipe Table'!$A$3:$A$39,),MATCH('WELD LOG'!M624,'Pipe Table'!$A$3:$R$3,0)),"")</f>
        <v/>
      </c>
      <c r="P624" s="601">
        <f t="shared" si="9"/>
        <v>0</v>
      </c>
      <c r="Q624" s="372"/>
      <c r="R624" s="316"/>
      <c r="S624" s="352"/>
      <c r="T624" s="316"/>
      <c r="U624" s="352"/>
      <c r="V624" s="348"/>
      <c r="W624" s="316"/>
      <c r="X624" s="313"/>
      <c r="Y624" s="313"/>
      <c r="Z624" s="313"/>
      <c r="AA624" s="313"/>
      <c r="AB624" s="313"/>
      <c r="AC624" s="313"/>
      <c r="AD624" s="313"/>
      <c r="AE624" s="316"/>
      <c r="AF624" s="363"/>
      <c r="AG624" s="315"/>
      <c r="AH624" s="313"/>
      <c r="AI624" s="313"/>
      <c r="AJ624" s="313"/>
      <c r="AK624" s="313"/>
      <c r="AL624" s="270"/>
      <c r="AM624" s="311"/>
      <c r="AN624" s="311"/>
      <c r="AO624" s="313"/>
      <c r="AP624" s="373"/>
      <c r="AQ624" s="336"/>
      <c r="AR624" s="336"/>
      <c r="AS624" s="336"/>
      <c r="AT624" s="336"/>
      <c r="AU624" s="336"/>
      <c r="AV624" s="336"/>
      <c r="AW624" s="336"/>
      <c r="AX624" s="336"/>
      <c r="AY624" s="336"/>
      <c r="AZ624" s="336"/>
      <c r="BA624" s="336"/>
      <c r="BB624" s="336"/>
      <c r="BC624" s="336"/>
      <c r="BD624" s="336"/>
      <c r="BE624" s="336"/>
      <c r="BF624" s="336"/>
    </row>
    <row r="625" spans="1:58" s="109" customFormat="1" ht="12.95" customHeight="1">
      <c r="A625" s="341"/>
      <c r="B625" s="365"/>
      <c r="C625" s="300"/>
      <c r="D625" s="300"/>
      <c r="E625" s="362"/>
      <c r="F625" s="361"/>
      <c r="G625" s="315"/>
      <c r="H625" s="315"/>
      <c r="I625" s="315"/>
      <c r="J625" s="315"/>
      <c r="K625" s="315"/>
      <c r="L625" s="316"/>
      <c r="M625" s="345"/>
      <c r="N625" s="371"/>
      <c r="O625" s="251" t="str">
        <f>IFERROR(INDEX('Pipe Table'!$A$3:$R$39,MATCH('WELD LOG'!N625,'Pipe Table'!$A$3:$A$39,),MATCH('WELD LOG'!M625,'Pipe Table'!$A$3:$R$3,0)),"")</f>
        <v/>
      </c>
      <c r="P625" s="601">
        <f t="shared" si="9"/>
        <v>0</v>
      </c>
      <c r="Q625" s="372"/>
      <c r="R625" s="316"/>
      <c r="S625" s="352"/>
      <c r="T625" s="316"/>
      <c r="U625" s="352"/>
      <c r="V625" s="348"/>
      <c r="W625" s="316"/>
      <c r="X625" s="313"/>
      <c r="Y625" s="313"/>
      <c r="Z625" s="313"/>
      <c r="AA625" s="313"/>
      <c r="AB625" s="313"/>
      <c r="AC625" s="313"/>
      <c r="AD625" s="313"/>
      <c r="AE625" s="316"/>
      <c r="AF625" s="363"/>
      <c r="AG625" s="315"/>
      <c r="AH625" s="313"/>
      <c r="AI625" s="313"/>
      <c r="AJ625" s="313"/>
      <c r="AK625" s="313"/>
      <c r="AL625" s="270"/>
      <c r="AM625" s="311"/>
      <c r="AN625" s="311"/>
      <c r="AO625" s="313"/>
      <c r="AP625" s="373"/>
      <c r="AQ625" s="336"/>
      <c r="AR625" s="336"/>
      <c r="AS625" s="336"/>
      <c r="AT625" s="336"/>
      <c r="AU625" s="336"/>
      <c r="AV625" s="336"/>
      <c r="AW625" s="336"/>
      <c r="AX625" s="336"/>
      <c r="AY625" s="336"/>
      <c r="AZ625" s="336"/>
      <c r="BA625" s="336"/>
      <c r="BB625" s="336"/>
      <c r="BC625" s="336"/>
      <c r="BD625" s="336"/>
      <c r="BE625" s="336"/>
      <c r="BF625" s="336"/>
    </row>
    <row r="626" spans="1:58" s="109" customFormat="1" ht="12.95" customHeight="1">
      <c r="A626" s="341"/>
      <c r="B626" s="365"/>
      <c r="C626" s="300"/>
      <c r="D626" s="300"/>
      <c r="E626" s="362"/>
      <c r="F626" s="361"/>
      <c r="G626" s="315"/>
      <c r="H626" s="315"/>
      <c r="I626" s="315"/>
      <c r="J626" s="315"/>
      <c r="K626" s="315"/>
      <c r="L626" s="316"/>
      <c r="M626" s="345"/>
      <c r="N626" s="371"/>
      <c r="O626" s="251" t="str">
        <f>IFERROR(INDEX('Pipe Table'!$A$3:$R$39,MATCH('WELD LOG'!N626,'Pipe Table'!$A$3:$A$39,),MATCH('WELD LOG'!M626,'Pipe Table'!$A$3:$R$3,0)),"")</f>
        <v/>
      </c>
      <c r="P626" s="601">
        <f t="shared" si="9"/>
        <v>0</v>
      </c>
      <c r="Q626" s="372"/>
      <c r="R626" s="316"/>
      <c r="S626" s="352"/>
      <c r="T626" s="316"/>
      <c r="U626" s="352"/>
      <c r="V626" s="348"/>
      <c r="W626" s="316"/>
      <c r="X626" s="313"/>
      <c r="Y626" s="313"/>
      <c r="Z626" s="313"/>
      <c r="AA626" s="313"/>
      <c r="AB626" s="313"/>
      <c r="AC626" s="313"/>
      <c r="AD626" s="313"/>
      <c r="AE626" s="316"/>
      <c r="AF626" s="363"/>
      <c r="AG626" s="315"/>
      <c r="AH626" s="313"/>
      <c r="AI626" s="313"/>
      <c r="AJ626" s="313"/>
      <c r="AK626" s="313"/>
      <c r="AL626" s="270"/>
      <c r="AM626" s="311"/>
      <c r="AN626" s="311"/>
      <c r="AO626" s="313"/>
      <c r="AP626" s="373"/>
      <c r="AQ626" s="336"/>
      <c r="AR626" s="336"/>
      <c r="AS626" s="336"/>
      <c r="AT626" s="336"/>
      <c r="AU626" s="336"/>
      <c r="AV626" s="336"/>
      <c r="AW626" s="336"/>
      <c r="AX626" s="336"/>
      <c r="AY626" s="336"/>
      <c r="AZ626" s="336"/>
      <c r="BA626" s="336"/>
      <c r="BB626" s="336"/>
      <c r="BC626" s="336"/>
      <c r="BD626" s="336"/>
      <c r="BE626" s="336"/>
      <c r="BF626" s="336"/>
    </row>
    <row r="627" spans="1:58" s="109" customFormat="1" ht="12.95" customHeight="1">
      <c r="A627" s="341"/>
      <c r="B627" s="365"/>
      <c r="C627" s="300"/>
      <c r="D627" s="300"/>
      <c r="E627" s="362"/>
      <c r="F627" s="361"/>
      <c r="G627" s="315"/>
      <c r="H627" s="315"/>
      <c r="I627" s="315"/>
      <c r="J627" s="315"/>
      <c r="K627" s="315"/>
      <c r="L627" s="316"/>
      <c r="M627" s="345"/>
      <c r="N627" s="371"/>
      <c r="O627" s="251" t="str">
        <f>IFERROR(INDEX('Pipe Table'!$A$3:$R$39,MATCH('WELD LOG'!N627,'Pipe Table'!$A$3:$A$39,),MATCH('WELD LOG'!M627,'Pipe Table'!$A$3:$R$3,0)),"")</f>
        <v/>
      </c>
      <c r="P627" s="601">
        <f t="shared" si="9"/>
        <v>0</v>
      </c>
      <c r="Q627" s="372"/>
      <c r="R627" s="316"/>
      <c r="S627" s="352"/>
      <c r="T627" s="316"/>
      <c r="U627" s="352"/>
      <c r="V627" s="348"/>
      <c r="W627" s="316"/>
      <c r="X627" s="313"/>
      <c r="Y627" s="313"/>
      <c r="Z627" s="313"/>
      <c r="AA627" s="313"/>
      <c r="AB627" s="313"/>
      <c r="AC627" s="313"/>
      <c r="AD627" s="313"/>
      <c r="AE627" s="316"/>
      <c r="AF627" s="363"/>
      <c r="AG627" s="315"/>
      <c r="AH627" s="313"/>
      <c r="AI627" s="313"/>
      <c r="AJ627" s="313"/>
      <c r="AK627" s="313"/>
      <c r="AL627" s="270"/>
      <c r="AM627" s="311"/>
      <c r="AN627" s="311"/>
      <c r="AO627" s="313"/>
      <c r="AP627" s="373"/>
      <c r="AQ627" s="336"/>
      <c r="AR627" s="336"/>
      <c r="AS627" s="336"/>
      <c r="AT627" s="336"/>
      <c r="AU627" s="336"/>
      <c r="AV627" s="336"/>
      <c r="AW627" s="336"/>
      <c r="AX627" s="336"/>
      <c r="AY627" s="336"/>
      <c r="AZ627" s="336"/>
      <c r="BA627" s="336"/>
      <c r="BB627" s="336"/>
      <c r="BC627" s="336"/>
      <c r="BD627" s="336"/>
      <c r="BE627" s="336"/>
      <c r="BF627" s="336"/>
    </row>
    <row r="628" spans="1:58" s="109" customFormat="1" ht="12.95" customHeight="1">
      <c r="A628" s="341"/>
      <c r="B628" s="365"/>
      <c r="C628" s="300"/>
      <c r="D628" s="300"/>
      <c r="E628" s="362"/>
      <c r="F628" s="361"/>
      <c r="G628" s="315"/>
      <c r="H628" s="315"/>
      <c r="I628" s="315"/>
      <c r="J628" s="315"/>
      <c r="K628" s="315"/>
      <c r="L628" s="316"/>
      <c r="M628" s="345"/>
      <c r="N628" s="371"/>
      <c r="O628" s="251" t="str">
        <f>IFERROR(INDEX('Pipe Table'!$A$3:$R$39,MATCH('WELD LOG'!N628,'Pipe Table'!$A$3:$A$39,),MATCH('WELD LOG'!M628,'Pipe Table'!$A$3:$R$3,0)),"")</f>
        <v/>
      </c>
      <c r="P628" s="601">
        <f t="shared" si="9"/>
        <v>0</v>
      </c>
      <c r="Q628" s="372"/>
      <c r="R628" s="316"/>
      <c r="S628" s="352"/>
      <c r="T628" s="316"/>
      <c r="U628" s="352"/>
      <c r="V628" s="348"/>
      <c r="W628" s="316"/>
      <c r="X628" s="313"/>
      <c r="Y628" s="313"/>
      <c r="Z628" s="313"/>
      <c r="AA628" s="313"/>
      <c r="AB628" s="313"/>
      <c r="AC628" s="313"/>
      <c r="AD628" s="313"/>
      <c r="AE628" s="316"/>
      <c r="AF628" s="363"/>
      <c r="AG628" s="315"/>
      <c r="AH628" s="313"/>
      <c r="AI628" s="313"/>
      <c r="AJ628" s="313"/>
      <c r="AK628" s="313"/>
      <c r="AL628" s="270"/>
      <c r="AM628" s="311"/>
      <c r="AN628" s="311"/>
      <c r="AO628" s="313"/>
      <c r="AP628" s="373"/>
      <c r="AQ628" s="336"/>
      <c r="AR628" s="336"/>
      <c r="AS628" s="336"/>
      <c r="AT628" s="336"/>
      <c r="AU628" s="336"/>
      <c r="AV628" s="336"/>
      <c r="AW628" s="336"/>
      <c r="AX628" s="336"/>
      <c r="AY628" s="336"/>
      <c r="AZ628" s="336"/>
      <c r="BA628" s="336"/>
      <c r="BB628" s="336"/>
      <c r="BC628" s="336"/>
      <c r="BD628" s="336"/>
      <c r="BE628" s="336"/>
      <c r="BF628" s="336"/>
    </row>
    <row r="629" spans="1:58" s="109" customFormat="1" ht="12.95" customHeight="1">
      <c r="A629" s="341"/>
      <c r="B629" s="365"/>
      <c r="C629" s="300"/>
      <c r="D629" s="300"/>
      <c r="E629" s="362"/>
      <c r="F629" s="361"/>
      <c r="G629" s="315"/>
      <c r="H629" s="315"/>
      <c r="I629" s="315"/>
      <c r="J629" s="315"/>
      <c r="K629" s="315"/>
      <c r="L629" s="316"/>
      <c r="M629" s="345"/>
      <c r="N629" s="371"/>
      <c r="O629" s="251" t="str">
        <f>IFERROR(INDEX('Pipe Table'!$A$3:$R$39,MATCH('WELD LOG'!N629,'Pipe Table'!$A$3:$A$39,),MATCH('WELD LOG'!M629,'Pipe Table'!$A$3:$R$3,0)),"")</f>
        <v/>
      </c>
      <c r="P629" s="601">
        <f t="shared" si="9"/>
        <v>0</v>
      </c>
      <c r="Q629" s="372"/>
      <c r="R629" s="316"/>
      <c r="S629" s="352"/>
      <c r="T629" s="316"/>
      <c r="U629" s="352"/>
      <c r="V629" s="348"/>
      <c r="W629" s="316"/>
      <c r="X629" s="313"/>
      <c r="Y629" s="313"/>
      <c r="Z629" s="313"/>
      <c r="AA629" s="313"/>
      <c r="AB629" s="313"/>
      <c r="AC629" s="313"/>
      <c r="AD629" s="313"/>
      <c r="AE629" s="316"/>
      <c r="AF629" s="363"/>
      <c r="AG629" s="315"/>
      <c r="AH629" s="313"/>
      <c r="AI629" s="313"/>
      <c r="AJ629" s="313"/>
      <c r="AK629" s="313"/>
      <c r="AL629" s="270"/>
      <c r="AM629" s="311"/>
      <c r="AN629" s="311"/>
      <c r="AO629" s="313"/>
      <c r="AP629" s="373"/>
      <c r="AQ629" s="336"/>
      <c r="AR629" s="336"/>
      <c r="AS629" s="336"/>
      <c r="AT629" s="336"/>
      <c r="AU629" s="336"/>
      <c r="AV629" s="336"/>
      <c r="AW629" s="336"/>
      <c r="AX629" s="336"/>
      <c r="AY629" s="336"/>
      <c r="AZ629" s="336"/>
      <c r="BA629" s="336"/>
      <c r="BB629" s="336"/>
      <c r="BC629" s="336"/>
      <c r="BD629" s="336"/>
      <c r="BE629" s="336"/>
      <c r="BF629" s="336"/>
    </row>
    <row r="630" spans="1:58" s="109" customFormat="1" ht="12.95" customHeight="1">
      <c r="A630" s="341"/>
      <c r="B630" s="365"/>
      <c r="C630" s="300"/>
      <c r="D630" s="300"/>
      <c r="E630" s="362"/>
      <c r="F630" s="361"/>
      <c r="G630" s="315"/>
      <c r="H630" s="315"/>
      <c r="I630" s="315"/>
      <c r="J630" s="315"/>
      <c r="K630" s="315"/>
      <c r="L630" s="316"/>
      <c r="M630" s="345"/>
      <c r="N630" s="371"/>
      <c r="O630" s="251" t="str">
        <f>IFERROR(INDEX('Pipe Table'!$A$3:$R$39,MATCH('WELD LOG'!N630,'Pipe Table'!$A$3:$A$39,),MATCH('WELD LOG'!M630,'Pipe Table'!$A$3:$R$3,0)),"")</f>
        <v/>
      </c>
      <c r="P630" s="601">
        <f t="shared" si="9"/>
        <v>0</v>
      </c>
      <c r="Q630" s="372"/>
      <c r="R630" s="316"/>
      <c r="S630" s="352"/>
      <c r="T630" s="316"/>
      <c r="U630" s="352"/>
      <c r="V630" s="348"/>
      <c r="W630" s="316"/>
      <c r="X630" s="313"/>
      <c r="Y630" s="313"/>
      <c r="Z630" s="313"/>
      <c r="AA630" s="313"/>
      <c r="AB630" s="313"/>
      <c r="AC630" s="313"/>
      <c r="AD630" s="313"/>
      <c r="AE630" s="316"/>
      <c r="AF630" s="363"/>
      <c r="AG630" s="315"/>
      <c r="AH630" s="313"/>
      <c r="AI630" s="313"/>
      <c r="AJ630" s="313"/>
      <c r="AK630" s="313"/>
      <c r="AL630" s="270"/>
      <c r="AM630" s="311"/>
      <c r="AN630" s="311"/>
      <c r="AO630" s="313"/>
      <c r="AP630" s="373"/>
      <c r="AQ630" s="336"/>
      <c r="AR630" s="336"/>
      <c r="AS630" s="336"/>
      <c r="AT630" s="336"/>
      <c r="AU630" s="336"/>
      <c r="AV630" s="336"/>
      <c r="AW630" s="336"/>
      <c r="AX630" s="336"/>
      <c r="AY630" s="336"/>
      <c r="AZ630" s="336"/>
      <c r="BA630" s="336"/>
      <c r="BB630" s="336"/>
      <c r="BC630" s="336"/>
      <c r="BD630" s="336"/>
      <c r="BE630" s="336"/>
      <c r="BF630" s="336"/>
    </row>
    <row r="631" spans="1:58" s="109" customFormat="1" ht="12.95" customHeight="1">
      <c r="A631" s="341"/>
      <c r="B631" s="365"/>
      <c r="C631" s="300"/>
      <c r="D631" s="300"/>
      <c r="E631" s="362"/>
      <c r="F631" s="361"/>
      <c r="G631" s="315"/>
      <c r="H631" s="315"/>
      <c r="I631" s="315"/>
      <c r="J631" s="315"/>
      <c r="K631" s="315"/>
      <c r="L631" s="316"/>
      <c r="M631" s="250"/>
      <c r="N631" s="371"/>
      <c r="O631" s="251" t="str">
        <f>IFERROR(INDEX('Pipe Table'!$A$3:$R$39,MATCH('WELD LOG'!N631,'Pipe Table'!$A$3:$A$39,),MATCH('WELD LOG'!M631,'Pipe Table'!$A$3:$R$3,0)),"")</f>
        <v/>
      </c>
      <c r="P631" s="601">
        <f t="shared" si="9"/>
        <v>0</v>
      </c>
      <c r="Q631" s="372"/>
      <c r="R631" s="316"/>
      <c r="S631" s="352"/>
      <c r="T631" s="316"/>
      <c r="U631" s="352"/>
      <c r="V631" s="348"/>
      <c r="W631" s="316"/>
      <c r="X631" s="313"/>
      <c r="Y631" s="313"/>
      <c r="Z631" s="313"/>
      <c r="AA631" s="313"/>
      <c r="AB631" s="313"/>
      <c r="AC631" s="313"/>
      <c r="AD631" s="313"/>
      <c r="AE631" s="316"/>
      <c r="AF631" s="363"/>
      <c r="AG631" s="315"/>
      <c r="AH631" s="313"/>
      <c r="AI631" s="313"/>
      <c r="AJ631" s="313"/>
      <c r="AK631" s="313"/>
      <c r="AL631" s="270"/>
      <c r="AM631" s="311"/>
      <c r="AN631" s="311"/>
      <c r="AO631" s="313"/>
      <c r="AP631" s="373"/>
      <c r="AQ631" s="336"/>
      <c r="AR631" s="336"/>
      <c r="AS631" s="336"/>
      <c r="AT631" s="336"/>
      <c r="AU631" s="336"/>
      <c r="AV631" s="336"/>
      <c r="AW631" s="336"/>
      <c r="AX631" s="336"/>
      <c r="AY631" s="336"/>
      <c r="AZ631" s="336"/>
      <c r="BA631" s="336"/>
      <c r="BB631" s="336"/>
      <c r="BC631" s="336"/>
      <c r="BD631" s="336"/>
      <c r="BE631" s="336"/>
      <c r="BF631" s="336"/>
    </row>
    <row r="632" spans="1:58" s="109" customFormat="1" ht="12.95" customHeight="1">
      <c r="A632" s="341"/>
      <c r="B632" s="365"/>
      <c r="C632" s="300"/>
      <c r="D632" s="300"/>
      <c r="E632" s="362"/>
      <c r="F632" s="361"/>
      <c r="G632" s="315"/>
      <c r="H632" s="315"/>
      <c r="I632" s="315"/>
      <c r="J632" s="315"/>
      <c r="K632" s="315"/>
      <c r="L632" s="316"/>
      <c r="M632" s="250"/>
      <c r="N632" s="371"/>
      <c r="O632" s="251" t="str">
        <f>IFERROR(INDEX('Pipe Table'!$A$3:$R$39,MATCH('WELD LOG'!N632,'Pipe Table'!$A$3:$A$39,),MATCH('WELD LOG'!M632,'Pipe Table'!$A$3:$R$3,0)),"")</f>
        <v/>
      </c>
      <c r="P632" s="601">
        <f t="shared" si="9"/>
        <v>0</v>
      </c>
      <c r="Q632" s="372"/>
      <c r="R632" s="316"/>
      <c r="S632" s="352"/>
      <c r="T632" s="316"/>
      <c r="U632" s="352"/>
      <c r="V632" s="348"/>
      <c r="W632" s="316"/>
      <c r="X632" s="313"/>
      <c r="Y632" s="313"/>
      <c r="Z632" s="313"/>
      <c r="AA632" s="313"/>
      <c r="AB632" s="313"/>
      <c r="AC632" s="313"/>
      <c r="AD632" s="313"/>
      <c r="AE632" s="316"/>
      <c r="AF632" s="363"/>
      <c r="AG632" s="315"/>
      <c r="AH632" s="313"/>
      <c r="AI632" s="313"/>
      <c r="AJ632" s="313"/>
      <c r="AK632" s="313"/>
      <c r="AL632" s="270"/>
      <c r="AM632" s="311"/>
      <c r="AN632" s="311"/>
      <c r="AO632" s="313"/>
      <c r="AP632" s="373"/>
      <c r="AQ632" s="336"/>
      <c r="AR632" s="336"/>
      <c r="AS632" s="336"/>
      <c r="AT632" s="336"/>
      <c r="AU632" s="336"/>
      <c r="AV632" s="336"/>
      <c r="AW632" s="336"/>
      <c r="AX632" s="336"/>
      <c r="AY632" s="336"/>
      <c r="AZ632" s="336"/>
      <c r="BA632" s="336"/>
      <c r="BB632" s="336"/>
      <c r="BC632" s="336"/>
      <c r="BD632" s="336"/>
      <c r="BE632" s="336"/>
      <c r="BF632" s="336"/>
    </row>
    <row r="633" spans="1:58" s="109" customFormat="1" ht="12.95" customHeight="1">
      <c r="A633" s="341"/>
      <c r="B633" s="365"/>
      <c r="C633" s="300"/>
      <c r="D633" s="300"/>
      <c r="E633" s="362"/>
      <c r="F633" s="361"/>
      <c r="G633" s="315"/>
      <c r="H633" s="315"/>
      <c r="I633" s="315"/>
      <c r="J633" s="315"/>
      <c r="K633" s="315"/>
      <c r="L633" s="316"/>
      <c r="M633" s="250"/>
      <c r="N633" s="371"/>
      <c r="O633" s="251" t="str">
        <f>IFERROR(INDEX('Pipe Table'!$A$3:$R$39,MATCH('WELD LOG'!N633,'Pipe Table'!$A$3:$A$39,),MATCH('WELD LOG'!M633,'Pipe Table'!$A$3:$R$3,0)),"")</f>
        <v/>
      </c>
      <c r="P633" s="601">
        <f t="shared" si="9"/>
        <v>0</v>
      </c>
      <c r="Q633" s="372"/>
      <c r="R633" s="316"/>
      <c r="S633" s="352"/>
      <c r="T633" s="316"/>
      <c r="U633" s="352"/>
      <c r="V633" s="348"/>
      <c r="W633" s="316"/>
      <c r="X633" s="313"/>
      <c r="Y633" s="313"/>
      <c r="Z633" s="313"/>
      <c r="AA633" s="313"/>
      <c r="AB633" s="313"/>
      <c r="AC633" s="313"/>
      <c r="AD633" s="313"/>
      <c r="AE633" s="316"/>
      <c r="AF633" s="363"/>
      <c r="AG633" s="315"/>
      <c r="AH633" s="313"/>
      <c r="AI633" s="313"/>
      <c r="AJ633" s="313"/>
      <c r="AK633" s="350"/>
      <c r="AL633" s="270"/>
      <c r="AM633" s="311"/>
      <c r="AN633" s="311"/>
      <c r="AO633" s="313"/>
      <c r="AP633" s="373"/>
      <c r="AQ633" s="336"/>
      <c r="AR633" s="336"/>
      <c r="AS633" s="336"/>
      <c r="AT633" s="336"/>
      <c r="AU633" s="336"/>
      <c r="AV633" s="336"/>
      <c r="AW633" s="336"/>
      <c r="AX633" s="336"/>
      <c r="AY633" s="336"/>
      <c r="AZ633" s="336"/>
      <c r="BA633" s="336"/>
      <c r="BB633" s="336"/>
      <c r="BC633" s="336"/>
      <c r="BD633" s="336"/>
      <c r="BE633" s="336"/>
      <c r="BF633" s="336"/>
    </row>
    <row r="634" spans="1:58" s="109" customFormat="1" ht="12.95" customHeight="1">
      <c r="A634" s="341"/>
      <c r="B634" s="365"/>
      <c r="C634" s="300"/>
      <c r="D634" s="300"/>
      <c r="E634" s="362"/>
      <c r="F634" s="361"/>
      <c r="G634" s="315"/>
      <c r="H634" s="315"/>
      <c r="I634" s="315"/>
      <c r="J634" s="315"/>
      <c r="K634" s="315"/>
      <c r="L634" s="316"/>
      <c r="M634" s="250"/>
      <c r="N634" s="371"/>
      <c r="O634" s="251" t="str">
        <f>IFERROR(INDEX('Pipe Table'!$A$3:$R$39,MATCH('WELD LOG'!N634,'Pipe Table'!$A$3:$A$39,),MATCH('WELD LOG'!M634,'Pipe Table'!$A$3:$R$3,0)),"")</f>
        <v/>
      </c>
      <c r="P634" s="601">
        <f t="shared" si="9"/>
        <v>0</v>
      </c>
      <c r="Q634" s="372"/>
      <c r="R634" s="316"/>
      <c r="S634" s="352"/>
      <c r="T634" s="316"/>
      <c r="U634" s="352"/>
      <c r="V634" s="348"/>
      <c r="W634" s="316"/>
      <c r="X634" s="313"/>
      <c r="Y634" s="313"/>
      <c r="Z634" s="313"/>
      <c r="AA634" s="313"/>
      <c r="AB634" s="313"/>
      <c r="AC634" s="313"/>
      <c r="AD634" s="313"/>
      <c r="AE634" s="316"/>
      <c r="AF634" s="363"/>
      <c r="AG634" s="315"/>
      <c r="AH634" s="313"/>
      <c r="AI634" s="313"/>
      <c r="AJ634" s="313"/>
      <c r="AK634" s="313"/>
      <c r="AL634" s="270"/>
      <c r="AM634" s="311"/>
      <c r="AN634" s="311"/>
      <c r="AO634" s="313"/>
      <c r="AP634" s="373"/>
      <c r="AQ634" s="336"/>
      <c r="AR634" s="336"/>
      <c r="AS634" s="336"/>
      <c r="AT634" s="336"/>
      <c r="AU634" s="336"/>
      <c r="AV634" s="336"/>
      <c r="AW634" s="336"/>
      <c r="AX634" s="336"/>
      <c r="AY634" s="336"/>
      <c r="AZ634" s="336"/>
      <c r="BA634" s="336"/>
      <c r="BB634" s="336"/>
      <c r="BC634" s="336"/>
      <c r="BD634" s="336"/>
      <c r="BE634" s="336"/>
      <c r="BF634" s="336"/>
    </row>
    <row r="635" spans="1:58" s="109" customFormat="1" ht="12.95" customHeight="1">
      <c r="A635" s="341"/>
      <c r="B635" s="365"/>
      <c r="C635" s="300"/>
      <c r="D635" s="300"/>
      <c r="E635" s="362"/>
      <c r="F635" s="361"/>
      <c r="G635" s="315"/>
      <c r="H635" s="315"/>
      <c r="I635" s="315"/>
      <c r="J635" s="315"/>
      <c r="K635" s="315"/>
      <c r="L635" s="316"/>
      <c r="M635" s="250"/>
      <c r="N635" s="371"/>
      <c r="O635" s="251" t="str">
        <f>IFERROR(INDEX('Pipe Table'!$A$3:$R$39,MATCH('WELD LOG'!N635,'Pipe Table'!$A$3:$A$39,),MATCH('WELD LOG'!M635,'Pipe Table'!$A$3:$R$3,0)),"")</f>
        <v/>
      </c>
      <c r="P635" s="601">
        <f t="shared" si="9"/>
        <v>0</v>
      </c>
      <c r="Q635" s="372"/>
      <c r="R635" s="316"/>
      <c r="S635" s="352"/>
      <c r="T635" s="316"/>
      <c r="U635" s="352"/>
      <c r="V635" s="348"/>
      <c r="W635" s="316"/>
      <c r="X635" s="313"/>
      <c r="Y635" s="313"/>
      <c r="Z635" s="313"/>
      <c r="AA635" s="313"/>
      <c r="AB635" s="313"/>
      <c r="AC635" s="313"/>
      <c r="AD635" s="313"/>
      <c r="AE635" s="316"/>
      <c r="AF635" s="363"/>
      <c r="AG635" s="315"/>
      <c r="AH635" s="313"/>
      <c r="AI635" s="313"/>
      <c r="AJ635" s="313"/>
      <c r="AK635" s="313"/>
      <c r="AL635" s="270"/>
      <c r="AM635" s="311"/>
      <c r="AN635" s="311"/>
      <c r="AO635" s="313"/>
      <c r="AP635" s="373"/>
      <c r="AQ635" s="336"/>
      <c r="AR635" s="336"/>
      <c r="AS635" s="336"/>
      <c r="AT635" s="336"/>
      <c r="AU635" s="336"/>
      <c r="AV635" s="336"/>
      <c r="AW635" s="336"/>
      <c r="AX635" s="336"/>
      <c r="AY635" s="336"/>
      <c r="AZ635" s="336"/>
      <c r="BA635" s="336"/>
      <c r="BB635" s="336"/>
      <c r="BC635" s="336"/>
      <c r="BD635" s="336"/>
      <c r="BE635" s="336"/>
      <c r="BF635" s="336"/>
    </row>
    <row r="636" spans="1:58" s="109" customFormat="1" ht="12.95" customHeight="1">
      <c r="A636" s="341"/>
      <c r="B636" s="365"/>
      <c r="C636" s="300"/>
      <c r="D636" s="300"/>
      <c r="E636" s="362"/>
      <c r="F636" s="361"/>
      <c r="G636" s="315"/>
      <c r="H636" s="315"/>
      <c r="I636" s="315"/>
      <c r="J636" s="315"/>
      <c r="K636" s="315"/>
      <c r="L636" s="316"/>
      <c r="M636" s="250"/>
      <c r="N636" s="371"/>
      <c r="O636" s="251" t="str">
        <f>IFERROR(INDEX('Pipe Table'!$A$3:$R$39,MATCH('WELD LOG'!N636,'Pipe Table'!$A$3:$A$39,),MATCH('WELD LOG'!M636,'Pipe Table'!$A$3:$R$3,0)),"")</f>
        <v/>
      </c>
      <c r="P636" s="601">
        <f t="shared" si="9"/>
        <v>0</v>
      </c>
      <c r="Q636" s="372"/>
      <c r="R636" s="316"/>
      <c r="S636" s="352"/>
      <c r="T636" s="316"/>
      <c r="U636" s="352"/>
      <c r="V636" s="348"/>
      <c r="W636" s="316"/>
      <c r="X636" s="313"/>
      <c r="Y636" s="313"/>
      <c r="Z636" s="313"/>
      <c r="AA636" s="313"/>
      <c r="AB636" s="313"/>
      <c r="AC636" s="313"/>
      <c r="AD636" s="313"/>
      <c r="AE636" s="316"/>
      <c r="AF636" s="363"/>
      <c r="AG636" s="315"/>
      <c r="AH636" s="313"/>
      <c r="AI636" s="313"/>
      <c r="AJ636" s="313"/>
      <c r="AK636" s="313"/>
      <c r="AL636" s="270"/>
      <c r="AM636" s="311"/>
      <c r="AN636" s="311"/>
      <c r="AO636" s="313"/>
      <c r="AP636" s="373"/>
      <c r="AQ636" s="336"/>
      <c r="AR636" s="336"/>
      <c r="AS636" s="336"/>
      <c r="AT636" s="336"/>
      <c r="AU636" s="336"/>
      <c r="AV636" s="336"/>
      <c r="AW636" s="336"/>
      <c r="AX636" s="336"/>
      <c r="AY636" s="336"/>
      <c r="AZ636" s="336"/>
      <c r="BA636" s="336"/>
      <c r="BB636" s="336"/>
      <c r="BC636" s="336"/>
      <c r="BD636" s="336"/>
      <c r="BE636" s="336"/>
      <c r="BF636" s="336"/>
    </row>
    <row r="637" spans="1:58" s="109" customFormat="1" ht="12.95" customHeight="1">
      <c r="A637" s="341"/>
      <c r="B637" s="365"/>
      <c r="C637" s="300"/>
      <c r="D637" s="300"/>
      <c r="E637" s="362"/>
      <c r="F637" s="361"/>
      <c r="G637" s="315"/>
      <c r="H637" s="315"/>
      <c r="I637" s="315"/>
      <c r="J637" s="315"/>
      <c r="K637" s="315"/>
      <c r="L637" s="316"/>
      <c r="M637" s="250"/>
      <c r="N637" s="371"/>
      <c r="O637" s="251" t="str">
        <f>IFERROR(INDEX('Pipe Table'!$A$3:$R$39,MATCH('WELD LOG'!N637,'Pipe Table'!$A$3:$A$39,),MATCH('WELD LOG'!M637,'Pipe Table'!$A$3:$R$3,0)),"")</f>
        <v/>
      </c>
      <c r="P637" s="601">
        <f t="shared" si="9"/>
        <v>0</v>
      </c>
      <c r="Q637" s="372"/>
      <c r="R637" s="316"/>
      <c r="S637" s="352"/>
      <c r="T637" s="316"/>
      <c r="U637" s="352"/>
      <c r="V637" s="348"/>
      <c r="W637" s="316"/>
      <c r="X637" s="313"/>
      <c r="Y637" s="313"/>
      <c r="Z637" s="313"/>
      <c r="AA637" s="313"/>
      <c r="AB637" s="313"/>
      <c r="AC637" s="313"/>
      <c r="AD637" s="313"/>
      <c r="AE637" s="316"/>
      <c r="AF637" s="363"/>
      <c r="AG637" s="315"/>
      <c r="AH637" s="313"/>
      <c r="AI637" s="313"/>
      <c r="AJ637" s="313"/>
      <c r="AK637" s="313"/>
      <c r="AL637" s="270"/>
      <c r="AM637" s="311"/>
      <c r="AN637" s="311"/>
      <c r="AO637" s="313"/>
      <c r="AP637" s="373"/>
      <c r="AQ637" s="336"/>
      <c r="AR637" s="336"/>
      <c r="AS637" s="336"/>
      <c r="AT637" s="336"/>
      <c r="AU637" s="336"/>
      <c r="AV637" s="336"/>
      <c r="AW637" s="336"/>
      <c r="AX637" s="336"/>
      <c r="AY637" s="336"/>
      <c r="AZ637" s="336"/>
      <c r="BA637" s="336"/>
      <c r="BB637" s="336"/>
      <c r="BC637" s="336"/>
      <c r="BD637" s="336"/>
      <c r="BE637" s="336"/>
      <c r="BF637" s="336"/>
    </row>
    <row r="638" spans="1:58" s="109" customFormat="1" ht="12.95" customHeight="1">
      <c r="A638" s="341"/>
      <c r="B638" s="365"/>
      <c r="C638" s="300"/>
      <c r="D638" s="300"/>
      <c r="E638" s="362"/>
      <c r="F638" s="361"/>
      <c r="G638" s="315"/>
      <c r="H638" s="315"/>
      <c r="I638" s="315"/>
      <c r="J638" s="315"/>
      <c r="K638" s="315"/>
      <c r="L638" s="316"/>
      <c r="M638" s="250"/>
      <c r="N638" s="371"/>
      <c r="O638" s="251" t="str">
        <f>IFERROR(INDEX('Pipe Table'!$A$3:$R$39,MATCH('WELD LOG'!N638,'Pipe Table'!$A$3:$A$39,),MATCH('WELD LOG'!M638,'Pipe Table'!$A$3:$R$3,0)),"")</f>
        <v/>
      </c>
      <c r="P638" s="601">
        <f t="shared" si="9"/>
        <v>0</v>
      </c>
      <c r="Q638" s="372"/>
      <c r="R638" s="316"/>
      <c r="S638" s="352"/>
      <c r="T638" s="316"/>
      <c r="U638" s="352"/>
      <c r="V638" s="348"/>
      <c r="W638" s="316"/>
      <c r="X638" s="313"/>
      <c r="Y638" s="313"/>
      <c r="Z638" s="313"/>
      <c r="AA638" s="313"/>
      <c r="AB638" s="313"/>
      <c r="AC638" s="313"/>
      <c r="AD638" s="313"/>
      <c r="AE638" s="316"/>
      <c r="AF638" s="363"/>
      <c r="AG638" s="315"/>
      <c r="AH638" s="313"/>
      <c r="AI638" s="313"/>
      <c r="AJ638" s="313"/>
      <c r="AK638" s="313"/>
      <c r="AL638" s="270"/>
      <c r="AM638" s="311"/>
      <c r="AN638" s="311"/>
      <c r="AO638" s="313"/>
      <c r="AP638" s="373"/>
      <c r="AQ638" s="336"/>
      <c r="AR638" s="336"/>
      <c r="AS638" s="336"/>
      <c r="AT638" s="336"/>
      <c r="AU638" s="336"/>
      <c r="AV638" s="336"/>
      <c r="AW638" s="336"/>
      <c r="AX638" s="336"/>
      <c r="AY638" s="336"/>
      <c r="AZ638" s="336"/>
      <c r="BA638" s="336"/>
      <c r="BB638" s="336"/>
      <c r="BC638" s="336"/>
      <c r="BD638" s="336"/>
      <c r="BE638" s="336"/>
      <c r="BF638" s="336"/>
    </row>
    <row r="639" spans="1:58" s="109" customFormat="1" ht="12.95" customHeight="1">
      <c r="A639" s="341"/>
      <c r="B639" s="365"/>
      <c r="C639" s="300"/>
      <c r="D639" s="300"/>
      <c r="E639" s="362"/>
      <c r="F639" s="361"/>
      <c r="G639" s="315"/>
      <c r="H639" s="315"/>
      <c r="I639" s="315"/>
      <c r="J639" s="315"/>
      <c r="K639" s="315"/>
      <c r="L639" s="316"/>
      <c r="M639" s="250"/>
      <c r="N639" s="371"/>
      <c r="O639" s="251" t="str">
        <f>IFERROR(INDEX('Pipe Table'!$A$3:$R$39,MATCH('WELD LOG'!N639,'Pipe Table'!$A$3:$A$39,),MATCH('WELD LOG'!M639,'Pipe Table'!$A$3:$R$3,0)),"")</f>
        <v/>
      </c>
      <c r="P639" s="601">
        <f t="shared" si="9"/>
        <v>0</v>
      </c>
      <c r="Q639" s="372"/>
      <c r="R639" s="316"/>
      <c r="S639" s="352"/>
      <c r="T639" s="316"/>
      <c r="U639" s="352"/>
      <c r="V639" s="348"/>
      <c r="W639" s="316"/>
      <c r="X639" s="313"/>
      <c r="Y639" s="313"/>
      <c r="Z639" s="313"/>
      <c r="AA639" s="350"/>
      <c r="AB639" s="350"/>
      <c r="AC639" s="313"/>
      <c r="AD639" s="313"/>
      <c r="AE639" s="316"/>
      <c r="AF639" s="363"/>
      <c r="AG639" s="315"/>
      <c r="AH639" s="313"/>
      <c r="AI639" s="313"/>
      <c r="AJ639" s="313"/>
      <c r="AK639" s="313"/>
      <c r="AL639" s="367"/>
      <c r="AM639" s="311"/>
      <c r="AN639" s="311"/>
      <c r="AO639" s="313"/>
      <c r="AP639" s="373"/>
      <c r="AQ639" s="336"/>
      <c r="AR639" s="336"/>
      <c r="AS639" s="336"/>
      <c r="AT639" s="336"/>
      <c r="AU639" s="336"/>
      <c r="AV639" s="336"/>
      <c r="AW639" s="336"/>
      <c r="AX639" s="336"/>
      <c r="AY639" s="336"/>
      <c r="AZ639" s="336"/>
      <c r="BA639" s="336"/>
      <c r="BB639" s="336"/>
      <c r="BC639" s="336"/>
      <c r="BD639" s="336"/>
      <c r="BE639" s="336"/>
      <c r="BF639" s="336"/>
    </row>
    <row r="640" spans="1:58" s="109" customFormat="1" ht="12.95" customHeight="1">
      <c r="A640" s="341"/>
      <c r="B640" s="365"/>
      <c r="C640" s="300"/>
      <c r="D640" s="300"/>
      <c r="E640" s="362"/>
      <c r="F640" s="361"/>
      <c r="G640" s="315"/>
      <c r="H640" s="315"/>
      <c r="I640" s="315"/>
      <c r="J640" s="315"/>
      <c r="K640" s="315"/>
      <c r="L640" s="316"/>
      <c r="M640" s="250"/>
      <c r="N640" s="371"/>
      <c r="O640" s="251" t="str">
        <f>IFERROR(INDEX('Pipe Table'!$A$3:$R$39,MATCH('WELD LOG'!N640,'Pipe Table'!$A$3:$A$39,),MATCH('WELD LOG'!M640,'Pipe Table'!$A$3:$R$3,0)),"")</f>
        <v/>
      </c>
      <c r="P640" s="601">
        <f t="shared" si="9"/>
        <v>0</v>
      </c>
      <c r="Q640" s="372"/>
      <c r="R640" s="316"/>
      <c r="S640" s="352"/>
      <c r="T640" s="316"/>
      <c r="U640" s="352"/>
      <c r="V640" s="348"/>
      <c r="W640" s="316"/>
      <c r="X640" s="313"/>
      <c r="Y640" s="313"/>
      <c r="Z640" s="313"/>
      <c r="AA640" s="350"/>
      <c r="AB640" s="350"/>
      <c r="AC640" s="313"/>
      <c r="AD640" s="313"/>
      <c r="AE640" s="316"/>
      <c r="AF640" s="363"/>
      <c r="AG640" s="315"/>
      <c r="AH640" s="313"/>
      <c r="AI640" s="313"/>
      <c r="AJ640" s="313"/>
      <c r="AK640" s="313"/>
      <c r="AL640" s="270"/>
      <c r="AM640" s="311"/>
      <c r="AN640" s="311"/>
      <c r="AO640" s="313"/>
      <c r="AP640" s="373"/>
      <c r="AQ640" s="336"/>
      <c r="AR640" s="336"/>
      <c r="AS640" s="336"/>
      <c r="AT640" s="336"/>
      <c r="AU640" s="336"/>
      <c r="AV640" s="336"/>
      <c r="AW640" s="336"/>
      <c r="AX640" s="336"/>
      <c r="AY640" s="336"/>
      <c r="AZ640" s="336"/>
      <c r="BA640" s="336"/>
      <c r="BB640" s="336"/>
      <c r="BC640" s="336"/>
      <c r="BD640" s="336"/>
      <c r="BE640" s="336"/>
      <c r="BF640" s="336"/>
    </row>
    <row r="641" spans="1:58" s="109" customFormat="1" ht="12.95" customHeight="1">
      <c r="A641" s="341"/>
      <c r="B641" s="365"/>
      <c r="C641" s="300"/>
      <c r="D641" s="300"/>
      <c r="E641" s="362"/>
      <c r="F641" s="361"/>
      <c r="G641" s="315"/>
      <c r="H641" s="315"/>
      <c r="I641" s="315"/>
      <c r="J641" s="315"/>
      <c r="K641" s="315"/>
      <c r="L641" s="316"/>
      <c r="M641" s="250"/>
      <c r="N641" s="371"/>
      <c r="O641" s="251" t="str">
        <f>IFERROR(INDEX('Pipe Table'!$A$3:$R$39,MATCH('WELD LOG'!N641,'Pipe Table'!$A$3:$A$39,),MATCH('WELD LOG'!M641,'Pipe Table'!$A$3:$R$3,0)),"")</f>
        <v/>
      </c>
      <c r="P641" s="601">
        <f t="shared" si="9"/>
        <v>0</v>
      </c>
      <c r="Q641" s="372"/>
      <c r="R641" s="316"/>
      <c r="S641" s="352"/>
      <c r="T641" s="316"/>
      <c r="U641" s="352"/>
      <c r="V641" s="348"/>
      <c r="W641" s="316"/>
      <c r="X641" s="313"/>
      <c r="Y641" s="313"/>
      <c r="Z641" s="313"/>
      <c r="AA641" s="350"/>
      <c r="AB641" s="350"/>
      <c r="AC641" s="313"/>
      <c r="AD641" s="313"/>
      <c r="AE641" s="316"/>
      <c r="AF641" s="363"/>
      <c r="AG641" s="315"/>
      <c r="AH641" s="313"/>
      <c r="AI641" s="313"/>
      <c r="AJ641" s="313"/>
      <c r="AK641" s="313"/>
      <c r="AL641" s="270"/>
      <c r="AM641" s="311"/>
      <c r="AN641" s="311"/>
      <c r="AO641" s="313"/>
      <c r="AP641" s="373"/>
      <c r="AQ641" s="336"/>
      <c r="AR641" s="336"/>
      <c r="AS641" s="336"/>
      <c r="AT641" s="336"/>
      <c r="AU641" s="336"/>
      <c r="AV641" s="336"/>
      <c r="AW641" s="336"/>
      <c r="AX641" s="336"/>
      <c r="AY641" s="336"/>
      <c r="AZ641" s="336"/>
      <c r="BA641" s="336"/>
      <c r="BB641" s="336"/>
      <c r="BC641" s="336"/>
      <c r="BD641" s="336"/>
      <c r="BE641" s="336"/>
      <c r="BF641" s="336"/>
    </row>
    <row r="642" spans="1:58" s="109" customFormat="1" ht="12.95" customHeight="1">
      <c r="A642" s="341"/>
      <c r="B642" s="365"/>
      <c r="C642" s="300"/>
      <c r="D642" s="300"/>
      <c r="E642" s="362"/>
      <c r="F642" s="361"/>
      <c r="G642" s="315"/>
      <c r="H642" s="315"/>
      <c r="I642" s="315"/>
      <c r="J642" s="315"/>
      <c r="K642" s="315"/>
      <c r="L642" s="316"/>
      <c r="M642" s="250"/>
      <c r="N642" s="371"/>
      <c r="O642" s="251" t="str">
        <f>IFERROR(INDEX('Pipe Table'!$A$3:$R$39,MATCH('WELD LOG'!N642,'Pipe Table'!$A$3:$A$39,),MATCH('WELD LOG'!M642,'Pipe Table'!$A$3:$R$3,0)),"")</f>
        <v/>
      </c>
      <c r="P642" s="601">
        <f t="shared" si="9"/>
        <v>0</v>
      </c>
      <c r="Q642" s="372"/>
      <c r="R642" s="316"/>
      <c r="S642" s="352"/>
      <c r="T642" s="316"/>
      <c r="U642" s="352"/>
      <c r="V642" s="348"/>
      <c r="W642" s="316"/>
      <c r="X642" s="313"/>
      <c r="Y642" s="313"/>
      <c r="Z642" s="313"/>
      <c r="AA642" s="350"/>
      <c r="AB642" s="350"/>
      <c r="AC642" s="313"/>
      <c r="AD642" s="313"/>
      <c r="AE642" s="316"/>
      <c r="AF642" s="363"/>
      <c r="AG642" s="315"/>
      <c r="AH642" s="313"/>
      <c r="AI642" s="313"/>
      <c r="AJ642" s="313"/>
      <c r="AK642" s="313"/>
      <c r="AL642" s="270"/>
      <c r="AM642" s="311"/>
      <c r="AN642" s="311"/>
      <c r="AO642" s="313"/>
      <c r="AP642" s="373"/>
      <c r="AQ642" s="336"/>
      <c r="AR642" s="336"/>
      <c r="AS642" s="336"/>
      <c r="AT642" s="336"/>
      <c r="AU642" s="336"/>
      <c r="AV642" s="336"/>
      <c r="AW642" s="336"/>
      <c r="AX642" s="336"/>
      <c r="AY642" s="336"/>
      <c r="AZ642" s="336"/>
      <c r="BA642" s="336"/>
      <c r="BB642" s="336"/>
      <c r="BC642" s="336"/>
      <c r="BD642" s="336"/>
      <c r="BE642" s="336"/>
      <c r="BF642" s="336"/>
    </row>
    <row r="643" spans="1:58" s="109" customFormat="1" ht="12.95" customHeight="1">
      <c r="A643" s="341"/>
      <c r="B643" s="365"/>
      <c r="C643" s="300"/>
      <c r="D643" s="300"/>
      <c r="E643" s="362"/>
      <c r="F643" s="361"/>
      <c r="G643" s="315"/>
      <c r="H643" s="315"/>
      <c r="I643" s="315"/>
      <c r="J643" s="315"/>
      <c r="K643" s="315"/>
      <c r="L643" s="316"/>
      <c r="M643" s="250"/>
      <c r="N643" s="371"/>
      <c r="O643" s="251" t="str">
        <f>IFERROR(INDEX('Pipe Table'!$A$3:$R$39,MATCH('WELD LOG'!N643,'Pipe Table'!$A$3:$A$39,),MATCH('WELD LOG'!M643,'Pipe Table'!$A$3:$R$3,0)),"")</f>
        <v/>
      </c>
      <c r="P643" s="601">
        <f t="shared" si="9"/>
        <v>0</v>
      </c>
      <c r="Q643" s="372"/>
      <c r="R643" s="316"/>
      <c r="S643" s="352"/>
      <c r="T643" s="316"/>
      <c r="U643" s="352"/>
      <c r="V643" s="348"/>
      <c r="W643" s="316"/>
      <c r="X643" s="313"/>
      <c r="Y643" s="313"/>
      <c r="Z643" s="313"/>
      <c r="AA643" s="313"/>
      <c r="AB643" s="313"/>
      <c r="AC643" s="313"/>
      <c r="AD643" s="313"/>
      <c r="AE643" s="316"/>
      <c r="AF643" s="363"/>
      <c r="AG643" s="315"/>
      <c r="AH643" s="313"/>
      <c r="AI643" s="313"/>
      <c r="AJ643" s="313"/>
      <c r="AK643" s="313"/>
      <c r="AL643" s="367"/>
      <c r="AM643" s="313"/>
      <c r="AN643" s="311"/>
      <c r="AO643" s="313"/>
      <c r="AP643" s="373"/>
      <c r="AQ643" s="336"/>
      <c r="AR643" s="336"/>
      <c r="AS643" s="336"/>
      <c r="AT643" s="336"/>
      <c r="AU643" s="336"/>
      <c r="AV643" s="336"/>
      <c r="AW643" s="336"/>
      <c r="AX643" s="336"/>
      <c r="AY643" s="336"/>
      <c r="AZ643" s="336"/>
      <c r="BA643" s="336"/>
      <c r="BB643" s="336"/>
      <c r="BC643" s="336"/>
      <c r="BD643" s="336"/>
      <c r="BE643" s="336"/>
      <c r="BF643" s="336"/>
    </row>
    <row r="644" spans="1:58" s="109" customFormat="1" ht="12.95" customHeight="1">
      <c r="A644" s="341"/>
      <c r="B644" s="365"/>
      <c r="C644" s="300"/>
      <c r="D644" s="300"/>
      <c r="E644" s="362"/>
      <c r="F644" s="361"/>
      <c r="G644" s="315"/>
      <c r="H644" s="315"/>
      <c r="I644" s="315"/>
      <c r="J644" s="315"/>
      <c r="K644" s="315"/>
      <c r="L644" s="316"/>
      <c r="M644" s="250"/>
      <c r="N644" s="371"/>
      <c r="O644" s="251" t="str">
        <f>IFERROR(INDEX('Pipe Table'!$A$3:$R$39,MATCH('WELD LOG'!N644,'Pipe Table'!$A$3:$A$39,),MATCH('WELD LOG'!M644,'Pipe Table'!$A$3:$R$3,0)),"")</f>
        <v/>
      </c>
      <c r="P644" s="601">
        <f t="shared" si="9"/>
        <v>0</v>
      </c>
      <c r="Q644" s="372"/>
      <c r="R644" s="316"/>
      <c r="S644" s="352"/>
      <c r="T644" s="316"/>
      <c r="U644" s="352"/>
      <c r="V644" s="348"/>
      <c r="W644" s="316"/>
      <c r="X644" s="313"/>
      <c r="Y644" s="313"/>
      <c r="Z644" s="313"/>
      <c r="AA644" s="313"/>
      <c r="AB644" s="313"/>
      <c r="AC644" s="313"/>
      <c r="AD644" s="313"/>
      <c r="AE644" s="316"/>
      <c r="AF644" s="363"/>
      <c r="AG644" s="315"/>
      <c r="AH644" s="313"/>
      <c r="AI644" s="313"/>
      <c r="AJ644" s="313"/>
      <c r="AK644" s="313"/>
      <c r="AL644" s="367"/>
      <c r="AM644" s="313"/>
      <c r="AN644" s="311"/>
      <c r="AO644" s="316"/>
      <c r="AP644" s="373"/>
      <c r="AQ644" s="336"/>
      <c r="AR644" s="336"/>
      <c r="AS644" s="336"/>
      <c r="AT644" s="336"/>
      <c r="AU644" s="336"/>
      <c r="AV644" s="336"/>
      <c r="AW644" s="336"/>
      <c r="AX644" s="336"/>
      <c r="AY644" s="336"/>
      <c r="AZ644" s="336"/>
      <c r="BA644" s="336"/>
      <c r="BB644" s="336"/>
      <c r="BC644" s="336"/>
      <c r="BD644" s="336"/>
      <c r="BE644" s="336"/>
      <c r="BF644" s="336"/>
    </row>
    <row r="645" spans="1:58" s="109" customFormat="1" ht="12.95" customHeight="1">
      <c r="A645" s="341"/>
      <c r="B645" s="365"/>
      <c r="C645" s="300"/>
      <c r="D645" s="300"/>
      <c r="E645" s="362"/>
      <c r="F645" s="361"/>
      <c r="G645" s="315"/>
      <c r="H645" s="315"/>
      <c r="I645" s="315"/>
      <c r="J645" s="315"/>
      <c r="K645" s="315"/>
      <c r="L645" s="316"/>
      <c r="M645" s="250"/>
      <c r="N645" s="371"/>
      <c r="O645" s="251" t="str">
        <f>IFERROR(INDEX('Pipe Table'!$A$3:$R$39,MATCH('WELD LOG'!N645,'Pipe Table'!$A$3:$A$39,),MATCH('WELD LOG'!M645,'Pipe Table'!$A$3:$R$3,0)),"")</f>
        <v/>
      </c>
      <c r="P645" s="601">
        <f t="shared" si="9"/>
        <v>0</v>
      </c>
      <c r="Q645" s="372"/>
      <c r="R645" s="316"/>
      <c r="S645" s="352"/>
      <c r="T645" s="316"/>
      <c r="U645" s="352"/>
      <c r="V645" s="348"/>
      <c r="W645" s="316"/>
      <c r="X645" s="313"/>
      <c r="Y645" s="313"/>
      <c r="Z645" s="313"/>
      <c r="AA645" s="313"/>
      <c r="AB645" s="313"/>
      <c r="AC645" s="313"/>
      <c r="AD645" s="313"/>
      <c r="AE645" s="316"/>
      <c r="AF645" s="363"/>
      <c r="AG645" s="315"/>
      <c r="AH645" s="313"/>
      <c r="AI645" s="313"/>
      <c r="AJ645" s="313"/>
      <c r="AK645" s="313"/>
      <c r="AL645" s="367"/>
      <c r="AM645" s="313"/>
      <c r="AN645" s="311"/>
      <c r="AO645" s="316"/>
      <c r="AP645" s="373"/>
      <c r="AQ645" s="336"/>
      <c r="AR645" s="336"/>
      <c r="AS645" s="336"/>
      <c r="AT645" s="336"/>
      <c r="AU645" s="336"/>
      <c r="AV645" s="336"/>
      <c r="AW645" s="336"/>
      <c r="AX645" s="336"/>
      <c r="AY645" s="336"/>
      <c r="AZ645" s="336"/>
      <c r="BA645" s="336"/>
      <c r="BB645" s="336"/>
      <c r="BC645" s="336"/>
      <c r="BD645" s="336"/>
      <c r="BE645" s="336"/>
      <c r="BF645" s="336"/>
    </row>
    <row r="646" spans="1:58" s="109" customFormat="1" ht="12.95" customHeight="1">
      <c r="A646" s="341"/>
      <c r="B646" s="365"/>
      <c r="C646" s="300"/>
      <c r="D646" s="300"/>
      <c r="E646" s="362"/>
      <c r="F646" s="361"/>
      <c r="G646" s="315"/>
      <c r="H646" s="315"/>
      <c r="I646" s="315"/>
      <c r="J646" s="315"/>
      <c r="K646" s="315"/>
      <c r="L646" s="316"/>
      <c r="M646" s="250"/>
      <c r="N646" s="371"/>
      <c r="O646" s="251" t="str">
        <f>IFERROR(INDEX('Pipe Table'!$A$3:$R$39,MATCH('WELD LOG'!N646,'Pipe Table'!$A$3:$A$39,),MATCH('WELD LOG'!M646,'Pipe Table'!$A$3:$R$3,0)),"")</f>
        <v/>
      </c>
      <c r="P646" s="601">
        <f t="shared" ref="P646:P709" si="10">N646*PI()</f>
        <v>0</v>
      </c>
      <c r="Q646" s="372"/>
      <c r="R646" s="316"/>
      <c r="S646" s="352"/>
      <c r="T646" s="316"/>
      <c r="U646" s="352"/>
      <c r="V646" s="348"/>
      <c r="W646" s="316"/>
      <c r="X646" s="313"/>
      <c r="Y646" s="313"/>
      <c r="Z646" s="313"/>
      <c r="AA646" s="313"/>
      <c r="AB646" s="313"/>
      <c r="AC646" s="313"/>
      <c r="AD646" s="313"/>
      <c r="AE646" s="316"/>
      <c r="AF646" s="363"/>
      <c r="AG646" s="315"/>
      <c r="AH646" s="313"/>
      <c r="AI646" s="313"/>
      <c r="AJ646" s="313"/>
      <c r="AK646" s="313"/>
      <c r="AL646" s="367"/>
      <c r="AM646" s="313"/>
      <c r="AN646" s="311"/>
      <c r="AO646" s="316"/>
      <c r="AP646" s="373"/>
      <c r="AQ646" s="336"/>
      <c r="AR646" s="336"/>
      <c r="AS646" s="336"/>
      <c r="AT646" s="336"/>
      <c r="AU646" s="336"/>
      <c r="AV646" s="336"/>
      <c r="AW646" s="336"/>
      <c r="AX646" s="336"/>
      <c r="AY646" s="336"/>
      <c r="AZ646" s="336"/>
      <c r="BA646" s="336"/>
      <c r="BB646" s="336"/>
      <c r="BC646" s="336"/>
      <c r="BD646" s="336"/>
      <c r="BE646" s="336"/>
      <c r="BF646" s="336"/>
    </row>
    <row r="647" spans="1:58" s="109" customFormat="1" ht="12.95" customHeight="1">
      <c r="A647" s="341"/>
      <c r="B647" s="365"/>
      <c r="C647" s="300"/>
      <c r="D647" s="300"/>
      <c r="E647" s="362"/>
      <c r="F647" s="361"/>
      <c r="G647" s="315"/>
      <c r="H647" s="315"/>
      <c r="I647" s="315"/>
      <c r="J647" s="315"/>
      <c r="K647" s="315"/>
      <c r="L647" s="316"/>
      <c r="M647" s="250"/>
      <c r="N647" s="371"/>
      <c r="O647" s="251" t="str">
        <f>IFERROR(INDEX('Pipe Table'!$A$3:$R$39,MATCH('WELD LOG'!N647,'Pipe Table'!$A$3:$A$39,),MATCH('WELD LOG'!M647,'Pipe Table'!$A$3:$R$3,0)),"")</f>
        <v/>
      </c>
      <c r="P647" s="601">
        <f t="shared" si="10"/>
        <v>0</v>
      </c>
      <c r="Q647" s="372"/>
      <c r="R647" s="316"/>
      <c r="S647" s="352"/>
      <c r="T647" s="316"/>
      <c r="U647" s="352"/>
      <c r="V647" s="348"/>
      <c r="W647" s="316"/>
      <c r="X647" s="313"/>
      <c r="Y647" s="313"/>
      <c r="Z647" s="313"/>
      <c r="AA647" s="313"/>
      <c r="AB647" s="313"/>
      <c r="AC647" s="313"/>
      <c r="AD647" s="313"/>
      <c r="AE647" s="316"/>
      <c r="AF647" s="363"/>
      <c r="AG647" s="315"/>
      <c r="AH647" s="313"/>
      <c r="AI647" s="313"/>
      <c r="AJ647" s="313"/>
      <c r="AK647" s="313"/>
      <c r="AL647" s="367"/>
      <c r="AM647" s="313"/>
      <c r="AN647" s="311"/>
      <c r="AO647" s="316"/>
      <c r="AP647" s="373"/>
      <c r="AQ647" s="336"/>
      <c r="AR647" s="336"/>
      <c r="AS647" s="336"/>
      <c r="AT647" s="336"/>
      <c r="AU647" s="336"/>
      <c r="AV647" s="336"/>
      <c r="AW647" s="336"/>
      <c r="AX647" s="336"/>
      <c r="AY647" s="336"/>
      <c r="AZ647" s="336"/>
      <c r="BA647" s="336"/>
      <c r="BB647" s="336"/>
      <c r="BC647" s="336"/>
      <c r="BD647" s="336"/>
      <c r="BE647" s="336"/>
      <c r="BF647" s="336"/>
    </row>
    <row r="648" spans="1:58" s="109" customFormat="1" ht="12.95" customHeight="1">
      <c r="A648" s="341"/>
      <c r="B648" s="365"/>
      <c r="C648" s="300"/>
      <c r="D648" s="300"/>
      <c r="E648" s="362"/>
      <c r="F648" s="361"/>
      <c r="G648" s="315"/>
      <c r="H648" s="315"/>
      <c r="I648" s="315"/>
      <c r="J648" s="315"/>
      <c r="K648" s="315"/>
      <c r="L648" s="316"/>
      <c r="M648" s="250"/>
      <c r="N648" s="371"/>
      <c r="O648" s="251" t="str">
        <f>IFERROR(INDEX('Pipe Table'!$A$3:$R$39,MATCH('WELD LOG'!N648,'Pipe Table'!$A$3:$A$39,),MATCH('WELD LOG'!M648,'Pipe Table'!$A$3:$R$3,0)),"")</f>
        <v/>
      </c>
      <c r="P648" s="601">
        <f t="shared" si="10"/>
        <v>0</v>
      </c>
      <c r="Q648" s="372"/>
      <c r="R648" s="316"/>
      <c r="S648" s="352"/>
      <c r="T648" s="316"/>
      <c r="U648" s="352"/>
      <c r="V648" s="348"/>
      <c r="W648" s="316"/>
      <c r="X648" s="313"/>
      <c r="Y648" s="313"/>
      <c r="Z648" s="313"/>
      <c r="AA648" s="313"/>
      <c r="AB648" s="313"/>
      <c r="AC648" s="313"/>
      <c r="AD648" s="313"/>
      <c r="AE648" s="316"/>
      <c r="AF648" s="363"/>
      <c r="AG648" s="315"/>
      <c r="AH648" s="313"/>
      <c r="AI648" s="313"/>
      <c r="AJ648" s="313"/>
      <c r="AK648" s="313"/>
      <c r="AL648" s="367"/>
      <c r="AM648" s="313"/>
      <c r="AN648" s="311"/>
      <c r="AO648" s="316"/>
      <c r="AP648" s="373"/>
      <c r="AQ648" s="336"/>
      <c r="AR648" s="336"/>
      <c r="AS648" s="336"/>
      <c r="AT648" s="336"/>
      <c r="AU648" s="336"/>
      <c r="AV648" s="336"/>
      <c r="AW648" s="336"/>
      <c r="AX648" s="336"/>
      <c r="AY648" s="336"/>
      <c r="AZ648" s="336"/>
      <c r="BA648" s="336"/>
      <c r="BB648" s="336"/>
      <c r="BC648" s="336"/>
      <c r="BD648" s="336"/>
      <c r="BE648" s="336"/>
      <c r="BF648" s="336"/>
    </row>
    <row r="649" spans="1:58" s="109" customFormat="1" ht="12.95" customHeight="1">
      <c r="A649" s="341"/>
      <c r="B649" s="365"/>
      <c r="C649" s="300"/>
      <c r="D649" s="300"/>
      <c r="E649" s="362"/>
      <c r="F649" s="361"/>
      <c r="G649" s="315"/>
      <c r="H649" s="315"/>
      <c r="I649" s="315"/>
      <c r="J649" s="315"/>
      <c r="K649" s="315"/>
      <c r="L649" s="316"/>
      <c r="M649" s="250"/>
      <c r="N649" s="371"/>
      <c r="O649" s="251" t="str">
        <f>IFERROR(INDEX('Pipe Table'!$A$3:$R$39,MATCH('WELD LOG'!N649,'Pipe Table'!$A$3:$A$39,),MATCH('WELD LOG'!M649,'Pipe Table'!$A$3:$R$3,0)),"")</f>
        <v/>
      </c>
      <c r="P649" s="601">
        <f t="shared" si="10"/>
        <v>0</v>
      </c>
      <c r="Q649" s="372"/>
      <c r="R649" s="316"/>
      <c r="S649" s="352"/>
      <c r="T649" s="316"/>
      <c r="U649" s="352"/>
      <c r="V649" s="348"/>
      <c r="W649" s="316"/>
      <c r="X649" s="313"/>
      <c r="Y649" s="313"/>
      <c r="Z649" s="313"/>
      <c r="AA649" s="313"/>
      <c r="AB649" s="313"/>
      <c r="AC649" s="313"/>
      <c r="AD649" s="313"/>
      <c r="AE649" s="316"/>
      <c r="AF649" s="363"/>
      <c r="AG649" s="315"/>
      <c r="AH649" s="313"/>
      <c r="AI649" s="313"/>
      <c r="AJ649" s="313"/>
      <c r="AK649" s="313"/>
      <c r="AL649" s="367"/>
      <c r="AM649" s="313"/>
      <c r="AN649" s="311"/>
      <c r="AO649" s="316"/>
      <c r="AP649" s="373"/>
      <c r="AQ649" s="336"/>
      <c r="AR649" s="336"/>
      <c r="AS649" s="336"/>
      <c r="AT649" s="336"/>
      <c r="AU649" s="336"/>
      <c r="AV649" s="336"/>
      <c r="AW649" s="336"/>
      <c r="AX649" s="336"/>
      <c r="AY649" s="336"/>
      <c r="AZ649" s="336"/>
      <c r="BA649" s="336"/>
      <c r="BB649" s="336"/>
      <c r="BC649" s="336"/>
      <c r="BD649" s="336"/>
      <c r="BE649" s="336"/>
      <c r="BF649" s="336"/>
    </row>
    <row r="650" spans="1:58" s="109" customFormat="1" ht="12.95" customHeight="1">
      <c r="A650" s="341"/>
      <c r="B650" s="365"/>
      <c r="C650" s="300"/>
      <c r="D650" s="300"/>
      <c r="E650" s="362"/>
      <c r="F650" s="361"/>
      <c r="G650" s="315"/>
      <c r="H650" s="315"/>
      <c r="I650" s="315"/>
      <c r="J650" s="315"/>
      <c r="K650" s="315"/>
      <c r="L650" s="316"/>
      <c r="M650" s="250"/>
      <c r="N650" s="371"/>
      <c r="O650" s="251" t="str">
        <f>IFERROR(INDEX('Pipe Table'!$A$3:$R$39,MATCH('WELD LOG'!N650,'Pipe Table'!$A$3:$A$39,),MATCH('WELD LOG'!M650,'Pipe Table'!$A$3:$R$3,0)),"")</f>
        <v/>
      </c>
      <c r="P650" s="601">
        <f t="shared" si="10"/>
        <v>0</v>
      </c>
      <c r="Q650" s="372"/>
      <c r="R650" s="316"/>
      <c r="S650" s="352"/>
      <c r="T650" s="316"/>
      <c r="U650" s="352"/>
      <c r="V650" s="348"/>
      <c r="W650" s="316"/>
      <c r="X650" s="313"/>
      <c r="Y650" s="313"/>
      <c r="Z650" s="313"/>
      <c r="AA650" s="313"/>
      <c r="AB650" s="313"/>
      <c r="AC650" s="313"/>
      <c r="AD650" s="313"/>
      <c r="AE650" s="316"/>
      <c r="AF650" s="363"/>
      <c r="AG650" s="315"/>
      <c r="AH650" s="313"/>
      <c r="AI650" s="313"/>
      <c r="AJ650" s="313"/>
      <c r="AK650" s="313"/>
      <c r="AL650" s="367"/>
      <c r="AM650" s="313"/>
      <c r="AN650" s="311"/>
      <c r="AO650" s="316"/>
      <c r="AP650" s="373"/>
      <c r="AQ650" s="336"/>
      <c r="AR650" s="336"/>
      <c r="AS650" s="336"/>
      <c r="AT650" s="336"/>
      <c r="AU650" s="336"/>
      <c r="AV650" s="336"/>
      <c r="AW650" s="336"/>
      <c r="AX650" s="336"/>
      <c r="AY650" s="336"/>
      <c r="AZ650" s="336"/>
      <c r="BA650" s="336"/>
      <c r="BB650" s="336"/>
      <c r="BC650" s="336"/>
      <c r="BD650" s="336"/>
      <c r="BE650" s="336"/>
      <c r="BF650" s="336"/>
    </row>
    <row r="651" spans="1:58" s="109" customFormat="1" ht="12.95" customHeight="1">
      <c r="A651" s="376"/>
      <c r="B651" s="365"/>
      <c r="C651" s="300"/>
      <c r="D651" s="300"/>
      <c r="E651" s="362"/>
      <c r="F651" s="361"/>
      <c r="G651" s="315"/>
      <c r="H651" s="315"/>
      <c r="I651" s="315"/>
      <c r="J651" s="315"/>
      <c r="K651" s="315"/>
      <c r="L651" s="316"/>
      <c r="M651" s="250"/>
      <c r="N651" s="371"/>
      <c r="O651" s="251" t="str">
        <f>IFERROR(INDEX('Pipe Table'!$A$3:$R$39,MATCH('WELD LOG'!N651,'Pipe Table'!$A$3:$A$39,),MATCH('WELD LOG'!M651,'Pipe Table'!$A$3:$R$3,0)),"")</f>
        <v/>
      </c>
      <c r="P651" s="601">
        <f t="shared" si="10"/>
        <v>0</v>
      </c>
      <c r="Q651" s="372"/>
      <c r="R651" s="316"/>
      <c r="S651" s="300"/>
      <c r="T651" s="316"/>
      <c r="U651" s="316"/>
      <c r="V651" s="348"/>
      <c r="W651" s="316"/>
      <c r="X651" s="313"/>
      <c r="Y651" s="313"/>
      <c r="Z651" s="313"/>
      <c r="AA651" s="313"/>
      <c r="AB651" s="313"/>
      <c r="AC651" s="313"/>
      <c r="AD651" s="313"/>
      <c r="AE651" s="316"/>
      <c r="AF651" s="363"/>
      <c r="AG651" s="315"/>
      <c r="AH651" s="313"/>
      <c r="AI651" s="313"/>
      <c r="AJ651" s="313"/>
      <c r="AK651" s="313"/>
      <c r="AL651" s="367"/>
      <c r="AM651" s="311"/>
      <c r="AN651" s="311"/>
      <c r="AO651" s="316"/>
      <c r="AP651" s="373"/>
      <c r="AQ651" s="336"/>
      <c r="AR651" s="336"/>
      <c r="AS651" s="336"/>
      <c r="AT651" s="336"/>
      <c r="AU651" s="336"/>
      <c r="AV651" s="336"/>
      <c r="AW651" s="336"/>
      <c r="AX651" s="336"/>
      <c r="AY651" s="336"/>
      <c r="AZ651" s="336"/>
      <c r="BA651" s="336"/>
      <c r="BB651" s="336"/>
      <c r="BC651" s="336"/>
      <c r="BD651" s="336"/>
      <c r="BE651" s="336"/>
      <c r="BF651" s="336"/>
    </row>
    <row r="652" spans="1:58" s="109" customFormat="1" ht="12.95" customHeight="1">
      <c r="A652" s="376"/>
      <c r="B652" s="365"/>
      <c r="C652" s="300"/>
      <c r="D652" s="300"/>
      <c r="E652" s="362"/>
      <c r="F652" s="361"/>
      <c r="G652" s="315"/>
      <c r="H652" s="315"/>
      <c r="I652" s="315"/>
      <c r="J652" s="315"/>
      <c r="K652" s="315"/>
      <c r="L652" s="316"/>
      <c r="M652" s="250"/>
      <c r="N652" s="371"/>
      <c r="O652" s="251" t="str">
        <f>IFERROR(INDEX('Pipe Table'!$A$3:$R$39,MATCH('WELD LOG'!N652,'Pipe Table'!$A$3:$A$39,),MATCH('WELD LOG'!M652,'Pipe Table'!$A$3:$R$3,0)),"")</f>
        <v/>
      </c>
      <c r="P652" s="601">
        <f t="shared" si="10"/>
        <v>0</v>
      </c>
      <c r="Q652" s="372"/>
      <c r="R652" s="316"/>
      <c r="S652" s="352"/>
      <c r="T652" s="316"/>
      <c r="U652" s="316"/>
      <c r="V652" s="348"/>
      <c r="W652" s="316"/>
      <c r="X652" s="313"/>
      <c r="Y652" s="313"/>
      <c r="Z652" s="350"/>
      <c r="AA652" s="369"/>
      <c r="AB652" s="369"/>
      <c r="AC652" s="313"/>
      <c r="AD652" s="313"/>
      <c r="AE652" s="316"/>
      <c r="AF652" s="363"/>
      <c r="AG652" s="315"/>
      <c r="AH652" s="313"/>
      <c r="AI652" s="313"/>
      <c r="AJ652" s="313"/>
      <c r="AK652" s="350"/>
      <c r="AL652" s="367"/>
      <c r="AM652" s="311"/>
      <c r="AN652" s="311"/>
      <c r="AO652" s="316"/>
      <c r="AP652" s="373"/>
      <c r="AQ652" s="336"/>
      <c r="AR652" s="336"/>
      <c r="AS652" s="336"/>
      <c r="AT652" s="336"/>
      <c r="AU652" s="336"/>
      <c r="AV652" s="336"/>
      <c r="AW652" s="336"/>
      <c r="AX652" s="336"/>
      <c r="AY652" s="336"/>
      <c r="AZ652" s="336"/>
      <c r="BA652" s="336"/>
      <c r="BB652" s="336"/>
      <c r="BC652" s="336"/>
      <c r="BD652" s="336"/>
      <c r="BE652" s="336"/>
      <c r="BF652" s="336"/>
    </row>
    <row r="653" spans="1:58" s="109" customFormat="1" ht="12.95" customHeight="1">
      <c r="A653" s="376"/>
      <c r="B653" s="365"/>
      <c r="C653" s="300"/>
      <c r="D653" s="300"/>
      <c r="E653" s="362"/>
      <c r="F653" s="361"/>
      <c r="G653" s="315"/>
      <c r="H653" s="315"/>
      <c r="I653" s="315"/>
      <c r="J653" s="315"/>
      <c r="K653" s="315"/>
      <c r="L653" s="316"/>
      <c r="M653" s="250"/>
      <c r="N653" s="371"/>
      <c r="O653" s="251" t="str">
        <f>IFERROR(INDEX('Pipe Table'!$A$3:$R$39,MATCH('WELD LOG'!N653,'Pipe Table'!$A$3:$A$39,),MATCH('WELD LOG'!M653,'Pipe Table'!$A$3:$R$3,0)),"")</f>
        <v/>
      </c>
      <c r="P653" s="601">
        <f t="shared" si="10"/>
        <v>0</v>
      </c>
      <c r="Q653" s="372"/>
      <c r="R653" s="316"/>
      <c r="S653" s="352"/>
      <c r="T653" s="316"/>
      <c r="U653" s="316"/>
      <c r="V653" s="348"/>
      <c r="W653" s="316"/>
      <c r="X653" s="313"/>
      <c r="Y653" s="313"/>
      <c r="Z653" s="350"/>
      <c r="AA653" s="369"/>
      <c r="AB653" s="369"/>
      <c r="AC653" s="313"/>
      <c r="AD653" s="313"/>
      <c r="AE653" s="316"/>
      <c r="AF653" s="363"/>
      <c r="AG653" s="315"/>
      <c r="AH653" s="313"/>
      <c r="AI653" s="313"/>
      <c r="AJ653" s="313"/>
      <c r="AK653" s="350"/>
      <c r="AL653" s="367"/>
      <c r="AM653" s="311"/>
      <c r="AN653" s="311"/>
      <c r="AO653" s="316"/>
      <c r="AP653" s="373"/>
      <c r="AQ653" s="336"/>
      <c r="AR653" s="336"/>
      <c r="AS653" s="336"/>
      <c r="AT653" s="336"/>
      <c r="AU653" s="336"/>
      <c r="AV653" s="336"/>
      <c r="AW653" s="336"/>
      <c r="AX653" s="336"/>
      <c r="AY653" s="336"/>
      <c r="AZ653" s="336"/>
      <c r="BA653" s="336"/>
      <c r="BB653" s="336"/>
      <c r="BC653" s="336"/>
      <c r="BD653" s="336"/>
      <c r="BE653" s="336"/>
      <c r="BF653" s="336"/>
    </row>
    <row r="654" spans="1:58" s="109" customFormat="1" ht="12.95" customHeight="1">
      <c r="A654" s="376"/>
      <c r="B654" s="365"/>
      <c r="C654" s="300"/>
      <c r="D654" s="300"/>
      <c r="E654" s="362"/>
      <c r="F654" s="361"/>
      <c r="G654" s="315"/>
      <c r="H654" s="315"/>
      <c r="I654" s="315"/>
      <c r="J654" s="315"/>
      <c r="K654" s="315"/>
      <c r="L654" s="316"/>
      <c r="M654" s="250"/>
      <c r="N654" s="371"/>
      <c r="O654" s="251" t="str">
        <f>IFERROR(INDEX('Pipe Table'!$A$3:$R$39,MATCH('WELD LOG'!N654,'Pipe Table'!$A$3:$A$39,),MATCH('WELD LOG'!M654,'Pipe Table'!$A$3:$R$3,0)),"")</f>
        <v/>
      </c>
      <c r="P654" s="601">
        <f t="shared" si="10"/>
        <v>0</v>
      </c>
      <c r="Q654" s="372"/>
      <c r="R654" s="316"/>
      <c r="S654" s="352"/>
      <c r="T654" s="316"/>
      <c r="U654" s="316"/>
      <c r="V654" s="348"/>
      <c r="W654" s="316"/>
      <c r="X654" s="313"/>
      <c r="Y654" s="313"/>
      <c r="Z654" s="350"/>
      <c r="AA654" s="369"/>
      <c r="AB654" s="369"/>
      <c r="AC654" s="313"/>
      <c r="AD654" s="313"/>
      <c r="AE654" s="316"/>
      <c r="AF654" s="363"/>
      <c r="AG654" s="315"/>
      <c r="AH654" s="313"/>
      <c r="AI654" s="313"/>
      <c r="AJ654" s="313"/>
      <c r="AK654" s="350"/>
      <c r="AL654" s="367"/>
      <c r="AM654" s="311"/>
      <c r="AN654" s="311"/>
      <c r="AO654" s="316"/>
      <c r="AP654" s="373"/>
      <c r="AQ654" s="336"/>
      <c r="AR654" s="336"/>
      <c r="AS654" s="336"/>
      <c r="AT654" s="336"/>
      <c r="AU654" s="336"/>
      <c r="AV654" s="336"/>
      <c r="AW654" s="336"/>
      <c r="AX654" s="336"/>
      <c r="AY654" s="336"/>
      <c r="AZ654" s="336"/>
      <c r="BA654" s="336"/>
      <c r="BB654" s="336"/>
      <c r="BC654" s="336"/>
      <c r="BD654" s="336"/>
      <c r="BE654" s="336"/>
      <c r="BF654" s="336"/>
    </row>
    <row r="655" spans="1:58" s="109" customFormat="1" ht="12.95" customHeight="1">
      <c r="A655" s="341"/>
      <c r="B655" s="365"/>
      <c r="C655" s="300"/>
      <c r="D655" s="300"/>
      <c r="E655" s="362"/>
      <c r="F655" s="361"/>
      <c r="G655" s="315"/>
      <c r="H655" s="315"/>
      <c r="I655" s="315"/>
      <c r="J655" s="315"/>
      <c r="K655" s="315"/>
      <c r="L655" s="316"/>
      <c r="M655" s="250"/>
      <c r="N655" s="371"/>
      <c r="O655" s="251" t="str">
        <f>IFERROR(INDEX('Pipe Table'!$A$3:$R$39,MATCH('WELD LOG'!N655,'Pipe Table'!$A$3:$A$39,),MATCH('WELD LOG'!M655,'Pipe Table'!$A$3:$R$3,0)),"")</f>
        <v/>
      </c>
      <c r="P655" s="601">
        <f t="shared" si="10"/>
        <v>0</v>
      </c>
      <c r="Q655" s="372"/>
      <c r="R655" s="316"/>
      <c r="S655" s="352"/>
      <c r="T655" s="316"/>
      <c r="U655" s="315"/>
      <c r="V655" s="348"/>
      <c r="W655" s="316"/>
      <c r="X655" s="313"/>
      <c r="Y655" s="313"/>
      <c r="Z655" s="313"/>
      <c r="AA655" s="350"/>
      <c r="AB655" s="350"/>
      <c r="AC655" s="313"/>
      <c r="AD655" s="313"/>
      <c r="AE655" s="316"/>
      <c r="AF655" s="363"/>
      <c r="AG655" s="315"/>
      <c r="AH655" s="313"/>
      <c r="AI655" s="313"/>
      <c r="AJ655" s="313"/>
      <c r="AK655" s="313"/>
      <c r="AL655" s="367"/>
      <c r="AM655" s="311"/>
      <c r="AN655" s="311"/>
      <c r="AO655" s="316"/>
      <c r="AP655" s="373"/>
      <c r="AQ655" s="336"/>
      <c r="AR655" s="336"/>
      <c r="AS655" s="336"/>
      <c r="AT655" s="336"/>
      <c r="AU655" s="336"/>
      <c r="AV655" s="336"/>
      <c r="AW655" s="336"/>
      <c r="AX655" s="336"/>
      <c r="AY655" s="336"/>
      <c r="AZ655" s="336"/>
      <c r="BA655" s="336"/>
      <c r="BB655" s="336"/>
      <c r="BC655" s="336"/>
      <c r="BD655" s="336"/>
      <c r="BE655" s="336"/>
      <c r="BF655" s="336"/>
    </row>
    <row r="656" spans="1:58" s="109" customFormat="1" ht="12.95" customHeight="1">
      <c r="A656" s="341"/>
      <c r="B656" s="365"/>
      <c r="C656" s="300"/>
      <c r="D656" s="300"/>
      <c r="E656" s="362"/>
      <c r="F656" s="361"/>
      <c r="G656" s="315"/>
      <c r="H656" s="315"/>
      <c r="I656" s="315"/>
      <c r="J656" s="315"/>
      <c r="K656" s="315"/>
      <c r="L656" s="316"/>
      <c r="M656" s="250"/>
      <c r="N656" s="371"/>
      <c r="O656" s="251" t="str">
        <f>IFERROR(INDEX('Pipe Table'!$A$3:$R$39,MATCH('WELD LOG'!N656,'Pipe Table'!$A$3:$A$39,),MATCH('WELD LOG'!M656,'Pipe Table'!$A$3:$R$3,0)),"")</f>
        <v/>
      </c>
      <c r="P656" s="601">
        <f t="shared" si="10"/>
        <v>0</v>
      </c>
      <c r="Q656" s="372"/>
      <c r="R656" s="300"/>
      <c r="S656" s="352"/>
      <c r="T656" s="300"/>
      <c r="U656" s="315"/>
      <c r="V656" s="348"/>
      <c r="W656" s="300"/>
      <c r="X656" s="313"/>
      <c r="Y656" s="313"/>
      <c r="Z656" s="313"/>
      <c r="AA656" s="313"/>
      <c r="AB656" s="313"/>
      <c r="AC656" s="313"/>
      <c r="AD656" s="313"/>
      <c r="AE656" s="316"/>
      <c r="AF656" s="363"/>
      <c r="AG656" s="315"/>
      <c r="AH656" s="313"/>
      <c r="AI656" s="313"/>
      <c r="AJ656" s="313"/>
      <c r="AK656" s="313"/>
      <c r="AL656" s="270"/>
      <c r="AM656" s="311"/>
      <c r="AN656" s="311"/>
      <c r="AO656" s="313"/>
      <c r="AP656" s="373"/>
      <c r="AQ656" s="336"/>
      <c r="AR656" s="336"/>
      <c r="AS656" s="336"/>
      <c r="AT656" s="336"/>
      <c r="AU656" s="336"/>
      <c r="AV656" s="336"/>
      <c r="AW656" s="336"/>
      <c r="AX656" s="336"/>
      <c r="AY656" s="336"/>
      <c r="AZ656" s="336"/>
      <c r="BA656" s="336"/>
      <c r="BB656" s="336"/>
      <c r="BC656" s="336"/>
      <c r="BD656" s="336"/>
      <c r="BE656" s="336"/>
      <c r="BF656" s="336"/>
    </row>
    <row r="657" spans="1:58" s="109" customFormat="1" ht="12.95" customHeight="1">
      <c r="A657" s="341"/>
      <c r="B657" s="365"/>
      <c r="C657" s="300"/>
      <c r="D657" s="300"/>
      <c r="E657" s="362"/>
      <c r="F657" s="361"/>
      <c r="G657" s="315"/>
      <c r="H657" s="315"/>
      <c r="I657" s="315"/>
      <c r="J657" s="315"/>
      <c r="K657" s="315"/>
      <c r="L657" s="316"/>
      <c r="M657" s="250"/>
      <c r="N657" s="371"/>
      <c r="O657" s="251" t="str">
        <f>IFERROR(INDEX('Pipe Table'!$A$3:$R$39,MATCH('WELD LOG'!N657,'Pipe Table'!$A$3:$A$39,),MATCH('WELD LOG'!M657,'Pipe Table'!$A$3:$R$3,0)),"")</f>
        <v/>
      </c>
      <c r="P657" s="601">
        <f t="shared" si="10"/>
        <v>0</v>
      </c>
      <c r="Q657" s="372"/>
      <c r="R657" s="300"/>
      <c r="S657" s="352"/>
      <c r="T657" s="300"/>
      <c r="U657" s="315"/>
      <c r="V657" s="348"/>
      <c r="W657" s="300"/>
      <c r="X657" s="313"/>
      <c r="Y657" s="313"/>
      <c r="Z657" s="313"/>
      <c r="AA657" s="313"/>
      <c r="AB657" s="313"/>
      <c r="AC657" s="313"/>
      <c r="AD657" s="313"/>
      <c r="AE657" s="316"/>
      <c r="AF657" s="363"/>
      <c r="AG657" s="315"/>
      <c r="AH657" s="313"/>
      <c r="AI657" s="313"/>
      <c r="AJ657" s="313"/>
      <c r="AK657" s="313"/>
      <c r="AL657" s="270"/>
      <c r="AM657" s="311"/>
      <c r="AN657" s="311"/>
      <c r="AO657" s="313"/>
      <c r="AP657" s="373"/>
      <c r="AQ657" s="336"/>
      <c r="AR657" s="336"/>
      <c r="AS657" s="336"/>
      <c r="AT657" s="336"/>
      <c r="AU657" s="336"/>
      <c r="AV657" s="336"/>
      <c r="AW657" s="336"/>
      <c r="AX657" s="336"/>
      <c r="AY657" s="336"/>
      <c r="AZ657" s="336"/>
      <c r="BA657" s="336"/>
      <c r="BB657" s="336"/>
      <c r="BC657" s="336"/>
      <c r="BD657" s="336"/>
      <c r="BE657" s="336"/>
      <c r="BF657" s="336"/>
    </row>
    <row r="658" spans="1:58" s="109" customFormat="1" ht="12.95" customHeight="1">
      <c r="A658" s="341"/>
      <c r="B658" s="365"/>
      <c r="C658" s="300"/>
      <c r="D658" s="300"/>
      <c r="E658" s="362"/>
      <c r="F658" s="361"/>
      <c r="G658" s="315"/>
      <c r="H658" s="315"/>
      <c r="I658" s="315"/>
      <c r="J658" s="315"/>
      <c r="K658" s="315"/>
      <c r="L658" s="316"/>
      <c r="M658" s="250"/>
      <c r="N658" s="371"/>
      <c r="O658" s="251" t="str">
        <f>IFERROR(INDEX('Pipe Table'!$A$3:$R$39,MATCH('WELD LOG'!N658,'Pipe Table'!$A$3:$A$39,),MATCH('WELD LOG'!M658,'Pipe Table'!$A$3:$R$3,0)),"")</f>
        <v/>
      </c>
      <c r="P658" s="601">
        <f t="shared" si="10"/>
        <v>0</v>
      </c>
      <c r="Q658" s="372"/>
      <c r="R658" s="300"/>
      <c r="S658" s="352"/>
      <c r="T658" s="300"/>
      <c r="U658" s="315"/>
      <c r="V658" s="348"/>
      <c r="W658" s="300"/>
      <c r="X658" s="313"/>
      <c r="Y658" s="313"/>
      <c r="Z658" s="313"/>
      <c r="AA658" s="313"/>
      <c r="AB658" s="313"/>
      <c r="AC658" s="313"/>
      <c r="AD658" s="313"/>
      <c r="AE658" s="316"/>
      <c r="AF658" s="363"/>
      <c r="AG658" s="315"/>
      <c r="AH658" s="313"/>
      <c r="AI658" s="313"/>
      <c r="AJ658" s="313"/>
      <c r="AK658" s="313"/>
      <c r="AL658" s="367"/>
      <c r="AM658" s="311"/>
      <c r="AN658" s="311"/>
      <c r="AO658" s="313"/>
      <c r="AP658" s="373"/>
      <c r="AQ658" s="336"/>
      <c r="AR658" s="336"/>
      <c r="AS658" s="336"/>
      <c r="AT658" s="336"/>
      <c r="AU658" s="336"/>
      <c r="AV658" s="336"/>
      <c r="AW658" s="336"/>
      <c r="AX658" s="336"/>
      <c r="AY658" s="336"/>
      <c r="AZ658" s="336"/>
      <c r="BA658" s="336"/>
      <c r="BB658" s="336"/>
      <c r="BC658" s="336"/>
      <c r="BD658" s="336"/>
      <c r="BE658" s="336"/>
      <c r="BF658" s="336"/>
    </row>
    <row r="659" spans="1:58" s="109" customFormat="1" ht="12.95" customHeight="1">
      <c r="A659" s="341"/>
      <c r="B659" s="365"/>
      <c r="C659" s="300"/>
      <c r="D659" s="300"/>
      <c r="E659" s="362"/>
      <c r="F659" s="361"/>
      <c r="G659" s="315"/>
      <c r="H659" s="315"/>
      <c r="I659" s="315"/>
      <c r="J659" s="315"/>
      <c r="K659" s="315"/>
      <c r="L659" s="316"/>
      <c r="M659" s="250"/>
      <c r="N659" s="371"/>
      <c r="O659" s="251" t="str">
        <f>IFERROR(INDEX('Pipe Table'!$A$3:$R$39,MATCH('WELD LOG'!N659,'Pipe Table'!$A$3:$A$39,),MATCH('WELD LOG'!M659,'Pipe Table'!$A$3:$R$3,0)),"")</f>
        <v/>
      </c>
      <c r="P659" s="601">
        <f t="shared" si="10"/>
        <v>0</v>
      </c>
      <c r="Q659" s="372"/>
      <c r="R659" s="316"/>
      <c r="S659" s="352"/>
      <c r="T659" s="300"/>
      <c r="U659" s="315"/>
      <c r="V659" s="348"/>
      <c r="W659" s="300"/>
      <c r="X659" s="313"/>
      <c r="Y659" s="313"/>
      <c r="Z659" s="313"/>
      <c r="AA659" s="313"/>
      <c r="AB659" s="313"/>
      <c r="AC659" s="313"/>
      <c r="AD659" s="313"/>
      <c r="AE659" s="316"/>
      <c r="AF659" s="363"/>
      <c r="AG659" s="315"/>
      <c r="AH659" s="313"/>
      <c r="AI659" s="313"/>
      <c r="AJ659" s="313"/>
      <c r="AK659" s="313"/>
      <c r="AL659" s="367"/>
      <c r="AM659" s="311"/>
      <c r="AN659" s="311"/>
      <c r="AO659" s="313"/>
      <c r="AP659" s="373"/>
      <c r="AQ659" s="336"/>
      <c r="AR659" s="336"/>
      <c r="AS659" s="336"/>
      <c r="AT659" s="336"/>
      <c r="AU659" s="336"/>
      <c r="AV659" s="336"/>
      <c r="AW659" s="336"/>
      <c r="AX659" s="336"/>
      <c r="AY659" s="336"/>
      <c r="AZ659" s="336"/>
      <c r="BA659" s="336"/>
      <c r="BB659" s="336"/>
      <c r="BC659" s="336"/>
      <c r="BD659" s="336"/>
      <c r="BE659" s="336"/>
      <c r="BF659" s="336"/>
    </row>
    <row r="660" spans="1:58" s="109" customFormat="1" ht="12.95" customHeight="1">
      <c r="A660" s="341"/>
      <c r="B660" s="365"/>
      <c r="C660" s="300"/>
      <c r="D660" s="300"/>
      <c r="E660" s="362"/>
      <c r="F660" s="361"/>
      <c r="G660" s="315"/>
      <c r="H660" s="315"/>
      <c r="I660" s="315"/>
      <c r="J660" s="315"/>
      <c r="K660" s="315"/>
      <c r="L660" s="316"/>
      <c r="M660" s="250"/>
      <c r="N660" s="371"/>
      <c r="O660" s="251" t="str">
        <f>IFERROR(INDEX('Pipe Table'!$A$3:$R$39,MATCH('WELD LOG'!N660,'Pipe Table'!$A$3:$A$39,),MATCH('WELD LOG'!M660,'Pipe Table'!$A$3:$R$3,0)),"")</f>
        <v/>
      </c>
      <c r="P660" s="601">
        <f t="shared" si="10"/>
        <v>0</v>
      </c>
      <c r="Q660" s="372"/>
      <c r="R660" s="300"/>
      <c r="S660" s="352"/>
      <c r="T660" s="300"/>
      <c r="U660" s="315"/>
      <c r="V660" s="348"/>
      <c r="W660" s="300"/>
      <c r="X660" s="313"/>
      <c r="Y660" s="313"/>
      <c r="Z660" s="313"/>
      <c r="AA660" s="313"/>
      <c r="AB660" s="313"/>
      <c r="AC660" s="313"/>
      <c r="AD660" s="313"/>
      <c r="AE660" s="316"/>
      <c r="AF660" s="363"/>
      <c r="AG660" s="315"/>
      <c r="AH660" s="313"/>
      <c r="AI660" s="313"/>
      <c r="AJ660" s="313"/>
      <c r="AK660" s="313"/>
      <c r="AL660" s="367"/>
      <c r="AM660" s="311"/>
      <c r="AN660" s="311"/>
      <c r="AO660" s="313"/>
      <c r="AP660" s="373"/>
      <c r="AQ660" s="336"/>
      <c r="AR660" s="336"/>
      <c r="AS660" s="336"/>
      <c r="AT660" s="336"/>
      <c r="AU660" s="336"/>
      <c r="AV660" s="336"/>
      <c r="AW660" s="336"/>
      <c r="AX660" s="336"/>
      <c r="AY660" s="336"/>
      <c r="AZ660" s="336"/>
      <c r="BA660" s="336"/>
      <c r="BB660" s="336"/>
      <c r="BC660" s="336"/>
      <c r="BD660" s="336"/>
      <c r="BE660" s="336"/>
      <c r="BF660" s="336"/>
    </row>
    <row r="661" spans="1:58" s="109" customFormat="1" ht="12.95" customHeight="1">
      <c r="A661" s="341"/>
      <c r="B661" s="365"/>
      <c r="C661" s="300"/>
      <c r="D661" s="300"/>
      <c r="E661" s="362"/>
      <c r="F661" s="361"/>
      <c r="G661" s="315"/>
      <c r="H661" s="315"/>
      <c r="I661" s="315"/>
      <c r="J661" s="315"/>
      <c r="K661" s="315"/>
      <c r="L661" s="316"/>
      <c r="M661" s="250"/>
      <c r="N661" s="371"/>
      <c r="O661" s="251" t="str">
        <f>IFERROR(INDEX('Pipe Table'!$A$3:$R$39,MATCH('WELD LOG'!N661,'Pipe Table'!$A$3:$A$39,),MATCH('WELD LOG'!M661,'Pipe Table'!$A$3:$R$3,0)),"")</f>
        <v/>
      </c>
      <c r="P661" s="601">
        <f t="shared" si="10"/>
        <v>0</v>
      </c>
      <c r="Q661" s="372"/>
      <c r="R661" s="300"/>
      <c r="S661" s="352"/>
      <c r="T661" s="300"/>
      <c r="U661" s="315"/>
      <c r="V661" s="348"/>
      <c r="W661" s="300"/>
      <c r="X661" s="313"/>
      <c r="Y661" s="313"/>
      <c r="Z661" s="313"/>
      <c r="AA661" s="313"/>
      <c r="AB661" s="313"/>
      <c r="AC661" s="313"/>
      <c r="AD661" s="313"/>
      <c r="AE661" s="316"/>
      <c r="AF661" s="363"/>
      <c r="AG661" s="315"/>
      <c r="AH661" s="313"/>
      <c r="AI661" s="313"/>
      <c r="AJ661" s="313"/>
      <c r="AK661" s="313"/>
      <c r="AL661" s="367"/>
      <c r="AM661" s="311"/>
      <c r="AN661" s="311"/>
      <c r="AO661" s="313"/>
      <c r="AP661" s="373"/>
      <c r="AQ661" s="336"/>
      <c r="AR661" s="336"/>
      <c r="AS661" s="336"/>
      <c r="AT661" s="336"/>
      <c r="AU661" s="336"/>
      <c r="AV661" s="336"/>
      <c r="AW661" s="336"/>
      <c r="AX661" s="336"/>
      <c r="AY661" s="336"/>
      <c r="AZ661" s="336"/>
      <c r="BA661" s="336"/>
      <c r="BB661" s="336"/>
      <c r="BC661" s="336"/>
      <c r="BD661" s="336"/>
      <c r="BE661" s="336"/>
      <c r="BF661" s="336"/>
    </row>
    <row r="662" spans="1:58" s="109" customFormat="1" ht="12.95" customHeight="1">
      <c r="A662" s="341"/>
      <c r="B662" s="365"/>
      <c r="C662" s="300"/>
      <c r="D662" s="300"/>
      <c r="E662" s="362"/>
      <c r="F662" s="361"/>
      <c r="G662" s="315"/>
      <c r="H662" s="315"/>
      <c r="I662" s="315"/>
      <c r="J662" s="315"/>
      <c r="K662" s="315"/>
      <c r="L662" s="316"/>
      <c r="M662" s="250"/>
      <c r="N662" s="371"/>
      <c r="O662" s="251" t="str">
        <f>IFERROR(INDEX('Pipe Table'!$A$3:$R$39,MATCH('WELD LOG'!N662,'Pipe Table'!$A$3:$A$39,),MATCH('WELD LOG'!M662,'Pipe Table'!$A$3:$R$3,0)),"")</f>
        <v/>
      </c>
      <c r="P662" s="601">
        <f t="shared" si="10"/>
        <v>0</v>
      </c>
      <c r="Q662" s="372"/>
      <c r="R662" s="300"/>
      <c r="S662" s="352"/>
      <c r="T662" s="300"/>
      <c r="U662" s="315"/>
      <c r="V662" s="348"/>
      <c r="W662" s="300"/>
      <c r="X662" s="313"/>
      <c r="Y662" s="313"/>
      <c r="Z662" s="313"/>
      <c r="AA662" s="313"/>
      <c r="AB662" s="313"/>
      <c r="AC662" s="313"/>
      <c r="AD662" s="313"/>
      <c r="AE662" s="316"/>
      <c r="AF662" s="363"/>
      <c r="AG662" s="315"/>
      <c r="AH662" s="313"/>
      <c r="AI662" s="313"/>
      <c r="AJ662" s="313"/>
      <c r="AK662" s="313"/>
      <c r="AL662" s="367"/>
      <c r="AM662" s="311"/>
      <c r="AN662" s="311"/>
      <c r="AO662" s="313"/>
      <c r="AP662" s="373"/>
      <c r="AQ662" s="336"/>
      <c r="AR662" s="336"/>
      <c r="AS662" s="336"/>
      <c r="AT662" s="336"/>
      <c r="AU662" s="336"/>
      <c r="AV662" s="336"/>
      <c r="AW662" s="336"/>
      <c r="AX662" s="336"/>
      <c r="AY662" s="336"/>
      <c r="AZ662" s="336"/>
      <c r="BA662" s="336"/>
      <c r="BB662" s="336"/>
      <c r="BC662" s="336"/>
      <c r="BD662" s="336"/>
      <c r="BE662" s="336"/>
      <c r="BF662" s="336"/>
    </row>
    <row r="663" spans="1:58" s="109" customFormat="1" ht="12.95" customHeight="1">
      <c r="A663" s="341"/>
      <c r="B663" s="365"/>
      <c r="C663" s="300"/>
      <c r="D663" s="300"/>
      <c r="E663" s="362"/>
      <c r="F663" s="361"/>
      <c r="G663" s="315"/>
      <c r="H663" s="315"/>
      <c r="I663" s="315"/>
      <c r="J663" s="315"/>
      <c r="K663" s="315"/>
      <c r="L663" s="316"/>
      <c r="M663" s="250"/>
      <c r="N663" s="371"/>
      <c r="O663" s="251" t="str">
        <f>IFERROR(INDEX('Pipe Table'!$A$3:$R$39,MATCH('WELD LOG'!N663,'Pipe Table'!$A$3:$A$39,),MATCH('WELD LOG'!M663,'Pipe Table'!$A$3:$R$3,0)),"")</f>
        <v/>
      </c>
      <c r="P663" s="601">
        <f t="shared" si="10"/>
        <v>0</v>
      </c>
      <c r="Q663" s="372"/>
      <c r="R663" s="300"/>
      <c r="S663" s="352"/>
      <c r="T663" s="300"/>
      <c r="U663" s="315"/>
      <c r="V663" s="348"/>
      <c r="W663" s="300"/>
      <c r="X663" s="313"/>
      <c r="Y663" s="313"/>
      <c r="Z663" s="313"/>
      <c r="AA663" s="350"/>
      <c r="AB663" s="350"/>
      <c r="AC663" s="313"/>
      <c r="AD663" s="313"/>
      <c r="AE663" s="316"/>
      <c r="AF663" s="363"/>
      <c r="AG663" s="315"/>
      <c r="AH663" s="313"/>
      <c r="AI663" s="313"/>
      <c r="AJ663" s="313"/>
      <c r="AK663" s="313"/>
      <c r="AL663" s="367"/>
      <c r="AM663" s="311"/>
      <c r="AN663" s="311"/>
      <c r="AO663" s="313"/>
      <c r="AP663" s="373"/>
      <c r="AQ663" s="336"/>
      <c r="AR663" s="336"/>
      <c r="AS663" s="336"/>
      <c r="AT663" s="336"/>
      <c r="AU663" s="336"/>
      <c r="AV663" s="336"/>
      <c r="AW663" s="336"/>
      <c r="AX663" s="336"/>
      <c r="AY663" s="336"/>
      <c r="AZ663" s="336"/>
      <c r="BA663" s="336"/>
      <c r="BB663" s="336"/>
      <c r="BC663" s="336"/>
      <c r="BD663" s="336"/>
      <c r="BE663" s="336"/>
      <c r="BF663" s="336"/>
    </row>
    <row r="664" spans="1:58" s="109" customFormat="1" ht="12.95" customHeight="1">
      <c r="A664" s="341"/>
      <c r="B664" s="365"/>
      <c r="C664" s="300"/>
      <c r="D664" s="300"/>
      <c r="E664" s="362"/>
      <c r="F664" s="361"/>
      <c r="G664" s="315"/>
      <c r="H664" s="315"/>
      <c r="I664" s="315"/>
      <c r="J664" s="315"/>
      <c r="K664" s="315"/>
      <c r="L664" s="316"/>
      <c r="M664" s="250"/>
      <c r="N664" s="371"/>
      <c r="O664" s="251" t="str">
        <f>IFERROR(INDEX('Pipe Table'!$A$3:$R$39,MATCH('WELD LOG'!N664,'Pipe Table'!$A$3:$A$39,),MATCH('WELD LOG'!M664,'Pipe Table'!$A$3:$R$3,0)),"")</f>
        <v/>
      </c>
      <c r="P664" s="601">
        <f t="shared" si="10"/>
        <v>0</v>
      </c>
      <c r="Q664" s="372"/>
      <c r="R664" s="300"/>
      <c r="S664" s="352"/>
      <c r="T664" s="300"/>
      <c r="U664" s="315"/>
      <c r="V664" s="348"/>
      <c r="W664" s="300"/>
      <c r="X664" s="313"/>
      <c r="Y664" s="313"/>
      <c r="Z664" s="313"/>
      <c r="AA664" s="313"/>
      <c r="AB664" s="313"/>
      <c r="AC664" s="313"/>
      <c r="AD664" s="313"/>
      <c r="AE664" s="316"/>
      <c r="AF664" s="363"/>
      <c r="AG664" s="315"/>
      <c r="AH664" s="313"/>
      <c r="AI664" s="313"/>
      <c r="AJ664" s="313"/>
      <c r="AK664" s="313"/>
      <c r="AL664" s="367"/>
      <c r="AM664" s="311"/>
      <c r="AN664" s="311"/>
      <c r="AO664" s="313"/>
      <c r="AP664" s="373"/>
      <c r="AQ664" s="336"/>
      <c r="AR664" s="336"/>
      <c r="AS664" s="336"/>
      <c r="AT664" s="336"/>
      <c r="AU664" s="336"/>
      <c r="AV664" s="336"/>
      <c r="AW664" s="336"/>
      <c r="AX664" s="336"/>
      <c r="AY664" s="336"/>
      <c r="AZ664" s="336"/>
      <c r="BA664" s="336"/>
      <c r="BB664" s="336"/>
      <c r="BC664" s="336"/>
      <c r="BD664" s="336"/>
      <c r="BE664" s="336"/>
      <c r="BF664" s="336"/>
    </row>
    <row r="665" spans="1:58" s="109" customFormat="1" ht="12.95" customHeight="1">
      <c r="A665" s="341"/>
      <c r="B665" s="365"/>
      <c r="C665" s="300"/>
      <c r="D665" s="300"/>
      <c r="E665" s="362"/>
      <c r="F665" s="361"/>
      <c r="G665" s="315"/>
      <c r="H665" s="315"/>
      <c r="I665" s="315"/>
      <c r="J665" s="315"/>
      <c r="K665" s="315"/>
      <c r="L665" s="316"/>
      <c r="M665" s="250"/>
      <c r="N665" s="371"/>
      <c r="O665" s="251" t="str">
        <f>IFERROR(INDEX('Pipe Table'!$A$3:$R$39,MATCH('WELD LOG'!N665,'Pipe Table'!$A$3:$A$39,),MATCH('WELD LOG'!M665,'Pipe Table'!$A$3:$R$3,0)),"")</f>
        <v/>
      </c>
      <c r="P665" s="601">
        <f t="shared" si="10"/>
        <v>0</v>
      </c>
      <c r="Q665" s="372"/>
      <c r="R665" s="300"/>
      <c r="S665" s="352"/>
      <c r="T665" s="300"/>
      <c r="U665" s="315"/>
      <c r="V665" s="348"/>
      <c r="W665" s="300"/>
      <c r="X665" s="313"/>
      <c r="Y665" s="313"/>
      <c r="Z665" s="313"/>
      <c r="AA665" s="313"/>
      <c r="AB665" s="313"/>
      <c r="AC665" s="313"/>
      <c r="AD665" s="313"/>
      <c r="AE665" s="316"/>
      <c r="AF665" s="363"/>
      <c r="AG665" s="315"/>
      <c r="AH665" s="313"/>
      <c r="AI665" s="313"/>
      <c r="AJ665" s="313"/>
      <c r="AK665" s="313"/>
      <c r="AL665" s="367"/>
      <c r="AM665" s="311"/>
      <c r="AN665" s="311"/>
      <c r="AO665" s="313"/>
      <c r="AP665" s="373"/>
      <c r="AQ665" s="336"/>
      <c r="AR665" s="336"/>
      <c r="AS665" s="336"/>
      <c r="AT665" s="336"/>
      <c r="AU665" s="336"/>
      <c r="AV665" s="336"/>
      <c r="AW665" s="336"/>
      <c r="AX665" s="336"/>
      <c r="AY665" s="336"/>
      <c r="AZ665" s="336"/>
      <c r="BA665" s="336"/>
      <c r="BB665" s="336"/>
      <c r="BC665" s="336"/>
      <c r="BD665" s="336"/>
      <c r="BE665" s="336"/>
      <c r="BF665" s="336"/>
    </row>
    <row r="666" spans="1:58" s="109" customFormat="1" ht="12.95" customHeight="1">
      <c r="A666" s="341"/>
      <c r="B666" s="365"/>
      <c r="C666" s="300"/>
      <c r="D666" s="300"/>
      <c r="E666" s="362"/>
      <c r="F666" s="361"/>
      <c r="G666" s="315"/>
      <c r="H666" s="315"/>
      <c r="I666" s="315"/>
      <c r="J666" s="315"/>
      <c r="K666" s="315"/>
      <c r="L666" s="316"/>
      <c r="M666" s="250"/>
      <c r="N666" s="371"/>
      <c r="O666" s="251" t="str">
        <f>IFERROR(INDEX('Pipe Table'!$A$3:$R$39,MATCH('WELD LOG'!N666,'Pipe Table'!$A$3:$A$39,),MATCH('WELD LOG'!M666,'Pipe Table'!$A$3:$R$3,0)),"")</f>
        <v/>
      </c>
      <c r="P666" s="601">
        <f t="shared" si="10"/>
        <v>0</v>
      </c>
      <c r="Q666" s="372"/>
      <c r="R666" s="300"/>
      <c r="S666" s="352"/>
      <c r="T666" s="300"/>
      <c r="U666" s="315"/>
      <c r="V666" s="348"/>
      <c r="W666" s="300"/>
      <c r="X666" s="313"/>
      <c r="Y666" s="313"/>
      <c r="Z666" s="313"/>
      <c r="AA666" s="313"/>
      <c r="AB666" s="313"/>
      <c r="AC666" s="313"/>
      <c r="AD666" s="313"/>
      <c r="AE666" s="316"/>
      <c r="AF666" s="363"/>
      <c r="AG666" s="315"/>
      <c r="AH666" s="313"/>
      <c r="AI666" s="313"/>
      <c r="AJ666" s="313"/>
      <c r="AK666" s="313"/>
      <c r="AL666" s="367"/>
      <c r="AM666" s="311"/>
      <c r="AN666" s="311"/>
      <c r="AO666" s="313"/>
      <c r="AP666" s="373"/>
      <c r="AQ666" s="336"/>
      <c r="AR666" s="336"/>
      <c r="AS666" s="336"/>
      <c r="AT666" s="336"/>
      <c r="AU666" s="336"/>
      <c r="AV666" s="336"/>
      <c r="AW666" s="336"/>
      <c r="AX666" s="336"/>
      <c r="AY666" s="336"/>
      <c r="AZ666" s="336"/>
      <c r="BA666" s="336"/>
      <c r="BB666" s="336"/>
      <c r="BC666" s="336"/>
      <c r="BD666" s="336"/>
      <c r="BE666" s="336"/>
      <c r="BF666" s="336"/>
    </row>
    <row r="667" spans="1:58" s="109" customFormat="1" ht="12.95" customHeight="1">
      <c r="A667" s="341"/>
      <c r="B667" s="365"/>
      <c r="C667" s="300"/>
      <c r="D667" s="300"/>
      <c r="E667" s="362"/>
      <c r="F667" s="361"/>
      <c r="G667" s="315"/>
      <c r="H667" s="315"/>
      <c r="I667" s="315"/>
      <c r="J667" s="315"/>
      <c r="K667" s="315"/>
      <c r="L667" s="316"/>
      <c r="M667" s="250"/>
      <c r="N667" s="371"/>
      <c r="O667" s="251" t="str">
        <f>IFERROR(INDEX('Pipe Table'!$A$3:$R$39,MATCH('WELD LOG'!N667,'Pipe Table'!$A$3:$A$39,),MATCH('WELD LOG'!M667,'Pipe Table'!$A$3:$R$3,0)),"")</f>
        <v/>
      </c>
      <c r="P667" s="601">
        <f t="shared" si="10"/>
        <v>0</v>
      </c>
      <c r="Q667" s="372"/>
      <c r="R667" s="300"/>
      <c r="S667" s="352"/>
      <c r="T667" s="300"/>
      <c r="U667" s="315"/>
      <c r="V667" s="348"/>
      <c r="W667" s="300"/>
      <c r="X667" s="313"/>
      <c r="Y667" s="313"/>
      <c r="Z667" s="313"/>
      <c r="AA667" s="313"/>
      <c r="AB667" s="313"/>
      <c r="AC667" s="313"/>
      <c r="AD667" s="313"/>
      <c r="AE667" s="316"/>
      <c r="AF667" s="363"/>
      <c r="AG667" s="315"/>
      <c r="AH667" s="313"/>
      <c r="AI667" s="313"/>
      <c r="AJ667" s="313"/>
      <c r="AK667" s="313"/>
      <c r="AL667" s="367"/>
      <c r="AM667" s="311"/>
      <c r="AN667" s="311"/>
      <c r="AO667" s="313"/>
      <c r="AP667" s="373"/>
      <c r="AQ667" s="336"/>
      <c r="AR667" s="336"/>
      <c r="AS667" s="336"/>
      <c r="AT667" s="336"/>
      <c r="AU667" s="336"/>
      <c r="AV667" s="336"/>
      <c r="AW667" s="336"/>
      <c r="AX667" s="336"/>
      <c r="AY667" s="336"/>
      <c r="AZ667" s="336"/>
      <c r="BA667" s="336"/>
      <c r="BB667" s="336"/>
      <c r="BC667" s="336"/>
      <c r="BD667" s="336"/>
      <c r="BE667" s="336"/>
      <c r="BF667" s="336"/>
    </row>
    <row r="668" spans="1:58" s="109" customFormat="1" ht="12.95" customHeight="1">
      <c r="A668" s="341"/>
      <c r="B668" s="365"/>
      <c r="C668" s="300"/>
      <c r="D668" s="300"/>
      <c r="E668" s="362"/>
      <c r="F668" s="361"/>
      <c r="G668" s="315"/>
      <c r="H668" s="315"/>
      <c r="I668" s="315"/>
      <c r="J668" s="315"/>
      <c r="K668" s="315"/>
      <c r="L668" s="316"/>
      <c r="M668" s="250"/>
      <c r="N668" s="371"/>
      <c r="O668" s="251" t="str">
        <f>IFERROR(INDEX('Pipe Table'!$A$3:$R$39,MATCH('WELD LOG'!N668,'Pipe Table'!$A$3:$A$39,),MATCH('WELD LOG'!M668,'Pipe Table'!$A$3:$R$3,0)),"")</f>
        <v/>
      </c>
      <c r="P668" s="601">
        <f t="shared" si="10"/>
        <v>0</v>
      </c>
      <c r="Q668" s="372"/>
      <c r="R668" s="300"/>
      <c r="S668" s="352"/>
      <c r="T668" s="300"/>
      <c r="U668" s="315"/>
      <c r="V668" s="348"/>
      <c r="W668" s="300"/>
      <c r="X668" s="313"/>
      <c r="Y668" s="313"/>
      <c r="Z668" s="313"/>
      <c r="AA668" s="313"/>
      <c r="AB668" s="313"/>
      <c r="AC668" s="313"/>
      <c r="AD668" s="313"/>
      <c r="AE668" s="316"/>
      <c r="AF668" s="363"/>
      <c r="AG668" s="315"/>
      <c r="AH668" s="313"/>
      <c r="AI668" s="313"/>
      <c r="AJ668" s="313"/>
      <c r="AK668" s="313"/>
      <c r="AL668" s="367"/>
      <c r="AM668" s="311"/>
      <c r="AN668" s="311"/>
      <c r="AO668" s="313"/>
      <c r="AP668" s="373"/>
      <c r="AQ668" s="336"/>
      <c r="AR668" s="336"/>
      <c r="AS668" s="336"/>
      <c r="AT668" s="336"/>
      <c r="AU668" s="336"/>
      <c r="AV668" s="336"/>
      <c r="AW668" s="336"/>
      <c r="AX668" s="336"/>
      <c r="AY668" s="336"/>
      <c r="AZ668" s="336"/>
      <c r="BA668" s="336"/>
      <c r="BB668" s="336"/>
      <c r="BC668" s="336"/>
      <c r="BD668" s="336"/>
      <c r="BE668" s="336"/>
      <c r="BF668" s="336"/>
    </row>
    <row r="669" spans="1:58" s="109" customFormat="1" ht="12.95" customHeight="1">
      <c r="A669" s="376"/>
      <c r="B669" s="355"/>
      <c r="C669" s="300"/>
      <c r="D669" s="355"/>
      <c r="E669" s="353"/>
      <c r="F669" s="361"/>
      <c r="G669" s="352"/>
      <c r="H669" s="352"/>
      <c r="I669" s="352"/>
      <c r="J669" s="352"/>
      <c r="K669" s="315"/>
      <c r="L669" s="368"/>
      <c r="M669" s="250"/>
      <c r="N669" s="366"/>
      <c r="O669" s="251" t="str">
        <f>IFERROR(INDEX('Pipe Table'!$A$3:$R$39,MATCH('WELD LOG'!N669,'Pipe Table'!$A$3:$A$39,),MATCH('WELD LOG'!M669,'Pipe Table'!$A$3:$R$3,0)),"")</f>
        <v/>
      </c>
      <c r="P669" s="601">
        <f t="shared" si="10"/>
        <v>0</v>
      </c>
      <c r="Q669" s="367"/>
      <c r="R669" s="300"/>
      <c r="S669" s="352"/>
      <c r="T669" s="300"/>
      <c r="U669" s="316"/>
      <c r="V669" s="348"/>
      <c r="W669" s="316"/>
      <c r="X669" s="313"/>
      <c r="Y669" s="313"/>
      <c r="Z669" s="313"/>
      <c r="AA669" s="350"/>
      <c r="AB669" s="350"/>
      <c r="AC669" s="313"/>
      <c r="AD669" s="313"/>
      <c r="AE669" s="316"/>
      <c r="AF669" s="363"/>
      <c r="AG669" s="315"/>
      <c r="AH669" s="313"/>
      <c r="AI669" s="313"/>
      <c r="AJ669" s="313"/>
      <c r="AK669" s="313"/>
      <c r="AL669" s="300"/>
      <c r="AM669" s="313"/>
      <c r="AN669" s="311"/>
      <c r="AO669" s="313"/>
      <c r="AP669" s="373"/>
      <c r="AQ669" s="336"/>
      <c r="AR669" s="336"/>
      <c r="AS669" s="336"/>
      <c r="AT669" s="336"/>
      <c r="AU669" s="336"/>
      <c r="AV669" s="336"/>
      <c r="AW669" s="336"/>
      <c r="AX669" s="336"/>
      <c r="AY669" s="336"/>
      <c r="AZ669" s="336"/>
      <c r="BA669" s="336"/>
      <c r="BB669" s="336"/>
      <c r="BC669" s="336"/>
      <c r="BD669" s="336"/>
      <c r="BE669" s="336"/>
      <c r="BF669" s="336"/>
    </row>
    <row r="670" spans="1:58" s="109" customFormat="1" ht="12.95" customHeight="1">
      <c r="A670" s="376"/>
      <c r="B670" s="355"/>
      <c r="C670" s="300"/>
      <c r="D670" s="355"/>
      <c r="E670" s="353"/>
      <c r="F670" s="361"/>
      <c r="G670" s="352"/>
      <c r="H670" s="352"/>
      <c r="I670" s="352"/>
      <c r="J670" s="352"/>
      <c r="K670" s="315"/>
      <c r="L670" s="368"/>
      <c r="M670" s="250"/>
      <c r="N670" s="366"/>
      <c r="O670" s="251" t="str">
        <f>IFERROR(INDEX('Pipe Table'!$A$3:$R$39,MATCH('WELD LOG'!N670,'Pipe Table'!$A$3:$A$39,),MATCH('WELD LOG'!M670,'Pipe Table'!$A$3:$R$3,0)),"")</f>
        <v/>
      </c>
      <c r="P670" s="601">
        <f t="shared" si="10"/>
        <v>0</v>
      </c>
      <c r="Q670" s="367"/>
      <c r="R670" s="300"/>
      <c r="S670" s="352"/>
      <c r="T670" s="300"/>
      <c r="U670" s="316"/>
      <c r="V670" s="348"/>
      <c r="W670" s="316"/>
      <c r="X670" s="313"/>
      <c r="Y670" s="313"/>
      <c r="Z670" s="313"/>
      <c r="AA670" s="350"/>
      <c r="AB670" s="350"/>
      <c r="AC670" s="313"/>
      <c r="AD670" s="313"/>
      <c r="AE670" s="316"/>
      <c r="AF670" s="363"/>
      <c r="AG670" s="315"/>
      <c r="AH670" s="313"/>
      <c r="AI670" s="313"/>
      <c r="AJ670" s="313"/>
      <c r="AK670" s="350"/>
      <c r="AL670" s="300"/>
      <c r="AM670" s="313"/>
      <c r="AN670" s="311"/>
      <c r="AO670" s="313"/>
      <c r="AP670" s="373"/>
      <c r="AQ670" s="336"/>
      <c r="AR670" s="336"/>
      <c r="AS670" s="336"/>
      <c r="AT670" s="336"/>
      <c r="AU670" s="336"/>
      <c r="AV670" s="336"/>
      <c r="AW670" s="336"/>
      <c r="AX670" s="336"/>
      <c r="AY670" s="336"/>
      <c r="AZ670" s="336"/>
      <c r="BA670" s="336"/>
      <c r="BB670" s="336"/>
      <c r="BC670" s="336"/>
      <c r="BD670" s="336"/>
      <c r="BE670" s="336"/>
      <c r="BF670" s="336"/>
    </row>
    <row r="671" spans="1:58" s="109" customFormat="1" ht="12.95" customHeight="1">
      <c r="A671" s="341"/>
      <c r="B671" s="365"/>
      <c r="C671" s="300"/>
      <c r="D671" s="300"/>
      <c r="E671" s="362"/>
      <c r="F671" s="361"/>
      <c r="G671" s="352"/>
      <c r="H671" s="352"/>
      <c r="I671" s="352"/>
      <c r="J671" s="352"/>
      <c r="K671" s="315"/>
      <c r="L671" s="368"/>
      <c r="M671" s="250"/>
      <c r="N671" s="371"/>
      <c r="O671" s="251" t="str">
        <f>IFERROR(INDEX('Pipe Table'!$A$3:$R$39,MATCH('WELD LOG'!N671,'Pipe Table'!$A$3:$A$39,),MATCH('WELD LOG'!M671,'Pipe Table'!$A$3:$R$3,0)),"")</f>
        <v/>
      </c>
      <c r="P671" s="601">
        <f t="shared" si="10"/>
        <v>0</v>
      </c>
      <c r="Q671" s="372"/>
      <c r="R671" s="300"/>
      <c r="S671" s="352"/>
      <c r="T671" s="300"/>
      <c r="U671" s="315"/>
      <c r="V671" s="348"/>
      <c r="W671" s="316"/>
      <c r="X671" s="313"/>
      <c r="Y671" s="313"/>
      <c r="Z671" s="313"/>
      <c r="AA671" s="313"/>
      <c r="AB671" s="313"/>
      <c r="AC671" s="313"/>
      <c r="AD671" s="313"/>
      <c r="AE671" s="316"/>
      <c r="AF671" s="363"/>
      <c r="AG671" s="315"/>
      <c r="AH671" s="313"/>
      <c r="AI671" s="313"/>
      <c r="AJ671" s="313"/>
      <c r="AK671" s="350"/>
      <c r="AL671" s="367"/>
      <c r="AM671" s="311"/>
      <c r="AN671" s="311"/>
      <c r="AO671" s="313"/>
      <c r="AP671" s="373"/>
      <c r="AQ671" s="336"/>
      <c r="AR671" s="336"/>
      <c r="AS671" s="336"/>
      <c r="AT671" s="336"/>
      <c r="AU671" s="336"/>
      <c r="AV671" s="336"/>
      <c r="AW671" s="336"/>
      <c r="AX671" s="336"/>
      <c r="AY671" s="336"/>
      <c r="AZ671" s="336"/>
      <c r="BA671" s="336"/>
      <c r="BB671" s="336"/>
      <c r="BC671" s="336"/>
      <c r="BD671" s="336"/>
      <c r="BE671" s="336"/>
      <c r="BF671" s="336"/>
    </row>
    <row r="672" spans="1:58" s="109" customFormat="1" ht="12.95" customHeight="1">
      <c r="A672" s="341"/>
      <c r="B672" s="365"/>
      <c r="C672" s="300"/>
      <c r="D672" s="300"/>
      <c r="E672" s="362"/>
      <c r="F672" s="361"/>
      <c r="G672" s="352"/>
      <c r="H672" s="352"/>
      <c r="I672" s="352"/>
      <c r="J672" s="352"/>
      <c r="K672" s="315"/>
      <c r="L672" s="368"/>
      <c r="M672" s="250"/>
      <c r="N672" s="371"/>
      <c r="O672" s="251" t="str">
        <f>IFERROR(INDEX('Pipe Table'!$A$3:$R$39,MATCH('WELD LOG'!N672,'Pipe Table'!$A$3:$A$39,),MATCH('WELD LOG'!M672,'Pipe Table'!$A$3:$R$3,0)),"")</f>
        <v/>
      </c>
      <c r="P672" s="601">
        <f t="shared" si="10"/>
        <v>0</v>
      </c>
      <c r="Q672" s="372"/>
      <c r="R672" s="300"/>
      <c r="S672" s="352"/>
      <c r="T672" s="300"/>
      <c r="U672" s="315"/>
      <c r="V672" s="348"/>
      <c r="W672" s="316"/>
      <c r="X672" s="313"/>
      <c r="Y672" s="313"/>
      <c r="Z672" s="313"/>
      <c r="AA672" s="313"/>
      <c r="AB672" s="313"/>
      <c r="AC672" s="313"/>
      <c r="AD672" s="313"/>
      <c r="AE672" s="316"/>
      <c r="AF672" s="363"/>
      <c r="AG672" s="315"/>
      <c r="AH672" s="313"/>
      <c r="AI672" s="313"/>
      <c r="AJ672" s="313"/>
      <c r="AK672" s="313"/>
      <c r="AL672" s="367"/>
      <c r="AM672" s="311"/>
      <c r="AN672" s="311"/>
      <c r="AO672" s="313"/>
      <c r="AP672" s="373"/>
      <c r="AQ672" s="336"/>
      <c r="AR672" s="336"/>
      <c r="AS672" s="336"/>
      <c r="AT672" s="336"/>
      <c r="AU672" s="336"/>
      <c r="AV672" s="336"/>
      <c r="AW672" s="336"/>
      <c r="AX672" s="336"/>
      <c r="AY672" s="336"/>
      <c r="AZ672" s="336"/>
      <c r="BA672" s="336"/>
      <c r="BB672" s="336"/>
      <c r="BC672" s="336"/>
      <c r="BD672" s="336"/>
      <c r="BE672" s="336"/>
      <c r="BF672" s="336"/>
    </row>
    <row r="673" spans="1:58" s="109" customFormat="1" ht="12.95" customHeight="1">
      <c r="A673" s="376"/>
      <c r="B673" s="358"/>
      <c r="C673" s="300"/>
      <c r="D673" s="300"/>
      <c r="E673" s="353"/>
      <c r="F673" s="361"/>
      <c r="G673" s="352"/>
      <c r="H673" s="352"/>
      <c r="I673" s="352"/>
      <c r="J673" s="352"/>
      <c r="K673" s="315"/>
      <c r="L673" s="300"/>
      <c r="M673" s="250"/>
      <c r="N673" s="366"/>
      <c r="O673" s="251" t="str">
        <f>IFERROR(INDEX('Pipe Table'!$A$3:$R$39,MATCH('WELD LOG'!N673,'Pipe Table'!$A$3:$A$39,),MATCH('WELD LOG'!M673,'Pipe Table'!$A$3:$R$3,0)),"")</f>
        <v/>
      </c>
      <c r="P673" s="601">
        <f t="shared" si="10"/>
        <v>0</v>
      </c>
      <c r="Q673" s="367"/>
      <c r="R673" s="300"/>
      <c r="S673" s="352"/>
      <c r="T673" s="300"/>
      <c r="U673" s="316"/>
      <c r="V673" s="348"/>
      <c r="W673" s="300"/>
      <c r="X673" s="313"/>
      <c r="Y673" s="313"/>
      <c r="Z673" s="313"/>
      <c r="AA673" s="313"/>
      <c r="AB673" s="313"/>
      <c r="AC673" s="313"/>
      <c r="AD673" s="313"/>
      <c r="AE673" s="316"/>
      <c r="AF673" s="363"/>
      <c r="AG673" s="315"/>
      <c r="AH673" s="313"/>
      <c r="AI673" s="313"/>
      <c r="AJ673" s="313"/>
      <c r="AK673" s="313"/>
      <c r="AL673" s="300"/>
      <c r="AM673" s="311"/>
      <c r="AN673" s="377"/>
      <c r="AO673" s="313"/>
      <c r="AP673" s="373"/>
      <c r="AQ673" s="336"/>
      <c r="AR673" s="336"/>
      <c r="AS673" s="336"/>
      <c r="AT673" s="336"/>
      <c r="AU673" s="336"/>
      <c r="AV673" s="336"/>
      <c r="AW673" s="336"/>
      <c r="AX673" s="336"/>
      <c r="AY673" s="336"/>
      <c r="AZ673" s="336"/>
      <c r="BA673" s="336"/>
      <c r="BB673" s="336"/>
      <c r="BC673" s="336"/>
      <c r="BD673" s="336"/>
      <c r="BE673" s="336"/>
      <c r="BF673" s="336"/>
    </row>
    <row r="674" spans="1:58" s="109" customFormat="1" ht="12.95" customHeight="1">
      <c r="A674" s="376"/>
      <c r="B674" s="358"/>
      <c r="C674" s="300"/>
      <c r="D674" s="300"/>
      <c r="E674" s="353"/>
      <c r="F674" s="361"/>
      <c r="G674" s="352"/>
      <c r="H674" s="352"/>
      <c r="I674" s="352"/>
      <c r="J674" s="352"/>
      <c r="K674" s="315"/>
      <c r="L674" s="300"/>
      <c r="M674" s="250"/>
      <c r="N674" s="371"/>
      <c r="O674" s="251" t="str">
        <f>IFERROR(INDEX('Pipe Table'!$A$3:$R$39,MATCH('WELD LOG'!N674,'Pipe Table'!$A$3:$A$39,),MATCH('WELD LOG'!M674,'Pipe Table'!$A$3:$R$3,0)),"")</f>
        <v/>
      </c>
      <c r="P674" s="601">
        <f t="shared" si="10"/>
        <v>0</v>
      </c>
      <c r="Q674" s="372"/>
      <c r="R674" s="300"/>
      <c r="S674" s="352"/>
      <c r="T674" s="300"/>
      <c r="U674" s="316"/>
      <c r="V674" s="348"/>
      <c r="W674" s="300"/>
      <c r="X674" s="313"/>
      <c r="Y674" s="313"/>
      <c r="Z674" s="313"/>
      <c r="AA674" s="313"/>
      <c r="AB674" s="313"/>
      <c r="AC674" s="313"/>
      <c r="AD674" s="313"/>
      <c r="AE674" s="316"/>
      <c r="AF674" s="363"/>
      <c r="AG674" s="315"/>
      <c r="AH674" s="313"/>
      <c r="AI674" s="313"/>
      <c r="AJ674" s="313"/>
      <c r="AK674" s="313"/>
      <c r="AL674" s="300"/>
      <c r="AM674" s="378"/>
      <c r="AN674" s="377"/>
      <c r="AO674" s="313"/>
      <c r="AP674" s="373"/>
      <c r="AQ674" s="336"/>
      <c r="AR674" s="336"/>
      <c r="AS674" s="336"/>
      <c r="AT674" s="336"/>
      <c r="AU674" s="336"/>
      <c r="AV674" s="336"/>
      <c r="AW674" s="336"/>
      <c r="AX674" s="336"/>
      <c r="AY674" s="336"/>
      <c r="AZ674" s="336"/>
      <c r="BA674" s="336"/>
      <c r="BB674" s="336"/>
      <c r="BC674" s="336"/>
      <c r="BD674" s="336"/>
      <c r="BE674" s="336"/>
      <c r="BF674" s="336"/>
    </row>
    <row r="675" spans="1:58" s="109" customFormat="1" ht="12.95" customHeight="1">
      <c r="A675" s="376"/>
      <c r="B675" s="358"/>
      <c r="C675" s="300"/>
      <c r="D675" s="300"/>
      <c r="E675" s="353"/>
      <c r="F675" s="361"/>
      <c r="G675" s="352"/>
      <c r="H675" s="352"/>
      <c r="I675" s="352"/>
      <c r="J675" s="352"/>
      <c r="K675" s="315"/>
      <c r="L675" s="300"/>
      <c r="M675" s="250"/>
      <c r="N675" s="371"/>
      <c r="O675" s="251" t="str">
        <f>IFERROR(INDEX('Pipe Table'!$A$3:$R$39,MATCH('WELD LOG'!N675,'Pipe Table'!$A$3:$A$39,),MATCH('WELD LOG'!M675,'Pipe Table'!$A$3:$R$3,0)),"")</f>
        <v/>
      </c>
      <c r="P675" s="601">
        <f t="shared" si="10"/>
        <v>0</v>
      </c>
      <c r="Q675" s="372"/>
      <c r="R675" s="300"/>
      <c r="S675" s="352"/>
      <c r="T675" s="300"/>
      <c r="U675" s="316"/>
      <c r="V675" s="348"/>
      <c r="W675" s="300"/>
      <c r="X675" s="313"/>
      <c r="Y675" s="313"/>
      <c r="Z675" s="313"/>
      <c r="AA675" s="313"/>
      <c r="AB675" s="313"/>
      <c r="AC675" s="313"/>
      <c r="AD675" s="313"/>
      <c r="AE675" s="316"/>
      <c r="AF675" s="363"/>
      <c r="AG675" s="315"/>
      <c r="AH675" s="313"/>
      <c r="AI675" s="313"/>
      <c r="AJ675" s="313"/>
      <c r="AK675" s="313"/>
      <c r="AL675" s="300"/>
      <c r="AM675" s="378"/>
      <c r="AN675" s="377"/>
      <c r="AO675" s="313"/>
      <c r="AP675" s="373"/>
      <c r="AQ675" s="336"/>
      <c r="AR675" s="336"/>
      <c r="AS675" s="336"/>
      <c r="AT675" s="336"/>
      <c r="AU675" s="336"/>
      <c r="AV675" s="336"/>
      <c r="AW675" s="336"/>
      <c r="AX675" s="336"/>
      <c r="AY675" s="336"/>
      <c r="AZ675" s="336"/>
      <c r="BA675" s="336"/>
      <c r="BB675" s="336"/>
      <c r="BC675" s="336"/>
      <c r="BD675" s="336"/>
      <c r="BE675" s="336"/>
      <c r="BF675" s="336"/>
    </row>
    <row r="676" spans="1:58" s="109" customFormat="1" ht="12.95" customHeight="1">
      <c r="A676" s="376"/>
      <c r="B676" s="358"/>
      <c r="C676" s="300"/>
      <c r="D676" s="300"/>
      <c r="E676" s="353"/>
      <c r="F676" s="361"/>
      <c r="G676" s="352"/>
      <c r="H676" s="352"/>
      <c r="I676" s="352"/>
      <c r="J676" s="352"/>
      <c r="K676" s="315"/>
      <c r="L676" s="300"/>
      <c r="M676" s="250"/>
      <c r="N676" s="371"/>
      <c r="O676" s="251" t="str">
        <f>IFERROR(INDEX('Pipe Table'!$A$3:$R$39,MATCH('WELD LOG'!N676,'Pipe Table'!$A$3:$A$39,),MATCH('WELD LOG'!M676,'Pipe Table'!$A$3:$R$3,0)),"")</f>
        <v/>
      </c>
      <c r="P676" s="601">
        <f t="shared" si="10"/>
        <v>0</v>
      </c>
      <c r="Q676" s="372"/>
      <c r="R676" s="300"/>
      <c r="S676" s="352"/>
      <c r="T676" s="300"/>
      <c r="U676" s="316"/>
      <c r="V676" s="348"/>
      <c r="W676" s="300"/>
      <c r="X676" s="313"/>
      <c r="Y676" s="313"/>
      <c r="Z676" s="313"/>
      <c r="AA676" s="313"/>
      <c r="AB676" s="313"/>
      <c r="AC676" s="313"/>
      <c r="AD676" s="313"/>
      <c r="AE676" s="316"/>
      <c r="AF676" s="363"/>
      <c r="AG676" s="315"/>
      <c r="AH676" s="313"/>
      <c r="AI676" s="313"/>
      <c r="AJ676" s="313"/>
      <c r="AK676" s="313"/>
      <c r="AL676" s="300"/>
      <c r="AM676" s="378"/>
      <c r="AN676" s="377"/>
      <c r="AO676" s="313"/>
      <c r="AP676" s="373"/>
      <c r="AQ676" s="336"/>
      <c r="AR676" s="336"/>
      <c r="AS676" s="336"/>
      <c r="AT676" s="336"/>
      <c r="AU676" s="336"/>
      <c r="AV676" s="336"/>
      <c r="AW676" s="336"/>
      <c r="AX676" s="336"/>
      <c r="AY676" s="336"/>
      <c r="AZ676" s="336"/>
      <c r="BA676" s="336"/>
      <c r="BB676" s="336"/>
      <c r="BC676" s="336"/>
      <c r="BD676" s="336"/>
      <c r="BE676" s="336"/>
      <c r="BF676" s="336"/>
    </row>
    <row r="677" spans="1:58" s="109" customFormat="1" ht="12.95" customHeight="1">
      <c r="A677" s="376"/>
      <c r="B677" s="358"/>
      <c r="C677" s="300"/>
      <c r="D677" s="300"/>
      <c r="E677" s="353"/>
      <c r="F677" s="361"/>
      <c r="G677" s="352"/>
      <c r="H677" s="352"/>
      <c r="I677" s="352"/>
      <c r="J677" s="352"/>
      <c r="K677" s="315"/>
      <c r="L677" s="300"/>
      <c r="M677" s="250"/>
      <c r="N677" s="371"/>
      <c r="O677" s="251" t="str">
        <f>IFERROR(INDEX('Pipe Table'!$A$3:$R$39,MATCH('WELD LOG'!N677,'Pipe Table'!$A$3:$A$39,),MATCH('WELD LOG'!M677,'Pipe Table'!$A$3:$R$3,0)),"")</f>
        <v/>
      </c>
      <c r="P677" s="601">
        <f t="shared" si="10"/>
        <v>0</v>
      </c>
      <c r="Q677" s="372"/>
      <c r="R677" s="316"/>
      <c r="S677" s="352"/>
      <c r="T677" s="316"/>
      <c r="U677" s="316"/>
      <c r="V677" s="348"/>
      <c r="W677" s="300"/>
      <c r="X677" s="313"/>
      <c r="Y677" s="313"/>
      <c r="Z677" s="313"/>
      <c r="AA677" s="313"/>
      <c r="AB677" s="313"/>
      <c r="AC677" s="313"/>
      <c r="AD677" s="313"/>
      <c r="AE677" s="316"/>
      <c r="AF677" s="363"/>
      <c r="AG677" s="315"/>
      <c r="AH677" s="313"/>
      <c r="AI677" s="313"/>
      <c r="AJ677" s="313"/>
      <c r="AK677" s="313"/>
      <c r="AL677" s="300"/>
      <c r="AM677" s="378"/>
      <c r="AN677" s="377"/>
      <c r="AO677" s="316"/>
      <c r="AP677" s="373"/>
      <c r="AQ677" s="336"/>
      <c r="AR677" s="336"/>
      <c r="AS677" s="336"/>
      <c r="AT677" s="336"/>
      <c r="AU677" s="336"/>
      <c r="AV677" s="336"/>
      <c r="AW677" s="336"/>
      <c r="AX677" s="336"/>
      <c r="AY677" s="336"/>
      <c r="AZ677" s="336"/>
      <c r="BA677" s="336"/>
      <c r="BB677" s="336"/>
      <c r="BC677" s="336"/>
      <c r="BD677" s="336"/>
      <c r="BE677" s="336"/>
      <c r="BF677" s="336"/>
    </row>
    <row r="678" spans="1:58" s="109" customFormat="1" ht="12.95" customHeight="1">
      <c r="A678" s="376"/>
      <c r="B678" s="358"/>
      <c r="C678" s="300"/>
      <c r="D678" s="300"/>
      <c r="E678" s="353"/>
      <c r="F678" s="361"/>
      <c r="G678" s="352"/>
      <c r="H678" s="352"/>
      <c r="I678" s="352"/>
      <c r="J678" s="352"/>
      <c r="K678" s="315"/>
      <c r="L678" s="300"/>
      <c r="M678" s="250"/>
      <c r="N678" s="371"/>
      <c r="O678" s="251" t="str">
        <f>IFERROR(INDEX('Pipe Table'!$A$3:$R$39,MATCH('WELD LOG'!N678,'Pipe Table'!$A$3:$A$39,),MATCH('WELD LOG'!M678,'Pipe Table'!$A$3:$R$3,0)),"")</f>
        <v/>
      </c>
      <c r="P678" s="601">
        <f t="shared" si="10"/>
        <v>0</v>
      </c>
      <c r="Q678" s="372"/>
      <c r="R678" s="316"/>
      <c r="S678" s="352"/>
      <c r="T678" s="316"/>
      <c r="U678" s="316"/>
      <c r="V678" s="348"/>
      <c r="W678" s="316"/>
      <c r="X678" s="313"/>
      <c r="Y678" s="313"/>
      <c r="Z678" s="313"/>
      <c r="AA678" s="313"/>
      <c r="AB678" s="313"/>
      <c r="AC678" s="313"/>
      <c r="AD678" s="313"/>
      <c r="AE678" s="316"/>
      <c r="AF678" s="363"/>
      <c r="AG678" s="315"/>
      <c r="AH678" s="313"/>
      <c r="AI678" s="313"/>
      <c r="AJ678" s="313"/>
      <c r="AK678" s="313"/>
      <c r="AL678" s="300"/>
      <c r="AM678" s="378"/>
      <c r="AN678" s="377"/>
      <c r="AO678" s="316"/>
      <c r="AP678" s="373"/>
      <c r="AQ678" s="336"/>
      <c r="AR678" s="336"/>
      <c r="AS678" s="336"/>
      <c r="AT678" s="336"/>
      <c r="AU678" s="336"/>
      <c r="AV678" s="336"/>
      <c r="AW678" s="336"/>
      <c r="AX678" s="336"/>
      <c r="AY678" s="336"/>
      <c r="AZ678" s="336"/>
      <c r="BA678" s="336"/>
      <c r="BB678" s="336"/>
      <c r="BC678" s="336"/>
      <c r="BD678" s="336"/>
      <c r="BE678" s="336"/>
      <c r="BF678" s="336"/>
    </row>
    <row r="679" spans="1:58" s="109" customFormat="1" ht="12.95" customHeight="1">
      <c r="A679" s="376"/>
      <c r="B679" s="358"/>
      <c r="C679" s="300"/>
      <c r="D679" s="300"/>
      <c r="E679" s="353"/>
      <c r="F679" s="361"/>
      <c r="G679" s="352"/>
      <c r="H679" s="352"/>
      <c r="I679" s="352"/>
      <c r="J679" s="352"/>
      <c r="K679" s="315"/>
      <c r="L679" s="300"/>
      <c r="M679" s="250"/>
      <c r="N679" s="371"/>
      <c r="O679" s="251" t="str">
        <f>IFERROR(INDEX('Pipe Table'!$A$3:$R$39,MATCH('WELD LOG'!N679,'Pipe Table'!$A$3:$A$39,),MATCH('WELD LOG'!M679,'Pipe Table'!$A$3:$R$3,0)),"")</f>
        <v/>
      </c>
      <c r="P679" s="601">
        <f t="shared" si="10"/>
        <v>0</v>
      </c>
      <c r="Q679" s="372"/>
      <c r="R679" s="316"/>
      <c r="S679" s="352"/>
      <c r="T679" s="316"/>
      <c r="U679" s="300"/>
      <c r="V679" s="348"/>
      <c r="W679" s="316"/>
      <c r="X679" s="313"/>
      <c r="Y679" s="313"/>
      <c r="Z679" s="313"/>
      <c r="AA679" s="313"/>
      <c r="AB679" s="313"/>
      <c r="AC679" s="313"/>
      <c r="AD679" s="313"/>
      <c r="AE679" s="316"/>
      <c r="AF679" s="363"/>
      <c r="AG679" s="315"/>
      <c r="AH679" s="313"/>
      <c r="AI679" s="313"/>
      <c r="AJ679" s="313"/>
      <c r="AK679" s="313"/>
      <c r="AL679" s="300"/>
      <c r="AM679" s="378"/>
      <c r="AN679" s="377"/>
      <c r="AO679" s="316"/>
      <c r="AP679" s="373"/>
      <c r="AQ679" s="336"/>
      <c r="AR679" s="336"/>
      <c r="AS679" s="336"/>
      <c r="AT679" s="336"/>
      <c r="AU679" s="336"/>
      <c r="AV679" s="336"/>
      <c r="AW679" s="336"/>
      <c r="AX679" s="336"/>
      <c r="AY679" s="336"/>
      <c r="AZ679" s="336"/>
      <c r="BA679" s="336"/>
      <c r="BB679" s="336"/>
      <c r="BC679" s="336"/>
      <c r="BD679" s="336"/>
      <c r="BE679" s="336"/>
      <c r="BF679" s="336"/>
    </row>
    <row r="680" spans="1:58" s="109" customFormat="1" ht="12.95" customHeight="1">
      <c r="A680" s="376"/>
      <c r="B680" s="358"/>
      <c r="C680" s="300"/>
      <c r="D680" s="300"/>
      <c r="E680" s="353"/>
      <c r="F680" s="361"/>
      <c r="G680" s="352"/>
      <c r="H680" s="352"/>
      <c r="I680" s="352"/>
      <c r="J680" s="352"/>
      <c r="K680" s="315"/>
      <c r="L680" s="300"/>
      <c r="M680" s="250"/>
      <c r="N680" s="371"/>
      <c r="O680" s="251" t="str">
        <f>IFERROR(INDEX('Pipe Table'!$A$3:$R$39,MATCH('WELD LOG'!N680,'Pipe Table'!$A$3:$A$39,),MATCH('WELD LOG'!M680,'Pipe Table'!$A$3:$R$3,0)),"")</f>
        <v/>
      </c>
      <c r="P680" s="601">
        <f t="shared" si="10"/>
        <v>0</v>
      </c>
      <c r="Q680" s="372"/>
      <c r="R680" s="316"/>
      <c r="S680" s="352"/>
      <c r="T680" s="316"/>
      <c r="U680" s="316"/>
      <c r="V680" s="348"/>
      <c r="W680" s="316"/>
      <c r="X680" s="313"/>
      <c r="Y680" s="313"/>
      <c r="Z680" s="313"/>
      <c r="AA680" s="313"/>
      <c r="AB680" s="313"/>
      <c r="AC680" s="313"/>
      <c r="AD680" s="313"/>
      <c r="AE680" s="316"/>
      <c r="AF680" s="363"/>
      <c r="AG680" s="315"/>
      <c r="AH680" s="313"/>
      <c r="AI680" s="313"/>
      <c r="AJ680" s="313"/>
      <c r="AK680" s="313"/>
      <c r="AL680" s="300"/>
      <c r="AM680" s="378"/>
      <c r="AN680" s="377"/>
      <c r="AO680" s="316"/>
      <c r="AP680" s="373"/>
      <c r="AQ680" s="336"/>
      <c r="AR680" s="336"/>
      <c r="AS680" s="336"/>
      <c r="AT680" s="336"/>
      <c r="AU680" s="336"/>
      <c r="AV680" s="336"/>
      <c r="AW680" s="336"/>
      <c r="AX680" s="336"/>
      <c r="AY680" s="336"/>
      <c r="AZ680" s="336"/>
      <c r="BA680" s="336"/>
      <c r="BB680" s="336"/>
      <c r="BC680" s="336"/>
      <c r="BD680" s="336"/>
      <c r="BE680" s="336"/>
      <c r="BF680" s="336"/>
    </row>
    <row r="681" spans="1:58" s="109" customFormat="1" ht="12.95" customHeight="1">
      <c r="A681" s="376"/>
      <c r="B681" s="358"/>
      <c r="C681" s="300"/>
      <c r="D681" s="300"/>
      <c r="E681" s="353"/>
      <c r="F681" s="361"/>
      <c r="G681" s="352"/>
      <c r="H681" s="352"/>
      <c r="I681" s="352"/>
      <c r="J681" s="352"/>
      <c r="K681" s="315"/>
      <c r="L681" s="300"/>
      <c r="M681" s="250"/>
      <c r="N681" s="371"/>
      <c r="O681" s="251" t="str">
        <f>IFERROR(INDEX('Pipe Table'!$A$3:$R$39,MATCH('WELD LOG'!N681,'Pipe Table'!$A$3:$A$39,),MATCH('WELD LOG'!M681,'Pipe Table'!$A$3:$R$3,0)),"")</f>
        <v/>
      </c>
      <c r="P681" s="601">
        <f t="shared" si="10"/>
        <v>0</v>
      </c>
      <c r="Q681" s="372"/>
      <c r="R681" s="316"/>
      <c r="S681" s="352"/>
      <c r="T681" s="316"/>
      <c r="U681" s="316"/>
      <c r="V681" s="348"/>
      <c r="W681" s="316"/>
      <c r="X681" s="313"/>
      <c r="Y681" s="313"/>
      <c r="Z681" s="313"/>
      <c r="AA681" s="313"/>
      <c r="AB681" s="313"/>
      <c r="AC681" s="313"/>
      <c r="AD681" s="313"/>
      <c r="AE681" s="316"/>
      <c r="AF681" s="363"/>
      <c r="AG681" s="315"/>
      <c r="AH681" s="313"/>
      <c r="AI681" s="313"/>
      <c r="AJ681" s="313"/>
      <c r="AK681" s="313"/>
      <c r="AL681" s="300"/>
      <c r="AM681" s="378"/>
      <c r="AN681" s="377"/>
      <c r="AO681" s="316"/>
      <c r="AP681" s="373"/>
      <c r="AQ681" s="336"/>
      <c r="AR681" s="336"/>
      <c r="AS681" s="336"/>
      <c r="AT681" s="336"/>
      <c r="AU681" s="336"/>
      <c r="AV681" s="336"/>
      <c r="AW681" s="336"/>
      <c r="AX681" s="336"/>
      <c r="AY681" s="336"/>
      <c r="AZ681" s="336"/>
      <c r="BA681" s="336"/>
      <c r="BB681" s="336"/>
      <c r="BC681" s="336"/>
      <c r="BD681" s="336"/>
      <c r="BE681" s="336"/>
      <c r="BF681" s="336"/>
    </row>
    <row r="682" spans="1:58" s="109" customFormat="1" ht="12.95" customHeight="1">
      <c r="A682" s="376"/>
      <c r="B682" s="358"/>
      <c r="C682" s="300"/>
      <c r="D682" s="300"/>
      <c r="E682" s="353"/>
      <c r="F682" s="361"/>
      <c r="G682" s="352"/>
      <c r="H682" s="352"/>
      <c r="I682" s="352"/>
      <c r="J682" s="352"/>
      <c r="K682" s="315"/>
      <c r="L682" s="300"/>
      <c r="M682" s="250"/>
      <c r="N682" s="371"/>
      <c r="O682" s="251" t="str">
        <f>IFERROR(INDEX('Pipe Table'!$A$3:$R$39,MATCH('WELD LOG'!N682,'Pipe Table'!$A$3:$A$39,),MATCH('WELD LOG'!M682,'Pipe Table'!$A$3:$R$3,0)),"")</f>
        <v/>
      </c>
      <c r="P682" s="601">
        <f t="shared" si="10"/>
        <v>0</v>
      </c>
      <c r="Q682" s="372"/>
      <c r="R682" s="316"/>
      <c r="S682" s="352"/>
      <c r="T682" s="316"/>
      <c r="U682" s="316"/>
      <c r="V682" s="348"/>
      <c r="W682" s="316"/>
      <c r="X682" s="313"/>
      <c r="Y682" s="313"/>
      <c r="Z682" s="313"/>
      <c r="AA682" s="313"/>
      <c r="AB682" s="313"/>
      <c r="AC682" s="313"/>
      <c r="AD682" s="313"/>
      <c r="AE682" s="316"/>
      <c r="AF682" s="363"/>
      <c r="AG682" s="315"/>
      <c r="AH682" s="313"/>
      <c r="AI682" s="313"/>
      <c r="AJ682" s="313"/>
      <c r="AK682" s="313"/>
      <c r="AL682" s="300"/>
      <c r="AM682" s="378"/>
      <c r="AN682" s="377"/>
      <c r="AO682" s="316"/>
      <c r="AP682" s="373"/>
      <c r="AQ682" s="336"/>
      <c r="AR682" s="336"/>
      <c r="AS682" s="336"/>
      <c r="AT682" s="336"/>
      <c r="AU682" s="336"/>
      <c r="AV682" s="336"/>
      <c r="AW682" s="336"/>
      <c r="AX682" s="336"/>
      <c r="AY682" s="336"/>
      <c r="AZ682" s="336"/>
      <c r="BA682" s="336"/>
      <c r="BB682" s="336"/>
      <c r="BC682" s="336"/>
      <c r="BD682" s="336"/>
      <c r="BE682" s="336"/>
      <c r="BF682" s="336"/>
    </row>
    <row r="683" spans="1:58" s="109" customFormat="1" ht="12.95" customHeight="1">
      <c r="A683" s="376"/>
      <c r="B683" s="358"/>
      <c r="C683" s="300"/>
      <c r="D683" s="300"/>
      <c r="E683" s="353"/>
      <c r="F683" s="361"/>
      <c r="G683" s="352"/>
      <c r="H683" s="352"/>
      <c r="I683" s="352"/>
      <c r="J683" s="352"/>
      <c r="K683" s="315"/>
      <c r="L683" s="300"/>
      <c r="M683" s="250"/>
      <c r="N683" s="371"/>
      <c r="O683" s="251" t="str">
        <f>IFERROR(INDEX('Pipe Table'!$A$3:$R$39,MATCH('WELD LOG'!N683,'Pipe Table'!$A$3:$A$39,),MATCH('WELD LOG'!M683,'Pipe Table'!$A$3:$R$3,0)),"")</f>
        <v/>
      </c>
      <c r="P683" s="601">
        <f t="shared" si="10"/>
        <v>0</v>
      </c>
      <c r="Q683" s="372"/>
      <c r="R683" s="316"/>
      <c r="S683" s="352"/>
      <c r="T683" s="316"/>
      <c r="U683" s="316"/>
      <c r="V683" s="348"/>
      <c r="W683" s="316"/>
      <c r="X683" s="313"/>
      <c r="Y683" s="313"/>
      <c r="Z683" s="313"/>
      <c r="AA683" s="313"/>
      <c r="AB683" s="313"/>
      <c r="AC683" s="350"/>
      <c r="AD683" s="313"/>
      <c r="AE683" s="316"/>
      <c r="AF683" s="363"/>
      <c r="AG683" s="315"/>
      <c r="AH683" s="313"/>
      <c r="AI683" s="313"/>
      <c r="AJ683" s="313"/>
      <c r="AK683" s="313"/>
      <c r="AL683" s="300"/>
      <c r="AM683" s="378"/>
      <c r="AN683" s="377"/>
      <c r="AO683" s="316"/>
      <c r="AP683" s="373"/>
      <c r="AQ683" s="336"/>
      <c r="AR683" s="336"/>
      <c r="AS683" s="336"/>
      <c r="AT683" s="336"/>
      <c r="AU683" s="336"/>
      <c r="AV683" s="336"/>
      <c r="AW683" s="336"/>
      <c r="AX683" s="336"/>
      <c r="AY683" s="336"/>
      <c r="AZ683" s="336"/>
      <c r="BA683" s="336"/>
      <c r="BB683" s="336"/>
      <c r="BC683" s="336"/>
      <c r="BD683" s="336"/>
      <c r="BE683" s="336"/>
      <c r="BF683" s="336"/>
    </row>
    <row r="684" spans="1:58" s="109" customFormat="1" ht="12.95" customHeight="1">
      <c r="A684" s="376"/>
      <c r="B684" s="358"/>
      <c r="C684" s="300"/>
      <c r="D684" s="300"/>
      <c r="E684" s="353"/>
      <c r="F684" s="361"/>
      <c r="G684" s="352"/>
      <c r="H684" s="352"/>
      <c r="I684" s="352"/>
      <c r="J684" s="352"/>
      <c r="K684" s="315"/>
      <c r="L684" s="300"/>
      <c r="M684" s="250"/>
      <c r="N684" s="371"/>
      <c r="O684" s="251" t="str">
        <f>IFERROR(INDEX('Pipe Table'!$A$3:$R$39,MATCH('WELD LOG'!N684,'Pipe Table'!$A$3:$A$39,),MATCH('WELD LOG'!M684,'Pipe Table'!$A$3:$R$3,0)),"")</f>
        <v/>
      </c>
      <c r="P684" s="601">
        <f t="shared" si="10"/>
        <v>0</v>
      </c>
      <c r="Q684" s="372"/>
      <c r="R684" s="316"/>
      <c r="S684" s="352"/>
      <c r="T684" s="316"/>
      <c r="U684" s="316"/>
      <c r="V684" s="348"/>
      <c r="W684" s="316"/>
      <c r="X684" s="313"/>
      <c r="Y684" s="313"/>
      <c r="Z684" s="313"/>
      <c r="AA684" s="313"/>
      <c r="AB684" s="313"/>
      <c r="AC684" s="313"/>
      <c r="AD684" s="313"/>
      <c r="AE684" s="316"/>
      <c r="AF684" s="363"/>
      <c r="AG684" s="315"/>
      <c r="AH684" s="313"/>
      <c r="AI684" s="313"/>
      <c r="AJ684" s="313"/>
      <c r="AK684" s="313"/>
      <c r="AL684" s="300"/>
      <c r="AM684" s="378"/>
      <c r="AN684" s="377"/>
      <c r="AO684" s="316"/>
      <c r="AP684" s="373"/>
      <c r="AQ684" s="336"/>
      <c r="AR684" s="336"/>
      <c r="AS684" s="336"/>
      <c r="AT684" s="336"/>
      <c r="AU684" s="336"/>
      <c r="AV684" s="336"/>
      <c r="AW684" s="336"/>
      <c r="AX684" s="336"/>
      <c r="AY684" s="336"/>
      <c r="AZ684" s="336"/>
      <c r="BA684" s="336"/>
      <c r="BB684" s="336"/>
      <c r="BC684" s="336"/>
      <c r="BD684" s="336"/>
      <c r="BE684" s="336"/>
      <c r="BF684" s="336"/>
    </row>
    <row r="685" spans="1:58" s="109" customFormat="1" ht="12.95" customHeight="1">
      <c r="A685" s="376"/>
      <c r="B685" s="358"/>
      <c r="C685" s="300"/>
      <c r="D685" s="300"/>
      <c r="E685" s="353"/>
      <c r="F685" s="361"/>
      <c r="G685" s="352"/>
      <c r="H685" s="352"/>
      <c r="I685" s="352"/>
      <c r="J685" s="352"/>
      <c r="K685" s="315"/>
      <c r="L685" s="300"/>
      <c r="M685" s="250"/>
      <c r="N685" s="371"/>
      <c r="O685" s="251" t="str">
        <f>IFERROR(INDEX('Pipe Table'!$A$3:$R$39,MATCH('WELD LOG'!N685,'Pipe Table'!$A$3:$A$39,),MATCH('WELD LOG'!M685,'Pipe Table'!$A$3:$R$3,0)),"")</f>
        <v/>
      </c>
      <c r="P685" s="601">
        <f t="shared" si="10"/>
        <v>0</v>
      </c>
      <c r="Q685" s="372"/>
      <c r="R685" s="316"/>
      <c r="S685" s="352"/>
      <c r="T685" s="316"/>
      <c r="U685" s="316"/>
      <c r="V685" s="348"/>
      <c r="W685" s="316"/>
      <c r="X685" s="313"/>
      <c r="Y685" s="313"/>
      <c r="Z685" s="313"/>
      <c r="AA685" s="313"/>
      <c r="AB685" s="313"/>
      <c r="AC685" s="313"/>
      <c r="AD685" s="313"/>
      <c r="AE685" s="316"/>
      <c r="AF685" s="363"/>
      <c r="AG685" s="315"/>
      <c r="AH685" s="313"/>
      <c r="AI685" s="313"/>
      <c r="AJ685" s="313"/>
      <c r="AK685" s="313"/>
      <c r="AL685" s="300"/>
      <c r="AM685" s="378"/>
      <c r="AN685" s="377"/>
      <c r="AO685" s="316"/>
      <c r="AP685" s="373"/>
      <c r="AQ685" s="336"/>
      <c r="AR685" s="336"/>
      <c r="AS685" s="336"/>
      <c r="AT685" s="336"/>
      <c r="AU685" s="336"/>
      <c r="AV685" s="336"/>
      <c r="AW685" s="336"/>
      <c r="AX685" s="336"/>
      <c r="AY685" s="336"/>
      <c r="AZ685" s="336"/>
      <c r="BA685" s="336"/>
      <c r="BB685" s="336"/>
      <c r="BC685" s="336"/>
      <c r="BD685" s="336"/>
      <c r="BE685" s="336"/>
      <c r="BF685" s="336"/>
    </row>
    <row r="686" spans="1:58" s="109" customFormat="1" ht="12.95" customHeight="1">
      <c r="A686" s="376"/>
      <c r="B686" s="358"/>
      <c r="C686" s="300"/>
      <c r="D686" s="300"/>
      <c r="E686" s="353"/>
      <c r="F686" s="361"/>
      <c r="G686" s="352"/>
      <c r="H686" s="352"/>
      <c r="I686" s="352"/>
      <c r="J686" s="352"/>
      <c r="K686" s="315"/>
      <c r="L686" s="300"/>
      <c r="M686" s="250"/>
      <c r="N686" s="371"/>
      <c r="O686" s="251" t="str">
        <f>IFERROR(INDEX('Pipe Table'!$A$3:$R$39,MATCH('WELD LOG'!N686,'Pipe Table'!$A$3:$A$39,),MATCH('WELD LOG'!M686,'Pipe Table'!$A$3:$R$3,0)),"")</f>
        <v/>
      </c>
      <c r="P686" s="601">
        <f t="shared" si="10"/>
        <v>0</v>
      </c>
      <c r="Q686" s="372"/>
      <c r="R686" s="316"/>
      <c r="S686" s="352"/>
      <c r="T686" s="316"/>
      <c r="U686" s="316"/>
      <c r="V686" s="348"/>
      <c r="W686" s="316"/>
      <c r="X686" s="313"/>
      <c r="Y686" s="313"/>
      <c r="Z686" s="350"/>
      <c r="AA686" s="350"/>
      <c r="AB686" s="350"/>
      <c r="AC686" s="313"/>
      <c r="AD686" s="313"/>
      <c r="AE686" s="316"/>
      <c r="AF686" s="363"/>
      <c r="AG686" s="315"/>
      <c r="AH686" s="313"/>
      <c r="AI686" s="313"/>
      <c r="AJ686" s="313"/>
      <c r="AK686" s="313"/>
      <c r="AL686" s="300"/>
      <c r="AM686" s="378"/>
      <c r="AN686" s="377"/>
      <c r="AO686" s="316"/>
      <c r="AP686" s="373"/>
      <c r="AQ686" s="336"/>
      <c r="AR686" s="336"/>
      <c r="AS686" s="336"/>
      <c r="AT686" s="336"/>
      <c r="AU686" s="336"/>
      <c r="AV686" s="336"/>
      <c r="AW686" s="336"/>
      <c r="AX686" s="336"/>
      <c r="AY686" s="336"/>
      <c r="AZ686" s="336"/>
      <c r="BA686" s="336"/>
      <c r="BB686" s="336"/>
      <c r="BC686" s="336"/>
      <c r="BD686" s="336"/>
      <c r="BE686" s="336"/>
      <c r="BF686" s="336"/>
    </row>
    <row r="687" spans="1:58" s="109" customFormat="1" ht="12.95" customHeight="1">
      <c r="A687" s="376"/>
      <c r="B687" s="358"/>
      <c r="C687" s="300"/>
      <c r="D687" s="300"/>
      <c r="E687" s="353"/>
      <c r="F687" s="361"/>
      <c r="G687" s="352"/>
      <c r="H687" s="352"/>
      <c r="I687" s="352"/>
      <c r="J687" s="352"/>
      <c r="K687" s="315"/>
      <c r="L687" s="300"/>
      <c r="M687" s="250"/>
      <c r="N687" s="371"/>
      <c r="O687" s="251" t="str">
        <f>IFERROR(INDEX('Pipe Table'!$A$3:$R$39,MATCH('WELD LOG'!N687,'Pipe Table'!$A$3:$A$39,),MATCH('WELD LOG'!M687,'Pipe Table'!$A$3:$R$3,0)),"")</f>
        <v/>
      </c>
      <c r="P687" s="601">
        <f t="shared" si="10"/>
        <v>0</v>
      </c>
      <c r="Q687" s="372"/>
      <c r="R687" s="316"/>
      <c r="S687" s="352"/>
      <c r="T687" s="316"/>
      <c r="U687" s="316"/>
      <c r="V687" s="348"/>
      <c r="W687" s="316"/>
      <c r="X687" s="313"/>
      <c r="Y687" s="313"/>
      <c r="Z687" s="313"/>
      <c r="AA687" s="313"/>
      <c r="AB687" s="313"/>
      <c r="AC687" s="313"/>
      <c r="AD687" s="313"/>
      <c r="AE687" s="316"/>
      <c r="AF687" s="363"/>
      <c r="AG687" s="315"/>
      <c r="AH687" s="313"/>
      <c r="AI687" s="313"/>
      <c r="AJ687" s="313"/>
      <c r="AK687" s="313"/>
      <c r="AL687" s="367"/>
      <c r="AM687" s="378"/>
      <c r="AN687" s="377"/>
      <c r="AO687" s="316"/>
      <c r="AP687" s="373"/>
      <c r="AQ687" s="336"/>
      <c r="AR687" s="336"/>
      <c r="AS687" s="336"/>
      <c r="AT687" s="336"/>
      <c r="AU687" s="336"/>
      <c r="AV687" s="336"/>
      <c r="AW687" s="336"/>
      <c r="AX687" s="336"/>
      <c r="AY687" s="336"/>
      <c r="AZ687" s="336"/>
      <c r="BA687" s="336"/>
      <c r="BB687" s="336"/>
      <c r="BC687" s="336"/>
      <c r="BD687" s="336"/>
      <c r="BE687" s="336"/>
      <c r="BF687" s="336"/>
    </row>
    <row r="688" spans="1:58" s="109" customFormat="1" ht="12.95" customHeight="1">
      <c r="A688" s="376"/>
      <c r="B688" s="358"/>
      <c r="C688" s="300"/>
      <c r="D688" s="300"/>
      <c r="E688" s="353"/>
      <c r="F688" s="361"/>
      <c r="G688" s="352"/>
      <c r="H688" s="352"/>
      <c r="I688" s="352"/>
      <c r="J688" s="352"/>
      <c r="K688" s="315"/>
      <c r="L688" s="300"/>
      <c r="M688" s="250"/>
      <c r="N688" s="371"/>
      <c r="O688" s="251" t="str">
        <f>IFERROR(INDEX('Pipe Table'!$A$3:$R$39,MATCH('WELD LOG'!N688,'Pipe Table'!$A$3:$A$39,),MATCH('WELD LOG'!M688,'Pipe Table'!$A$3:$R$3,0)),"")</f>
        <v/>
      </c>
      <c r="P688" s="601">
        <f t="shared" si="10"/>
        <v>0</v>
      </c>
      <c r="Q688" s="372"/>
      <c r="R688" s="316"/>
      <c r="S688" s="352"/>
      <c r="T688" s="316"/>
      <c r="U688" s="316"/>
      <c r="V688" s="348"/>
      <c r="W688" s="316"/>
      <c r="X688" s="313"/>
      <c r="Y688" s="313"/>
      <c r="Z688" s="313"/>
      <c r="AA688" s="313"/>
      <c r="AB688" s="313"/>
      <c r="AC688" s="313"/>
      <c r="AD688" s="313"/>
      <c r="AE688" s="316"/>
      <c r="AF688" s="363"/>
      <c r="AG688" s="315"/>
      <c r="AH688" s="313"/>
      <c r="AI688" s="313"/>
      <c r="AJ688" s="313"/>
      <c r="AK688" s="313"/>
      <c r="AL688" s="300"/>
      <c r="AM688" s="378"/>
      <c r="AN688" s="377"/>
      <c r="AO688" s="316"/>
      <c r="AP688" s="373"/>
      <c r="AQ688" s="336"/>
      <c r="AR688" s="336"/>
      <c r="AS688" s="336"/>
      <c r="AT688" s="336"/>
      <c r="AU688" s="336"/>
      <c r="AV688" s="336"/>
      <c r="AW688" s="336"/>
      <c r="AX688" s="336"/>
      <c r="AY688" s="336"/>
      <c r="AZ688" s="336"/>
      <c r="BA688" s="336"/>
      <c r="BB688" s="336"/>
      <c r="BC688" s="336"/>
      <c r="BD688" s="336"/>
      <c r="BE688" s="336"/>
      <c r="BF688" s="336"/>
    </row>
    <row r="689" spans="1:58" s="109" customFormat="1" ht="12.95" customHeight="1">
      <c r="A689" s="341"/>
      <c r="B689" s="365"/>
      <c r="C689" s="300"/>
      <c r="D689" s="300"/>
      <c r="E689" s="362"/>
      <c r="F689" s="361"/>
      <c r="G689" s="352"/>
      <c r="H689" s="352"/>
      <c r="I689" s="352"/>
      <c r="J689" s="352"/>
      <c r="K689" s="315"/>
      <c r="L689" s="368"/>
      <c r="M689" s="250"/>
      <c r="N689" s="371"/>
      <c r="O689" s="251" t="str">
        <f>IFERROR(INDEX('Pipe Table'!$A$3:$R$39,MATCH('WELD LOG'!N689,'Pipe Table'!$A$3:$A$39,),MATCH('WELD LOG'!M689,'Pipe Table'!$A$3:$R$3,0)),"")</f>
        <v/>
      </c>
      <c r="P689" s="601">
        <f t="shared" si="10"/>
        <v>0</v>
      </c>
      <c r="Q689" s="372"/>
      <c r="R689" s="316"/>
      <c r="S689" s="352"/>
      <c r="T689" s="316"/>
      <c r="U689" s="315"/>
      <c r="V689" s="348"/>
      <c r="W689" s="316"/>
      <c r="X689" s="313"/>
      <c r="Y689" s="313"/>
      <c r="Z689" s="313"/>
      <c r="AA689" s="350"/>
      <c r="AB689" s="350"/>
      <c r="AC689" s="313"/>
      <c r="AD689" s="313"/>
      <c r="AE689" s="316"/>
      <c r="AF689" s="363"/>
      <c r="AG689" s="315"/>
      <c r="AH689" s="313"/>
      <c r="AI689" s="313"/>
      <c r="AJ689" s="313"/>
      <c r="AK689" s="313"/>
      <c r="AL689" s="367"/>
      <c r="AM689" s="311"/>
      <c r="AN689" s="311"/>
      <c r="AO689" s="316"/>
      <c r="AP689" s="373"/>
      <c r="AQ689" s="336"/>
      <c r="AR689" s="336"/>
      <c r="AS689" s="336"/>
      <c r="AT689" s="336"/>
      <c r="AU689" s="336"/>
      <c r="AV689" s="336"/>
      <c r="AW689" s="336"/>
      <c r="AX689" s="336"/>
      <c r="AY689" s="336"/>
      <c r="AZ689" s="336"/>
      <c r="BA689" s="336"/>
      <c r="BB689" s="336"/>
      <c r="BC689" s="336"/>
      <c r="BD689" s="336"/>
      <c r="BE689" s="336"/>
      <c r="BF689" s="336"/>
    </row>
    <row r="690" spans="1:58" s="109" customFormat="1" ht="12.95" customHeight="1">
      <c r="A690" s="341"/>
      <c r="B690" s="365"/>
      <c r="C690" s="300"/>
      <c r="D690" s="300"/>
      <c r="E690" s="362"/>
      <c r="F690" s="361"/>
      <c r="G690" s="352"/>
      <c r="H690" s="352"/>
      <c r="I690" s="352"/>
      <c r="J690" s="352"/>
      <c r="K690" s="315"/>
      <c r="L690" s="368"/>
      <c r="M690" s="250"/>
      <c r="N690" s="371"/>
      <c r="O690" s="251" t="str">
        <f>IFERROR(INDEX('Pipe Table'!$A$3:$R$39,MATCH('WELD LOG'!N690,'Pipe Table'!$A$3:$A$39,),MATCH('WELD LOG'!M690,'Pipe Table'!$A$3:$R$3,0)),"")</f>
        <v/>
      </c>
      <c r="P690" s="601">
        <f t="shared" si="10"/>
        <v>0</v>
      </c>
      <c r="Q690" s="372"/>
      <c r="R690" s="316"/>
      <c r="S690" s="352"/>
      <c r="T690" s="316"/>
      <c r="U690" s="315"/>
      <c r="V690" s="348"/>
      <c r="W690" s="316"/>
      <c r="X690" s="313"/>
      <c r="Y690" s="313"/>
      <c r="Z690" s="313"/>
      <c r="AA690" s="313"/>
      <c r="AB690" s="313"/>
      <c r="AC690" s="313"/>
      <c r="AD690" s="313"/>
      <c r="AE690" s="316"/>
      <c r="AF690" s="363"/>
      <c r="AG690" s="315"/>
      <c r="AH690" s="313"/>
      <c r="AI690" s="313"/>
      <c r="AJ690" s="313"/>
      <c r="AK690" s="313"/>
      <c r="AL690" s="367"/>
      <c r="AM690" s="311"/>
      <c r="AN690" s="311"/>
      <c r="AO690" s="316"/>
      <c r="AP690" s="373"/>
      <c r="AQ690" s="336"/>
      <c r="AR690" s="336"/>
      <c r="AS690" s="336"/>
      <c r="AT690" s="336"/>
      <c r="AU690" s="336"/>
      <c r="AV690" s="336"/>
      <c r="AW690" s="336"/>
      <c r="AX690" s="336"/>
      <c r="AY690" s="336"/>
      <c r="AZ690" s="336"/>
      <c r="BA690" s="336"/>
      <c r="BB690" s="336"/>
      <c r="BC690" s="336"/>
      <c r="BD690" s="336"/>
      <c r="BE690" s="336"/>
      <c r="BF690" s="336"/>
    </row>
    <row r="691" spans="1:58" s="109" customFormat="1" ht="12.95" customHeight="1">
      <c r="A691" s="376"/>
      <c r="B691" s="365"/>
      <c r="C691" s="300"/>
      <c r="D691" s="300"/>
      <c r="E691" s="353"/>
      <c r="F691" s="361"/>
      <c r="G691" s="315"/>
      <c r="H691" s="315"/>
      <c r="I691" s="315"/>
      <c r="J691" s="315"/>
      <c r="K691" s="355"/>
      <c r="L691" s="368"/>
      <c r="M691" s="250"/>
      <c r="N691" s="371"/>
      <c r="O691" s="251" t="str">
        <f>IFERROR(INDEX('Pipe Table'!$A$3:$R$39,MATCH('WELD LOG'!N691,'Pipe Table'!$A$3:$A$39,),MATCH('WELD LOG'!M691,'Pipe Table'!$A$3:$R$3,0)),"")</f>
        <v/>
      </c>
      <c r="P691" s="601">
        <f t="shared" si="10"/>
        <v>0</v>
      </c>
      <c r="Q691" s="316"/>
      <c r="R691" s="316"/>
      <c r="S691" s="352"/>
      <c r="T691" s="316"/>
      <c r="U691" s="316"/>
      <c r="V691" s="348"/>
      <c r="W691" s="316"/>
      <c r="X691" s="313"/>
      <c r="Y691" s="313"/>
      <c r="Z691" s="313"/>
      <c r="AA691" s="313"/>
      <c r="AB691" s="313"/>
      <c r="AC691" s="313"/>
      <c r="AD691" s="313"/>
      <c r="AE691" s="316"/>
      <c r="AF691" s="363"/>
      <c r="AG691" s="315"/>
      <c r="AH691" s="313"/>
      <c r="AI691" s="313"/>
      <c r="AJ691" s="313"/>
      <c r="AK691" s="313"/>
      <c r="AL691" s="367"/>
      <c r="AM691" s="313"/>
      <c r="AN691" s="311"/>
      <c r="AO691" s="313"/>
      <c r="AP691" s="373"/>
      <c r="AQ691" s="336"/>
      <c r="AR691" s="336"/>
      <c r="AS691" s="336"/>
      <c r="AT691" s="336"/>
      <c r="AU691" s="336"/>
      <c r="AV691" s="336"/>
      <c r="AW691" s="336"/>
      <c r="AX691" s="336"/>
      <c r="AY691" s="336"/>
      <c r="AZ691" s="336"/>
      <c r="BA691" s="336"/>
      <c r="BB691" s="336"/>
      <c r="BC691" s="336"/>
      <c r="BD691" s="336"/>
      <c r="BE691" s="336"/>
      <c r="BF691" s="336"/>
    </row>
    <row r="692" spans="1:58" s="109" customFormat="1" ht="12.95" customHeight="1">
      <c r="A692" s="376"/>
      <c r="B692" s="365"/>
      <c r="C692" s="300"/>
      <c r="D692" s="300"/>
      <c r="E692" s="362"/>
      <c r="F692" s="361"/>
      <c r="G692" s="315"/>
      <c r="H692" s="315"/>
      <c r="I692" s="315"/>
      <c r="J692" s="315"/>
      <c r="K692" s="315"/>
      <c r="L692" s="368"/>
      <c r="M692" s="250"/>
      <c r="N692" s="371"/>
      <c r="O692" s="251" t="str">
        <f>IFERROR(INDEX('Pipe Table'!$A$3:$R$39,MATCH('WELD LOG'!N692,'Pipe Table'!$A$3:$A$39,),MATCH('WELD LOG'!M692,'Pipe Table'!$A$3:$R$3,0)),"")</f>
        <v/>
      </c>
      <c r="P692" s="601">
        <f t="shared" si="10"/>
        <v>0</v>
      </c>
      <c r="Q692" s="372"/>
      <c r="R692" s="316"/>
      <c r="S692" s="352"/>
      <c r="T692" s="316"/>
      <c r="U692" s="315"/>
      <c r="V692" s="348"/>
      <c r="W692" s="316"/>
      <c r="X692" s="313"/>
      <c r="Y692" s="313"/>
      <c r="Z692" s="313"/>
      <c r="AA692" s="313"/>
      <c r="AB692" s="313"/>
      <c r="AC692" s="313"/>
      <c r="AD692" s="313"/>
      <c r="AE692" s="316"/>
      <c r="AF692" s="363"/>
      <c r="AG692" s="315"/>
      <c r="AH692" s="313"/>
      <c r="AI692" s="313"/>
      <c r="AJ692" s="313"/>
      <c r="AK692" s="313"/>
      <c r="AL692" s="270"/>
      <c r="AM692" s="311"/>
      <c r="AN692" s="311"/>
      <c r="AO692" s="313"/>
      <c r="AP692" s="373"/>
      <c r="AQ692" s="336"/>
      <c r="AR692" s="336"/>
      <c r="AS692" s="336"/>
      <c r="AT692" s="336"/>
      <c r="AU692" s="336"/>
      <c r="AV692" s="336"/>
      <c r="AW692" s="336"/>
      <c r="AX692" s="336"/>
      <c r="AY692" s="336"/>
      <c r="AZ692" s="336"/>
      <c r="BA692" s="336"/>
      <c r="BB692" s="336"/>
      <c r="BC692" s="336"/>
      <c r="BD692" s="336"/>
      <c r="BE692" s="336"/>
      <c r="BF692" s="336"/>
    </row>
    <row r="693" spans="1:58" s="109" customFormat="1" ht="12.95" customHeight="1">
      <c r="A693" s="376"/>
      <c r="B693" s="365"/>
      <c r="C693" s="300"/>
      <c r="D693" s="300"/>
      <c r="E693" s="362"/>
      <c r="F693" s="361"/>
      <c r="G693" s="315"/>
      <c r="H693" s="315"/>
      <c r="I693" s="315"/>
      <c r="J693" s="315"/>
      <c r="K693" s="315"/>
      <c r="L693" s="368"/>
      <c r="M693" s="250"/>
      <c r="N693" s="371"/>
      <c r="O693" s="251" t="str">
        <f>IFERROR(INDEX('Pipe Table'!$A$3:$R$39,MATCH('WELD LOG'!N693,'Pipe Table'!$A$3:$A$39,),MATCH('WELD LOG'!M693,'Pipe Table'!$A$3:$R$3,0)),"")</f>
        <v/>
      </c>
      <c r="P693" s="601">
        <f t="shared" si="10"/>
        <v>0</v>
      </c>
      <c r="Q693" s="372"/>
      <c r="R693" s="316"/>
      <c r="S693" s="352"/>
      <c r="T693" s="316"/>
      <c r="U693" s="315"/>
      <c r="V693" s="348"/>
      <c r="W693" s="316"/>
      <c r="X693" s="313"/>
      <c r="Y693" s="313"/>
      <c r="Z693" s="313"/>
      <c r="AA693" s="313"/>
      <c r="AB693" s="313"/>
      <c r="AC693" s="313"/>
      <c r="AD693" s="313"/>
      <c r="AE693" s="316"/>
      <c r="AF693" s="363"/>
      <c r="AG693" s="315"/>
      <c r="AH693" s="313"/>
      <c r="AI693" s="313"/>
      <c r="AJ693" s="313"/>
      <c r="AK693" s="313"/>
      <c r="AL693" s="270"/>
      <c r="AM693" s="311"/>
      <c r="AN693" s="311"/>
      <c r="AO693" s="313"/>
      <c r="AP693" s="373"/>
      <c r="AQ693" s="336"/>
      <c r="AR693" s="336"/>
      <c r="AS693" s="336"/>
      <c r="AT693" s="336"/>
      <c r="AU693" s="336"/>
      <c r="AV693" s="336"/>
      <c r="AW693" s="336"/>
      <c r="AX693" s="336"/>
      <c r="AY693" s="336"/>
      <c r="AZ693" s="336"/>
      <c r="BA693" s="336"/>
      <c r="BB693" s="336"/>
      <c r="BC693" s="336"/>
      <c r="BD693" s="336"/>
      <c r="BE693" s="336"/>
      <c r="BF693" s="336"/>
    </row>
    <row r="694" spans="1:58" s="109" customFormat="1" ht="12.95" customHeight="1">
      <c r="A694" s="376"/>
      <c r="B694" s="365"/>
      <c r="C694" s="300"/>
      <c r="D694" s="300"/>
      <c r="E694" s="362"/>
      <c r="F694" s="361"/>
      <c r="G694" s="315"/>
      <c r="H694" s="315"/>
      <c r="I694" s="315"/>
      <c r="J694" s="315"/>
      <c r="K694" s="315"/>
      <c r="L694" s="368"/>
      <c r="M694" s="250"/>
      <c r="N694" s="371"/>
      <c r="O694" s="251" t="str">
        <f>IFERROR(INDEX('Pipe Table'!$A$3:$R$39,MATCH('WELD LOG'!N694,'Pipe Table'!$A$3:$A$39,),MATCH('WELD LOG'!M694,'Pipe Table'!$A$3:$R$3,0)),"")</f>
        <v/>
      </c>
      <c r="P694" s="601">
        <f t="shared" si="10"/>
        <v>0</v>
      </c>
      <c r="Q694" s="372"/>
      <c r="R694" s="316"/>
      <c r="S694" s="352"/>
      <c r="T694" s="316"/>
      <c r="U694" s="315"/>
      <c r="V694" s="348"/>
      <c r="W694" s="316"/>
      <c r="X694" s="313"/>
      <c r="Y694" s="313"/>
      <c r="Z694" s="313"/>
      <c r="AA694" s="313"/>
      <c r="AB694" s="313"/>
      <c r="AC694" s="313"/>
      <c r="AD694" s="313"/>
      <c r="AE694" s="316"/>
      <c r="AF694" s="363"/>
      <c r="AG694" s="315"/>
      <c r="AH694" s="313"/>
      <c r="AI694" s="313"/>
      <c r="AJ694" s="313"/>
      <c r="AK694" s="313"/>
      <c r="AL694" s="270"/>
      <c r="AM694" s="311"/>
      <c r="AN694" s="311"/>
      <c r="AO694" s="313"/>
      <c r="AP694" s="373"/>
      <c r="AQ694" s="336"/>
      <c r="AR694" s="336"/>
      <c r="AS694" s="336"/>
      <c r="AT694" s="336"/>
      <c r="AU694" s="336"/>
      <c r="AV694" s="336"/>
      <c r="AW694" s="336"/>
      <c r="AX694" s="336"/>
      <c r="AY694" s="336"/>
      <c r="AZ694" s="336"/>
      <c r="BA694" s="336"/>
      <c r="BB694" s="336"/>
      <c r="BC694" s="336"/>
      <c r="BD694" s="336"/>
      <c r="BE694" s="336"/>
      <c r="BF694" s="336"/>
    </row>
    <row r="695" spans="1:58" s="109" customFormat="1" ht="12.95" customHeight="1">
      <c r="A695" s="376"/>
      <c r="B695" s="365"/>
      <c r="C695" s="300"/>
      <c r="D695" s="300"/>
      <c r="E695" s="362"/>
      <c r="F695" s="361"/>
      <c r="G695" s="315"/>
      <c r="H695" s="315"/>
      <c r="I695" s="315"/>
      <c r="J695" s="315"/>
      <c r="K695" s="315"/>
      <c r="L695" s="368"/>
      <c r="M695" s="250"/>
      <c r="N695" s="371"/>
      <c r="O695" s="251" t="str">
        <f>IFERROR(INDEX('Pipe Table'!$A$3:$R$39,MATCH('WELD LOG'!N695,'Pipe Table'!$A$3:$A$39,),MATCH('WELD LOG'!M695,'Pipe Table'!$A$3:$R$3,0)),"")</f>
        <v/>
      </c>
      <c r="P695" s="601">
        <f t="shared" si="10"/>
        <v>0</v>
      </c>
      <c r="Q695" s="372"/>
      <c r="R695" s="316"/>
      <c r="S695" s="352"/>
      <c r="T695" s="316"/>
      <c r="U695" s="315"/>
      <c r="V695" s="348"/>
      <c r="W695" s="316"/>
      <c r="X695" s="313"/>
      <c r="Y695" s="313"/>
      <c r="Z695" s="313"/>
      <c r="AA695" s="313"/>
      <c r="AB695" s="313"/>
      <c r="AC695" s="313"/>
      <c r="AD695" s="313"/>
      <c r="AE695" s="316"/>
      <c r="AF695" s="363"/>
      <c r="AG695" s="315"/>
      <c r="AH695" s="313"/>
      <c r="AI695" s="313"/>
      <c r="AJ695" s="313"/>
      <c r="AK695" s="313"/>
      <c r="AL695" s="367"/>
      <c r="AM695" s="313"/>
      <c r="AN695" s="311"/>
      <c r="AO695" s="313"/>
      <c r="AP695" s="373"/>
      <c r="AQ695" s="336"/>
      <c r="AR695" s="336"/>
      <c r="AS695" s="336"/>
      <c r="AT695" s="336"/>
      <c r="AU695" s="336"/>
      <c r="AV695" s="336"/>
      <c r="AW695" s="336"/>
      <c r="AX695" s="336"/>
      <c r="AY695" s="336"/>
      <c r="AZ695" s="336"/>
      <c r="BA695" s="336"/>
      <c r="BB695" s="336"/>
      <c r="BC695" s="336"/>
      <c r="BD695" s="336"/>
      <c r="BE695" s="336"/>
      <c r="BF695" s="336"/>
    </row>
    <row r="696" spans="1:58" s="109" customFormat="1" ht="12.95" customHeight="1">
      <c r="A696" s="376"/>
      <c r="B696" s="365"/>
      <c r="C696" s="300"/>
      <c r="D696" s="300"/>
      <c r="E696" s="362"/>
      <c r="F696" s="361"/>
      <c r="G696" s="315"/>
      <c r="H696" s="315"/>
      <c r="I696" s="315"/>
      <c r="J696" s="315"/>
      <c r="K696" s="315"/>
      <c r="L696" s="368"/>
      <c r="M696" s="250"/>
      <c r="N696" s="371"/>
      <c r="O696" s="251" t="str">
        <f>IFERROR(INDEX('Pipe Table'!$A$3:$R$39,MATCH('WELD LOG'!N696,'Pipe Table'!$A$3:$A$39,),MATCH('WELD LOG'!M696,'Pipe Table'!$A$3:$R$3,0)),"")</f>
        <v/>
      </c>
      <c r="P696" s="601">
        <f t="shared" si="10"/>
        <v>0</v>
      </c>
      <c r="Q696" s="372"/>
      <c r="R696" s="316"/>
      <c r="S696" s="352"/>
      <c r="T696" s="316"/>
      <c r="U696" s="315"/>
      <c r="V696" s="348"/>
      <c r="W696" s="316"/>
      <c r="X696" s="313"/>
      <c r="Y696" s="313"/>
      <c r="Z696" s="313"/>
      <c r="AA696" s="313"/>
      <c r="AB696" s="313"/>
      <c r="AC696" s="313"/>
      <c r="AD696" s="313"/>
      <c r="AE696" s="316"/>
      <c r="AF696" s="363"/>
      <c r="AG696" s="315"/>
      <c r="AH696" s="313"/>
      <c r="AI696" s="313"/>
      <c r="AJ696" s="313"/>
      <c r="AK696" s="313"/>
      <c r="AL696" s="367"/>
      <c r="AM696" s="313"/>
      <c r="AN696" s="311"/>
      <c r="AO696" s="313"/>
      <c r="AP696" s="373"/>
      <c r="AQ696" s="336"/>
      <c r="AR696" s="336"/>
      <c r="AS696" s="336"/>
      <c r="AT696" s="336"/>
      <c r="AU696" s="336"/>
      <c r="AV696" s="336"/>
      <c r="AW696" s="336"/>
      <c r="AX696" s="336"/>
      <c r="AY696" s="336"/>
      <c r="AZ696" s="336"/>
      <c r="BA696" s="336"/>
      <c r="BB696" s="336"/>
      <c r="BC696" s="336"/>
      <c r="BD696" s="336"/>
      <c r="BE696" s="336"/>
      <c r="BF696" s="336"/>
    </row>
    <row r="697" spans="1:58" s="109" customFormat="1" ht="12.95" customHeight="1">
      <c r="A697" s="376"/>
      <c r="B697" s="365"/>
      <c r="C697" s="300"/>
      <c r="D697" s="300"/>
      <c r="E697" s="362"/>
      <c r="F697" s="361"/>
      <c r="G697" s="315"/>
      <c r="H697" s="315"/>
      <c r="I697" s="315"/>
      <c r="J697" s="315"/>
      <c r="K697" s="315"/>
      <c r="L697" s="368"/>
      <c r="M697" s="250"/>
      <c r="N697" s="371"/>
      <c r="O697" s="251" t="str">
        <f>IFERROR(INDEX('Pipe Table'!$A$3:$R$39,MATCH('WELD LOG'!N697,'Pipe Table'!$A$3:$A$39,),MATCH('WELD LOG'!M697,'Pipe Table'!$A$3:$R$3,0)),"")</f>
        <v/>
      </c>
      <c r="P697" s="601">
        <f t="shared" si="10"/>
        <v>0</v>
      </c>
      <c r="Q697" s="372"/>
      <c r="R697" s="316"/>
      <c r="S697" s="352"/>
      <c r="T697" s="316"/>
      <c r="U697" s="315"/>
      <c r="V697" s="348"/>
      <c r="W697" s="316"/>
      <c r="X697" s="313"/>
      <c r="Y697" s="313"/>
      <c r="Z697" s="313"/>
      <c r="AA697" s="313"/>
      <c r="AB697" s="313"/>
      <c r="AC697" s="313"/>
      <c r="AD697" s="313"/>
      <c r="AE697" s="316"/>
      <c r="AF697" s="363"/>
      <c r="AG697" s="315"/>
      <c r="AH697" s="313"/>
      <c r="AI697" s="313"/>
      <c r="AJ697" s="313"/>
      <c r="AK697" s="313"/>
      <c r="AL697" s="367"/>
      <c r="AM697" s="313"/>
      <c r="AN697" s="311"/>
      <c r="AO697" s="313"/>
      <c r="AP697" s="373"/>
      <c r="AQ697" s="336"/>
      <c r="AR697" s="336"/>
      <c r="AS697" s="336"/>
      <c r="AT697" s="336"/>
      <c r="AU697" s="336"/>
      <c r="AV697" s="336"/>
      <c r="AW697" s="336"/>
      <c r="AX697" s="336"/>
      <c r="AY697" s="336"/>
      <c r="AZ697" s="336"/>
      <c r="BA697" s="336"/>
      <c r="BB697" s="336"/>
      <c r="BC697" s="336"/>
      <c r="BD697" s="336"/>
      <c r="BE697" s="336"/>
      <c r="BF697" s="336"/>
    </row>
    <row r="698" spans="1:58" s="109" customFormat="1" ht="12.95" customHeight="1">
      <c r="A698" s="376"/>
      <c r="B698" s="365"/>
      <c r="C698" s="300"/>
      <c r="D698" s="300"/>
      <c r="E698" s="362"/>
      <c r="F698" s="361"/>
      <c r="G698" s="315"/>
      <c r="H698" s="315"/>
      <c r="I698" s="315"/>
      <c r="J698" s="315"/>
      <c r="K698" s="315"/>
      <c r="L698" s="368"/>
      <c r="M698" s="250"/>
      <c r="N698" s="371"/>
      <c r="O698" s="251" t="str">
        <f>IFERROR(INDEX('Pipe Table'!$A$3:$R$39,MATCH('WELD LOG'!N698,'Pipe Table'!$A$3:$A$39,),MATCH('WELD LOG'!M698,'Pipe Table'!$A$3:$R$3,0)),"")</f>
        <v/>
      </c>
      <c r="P698" s="601">
        <f t="shared" si="10"/>
        <v>0</v>
      </c>
      <c r="Q698" s="372"/>
      <c r="R698" s="316"/>
      <c r="S698" s="352"/>
      <c r="T698" s="316"/>
      <c r="U698" s="315"/>
      <c r="V698" s="348"/>
      <c r="W698" s="316"/>
      <c r="X698" s="313"/>
      <c r="Y698" s="313"/>
      <c r="Z698" s="313"/>
      <c r="AA698" s="313"/>
      <c r="AB698" s="313"/>
      <c r="AC698" s="313"/>
      <c r="AD698" s="313"/>
      <c r="AE698" s="316"/>
      <c r="AF698" s="363"/>
      <c r="AG698" s="315"/>
      <c r="AH698" s="313"/>
      <c r="AI698" s="313"/>
      <c r="AJ698" s="313"/>
      <c r="AK698" s="313"/>
      <c r="AL698" s="367"/>
      <c r="AM698" s="313"/>
      <c r="AN698" s="311"/>
      <c r="AO698" s="313"/>
      <c r="AP698" s="373"/>
      <c r="AQ698" s="336"/>
      <c r="AR698" s="336"/>
      <c r="AS698" s="336"/>
      <c r="AT698" s="336"/>
      <c r="AU698" s="336"/>
      <c r="AV698" s="336"/>
      <c r="AW698" s="336"/>
      <c r="AX698" s="336"/>
      <c r="AY698" s="336"/>
      <c r="AZ698" s="336"/>
      <c r="BA698" s="336"/>
      <c r="BB698" s="336"/>
      <c r="BC698" s="336"/>
      <c r="BD698" s="336"/>
      <c r="BE698" s="336"/>
      <c r="BF698" s="336"/>
    </row>
    <row r="699" spans="1:58" s="109" customFormat="1" ht="12.95" customHeight="1">
      <c r="A699" s="376"/>
      <c r="B699" s="365"/>
      <c r="C699" s="300"/>
      <c r="D699" s="300"/>
      <c r="E699" s="362"/>
      <c r="F699" s="361"/>
      <c r="G699" s="315"/>
      <c r="H699" s="315"/>
      <c r="I699" s="315"/>
      <c r="J699" s="315"/>
      <c r="K699" s="315"/>
      <c r="L699" s="368"/>
      <c r="M699" s="250"/>
      <c r="N699" s="371"/>
      <c r="O699" s="251" t="str">
        <f>IFERROR(INDEX('Pipe Table'!$A$3:$R$39,MATCH('WELD LOG'!N699,'Pipe Table'!$A$3:$A$39,),MATCH('WELD LOG'!M699,'Pipe Table'!$A$3:$R$3,0)),"")</f>
        <v/>
      </c>
      <c r="P699" s="601">
        <f t="shared" si="10"/>
        <v>0</v>
      </c>
      <c r="Q699" s="372"/>
      <c r="R699" s="316"/>
      <c r="S699" s="352"/>
      <c r="T699" s="316"/>
      <c r="U699" s="315"/>
      <c r="V699" s="348"/>
      <c r="W699" s="316"/>
      <c r="X699" s="313"/>
      <c r="Y699" s="313"/>
      <c r="Z699" s="313"/>
      <c r="AA699" s="313"/>
      <c r="AB699" s="313"/>
      <c r="AC699" s="313"/>
      <c r="AD699" s="313"/>
      <c r="AE699" s="316"/>
      <c r="AF699" s="363"/>
      <c r="AG699" s="315"/>
      <c r="AH699" s="313"/>
      <c r="AI699" s="313"/>
      <c r="AJ699" s="313"/>
      <c r="AK699" s="313"/>
      <c r="AL699" s="367"/>
      <c r="AM699" s="313"/>
      <c r="AN699" s="311"/>
      <c r="AO699" s="313"/>
      <c r="AP699" s="373"/>
      <c r="AQ699" s="336"/>
      <c r="AR699" s="336"/>
      <c r="AS699" s="336"/>
      <c r="AT699" s="336"/>
      <c r="AU699" s="336"/>
      <c r="AV699" s="336"/>
      <c r="AW699" s="336"/>
      <c r="AX699" s="336"/>
      <c r="AY699" s="336"/>
      <c r="AZ699" s="336"/>
      <c r="BA699" s="336"/>
      <c r="BB699" s="336"/>
      <c r="BC699" s="336"/>
      <c r="BD699" s="336"/>
      <c r="BE699" s="336"/>
      <c r="BF699" s="336"/>
    </row>
    <row r="700" spans="1:58" s="109" customFormat="1" ht="12.95" customHeight="1">
      <c r="A700" s="376"/>
      <c r="B700" s="365"/>
      <c r="C700" s="300"/>
      <c r="D700" s="300"/>
      <c r="E700" s="362"/>
      <c r="F700" s="361"/>
      <c r="G700" s="315"/>
      <c r="H700" s="315"/>
      <c r="I700" s="315"/>
      <c r="J700" s="315"/>
      <c r="K700" s="315"/>
      <c r="L700" s="368"/>
      <c r="M700" s="250"/>
      <c r="N700" s="371"/>
      <c r="O700" s="251" t="str">
        <f>IFERROR(INDEX('Pipe Table'!$A$3:$R$39,MATCH('WELD LOG'!N700,'Pipe Table'!$A$3:$A$39,),MATCH('WELD LOG'!M700,'Pipe Table'!$A$3:$R$3,0)),"")</f>
        <v/>
      </c>
      <c r="P700" s="601">
        <f t="shared" si="10"/>
        <v>0</v>
      </c>
      <c r="Q700" s="372"/>
      <c r="R700" s="316"/>
      <c r="S700" s="352"/>
      <c r="T700" s="316"/>
      <c r="U700" s="315"/>
      <c r="V700" s="348"/>
      <c r="W700" s="316"/>
      <c r="X700" s="313"/>
      <c r="Y700" s="313"/>
      <c r="Z700" s="313"/>
      <c r="AA700" s="313"/>
      <c r="AB700" s="313"/>
      <c r="AC700" s="313"/>
      <c r="AD700" s="313"/>
      <c r="AE700" s="316"/>
      <c r="AF700" s="363"/>
      <c r="AG700" s="315"/>
      <c r="AH700" s="313"/>
      <c r="AI700" s="313"/>
      <c r="AJ700" s="313"/>
      <c r="AK700" s="313"/>
      <c r="AL700" s="367"/>
      <c r="AM700" s="313"/>
      <c r="AN700" s="311"/>
      <c r="AO700" s="313"/>
      <c r="AP700" s="373"/>
      <c r="AQ700" s="336"/>
      <c r="AR700" s="336"/>
      <c r="AS700" s="336"/>
      <c r="AT700" s="336"/>
      <c r="AU700" s="336"/>
      <c r="AV700" s="336"/>
      <c r="AW700" s="336"/>
      <c r="AX700" s="336"/>
      <c r="AY700" s="336"/>
      <c r="AZ700" s="336"/>
      <c r="BA700" s="336"/>
      <c r="BB700" s="336"/>
      <c r="BC700" s="336"/>
      <c r="BD700" s="336"/>
      <c r="BE700" s="336"/>
      <c r="BF700" s="336"/>
    </row>
    <row r="701" spans="1:58" s="109" customFormat="1" ht="12.95" customHeight="1">
      <c r="A701" s="376"/>
      <c r="B701" s="365"/>
      <c r="C701" s="300"/>
      <c r="D701" s="300"/>
      <c r="E701" s="362"/>
      <c r="F701" s="361"/>
      <c r="G701" s="315"/>
      <c r="H701" s="315"/>
      <c r="I701" s="315"/>
      <c r="J701" s="315"/>
      <c r="K701" s="315"/>
      <c r="L701" s="368"/>
      <c r="M701" s="250"/>
      <c r="N701" s="371"/>
      <c r="O701" s="251" t="str">
        <f>IFERROR(INDEX('Pipe Table'!$A$3:$R$39,MATCH('WELD LOG'!N701,'Pipe Table'!$A$3:$A$39,),MATCH('WELD LOG'!M701,'Pipe Table'!$A$3:$R$3,0)),"")</f>
        <v/>
      </c>
      <c r="P701" s="601">
        <f t="shared" si="10"/>
        <v>0</v>
      </c>
      <c r="Q701" s="372"/>
      <c r="R701" s="316"/>
      <c r="S701" s="352"/>
      <c r="T701" s="316"/>
      <c r="U701" s="315"/>
      <c r="V701" s="348"/>
      <c r="W701" s="316"/>
      <c r="X701" s="313"/>
      <c r="Y701" s="313"/>
      <c r="Z701" s="313"/>
      <c r="AA701" s="313"/>
      <c r="AB701" s="313"/>
      <c r="AC701" s="313"/>
      <c r="AD701" s="313"/>
      <c r="AE701" s="316"/>
      <c r="AF701" s="363"/>
      <c r="AG701" s="315"/>
      <c r="AH701" s="313"/>
      <c r="AI701" s="313"/>
      <c r="AJ701" s="313"/>
      <c r="AK701" s="313"/>
      <c r="AL701" s="367"/>
      <c r="AM701" s="378"/>
      <c r="AN701" s="311"/>
      <c r="AO701" s="313"/>
      <c r="AP701" s="373"/>
      <c r="AQ701" s="336"/>
      <c r="AR701" s="336"/>
      <c r="AS701" s="336"/>
      <c r="AT701" s="336"/>
      <c r="AU701" s="336"/>
      <c r="AV701" s="336"/>
      <c r="AW701" s="336"/>
      <c r="AX701" s="336"/>
      <c r="AY701" s="336"/>
      <c r="AZ701" s="336"/>
      <c r="BA701" s="336"/>
      <c r="BB701" s="336"/>
      <c r="BC701" s="336"/>
      <c r="BD701" s="336"/>
      <c r="BE701" s="336"/>
      <c r="BF701" s="336"/>
    </row>
    <row r="702" spans="1:58" s="109" customFormat="1" ht="12.95" customHeight="1">
      <c r="A702" s="376"/>
      <c r="B702" s="365"/>
      <c r="C702" s="300"/>
      <c r="D702" s="300"/>
      <c r="E702" s="362"/>
      <c r="F702" s="361"/>
      <c r="G702" s="315"/>
      <c r="H702" s="315"/>
      <c r="I702" s="315"/>
      <c r="J702" s="315"/>
      <c r="K702" s="315"/>
      <c r="L702" s="368"/>
      <c r="M702" s="250"/>
      <c r="N702" s="371"/>
      <c r="O702" s="251" t="str">
        <f>IFERROR(INDEX('Pipe Table'!$A$3:$R$39,MATCH('WELD LOG'!N702,'Pipe Table'!$A$3:$A$39,),MATCH('WELD LOG'!M702,'Pipe Table'!$A$3:$R$3,0)),"")</f>
        <v/>
      </c>
      <c r="P702" s="601">
        <f t="shared" si="10"/>
        <v>0</v>
      </c>
      <c r="Q702" s="372"/>
      <c r="R702" s="316"/>
      <c r="S702" s="352"/>
      <c r="T702" s="316"/>
      <c r="U702" s="315"/>
      <c r="V702" s="348"/>
      <c r="W702" s="316"/>
      <c r="X702" s="313"/>
      <c r="Y702" s="313"/>
      <c r="Z702" s="313"/>
      <c r="AA702" s="313"/>
      <c r="AB702" s="313"/>
      <c r="AC702" s="313"/>
      <c r="AD702" s="313"/>
      <c r="AE702" s="316"/>
      <c r="AF702" s="363"/>
      <c r="AG702" s="315"/>
      <c r="AH702" s="313"/>
      <c r="AI702" s="313"/>
      <c r="AJ702" s="313"/>
      <c r="AK702" s="313"/>
      <c r="AL702" s="367"/>
      <c r="AM702" s="378"/>
      <c r="AN702" s="311"/>
      <c r="AO702" s="313"/>
      <c r="AP702" s="373"/>
      <c r="AQ702" s="336"/>
      <c r="AR702" s="336"/>
      <c r="AS702" s="336"/>
      <c r="AT702" s="336"/>
      <c r="AU702" s="336"/>
      <c r="AV702" s="336"/>
      <c r="AW702" s="336"/>
      <c r="AX702" s="336"/>
      <c r="AY702" s="336"/>
      <c r="AZ702" s="336"/>
      <c r="BA702" s="336"/>
      <c r="BB702" s="336"/>
      <c r="BC702" s="336"/>
      <c r="BD702" s="336"/>
      <c r="BE702" s="336"/>
      <c r="BF702" s="336"/>
    </row>
    <row r="703" spans="1:58" s="109" customFormat="1" ht="12.95" customHeight="1">
      <c r="A703" s="376"/>
      <c r="B703" s="365"/>
      <c r="C703" s="300"/>
      <c r="D703" s="300"/>
      <c r="E703" s="362"/>
      <c r="F703" s="361"/>
      <c r="G703" s="315"/>
      <c r="H703" s="315"/>
      <c r="I703" s="315"/>
      <c r="J703" s="315"/>
      <c r="K703" s="315"/>
      <c r="L703" s="368"/>
      <c r="M703" s="250"/>
      <c r="N703" s="371"/>
      <c r="O703" s="251" t="str">
        <f>IFERROR(INDEX('Pipe Table'!$A$3:$R$39,MATCH('WELD LOG'!N703,'Pipe Table'!$A$3:$A$39,),MATCH('WELD LOG'!M703,'Pipe Table'!$A$3:$R$3,0)),"")</f>
        <v/>
      </c>
      <c r="P703" s="601">
        <f t="shared" si="10"/>
        <v>0</v>
      </c>
      <c r="Q703" s="372"/>
      <c r="R703" s="316"/>
      <c r="S703" s="352"/>
      <c r="T703" s="316"/>
      <c r="U703" s="315"/>
      <c r="V703" s="348"/>
      <c r="W703" s="316"/>
      <c r="X703" s="313"/>
      <c r="Y703" s="313"/>
      <c r="Z703" s="313"/>
      <c r="AA703" s="313"/>
      <c r="AB703" s="313"/>
      <c r="AC703" s="313"/>
      <c r="AD703" s="313"/>
      <c r="AE703" s="316"/>
      <c r="AF703" s="363"/>
      <c r="AG703" s="315"/>
      <c r="AH703" s="313"/>
      <c r="AI703" s="313"/>
      <c r="AJ703" s="313"/>
      <c r="AK703" s="313"/>
      <c r="AL703" s="367"/>
      <c r="AM703" s="378"/>
      <c r="AN703" s="311"/>
      <c r="AO703" s="313"/>
      <c r="AP703" s="373"/>
      <c r="AQ703" s="336"/>
      <c r="AR703" s="336"/>
      <c r="AS703" s="336"/>
      <c r="AT703" s="336"/>
      <c r="AU703" s="336"/>
      <c r="AV703" s="336"/>
      <c r="AW703" s="336"/>
      <c r="AX703" s="336"/>
      <c r="AY703" s="336"/>
      <c r="AZ703" s="336"/>
      <c r="BA703" s="336"/>
      <c r="BB703" s="336"/>
      <c r="BC703" s="336"/>
      <c r="BD703" s="336"/>
      <c r="BE703" s="336"/>
      <c r="BF703" s="336"/>
    </row>
    <row r="704" spans="1:58" s="109" customFormat="1" ht="12.95" customHeight="1">
      <c r="A704" s="376"/>
      <c r="B704" s="365"/>
      <c r="C704" s="300"/>
      <c r="D704" s="300"/>
      <c r="E704" s="362"/>
      <c r="F704" s="361"/>
      <c r="G704" s="315"/>
      <c r="H704" s="315"/>
      <c r="I704" s="315"/>
      <c r="J704" s="315"/>
      <c r="K704" s="315"/>
      <c r="L704" s="368"/>
      <c r="M704" s="250"/>
      <c r="N704" s="371"/>
      <c r="O704" s="251" t="str">
        <f>IFERROR(INDEX('Pipe Table'!$A$3:$R$39,MATCH('WELD LOG'!N704,'Pipe Table'!$A$3:$A$39,),MATCH('WELD LOG'!M704,'Pipe Table'!$A$3:$R$3,0)),"")</f>
        <v/>
      </c>
      <c r="P704" s="601">
        <f t="shared" si="10"/>
        <v>0</v>
      </c>
      <c r="Q704" s="372"/>
      <c r="R704" s="316"/>
      <c r="S704" s="352"/>
      <c r="T704" s="316"/>
      <c r="U704" s="315"/>
      <c r="V704" s="348"/>
      <c r="W704" s="316"/>
      <c r="X704" s="313"/>
      <c r="Y704" s="313"/>
      <c r="Z704" s="313"/>
      <c r="AA704" s="313"/>
      <c r="AB704" s="313"/>
      <c r="AC704" s="313"/>
      <c r="AD704" s="313"/>
      <c r="AE704" s="316"/>
      <c r="AF704" s="363"/>
      <c r="AG704" s="315"/>
      <c r="AH704" s="313"/>
      <c r="AI704" s="313"/>
      <c r="AJ704" s="313"/>
      <c r="AK704" s="313"/>
      <c r="AL704" s="367"/>
      <c r="AM704" s="378"/>
      <c r="AN704" s="311"/>
      <c r="AO704" s="313"/>
      <c r="AP704" s="373"/>
      <c r="AQ704" s="336"/>
      <c r="AR704" s="336"/>
      <c r="AS704" s="336"/>
      <c r="AT704" s="336"/>
      <c r="AU704" s="336"/>
      <c r="AV704" s="336"/>
      <c r="AW704" s="336"/>
      <c r="AX704" s="336"/>
      <c r="AY704" s="336"/>
      <c r="AZ704" s="336"/>
      <c r="BA704" s="336"/>
      <c r="BB704" s="336"/>
      <c r="BC704" s="336"/>
      <c r="BD704" s="336"/>
      <c r="BE704" s="336"/>
      <c r="BF704" s="336"/>
    </row>
    <row r="705" spans="1:58" s="109" customFormat="1" ht="12.95" customHeight="1">
      <c r="A705" s="376"/>
      <c r="B705" s="365"/>
      <c r="C705" s="300"/>
      <c r="D705" s="300"/>
      <c r="E705" s="362"/>
      <c r="F705" s="361"/>
      <c r="G705" s="315"/>
      <c r="H705" s="315"/>
      <c r="I705" s="315"/>
      <c r="J705" s="315"/>
      <c r="K705" s="315"/>
      <c r="L705" s="368"/>
      <c r="M705" s="250"/>
      <c r="N705" s="371"/>
      <c r="O705" s="251" t="str">
        <f>IFERROR(INDEX('Pipe Table'!$A$3:$R$39,MATCH('WELD LOG'!N705,'Pipe Table'!$A$3:$A$39,),MATCH('WELD LOG'!M705,'Pipe Table'!$A$3:$R$3,0)),"")</f>
        <v/>
      </c>
      <c r="P705" s="601">
        <f t="shared" si="10"/>
        <v>0</v>
      </c>
      <c r="Q705" s="372"/>
      <c r="R705" s="316"/>
      <c r="S705" s="352"/>
      <c r="T705" s="316"/>
      <c r="U705" s="315"/>
      <c r="V705" s="348"/>
      <c r="W705" s="316"/>
      <c r="X705" s="313"/>
      <c r="Y705" s="313"/>
      <c r="Z705" s="313"/>
      <c r="AA705" s="313"/>
      <c r="AB705" s="313"/>
      <c r="AC705" s="313"/>
      <c r="AD705" s="313"/>
      <c r="AE705" s="316"/>
      <c r="AF705" s="363"/>
      <c r="AG705" s="315"/>
      <c r="AH705" s="313"/>
      <c r="AI705" s="313"/>
      <c r="AJ705" s="313"/>
      <c r="AK705" s="313"/>
      <c r="AL705" s="367"/>
      <c r="AM705" s="378"/>
      <c r="AN705" s="311"/>
      <c r="AO705" s="313"/>
      <c r="AP705" s="373"/>
      <c r="AQ705" s="336"/>
      <c r="AR705" s="336"/>
      <c r="AS705" s="336"/>
      <c r="AT705" s="336"/>
      <c r="AU705" s="336"/>
      <c r="AV705" s="336"/>
      <c r="AW705" s="336"/>
      <c r="AX705" s="336"/>
      <c r="AY705" s="336"/>
      <c r="AZ705" s="336"/>
      <c r="BA705" s="336"/>
      <c r="BB705" s="336"/>
      <c r="BC705" s="336"/>
      <c r="BD705" s="336"/>
      <c r="BE705" s="336"/>
      <c r="BF705" s="336"/>
    </row>
    <row r="706" spans="1:58" s="109" customFormat="1" ht="12.95" customHeight="1">
      <c r="A706" s="376"/>
      <c r="B706" s="365"/>
      <c r="C706" s="300"/>
      <c r="D706" s="300"/>
      <c r="E706" s="362"/>
      <c r="F706" s="361"/>
      <c r="G706" s="315"/>
      <c r="H706" s="315"/>
      <c r="I706" s="315"/>
      <c r="J706" s="315"/>
      <c r="K706" s="315"/>
      <c r="L706" s="368"/>
      <c r="M706" s="250"/>
      <c r="N706" s="371"/>
      <c r="O706" s="251" t="str">
        <f>IFERROR(INDEX('Pipe Table'!$A$3:$R$39,MATCH('WELD LOG'!N706,'Pipe Table'!$A$3:$A$39,),MATCH('WELD LOG'!M706,'Pipe Table'!$A$3:$R$3,0)),"")</f>
        <v/>
      </c>
      <c r="P706" s="601">
        <f t="shared" si="10"/>
        <v>0</v>
      </c>
      <c r="Q706" s="372"/>
      <c r="R706" s="316"/>
      <c r="S706" s="352"/>
      <c r="T706" s="316"/>
      <c r="U706" s="315"/>
      <c r="V706" s="348"/>
      <c r="W706" s="316"/>
      <c r="X706" s="313"/>
      <c r="Y706" s="313"/>
      <c r="Z706" s="313"/>
      <c r="AA706" s="313"/>
      <c r="AB706" s="313"/>
      <c r="AC706" s="313"/>
      <c r="AD706" s="313"/>
      <c r="AE706" s="316"/>
      <c r="AF706" s="363"/>
      <c r="AG706" s="315"/>
      <c r="AH706" s="313"/>
      <c r="AI706" s="313"/>
      <c r="AJ706" s="313"/>
      <c r="AK706" s="313"/>
      <c r="AL706" s="367"/>
      <c r="AM706" s="313"/>
      <c r="AN706" s="311"/>
      <c r="AO706" s="313"/>
      <c r="AP706" s="373"/>
      <c r="AQ706" s="336"/>
      <c r="AR706" s="336"/>
      <c r="AS706" s="336"/>
      <c r="AT706" s="336"/>
      <c r="AU706" s="336"/>
      <c r="AV706" s="336"/>
      <c r="AW706" s="336"/>
      <c r="AX706" s="336"/>
      <c r="AY706" s="336"/>
      <c r="AZ706" s="336"/>
      <c r="BA706" s="336"/>
      <c r="BB706" s="336"/>
      <c r="BC706" s="336"/>
      <c r="BD706" s="336"/>
      <c r="BE706" s="336"/>
      <c r="BF706" s="336"/>
    </row>
    <row r="707" spans="1:58" s="109" customFormat="1" ht="12.95" customHeight="1">
      <c r="A707" s="376"/>
      <c r="B707" s="365"/>
      <c r="C707" s="300"/>
      <c r="D707" s="300"/>
      <c r="E707" s="362"/>
      <c r="F707" s="361"/>
      <c r="G707" s="315"/>
      <c r="H707" s="315"/>
      <c r="I707" s="315"/>
      <c r="J707" s="315"/>
      <c r="K707" s="315"/>
      <c r="L707" s="368"/>
      <c r="M707" s="250"/>
      <c r="N707" s="371"/>
      <c r="O707" s="251" t="str">
        <f>IFERROR(INDEX('Pipe Table'!$A$3:$R$39,MATCH('WELD LOG'!N707,'Pipe Table'!$A$3:$A$39,),MATCH('WELD LOG'!M707,'Pipe Table'!$A$3:$R$3,0)),"")</f>
        <v/>
      </c>
      <c r="P707" s="601">
        <f t="shared" si="10"/>
        <v>0</v>
      </c>
      <c r="Q707" s="372"/>
      <c r="R707" s="316"/>
      <c r="S707" s="352"/>
      <c r="T707" s="316"/>
      <c r="U707" s="315"/>
      <c r="V707" s="348"/>
      <c r="W707" s="316"/>
      <c r="X707" s="313"/>
      <c r="Y707" s="313"/>
      <c r="Z707" s="313"/>
      <c r="AA707" s="313"/>
      <c r="AB707" s="313"/>
      <c r="AC707" s="313"/>
      <c r="AD707" s="313"/>
      <c r="AE707" s="316"/>
      <c r="AF707" s="363"/>
      <c r="AG707" s="315"/>
      <c r="AH707" s="313"/>
      <c r="AI707" s="313"/>
      <c r="AJ707" s="313"/>
      <c r="AK707" s="313"/>
      <c r="AL707" s="367"/>
      <c r="AM707" s="313"/>
      <c r="AN707" s="311"/>
      <c r="AO707" s="313"/>
      <c r="AP707" s="373"/>
      <c r="AQ707" s="336"/>
      <c r="AR707" s="336"/>
      <c r="AS707" s="336"/>
      <c r="AT707" s="336"/>
      <c r="AU707" s="336"/>
      <c r="AV707" s="336"/>
      <c r="AW707" s="336"/>
      <c r="AX707" s="336"/>
      <c r="AY707" s="336"/>
      <c r="AZ707" s="336"/>
      <c r="BA707" s="336"/>
      <c r="BB707" s="336"/>
      <c r="BC707" s="336"/>
      <c r="BD707" s="336"/>
      <c r="BE707" s="336"/>
      <c r="BF707" s="336"/>
    </row>
    <row r="708" spans="1:58" s="109" customFormat="1" ht="12.95" customHeight="1">
      <c r="A708" s="376"/>
      <c r="B708" s="365"/>
      <c r="C708" s="300"/>
      <c r="D708" s="300"/>
      <c r="E708" s="362"/>
      <c r="F708" s="361"/>
      <c r="G708" s="315"/>
      <c r="H708" s="315"/>
      <c r="I708" s="315"/>
      <c r="J708" s="315"/>
      <c r="K708" s="315"/>
      <c r="L708" s="368"/>
      <c r="M708" s="250"/>
      <c r="N708" s="371"/>
      <c r="O708" s="251" t="str">
        <f>IFERROR(INDEX('Pipe Table'!$A$3:$R$39,MATCH('WELD LOG'!N708,'Pipe Table'!$A$3:$A$39,),MATCH('WELD LOG'!M708,'Pipe Table'!$A$3:$R$3,0)),"")</f>
        <v/>
      </c>
      <c r="P708" s="601">
        <f t="shared" si="10"/>
        <v>0</v>
      </c>
      <c r="Q708" s="372"/>
      <c r="R708" s="316"/>
      <c r="S708" s="352"/>
      <c r="T708" s="316"/>
      <c r="U708" s="315"/>
      <c r="V708" s="348"/>
      <c r="W708" s="316"/>
      <c r="X708" s="313"/>
      <c r="Y708" s="313"/>
      <c r="Z708" s="313"/>
      <c r="AA708" s="313"/>
      <c r="AB708" s="313"/>
      <c r="AC708" s="313"/>
      <c r="AD708" s="313"/>
      <c r="AE708" s="316"/>
      <c r="AF708" s="363"/>
      <c r="AG708" s="315"/>
      <c r="AH708" s="313"/>
      <c r="AI708" s="313"/>
      <c r="AJ708" s="313"/>
      <c r="AK708" s="313"/>
      <c r="AL708" s="367"/>
      <c r="AM708" s="313"/>
      <c r="AN708" s="311"/>
      <c r="AO708" s="313"/>
      <c r="AP708" s="373"/>
      <c r="AQ708" s="336"/>
      <c r="AR708" s="336"/>
      <c r="AS708" s="336"/>
      <c r="AT708" s="336"/>
      <c r="AU708" s="336"/>
      <c r="AV708" s="336"/>
      <c r="AW708" s="336"/>
      <c r="AX708" s="336"/>
      <c r="AY708" s="336"/>
      <c r="AZ708" s="336"/>
      <c r="BA708" s="336"/>
      <c r="BB708" s="336"/>
      <c r="BC708" s="336"/>
      <c r="BD708" s="336"/>
      <c r="BE708" s="336"/>
      <c r="BF708" s="336"/>
    </row>
    <row r="709" spans="1:58" s="109" customFormat="1" ht="12.95" customHeight="1">
      <c r="A709" s="376"/>
      <c r="B709" s="365"/>
      <c r="C709" s="300"/>
      <c r="D709" s="300"/>
      <c r="E709" s="362"/>
      <c r="F709" s="361"/>
      <c r="G709" s="315"/>
      <c r="H709" s="315"/>
      <c r="I709" s="315"/>
      <c r="J709" s="315"/>
      <c r="K709" s="315"/>
      <c r="L709" s="368"/>
      <c r="M709" s="250"/>
      <c r="N709" s="371"/>
      <c r="O709" s="251" t="str">
        <f>IFERROR(INDEX('Pipe Table'!$A$3:$R$39,MATCH('WELD LOG'!N709,'Pipe Table'!$A$3:$A$39,),MATCH('WELD LOG'!M709,'Pipe Table'!$A$3:$R$3,0)),"")</f>
        <v/>
      </c>
      <c r="P709" s="601">
        <f t="shared" si="10"/>
        <v>0</v>
      </c>
      <c r="Q709" s="372"/>
      <c r="R709" s="316"/>
      <c r="S709" s="352"/>
      <c r="T709" s="316"/>
      <c r="U709" s="315"/>
      <c r="V709" s="348"/>
      <c r="W709" s="316"/>
      <c r="X709" s="313"/>
      <c r="Y709" s="313"/>
      <c r="Z709" s="313"/>
      <c r="AA709" s="313"/>
      <c r="AB709" s="313"/>
      <c r="AC709" s="313"/>
      <c r="AD709" s="313"/>
      <c r="AE709" s="316"/>
      <c r="AF709" s="363"/>
      <c r="AG709" s="315"/>
      <c r="AH709" s="313"/>
      <c r="AI709" s="313"/>
      <c r="AJ709" s="313"/>
      <c r="AK709" s="313"/>
      <c r="AL709" s="367"/>
      <c r="AM709" s="313"/>
      <c r="AN709" s="311"/>
      <c r="AO709" s="313"/>
      <c r="AP709" s="373"/>
      <c r="AQ709" s="336"/>
      <c r="AR709" s="336"/>
      <c r="AS709" s="336"/>
      <c r="AT709" s="336"/>
      <c r="AU709" s="336"/>
      <c r="AV709" s="336"/>
      <c r="AW709" s="336"/>
      <c r="AX709" s="336"/>
      <c r="AY709" s="336"/>
      <c r="AZ709" s="336"/>
      <c r="BA709" s="336"/>
      <c r="BB709" s="336"/>
      <c r="BC709" s="336"/>
      <c r="BD709" s="336"/>
      <c r="BE709" s="336"/>
      <c r="BF709" s="336"/>
    </row>
    <row r="710" spans="1:58" s="109" customFormat="1" ht="12.95" customHeight="1">
      <c r="A710" s="376"/>
      <c r="B710" s="365"/>
      <c r="C710" s="300"/>
      <c r="D710" s="300"/>
      <c r="E710" s="379"/>
      <c r="F710" s="361"/>
      <c r="G710" s="315"/>
      <c r="H710" s="315"/>
      <c r="I710" s="315"/>
      <c r="J710" s="315"/>
      <c r="K710" s="315"/>
      <c r="L710" s="368"/>
      <c r="M710" s="250"/>
      <c r="N710" s="371"/>
      <c r="O710" s="251" t="str">
        <f>IFERROR(INDEX('Pipe Table'!$A$3:$R$39,MATCH('WELD LOG'!N710,'Pipe Table'!$A$3:$A$39,),MATCH('WELD LOG'!M710,'Pipe Table'!$A$3:$R$3,0)),"")</f>
        <v/>
      </c>
      <c r="P710" s="601">
        <f t="shared" ref="P710:P773" si="11">N710*PI()</f>
        <v>0</v>
      </c>
      <c r="Q710" s="372"/>
      <c r="R710" s="316"/>
      <c r="S710" s="352"/>
      <c r="T710" s="316"/>
      <c r="U710" s="315"/>
      <c r="V710" s="348"/>
      <c r="W710" s="316"/>
      <c r="X710" s="313"/>
      <c r="Y710" s="313"/>
      <c r="Z710" s="313"/>
      <c r="AA710" s="313"/>
      <c r="AB710" s="313"/>
      <c r="AC710" s="313"/>
      <c r="AD710" s="313"/>
      <c r="AE710" s="316"/>
      <c r="AF710" s="363"/>
      <c r="AG710" s="315"/>
      <c r="AH710" s="313"/>
      <c r="AI710" s="313"/>
      <c r="AJ710" s="313"/>
      <c r="AK710" s="313"/>
      <c r="AL710" s="367"/>
      <c r="AM710" s="378"/>
      <c r="AN710" s="311"/>
      <c r="AO710" s="313"/>
      <c r="AP710" s="373"/>
      <c r="AQ710" s="336"/>
      <c r="AR710" s="336"/>
      <c r="AS710" s="336"/>
      <c r="AT710" s="336"/>
      <c r="AU710" s="336"/>
      <c r="AV710" s="336"/>
      <c r="AW710" s="336"/>
      <c r="AX710" s="336"/>
      <c r="AY710" s="336"/>
      <c r="AZ710" s="336"/>
      <c r="BA710" s="336"/>
      <c r="BB710" s="336"/>
      <c r="BC710" s="336"/>
      <c r="BD710" s="336"/>
      <c r="BE710" s="336"/>
      <c r="BF710" s="336"/>
    </row>
    <row r="711" spans="1:58" s="109" customFormat="1" ht="12.95" customHeight="1">
      <c r="A711" s="376"/>
      <c r="B711" s="365"/>
      <c r="C711" s="300"/>
      <c r="D711" s="300"/>
      <c r="E711" s="379"/>
      <c r="F711" s="361"/>
      <c r="G711" s="315"/>
      <c r="H711" s="315"/>
      <c r="I711" s="315"/>
      <c r="J711" s="315"/>
      <c r="K711" s="315"/>
      <c r="L711" s="368"/>
      <c r="M711" s="250"/>
      <c r="N711" s="371"/>
      <c r="O711" s="251" t="str">
        <f>IFERROR(INDEX('Pipe Table'!$A$3:$R$39,MATCH('WELD LOG'!N711,'Pipe Table'!$A$3:$A$39,),MATCH('WELD LOG'!M711,'Pipe Table'!$A$3:$R$3,0)),"")</f>
        <v/>
      </c>
      <c r="P711" s="601">
        <f t="shared" si="11"/>
        <v>0</v>
      </c>
      <c r="Q711" s="372"/>
      <c r="R711" s="316"/>
      <c r="S711" s="352"/>
      <c r="T711" s="316"/>
      <c r="U711" s="315"/>
      <c r="V711" s="348"/>
      <c r="W711" s="316"/>
      <c r="X711" s="313"/>
      <c r="Y711" s="313"/>
      <c r="Z711" s="313"/>
      <c r="AA711" s="313"/>
      <c r="AB711" s="313"/>
      <c r="AC711" s="313"/>
      <c r="AD711" s="313"/>
      <c r="AE711" s="316"/>
      <c r="AF711" s="363"/>
      <c r="AG711" s="315"/>
      <c r="AH711" s="313"/>
      <c r="AI711" s="313"/>
      <c r="AJ711" s="313"/>
      <c r="AK711" s="313"/>
      <c r="AL711" s="367"/>
      <c r="AM711" s="378"/>
      <c r="AN711" s="311"/>
      <c r="AO711" s="313"/>
      <c r="AP711" s="373"/>
      <c r="AQ711" s="336"/>
      <c r="AR711" s="336"/>
      <c r="AS711" s="336"/>
      <c r="AT711" s="336"/>
      <c r="AU711" s="336"/>
      <c r="AV711" s="336"/>
      <c r="AW711" s="336"/>
      <c r="AX711" s="336"/>
      <c r="AY711" s="336"/>
      <c r="AZ711" s="336"/>
      <c r="BA711" s="336"/>
      <c r="BB711" s="336"/>
      <c r="BC711" s="336"/>
      <c r="BD711" s="336"/>
      <c r="BE711" s="336"/>
      <c r="BF711" s="336"/>
    </row>
    <row r="712" spans="1:58" s="109" customFormat="1" ht="12.95" customHeight="1">
      <c r="A712" s="376"/>
      <c r="B712" s="365"/>
      <c r="C712" s="300"/>
      <c r="D712" s="300"/>
      <c r="E712" s="379"/>
      <c r="F712" s="361"/>
      <c r="G712" s="315"/>
      <c r="H712" s="315"/>
      <c r="I712" s="315"/>
      <c r="J712" s="315"/>
      <c r="K712" s="315"/>
      <c r="L712" s="368"/>
      <c r="M712" s="250"/>
      <c r="N712" s="371"/>
      <c r="O712" s="251" t="str">
        <f>IFERROR(INDEX('Pipe Table'!$A$3:$R$39,MATCH('WELD LOG'!N712,'Pipe Table'!$A$3:$A$39,),MATCH('WELD LOG'!M712,'Pipe Table'!$A$3:$R$3,0)),"")</f>
        <v/>
      </c>
      <c r="P712" s="601">
        <f t="shared" si="11"/>
        <v>0</v>
      </c>
      <c r="Q712" s="372"/>
      <c r="R712" s="316"/>
      <c r="S712" s="352"/>
      <c r="T712" s="316"/>
      <c r="U712" s="315"/>
      <c r="V712" s="348"/>
      <c r="W712" s="310"/>
      <c r="X712" s="313"/>
      <c r="Y712" s="313"/>
      <c r="Z712" s="313"/>
      <c r="AA712" s="313"/>
      <c r="AB712" s="313"/>
      <c r="AC712" s="313"/>
      <c r="AD712" s="313"/>
      <c r="AE712" s="316"/>
      <c r="AF712" s="363"/>
      <c r="AG712" s="315"/>
      <c r="AH712" s="313"/>
      <c r="AI712" s="313"/>
      <c r="AJ712" s="313"/>
      <c r="AK712" s="313"/>
      <c r="AL712" s="270"/>
      <c r="AM712" s="311"/>
      <c r="AN712" s="311"/>
      <c r="AO712" s="313"/>
      <c r="AP712" s="373"/>
      <c r="AQ712" s="336"/>
      <c r="AR712" s="336"/>
      <c r="AS712" s="336"/>
      <c r="AT712" s="336"/>
      <c r="AU712" s="336"/>
      <c r="AV712" s="336"/>
      <c r="AW712" s="336"/>
      <c r="AX712" s="336"/>
      <c r="AY712" s="336"/>
      <c r="AZ712" s="336"/>
      <c r="BA712" s="336"/>
      <c r="BB712" s="336"/>
      <c r="BC712" s="336"/>
      <c r="BD712" s="336"/>
      <c r="BE712" s="336"/>
      <c r="BF712" s="336"/>
    </row>
    <row r="713" spans="1:58" s="109" customFormat="1" ht="12.95" customHeight="1">
      <c r="A713" s="376"/>
      <c r="B713" s="365"/>
      <c r="C713" s="300"/>
      <c r="D713" s="300"/>
      <c r="E713" s="379"/>
      <c r="F713" s="361"/>
      <c r="G713" s="315"/>
      <c r="H713" s="315"/>
      <c r="I713" s="315"/>
      <c r="J713" s="315"/>
      <c r="K713" s="315"/>
      <c r="L713" s="368"/>
      <c r="M713" s="250"/>
      <c r="N713" s="371"/>
      <c r="O713" s="251" t="str">
        <f>IFERROR(INDEX('Pipe Table'!$A$3:$R$39,MATCH('WELD LOG'!N713,'Pipe Table'!$A$3:$A$39,),MATCH('WELD LOG'!M713,'Pipe Table'!$A$3:$R$3,0)),"")</f>
        <v/>
      </c>
      <c r="P713" s="601">
        <f t="shared" si="11"/>
        <v>0</v>
      </c>
      <c r="Q713" s="372"/>
      <c r="R713" s="316"/>
      <c r="S713" s="352"/>
      <c r="T713" s="316"/>
      <c r="U713" s="316"/>
      <c r="V713" s="348"/>
      <c r="W713" s="316"/>
      <c r="X713" s="313"/>
      <c r="Y713" s="313"/>
      <c r="Z713" s="313"/>
      <c r="AA713" s="350"/>
      <c r="AB713" s="350"/>
      <c r="AC713" s="313"/>
      <c r="AD713" s="313"/>
      <c r="AE713" s="316"/>
      <c r="AF713" s="363"/>
      <c r="AG713" s="315"/>
      <c r="AH713" s="313"/>
      <c r="AI713" s="313"/>
      <c r="AJ713" s="313"/>
      <c r="AK713" s="350"/>
      <c r="AL713" s="367"/>
      <c r="AM713" s="378"/>
      <c r="AN713" s="311"/>
      <c r="AO713" s="313"/>
      <c r="AP713" s="373"/>
      <c r="AQ713" s="336"/>
      <c r="AR713" s="336"/>
      <c r="AS713" s="336"/>
      <c r="AT713" s="336"/>
      <c r="AU713" s="336"/>
      <c r="AV713" s="336"/>
      <c r="AW713" s="336"/>
      <c r="AX713" s="336"/>
      <c r="AY713" s="336"/>
      <c r="AZ713" s="336"/>
      <c r="BA713" s="336"/>
      <c r="BB713" s="336"/>
      <c r="BC713" s="336"/>
      <c r="BD713" s="336"/>
      <c r="BE713" s="336"/>
      <c r="BF713" s="336"/>
    </row>
    <row r="714" spans="1:58" s="109" customFormat="1" ht="12.95" customHeight="1">
      <c r="A714" s="376"/>
      <c r="B714" s="365"/>
      <c r="C714" s="300"/>
      <c r="D714" s="300"/>
      <c r="E714" s="379"/>
      <c r="F714" s="361"/>
      <c r="G714" s="315"/>
      <c r="H714" s="315"/>
      <c r="I714" s="315"/>
      <c r="J714" s="315"/>
      <c r="K714" s="315"/>
      <c r="L714" s="368"/>
      <c r="M714" s="250"/>
      <c r="N714" s="371"/>
      <c r="O714" s="251" t="str">
        <f>IFERROR(INDEX('Pipe Table'!$A$3:$R$39,MATCH('WELD LOG'!N714,'Pipe Table'!$A$3:$A$39,),MATCH('WELD LOG'!M714,'Pipe Table'!$A$3:$R$3,0)),"")</f>
        <v/>
      </c>
      <c r="P714" s="601">
        <f t="shared" si="11"/>
        <v>0</v>
      </c>
      <c r="Q714" s="316"/>
      <c r="R714" s="316"/>
      <c r="S714" s="352"/>
      <c r="T714" s="316"/>
      <c r="U714" s="316"/>
      <c r="V714" s="348"/>
      <c r="W714" s="316"/>
      <c r="X714" s="313"/>
      <c r="Y714" s="313"/>
      <c r="Z714" s="313"/>
      <c r="AA714" s="350"/>
      <c r="AB714" s="350"/>
      <c r="AC714" s="313"/>
      <c r="AD714" s="313"/>
      <c r="AE714" s="316"/>
      <c r="AF714" s="363"/>
      <c r="AG714" s="315"/>
      <c r="AH714" s="313"/>
      <c r="AI714" s="313"/>
      <c r="AJ714" s="313"/>
      <c r="AK714" s="350"/>
      <c r="AL714" s="367"/>
      <c r="AM714" s="378"/>
      <c r="AN714" s="311"/>
      <c r="AO714" s="313"/>
      <c r="AP714" s="373"/>
      <c r="AQ714" s="336"/>
      <c r="AR714" s="336"/>
      <c r="AS714" s="336"/>
      <c r="AT714" s="336"/>
      <c r="AU714" s="336"/>
      <c r="AV714" s="336"/>
      <c r="AW714" s="336"/>
      <c r="AX714" s="336"/>
      <c r="AY714" s="336"/>
      <c r="AZ714" s="336"/>
      <c r="BA714" s="336"/>
      <c r="BB714" s="336"/>
      <c r="BC714" s="336"/>
      <c r="BD714" s="336"/>
      <c r="BE714" s="336"/>
      <c r="BF714" s="336"/>
    </row>
    <row r="715" spans="1:58" s="109" customFormat="1" ht="12.95" customHeight="1">
      <c r="A715" s="376"/>
      <c r="B715" s="365"/>
      <c r="C715" s="300"/>
      <c r="D715" s="300"/>
      <c r="E715" s="379"/>
      <c r="F715" s="361"/>
      <c r="G715" s="315"/>
      <c r="H715" s="315"/>
      <c r="I715" s="315"/>
      <c r="J715" s="315"/>
      <c r="K715" s="315"/>
      <c r="L715" s="368"/>
      <c r="M715" s="250"/>
      <c r="N715" s="371"/>
      <c r="O715" s="251" t="str">
        <f>IFERROR(INDEX('Pipe Table'!$A$3:$R$39,MATCH('WELD LOG'!N715,'Pipe Table'!$A$3:$A$39,),MATCH('WELD LOG'!M715,'Pipe Table'!$A$3:$R$3,0)),"")</f>
        <v/>
      </c>
      <c r="P715" s="601">
        <f t="shared" si="11"/>
        <v>0</v>
      </c>
      <c r="Q715" s="316"/>
      <c r="R715" s="316"/>
      <c r="S715" s="352"/>
      <c r="T715" s="316"/>
      <c r="U715" s="316"/>
      <c r="V715" s="348"/>
      <c r="W715" s="316"/>
      <c r="X715" s="313"/>
      <c r="Y715" s="313"/>
      <c r="Z715" s="313"/>
      <c r="AA715" s="350"/>
      <c r="AB715" s="350"/>
      <c r="AC715" s="313"/>
      <c r="AD715" s="313"/>
      <c r="AE715" s="316"/>
      <c r="AF715" s="363"/>
      <c r="AG715" s="315"/>
      <c r="AH715" s="313"/>
      <c r="AI715" s="313"/>
      <c r="AJ715" s="313"/>
      <c r="AK715" s="350"/>
      <c r="AL715" s="367"/>
      <c r="AM715" s="378"/>
      <c r="AN715" s="311"/>
      <c r="AO715" s="313"/>
      <c r="AP715" s="373"/>
      <c r="AQ715" s="336"/>
      <c r="AR715" s="336"/>
      <c r="AS715" s="336"/>
      <c r="AT715" s="336"/>
      <c r="AU715" s="336"/>
      <c r="AV715" s="336"/>
      <c r="AW715" s="336"/>
      <c r="AX715" s="336"/>
      <c r="AY715" s="336"/>
      <c r="AZ715" s="336"/>
      <c r="BA715" s="336"/>
      <c r="BB715" s="336"/>
      <c r="BC715" s="336"/>
      <c r="BD715" s="336"/>
      <c r="BE715" s="336"/>
      <c r="BF715" s="336"/>
    </row>
    <row r="716" spans="1:58" s="109" customFormat="1" ht="12.95" customHeight="1">
      <c r="A716" s="376"/>
      <c r="B716" s="365"/>
      <c r="C716" s="300"/>
      <c r="D716" s="300"/>
      <c r="E716" s="379"/>
      <c r="F716" s="361"/>
      <c r="G716" s="315"/>
      <c r="H716" s="315"/>
      <c r="I716" s="315"/>
      <c r="J716" s="315"/>
      <c r="K716" s="315"/>
      <c r="L716" s="368"/>
      <c r="M716" s="250"/>
      <c r="N716" s="371"/>
      <c r="O716" s="251" t="str">
        <f>IFERROR(INDEX('Pipe Table'!$A$3:$R$39,MATCH('WELD LOG'!N716,'Pipe Table'!$A$3:$A$39,),MATCH('WELD LOG'!M716,'Pipe Table'!$A$3:$R$3,0)),"")</f>
        <v/>
      </c>
      <c r="P716" s="601">
        <f t="shared" si="11"/>
        <v>0</v>
      </c>
      <c r="Q716" s="316"/>
      <c r="R716" s="316"/>
      <c r="S716" s="352"/>
      <c r="T716" s="316"/>
      <c r="U716" s="316"/>
      <c r="V716" s="348"/>
      <c r="W716" s="316"/>
      <c r="X716" s="313"/>
      <c r="Y716" s="313"/>
      <c r="Z716" s="313"/>
      <c r="AA716" s="350"/>
      <c r="AB716" s="350"/>
      <c r="AC716" s="313"/>
      <c r="AD716" s="313"/>
      <c r="AE716" s="316"/>
      <c r="AF716" s="363"/>
      <c r="AG716" s="315"/>
      <c r="AH716" s="313"/>
      <c r="AI716" s="313"/>
      <c r="AJ716" s="313"/>
      <c r="AK716" s="350"/>
      <c r="AL716" s="367"/>
      <c r="AM716" s="378"/>
      <c r="AN716" s="311"/>
      <c r="AO716" s="313"/>
      <c r="AP716" s="373"/>
      <c r="AQ716" s="336"/>
      <c r="AR716" s="336"/>
      <c r="AS716" s="336"/>
      <c r="AT716" s="336"/>
      <c r="AU716" s="336"/>
      <c r="AV716" s="336"/>
      <c r="AW716" s="336"/>
      <c r="AX716" s="336"/>
      <c r="AY716" s="336"/>
      <c r="AZ716" s="336"/>
      <c r="BA716" s="336"/>
      <c r="BB716" s="336"/>
      <c r="BC716" s="336"/>
      <c r="BD716" s="336"/>
      <c r="BE716" s="336"/>
      <c r="BF716" s="336"/>
    </row>
    <row r="717" spans="1:58" s="109" customFormat="1" ht="12.95" customHeight="1">
      <c r="A717" s="376"/>
      <c r="B717" s="365"/>
      <c r="C717" s="300"/>
      <c r="D717" s="300"/>
      <c r="E717" s="379"/>
      <c r="F717" s="361"/>
      <c r="G717" s="315"/>
      <c r="H717" s="315"/>
      <c r="I717" s="315"/>
      <c r="J717" s="315"/>
      <c r="K717" s="315"/>
      <c r="L717" s="368"/>
      <c r="M717" s="250"/>
      <c r="N717" s="371"/>
      <c r="O717" s="251" t="str">
        <f>IFERROR(INDEX('Pipe Table'!$A$3:$R$39,MATCH('WELD LOG'!N717,'Pipe Table'!$A$3:$A$39,),MATCH('WELD LOG'!M717,'Pipe Table'!$A$3:$R$3,0)),"")</f>
        <v/>
      </c>
      <c r="P717" s="601">
        <f t="shared" si="11"/>
        <v>0</v>
      </c>
      <c r="Q717" s="316"/>
      <c r="R717" s="316"/>
      <c r="S717" s="352"/>
      <c r="T717" s="316"/>
      <c r="U717" s="316"/>
      <c r="V717" s="348"/>
      <c r="W717" s="316"/>
      <c r="X717" s="313"/>
      <c r="Y717" s="313"/>
      <c r="Z717" s="313"/>
      <c r="AA717" s="350"/>
      <c r="AB717" s="350"/>
      <c r="AC717" s="313"/>
      <c r="AD717" s="313"/>
      <c r="AE717" s="316"/>
      <c r="AF717" s="363"/>
      <c r="AG717" s="315"/>
      <c r="AH717" s="313"/>
      <c r="AI717" s="313"/>
      <c r="AJ717" s="313"/>
      <c r="AK717" s="350"/>
      <c r="AL717" s="367"/>
      <c r="AM717" s="378"/>
      <c r="AN717" s="311"/>
      <c r="AO717" s="313"/>
      <c r="AP717" s="373"/>
      <c r="AQ717" s="336"/>
      <c r="AR717" s="336"/>
      <c r="AS717" s="336"/>
      <c r="AT717" s="336"/>
      <c r="AU717" s="336"/>
      <c r="AV717" s="336"/>
      <c r="AW717" s="336"/>
      <c r="AX717" s="336"/>
      <c r="AY717" s="336"/>
      <c r="AZ717" s="336"/>
      <c r="BA717" s="336"/>
      <c r="BB717" s="336"/>
      <c r="BC717" s="336"/>
      <c r="BD717" s="336"/>
      <c r="BE717" s="336"/>
      <c r="BF717" s="336"/>
    </row>
    <row r="718" spans="1:58" s="109" customFormat="1" ht="12.95" customHeight="1">
      <c r="A718" s="376"/>
      <c r="B718" s="365"/>
      <c r="C718" s="300"/>
      <c r="D718" s="300"/>
      <c r="E718" s="379"/>
      <c r="F718" s="361"/>
      <c r="G718" s="315"/>
      <c r="H718" s="315"/>
      <c r="I718" s="315"/>
      <c r="J718" s="315"/>
      <c r="K718" s="315"/>
      <c r="L718" s="368"/>
      <c r="M718" s="250"/>
      <c r="N718" s="371"/>
      <c r="O718" s="251" t="str">
        <f>IFERROR(INDEX('Pipe Table'!$A$3:$R$39,MATCH('WELD LOG'!N718,'Pipe Table'!$A$3:$A$39,),MATCH('WELD LOG'!M718,'Pipe Table'!$A$3:$R$3,0)),"")</f>
        <v/>
      </c>
      <c r="P718" s="601">
        <f t="shared" si="11"/>
        <v>0</v>
      </c>
      <c r="Q718" s="316"/>
      <c r="R718" s="316"/>
      <c r="S718" s="352"/>
      <c r="T718" s="316"/>
      <c r="U718" s="316"/>
      <c r="V718" s="348"/>
      <c r="W718" s="316"/>
      <c r="X718" s="313"/>
      <c r="Y718" s="313"/>
      <c r="Z718" s="313"/>
      <c r="AA718" s="350"/>
      <c r="AB718" s="350"/>
      <c r="AC718" s="313"/>
      <c r="AD718" s="313"/>
      <c r="AE718" s="316"/>
      <c r="AF718" s="363"/>
      <c r="AG718" s="315"/>
      <c r="AH718" s="313"/>
      <c r="AI718" s="313"/>
      <c r="AJ718" s="313"/>
      <c r="AK718" s="350"/>
      <c r="AL718" s="367"/>
      <c r="AM718" s="378"/>
      <c r="AN718" s="311"/>
      <c r="AO718" s="313"/>
      <c r="AP718" s="373"/>
      <c r="AQ718" s="336"/>
      <c r="AR718" s="336"/>
      <c r="AS718" s="336"/>
      <c r="AT718" s="336"/>
      <c r="AU718" s="336"/>
      <c r="AV718" s="336"/>
      <c r="AW718" s="336"/>
      <c r="AX718" s="336"/>
      <c r="AY718" s="336"/>
      <c r="AZ718" s="336"/>
      <c r="BA718" s="336"/>
      <c r="BB718" s="336"/>
      <c r="BC718" s="336"/>
      <c r="BD718" s="336"/>
      <c r="BE718" s="336"/>
      <c r="BF718" s="336"/>
    </row>
    <row r="719" spans="1:58" s="109" customFormat="1" ht="12.95" customHeight="1">
      <c r="A719" s="376"/>
      <c r="B719" s="365"/>
      <c r="C719" s="300"/>
      <c r="D719" s="300"/>
      <c r="E719" s="379"/>
      <c r="F719" s="361"/>
      <c r="G719" s="315"/>
      <c r="H719" s="315"/>
      <c r="I719" s="315"/>
      <c r="J719" s="315"/>
      <c r="K719" s="315"/>
      <c r="L719" s="368"/>
      <c r="M719" s="250"/>
      <c r="N719" s="371"/>
      <c r="O719" s="251" t="str">
        <f>IFERROR(INDEX('Pipe Table'!$A$3:$R$39,MATCH('WELD LOG'!N719,'Pipe Table'!$A$3:$A$39,),MATCH('WELD LOG'!M719,'Pipe Table'!$A$3:$R$3,0)),"")</f>
        <v/>
      </c>
      <c r="P719" s="601">
        <f t="shared" si="11"/>
        <v>0</v>
      </c>
      <c r="Q719" s="316"/>
      <c r="R719" s="316"/>
      <c r="S719" s="352"/>
      <c r="T719" s="316"/>
      <c r="U719" s="316"/>
      <c r="V719" s="348"/>
      <c r="W719" s="316"/>
      <c r="X719" s="313"/>
      <c r="Y719" s="313"/>
      <c r="Z719" s="313"/>
      <c r="AA719" s="350"/>
      <c r="AB719" s="350"/>
      <c r="AC719" s="313"/>
      <c r="AD719" s="313"/>
      <c r="AE719" s="316"/>
      <c r="AF719" s="363"/>
      <c r="AG719" s="315"/>
      <c r="AH719" s="313"/>
      <c r="AI719" s="313"/>
      <c r="AJ719" s="313"/>
      <c r="AK719" s="350"/>
      <c r="AL719" s="367"/>
      <c r="AM719" s="378"/>
      <c r="AN719" s="311"/>
      <c r="AO719" s="313"/>
      <c r="AP719" s="373"/>
      <c r="AQ719" s="336"/>
      <c r="AR719" s="336"/>
      <c r="AS719" s="336"/>
      <c r="AT719" s="336"/>
      <c r="AU719" s="336"/>
      <c r="AV719" s="336"/>
      <c r="AW719" s="336"/>
      <c r="AX719" s="336"/>
      <c r="AY719" s="336"/>
      <c r="AZ719" s="336"/>
      <c r="BA719" s="336"/>
      <c r="BB719" s="336"/>
      <c r="BC719" s="336"/>
      <c r="BD719" s="336"/>
      <c r="BE719" s="336"/>
      <c r="BF719" s="336"/>
    </row>
    <row r="720" spans="1:58" s="109" customFormat="1" ht="12.95" customHeight="1">
      <c r="A720" s="376"/>
      <c r="B720" s="365"/>
      <c r="C720" s="300"/>
      <c r="D720" s="300"/>
      <c r="E720" s="379"/>
      <c r="F720" s="361"/>
      <c r="G720" s="315"/>
      <c r="H720" s="315"/>
      <c r="I720" s="315"/>
      <c r="J720" s="315"/>
      <c r="K720" s="315"/>
      <c r="L720" s="368"/>
      <c r="M720" s="250"/>
      <c r="N720" s="371"/>
      <c r="O720" s="251" t="str">
        <f>IFERROR(INDEX('Pipe Table'!$A$3:$R$39,MATCH('WELD LOG'!N720,'Pipe Table'!$A$3:$A$39,),MATCH('WELD LOG'!M720,'Pipe Table'!$A$3:$R$3,0)),"")</f>
        <v/>
      </c>
      <c r="P720" s="601">
        <f t="shared" si="11"/>
        <v>0</v>
      </c>
      <c r="Q720" s="316"/>
      <c r="R720" s="316"/>
      <c r="S720" s="352"/>
      <c r="T720" s="316"/>
      <c r="U720" s="316"/>
      <c r="V720" s="348"/>
      <c r="W720" s="316"/>
      <c r="X720" s="313"/>
      <c r="Y720" s="313"/>
      <c r="Z720" s="313"/>
      <c r="AA720" s="350"/>
      <c r="AB720" s="350"/>
      <c r="AC720" s="313"/>
      <c r="AD720" s="313"/>
      <c r="AE720" s="316"/>
      <c r="AF720" s="363"/>
      <c r="AG720" s="315"/>
      <c r="AH720" s="313"/>
      <c r="AI720" s="313"/>
      <c r="AJ720" s="313"/>
      <c r="AK720" s="350"/>
      <c r="AL720" s="367"/>
      <c r="AM720" s="378"/>
      <c r="AN720" s="311"/>
      <c r="AO720" s="313"/>
      <c r="AP720" s="373"/>
      <c r="AQ720" s="336"/>
      <c r="AR720" s="336"/>
      <c r="AS720" s="336"/>
      <c r="AT720" s="336"/>
      <c r="AU720" s="336"/>
      <c r="AV720" s="336"/>
      <c r="AW720" s="336"/>
      <c r="AX720" s="336"/>
      <c r="AY720" s="336"/>
      <c r="AZ720" s="336"/>
      <c r="BA720" s="336"/>
      <c r="BB720" s="336"/>
      <c r="BC720" s="336"/>
      <c r="BD720" s="336"/>
      <c r="BE720" s="336"/>
      <c r="BF720" s="336"/>
    </row>
    <row r="721" spans="1:58" s="109" customFormat="1" ht="12.95" customHeight="1">
      <c r="A721" s="376"/>
      <c r="B721" s="365"/>
      <c r="C721" s="300"/>
      <c r="D721" s="300"/>
      <c r="E721" s="379"/>
      <c r="F721" s="361"/>
      <c r="G721" s="315"/>
      <c r="H721" s="315"/>
      <c r="I721" s="315"/>
      <c r="J721" s="315"/>
      <c r="K721" s="315"/>
      <c r="L721" s="368"/>
      <c r="M721" s="250"/>
      <c r="N721" s="371"/>
      <c r="O721" s="251" t="str">
        <f>IFERROR(INDEX('Pipe Table'!$A$3:$R$39,MATCH('WELD LOG'!N721,'Pipe Table'!$A$3:$A$39,),MATCH('WELD LOG'!M721,'Pipe Table'!$A$3:$R$3,0)),"")</f>
        <v/>
      </c>
      <c r="P721" s="601">
        <f t="shared" si="11"/>
        <v>0</v>
      </c>
      <c r="Q721" s="316"/>
      <c r="R721" s="316"/>
      <c r="S721" s="352"/>
      <c r="T721" s="316"/>
      <c r="U721" s="316"/>
      <c r="V721" s="348"/>
      <c r="W721" s="316"/>
      <c r="X721" s="313"/>
      <c r="Y721" s="313"/>
      <c r="Z721" s="313"/>
      <c r="AA721" s="350"/>
      <c r="AB721" s="350"/>
      <c r="AC721" s="313"/>
      <c r="AD721" s="313"/>
      <c r="AE721" s="316"/>
      <c r="AF721" s="363"/>
      <c r="AG721" s="315"/>
      <c r="AH721" s="313"/>
      <c r="AI721" s="313"/>
      <c r="AJ721" s="313"/>
      <c r="AK721" s="350"/>
      <c r="AL721" s="367"/>
      <c r="AM721" s="378"/>
      <c r="AN721" s="311"/>
      <c r="AO721" s="313"/>
      <c r="AP721" s="373"/>
      <c r="AQ721" s="336"/>
      <c r="AR721" s="336"/>
      <c r="AS721" s="336"/>
      <c r="AT721" s="336"/>
      <c r="AU721" s="336"/>
      <c r="AV721" s="336"/>
      <c r="AW721" s="336"/>
      <c r="AX721" s="336"/>
      <c r="AY721" s="336"/>
      <c r="AZ721" s="336"/>
      <c r="BA721" s="336"/>
      <c r="BB721" s="336"/>
      <c r="BC721" s="336"/>
      <c r="BD721" s="336"/>
      <c r="BE721" s="336"/>
      <c r="BF721" s="336"/>
    </row>
    <row r="722" spans="1:58" s="109" customFormat="1" ht="12.95" customHeight="1">
      <c r="A722" s="376"/>
      <c r="B722" s="365"/>
      <c r="C722" s="300"/>
      <c r="D722" s="300"/>
      <c r="E722" s="379"/>
      <c r="F722" s="361"/>
      <c r="G722" s="315"/>
      <c r="H722" s="315"/>
      <c r="I722" s="315"/>
      <c r="J722" s="315"/>
      <c r="K722" s="315"/>
      <c r="L722" s="368"/>
      <c r="M722" s="250"/>
      <c r="N722" s="371"/>
      <c r="O722" s="251" t="str">
        <f>IFERROR(INDEX('Pipe Table'!$A$3:$R$39,MATCH('WELD LOG'!N722,'Pipe Table'!$A$3:$A$39,),MATCH('WELD LOG'!M722,'Pipe Table'!$A$3:$R$3,0)),"")</f>
        <v/>
      </c>
      <c r="P722" s="601">
        <f t="shared" si="11"/>
        <v>0</v>
      </c>
      <c r="Q722" s="316"/>
      <c r="R722" s="316"/>
      <c r="S722" s="352"/>
      <c r="T722" s="316"/>
      <c r="U722" s="316"/>
      <c r="V722" s="348"/>
      <c r="W722" s="316"/>
      <c r="X722" s="313"/>
      <c r="Y722" s="313"/>
      <c r="Z722" s="313"/>
      <c r="AA722" s="350"/>
      <c r="AB722" s="350"/>
      <c r="AC722" s="313"/>
      <c r="AD722" s="313"/>
      <c r="AE722" s="316"/>
      <c r="AF722" s="363"/>
      <c r="AG722" s="315"/>
      <c r="AH722" s="313"/>
      <c r="AI722" s="313"/>
      <c r="AJ722" s="313"/>
      <c r="AK722" s="350"/>
      <c r="AL722" s="367"/>
      <c r="AM722" s="378"/>
      <c r="AN722" s="311"/>
      <c r="AO722" s="313"/>
      <c r="AP722" s="373"/>
      <c r="AQ722" s="336"/>
      <c r="AR722" s="336"/>
      <c r="AS722" s="336"/>
      <c r="AT722" s="336"/>
      <c r="AU722" s="336"/>
      <c r="AV722" s="336"/>
      <c r="AW722" s="336"/>
      <c r="AX722" s="336"/>
      <c r="AY722" s="336"/>
      <c r="AZ722" s="336"/>
      <c r="BA722" s="336"/>
      <c r="BB722" s="336"/>
      <c r="BC722" s="336"/>
      <c r="BD722" s="336"/>
      <c r="BE722" s="336"/>
      <c r="BF722" s="336"/>
    </row>
    <row r="723" spans="1:58" s="109" customFormat="1" ht="12.95" customHeight="1">
      <c r="A723" s="376"/>
      <c r="B723" s="365"/>
      <c r="C723" s="300"/>
      <c r="D723" s="300"/>
      <c r="E723" s="379"/>
      <c r="F723" s="361"/>
      <c r="G723" s="315"/>
      <c r="H723" s="315"/>
      <c r="I723" s="315"/>
      <c r="J723" s="315"/>
      <c r="K723" s="315"/>
      <c r="L723" s="368"/>
      <c r="M723" s="250"/>
      <c r="N723" s="371"/>
      <c r="O723" s="251" t="str">
        <f>IFERROR(INDEX('Pipe Table'!$A$3:$R$39,MATCH('WELD LOG'!N723,'Pipe Table'!$A$3:$A$39,),MATCH('WELD LOG'!M723,'Pipe Table'!$A$3:$R$3,0)),"")</f>
        <v/>
      </c>
      <c r="P723" s="601">
        <f t="shared" si="11"/>
        <v>0</v>
      </c>
      <c r="Q723" s="316"/>
      <c r="R723" s="316"/>
      <c r="S723" s="352"/>
      <c r="T723" s="316"/>
      <c r="U723" s="316"/>
      <c r="V723" s="348"/>
      <c r="W723" s="316"/>
      <c r="X723" s="313"/>
      <c r="Y723" s="313"/>
      <c r="Z723" s="313"/>
      <c r="AA723" s="350"/>
      <c r="AB723" s="350"/>
      <c r="AC723" s="313"/>
      <c r="AD723" s="313"/>
      <c r="AE723" s="316"/>
      <c r="AF723" s="363"/>
      <c r="AG723" s="315"/>
      <c r="AH723" s="313"/>
      <c r="AI723" s="313"/>
      <c r="AJ723" s="313"/>
      <c r="AK723" s="350"/>
      <c r="AL723" s="367"/>
      <c r="AM723" s="378"/>
      <c r="AN723" s="311"/>
      <c r="AO723" s="313"/>
      <c r="AP723" s="373"/>
      <c r="AQ723" s="336"/>
      <c r="AR723" s="336"/>
      <c r="AS723" s="336"/>
      <c r="AT723" s="336"/>
      <c r="AU723" s="336"/>
      <c r="AV723" s="336"/>
      <c r="AW723" s="336"/>
      <c r="AX723" s="336"/>
      <c r="AY723" s="336"/>
      <c r="AZ723" s="336"/>
      <c r="BA723" s="336"/>
      <c r="BB723" s="336"/>
      <c r="BC723" s="336"/>
      <c r="BD723" s="336"/>
      <c r="BE723" s="336"/>
      <c r="BF723" s="336"/>
    </row>
    <row r="724" spans="1:58" s="109" customFormat="1" ht="12.95" customHeight="1">
      <c r="A724" s="376"/>
      <c r="B724" s="365"/>
      <c r="C724" s="300"/>
      <c r="D724" s="300"/>
      <c r="E724" s="379"/>
      <c r="F724" s="361"/>
      <c r="G724" s="315"/>
      <c r="H724" s="315"/>
      <c r="I724" s="315"/>
      <c r="J724" s="315"/>
      <c r="K724" s="315"/>
      <c r="L724" s="368"/>
      <c r="M724" s="250"/>
      <c r="N724" s="371"/>
      <c r="O724" s="251" t="str">
        <f>IFERROR(INDEX('Pipe Table'!$A$3:$R$39,MATCH('WELD LOG'!N724,'Pipe Table'!$A$3:$A$39,),MATCH('WELD LOG'!M724,'Pipe Table'!$A$3:$R$3,0)),"")</f>
        <v/>
      </c>
      <c r="P724" s="601">
        <f t="shared" si="11"/>
        <v>0</v>
      </c>
      <c r="Q724" s="316"/>
      <c r="R724" s="316"/>
      <c r="S724" s="352"/>
      <c r="T724" s="316"/>
      <c r="U724" s="316"/>
      <c r="V724" s="348"/>
      <c r="W724" s="316"/>
      <c r="X724" s="313"/>
      <c r="Y724" s="313"/>
      <c r="Z724" s="313"/>
      <c r="AA724" s="350"/>
      <c r="AB724" s="350"/>
      <c r="AC724" s="313"/>
      <c r="AD724" s="313"/>
      <c r="AE724" s="316"/>
      <c r="AF724" s="363"/>
      <c r="AG724" s="315"/>
      <c r="AH724" s="313"/>
      <c r="AI724" s="313"/>
      <c r="AJ724" s="313"/>
      <c r="AK724" s="350"/>
      <c r="AL724" s="367"/>
      <c r="AM724" s="378"/>
      <c r="AN724" s="311"/>
      <c r="AO724" s="313"/>
      <c r="AP724" s="373"/>
      <c r="AQ724" s="336"/>
      <c r="AR724" s="336"/>
      <c r="AS724" s="336"/>
      <c r="AT724" s="336"/>
      <c r="AU724" s="336"/>
      <c r="AV724" s="336"/>
      <c r="AW724" s="336"/>
      <c r="AX724" s="336"/>
      <c r="AY724" s="336"/>
      <c r="AZ724" s="336"/>
      <c r="BA724" s="336"/>
      <c r="BB724" s="336"/>
      <c r="BC724" s="336"/>
      <c r="BD724" s="336"/>
      <c r="BE724" s="336"/>
      <c r="BF724" s="336"/>
    </row>
    <row r="725" spans="1:58" s="109" customFormat="1" ht="12.95" customHeight="1">
      <c r="A725" s="376"/>
      <c r="B725" s="365"/>
      <c r="C725" s="300"/>
      <c r="D725" s="300"/>
      <c r="E725" s="379"/>
      <c r="F725" s="361"/>
      <c r="G725" s="315"/>
      <c r="H725" s="315"/>
      <c r="I725" s="315"/>
      <c r="J725" s="315"/>
      <c r="K725" s="315"/>
      <c r="L725" s="368"/>
      <c r="M725" s="250"/>
      <c r="N725" s="371"/>
      <c r="O725" s="251" t="str">
        <f>IFERROR(INDEX('Pipe Table'!$A$3:$R$39,MATCH('WELD LOG'!N725,'Pipe Table'!$A$3:$A$39,),MATCH('WELD LOG'!M725,'Pipe Table'!$A$3:$R$3,0)),"")</f>
        <v/>
      </c>
      <c r="P725" s="601">
        <f t="shared" si="11"/>
        <v>0</v>
      </c>
      <c r="Q725" s="316"/>
      <c r="R725" s="316"/>
      <c r="S725" s="352"/>
      <c r="T725" s="316"/>
      <c r="U725" s="316"/>
      <c r="V725" s="348"/>
      <c r="W725" s="316"/>
      <c r="X725" s="313"/>
      <c r="Y725" s="313"/>
      <c r="Z725" s="313"/>
      <c r="AA725" s="350"/>
      <c r="AB725" s="350"/>
      <c r="AC725" s="313"/>
      <c r="AD725" s="313"/>
      <c r="AE725" s="316"/>
      <c r="AF725" s="363"/>
      <c r="AG725" s="315"/>
      <c r="AH725" s="313"/>
      <c r="AI725" s="313"/>
      <c r="AJ725" s="313"/>
      <c r="AK725" s="350"/>
      <c r="AL725" s="367"/>
      <c r="AM725" s="378"/>
      <c r="AN725" s="311"/>
      <c r="AO725" s="313"/>
      <c r="AP725" s="373"/>
      <c r="AQ725" s="336"/>
      <c r="AR725" s="336"/>
      <c r="AS725" s="336"/>
      <c r="AT725" s="336"/>
      <c r="AU725" s="336"/>
      <c r="AV725" s="336"/>
      <c r="AW725" s="336"/>
      <c r="AX725" s="336"/>
      <c r="AY725" s="336"/>
      <c r="AZ725" s="336"/>
      <c r="BA725" s="336"/>
      <c r="BB725" s="336"/>
      <c r="BC725" s="336"/>
      <c r="BD725" s="336"/>
      <c r="BE725" s="336"/>
      <c r="BF725" s="336"/>
    </row>
    <row r="726" spans="1:58" s="109" customFormat="1" ht="12.95" customHeight="1">
      <c r="A726" s="376"/>
      <c r="B726" s="365"/>
      <c r="C726" s="300"/>
      <c r="D726" s="300"/>
      <c r="E726" s="379"/>
      <c r="F726" s="361"/>
      <c r="G726" s="315"/>
      <c r="H726" s="315"/>
      <c r="I726" s="315"/>
      <c r="J726" s="315"/>
      <c r="K726" s="315"/>
      <c r="L726" s="368"/>
      <c r="M726" s="250"/>
      <c r="N726" s="371"/>
      <c r="O726" s="251" t="str">
        <f>IFERROR(INDEX('Pipe Table'!$A$3:$R$39,MATCH('WELD LOG'!N726,'Pipe Table'!$A$3:$A$39,),MATCH('WELD LOG'!M726,'Pipe Table'!$A$3:$R$3,0)),"")</f>
        <v/>
      </c>
      <c r="P726" s="601">
        <f t="shared" si="11"/>
        <v>0</v>
      </c>
      <c r="Q726" s="316"/>
      <c r="R726" s="316"/>
      <c r="S726" s="352"/>
      <c r="T726" s="316"/>
      <c r="U726" s="316"/>
      <c r="V726" s="348"/>
      <c r="W726" s="316"/>
      <c r="X726" s="313"/>
      <c r="Y726" s="313"/>
      <c r="Z726" s="313"/>
      <c r="AA726" s="350"/>
      <c r="AB726" s="350"/>
      <c r="AC726" s="313"/>
      <c r="AD726" s="313"/>
      <c r="AE726" s="316"/>
      <c r="AF726" s="363"/>
      <c r="AG726" s="315"/>
      <c r="AH726" s="313"/>
      <c r="AI726" s="313"/>
      <c r="AJ726" s="313"/>
      <c r="AK726" s="350"/>
      <c r="AL726" s="367"/>
      <c r="AM726" s="378"/>
      <c r="AN726" s="311"/>
      <c r="AO726" s="313"/>
      <c r="AP726" s="373"/>
      <c r="AQ726" s="336"/>
      <c r="AR726" s="336"/>
      <c r="AS726" s="336"/>
      <c r="AT726" s="336"/>
      <c r="AU726" s="336"/>
      <c r="AV726" s="336"/>
      <c r="AW726" s="336"/>
      <c r="AX726" s="336"/>
      <c r="AY726" s="336"/>
      <c r="AZ726" s="336"/>
      <c r="BA726" s="336"/>
      <c r="BB726" s="336"/>
      <c r="BC726" s="336"/>
      <c r="BD726" s="336"/>
      <c r="BE726" s="336"/>
      <c r="BF726" s="336"/>
    </row>
    <row r="727" spans="1:58" s="109" customFormat="1" ht="12.95" customHeight="1">
      <c r="A727" s="376"/>
      <c r="B727" s="365"/>
      <c r="C727" s="300"/>
      <c r="D727" s="300"/>
      <c r="E727" s="379"/>
      <c r="F727" s="361"/>
      <c r="G727" s="315"/>
      <c r="H727" s="315"/>
      <c r="I727" s="315"/>
      <c r="J727" s="315"/>
      <c r="K727" s="315"/>
      <c r="L727" s="368"/>
      <c r="M727" s="250"/>
      <c r="N727" s="371"/>
      <c r="O727" s="251" t="str">
        <f>IFERROR(INDEX('Pipe Table'!$A$3:$R$39,MATCH('WELD LOG'!N727,'Pipe Table'!$A$3:$A$39,),MATCH('WELD LOG'!M727,'Pipe Table'!$A$3:$R$3,0)),"")</f>
        <v/>
      </c>
      <c r="P727" s="601">
        <f t="shared" si="11"/>
        <v>0</v>
      </c>
      <c r="Q727" s="316"/>
      <c r="R727" s="316"/>
      <c r="S727" s="352"/>
      <c r="T727" s="316"/>
      <c r="U727" s="316"/>
      <c r="V727" s="348"/>
      <c r="W727" s="316"/>
      <c r="X727" s="313"/>
      <c r="Y727" s="313"/>
      <c r="Z727" s="313"/>
      <c r="AA727" s="350"/>
      <c r="AB727" s="350"/>
      <c r="AC727" s="313"/>
      <c r="AD727" s="313"/>
      <c r="AE727" s="316"/>
      <c r="AF727" s="363"/>
      <c r="AG727" s="315"/>
      <c r="AH727" s="313"/>
      <c r="AI727" s="313"/>
      <c r="AJ727" s="313"/>
      <c r="AK727" s="350"/>
      <c r="AL727" s="367"/>
      <c r="AM727" s="378"/>
      <c r="AN727" s="311"/>
      <c r="AO727" s="313"/>
      <c r="AP727" s="373"/>
      <c r="AQ727" s="336"/>
      <c r="AR727" s="336"/>
      <c r="AS727" s="336"/>
      <c r="AT727" s="336"/>
      <c r="AU727" s="336"/>
      <c r="AV727" s="336"/>
      <c r="AW727" s="336"/>
      <c r="AX727" s="336"/>
      <c r="AY727" s="336"/>
      <c r="AZ727" s="336"/>
      <c r="BA727" s="336"/>
      <c r="BB727" s="336"/>
      <c r="BC727" s="336"/>
      <c r="BD727" s="336"/>
      <c r="BE727" s="336"/>
      <c r="BF727" s="336"/>
    </row>
    <row r="728" spans="1:58" s="109" customFormat="1" ht="12.95" customHeight="1">
      <c r="A728" s="376"/>
      <c r="B728" s="365"/>
      <c r="C728" s="300"/>
      <c r="D728" s="300"/>
      <c r="E728" s="379"/>
      <c r="F728" s="361"/>
      <c r="G728" s="315"/>
      <c r="H728" s="315"/>
      <c r="I728" s="315"/>
      <c r="J728" s="315"/>
      <c r="K728" s="315"/>
      <c r="L728" s="368"/>
      <c r="M728" s="250"/>
      <c r="N728" s="371"/>
      <c r="O728" s="251" t="str">
        <f>IFERROR(INDEX('Pipe Table'!$A$3:$R$39,MATCH('WELD LOG'!N728,'Pipe Table'!$A$3:$A$39,),MATCH('WELD LOG'!M728,'Pipe Table'!$A$3:$R$3,0)),"")</f>
        <v/>
      </c>
      <c r="P728" s="601">
        <f t="shared" si="11"/>
        <v>0</v>
      </c>
      <c r="Q728" s="316"/>
      <c r="R728" s="316"/>
      <c r="S728" s="352"/>
      <c r="T728" s="316"/>
      <c r="U728" s="316"/>
      <c r="V728" s="348"/>
      <c r="W728" s="316"/>
      <c r="X728" s="313"/>
      <c r="Y728" s="313"/>
      <c r="Z728" s="313"/>
      <c r="AA728" s="350"/>
      <c r="AB728" s="350"/>
      <c r="AC728" s="313"/>
      <c r="AD728" s="313"/>
      <c r="AE728" s="316"/>
      <c r="AF728" s="363"/>
      <c r="AG728" s="315"/>
      <c r="AH728" s="313"/>
      <c r="AI728" s="313"/>
      <c r="AJ728" s="313"/>
      <c r="AK728" s="350"/>
      <c r="AL728" s="367"/>
      <c r="AM728" s="378"/>
      <c r="AN728" s="311"/>
      <c r="AO728" s="313"/>
      <c r="AP728" s="373"/>
      <c r="AQ728" s="336"/>
      <c r="AR728" s="336"/>
      <c r="AS728" s="336"/>
      <c r="AT728" s="336"/>
      <c r="AU728" s="336"/>
      <c r="AV728" s="336"/>
      <c r="AW728" s="336"/>
      <c r="AX728" s="336"/>
      <c r="AY728" s="336"/>
      <c r="AZ728" s="336"/>
      <c r="BA728" s="336"/>
      <c r="BB728" s="336"/>
      <c r="BC728" s="336"/>
      <c r="BD728" s="336"/>
      <c r="BE728" s="336"/>
      <c r="BF728" s="336"/>
    </row>
    <row r="729" spans="1:58" s="109" customFormat="1" ht="12.95" customHeight="1">
      <c r="A729" s="376"/>
      <c r="B729" s="365"/>
      <c r="C729" s="300"/>
      <c r="D729" s="300"/>
      <c r="E729" s="379"/>
      <c r="F729" s="361"/>
      <c r="G729" s="315"/>
      <c r="H729" s="315"/>
      <c r="I729" s="315"/>
      <c r="J729" s="315"/>
      <c r="K729" s="315"/>
      <c r="L729" s="368"/>
      <c r="M729" s="250"/>
      <c r="N729" s="371"/>
      <c r="O729" s="251" t="str">
        <f>IFERROR(INDEX('Pipe Table'!$A$3:$R$39,MATCH('WELD LOG'!N729,'Pipe Table'!$A$3:$A$39,),MATCH('WELD LOG'!M729,'Pipe Table'!$A$3:$R$3,0)),"")</f>
        <v/>
      </c>
      <c r="P729" s="601">
        <f t="shared" si="11"/>
        <v>0</v>
      </c>
      <c r="Q729" s="316"/>
      <c r="R729" s="316"/>
      <c r="S729" s="352"/>
      <c r="T729" s="316"/>
      <c r="U729" s="316"/>
      <c r="V729" s="348"/>
      <c r="W729" s="316"/>
      <c r="X729" s="313"/>
      <c r="Y729" s="313"/>
      <c r="Z729" s="313"/>
      <c r="AA729" s="350"/>
      <c r="AB729" s="350"/>
      <c r="AC729" s="313"/>
      <c r="AD729" s="313"/>
      <c r="AE729" s="316"/>
      <c r="AF729" s="363"/>
      <c r="AG729" s="315"/>
      <c r="AH729" s="313"/>
      <c r="AI729" s="313"/>
      <c r="AJ729" s="313"/>
      <c r="AK729" s="350"/>
      <c r="AL729" s="367"/>
      <c r="AM729" s="378"/>
      <c r="AN729" s="311"/>
      <c r="AO729" s="313"/>
      <c r="AP729" s="373"/>
      <c r="AQ729" s="336"/>
      <c r="AR729" s="336"/>
      <c r="AS729" s="336"/>
      <c r="AT729" s="336"/>
      <c r="AU729" s="336"/>
      <c r="AV729" s="336"/>
      <c r="AW729" s="336"/>
      <c r="AX729" s="336"/>
      <c r="AY729" s="336"/>
      <c r="AZ729" s="336"/>
      <c r="BA729" s="336"/>
      <c r="BB729" s="336"/>
      <c r="BC729" s="336"/>
      <c r="BD729" s="336"/>
      <c r="BE729" s="336"/>
      <c r="BF729" s="336"/>
    </row>
    <row r="730" spans="1:58" s="109" customFormat="1" ht="12.95" customHeight="1">
      <c r="A730" s="376"/>
      <c r="B730" s="365"/>
      <c r="C730" s="300"/>
      <c r="D730" s="300"/>
      <c r="E730" s="379"/>
      <c r="F730" s="361"/>
      <c r="G730" s="315"/>
      <c r="H730" s="315"/>
      <c r="I730" s="315"/>
      <c r="J730" s="315"/>
      <c r="K730" s="315"/>
      <c r="L730" s="368"/>
      <c r="M730" s="250"/>
      <c r="N730" s="371"/>
      <c r="O730" s="251" t="str">
        <f>IFERROR(INDEX('Pipe Table'!$A$3:$R$39,MATCH('WELD LOG'!N730,'Pipe Table'!$A$3:$A$39,),MATCH('WELD LOG'!M730,'Pipe Table'!$A$3:$R$3,0)),"")</f>
        <v/>
      </c>
      <c r="P730" s="601">
        <f t="shared" si="11"/>
        <v>0</v>
      </c>
      <c r="Q730" s="316"/>
      <c r="R730" s="316"/>
      <c r="S730" s="352"/>
      <c r="T730" s="316"/>
      <c r="U730" s="316"/>
      <c r="V730" s="348"/>
      <c r="W730" s="316"/>
      <c r="X730" s="313"/>
      <c r="Y730" s="313"/>
      <c r="Z730" s="313"/>
      <c r="AA730" s="350"/>
      <c r="AB730" s="350"/>
      <c r="AC730" s="313"/>
      <c r="AD730" s="313"/>
      <c r="AE730" s="316"/>
      <c r="AF730" s="363"/>
      <c r="AG730" s="315"/>
      <c r="AH730" s="313"/>
      <c r="AI730" s="313"/>
      <c r="AJ730" s="313"/>
      <c r="AK730" s="350"/>
      <c r="AL730" s="367"/>
      <c r="AM730" s="378"/>
      <c r="AN730" s="311"/>
      <c r="AO730" s="313"/>
      <c r="AP730" s="373"/>
      <c r="AQ730" s="336"/>
      <c r="AR730" s="336"/>
      <c r="AS730" s="336"/>
      <c r="AT730" s="336"/>
      <c r="AU730" s="336"/>
      <c r="AV730" s="336"/>
      <c r="AW730" s="336"/>
      <c r="AX730" s="336"/>
      <c r="AY730" s="336"/>
      <c r="AZ730" s="336"/>
      <c r="BA730" s="336"/>
      <c r="BB730" s="336"/>
      <c r="BC730" s="336"/>
      <c r="BD730" s="336"/>
      <c r="BE730" s="336"/>
      <c r="BF730" s="336"/>
    </row>
    <row r="731" spans="1:58" s="109" customFormat="1" ht="12.95" customHeight="1">
      <c r="A731" s="376"/>
      <c r="B731" s="365"/>
      <c r="C731" s="300"/>
      <c r="D731" s="300"/>
      <c r="E731" s="379"/>
      <c r="F731" s="361"/>
      <c r="G731" s="315"/>
      <c r="H731" s="315"/>
      <c r="I731" s="315"/>
      <c r="J731" s="315"/>
      <c r="K731" s="315"/>
      <c r="L731" s="368"/>
      <c r="M731" s="250"/>
      <c r="N731" s="371"/>
      <c r="O731" s="251" t="str">
        <f>IFERROR(INDEX('Pipe Table'!$A$3:$R$39,MATCH('WELD LOG'!N731,'Pipe Table'!$A$3:$A$39,),MATCH('WELD LOG'!M731,'Pipe Table'!$A$3:$R$3,0)),"")</f>
        <v/>
      </c>
      <c r="P731" s="601">
        <f t="shared" si="11"/>
        <v>0</v>
      </c>
      <c r="Q731" s="316"/>
      <c r="R731" s="316"/>
      <c r="S731" s="352"/>
      <c r="T731" s="316"/>
      <c r="U731" s="316"/>
      <c r="V731" s="348"/>
      <c r="W731" s="316"/>
      <c r="X731" s="313"/>
      <c r="Y731" s="313"/>
      <c r="Z731" s="313"/>
      <c r="AA731" s="350"/>
      <c r="AB731" s="350"/>
      <c r="AC731" s="313"/>
      <c r="AD731" s="313"/>
      <c r="AE731" s="316"/>
      <c r="AF731" s="363"/>
      <c r="AG731" s="315"/>
      <c r="AH731" s="313"/>
      <c r="AI731" s="313"/>
      <c r="AJ731" s="313"/>
      <c r="AK731" s="350"/>
      <c r="AL731" s="367"/>
      <c r="AM731" s="378"/>
      <c r="AN731" s="311"/>
      <c r="AO731" s="313"/>
      <c r="AP731" s="373"/>
      <c r="AQ731" s="336"/>
      <c r="AR731" s="336"/>
      <c r="AS731" s="336"/>
      <c r="AT731" s="336"/>
      <c r="AU731" s="336"/>
      <c r="AV731" s="336"/>
      <c r="AW731" s="336"/>
      <c r="AX731" s="336"/>
      <c r="AY731" s="336"/>
      <c r="AZ731" s="336"/>
      <c r="BA731" s="336"/>
      <c r="BB731" s="336"/>
      <c r="BC731" s="336"/>
      <c r="BD731" s="336"/>
      <c r="BE731" s="336"/>
      <c r="BF731" s="336"/>
    </row>
    <row r="732" spans="1:58" s="109" customFormat="1" ht="12.95" customHeight="1">
      <c r="A732" s="376"/>
      <c r="B732" s="365"/>
      <c r="C732" s="300"/>
      <c r="D732" s="300"/>
      <c r="E732" s="379"/>
      <c r="F732" s="361"/>
      <c r="G732" s="315"/>
      <c r="H732" s="315"/>
      <c r="I732" s="315"/>
      <c r="J732" s="315"/>
      <c r="K732" s="315"/>
      <c r="L732" s="368"/>
      <c r="M732" s="250"/>
      <c r="N732" s="371"/>
      <c r="O732" s="251" t="str">
        <f>IFERROR(INDEX('Pipe Table'!$A$3:$R$39,MATCH('WELD LOG'!N732,'Pipe Table'!$A$3:$A$39,),MATCH('WELD LOG'!M732,'Pipe Table'!$A$3:$R$3,0)),"")</f>
        <v/>
      </c>
      <c r="P732" s="601">
        <f t="shared" si="11"/>
        <v>0</v>
      </c>
      <c r="Q732" s="316"/>
      <c r="R732" s="316"/>
      <c r="S732" s="352"/>
      <c r="T732" s="316"/>
      <c r="U732" s="316"/>
      <c r="V732" s="348"/>
      <c r="W732" s="316"/>
      <c r="X732" s="313"/>
      <c r="Y732" s="313"/>
      <c r="Z732" s="313"/>
      <c r="AA732" s="350"/>
      <c r="AB732" s="350"/>
      <c r="AC732" s="313"/>
      <c r="AD732" s="313"/>
      <c r="AE732" s="316"/>
      <c r="AF732" s="363"/>
      <c r="AG732" s="315"/>
      <c r="AH732" s="313"/>
      <c r="AI732" s="313"/>
      <c r="AJ732" s="313"/>
      <c r="AK732" s="350"/>
      <c r="AL732" s="367"/>
      <c r="AM732" s="378"/>
      <c r="AN732" s="311"/>
      <c r="AO732" s="313"/>
      <c r="AP732" s="373"/>
      <c r="AQ732" s="336"/>
      <c r="AR732" s="336"/>
      <c r="AS732" s="336"/>
      <c r="AT732" s="336"/>
      <c r="AU732" s="336"/>
      <c r="AV732" s="336"/>
      <c r="AW732" s="336"/>
      <c r="AX732" s="336"/>
      <c r="AY732" s="336"/>
      <c r="AZ732" s="336"/>
      <c r="BA732" s="336"/>
      <c r="BB732" s="336"/>
      <c r="BC732" s="336"/>
      <c r="BD732" s="336"/>
      <c r="BE732" s="336"/>
      <c r="BF732" s="336"/>
    </row>
    <row r="733" spans="1:58" s="109" customFormat="1" ht="12.95" customHeight="1">
      <c r="A733" s="376"/>
      <c r="B733" s="365"/>
      <c r="C733" s="300"/>
      <c r="D733" s="300"/>
      <c r="E733" s="362"/>
      <c r="F733" s="361"/>
      <c r="G733" s="315"/>
      <c r="H733" s="315"/>
      <c r="I733" s="315"/>
      <c r="J733" s="315"/>
      <c r="K733" s="315"/>
      <c r="L733" s="368"/>
      <c r="M733" s="250"/>
      <c r="N733" s="371"/>
      <c r="O733" s="251" t="str">
        <f>IFERROR(INDEX('Pipe Table'!$A$3:$R$39,MATCH('WELD LOG'!N733,'Pipe Table'!$A$3:$A$39,),MATCH('WELD LOG'!M733,'Pipe Table'!$A$3:$R$3,0)),"")</f>
        <v/>
      </c>
      <c r="P733" s="601">
        <f t="shared" si="11"/>
        <v>0</v>
      </c>
      <c r="Q733" s="372"/>
      <c r="R733" s="316"/>
      <c r="S733" s="352"/>
      <c r="T733" s="316"/>
      <c r="U733" s="315"/>
      <c r="V733" s="348"/>
      <c r="W733" s="316"/>
      <c r="X733" s="313"/>
      <c r="Y733" s="313"/>
      <c r="Z733" s="313"/>
      <c r="AA733" s="313"/>
      <c r="AB733" s="313"/>
      <c r="AC733" s="313"/>
      <c r="AD733" s="313"/>
      <c r="AE733" s="316"/>
      <c r="AF733" s="363"/>
      <c r="AG733" s="315"/>
      <c r="AH733" s="313"/>
      <c r="AI733" s="313"/>
      <c r="AJ733" s="313"/>
      <c r="AK733" s="313"/>
      <c r="AL733" s="367"/>
      <c r="AM733" s="311"/>
      <c r="AN733" s="311"/>
      <c r="AO733" s="313"/>
      <c r="AP733" s="373"/>
      <c r="AQ733" s="336"/>
      <c r="AR733" s="336"/>
      <c r="AS733" s="336"/>
      <c r="AT733" s="336"/>
      <c r="AU733" s="336"/>
      <c r="AV733" s="336"/>
      <c r="AW733" s="336"/>
      <c r="AX733" s="336"/>
      <c r="AY733" s="336"/>
      <c r="AZ733" s="336"/>
      <c r="BA733" s="336"/>
      <c r="BB733" s="336"/>
      <c r="BC733" s="336"/>
      <c r="BD733" s="336"/>
      <c r="BE733" s="336"/>
      <c r="BF733" s="336"/>
    </row>
    <row r="734" spans="1:58" s="109" customFormat="1" ht="12.95" customHeight="1">
      <c r="A734" s="376"/>
      <c r="B734" s="365"/>
      <c r="C734" s="300"/>
      <c r="D734" s="300"/>
      <c r="E734" s="362"/>
      <c r="F734" s="361"/>
      <c r="G734" s="315"/>
      <c r="H734" s="315"/>
      <c r="I734" s="315"/>
      <c r="J734" s="315"/>
      <c r="K734" s="315"/>
      <c r="L734" s="316"/>
      <c r="M734" s="250"/>
      <c r="N734" s="371"/>
      <c r="O734" s="251" t="str">
        <f>IFERROR(INDEX('Pipe Table'!$A$3:$R$39,MATCH('WELD LOG'!N734,'Pipe Table'!$A$3:$A$39,),MATCH('WELD LOG'!M734,'Pipe Table'!$A$3:$R$3,0)),"")</f>
        <v/>
      </c>
      <c r="P734" s="601">
        <f t="shared" si="11"/>
        <v>0</v>
      </c>
      <c r="Q734" s="316"/>
      <c r="R734" s="316"/>
      <c r="S734" s="352"/>
      <c r="T734" s="316"/>
      <c r="U734" s="316"/>
      <c r="V734" s="348"/>
      <c r="W734" s="316"/>
      <c r="X734" s="350"/>
      <c r="Y734" s="313"/>
      <c r="Z734" s="350"/>
      <c r="AA734" s="350"/>
      <c r="AB734" s="350"/>
      <c r="AC734" s="313"/>
      <c r="AD734" s="313"/>
      <c r="AE734" s="316"/>
      <c r="AF734" s="363"/>
      <c r="AG734" s="315"/>
      <c r="AH734" s="313"/>
      <c r="AI734" s="313"/>
      <c r="AJ734" s="313"/>
      <c r="AK734" s="313"/>
      <c r="AL734" s="367"/>
      <c r="AM734" s="378"/>
      <c r="AN734" s="311"/>
      <c r="AO734" s="313"/>
      <c r="AP734" s="373"/>
      <c r="AQ734" s="336"/>
      <c r="AR734" s="336"/>
      <c r="AS734" s="336"/>
      <c r="AT734" s="336"/>
      <c r="AU734" s="336"/>
      <c r="AV734" s="336"/>
      <c r="AW734" s="336"/>
      <c r="AX734" s="336"/>
      <c r="AY734" s="336"/>
      <c r="AZ734" s="336"/>
      <c r="BA734" s="336"/>
      <c r="BB734" s="336"/>
      <c r="BC734" s="336"/>
      <c r="BD734" s="336"/>
      <c r="BE734" s="336"/>
      <c r="BF734" s="336"/>
    </row>
    <row r="735" spans="1:58" s="109" customFormat="1" ht="12.95" customHeight="1">
      <c r="A735" s="376"/>
      <c r="B735" s="365"/>
      <c r="C735" s="300"/>
      <c r="D735" s="300"/>
      <c r="E735" s="362"/>
      <c r="F735" s="361"/>
      <c r="G735" s="315"/>
      <c r="H735" s="315"/>
      <c r="I735" s="315"/>
      <c r="J735" s="315"/>
      <c r="K735" s="315"/>
      <c r="L735" s="316"/>
      <c r="M735" s="250"/>
      <c r="N735" s="371"/>
      <c r="O735" s="251" t="str">
        <f>IFERROR(INDEX('Pipe Table'!$A$3:$R$39,MATCH('WELD LOG'!N735,'Pipe Table'!$A$3:$A$39,),MATCH('WELD LOG'!M735,'Pipe Table'!$A$3:$R$3,0)),"")</f>
        <v/>
      </c>
      <c r="P735" s="601">
        <f t="shared" si="11"/>
        <v>0</v>
      </c>
      <c r="Q735" s="316"/>
      <c r="R735" s="316"/>
      <c r="S735" s="352"/>
      <c r="T735" s="316"/>
      <c r="U735" s="316"/>
      <c r="V735" s="348"/>
      <c r="W735" s="316"/>
      <c r="X735" s="350"/>
      <c r="Y735" s="313"/>
      <c r="Z735" s="350"/>
      <c r="AA735" s="350"/>
      <c r="AB735" s="350"/>
      <c r="AC735" s="313"/>
      <c r="AD735" s="313"/>
      <c r="AE735" s="316"/>
      <c r="AF735" s="363"/>
      <c r="AG735" s="315"/>
      <c r="AH735" s="313"/>
      <c r="AI735" s="313"/>
      <c r="AJ735" s="313"/>
      <c r="AK735" s="313"/>
      <c r="AL735" s="367"/>
      <c r="AM735" s="378"/>
      <c r="AN735" s="311"/>
      <c r="AO735" s="313"/>
      <c r="AP735" s="373"/>
      <c r="AQ735" s="336"/>
      <c r="AR735" s="336"/>
      <c r="AS735" s="336"/>
      <c r="AT735" s="336"/>
      <c r="AU735" s="336"/>
      <c r="AV735" s="336"/>
      <c r="AW735" s="336"/>
      <c r="AX735" s="336"/>
      <c r="AY735" s="336"/>
      <c r="AZ735" s="336"/>
      <c r="BA735" s="336"/>
      <c r="BB735" s="336"/>
      <c r="BC735" s="336"/>
      <c r="BD735" s="336"/>
      <c r="BE735" s="336"/>
      <c r="BF735" s="336"/>
    </row>
    <row r="736" spans="1:58" s="109" customFormat="1" ht="12.95" customHeight="1">
      <c r="A736" s="376"/>
      <c r="B736" s="365"/>
      <c r="C736" s="300"/>
      <c r="D736" s="300"/>
      <c r="E736" s="362"/>
      <c r="F736" s="361"/>
      <c r="G736" s="315"/>
      <c r="H736" s="315"/>
      <c r="I736" s="315"/>
      <c r="J736" s="315"/>
      <c r="K736" s="315"/>
      <c r="L736" s="316"/>
      <c r="M736" s="250"/>
      <c r="N736" s="371"/>
      <c r="O736" s="251" t="str">
        <f>IFERROR(INDEX('Pipe Table'!$A$3:$R$39,MATCH('WELD LOG'!N736,'Pipe Table'!$A$3:$A$39,),MATCH('WELD LOG'!M736,'Pipe Table'!$A$3:$R$3,0)),"")</f>
        <v/>
      </c>
      <c r="P736" s="601">
        <f t="shared" si="11"/>
        <v>0</v>
      </c>
      <c r="Q736" s="316"/>
      <c r="R736" s="316"/>
      <c r="S736" s="352"/>
      <c r="T736" s="316"/>
      <c r="U736" s="316"/>
      <c r="V736" s="348"/>
      <c r="W736" s="316"/>
      <c r="X736" s="350"/>
      <c r="Y736" s="313"/>
      <c r="Z736" s="350"/>
      <c r="AA736" s="350"/>
      <c r="AB736" s="350"/>
      <c r="AC736" s="313"/>
      <c r="AD736" s="313"/>
      <c r="AE736" s="316"/>
      <c r="AF736" s="363"/>
      <c r="AG736" s="315"/>
      <c r="AH736" s="313"/>
      <c r="AI736" s="313"/>
      <c r="AJ736" s="313"/>
      <c r="AK736" s="313"/>
      <c r="AL736" s="367"/>
      <c r="AM736" s="378"/>
      <c r="AN736" s="311"/>
      <c r="AO736" s="313"/>
      <c r="AP736" s="373"/>
      <c r="AQ736" s="336"/>
      <c r="AR736" s="336"/>
      <c r="AS736" s="336"/>
      <c r="AT736" s="336"/>
      <c r="AU736" s="336"/>
      <c r="AV736" s="336"/>
      <c r="AW736" s="336"/>
      <c r="AX736" s="336"/>
      <c r="AY736" s="336"/>
      <c r="AZ736" s="336"/>
      <c r="BA736" s="336"/>
      <c r="BB736" s="336"/>
      <c r="BC736" s="336"/>
      <c r="BD736" s="336"/>
      <c r="BE736" s="336"/>
      <c r="BF736" s="336"/>
    </row>
    <row r="737" spans="1:58" s="109" customFormat="1" ht="12.95" customHeight="1">
      <c r="A737" s="376"/>
      <c r="B737" s="365"/>
      <c r="C737" s="300"/>
      <c r="D737" s="300"/>
      <c r="E737" s="362"/>
      <c r="F737" s="361"/>
      <c r="G737" s="315"/>
      <c r="H737" s="315"/>
      <c r="I737" s="315"/>
      <c r="J737" s="315"/>
      <c r="K737" s="315"/>
      <c r="L737" s="316"/>
      <c r="M737" s="250"/>
      <c r="N737" s="371"/>
      <c r="O737" s="251" t="str">
        <f>IFERROR(INDEX('Pipe Table'!$A$3:$R$39,MATCH('WELD LOG'!N737,'Pipe Table'!$A$3:$A$39,),MATCH('WELD LOG'!M737,'Pipe Table'!$A$3:$R$3,0)),"")</f>
        <v/>
      </c>
      <c r="P737" s="601">
        <f t="shared" si="11"/>
        <v>0</v>
      </c>
      <c r="Q737" s="316"/>
      <c r="R737" s="316"/>
      <c r="S737" s="352"/>
      <c r="T737" s="316"/>
      <c r="U737" s="316"/>
      <c r="V737" s="348"/>
      <c r="W737" s="316"/>
      <c r="X737" s="350"/>
      <c r="Y737" s="313"/>
      <c r="Z737" s="350"/>
      <c r="AA737" s="350"/>
      <c r="AB737" s="350"/>
      <c r="AC737" s="313"/>
      <c r="AD737" s="313"/>
      <c r="AE737" s="316"/>
      <c r="AF737" s="363"/>
      <c r="AG737" s="315"/>
      <c r="AH737" s="313"/>
      <c r="AI737" s="313"/>
      <c r="AJ737" s="313"/>
      <c r="AK737" s="313"/>
      <c r="AL737" s="367"/>
      <c r="AM737" s="378"/>
      <c r="AN737" s="311"/>
      <c r="AO737" s="313"/>
      <c r="AP737" s="373"/>
      <c r="AQ737" s="336"/>
      <c r="AR737" s="336"/>
      <c r="AS737" s="336"/>
      <c r="AT737" s="336"/>
      <c r="AU737" s="336"/>
      <c r="AV737" s="336"/>
      <c r="AW737" s="336"/>
      <c r="AX737" s="336"/>
      <c r="AY737" s="336"/>
      <c r="AZ737" s="336"/>
      <c r="BA737" s="336"/>
      <c r="BB737" s="336"/>
      <c r="BC737" s="336"/>
      <c r="BD737" s="336"/>
      <c r="BE737" s="336"/>
      <c r="BF737" s="336"/>
    </row>
    <row r="738" spans="1:58" s="109" customFormat="1" ht="12.95" customHeight="1">
      <c r="A738" s="376"/>
      <c r="B738" s="365"/>
      <c r="C738" s="300"/>
      <c r="D738" s="300"/>
      <c r="E738" s="362"/>
      <c r="F738" s="361"/>
      <c r="G738" s="315"/>
      <c r="H738" s="315"/>
      <c r="I738" s="315"/>
      <c r="J738" s="315"/>
      <c r="K738" s="315"/>
      <c r="L738" s="316"/>
      <c r="M738" s="250"/>
      <c r="N738" s="371"/>
      <c r="O738" s="251" t="str">
        <f>IFERROR(INDEX('Pipe Table'!$A$3:$R$39,MATCH('WELD LOG'!N738,'Pipe Table'!$A$3:$A$39,),MATCH('WELD LOG'!M738,'Pipe Table'!$A$3:$R$3,0)),"")</f>
        <v/>
      </c>
      <c r="P738" s="601">
        <f t="shared" si="11"/>
        <v>0</v>
      </c>
      <c r="Q738" s="316"/>
      <c r="R738" s="316"/>
      <c r="S738" s="352"/>
      <c r="T738" s="316"/>
      <c r="U738" s="316"/>
      <c r="V738" s="348"/>
      <c r="W738" s="316"/>
      <c r="X738" s="350"/>
      <c r="Y738" s="313"/>
      <c r="Z738" s="350"/>
      <c r="AA738" s="350"/>
      <c r="AB738" s="350"/>
      <c r="AC738" s="313"/>
      <c r="AD738" s="313"/>
      <c r="AE738" s="316"/>
      <c r="AF738" s="363"/>
      <c r="AG738" s="315"/>
      <c r="AH738" s="313"/>
      <c r="AI738" s="313"/>
      <c r="AJ738" s="313"/>
      <c r="AK738" s="313"/>
      <c r="AL738" s="367"/>
      <c r="AM738" s="378"/>
      <c r="AN738" s="311"/>
      <c r="AO738" s="313"/>
      <c r="AP738" s="373"/>
      <c r="AQ738" s="336"/>
      <c r="AR738" s="336"/>
      <c r="AS738" s="336"/>
      <c r="AT738" s="336"/>
      <c r="AU738" s="336"/>
      <c r="AV738" s="336"/>
      <c r="AW738" s="336"/>
      <c r="AX738" s="336"/>
      <c r="AY738" s="336"/>
      <c r="AZ738" s="336"/>
      <c r="BA738" s="336"/>
      <c r="BB738" s="336"/>
      <c r="BC738" s="336"/>
      <c r="BD738" s="336"/>
      <c r="BE738" s="336"/>
      <c r="BF738" s="336"/>
    </row>
    <row r="739" spans="1:58" s="109" customFormat="1" ht="12.95" customHeight="1">
      <c r="A739" s="376"/>
      <c r="B739" s="365"/>
      <c r="C739" s="300"/>
      <c r="D739" s="300"/>
      <c r="E739" s="362"/>
      <c r="F739" s="361"/>
      <c r="G739" s="315"/>
      <c r="H739" s="315"/>
      <c r="I739" s="315"/>
      <c r="J739" s="315"/>
      <c r="K739" s="315"/>
      <c r="L739" s="316"/>
      <c r="M739" s="250"/>
      <c r="N739" s="371"/>
      <c r="O739" s="251" t="str">
        <f>IFERROR(INDEX('Pipe Table'!$A$3:$R$39,MATCH('WELD LOG'!N739,'Pipe Table'!$A$3:$A$39,),MATCH('WELD LOG'!M739,'Pipe Table'!$A$3:$R$3,0)),"")</f>
        <v/>
      </c>
      <c r="P739" s="601">
        <f t="shared" si="11"/>
        <v>0</v>
      </c>
      <c r="Q739" s="316"/>
      <c r="R739" s="316"/>
      <c r="S739" s="352"/>
      <c r="T739" s="316"/>
      <c r="U739" s="316"/>
      <c r="V739" s="348"/>
      <c r="W739" s="316"/>
      <c r="X739" s="350"/>
      <c r="Y739" s="313"/>
      <c r="Z739" s="350"/>
      <c r="AA739" s="350"/>
      <c r="AB739" s="350"/>
      <c r="AC739" s="313"/>
      <c r="AD739" s="313"/>
      <c r="AE739" s="316"/>
      <c r="AF739" s="363"/>
      <c r="AG739" s="315"/>
      <c r="AH739" s="313"/>
      <c r="AI739" s="313"/>
      <c r="AJ739" s="313"/>
      <c r="AK739" s="313"/>
      <c r="AL739" s="367"/>
      <c r="AM739" s="378"/>
      <c r="AN739" s="311"/>
      <c r="AO739" s="313"/>
      <c r="AP739" s="373"/>
      <c r="AQ739" s="336"/>
      <c r="AR739" s="336"/>
      <c r="AS739" s="336"/>
      <c r="AT739" s="336"/>
      <c r="AU739" s="336"/>
      <c r="AV739" s="336"/>
      <c r="AW739" s="336"/>
      <c r="AX739" s="336"/>
      <c r="AY739" s="336"/>
      <c r="AZ739" s="336"/>
      <c r="BA739" s="336"/>
      <c r="BB739" s="336"/>
      <c r="BC739" s="336"/>
      <c r="BD739" s="336"/>
      <c r="BE739" s="336"/>
      <c r="BF739" s="336"/>
    </row>
    <row r="740" spans="1:58" s="109" customFormat="1" ht="12.95" customHeight="1">
      <c r="A740" s="376"/>
      <c r="B740" s="365"/>
      <c r="C740" s="300"/>
      <c r="D740" s="300"/>
      <c r="E740" s="362"/>
      <c r="F740" s="361"/>
      <c r="G740" s="315"/>
      <c r="H740" s="315"/>
      <c r="I740" s="315"/>
      <c r="J740" s="315"/>
      <c r="K740" s="315"/>
      <c r="L740" s="316"/>
      <c r="M740" s="250"/>
      <c r="N740" s="371"/>
      <c r="O740" s="251" t="str">
        <f>IFERROR(INDEX('Pipe Table'!$A$3:$R$39,MATCH('WELD LOG'!N740,'Pipe Table'!$A$3:$A$39,),MATCH('WELD LOG'!M740,'Pipe Table'!$A$3:$R$3,0)),"")</f>
        <v/>
      </c>
      <c r="P740" s="601">
        <f t="shared" si="11"/>
        <v>0</v>
      </c>
      <c r="Q740" s="316"/>
      <c r="R740" s="316"/>
      <c r="S740" s="352"/>
      <c r="T740" s="316"/>
      <c r="U740" s="316"/>
      <c r="V740" s="348"/>
      <c r="W740" s="316"/>
      <c r="X740" s="350"/>
      <c r="Y740" s="313"/>
      <c r="Z740" s="350"/>
      <c r="AA740" s="350"/>
      <c r="AB740" s="350"/>
      <c r="AC740" s="313"/>
      <c r="AD740" s="313"/>
      <c r="AE740" s="316"/>
      <c r="AF740" s="363"/>
      <c r="AG740" s="315"/>
      <c r="AH740" s="313"/>
      <c r="AI740" s="313"/>
      <c r="AJ740" s="313"/>
      <c r="AK740" s="313"/>
      <c r="AL740" s="367"/>
      <c r="AM740" s="378"/>
      <c r="AN740" s="311"/>
      <c r="AO740" s="313"/>
      <c r="AP740" s="373"/>
      <c r="AQ740" s="336"/>
      <c r="AR740" s="336"/>
      <c r="AS740" s="336"/>
      <c r="AT740" s="336"/>
      <c r="AU740" s="336"/>
      <c r="AV740" s="336"/>
      <c r="AW740" s="336"/>
      <c r="AX740" s="336"/>
      <c r="AY740" s="336"/>
      <c r="AZ740" s="336"/>
      <c r="BA740" s="336"/>
      <c r="BB740" s="336"/>
      <c r="BC740" s="336"/>
      <c r="BD740" s="336"/>
      <c r="BE740" s="336"/>
      <c r="BF740" s="336"/>
    </row>
    <row r="741" spans="1:58" s="109" customFormat="1" ht="12.95" customHeight="1">
      <c r="A741" s="376"/>
      <c r="B741" s="365"/>
      <c r="C741" s="300"/>
      <c r="D741" s="300"/>
      <c r="E741" s="362"/>
      <c r="F741" s="361"/>
      <c r="G741" s="315"/>
      <c r="H741" s="315"/>
      <c r="I741" s="315"/>
      <c r="J741" s="315"/>
      <c r="K741" s="315"/>
      <c r="L741" s="316"/>
      <c r="M741" s="250"/>
      <c r="N741" s="371"/>
      <c r="O741" s="251" t="str">
        <f>IFERROR(INDEX('Pipe Table'!$A$3:$R$39,MATCH('WELD LOG'!N741,'Pipe Table'!$A$3:$A$39,),MATCH('WELD LOG'!M741,'Pipe Table'!$A$3:$R$3,0)),"")</f>
        <v/>
      </c>
      <c r="P741" s="601">
        <f t="shared" si="11"/>
        <v>0</v>
      </c>
      <c r="Q741" s="316"/>
      <c r="R741" s="316"/>
      <c r="S741" s="352"/>
      <c r="T741" s="316"/>
      <c r="U741" s="316"/>
      <c r="V741" s="348"/>
      <c r="W741" s="316"/>
      <c r="X741" s="350"/>
      <c r="Y741" s="313"/>
      <c r="Z741" s="350"/>
      <c r="AA741" s="350"/>
      <c r="AB741" s="350"/>
      <c r="AC741" s="313"/>
      <c r="AD741" s="313"/>
      <c r="AE741" s="316"/>
      <c r="AF741" s="363"/>
      <c r="AG741" s="315"/>
      <c r="AH741" s="313"/>
      <c r="AI741" s="313"/>
      <c r="AJ741" s="313"/>
      <c r="AK741" s="313"/>
      <c r="AL741" s="367"/>
      <c r="AM741" s="378"/>
      <c r="AN741" s="311"/>
      <c r="AO741" s="313"/>
      <c r="AP741" s="373"/>
      <c r="AQ741" s="336"/>
      <c r="AR741" s="336"/>
      <c r="AS741" s="336"/>
      <c r="AT741" s="336"/>
      <c r="AU741" s="336"/>
      <c r="AV741" s="336"/>
      <c r="AW741" s="336"/>
      <c r="AX741" s="336"/>
      <c r="AY741" s="336"/>
      <c r="AZ741" s="336"/>
      <c r="BA741" s="336"/>
      <c r="BB741" s="336"/>
      <c r="BC741" s="336"/>
      <c r="BD741" s="336"/>
      <c r="BE741" s="336"/>
      <c r="BF741" s="336"/>
    </row>
    <row r="742" spans="1:58" s="109" customFormat="1" ht="12.95" customHeight="1">
      <c r="A742" s="376"/>
      <c r="B742" s="365"/>
      <c r="C742" s="300"/>
      <c r="D742" s="300"/>
      <c r="E742" s="362"/>
      <c r="F742" s="361"/>
      <c r="G742" s="315"/>
      <c r="H742" s="315"/>
      <c r="I742" s="315"/>
      <c r="J742" s="315"/>
      <c r="K742" s="315"/>
      <c r="L742" s="368"/>
      <c r="M742" s="250"/>
      <c r="N742" s="371"/>
      <c r="O742" s="251" t="str">
        <f>IFERROR(INDEX('Pipe Table'!$A$3:$R$39,MATCH('WELD LOG'!N742,'Pipe Table'!$A$3:$A$39,),MATCH('WELD LOG'!M742,'Pipe Table'!$A$3:$R$3,0)),"")</f>
        <v/>
      </c>
      <c r="P742" s="601">
        <f t="shared" si="11"/>
        <v>0</v>
      </c>
      <c r="Q742" s="372"/>
      <c r="R742" s="316"/>
      <c r="S742" s="352"/>
      <c r="T742" s="316"/>
      <c r="U742" s="315"/>
      <c r="V742" s="348"/>
      <c r="W742" s="316"/>
      <c r="X742" s="350"/>
      <c r="Y742" s="350"/>
      <c r="Z742" s="350"/>
      <c r="AA742" s="350"/>
      <c r="AB742" s="350"/>
      <c r="AC742" s="313"/>
      <c r="AD742" s="313"/>
      <c r="AE742" s="316"/>
      <c r="AF742" s="363"/>
      <c r="AG742" s="315"/>
      <c r="AH742" s="313"/>
      <c r="AI742" s="313"/>
      <c r="AJ742" s="313"/>
      <c r="AK742" s="313"/>
      <c r="AL742" s="270"/>
      <c r="AM742" s="311"/>
      <c r="AN742" s="311"/>
      <c r="AO742" s="313"/>
      <c r="AP742" s="373"/>
      <c r="AQ742" s="336"/>
      <c r="AR742" s="336"/>
      <c r="AS742" s="336"/>
      <c r="AT742" s="336"/>
      <c r="AU742" s="336"/>
      <c r="AV742" s="336"/>
      <c r="AW742" s="336"/>
      <c r="AX742" s="336"/>
      <c r="AY742" s="336"/>
      <c r="AZ742" s="336"/>
      <c r="BA742" s="336"/>
      <c r="BB742" s="336"/>
      <c r="BC742" s="336"/>
      <c r="BD742" s="336"/>
      <c r="BE742" s="336"/>
      <c r="BF742" s="336"/>
    </row>
    <row r="743" spans="1:58" s="109" customFormat="1" ht="12.95" customHeight="1">
      <c r="A743" s="376"/>
      <c r="B743" s="365"/>
      <c r="C743" s="300"/>
      <c r="D743" s="300"/>
      <c r="E743" s="362"/>
      <c r="F743" s="361"/>
      <c r="G743" s="315"/>
      <c r="H743" s="315"/>
      <c r="I743" s="315"/>
      <c r="J743" s="315"/>
      <c r="K743" s="315"/>
      <c r="L743" s="368"/>
      <c r="M743" s="250"/>
      <c r="N743" s="371"/>
      <c r="O743" s="251" t="str">
        <f>IFERROR(INDEX('Pipe Table'!$A$3:$R$39,MATCH('WELD LOG'!N743,'Pipe Table'!$A$3:$A$39,),MATCH('WELD LOG'!M743,'Pipe Table'!$A$3:$R$3,0)),"")</f>
        <v/>
      </c>
      <c r="P743" s="601">
        <f t="shared" si="11"/>
        <v>0</v>
      </c>
      <c r="Q743" s="372"/>
      <c r="R743" s="316"/>
      <c r="S743" s="352"/>
      <c r="T743" s="316"/>
      <c r="U743" s="315"/>
      <c r="V743" s="348"/>
      <c r="W743" s="316"/>
      <c r="X743" s="350"/>
      <c r="Y743" s="350"/>
      <c r="Z743" s="350"/>
      <c r="AA743" s="350"/>
      <c r="AB743" s="350"/>
      <c r="AC743" s="313"/>
      <c r="AD743" s="313"/>
      <c r="AE743" s="316"/>
      <c r="AF743" s="363"/>
      <c r="AG743" s="315"/>
      <c r="AH743" s="313"/>
      <c r="AI743" s="313"/>
      <c r="AJ743" s="313"/>
      <c r="AK743" s="313"/>
      <c r="AL743" s="270"/>
      <c r="AM743" s="311"/>
      <c r="AN743" s="311"/>
      <c r="AO743" s="313"/>
      <c r="AP743" s="373"/>
      <c r="AQ743" s="336"/>
      <c r="AR743" s="336"/>
      <c r="AS743" s="336"/>
      <c r="AT743" s="336"/>
      <c r="AU743" s="336"/>
      <c r="AV743" s="336"/>
      <c r="AW743" s="336"/>
      <c r="AX743" s="336"/>
      <c r="AY743" s="336"/>
      <c r="AZ743" s="336"/>
      <c r="BA743" s="336"/>
      <c r="BB743" s="336"/>
      <c r="BC743" s="336"/>
      <c r="BD743" s="336"/>
      <c r="BE743" s="336"/>
      <c r="BF743" s="336"/>
    </row>
    <row r="744" spans="1:58" s="109" customFormat="1" ht="12.95" customHeight="1">
      <c r="A744" s="376"/>
      <c r="B744" s="365"/>
      <c r="C744" s="300"/>
      <c r="D744" s="300"/>
      <c r="E744" s="362"/>
      <c r="F744" s="361"/>
      <c r="G744" s="315"/>
      <c r="H744" s="315"/>
      <c r="I744" s="315"/>
      <c r="J744" s="315"/>
      <c r="K744" s="315"/>
      <c r="L744" s="368"/>
      <c r="M744" s="250"/>
      <c r="N744" s="371"/>
      <c r="O744" s="251" t="str">
        <f>IFERROR(INDEX('Pipe Table'!$A$3:$R$39,MATCH('WELD LOG'!N744,'Pipe Table'!$A$3:$A$39,),MATCH('WELD LOG'!M744,'Pipe Table'!$A$3:$R$3,0)),"")</f>
        <v/>
      </c>
      <c r="P744" s="601">
        <f t="shared" si="11"/>
        <v>0</v>
      </c>
      <c r="Q744" s="372"/>
      <c r="R744" s="316"/>
      <c r="S744" s="352"/>
      <c r="T744" s="316"/>
      <c r="U744" s="315"/>
      <c r="V744" s="348"/>
      <c r="W744" s="316"/>
      <c r="X744" s="350"/>
      <c r="Y744" s="350"/>
      <c r="Z744" s="350"/>
      <c r="AA744" s="350"/>
      <c r="AB744" s="350"/>
      <c r="AC744" s="313"/>
      <c r="AD744" s="313"/>
      <c r="AE744" s="316"/>
      <c r="AF744" s="363"/>
      <c r="AG744" s="315"/>
      <c r="AH744" s="313"/>
      <c r="AI744" s="313"/>
      <c r="AJ744" s="313"/>
      <c r="AK744" s="313"/>
      <c r="AL744" s="270"/>
      <c r="AM744" s="311"/>
      <c r="AN744" s="311"/>
      <c r="AO744" s="313"/>
      <c r="AP744" s="373"/>
      <c r="AQ744" s="336"/>
      <c r="AR744" s="336"/>
      <c r="AS744" s="336"/>
      <c r="AT744" s="336"/>
      <c r="AU744" s="336"/>
      <c r="AV744" s="336"/>
      <c r="AW744" s="336"/>
      <c r="AX744" s="336"/>
      <c r="AY744" s="336"/>
      <c r="AZ744" s="336"/>
      <c r="BA744" s="336"/>
      <c r="BB744" s="336"/>
      <c r="BC744" s="336"/>
      <c r="BD744" s="336"/>
      <c r="BE744" s="336"/>
      <c r="BF744" s="336"/>
    </row>
    <row r="745" spans="1:58" s="109" customFormat="1" ht="12.95" customHeight="1">
      <c r="A745" s="376"/>
      <c r="B745" s="365"/>
      <c r="C745" s="300"/>
      <c r="D745" s="300"/>
      <c r="E745" s="362"/>
      <c r="F745" s="361"/>
      <c r="G745" s="315"/>
      <c r="H745" s="315"/>
      <c r="I745" s="315"/>
      <c r="J745" s="315"/>
      <c r="K745" s="315"/>
      <c r="L745" s="368"/>
      <c r="M745" s="250"/>
      <c r="N745" s="371"/>
      <c r="O745" s="251" t="str">
        <f>IFERROR(INDEX('Pipe Table'!$A$3:$R$39,MATCH('WELD LOG'!N745,'Pipe Table'!$A$3:$A$39,),MATCH('WELD LOG'!M745,'Pipe Table'!$A$3:$R$3,0)),"")</f>
        <v/>
      </c>
      <c r="P745" s="601">
        <f t="shared" si="11"/>
        <v>0</v>
      </c>
      <c r="Q745" s="372"/>
      <c r="R745" s="316"/>
      <c r="S745" s="352"/>
      <c r="T745" s="316"/>
      <c r="U745" s="315"/>
      <c r="V745" s="348"/>
      <c r="W745" s="316"/>
      <c r="X745" s="350"/>
      <c r="Y745" s="350"/>
      <c r="Z745" s="350"/>
      <c r="AA745" s="350"/>
      <c r="AB745" s="350"/>
      <c r="AC745" s="313"/>
      <c r="AD745" s="313"/>
      <c r="AE745" s="316"/>
      <c r="AF745" s="363"/>
      <c r="AG745" s="315"/>
      <c r="AH745" s="313"/>
      <c r="AI745" s="313"/>
      <c r="AJ745" s="313"/>
      <c r="AK745" s="313"/>
      <c r="AL745" s="270"/>
      <c r="AM745" s="311"/>
      <c r="AN745" s="311"/>
      <c r="AO745" s="313"/>
      <c r="AP745" s="373"/>
      <c r="AQ745" s="336"/>
      <c r="AR745" s="336"/>
      <c r="AS745" s="336"/>
      <c r="AT745" s="336"/>
      <c r="AU745" s="336"/>
      <c r="AV745" s="336"/>
      <c r="AW745" s="336"/>
      <c r="AX745" s="336"/>
      <c r="AY745" s="336"/>
      <c r="AZ745" s="336"/>
      <c r="BA745" s="336"/>
      <c r="BB745" s="336"/>
      <c r="BC745" s="336"/>
      <c r="BD745" s="336"/>
      <c r="BE745" s="336"/>
      <c r="BF745" s="336"/>
    </row>
    <row r="746" spans="1:58" s="109" customFormat="1" ht="12.95" customHeight="1">
      <c r="A746" s="376"/>
      <c r="B746" s="365"/>
      <c r="C746" s="300"/>
      <c r="D746" s="300"/>
      <c r="E746" s="362"/>
      <c r="F746" s="361"/>
      <c r="G746" s="315"/>
      <c r="H746" s="315"/>
      <c r="I746" s="315"/>
      <c r="J746" s="315"/>
      <c r="K746" s="315"/>
      <c r="L746" s="368"/>
      <c r="M746" s="250"/>
      <c r="N746" s="371"/>
      <c r="O746" s="251" t="str">
        <f>IFERROR(INDEX('Pipe Table'!$A$3:$R$39,MATCH('WELD LOG'!N746,'Pipe Table'!$A$3:$A$39,),MATCH('WELD LOG'!M746,'Pipe Table'!$A$3:$R$3,0)),"")</f>
        <v/>
      </c>
      <c r="P746" s="601">
        <f t="shared" si="11"/>
        <v>0</v>
      </c>
      <c r="Q746" s="372"/>
      <c r="R746" s="316"/>
      <c r="S746" s="352"/>
      <c r="T746" s="316"/>
      <c r="U746" s="316"/>
      <c r="V746" s="348"/>
      <c r="W746" s="316"/>
      <c r="X746" s="350"/>
      <c r="Y746" s="350"/>
      <c r="Z746" s="350"/>
      <c r="AA746" s="350"/>
      <c r="AB746" s="350"/>
      <c r="AC746" s="313"/>
      <c r="AD746" s="313"/>
      <c r="AE746" s="316"/>
      <c r="AF746" s="363"/>
      <c r="AG746" s="315"/>
      <c r="AH746" s="313"/>
      <c r="AI746" s="313"/>
      <c r="AJ746" s="313"/>
      <c r="AK746" s="313"/>
      <c r="AL746" s="367"/>
      <c r="AM746" s="378"/>
      <c r="AN746" s="311"/>
      <c r="AO746" s="313"/>
      <c r="AP746" s="373"/>
      <c r="AQ746" s="336"/>
      <c r="AR746" s="336"/>
      <c r="AS746" s="336"/>
      <c r="AT746" s="336"/>
      <c r="AU746" s="336"/>
      <c r="AV746" s="336"/>
      <c r="AW746" s="336"/>
      <c r="AX746" s="336"/>
      <c r="AY746" s="336"/>
      <c r="AZ746" s="336"/>
      <c r="BA746" s="336"/>
      <c r="BB746" s="336"/>
      <c r="BC746" s="336"/>
      <c r="BD746" s="336"/>
      <c r="BE746" s="336"/>
      <c r="BF746" s="336"/>
    </row>
    <row r="747" spans="1:58" s="109" customFormat="1" ht="12.95" customHeight="1">
      <c r="A747" s="376"/>
      <c r="B747" s="365"/>
      <c r="C747" s="300"/>
      <c r="D747" s="300"/>
      <c r="E747" s="362"/>
      <c r="F747" s="361"/>
      <c r="G747" s="315"/>
      <c r="H747" s="315"/>
      <c r="I747" s="315"/>
      <c r="J747" s="315"/>
      <c r="K747" s="315"/>
      <c r="L747" s="368"/>
      <c r="M747" s="250"/>
      <c r="N747" s="371"/>
      <c r="O747" s="251" t="str">
        <f>IFERROR(INDEX('Pipe Table'!$A$3:$R$39,MATCH('WELD LOG'!N747,'Pipe Table'!$A$3:$A$39,),MATCH('WELD LOG'!M747,'Pipe Table'!$A$3:$R$3,0)),"")</f>
        <v/>
      </c>
      <c r="P747" s="601">
        <f t="shared" si="11"/>
        <v>0</v>
      </c>
      <c r="Q747" s="372"/>
      <c r="R747" s="316"/>
      <c r="S747" s="352"/>
      <c r="T747" s="316"/>
      <c r="U747" s="316"/>
      <c r="V747" s="348"/>
      <c r="W747" s="316"/>
      <c r="X747" s="350"/>
      <c r="Y747" s="350"/>
      <c r="Z747" s="350"/>
      <c r="AA747" s="350"/>
      <c r="AB747" s="350"/>
      <c r="AC747" s="313"/>
      <c r="AD747" s="313"/>
      <c r="AE747" s="316"/>
      <c r="AF747" s="363"/>
      <c r="AG747" s="315"/>
      <c r="AH747" s="313"/>
      <c r="AI747" s="313"/>
      <c r="AJ747" s="313"/>
      <c r="AK747" s="313"/>
      <c r="AL747" s="367"/>
      <c r="AM747" s="378"/>
      <c r="AN747" s="311"/>
      <c r="AO747" s="313"/>
      <c r="AP747" s="373"/>
      <c r="AQ747" s="336"/>
      <c r="AR747" s="336"/>
      <c r="AS747" s="336"/>
      <c r="AT747" s="336"/>
      <c r="AU747" s="336"/>
      <c r="AV747" s="336"/>
      <c r="AW747" s="336"/>
      <c r="AX747" s="336"/>
      <c r="AY747" s="336"/>
      <c r="AZ747" s="336"/>
      <c r="BA747" s="336"/>
      <c r="BB747" s="336"/>
      <c r="BC747" s="336"/>
      <c r="BD747" s="336"/>
      <c r="BE747" s="336"/>
      <c r="BF747" s="336"/>
    </row>
    <row r="748" spans="1:58" s="109" customFormat="1" ht="12.95" customHeight="1">
      <c r="A748" s="341"/>
      <c r="B748" s="358"/>
      <c r="C748" s="355"/>
      <c r="D748" s="355"/>
      <c r="E748" s="370"/>
      <c r="F748" s="361"/>
      <c r="G748" s="315"/>
      <c r="H748" s="315"/>
      <c r="I748" s="315"/>
      <c r="J748" s="315"/>
      <c r="K748" s="355"/>
      <c r="L748" s="355"/>
      <c r="M748" s="250"/>
      <c r="N748" s="364"/>
      <c r="O748" s="251" t="str">
        <f>IFERROR(INDEX('Pipe Table'!$A$3:$R$39,MATCH('WELD LOG'!N748,'Pipe Table'!$A$3:$A$39,),MATCH('WELD LOG'!M748,'Pipe Table'!$A$3:$R$3,0)),"")</f>
        <v/>
      </c>
      <c r="P748" s="601">
        <f t="shared" si="11"/>
        <v>0</v>
      </c>
      <c r="Q748" s="316"/>
      <c r="R748" s="316"/>
      <c r="S748" s="352"/>
      <c r="T748" s="316"/>
      <c r="U748" s="316"/>
      <c r="V748" s="348"/>
      <c r="W748" s="316"/>
      <c r="X748" s="350"/>
      <c r="Y748" s="350"/>
      <c r="Z748" s="350"/>
      <c r="AA748" s="350"/>
      <c r="AB748" s="350"/>
      <c r="AC748" s="313"/>
      <c r="AD748" s="313"/>
      <c r="AE748" s="316"/>
      <c r="AF748" s="363"/>
      <c r="AG748" s="315"/>
      <c r="AH748" s="313"/>
      <c r="AI748" s="313"/>
      <c r="AJ748" s="313"/>
      <c r="AK748" s="313"/>
      <c r="AL748" s="367"/>
      <c r="AM748" s="378"/>
      <c r="AN748" s="311"/>
      <c r="AO748" s="313"/>
      <c r="AP748" s="373"/>
      <c r="AQ748" s="336"/>
      <c r="AR748" s="336"/>
      <c r="AS748" s="336"/>
      <c r="AT748" s="336"/>
      <c r="AU748" s="336"/>
      <c r="AV748" s="336"/>
      <c r="AW748" s="336"/>
      <c r="AX748" s="336"/>
      <c r="AY748" s="336"/>
      <c r="AZ748" s="336"/>
      <c r="BA748" s="336"/>
      <c r="BB748" s="336"/>
      <c r="BC748" s="336"/>
      <c r="BD748" s="336"/>
      <c r="BE748" s="336"/>
      <c r="BF748" s="336"/>
    </row>
    <row r="749" spans="1:58" s="109" customFormat="1" ht="12.95" customHeight="1">
      <c r="A749" s="341"/>
      <c r="B749" s="358"/>
      <c r="C749" s="355"/>
      <c r="D749" s="355"/>
      <c r="E749" s="370"/>
      <c r="F749" s="361"/>
      <c r="G749" s="315"/>
      <c r="H749" s="315"/>
      <c r="I749" s="315"/>
      <c r="J749" s="315"/>
      <c r="K749" s="355"/>
      <c r="L749" s="355"/>
      <c r="M749" s="250"/>
      <c r="N749" s="364"/>
      <c r="O749" s="251" t="str">
        <f>IFERROR(INDEX('Pipe Table'!$A$3:$R$39,MATCH('WELD LOG'!N749,'Pipe Table'!$A$3:$A$39,),MATCH('WELD LOG'!M749,'Pipe Table'!$A$3:$R$3,0)),"")</f>
        <v/>
      </c>
      <c r="P749" s="601">
        <f t="shared" si="11"/>
        <v>0</v>
      </c>
      <c r="Q749" s="316"/>
      <c r="R749" s="316"/>
      <c r="S749" s="352"/>
      <c r="T749" s="316"/>
      <c r="U749" s="316"/>
      <c r="V749" s="348"/>
      <c r="W749" s="316"/>
      <c r="X749" s="350"/>
      <c r="Y749" s="350"/>
      <c r="Z749" s="350"/>
      <c r="AA749" s="350"/>
      <c r="AB749" s="350"/>
      <c r="AC749" s="313"/>
      <c r="AD749" s="313"/>
      <c r="AE749" s="316"/>
      <c r="AF749" s="363"/>
      <c r="AG749" s="315"/>
      <c r="AH749" s="313"/>
      <c r="AI749" s="313"/>
      <c r="AJ749" s="313"/>
      <c r="AK749" s="313"/>
      <c r="AL749" s="367"/>
      <c r="AM749" s="378"/>
      <c r="AN749" s="311"/>
      <c r="AO749" s="313"/>
      <c r="AP749" s="373"/>
      <c r="AQ749" s="336"/>
      <c r="AR749" s="336"/>
      <c r="AS749" s="336"/>
      <c r="AT749" s="336"/>
      <c r="AU749" s="336"/>
      <c r="AV749" s="336"/>
      <c r="AW749" s="336"/>
      <c r="AX749" s="336"/>
      <c r="AY749" s="336"/>
      <c r="AZ749" s="336"/>
      <c r="BA749" s="336"/>
      <c r="BB749" s="336"/>
      <c r="BC749" s="336"/>
      <c r="BD749" s="336"/>
      <c r="BE749" s="336"/>
      <c r="BF749" s="336"/>
    </row>
    <row r="750" spans="1:58" s="109" customFormat="1" ht="12.95" customHeight="1">
      <c r="A750" s="341"/>
      <c r="B750" s="358"/>
      <c r="C750" s="355"/>
      <c r="D750" s="355"/>
      <c r="E750" s="370"/>
      <c r="F750" s="361"/>
      <c r="G750" s="315"/>
      <c r="H750" s="315"/>
      <c r="I750" s="315"/>
      <c r="J750" s="315"/>
      <c r="K750" s="355"/>
      <c r="L750" s="355"/>
      <c r="M750" s="250"/>
      <c r="N750" s="364"/>
      <c r="O750" s="251" t="str">
        <f>IFERROR(INDEX('Pipe Table'!$A$3:$R$39,MATCH('WELD LOG'!N750,'Pipe Table'!$A$3:$A$39,),MATCH('WELD LOG'!M750,'Pipe Table'!$A$3:$R$3,0)),"")</f>
        <v/>
      </c>
      <c r="P750" s="601">
        <f t="shared" si="11"/>
        <v>0</v>
      </c>
      <c r="Q750" s="316"/>
      <c r="R750" s="316"/>
      <c r="S750" s="352"/>
      <c r="T750" s="316"/>
      <c r="U750" s="316"/>
      <c r="V750" s="348"/>
      <c r="W750" s="316"/>
      <c r="X750" s="350"/>
      <c r="Y750" s="350"/>
      <c r="Z750" s="350"/>
      <c r="AA750" s="350"/>
      <c r="AB750" s="350"/>
      <c r="AC750" s="313"/>
      <c r="AD750" s="313"/>
      <c r="AE750" s="316"/>
      <c r="AF750" s="363"/>
      <c r="AG750" s="315"/>
      <c r="AH750" s="313"/>
      <c r="AI750" s="313"/>
      <c r="AJ750" s="313"/>
      <c r="AK750" s="313"/>
      <c r="AL750" s="367"/>
      <c r="AM750" s="378"/>
      <c r="AN750" s="311"/>
      <c r="AO750" s="313"/>
      <c r="AP750" s="373"/>
      <c r="AQ750" s="336"/>
      <c r="AR750" s="336"/>
      <c r="AS750" s="336"/>
      <c r="AT750" s="336"/>
      <c r="AU750" s="336"/>
      <c r="AV750" s="336"/>
      <c r="AW750" s="336"/>
      <c r="AX750" s="336"/>
      <c r="AY750" s="336"/>
      <c r="AZ750" s="336"/>
      <c r="BA750" s="336"/>
      <c r="BB750" s="336"/>
      <c r="BC750" s="336"/>
      <c r="BD750" s="336"/>
      <c r="BE750" s="336"/>
      <c r="BF750" s="336"/>
    </row>
    <row r="751" spans="1:58" s="109" customFormat="1" ht="12.95" customHeight="1">
      <c r="A751" s="341"/>
      <c r="B751" s="358"/>
      <c r="C751" s="355"/>
      <c r="D751" s="355"/>
      <c r="E751" s="370"/>
      <c r="F751" s="361"/>
      <c r="G751" s="315"/>
      <c r="H751" s="315"/>
      <c r="I751" s="315"/>
      <c r="J751" s="315"/>
      <c r="K751" s="355"/>
      <c r="L751" s="355"/>
      <c r="M751" s="250"/>
      <c r="N751" s="364"/>
      <c r="O751" s="251" t="str">
        <f>IFERROR(INDEX('Pipe Table'!$A$3:$R$39,MATCH('WELD LOG'!N751,'Pipe Table'!$A$3:$A$39,),MATCH('WELD LOG'!M751,'Pipe Table'!$A$3:$R$3,0)),"")</f>
        <v/>
      </c>
      <c r="P751" s="601">
        <f t="shared" si="11"/>
        <v>0</v>
      </c>
      <c r="Q751" s="316"/>
      <c r="R751" s="316"/>
      <c r="S751" s="352"/>
      <c r="T751" s="316"/>
      <c r="U751" s="316"/>
      <c r="V751" s="348"/>
      <c r="W751" s="316"/>
      <c r="X751" s="350"/>
      <c r="Y751" s="350"/>
      <c r="Z751" s="350"/>
      <c r="AA751" s="350"/>
      <c r="AB751" s="350"/>
      <c r="AC751" s="313"/>
      <c r="AD751" s="313"/>
      <c r="AE751" s="316"/>
      <c r="AF751" s="363"/>
      <c r="AG751" s="315"/>
      <c r="AH751" s="313"/>
      <c r="AI751" s="313"/>
      <c r="AJ751" s="313"/>
      <c r="AK751" s="313"/>
      <c r="AL751" s="367"/>
      <c r="AM751" s="378"/>
      <c r="AN751" s="311"/>
      <c r="AO751" s="313"/>
      <c r="AP751" s="373"/>
      <c r="AQ751" s="336"/>
      <c r="AR751" s="336"/>
      <c r="AS751" s="336"/>
      <c r="AT751" s="336"/>
      <c r="AU751" s="336"/>
      <c r="AV751" s="336"/>
      <c r="AW751" s="336"/>
      <c r="AX751" s="336"/>
      <c r="AY751" s="336"/>
      <c r="AZ751" s="336"/>
      <c r="BA751" s="336"/>
      <c r="BB751" s="336"/>
      <c r="BC751" s="336"/>
      <c r="BD751" s="336"/>
      <c r="BE751" s="336"/>
      <c r="BF751" s="336"/>
    </row>
    <row r="752" spans="1:58" s="109" customFormat="1" ht="12.95" customHeight="1">
      <c r="A752" s="376"/>
      <c r="B752" s="365"/>
      <c r="C752" s="300"/>
      <c r="D752" s="300"/>
      <c r="E752" s="362"/>
      <c r="F752" s="361"/>
      <c r="G752" s="315"/>
      <c r="H752" s="315"/>
      <c r="I752" s="315"/>
      <c r="J752" s="315"/>
      <c r="K752" s="315"/>
      <c r="L752" s="316"/>
      <c r="M752" s="250"/>
      <c r="N752" s="371"/>
      <c r="O752" s="251" t="str">
        <f>IFERROR(INDEX('Pipe Table'!$A$3:$R$39,MATCH('WELD LOG'!N752,'Pipe Table'!$A$3:$A$39,),MATCH('WELD LOG'!M752,'Pipe Table'!$A$3:$R$3,0)),"")</f>
        <v/>
      </c>
      <c r="P752" s="601">
        <f t="shared" si="11"/>
        <v>0</v>
      </c>
      <c r="Q752" s="316"/>
      <c r="R752" s="316"/>
      <c r="S752" s="352"/>
      <c r="T752" s="316"/>
      <c r="U752" s="315"/>
      <c r="V752" s="348"/>
      <c r="W752" s="316"/>
      <c r="X752" s="313"/>
      <c r="Y752" s="313"/>
      <c r="Z752" s="313"/>
      <c r="AA752" s="313"/>
      <c r="AB752" s="313"/>
      <c r="AC752" s="313"/>
      <c r="AD752" s="313"/>
      <c r="AE752" s="316"/>
      <c r="AF752" s="363"/>
      <c r="AG752" s="315"/>
      <c r="AH752" s="313"/>
      <c r="AI752" s="313"/>
      <c r="AJ752" s="313"/>
      <c r="AK752" s="313"/>
      <c r="AL752" s="367"/>
      <c r="AM752" s="378"/>
      <c r="AN752" s="311"/>
      <c r="AO752" s="313"/>
      <c r="AP752" s="373"/>
      <c r="AQ752" s="336"/>
      <c r="AR752" s="336"/>
      <c r="AS752" s="336"/>
      <c r="AT752" s="336"/>
      <c r="AU752" s="336"/>
      <c r="AV752" s="336"/>
      <c r="AW752" s="336"/>
      <c r="AX752" s="336"/>
      <c r="AY752" s="336"/>
      <c r="AZ752" s="336"/>
      <c r="BA752" s="336"/>
      <c r="BB752" s="336"/>
      <c r="BC752" s="336"/>
      <c r="BD752" s="336"/>
      <c r="BE752" s="336"/>
      <c r="BF752" s="336"/>
    </row>
    <row r="753" spans="1:58" s="109" customFormat="1" ht="12.95" customHeight="1">
      <c r="A753" s="376"/>
      <c r="B753" s="365"/>
      <c r="C753" s="300"/>
      <c r="D753" s="300"/>
      <c r="E753" s="362"/>
      <c r="F753" s="361"/>
      <c r="G753" s="315"/>
      <c r="H753" s="315"/>
      <c r="I753" s="315"/>
      <c r="J753" s="315"/>
      <c r="K753" s="315"/>
      <c r="L753" s="316"/>
      <c r="M753" s="250"/>
      <c r="N753" s="371"/>
      <c r="O753" s="251" t="str">
        <f>IFERROR(INDEX('Pipe Table'!$A$3:$R$39,MATCH('WELD LOG'!N753,'Pipe Table'!$A$3:$A$39,),MATCH('WELD LOG'!M753,'Pipe Table'!$A$3:$R$3,0)),"")</f>
        <v/>
      </c>
      <c r="P753" s="601">
        <f t="shared" si="11"/>
        <v>0</v>
      </c>
      <c r="Q753" s="316"/>
      <c r="R753" s="316"/>
      <c r="S753" s="352"/>
      <c r="T753" s="316"/>
      <c r="U753" s="315"/>
      <c r="V753" s="348"/>
      <c r="W753" s="316"/>
      <c r="X753" s="313"/>
      <c r="Y753" s="313"/>
      <c r="Z753" s="313"/>
      <c r="AA753" s="313"/>
      <c r="AB753" s="313"/>
      <c r="AC753" s="313"/>
      <c r="AD753" s="313"/>
      <c r="AE753" s="316"/>
      <c r="AF753" s="363"/>
      <c r="AG753" s="315"/>
      <c r="AH753" s="313"/>
      <c r="AI753" s="313"/>
      <c r="AJ753" s="313"/>
      <c r="AK753" s="313"/>
      <c r="AL753" s="367"/>
      <c r="AM753" s="378"/>
      <c r="AN753" s="311"/>
      <c r="AO753" s="313"/>
      <c r="AP753" s="373"/>
      <c r="AQ753" s="336"/>
      <c r="AR753" s="336"/>
      <c r="AS753" s="336"/>
      <c r="AT753" s="336"/>
      <c r="AU753" s="336"/>
      <c r="AV753" s="336"/>
      <c r="AW753" s="336"/>
      <c r="AX753" s="336"/>
      <c r="AY753" s="336"/>
      <c r="AZ753" s="336"/>
      <c r="BA753" s="336"/>
      <c r="BB753" s="336"/>
      <c r="BC753" s="336"/>
      <c r="BD753" s="336"/>
      <c r="BE753" s="336"/>
      <c r="BF753" s="336"/>
    </row>
    <row r="754" spans="1:58" s="109" customFormat="1" ht="12.95" customHeight="1">
      <c r="A754" s="376"/>
      <c r="B754" s="365"/>
      <c r="C754" s="300"/>
      <c r="D754" s="300"/>
      <c r="E754" s="362"/>
      <c r="F754" s="361"/>
      <c r="G754" s="315"/>
      <c r="H754" s="315"/>
      <c r="I754" s="315"/>
      <c r="J754" s="315"/>
      <c r="K754" s="315"/>
      <c r="L754" s="316"/>
      <c r="M754" s="250"/>
      <c r="N754" s="371"/>
      <c r="O754" s="251" t="str">
        <f>IFERROR(INDEX('Pipe Table'!$A$3:$R$39,MATCH('WELD LOG'!N754,'Pipe Table'!$A$3:$A$39,),MATCH('WELD LOG'!M754,'Pipe Table'!$A$3:$R$3,0)),"")</f>
        <v/>
      </c>
      <c r="P754" s="601">
        <f t="shared" si="11"/>
        <v>0</v>
      </c>
      <c r="Q754" s="316"/>
      <c r="R754" s="316"/>
      <c r="S754" s="352"/>
      <c r="T754" s="316"/>
      <c r="U754" s="315"/>
      <c r="V754" s="348"/>
      <c r="W754" s="316"/>
      <c r="X754" s="313"/>
      <c r="Y754" s="313"/>
      <c r="Z754" s="313"/>
      <c r="AA754" s="313"/>
      <c r="AB754" s="313"/>
      <c r="AC754" s="313"/>
      <c r="AD754" s="313"/>
      <c r="AE754" s="316"/>
      <c r="AF754" s="363"/>
      <c r="AG754" s="315"/>
      <c r="AH754" s="313"/>
      <c r="AI754" s="313"/>
      <c r="AJ754" s="313"/>
      <c r="AK754" s="313"/>
      <c r="AL754" s="367"/>
      <c r="AM754" s="378"/>
      <c r="AN754" s="311"/>
      <c r="AO754" s="313"/>
      <c r="AP754" s="373"/>
      <c r="AQ754" s="336"/>
      <c r="AR754" s="336"/>
      <c r="AS754" s="336"/>
      <c r="AT754" s="336"/>
      <c r="AU754" s="336"/>
      <c r="AV754" s="336"/>
      <c r="AW754" s="336"/>
      <c r="AX754" s="336"/>
      <c r="AY754" s="336"/>
      <c r="AZ754" s="336"/>
      <c r="BA754" s="336"/>
      <c r="BB754" s="336"/>
      <c r="BC754" s="336"/>
      <c r="BD754" s="336"/>
      <c r="BE754" s="336"/>
      <c r="BF754" s="336"/>
    </row>
    <row r="755" spans="1:58" s="109" customFormat="1" ht="12.95" customHeight="1">
      <c r="A755" s="376"/>
      <c r="B755" s="365"/>
      <c r="C755" s="300"/>
      <c r="D755" s="300"/>
      <c r="E755" s="362"/>
      <c r="F755" s="361"/>
      <c r="G755" s="315"/>
      <c r="H755" s="315"/>
      <c r="I755" s="315"/>
      <c r="J755" s="315"/>
      <c r="K755" s="315"/>
      <c r="L755" s="316"/>
      <c r="M755" s="250"/>
      <c r="N755" s="371"/>
      <c r="O755" s="251" t="str">
        <f>IFERROR(INDEX('Pipe Table'!$A$3:$R$39,MATCH('WELD LOG'!N755,'Pipe Table'!$A$3:$A$39,),MATCH('WELD LOG'!M755,'Pipe Table'!$A$3:$R$3,0)),"")</f>
        <v/>
      </c>
      <c r="P755" s="601">
        <f t="shared" si="11"/>
        <v>0</v>
      </c>
      <c r="Q755" s="316"/>
      <c r="R755" s="316"/>
      <c r="S755" s="352"/>
      <c r="T755" s="316"/>
      <c r="U755" s="316"/>
      <c r="V755" s="348"/>
      <c r="W755" s="316"/>
      <c r="X755" s="313"/>
      <c r="Y755" s="313"/>
      <c r="Z755" s="313"/>
      <c r="AA755" s="313"/>
      <c r="AB755" s="313"/>
      <c r="AC755" s="313"/>
      <c r="AD755" s="313"/>
      <c r="AE755" s="316"/>
      <c r="AF755" s="363"/>
      <c r="AG755" s="315"/>
      <c r="AH755" s="313"/>
      <c r="AI755" s="313"/>
      <c r="AJ755" s="313"/>
      <c r="AK755" s="313"/>
      <c r="AL755" s="367"/>
      <c r="AM755" s="378"/>
      <c r="AN755" s="311"/>
      <c r="AO755" s="313"/>
      <c r="AP755" s="373"/>
      <c r="AQ755" s="336"/>
      <c r="AR755" s="336"/>
      <c r="AS755" s="336"/>
      <c r="AT755" s="336"/>
      <c r="AU755" s="336"/>
      <c r="AV755" s="336"/>
      <c r="AW755" s="336"/>
      <c r="AX755" s="336"/>
      <c r="AY755" s="336"/>
      <c r="AZ755" s="336"/>
      <c r="BA755" s="336"/>
      <c r="BB755" s="336"/>
      <c r="BC755" s="336"/>
      <c r="BD755" s="336"/>
      <c r="BE755" s="336"/>
      <c r="BF755" s="336"/>
    </row>
    <row r="756" spans="1:58" s="109" customFormat="1" ht="12.95" customHeight="1">
      <c r="A756" s="376"/>
      <c r="B756" s="365"/>
      <c r="C756" s="300"/>
      <c r="D756" s="300"/>
      <c r="E756" s="362"/>
      <c r="F756" s="361"/>
      <c r="G756" s="315"/>
      <c r="H756" s="315"/>
      <c r="I756" s="315"/>
      <c r="J756" s="315"/>
      <c r="K756" s="315"/>
      <c r="L756" s="316"/>
      <c r="M756" s="250"/>
      <c r="N756" s="374"/>
      <c r="O756" s="251" t="str">
        <f>IFERROR(INDEX('Pipe Table'!$A$3:$R$39,MATCH('WELD LOG'!N756,'Pipe Table'!$A$3:$A$39,),MATCH('WELD LOG'!M756,'Pipe Table'!$A$3:$R$3,0)),"")</f>
        <v/>
      </c>
      <c r="P756" s="601">
        <f t="shared" si="11"/>
        <v>0</v>
      </c>
      <c r="Q756" s="316"/>
      <c r="R756" s="316"/>
      <c r="S756" s="300"/>
      <c r="T756" s="316"/>
      <c r="U756" s="316"/>
      <c r="V756" s="348"/>
      <c r="W756" s="316"/>
      <c r="X756" s="313"/>
      <c r="Y756" s="313"/>
      <c r="Z756" s="313"/>
      <c r="AA756" s="313"/>
      <c r="AB756" s="313"/>
      <c r="AC756" s="313"/>
      <c r="AD756" s="313"/>
      <c r="AE756" s="316"/>
      <c r="AF756" s="363"/>
      <c r="AG756" s="315"/>
      <c r="AH756" s="313"/>
      <c r="AI756" s="313"/>
      <c r="AJ756" s="313"/>
      <c r="AK756" s="313"/>
      <c r="AL756" s="367"/>
      <c r="AM756" s="378"/>
      <c r="AN756" s="311"/>
      <c r="AO756" s="313"/>
      <c r="AP756" s="373"/>
      <c r="AQ756" s="336"/>
      <c r="AR756" s="336"/>
      <c r="AS756" s="336"/>
      <c r="AT756" s="336"/>
      <c r="AU756" s="336"/>
      <c r="AV756" s="336"/>
      <c r="AW756" s="336"/>
      <c r="AX756" s="336"/>
      <c r="AY756" s="336"/>
      <c r="AZ756" s="336"/>
      <c r="BA756" s="336"/>
      <c r="BB756" s="336"/>
      <c r="BC756" s="336"/>
      <c r="BD756" s="336"/>
      <c r="BE756" s="336"/>
      <c r="BF756" s="336"/>
    </row>
    <row r="757" spans="1:58" s="109" customFormat="1" ht="12.95" customHeight="1">
      <c r="A757" s="376"/>
      <c r="B757" s="365"/>
      <c r="C757" s="300"/>
      <c r="D757" s="300"/>
      <c r="E757" s="362"/>
      <c r="F757" s="361"/>
      <c r="G757" s="315"/>
      <c r="H757" s="315"/>
      <c r="I757" s="315"/>
      <c r="J757" s="315"/>
      <c r="K757" s="315"/>
      <c r="L757" s="316"/>
      <c r="M757" s="250"/>
      <c r="N757" s="374"/>
      <c r="O757" s="251" t="str">
        <f>IFERROR(INDEX('Pipe Table'!$A$3:$R$39,MATCH('WELD LOG'!N757,'Pipe Table'!$A$3:$A$39,),MATCH('WELD LOG'!M757,'Pipe Table'!$A$3:$R$3,0)),"")</f>
        <v/>
      </c>
      <c r="P757" s="601">
        <f t="shared" si="11"/>
        <v>0</v>
      </c>
      <c r="Q757" s="316"/>
      <c r="R757" s="316"/>
      <c r="S757" s="352"/>
      <c r="T757" s="316"/>
      <c r="U757" s="316"/>
      <c r="V757" s="348"/>
      <c r="W757" s="316"/>
      <c r="X757" s="313"/>
      <c r="Y757" s="313"/>
      <c r="Z757" s="313"/>
      <c r="AA757" s="313"/>
      <c r="AB757" s="313"/>
      <c r="AC757" s="350"/>
      <c r="AD757" s="350"/>
      <c r="AE757" s="316"/>
      <c r="AF757" s="363"/>
      <c r="AG757" s="315"/>
      <c r="AH757" s="313"/>
      <c r="AI757" s="313"/>
      <c r="AJ757" s="313"/>
      <c r="AK757" s="313"/>
      <c r="AL757" s="367"/>
      <c r="AM757" s="378"/>
      <c r="AN757" s="311"/>
      <c r="AO757" s="313"/>
      <c r="AP757" s="373"/>
      <c r="AQ757" s="336"/>
      <c r="AR757" s="336"/>
      <c r="AS757" s="336"/>
      <c r="AT757" s="336"/>
      <c r="AU757" s="336"/>
      <c r="AV757" s="336"/>
      <c r="AW757" s="336"/>
      <c r="AX757" s="336"/>
      <c r="AY757" s="336"/>
      <c r="AZ757" s="336"/>
      <c r="BA757" s="336"/>
      <c r="BB757" s="336"/>
      <c r="BC757" s="336"/>
      <c r="BD757" s="336"/>
      <c r="BE757" s="336"/>
      <c r="BF757" s="336"/>
    </row>
    <row r="758" spans="1:58" s="109" customFormat="1" ht="12.95" customHeight="1">
      <c r="A758" s="376"/>
      <c r="B758" s="365"/>
      <c r="C758" s="300"/>
      <c r="D758" s="300"/>
      <c r="E758" s="362"/>
      <c r="F758" s="361"/>
      <c r="G758" s="315"/>
      <c r="H758" s="315"/>
      <c r="I758" s="315"/>
      <c r="J758" s="315"/>
      <c r="K758" s="315"/>
      <c r="L758" s="316"/>
      <c r="M758" s="250"/>
      <c r="N758" s="374"/>
      <c r="O758" s="251" t="str">
        <f>IFERROR(INDEX('Pipe Table'!$A$3:$R$39,MATCH('WELD LOG'!N758,'Pipe Table'!$A$3:$A$39,),MATCH('WELD LOG'!M758,'Pipe Table'!$A$3:$R$3,0)),"")</f>
        <v/>
      </c>
      <c r="P758" s="601">
        <f t="shared" si="11"/>
        <v>0</v>
      </c>
      <c r="Q758" s="316"/>
      <c r="R758" s="316"/>
      <c r="S758" s="352"/>
      <c r="T758" s="316"/>
      <c r="U758" s="316"/>
      <c r="V758" s="348"/>
      <c r="W758" s="316"/>
      <c r="X758" s="313"/>
      <c r="Y758" s="313"/>
      <c r="Z758" s="313"/>
      <c r="AA758" s="350"/>
      <c r="AB758" s="350"/>
      <c r="AC758" s="313"/>
      <c r="AD758" s="313"/>
      <c r="AE758" s="316"/>
      <c r="AF758" s="363"/>
      <c r="AG758" s="315"/>
      <c r="AH758" s="313"/>
      <c r="AI758" s="313"/>
      <c r="AJ758" s="313"/>
      <c r="AK758" s="313"/>
      <c r="AL758" s="367"/>
      <c r="AM758" s="378"/>
      <c r="AN758" s="311"/>
      <c r="AO758" s="313"/>
      <c r="AP758" s="373"/>
      <c r="AQ758" s="336"/>
      <c r="AR758" s="336"/>
      <c r="AS758" s="336"/>
      <c r="AT758" s="336"/>
      <c r="AU758" s="336"/>
      <c r="AV758" s="336"/>
      <c r="AW758" s="336"/>
      <c r="AX758" s="336"/>
      <c r="AY758" s="336"/>
      <c r="AZ758" s="336"/>
      <c r="BA758" s="336"/>
      <c r="BB758" s="336"/>
      <c r="BC758" s="336"/>
      <c r="BD758" s="336"/>
      <c r="BE758" s="336"/>
      <c r="BF758" s="336"/>
    </row>
    <row r="759" spans="1:58" s="109" customFormat="1" ht="12.95" customHeight="1">
      <c r="A759" s="376"/>
      <c r="B759" s="365"/>
      <c r="C759" s="300"/>
      <c r="D759" s="300"/>
      <c r="E759" s="362"/>
      <c r="F759" s="361"/>
      <c r="G759" s="315"/>
      <c r="H759" s="315"/>
      <c r="I759" s="315"/>
      <c r="J759" s="315"/>
      <c r="K759" s="315"/>
      <c r="L759" s="316"/>
      <c r="M759" s="250"/>
      <c r="N759" s="374"/>
      <c r="O759" s="251" t="str">
        <f>IFERROR(INDEX('Pipe Table'!$A$3:$R$39,MATCH('WELD LOG'!N759,'Pipe Table'!$A$3:$A$39,),MATCH('WELD LOG'!M759,'Pipe Table'!$A$3:$R$3,0)),"")</f>
        <v/>
      </c>
      <c r="P759" s="601">
        <f t="shared" si="11"/>
        <v>0</v>
      </c>
      <c r="Q759" s="316"/>
      <c r="R759" s="316"/>
      <c r="S759" s="300"/>
      <c r="T759" s="316"/>
      <c r="U759" s="316"/>
      <c r="V759" s="348"/>
      <c r="W759" s="316"/>
      <c r="X759" s="313"/>
      <c r="Y759" s="313"/>
      <c r="Z759" s="313"/>
      <c r="AA759" s="350"/>
      <c r="AB759" s="350"/>
      <c r="AC759" s="313"/>
      <c r="AD759" s="313"/>
      <c r="AE759" s="316"/>
      <c r="AF759" s="363"/>
      <c r="AG759" s="315"/>
      <c r="AH759" s="313"/>
      <c r="AI759" s="313"/>
      <c r="AJ759" s="313"/>
      <c r="AK759" s="313"/>
      <c r="AL759" s="367"/>
      <c r="AM759" s="378"/>
      <c r="AN759" s="311"/>
      <c r="AO759" s="313"/>
      <c r="AP759" s="373"/>
      <c r="AQ759" s="336"/>
      <c r="AR759" s="336"/>
      <c r="AS759" s="336"/>
      <c r="AT759" s="336"/>
      <c r="AU759" s="336"/>
      <c r="AV759" s="336"/>
      <c r="AW759" s="336"/>
      <c r="AX759" s="336"/>
      <c r="AY759" s="336"/>
      <c r="AZ759" s="336"/>
      <c r="BA759" s="336"/>
      <c r="BB759" s="336"/>
      <c r="BC759" s="336"/>
      <c r="BD759" s="336"/>
      <c r="BE759" s="336"/>
      <c r="BF759" s="336"/>
    </row>
    <row r="760" spans="1:58" s="109" customFormat="1" ht="12.95" customHeight="1">
      <c r="A760" s="376"/>
      <c r="B760" s="365"/>
      <c r="C760" s="300"/>
      <c r="D760" s="300"/>
      <c r="E760" s="362"/>
      <c r="F760" s="361"/>
      <c r="G760" s="315"/>
      <c r="H760" s="315"/>
      <c r="I760" s="315"/>
      <c r="J760" s="315"/>
      <c r="K760" s="315"/>
      <c r="L760" s="316"/>
      <c r="M760" s="250"/>
      <c r="N760" s="374"/>
      <c r="O760" s="251" t="str">
        <f>IFERROR(INDEX('Pipe Table'!$A$3:$R$39,MATCH('WELD LOG'!N760,'Pipe Table'!$A$3:$A$39,),MATCH('WELD LOG'!M760,'Pipe Table'!$A$3:$R$3,0)),"")</f>
        <v/>
      </c>
      <c r="P760" s="601">
        <f t="shared" si="11"/>
        <v>0</v>
      </c>
      <c r="Q760" s="316"/>
      <c r="R760" s="316"/>
      <c r="S760" s="352"/>
      <c r="T760" s="316"/>
      <c r="U760" s="316"/>
      <c r="V760" s="348"/>
      <c r="W760" s="316"/>
      <c r="X760" s="313"/>
      <c r="Y760" s="313"/>
      <c r="Z760" s="313"/>
      <c r="AA760" s="313"/>
      <c r="AB760" s="313"/>
      <c r="AC760" s="350"/>
      <c r="AD760" s="350"/>
      <c r="AE760" s="316"/>
      <c r="AF760" s="363"/>
      <c r="AG760" s="315"/>
      <c r="AH760" s="313"/>
      <c r="AI760" s="313"/>
      <c r="AJ760" s="313"/>
      <c r="AK760" s="313"/>
      <c r="AL760" s="367"/>
      <c r="AM760" s="378"/>
      <c r="AN760" s="311"/>
      <c r="AO760" s="313"/>
      <c r="AP760" s="373"/>
      <c r="AQ760" s="336"/>
      <c r="AR760" s="336"/>
      <c r="AS760" s="336"/>
      <c r="AT760" s="336"/>
      <c r="AU760" s="336"/>
      <c r="AV760" s="336"/>
      <c r="AW760" s="336"/>
      <c r="AX760" s="336"/>
      <c r="AY760" s="336"/>
      <c r="AZ760" s="336"/>
      <c r="BA760" s="336"/>
      <c r="BB760" s="336"/>
      <c r="BC760" s="336"/>
      <c r="BD760" s="336"/>
      <c r="BE760" s="336"/>
      <c r="BF760" s="336"/>
    </row>
    <row r="761" spans="1:58" s="109" customFormat="1" ht="12.95" customHeight="1">
      <c r="A761" s="376"/>
      <c r="B761" s="365"/>
      <c r="C761" s="300"/>
      <c r="D761" s="300"/>
      <c r="E761" s="362"/>
      <c r="F761" s="361"/>
      <c r="G761" s="315"/>
      <c r="H761" s="315"/>
      <c r="I761" s="315"/>
      <c r="J761" s="315"/>
      <c r="K761" s="315"/>
      <c r="L761" s="316"/>
      <c r="M761" s="250"/>
      <c r="N761" s="374"/>
      <c r="O761" s="251" t="str">
        <f>IFERROR(INDEX('Pipe Table'!$A$3:$R$39,MATCH('WELD LOG'!N761,'Pipe Table'!$A$3:$A$39,),MATCH('WELD LOG'!M761,'Pipe Table'!$A$3:$R$3,0)),"")</f>
        <v/>
      </c>
      <c r="P761" s="601">
        <f t="shared" si="11"/>
        <v>0</v>
      </c>
      <c r="Q761" s="316"/>
      <c r="R761" s="316"/>
      <c r="S761" s="352"/>
      <c r="T761" s="316"/>
      <c r="U761" s="316"/>
      <c r="V761" s="348"/>
      <c r="W761" s="316"/>
      <c r="X761" s="313"/>
      <c r="Y761" s="313"/>
      <c r="Z761" s="313"/>
      <c r="AA761" s="313"/>
      <c r="AB761" s="313"/>
      <c r="AC761" s="313"/>
      <c r="AD761" s="313"/>
      <c r="AE761" s="316"/>
      <c r="AF761" s="363"/>
      <c r="AG761" s="315"/>
      <c r="AH761" s="313"/>
      <c r="AI761" s="313"/>
      <c r="AJ761" s="313"/>
      <c r="AK761" s="313"/>
      <c r="AL761" s="367"/>
      <c r="AM761" s="378"/>
      <c r="AN761" s="311"/>
      <c r="AO761" s="313"/>
      <c r="AP761" s="373"/>
      <c r="AQ761" s="336"/>
      <c r="AR761" s="336"/>
      <c r="AS761" s="336"/>
      <c r="AT761" s="336"/>
      <c r="AU761" s="336"/>
      <c r="AV761" s="336"/>
      <c r="AW761" s="336"/>
      <c r="AX761" s="336"/>
      <c r="AY761" s="336"/>
      <c r="AZ761" s="336"/>
      <c r="BA761" s="336"/>
      <c r="BB761" s="336"/>
      <c r="BC761" s="336"/>
      <c r="BD761" s="336"/>
      <c r="BE761" s="336"/>
      <c r="BF761" s="336"/>
    </row>
    <row r="762" spans="1:58" s="109" customFormat="1" ht="12.95" customHeight="1">
      <c r="A762" s="376"/>
      <c r="B762" s="365"/>
      <c r="C762" s="300"/>
      <c r="D762" s="300"/>
      <c r="E762" s="362"/>
      <c r="F762" s="361"/>
      <c r="G762" s="315"/>
      <c r="H762" s="315"/>
      <c r="I762" s="315"/>
      <c r="J762" s="315"/>
      <c r="K762" s="315"/>
      <c r="L762" s="316"/>
      <c r="M762" s="250"/>
      <c r="N762" s="374"/>
      <c r="O762" s="251" t="str">
        <f>IFERROR(INDEX('Pipe Table'!$A$3:$R$39,MATCH('WELD LOG'!N762,'Pipe Table'!$A$3:$A$39,),MATCH('WELD LOG'!M762,'Pipe Table'!$A$3:$R$3,0)),"")</f>
        <v/>
      </c>
      <c r="P762" s="601">
        <f t="shared" si="11"/>
        <v>0</v>
      </c>
      <c r="Q762" s="316"/>
      <c r="R762" s="316"/>
      <c r="S762" s="352"/>
      <c r="T762" s="316"/>
      <c r="U762" s="316"/>
      <c r="V762" s="348"/>
      <c r="W762" s="316"/>
      <c r="X762" s="313"/>
      <c r="Y762" s="313"/>
      <c r="Z762" s="313"/>
      <c r="AA762" s="313"/>
      <c r="AB762" s="313"/>
      <c r="AC762" s="313"/>
      <c r="AD762" s="313"/>
      <c r="AE762" s="316"/>
      <c r="AF762" s="363"/>
      <c r="AG762" s="315"/>
      <c r="AH762" s="313"/>
      <c r="AI762" s="313"/>
      <c r="AJ762" s="313"/>
      <c r="AK762" s="313"/>
      <c r="AL762" s="367"/>
      <c r="AM762" s="378"/>
      <c r="AN762" s="311"/>
      <c r="AO762" s="313"/>
      <c r="AP762" s="373"/>
      <c r="AQ762" s="336"/>
      <c r="AR762" s="336"/>
      <c r="AS762" s="336"/>
      <c r="AT762" s="336"/>
      <c r="AU762" s="336"/>
      <c r="AV762" s="336"/>
      <c r="AW762" s="336"/>
      <c r="AX762" s="336"/>
      <c r="AY762" s="336"/>
      <c r="AZ762" s="336"/>
      <c r="BA762" s="336"/>
      <c r="BB762" s="336"/>
      <c r="BC762" s="336"/>
      <c r="BD762" s="336"/>
      <c r="BE762" s="336"/>
      <c r="BF762" s="336"/>
    </row>
    <row r="763" spans="1:58" s="109" customFormat="1" ht="12.95" customHeight="1">
      <c r="A763" s="376"/>
      <c r="B763" s="365"/>
      <c r="C763" s="300"/>
      <c r="D763" s="300"/>
      <c r="E763" s="362"/>
      <c r="F763" s="361"/>
      <c r="G763" s="315"/>
      <c r="H763" s="315"/>
      <c r="I763" s="315"/>
      <c r="J763" s="315"/>
      <c r="K763" s="315"/>
      <c r="L763" s="316"/>
      <c r="M763" s="250"/>
      <c r="N763" s="374"/>
      <c r="O763" s="251" t="str">
        <f>IFERROR(INDEX('Pipe Table'!$A$3:$R$39,MATCH('WELD LOG'!N763,'Pipe Table'!$A$3:$A$39,),MATCH('WELD LOG'!M763,'Pipe Table'!$A$3:$R$3,0)),"")</f>
        <v/>
      </c>
      <c r="P763" s="601">
        <f t="shared" si="11"/>
        <v>0</v>
      </c>
      <c r="Q763" s="316"/>
      <c r="R763" s="316"/>
      <c r="S763" s="300"/>
      <c r="T763" s="316"/>
      <c r="U763" s="316"/>
      <c r="V763" s="348"/>
      <c r="W763" s="316"/>
      <c r="X763" s="313"/>
      <c r="Y763" s="313"/>
      <c r="Z763" s="313"/>
      <c r="AA763" s="313"/>
      <c r="AB763" s="313"/>
      <c r="AC763" s="313"/>
      <c r="AD763" s="313"/>
      <c r="AE763" s="316"/>
      <c r="AF763" s="363"/>
      <c r="AG763" s="315"/>
      <c r="AH763" s="313"/>
      <c r="AI763" s="313"/>
      <c r="AJ763" s="313"/>
      <c r="AK763" s="313"/>
      <c r="AL763" s="367"/>
      <c r="AM763" s="378"/>
      <c r="AN763" s="311"/>
      <c r="AO763" s="313"/>
      <c r="AP763" s="373"/>
      <c r="AQ763" s="336"/>
      <c r="AR763" s="336"/>
      <c r="AS763" s="336"/>
      <c r="AT763" s="336"/>
      <c r="AU763" s="336"/>
      <c r="AV763" s="336"/>
      <c r="AW763" s="336"/>
      <c r="AX763" s="336"/>
      <c r="AY763" s="336"/>
      <c r="AZ763" s="336"/>
      <c r="BA763" s="336"/>
      <c r="BB763" s="336"/>
      <c r="BC763" s="336"/>
      <c r="BD763" s="336"/>
      <c r="BE763" s="336"/>
      <c r="BF763" s="336"/>
    </row>
    <row r="764" spans="1:58" s="109" customFormat="1" ht="12.95" customHeight="1">
      <c r="A764" s="376"/>
      <c r="B764" s="365"/>
      <c r="C764" s="300"/>
      <c r="D764" s="300"/>
      <c r="E764" s="362"/>
      <c r="F764" s="361"/>
      <c r="G764" s="315"/>
      <c r="H764" s="315"/>
      <c r="I764" s="315"/>
      <c r="J764" s="315"/>
      <c r="K764" s="315"/>
      <c r="L764" s="316"/>
      <c r="M764" s="250"/>
      <c r="N764" s="374"/>
      <c r="O764" s="251" t="str">
        <f>IFERROR(INDEX('Pipe Table'!$A$3:$R$39,MATCH('WELD LOG'!N764,'Pipe Table'!$A$3:$A$39,),MATCH('WELD LOG'!M764,'Pipe Table'!$A$3:$R$3,0)),"")</f>
        <v/>
      </c>
      <c r="P764" s="601">
        <f t="shared" si="11"/>
        <v>0</v>
      </c>
      <c r="Q764" s="316"/>
      <c r="R764" s="316"/>
      <c r="S764" s="300"/>
      <c r="T764" s="316"/>
      <c r="U764" s="316"/>
      <c r="V764" s="348"/>
      <c r="W764" s="316"/>
      <c r="X764" s="313"/>
      <c r="Y764" s="313"/>
      <c r="Z764" s="313"/>
      <c r="AA764" s="313"/>
      <c r="AB764" s="313"/>
      <c r="AC764" s="313"/>
      <c r="AD764" s="313"/>
      <c r="AE764" s="316"/>
      <c r="AF764" s="363"/>
      <c r="AG764" s="315"/>
      <c r="AH764" s="313"/>
      <c r="AI764" s="313"/>
      <c r="AJ764" s="313"/>
      <c r="AK764" s="313"/>
      <c r="AL764" s="367"/>
      <c r="AM764" s="378"/>
      <c r="AN764" s="311"/>
      <c r="AO764" s="313"/>
      <c r="AP764" s="373"/>
      <c r="AQ764" s="336"/>
      <c r="AR764" s="336"/>
      <c r="AS764" s="336"/>
      <c r="AT764" s="336"/>
      <c r="AU764" s="336"/>
      <c r="AV764" s="336"/>
      <c r="AW764" s="336"/>
      <c r="AX764" s="336"/>
      <c r="AY764" s="336"/>
      <c r="AZ764" s="336"/>
      <c r="BA764" s="336"/>
      <c r="BB764" s="336"/>
      <c r="BC764" s="336"/>
      <c r="BD764" s="336"/>
      <c r="BE764" s="336"/>
      <c r="BF764" s="336"/>
    </row>
    <row r="765" spans="1:58" s="109" customFormat="1" ht="12.95" customHeight="1">
      <c r="A765" s="376"/>
      <c r="B765" s="365"/>
      <c r="C765" s="300"/>
      <c r="D765" s="300"/>
      <c r="E765" s="362"/>
      <c r="F765" s="361"/>
      <c r="G765" s="315"/>
      <c r="H765" s="315"/>
      <c r="I765" s="315"/>
      <c r="J765" s="315"/>
      <c r="K765" s="315"/>
      <c r="L765" s="316"/>
      <c r="M765" s="250"/>
      <c r="N765" s="374"/>
      <c r="O765" s="251" t="str">
        <f>IFERROR(INDEX('Pipe Table'!$A$3:$R$39,MATCH('WELD LOG'!N765,'Pipe Table'!$A$3:$A$39,),MATCH('WELD LOG'!M765,'Pipe Table'!$A$3:$R$3,0)),"")</f>
        <v/>
      </c>
      <c r="P765" s="601">
        <f t="shared" si="11"/>
        <v>0</v>
      </c>
      <c r="Q765" s="316"/>
      <c r="R765" s="316"/>
      <c r="S765" s="300"/>
      <c r="T765" s="316"/>
      <c r="U765" s="316"/>
      <c r="V765" s="348"/>
      <c r="W765" s="316"/>
      <c r="X765" s="313"/>
      <c r="Y765" s="313"/>
      <c r="Z765" s="313"/>
      <c r="AA765" s="313"/>
      <c r="AB765" s="313"/>
      <c r="AC765" s="313"/>
      <c r="AD765" s="313"/>
      <c r="AE765" s="316"/>
      <c r="AF765" s="363"/>
      <c r="AG765" s="315"/>
      <c r="AH765" s="313"/>
      <c r="AI765" s="313"/>
      <c r="AJ765" s="313"/>
      <c r="AK765" s="313"/>
      <c r="AL765" s="367"/>
      <c r="AM765" s="378"/>
      <c r="AN765" s="311"/>
      <c r="AO765" s="313"/>
      <c r="AP765" s="373"/>
      <c r="AQ765" s="336"/>
      <c r="AR765" s="336"/>
      <c r="AS765" s="336"/>
      <c r="AT765" s="336"/>
      <c r="AU765" s="336"/>
      <c r="AV765" s="336"/>
      <c r="AW765" s="336"/>
      <c r="AX765" s="336"/>
      <c r="AY765" s="336"/>
      <c r="AZ765" s="336"/>
      <c r="BA765" s="336"/>
      <c r="BB765" s="336"/>
      <c r="BC765" s="336"/>
      <c r="BD765" s="336"/>
      <c r="BE765" s="336"/>
      <c r="BF765" s="336"/>
    </row>
    <row r="766" spans="1:58" s="109" customFormat="1" ht="12.95" customHeight="1">
      <c r="A766" s="376"/>
      <c r="B766" s="365"/>
      <c r="C766" s="300"/>
      <c r="D766" s="300"/>
      <c r="E766" s="362"/>
      <c r="F766" s="361"/>
      <c r="G766" s="315"/>
      <c r="H766" s="315"/>
      <c r="I766" s="315"/>
      <c r="J766" s="315"/>
      <c r="K766" s="315"/>
      <c r="L766" s="316"/>
      <c r="M766" s="250"/>
      <c r="N766" s="374"/>
      <c r="O766" s="251" t="str">
        <f>IFERROR(INDEX('Pipe Table'!$A$3:$R$39,MATCH('WELD LOG'!N766,'Pipe Table'!$A$3:$A$39,),MATCH('WELD LOG'!M766,'Pipe Table'!$A$3:$R$3,0)),"")</f>
        <v/>
      </c>
      <c r="P766" s="601">
        <f t="shared" si="11"/>
        <v>0</v>
      </c>
      <c r="Q766" s="316"/>
      <c r="R766" s="316"/>
      <c r="S766" s="352"/>
      <c r="T766" s="316"/>
      <c r="U766" s="316"/>
      <c r="V766" s="348"/>
      <c r="W766" s="316"/>
      <c r="X766" s="350"/>
      <c r="Y766" s="313"/>
      <c r="Z766" s="313"/>
      <c r="AA766" s="313"/>
      <c r="AB766" s="313"/>
      <c r="AC766" s="313"/>
      <c r="AD766" s="313"/>
      <c r="AE766" s="316"/>
      <c r="AF766" s="363"/>
      <c r="AG766" s="315"/>
      <c r="AH766" s="313"/>
      <c r="AI766" s="313"/>
      <c r="AJ766" s="313"/>
      <c r="AK766" s="313"/>
      <c r="AL766" s="367"/>
      <c r="AM766" s="378"/>
      <c r="AN766" s="311"/>
      <c r="AO766" s="313"/>
      <c r="AP766" s="373"/>
      <c r="AQ766" s="336"/>
      <c r="AR766" s="336"/>
      <c r="AS766" s="336"/>
      <c r="AT766" s="336"/>
      <c r="AU766" s="336"/>
      <c r="AV766" s="336"/>
      <c r="AW766" s="336"/>
      <c r="AX766" s="336"/>
      <c r="AY766" s="336"/>
      <c r="AZ766" s="336"/>
      <c r="BA766" s="336"/>
      <c r="BB766" s="336"/>
      <c r="BC766" s="336"/>
      <c r="BD766" s="336"/>
      <c r="BE766" s="336"/>
      <c r="BF766" s="336"/>
    </row>
    <row r="767" spans="1:58" s="109" customFormat="1" ht="12.95" customHeight="1">
      <c r="A767" s="376"/>
      <c r="B767" s="365"/>
      <c r="C767" s="300"/>
      <c r="D767" s="300"/>
      <c r="E767" s="362"/>
      <c r="F767" s="361"/>
      <c r="G767" s="315"/>
      <c r="H767" s="315"/>
      <c r="I767" s="315"/>
      <c r="J767" s="315"/>
      <c r="K767" s="315"/>
      <c r="L767" s="316"/>
      <c r="M767" s="250"/>
      <c r="N767" s="374"/>
      <c r="O767" s="251" t="str">
        <f>IFERROR(INDEX('Pipe Table'!$A$3:$R$39,MATCH('WELD LOG'!N767,'Pipe Table'!$A$3:$A$39,),MATCH('WELD LOG'!M767,'Pipe Table'!$A$3:$R$3,0)),"")</f>
        <v/>
      </c>
      <c r="P767" s="601">
        <f t="shared" si="11"/>
        <v>0</v>
      </c>
      <c r="Q767" s="316"/>
      <c r="R767" s="316"/>
      <c r="S767" s="300"/>
      <c r="T767" s="316"/>
      <c r="U767" s="316"/>
      <c r="V767" s="348"/>
      <c r="W767" s="316"/>
      <c r="X767" s="313"/>
      <c r="Y767" s="313"/>
      <c r="Z767" s="313"/>
      <c r="AA767" s="313"/>
      <c r="AB767" s="313"/>
      <c r="AC767" s="313"/>
      <c r="AD767" s="313"/>
      <c r="AE767" s="316"/>
      <c r="AF767" s="363"/>
      <c r="AG767" s="315"/>
      <c r="AH767" s="313"/>
      <c r="AI767" s="313"/>
      <c r="AJ767" s="313"/>
      <c r="AK767" s="313"/>
      <c r="AL767" s="367"/>
      <c r="AM767" s="378"/>
      <c r="AN767" s="311"/>
      <c r="AO767" s="313"/>
      <c r="AP767" s="373"/>
      <c r="AQ767" s="336"/>
      <c r="AR767" s="336"/>
      <c r="AS767" s="336"/>
      <c r="AT767" s="336"/>
      <c r="AU767" s="336"/>
      <c r="AV767" s="336"/>
      <c r="AW767" s="336"/>
      <c r="AX767" s="336"/>
      <c r="AY767" s="336"/>
      <c r="AZ767" s="336"/>
      <c r="BA767" s="336"/>
      <c r="BB767" s="336"/>
      <c r="BC767" s="336"/>
      <c r="BD767" s="336"/>
      <c r="BE767" s="336"/>
      <c r="BF767" s="336"/>
    </row>
    <row r="768" spans="1:58" s="109" customFormat="1" ht="12.95" customHeight="1">
      <c r="A768" s="376"/>
      <c r="B768" s="365"/>
      <c r="C768" s="300"/>
      <c r="D768" s="300"/>
      <c r="E768" s="362"/>
      <c r="F768" s="361"/>
      <c r="G768" s="315"/>
      <c r="H768" s="315"/>
      <c r="I768" s="315"/>
      <c r="J768" s="315"/>
      <c r="K768" s="315"/>
      <c r="L768" s="316"/>
      <c r="M768" s="250"/>
      <c r="N768" s="374"/>
      <c r="O768" s="251" t="str">
        <f>IFERROR(INDEX('Pipe Table'!$A$3:$R$39,MATCH('WELD LOG'!N768,'Pipe Table'!$A$3:$A$39,),MATCH('WELD LOG'!M768,'Pipe Table'!$A$3:$R$3,0)),"")</f>
        <v/>
      </c>
      <c r="P768" s="601">
        <f t="shared" si="11"/>
        <v>0</v>
      </c>
      <c r="Q768" s="316"/>
      <c r="R768" s="316"/>
      <c r="S768" s="300"/>
      <c r="T768" s="316"/>
      <c r="U768" s="316"/>
      <c r="V768" s="348"/>
      <c r="W768" s="316"/>
      <c r="X768" s="313"/>
      <c r="Y768" s="313"/>
      <c r="Z768" s="313"/>
      <c r="AA768" s="313"/>
      <c r="AB768" s="313"/>
      <c r="AC768" s="313"/>
      <c r="AD768" s="313"/>
      <c r="AE768" s="316"/>
      <c r="AF768" s="363"/>
      <c r="AG768" s="315"/>
      <c r="AH768" s="313"/>
      <c r="AI768" s="313"/>
      <c r="AJ768" s="313"/>
      <c r="AK768" s="313"/>
      <c r="AL768" s="367"/>
      <c r="AM768" s="378"/>
      <c r="AN768" s="311"/>
      <c r="AO768" s="313"/>
      <c r="AP768" s="373"/>
      <c r="AQ768" s="336"/>
      <c r="AR768" s="336"/>
      <c r="AS768" s="336"/>
      <c r="AT768" s="336"/>
      <c r="AU768" s="336"/>
      <c r="AV768" s="336"/>
      <c r="AW768" s="336"/>
      <c r="AX768" s="336"/>
      <c r="AY768" s="336"/>
      <c r="AZ768" s="336"/>
      <c r="BA768" s="336"/>
      <c r="BB768" s="336"/>
      <c r="BC768" s="336"/>
      <c r="BD768" s="336"/>
      <c r="BE768" s="336"/>
      <c r="BF768" s="336"/>
    </row>
    <row r="769" spans="1:58" s="109" customFormat="1" ht="12.95" customHeight="1">
      <c r="A769" s="376"/>
      <c r="B769" s="365"/>
      <c r="C769" s="300"/>
      <c r="D769" s="300"/>
      <c r="E769" s="362"/>
      <c r="F769" s="361"/>
      <c r="G769" s="315"/>
      <c r="H769" s="315"/>
      <c r="I769" s="315"/>
      <c r="J769" s="315"/>
      <c r="K769" s="315"/>
      <c r="L769" s="316"/>
      <c r="M769" s="250"/>
      <c r="N769" s="374"/>
      <c r="O769" s="251" t="str">
        <f>IFERROR(INDEX('Pipe Table'!$A$3:$R$39,MATCH('WELD LOG'!N769,'Pipe Table'!$A$3:$A$39,),MATCH('WELD LOG'!M769,'Pipe Table'!$A$3:$R$3,0)),"")</f>
        <v/>
      </c>
      <c r="P769" s="601">
        <f t="shared" si="11"/>
        <v>0</v>
      </c>
      <c r="Q769" s="316"/>
      <c r="R769" s="316"/>
      <c r="S769" s="300"/>
      <c r="T769" s="316"/>
      <c r="U769" s="316"/>
      <c r="V769" s="348"/>
      <c r="W769" s="316"/>
      <c r="X769" s="313"/>
      <c r="Y769" s="313"/>
      <c r="Z769" s="313"/>
      <c r="AA769" s="313"/>
      <c r="AB769" s="313"/>
      <c r="AC769" s="313"/>
      <c r="AD769" s="380"/>
      <c r="AE769" s="316"/>
      <c r="AF769" s="363"/>
      <c r="AG769" s="315"/>
      <c r="AH769" s="313"/>
      <c r="AI769" s="313"/>
      <c r="AJ769" s="313"/>
      <c r="AK769" s="313"/>
      <c r="AL769" s="367"/>
      <c r="AM769" s="378"/>
      <c r="AN769" s="311"/>
      <c r="AO769" s="313"/>
      <c r="AP769" s="373"/>
      <c r="AQ769" s="336"/>
      <c r="AR769" s="336"/>
      <c r="AS769" s="336"/>
      <c r="AT769" s="336"/>
      <c r="AU769" s="336"/>
      <c r="AV769" s="336"/>
      <c r="AW769" s="336"/>
      <c r="AX769" s="336"/>
      <c r="AY769" s="336"/>
      <c r="AZ769" s="336"/>
      <c r="BA769" s="336"/>
      <c r="BB769" s="336"/>
      <c r="BC769" s="336"/>
      <c r="BD769" s="336"/>
      <c r="BE769" s="336"/>
      <c r="BF769" s="336"/>
    </row>
    <row r="770" spans="1:58" s="109" customFormat="1" ht="12.95" customHeight="1">
      <c r="A770" s="376"/>
      <c r="B770" s="365"/>
      <c r="C770" s="300"/>
      <c r="D770" s="300"/>
      <c r="E770" s="362"/>
      <c r="F770" s="361"/>
      <c r="G770" s="315"/>
      <c r="H770" s="315"/>
      <c r="I770" s="315"/>
      <c r="J770" s="315"/>
      <c r="K770" s="315"/>
      <c r="L770" s="316"/>
      <c r="M770" s="250"/>
      <c r="N770" s="374"/>
      <c r="O770" s="251" t="str">
        <f>IFERROR(INDEX('Pipe Table'!$A$3:$R$39,MATCH('WELD LOG'!N770,'Pipe Table'!$A$3:$A$39,),MATCH('WELD LOG'!M770,'Pipe Table'!$A$3:$R$3,0)),"")</f>
        <v/>
      </c>
      <c r="P770" s="601">
        <f t="shared" si="11"/>
        <v>0</v>
      </c>
      <c r="Q770" s="316"/>
      <c r="R770" s="316"/>
      <c r="S770" s="352"/>
      <c r="T770" s="316"/>
      <c r="U770" s="316"/>
      <c r="V770" s="348"/>
      <c r="W770" s="316"/>
      <c r="X770" s="313"/>
      <c r="Y770" s="313"/>
      <c r="Z770" s="313"/>
      <c r="AA770" s="313"/>
      <c r="AB770" s="313"/>
      <c r="AC770" s="313"/>
      <c r="AD770" s="313"/>
      <c r="AE770" s="316"/>
      <c r="AF770" s="363"/>
      <c r="AG770" s="315"/>
      <c r="AH770" s="313"/>
      <c r="AI770" s="313"/>
      <c r="AJ770" s="313"/>
      <c r="AK770" s="313"/>
      <c r="AL770" s="367"/>
      <c r="AM770" s="378"/>
      <c r="AN770" s="311"/>
      <c r="AO770" s="313"/>
      <c r="AP770" s="373"/>
      <c r="AQ770" s="336"/>
      <c r="AR770" s="336"/>
      <c r="AS770" s="336"/>
      <c r="AT770" s="336"/>
      <c r="AU770" s="336"/>
      <c r="AV770" s="336"/>
      <c r="AW770" s="336"/>
      <c r="AX770" s="336"/>
      <c r="AY770" s="336"/>
      <c r="AZ770" s="336"/>
      <c r="BA770" s="336"/>
      <c r="BB770" s="336"/>
      <c r="BC770" s="336"/>
      <c r="BD770" s="336"/>
      <c r="BE770" s="336"/>
      <c r="BF770" s="336"/>
    </row>
    <row r="771" spans="1:58" s="109" customFormat="1" ht="12.95" customHeight="1">
      <c r="A771" s="376"/>
      <c r="B771" s="365"/>
      <c r="C771" s="300"/>
      <c r="D771" s="300"/>
      <c r="E771" s="362"/>
      <c r="F771" s="361"/>
      <c r="G771" s="315"/>
      <c r="H771" s="315"/>
      <c r="I771" s="315"/>
      <c r="J771" s="315"/>
      <c r="K771" s="315"/>
      <c r="L771" s="316"/>
      <c r="M771" s="250"/>
      <c r="N771" s="374"/>
      <c r="O771" s="251" t="str">
        <f>IFERROR(INDEX('Pipe Table'!$A$3:$R$39,MATCH('WELD LOG'!N771,'Pipe Table'!$A$3:$A$39,),MATCH('WELD LOG'!M771,'Pipe Table'!$A$3:$R$3,0)),"")</f>
        <v/>
      </c>
      <c r="P771" s="601">
        <f t="shared" si="11"/>
        <v>0</v>
      </c>
      <c r="Q771" s="316"/>
      <c r="R771" s="316"/>
      <c r="S771" s="352"/>
      <c r="T771" s="316"/>
      <c r="U771" s="316"/>
      <c r="V771" s="348"/>
      <c r="W771" s="316"/>
      <c r="X771" s="313"/>
      <c r="Y771" s="313"/>
      <c r="Z771" s="313"/>
      <c r="AA771" s="313"/>
      <c r="AB771" s="313"/>
      <c r="AC771" s="313"/>
      <c r="AD771" s="313"/>
      <c r="AE771" s="316"/>
      <c r="AF771" s="363"/>
      <c r="AG771" s="315"/>
      <c r="AH771" s="313"/>
      <c r="AI771" s="313"/>
      <c r="AJ771" s="313"/>
      <c r="AK771" s="313"/>
      <c r="AL771" s="367"/>
      <c r="AM771" s="378"/>
      <c r="AN771" s="311"/>
      <c r="AO771" s="313"/>
      <c r="AP771" s="373"/>
      <c r="AQ771" s="336"/>
      <c r="AR771" s="336"/>
      <c r="AS771" s="336"/>
      <c r="AT771" s="336"/>
      <c r="AU771" s="336"/>
      <c r="AV771" s="336"/>
      <c r="AW771" s="336"/>
      <c r="AX771" s="336"/>
      <c r="AY771" s="336"/>
      <c r="AZ771" s="336"/>
      <c r="BA771" s="336"/>
      <c r="BB771" s="336"/>
      <c r="BC771" s="336"/>
      <c r="BD771" s="336"/>
      <c r="BE771" s="336"/>
      <c r="BF771" s="336"/>
    </row>
    <row r="772" spans="1:58" s="109" customFormat="1" ht="12.95" customHeight="1">
      <c r="A772" s="376"/>
      <c r="B772" s="365"/>
      <c r="C772" s="300"/>
      <c r="D772" s="300"/>
      <c r="E772" s="362"/>
      <c r="F772" s="361"/>
      <c r="G772" s="315"/>
      <c r="H772" s="315"/>
      <c r="I772" s="315"/>
      <c r="J772" s="315"/>
      <c r="K772" s="315"/>
      <c r="L772" s="316"/>
      <c r="M772" s="250"/>
      <c r="N772" s="374"/>
      <c r="O772" s="251" t="str">
        <f>IFERROR(INDEX('Pipe Table'!$A$3:$R$39,MATCH('WELD LOG'!N772,'Pipe Table'!$A$3:$A$39,),MATCH('WELD LOG'!M772,'Pipe Table'!$A$3:$R$3,0)),"")</f>
        <v/>
      </c>
      <c r="P772" s="601">
        <f t="shared" si="11"/>
        <v>0</v>
      </c>
      <c r="Q772" s="316"/>
      <c r="R772" s="316"/>
      <c r="S772" s="352"/>
      <c r="T772" s="316"/>
      <c r="U772" s="316"/>
      <c r="V772" s="348"/>
      <c r="W772" s="316"/>
      <c r="X772" s="313"/>
      <c r="Y772" s="313"/>
      <c r="Z772" s="313"/>
      <c r="AA772" s="313"/>
      <c r="AB772" s="313"/>
      <c r="AC772" s="350"/>
      <c r="AD772" s="350"/>
      <c r="AE772" s="316"/>
      <c r="AF772" s="363"/>
      <c r="AG772" s="315"/>
      <c r="AH772" s="313"/>
      <c r="AI772" s="313"/>
      <c r="AJ772" s="313"/>
      <c r="AK772" s="313"/>
      <c r="AL772" s="367"/>
      <c r="AM772" s="378"/>
      <c r="AN772" s="311"/>
      <c r="AO772" s="313"/>
      <c r="AP772" s="373"/>
      <c r="AQ772" s="336"/>
      <c r="AR772" s="336"/>
      <c r="AS772" s="336"/>
      <c r="AT772" s="336"/>
      <c r="AU772" s="336"/>
      <c r="AV772" s="336"/>
      <c r="AW772" s="336"/>
      <c r="AX772" s="336"/>
      <c r="AY772" s="336"/>
      <c r="AZ772" s="336"/>
      <c r="BA772" s="336"/>
      <c r="BB772" s="336"/>
      <c r="BC772" s="336"/>
      <c r="BD772" s="336"/>
      <c r="BE772" s="336"/>
      <c r="BF772" s="336"/>
    </row>
    <row r="773" spans="1:58" s="109" customFormat="1" ht="12.95" customHeight="1">
      <c r="A773" s="376"/>
      <c r="B773" s="365"/>
      <c r="C773" s="300"/>
      <c r="D773" s="300"/>
      <c r="E773" s="362"/>
      <c r="F773" s="361"/>
      <c r="G773" s="315"/>
      <c r="H773" s="315"/>
      <c r="I773" s="315"/>
      <c r="J773" s="315"/>
      <c r="K773" s="315"/>
      <c r="L773" s="316"/>
      <c r="M773" s="250"/>
      <c r="N773" s="374"/>
      <c r="O773" s="251" t="str">
        <f>IFERROR(INDEX('Pipe Table'!$A$3:$R$39,MATCH('WELD LOG'!N773,'Pipe Table'!$A$3:$A$39,),MATCH('WELD LOG'!M773,'Pipe Table'!$A$3:$R$3,0)),"")</f>
        <v/>
      </c>
      <c r="P773" s="601">
        <f t="shared" si="11"/>
        <v>0</v>
      </c>
      <c r="Q773" s="316"/>
      <c r="R773" s="316"/>
      <c r="S773" s="352"/>
      <c r="T773" s="316"/>
      <c r="U773" s="316"/>
      <c r="V773" s="348"/>
      <c r="W773" s="316"/>
      <c r="X773" s="313"/>
      <c r="Y773" s="313"/>
      <c r="Z773" s="313"/>
      <c r="AA773" s="350"/>
      <c r="AB773" s="350"/>
      <c r="AC773" s="313"/>
      <c r="AD773" s="313"/>
      <c r="AE773" s="316"/>
      <c r="AF773" s="363"/>
      <c r="AG773" s="315"/>
      <c r="AH773" s="313"/>
      <c r="AI773" s="313"/>
      <c r="AJ773" s="313"/>
      <c r="AK773" s="313"/>
      <c r="AL773" s="367"/>
      <c r="AM773" s="378"/>
      <c r="AN773" s="311"/>
      <c r="AO773" s="313"/>
      <c r="AP773" s="373"/>
      <c r="AQ773" s="336"/>
      <c r="AR773" s="336"/>
      <c r="AS773" s="336"/>
      <c r="AT773" s="336"/>
      <c r="AU773" s="336"/>
      <c r="AV773" s="336"/>
      <c r="AW773" s="336"/>
      <c r="AX773" s="336"/>
      <c r="AY773" s="336"/>
      <c r="AZ773" s="336"/>
      <c r="BA773" s="336"/>
      <c r="BB773" s="336"/>
      <c r="BC773" s="336"/>
      <c r="BD773" s="336"/>
      <c r="BE773" s="336"/>
      <c r="BF773" s="336"/>
    </row>
    <row r="774" spans="1:58" s="109" customFormat="1" ht="12.95" customHeight="1">
      <c r="A774" s="376"/>
      <c r="B774" s="365"/>
      <c r="C774" s="300"/>
      <c r="D774" s="300"/>
      <c r="E774" s="362"/>
      <c r="F774" s="361"/>
      <c r="G774" s="315"/>
      <c r="H774" s="315"/>
      <c r="I774" s="315"/>
      <c r="J774" s="315"/>
      <c r="K774" s="315"/>
      <c r="L774" s="316"/>
      <c r="M774" s="250"/>
      <c r="N774" s="374"/>
      <c r="O774" s="251" t="str">
        <f>IFERROR(INDEX('Pipe Table'!$A$3:$R$39,MATCH('WELD LOG'!N774,'Pipe Table'!$A$3:$A$39,),MATCH('WELD LOG'!M774,'Pipe Table'!$A$3:$R$3,0)),"")</f>
        <v/>
      </c>
      <c r="P774" s="601">
        <f t="shared" ref="P774:P837" si="12">N774*PI()</f>
        <v>0</v>
      </c>
      <c r="Q774" s="316"/>
      <c r="R774" s="316"/>
      <c r="S774" s="300"/>
      <c r="T774" s="316"/>
      <c r="U774" s="316"/>
      <c r="V774" s="348"/>
      <c r="W774" s="316"/>
      <c r="X774" s="313"/>
      <c r="Y774" s="313"/>
      <c r="Z774" s="313"/>
      <c r="AA774" s="350"/>
      <c r="AB774" s="350"/>
      <c r="AC774" s="313"/>
      <c r="AD774" s="313"/>
      <c r="AE774" s="316"/>
      <c r="AF774" s="363"/>
      <c r="AG774" s="315"/>
      <c r="AH774" s="313"/>
      <c r="AI774" s="313"/>
      <c r="AJ774" s="313"/>
      <c r="AK774" s="313"/>
      <c r="AL774" s="367"/>
      <c r="AM774" s="378"/>
      <c r="AN774" s="311"/>
      <c r="AO774" s="313"/>
      <c r="AP774" s="373"/>
      <c r="AQ774" s="336"/>
      <c r="AR774" s="336"/>
      <c r="AS774" s="336"/>
      <c r="AT774" s="336"/>
      <c r="AU774" s="336"/>
      <c r="AV774" s="336"/>
      <c r="AW774" s="336"/>
      <c r="AX774" s="336"/>
      <c r="AY774" s="336"/>
      <c r="AZ774" s="336"/>
      <c r="BA774" s="336"/>
      <c r="BB774" s="336"/>
      <c r="BC774" s="336"/>
      <c r="BD774" s="336"/>
      <c r="BE774" s="336"/>
      <c r="BF774" s="336"/>
    </row>
    <row r="775" spans="1:58" s="109" customFormat="1" ht="12.95" customHeight="1">
      <c r="A775" s="376"/>
      <c r="B775" s="365"/>
      <c r="C775" s="300"/>
      <c r="D775" s="300"/>
      <c r="E775" s="362"/>
      <c r="F775" s="361"/>
      <c r="G775" s="315"/>
      <c r="H775" s="315"/>
      <c r="I775" s="315"/>
      <c r="J775" s="315"/>
      <c r="K775" s="315"/>
      <c r="L775" s="316"/>
      <c r="M775" s="250"/>
      <c r="N775" s="374"/>
      <c r="O775" s="251" t="str">
        <f>IFERROR(INDEX('Pipe Table'!$A$3:$R$39,MATCH('WELD LOG'!N775,'Pipe Table'!$A$3:$A$39,),MATCH('WELD LOG'!M775,'Pipe Table'!$A$3:$R$3,0)),"")</f>
        <v/>
      </c>
      <c r="P775" s="601">
        <f t="shared" si="12"/>
        <v>0</v>
      </c>
      <c r="Q775" s="316"/>
      <c r="R775" s="316"/>
      <c r="S775" s="300"/>
      <c r="T775" s="316"/>
      <c r="U775" s="316"/>
      <c r="V775" s="348"/>
      <c r="W775" s="316"/>
      <c r="X775" s="313"/>
      <c r="Y775" s="313"/>
      <c r="Z775" s="313"/>
      <c r="AA775" s="313"/>
      <c r="AB775" s="313"/>
      <c r="AC775" s="313"/>
      <c r="AD775" s="313"/>
      <c r="AE775" s="316"/>
      <c r="AF775" s="363"/>
      <c r="AG775" s="315"/>
      <c r="AH775" s="313"/>
      <c r="AI775" s="313"/>
      <c r="AJ775" s="313"/>
      <c r="AK775" s="313"/>
      <c r="AL775" s="367"/>
      <c r="AM775" s="378"/>
      <c r="AN775" s="311"/>
      <c r="AO775" s="313"/>
      <c r="AP775" s="373"/>
      <c r="AQ775" s="336"/>
      <c r="AR775" s="336"/>
      <c r="AS775" s="336"/>
      <c r="AT775" s="336"/>
      <c r="AU775" s="336"/>
      <c r="AV775" s="336"/>
      <c r="AW775" s="336"/>
      <c r="AX775" s="336"/>
      <c r="AY775" s="336"/>
      <c r="AZ775" s="336"/>
      <c r="BA775" s="336"/>
      <c r="BB775" s="336"/>
      <c r="BC775" s="336"/>
      <c r="BD775" s="336"/>
      <c r="BE775" s="336"/>
      <c r="BF775" s="336"/>
    </row>
    <row r="776" spans="1:58" s="109" customFormat="1" ht="12.95" customHeight="1">
      <c r="A776" s="376"/>
      <c r="B776" s="365"/>
      <c r="C776" s="300"/>
      <c r="D776" s="300"/>
      <c r="E776" s="362"/>
      <c r="F776" s="361"/>
      <c r="G776" s="315"/>
      <c r="H776" s="315"/>
      <c r="I776" s="315"/>
      <c r="J776" s="315"/>
      <c r="K776" s="315"/>
      <c r="L776" s="316"/>
      <c r="M776" s="250"/>
      <c r="N776" s="374"/>
      <c r="O776" s="251" t="str">
        <f>IFERROR(INDEX('Pipe Table'!$A$3:$R$39,MATCH('WELD LOG'!N776,'Pipe Table'!$A$3:$A$39,),MATCH('WELD LOG'!M776,'Pipe Table'!$A$3:$R$3,0)),"")</f>
        <v/>
      </c>
      <c r="P776" s="601">
        <f t="shared" si="12"/>
        <v>0</v>
      </c>
      <c r="Q776" s="316"/>
      <c r="R776" s="316"/>
      <c r="S776" s="300"/>
      <c r="T776" s="316"/>
      <c r="U776" s="316"/>
      <c r="V776" s="348"/>
      <c r="W776" s="316"/>
      <c r="X776" s="313"/>
      <c r="Y776" s="313"/>
      <c r="Z776" s="313"/>
      <c r="AA776" s="313"/>
      <c r="AB776" s="313"/>
      <c r="AC776" s="313"/>
      <c r="AD776" s="313"/>
      <c r="AE776" s="316"/>
      <c r="AF776" s="363"/>
      <c r="AG776" s="315"/>
      <c r="AH776" s="313"/>
      <c r="AI776" s="313"/>
      <c r="AJ776" s="313"/>
      <c r="AK776" s="313"/>
      <c r="AL776" s="367"/>
      <c r="AM776" s="378"/>
      <c r="AN776" s="311"/>
      <c r="AO776" s="313"/>
      <c r="AP776" s="373"/>
      <c r="AQ776" s="336"/>
      <c r="AR776" s="336"/>
      <c r="AS776" s="336"/>
      <c r="AT776" s="336"/>
      <c r="AU776" s="336"/>
      <c r="AV776" s="336"/>
      <c r="AW776" s="336"/>
      <c r="AX776" s="336"/>
      <c r="AY776" s="336"/>
      <c r="AZ776" s="336"/>
      <c r="BA776" s="336"/>
      <c r="BB776" s="336"/>
      <c r="BC776" s="336"/>
      <c r="BD776" s="336"/>
      <c r="BE776" s="336"/>
      <c r="BF776" s="336"/>
    </row>
    <row r="777" spans="1:58" s="109" customFormat="1" ht="12.95" customHeight="1">
      <c r="A777" s="376"/>
      <c r="B777" s="365"/>
      <c r="C777" s="300"/>
      <c r="D777" s="300"/>
      <c r="E777" s="362"/>
      <c r="F777" s="361"/>
      <c r="G777" s="315"/>
      <c r="H777" s="315"/>
      <c r="I777" s="352"/>
      <c r="J777" s="315"/>
      <c r="K777" s="315"/>
      <c r="L777" s="316"/>
      <c r="M777" s="250"/>
      <c r="N777" s="371"/>
      <c r="O777" s="251" t="str">
        <f>IFERROR(INDEX('Pipe Table'!$A$3:$R$39,MATCH('WELD LOG'!N777,'Pipe Table'!$A$3:$A$39,),MATCH('WELD LOG'!M777,'Pipe Table'!$A$3:$R$3,0)),"")</f>
        <v/>
      </c>
      <c r="P777" s="601">
        <f t="shared" si="12"/>
        <v>0</v>
      </c>
      <c r="Q777" s="316"/>
      <c r="R777" s="316"/>
      <c r="S777" s="300"/>
      <c r="T777" s="316"/>
      <c r="U777" s="316"/>
      <c r="V777" s="348"/>
      <c r="W777" s="316"/>
      <c r="X777" s="313"/>
      <c r="Y777" s="313"/>
      <c r="Z777" s="313"/>
      <c r="AA777" s="313"/>
      <c r="AB777" s="313"/>
      <c r="AC777" s="350"/>
      <c r="AD777" s="350"/>
      <c r="AE777" s="316"/>
      <c r="AF777" s="363"/>
      <c r="AG777" s="315"/>
      <c r="AH777" s="313"/>
      <c r="AI777" s="313"/>
      <c r="AJ777" s="313"/>
      <c r="AK777" s="313"/>
      <c r="AL777" s="367"/>
      <c r="AM777" s="378"/>
      <c r="AN777" s="311"/>
      <c r="AO777" s="313"/>
      <c r="AP777" s="373"/>
      <c r="AQ777" s="336"/>
      <c r="AR777" s="336"/>
      <c r="AS777" s="336"/>
      <c r="AT777" s="336"/>
      <c r="AU777" s="336"/>
      <c r="AV777" s="336"/>
      <c r="AW777" s="336"/>
      <c r="AX777" s="336"/>
      <c r="AY777" s="336"/>
      <c r="AZ777" s="336"/>
      <c r="BA777" s="336"/>
      <c r="BB777" s="336"/>
      <c r="BC777" s="336"/>
      <c r="BD777" s="336"/>
      <c r="BE777" s="336"/>
      <c r="BF777" s="336"/>
    </row>
    <row r="778" spans="1:58" s="109" customFormat="1" ht="12.95" customHeight="1">
      <c r="A778" s="376"/>
      <c r="B778" s="365"/>
      <c r="C778" s="300"/>
      <c r="D778" s="300"/>
      <c r="E778" s="362"/>
      <c r="F778" s="361"/>
      <c r="G778" s="315"/>
      <c r="H778" s="315"/>
      <c r="I778" s="315"/>
      <c r="J778" s="315"/>
      <c r="K778" s="315"/>
      <c r="L778" s="316"/>
      <c r="M778" s="250"/>
      <c r="N778" s="371"/>
      <c r="O778" s="251" t="str">
        <f>IFERROR(INDEX('Pipe Table'!$A$3:$R$39,MATCH('WELD LOG'!N778,'Pipe Table'!$A$3:$A$39,),MATCH('WELD LOG'!M778,'Pipe Table'!$A$3:$R$3,0)),"")</f>
        <v/>
      </c>
      <c r="P778" s="601">
        <f t="shared" si="12"/>
        <v>0</v>
      </c>
      <c r="Q778" s="316"/>
      <c r="R778" s="316"/>
      <c r="S778" s="352"/>
      <c r="T778" s="316"/>
      <c r="U778" s="316"/>
      <c r="V778" s="348"/>
      <c r="W778" s="316"/>
      <c r="X778" s="313"/>
      <c r="Y778" s="313"/>
      <c r="Z778" s="313"/>
      <c r="AA778" s="350"/>
      <c r="AB778" s="350"/>
      <c r="AC778" s="350"/>
      <c r="AD778" s="350"/>
      <c r="AE778" s="316"/>
      <c r="AF778" s="363"/>
      <c r="AG778" s="315"/>
      <c r="AH778" s="313"/>
      <c r="AI778" s="313"/>
      <c r="AJ778" s="313"/>
      <c r="AK778" s="313"/>
      <c r="AL778" s="367"/>
      <c r="AM778" s="313"/>
      <c r="AN778" s="311"/>
      <c r="AO778" s="313"/>
      <c r="AP778" s="373"/>
      <c r="AQ778" s="336"/>
      <c r="AR778" s="336"/>
      <c r="AS778" s="336"/>
      <c r="AT778" s="336"/>
      <c r="AU778" s="336"/>
      <c r="AV778" s="336"/>
      <c r="AW778" s="336"/>
      <c r="AX778" s="336"/>
      <c r="AY778" s="336"/>
      <c r="AZ778" s="336"/>
      <c r="BA778" s="336"/>
      <c r="BB778" s="336"/>
      <c r="BC778" s="336"/>
      <c r="BD778" s="336"/>
      <c r="BE778" s="336"/>
      <c r="BF778" s="336"/>
    </row>
    <row r="779" spans="1:58" s="109" customFormat="1" ht="12.95" customHeight="1">
      <c r="A779" s="376"/>
      <c r="B779" s="365"/>
      <c r="C779" s="300"/>
      <c r="D779" s="300"/>
      <c r="E779" s="362"/>
      <c r="F779" s="361"/>
      <c r="G779" s="315"/>
      <c r="H779" s="315"/>
      <c r="I779" s="315"/>
      <c r="J779" s="315"/>
      <c r="K779" s="315"/>
      <c r="L779" s="316"/>
      <c r="M779" s="250"/>
      <c r="N779" s="371"/>
      <c r="O779" s="251" t="str">
        <f>IFERROR(INDEX('Pipe Table'!$A$3:$R$39,MATCH('WELD LOG'!N779,'Pipe Table'!$A$3:$A$39,),MATCH('WELD LOG'!M779,'Pipe Table'!$A$3:$R$3,0)),"")</f>
        <v/>
      </c>
      <c r="P779" s="601">
        <f t="shared" si="12"/>
        <v>0</v>
      </c>
      <c r="Q779" s="316"/>
      <c r="R779" s="316"/>
      <c r="S779" s="300"/>
      <c r="T779" s="316"/>
      <c r="U779" s="316"/>
      <c r="V779" s="348"/>
      <c r="W779" s="316"/>
      <c r="X779" s="313"/>
      <c r="Y779" s="313"/>
      <c r="Z779" s="313"/>
      <c r="AA779" s="350"/>
      <c r="AB779" s="350"/>
      <c r="AC779" s="350"/>
      <c r="AD779" s="350"/>
      <c r="AE779" s="316"/>
      <c r="AF779" s="363"/>
      <c r="AG779" s="315"/>
      <c r="AH779" s="313"/>
      <c r="AI779" s="313"/>
      <c r="AJ779" s="313"/>
      <c r="AK779" s="313"/>
      <c r="AL779" s="367"/>
      <c r="AM779" s="313"/>
      <c r="AN779" s="311"/>
      <c r="AO779" s="313"/>
      <c r="AP779" s="373"/>
      <c r="AQ779" s="336"/>
      <c r="AR779" s="336"/>
      <c r="AS779" s="336"/>
      <c r="AT779" s="336"/>
      <c r="AU779" s="336"/>
      <c r="AV779" s="336"/>
      <c r="AW779" s="336"/>
      <c r="AX779" s="336"/>
      <c r="AY779" s="336"/>
      <c r="AZ779" s="336"/>
      <c r="BA779" s="336"/>
      <c r="BB779" s="336"/>
      <c r="BC779" s="336"/>
      <c r="BD779" s="336"/>
      <c r="BE779" s="336"/>
      <c r="BF779" s="336"/>
    </row>
    <row r="780" spans="1:58" s="109" customFormat="1" ht="12.95" customHeight="1">
      <c r="A780" s="376"/>
      <c r="B780" s="365"/>
      <c r="C780" s="300"/>
      <c r="D780" s="300"/>
      <c r="E780" s="362"/>
      <c r="F780" s="361"/>
      <c r="G780" s="315"/>
      <c r="H780" s="315"/>
      <c r="I780" s="315"/>
      <c r="J780" s="315"/>
      <c r="K780" s="315"/>
      <c r="L780" s="316"/>
      <c r="M780" s="250"/>
      <c r="N780" s="371"/>
      <c r="O780" s="251" t="str">
        <f>IFERROR(INDEX('Pipe Table'!$A$3:$R$39,MATCH('WELD LOG'!N780,'Pipe Table'!$A$3:$A$39,),MATCH('WELD LOG'!M780,'Pipe Table'!$A$3:$R$3,0)),"")</f>
        <v/>
      </c>
      <c r="P780" s="601">
        <f t="shared" si="12"/>
        <v>0</v>
      </c>
      <c r="Q780" s="316"/>
      <c r="R780" s="316"/>
      <c r="S780" s="300"/>
      <c r="T780" s="316"/>
      <c r="U780" s="316"/>
      <c r="V780" s="348"/>
      <c r="W780" s="316"/>
      <c r="X780" s="313"/>
      <c r="Y780" s="313"/>
      <c r="Z780" s="313"/>
      <c r="AA780" s="313"/>
      <c r="AB780" s="313"/>
      <c r="AC780" s="350"/>
      <c r="AD780" s="350"/>
      <c r="AE780" s="316"/>
      <c r="AF780" s="363"/>
      <c r="AG780" s="315"/>
      <c r="AH780" s="313"/>
      <c r="AI780" s="313"/>
      <c r="AJ780" s="313"/>
      <c r="AK780" s="313"/>
      <c r="AL780" s="367"/>
      <c r="AM780" s="313"/>
      <c r="AN780" s="311"/>
      <c r="AO780" s="313"/>
      <c r="AP780" s="373"/>
      <c r="AQ780" s="336"/>
      <c r="AR780" s="336"/>
      <c r="AS780" s="336"/>
      <c r="AT780" s="336"/>
      <c r="AU780" s="336"/>
      <c r="AV780" s="336"/>
      <c r="AW780" s="336"/>
      <c r="AX780" s="336"/>
      <c r="AY780" s="336"/>
      <c r="AZ780" s="336"/>
      <c r="BA780" s="336"/>
      <c r="BB780" s="336"/>
      <c r="BC780" s="336"/>
      <c r="BD780" s="336"/>
      <c r="BE780" s="336"/>
      <c r="BF780" s="336"/>
    </row>
    <row r="781" spans="1:58" s="109" customFormat="1" ht="12.95" customHeight="1">
      <c r="A781" s="376"/>
      <c r="B781" s="365"/>
      <c r="C781" s="300"/>
      <c r="D781" s="300"/>
      <c r="E781" s="362"/>
      <c r="F781" s="361"/>
      <c r="G781" s="315"/>
      <c r="H781" s="315"/>
      <c r="I781" s="315"/>
      <c r="J781" s="315"/>
      <c r="K781" s="315"/>
      <c r="L781" s="316"/>
      <c r="M781" s="250"/>
      <c r="N781" s="371"/>
      <c r="O781" s="251" t="str">
        <f>IFERROR(INDEX('Pipe Table'!$A$3:$R$39,MATCH('WELD LOG'!N781,'Pipe Table'!$A$3:$A$39,),MATCH('WELD LOG'!M781,'Pipe Table'!$A$3:$R$3,0)),"")</f>
        <v/>
      </c>
      <c r="P781" s="601">
        <f t="shared" si="12"/>
        <v>0</v>
      </c>
      <c r="Q781" s="316"/>
      <c r="R781" s="316"/>
      <c r="S781" s="352"/>
      <c r="T781" s="316"/>
      <c r="U781" s="316"/>
      <c r="V781" s="348"/>
      <c r="W781" s="316"/>
      <c r="X781" s="313"/>
      <c r="Y781" s="313"/>
      <c r="Z781" s="313"/>
      <c r="AA781" s="313"/>
      <c r="AB781" s="313"/>
      <c r="AC781" s="350"/>
      <c r="AD781" s="350"/>
      <c r="AE781" s="316"/>
      <c r="AF781" s="363"/>
      <c r="AG781" s="315"/>
      <c r="AH781" s="313"/>
      <c r="AI781" s="313"/>
      <c r="AJ781" s="313"/>
      <c r="AK781" s="313"/>
      <c r="AL781" s="367"/>
      <c r="AM781" s="313"/>
      <c r="AN781" s="311"/>
      <c r="AO781" s="313"/>
      <c r="AP781" s="373"/>
      <c r="AQ781" s="336"/>
      <c r="AR781" s="336"/>
      <c r="AS781" s="336"/>
      <c r="AT781" s="336"/>
      <c r="AU781" s="336"/>
      <c r="AV781" s="336"/>
      <c r="AW781" s="336"/>
      <c r="AX781" s="336"/>
      <c r="AY781" s="336"/>
      <c r="AZ781" s="336"/>
      <c r="BA781" s="336"/>
      <c r="BB781" s="336"/>
      <c r="BC781" s="336"/>
      <c r="BD781" s="336"/>
      <c r="BE781" s="336"/>
      <c r="BF781" s="336"/>
    </row>
    <row r="782" spans="1:58" s="109" customFormat="1" ht="12.95" customHeight="1">
      <c r="A782" s="376"/>
      <c r="B782" s="365"/>
      <c r="C782" s="300"/>
      <c r="D782" s="300"/>
      <c r="E782" s="362"/>
      <c r="F782" s="361"/>
      <c r="G782" s="315"/>
      <c r="H782" s="315"/>
      <c r="I782" s="315"/>
      <c r="J782" s="315"/>
      <c r="K782" s="315"/>
      <c r="L782" s="316"/>
      <c r="M782" s="251"/>
      <c r="N782" s="371"/>
      <c r="O782" s="251" t="str">
        <f>IFERROR(INDEX('Pipe Table'!$A$3:$R$39,MATCH('WELD LOG'!N782,'Pipe Table'!$A$3:$A$39,),MATCH('WELD LOG'!M782,'Pipe Table'!$A$3:$R$3,0)),"")</f>
        <v/>
      </c>
      <c r="P782" s="601">
        <f t="shared" si="12"/>
        <v>0</v>
      </c>
      <c r="Q782" s="316"/>
      <c r="R782" s="316"/>
      <c r="S782" s="300"/>
      <c r="T782" s="316"/>
      <c r="U782" s="316"/>
      <c r="V782" s="348"/>
      <c r="W782" s="316"/>
      <c r="X782" s="313"/>
      <c r="Y782" s="313"/>
      <c r="Z782" s="313"/>
      <c r="AA782" s="313"/>
      <c r="AB782" s="313"/>
      <c r="AC782" s="313"/>
      <c r="AD782" s="313"/>
      <c r="AE782" s="316"/>
      <c r="AF782" s="363"/>
      <c r="AG782" s="315"/>
      <c r="AH782" s="313"/>
      <c r="AI782" s="313"/>
      <c r="AJ782" s="313"/>
      <c r="AK782" s="313"/>
      <c r="AL782" s="367"/>
      <c r="AM782" s="313"/>
      <c r="AN782" s="311"/>
      <c r="AO782" s="313"/>
      <c r="AP782" s="373"/>
      <c r="AQ782" s="336"/>
      <c r="AR782" s="336"/>
      <c r="AS782" s="336"/>
      <c r="AT782" s="336"/>
      <c r="AU782" s="336"/>
      <c r="AV782" s="336"/>
      <c r="AW782" s="336"/>
      <c r="AX782" s="336"/>
      <c r="AY782" s="336"/>
      <c r="AZ782" s="336"/>
      <c r="BA782" s="336"/>
      <c r="BB782" s="336"/>
      <c r="BC782" s="336"/>
      <c r="BD782" s="336"/>
      <c r="BE782" s="336"/>
      <c r="BF782" s="336"/>
    </row>
    <row r="783" spans="1:58" s="109" customFormat="1" ht="12.95" customHeight="1">
      <c r="A783" s="376"/>
      <c r="B783" s="365"/>
      <c r="C783" s="300"/>
      <c r="D783" s="300"/>
      <c r="E783" s="362"/>
      <c r="F783" s="361"/>
      <c r="G783" s="315"/>
      <c r="H783" s="315"/>
      <c r="I783" s="315"/>
      <c r="J783" s="315"/>
      <c r="K783" s="315"/>
      <c r="L783" s="316"/>
      <c r="M783" s="251"/>
      <c r="N783" s="371"/>
      <c r="O783" s="251" t="str">
        <f>IFERROR(INDEX('Pipe Table'!$A$3:$R$39,MATCH('WELD LOG'!N783,'Pipe Table'!$A$3:$A$39,),MATCH('WELD LOG'!M783,'Pipe Table'!$A$3:$R$3,0)),"")</f>
        <v/>
      </c>
      <c r="P783" s="601">
        <f t="shared" si="12"/>
        <v>0</v>
      </c>
      <c r="Q783" s="316"/>
      <c r="R783" s="316"/>
      <c r="S783" s="300"/>
      <c r="T783" s="316"/>
      <c r="U783" s="316"/>
      <c r="V783" s="348"/>
      <c r="W783" s="316"/>
      <c r="X783" s="313"/>
      <c r="Y783" s="313"/>
      <c r="Z783" s="313"/>
      <c r="AA783" s="313"/>
      <c r="AB783" s="313"/>
      <c r="AC783" s="350"/>
      <c r="AD783" s="350"/>
      <c r="AE783" s="316"/>
      <c r="AF783" s="363"/>
      <c r="AG783" s="315"/>
      <c r="AH783" s="313"/>
      <c r="AI783" s="313"/>
      <c r="AJ783" s="313"/>
      <c r="AK783" s="313"/>
      <c r="AL783" s="367"/>
      <c r="AM783" s="313"/>
      <c r="AN783" s="311"/>
      <c r="AO783" s="313"/>
      <c r="AP783" s="373"/>
      <c r="AQ783" s="336"/>
      <c r="AR783" s="336"/>
      <c r="AS783" s="336"/>
      <c r="AT783" s="336"/>
      <c r="AU783" s="336"/>
      <c r="AV783" s="336"/>
      <c r="AW783" s="336"/>
      <c r="AX783" s="336"/>
      <c r="AY783" s="336"/>
      <c r="AZ783" s="336"/>
      <c r="BA783" s="336"/>
      <c r="BB783" s="336"/>
      <c r="BC783" s="336"/>
      <c r="BD783" s="336"/>
      <c r="BE783" s="336"/>
      <c r="BF783" s="336"/>
    </row>
    <row r="784" spans="1:58" s="109" customFormat="1" ht="12.95" customHeight="1">
      <c r="A784" s="376"/>
      <c r="B784" s="365"/>
      <c r="C784" s="300"/>
      <c r="D784" s="300"/>
      <c r="E784" s="362"/>
      <c r="F784" s="361"/>
      <c r="G784" s="315"/>
      <c r="H784" s="315"/>
      <c r="I784" s="315"/>
      <c r="J784" s="315"/>
      <c r="K784" s="315"/>
      <c r="L784" s="316"/>
      <c r="M784" s="251"/>
      <c r="N784" s="371"/>
      <c r="O784" s="251" t="str">
        <f>IFERROR(INDEX('Pipe Table'!$A$3:$R$39,MATCH('WELD LOG'!N784,'Pipe Table'!$A$3:$A$39,),MATCH('WELD LOG'!M784,'Pipe Table'!$A$3:$R$3,0)),"")</f>
        <v/>
      </c>
      <c r="P784" s="601">
        <f t="shared" si="12"/>
        <v>0</v>
      </c>
      <c r="Q784" s="316"/>
      <c r="R784" s="316"/>
      <c r="S784" s="300"/>
      <c r="T784" s="316"/>
      <c r="U784" s="316"/>
      <c r="V784" s="348"/>
      <c r="W784" s="316"/>
      <c r="X784" s="313"/>
      <c r="Y784" s="313"/>
      <c r="Z784" s="313"/>
      <c r="AA784" s="313"/>
      <c r="AB784" s="313"/>
      <c r="AC784" s="350"/>
      <c r="AD784" s="350"/>
      <c r="AE784" s="316"/>
      <c r="AF784" s="363"/>
      <c r="AG784" s="315"/>
      <c r="AH784" s="313"/>
      <c r="AI784" s="313"/>
      <c r="AJ784" s="313"/>
      <c r="AK784" s="313"/>
      <c r="AL784" s="367"/>
      <c r="AM784" s="378"/>
      <c r="AN784" s="311"/>
      <c r="AO784" s="313"/>
      <c r="AP784" s="373"/>
      <c r="AQ784" s="336"/>
      <c r="AR784" s="336"/>
      <c r="AS784" s="336"/>
      <c r="AT784" s="336"/>
      <c r="AU784" s="336"/>
      <c r="AV784" s="336"/>
      <c r="AW784" s="336"/>
      <c r="AX784" s="336"/>
      <c r="AY784" s="336"/>
      <c r="AZ784" s="336"/>
      <c r="BA784" s="336"/>
      <c r="BB784" s="336"/>
      <c r="BC784" s="336"/>
      <c r="BD784" s="336"/>
      <c r="BE784" s="336"/>
      <c r="BF784" s="336"/>
    </row>
    <row r="785" spans="1:58" s="109" customFormat="1" ht="12.95" customHeight="1">
      <c r="A785" s="376"/>
      <c r="B785" s="365"/>
      <c r="C785" s="300"/>
      <c r="D785" s="300"/>
      <c r="E785" s="362"/>
      <c r="F785" s="361"/>
      <c r="G785" s="315"/>
      <c r="H785" s="315"/>
      <c r="I785" s="315"/>
      <c r="J785" s="315"/>
      <c r="K785" s="315"/>
      <c r="L785" s="316"/>
      <c r="M785" s="250"/>
      <c r="N785" s="371"/>
      <c r="O785" s="251" t="str">
        <f>IFERROR(INDEX('Pipe Table'!$A$3:$R$39,MATCH('WELD LOG'!N785,'Pipe Table'!$A$3:$A$39,),MATCH('WELD LOG'!M785,'Pipe Table'!$A$3:$R$3,0)),"")</f>
        <v/>
      </c>
      <c r="P785" s="601">
        <f t="shared" si="12"/>
        <v>0</v>
      </c>
      <c r="Q785" s="316"/>
      <c r="R785" s="316"/>
      <c r="S785" s="300"/>
      <c r="T785" s="316"/>
      <c r="U785" s="316"/>
      <c r="V785" s="348"/>
      <c r="W785" s="316"/>
      <c r="X785" s="313"/>
      <c r="Y785" s="313"/>
      <c r="Z785" s="313"/>
      <c r="AA785" s="313"/>
      <c r="AB785" s="313"/>
      <c r="AC785" s="350"/>
      <c r="AD785" s="350"/>
      <c r="AE785" s="316"/>
      <c r="AF785" s="363"/>
      <c r="AG785" s="315"/>
      <c r="AH785" s="313"/>
      <c r="AI785" s="313"/>
      <c r="AJ785" s="313"/>
      <c r="AK785" s="313"/>
      <c r="AL785" s="367"/>
      <c r="AM785" s="378"/>
      <c r="AN785" s="311"/>
      <c r="AO785" s="313"/>
      <c r="AP785" s="373"/>
      <c r="AQ785" s="336"/>
      <c r="AR785" s="336"/>
      <c r="AS785" s="336"/>
      <c r="AT785" s="336"/>
      <c r="AU785" s="336"/>
      <c r="AV785" s="336"/>
      <c r="AW785" s="336"/>
      <c r="AX785" s="336"/>
      <c r="AY785" s="336"/>
      <c r="AZ785" s="336"/>
      <c r="BA785" s="336"/>
      <c r="BB785" s="336"/>
      <c r="BC785" s="336"/>
      <c r="BD785" s="336"/>
      <c r="BE785" s="336"/>
      <c r="BF785" s="336"/>
    </row>
    <row r="786" spans="1:58" s="109" customFormat="1" ht="12.95" customHeight="1">
      <c r="A786" s="376"/>
      <c r="B786" s="365"/>
      <c r="C786" s="300"/>
      <c r="D786" s="300"/>
      <c r="E786" s="362"/>
      <c r="F786" s="361"/>
      <c r="G786" s="315"/>
      <c r="H786" s="315"/>
      <c r="I786" s="315"/>
      <c r="J786" s="315"/>
      <c r="K786" s="315"/>
      <c r="L786" s="316"/>
      <c r="M786" s="250"/>
      <c r="N786" s="371"/>
      <c r="O786" s="251" t="str">
        <f>IFERROR(INDEX('Pipe Table'!$A$3:$R$39,MATCH('WELD LOG'!N786,'Pipe Table'!$A$3:$A$39,),MATCH('WELD LOG'!M786,'Pipe Table'!$A$3:$R$3,0)),"")</f>
        <v/>
      </c>
      <c r="P786" s="601">
        <f t="shared" si="12"/>
        <v>0</v>
      </c>
      <c r="Q786" s="316"/>
      <c r="R786" s="316"/>
      <c r="S786" s="300"/>
      <c r="T786" s="316"/>
      <c r="U786" s="316"/>
      <c r="V786" s="348"/>
      <c r="W786" s="316"/>
      <c r="X786" s="313"/>
      <c r="Y786" s="313"/>
      <c r="Z786" s="313"/>
      <c r="AA786" s="313"/>
      <c r="AB786" s="313"/>
      <c r="AC786" s="350"/>
      <c r="AD786" s="350"/>
      <c r="AE786" s="316"/>
      <c r="AF786" s="363"/>
      <c r="AG786" s="315"/>
      <c r="AH786" s="313"/>
      <c r="AI786" s="313"/>
      <c r="AJ786" s="313"/>
      <c r="AK786" s="313"/>
      <c r="AL786" s="367"/>
      <c r="AM786" s="378"/>
      <c r="AN786" s="311"/>
      <c r="AO786" s="313"/>
      <c r="AP786" s="373"/>
      <c r="AQ786" s="336"/>
      <c r="AR786" s="336"/>
      <c r="AS786" s="336"/>
      <c r="AT786" s="336"/>
      <c r="AU786" s="336"/>
      <c r="AV786" s="336"/>
      <c r="AW786" s="336"/>
      <c r="AX786" s="336"/>
      <c r="AY786" s="336"/>
      <c r="AZ786" s="336"/>
      <c r="BA786" s="336"/>
      <c r="BB786" s="336"/>
      <c r="BC786" s="336"/>
      <c r="BD786" s="336"/>
      <c r="BE786" s="336"/>
      <c r="BF786" s="336"/>
    </row>
    <row r="787" spans="1:58" s="109" customFormat="1" ht="12.95" customHeight="1">
      <c r="A787" s="376"/>
      <c r="B787" s="365"/>
      <c r="C787" s="300"/>
      <c r="D787" s="300"/>
      <c r="E787" s="362"/>
      <c r="F787" s="361"/>
      <c r="G787" s="315"/>
      <c r="H787" s="315"/>
      <c r="I787" s="315"/>
      <c r="J787" s="315"/>
      <c r="K787" s="315"/>
      <c r="L787" s="316"/>
      <c r="M787" s="250"/>
      <c r="N787" s="371"/>
      <c r="O787" s="251" t="str">
        <f>IFERROR(INDEX('Pipe Table'!$A$3:$R$39,MATCH('WELD LOG'!N787,'Pipe Table'!$A$3:$A$39,),MATCH('WELD LOG'!M787,'Pipe Table'!$A$3:$R$3,0)),"")</f>
        <v/>
      </c>
      <c r="P787" s="601">
        <f t="shared" si="12"/>
        <v>0</v>
      </c>
      <c r="Q787" s="316"/>
      <c r="R787" s="316"/>
      <c r="S787" s="300"/>
      <c r="T787" s="316"/>
      <c r="U787" s="316"/>
      <c r="V787" s="348"/>
      <c r="W787" s="316"/>
      <c r="X787" s="313"/>
      <c r="Y787" s="313"/>
      <c r="Z787" s="313"/>
      <c r="AA787" s="313"/>
      <c r="AB787" s="313"/>
      <c r="AC787" s="313"/>
      <c r="AD787" s="313"/>
      <c r="AE787" s="316"/>
      <c r="AF787" s="363"/>
      <c r="AG787" s="315"/>
      <c r="AH787" s="313"/>
      <c r="AI787" s="313"/>
      <c r="AJ787" s="313"/>
      <c r="AK787" s="313"/>
      <c r="AL787" s="367"/>
      <c r="AM787" s="378"/>
      <c r="AN787" s="311"/>
      <c r="AO787" s="313"/>
      <c r="AP787" s="373"/>
      <c r="AQ787" s="336"/>
      <c r="AR787" s="336"/>
      <c r="AS787" s="336"/>
      <c r="AT787" s="336"/>
      <c r="AU787" s="336"/>
      <c r="AV787" s="336"/>
      <c r="AW787" s="336"/>
      <c r="AX787" s="336"/>
      <c r="AY787" s="336"/>
      <c r="AZ787" s="336"/>
      <c r="BA787" s="336"/>
      <c r="BB787" s="336"/>
      <c r="BC787" s="336"/>
      <c r="BD787" s="336"/>
      <c r="BE787" s="336"/>
      <c r="BF787" s="336"/>
    </row>
    <row r="788" spans="1:58" s="109" customFormat="1" ht="12.95" customHeight="1">
      <c r="A788" s="376"/>
      <c r="B788" s="365"/>
      <c r="C788" s="300"/>
      <c r="D788" s="300"/>
      <c r="E788" s="362"/>
      <c r="F788" s="361"/>
      <c r="G788" s="315"/>
      <c r="H788" s="315"/>
      <c r="I788" s="315"/>
      <c r="J788" s="315"/>
      <c r="K788" s="315"/>
      <c r="L788" s="316"/>
      <c r="M788" s="250"/>
      <c r="N788" s="371"/>
      <c r="O788" s="251" t="str">
        <f>IFERROR(INDEX('Pipe Table'!$A$3:$R$39,MATCH('WELD LOG'!N788,'Pipe Table'!$A$3:$A$39,),MATCH('WELD LOG'!M788,'Pipe Table'!$A$3:$R$3,0)),"")</f>
        <v/>
      </c>
      <c r="P788" s="601">
        <f t="shared" si="12"/>
        <v>0</v>
      </c>
      <c r="Q788" s="316"/>
      <c r="R788" s="316"/>
      <c r="S788" s="300"/>
      <c r="T788" s="316"/>
      <c r="U788" s="316"/>
      <c r="V788" s="348"/>
      <c r="W788" s="316"/>
      <c r="X788" s="313"/>
      <c r="Y788" s="313"/>
      <c r="Z788" s="313"/>
      <c r="AA788" s="313"/>
      <c r="AB788" s="313"/>
      <c r="AC788" s="313"/>
      <c r="AD788" s="313"/>
      <c r="AE788" s="316"/>
      <c r="AF788" s="363"/>
      <c r="AG788" s="315"/>
      <c r="AH788" s="313"/>
      <c r="AI788" s="313"/>
      <c r="AJ788" s="313"/>
      <c r="AK788" s="313"/>
      <c r="AL788" s="367"/>
      <c r="AM788" s="378"/>
      <c r="AN788" s="311"/>
      <c r="AO788" s="313"/>
      <c r="AP788" s="373"/>
      <c r="AQ788" s="336"/>
      <c r="AR788" s="336"/>
      <c r="AS788" s="336"/>
      <c r="AT788" s="336"/>
      <c r="AU788" s="336"/>
      <c r="AV788" s="336"/>
      <c r="AW788" s="336"/>
      <c r="AX788" s="336"/>
      <c r="AY788" s="336"/>
      <c r="AZ788" s="336"/>
      <c r="BA788" s="336"/>
      <c r="BB788" s="336"/>
      <c r="BC788" s="336"/>
      <c r="BD788" s="336"/>
      <c r="BE788" s="336"/>
      <c r="BF788" s="336"/>
    </row>
    <row r="789" spans="1:58" s="109" customFormat="1" ht="12.95" customHeight="1">
      <c r="A789" s="376"/>
      <c r="B789" s="365"/>
      <c r="C789" s="300"/>
      <c r="D789" s="300"/>
      <c r="E789" s="362"/>
      <c r="F789" s="361"/>
      <c r="G789" s="315"/>
      <c r="H789" s="315"/>
      <c r="I789" s="315"/>
      <c r="J789" s="315"/>
      <c r="K789" s="315"/>
      <c r="L789" s="316"/>
      <c r="M789" s="250"/>
      <c r="N789" s="371"/>
      <c r="O789" s="251" t="str">
        <f>IFERROR(INDEX('Pipe Table'!$A$3:$R$39,MATCH('WELD LOG'!N789,'Pipe Table'!$A$3:$A$39,),MATCH('WELD LOG'!M789,'Pipe Table'!$A$3:$R$3,0)),"")</f>
        <v/>
      </c>
      <c r="P789" s="601">
        <f t="shared" si="12"/>
        <v>0</v>
      </c>
      <c r="Q789" s="316"/>
      <c r="R789" s="316"/>
      <c r="S789" s="352"/>
      <c r="T789" s="316"/>
      <c r="U789" s="316"/>
      <c r="V789" s="348"/>
      <c r="W789" s="316"/>
      <c r="X789" s="350"/>
      <c r="Y789" s="313"/>
      <c r="Z789" s="313"/>
      <c r="AA789" s="313"/>
      <c r="AB789" s="313"/>
      <c r="AC789" s="313"/>
      <c r="AD789" s="313"/>
      <c r="AE789" s="316"/>
      <c r="AF789" s="363"/>
      <c r="AG789" s="315"/>
      <c r="AH789" s="313"/>
      <c r="AI789" s="313"/>
      <c r="AJ789" s="313"/>
      <c r="AK789" s="313"/>
      <c r="AL789" s="367"/>
      <c r="AM789" s="378"/>
      <c r="AN789" s="311"/>
      <c r="AO789" s="313"/>
      <c r="AP789" s="373"/>
      <c r="AQ789" s="336"/>
      <c r="AR789" s="336"/>
      <c r="AS789" s="336"/>
      <c r="AT789" s="336"/>
      <c r="AU789" s="336"/>
      <c r="AV789" s="336"/>
      <c r="AW789" s="336"/>
      <c r="AX789" s="336"/>
      <c r="AY789" s="336"/>
      <c r="AZ789" s="336"/>
      <c r="BA789" s="336"/>
      <c r="BB789" s="336"/>
      <c r="BC789" s="336"/>
      <c r="BD789" s="336"/>
      <c r="BE789" s="336"/>
      <c r="BF789" s="336"/>
    </row>
    <row r="790" spans="1:58" s="109" customFormat="1" ht="12.95" customHeight="1">
      <c r="A790" s="376"/>
      <c r="B790" s="365"/>
      <c r="C790" s="300"/>
      <c r="D790" s="300"/>
      <c r="E790" s="362"/>
      <c r="F790" s="361"/>
      <c r="G790" s="315"/>
      <c r="H790" s="315"/>
      <c r="I790" s="315"/>
      <c r="J790" s="315"/>
      <c r="K790" s="315"/>
      <c r="L790" s="316"/>
      <c r="M790" s="250"/>
      <c r="N790" s="371"/>
      <c r="O790" s="251" t="str">
        <f>IFERROR(INDEX('Pipe Table'!$A$3:$R$39,MATCH('WELD LOG'!N790,'Pipe Table'!$A$3:$A$39,),MATCH('WELD LOG'!M790,'Pipe Table'!$A$3:$R$3,0)),"")</f>
        <v/>
      </c>
      <c r="P790" s="601">
        <f t="shared" si="12"/>
        <v>0</v>
      </c>
      <c r="Q790" s="316"/>
      <c r="R790" s="316"/>
      <c r="S790" s="300"/>
      <c r="T790" s="316"/>
      <c r="U790" s="316"/>
      <c r="V790" s="348"/>
      <c r="W790" s="316"/>
      <c r="X790" s="313"/>
      <c r="Y790" s="313"/>
      <c r="Z790" s="313"/>
      <c r="AA790" s="313"/>
      <c r="AB790" s="313"/>
      <c r="AC790" s="313"/>
      <c r="AD790" s="313"/>
      <c r="AE790" s="316"/>
      <c r="AF790" s="363"/>
      <c r="AG790" s="315"/>
      <c r="AH790" s="313"/>
      <c r="AI790" s="313"/>
      <c r="AJ790" s="313"/>
      <c r="AK790" s="313"/>
      <c r="AL790" s="367"/>
      <c r="AM790" s="378"/>
      <c r="AN790" s="311"/>
      <c r="AO790" s="313"/>
      <c r="AP790" s="373"/>
      <c r="AQ790" s="336"/>
      <c r="AR790" s="336"/>
      <c r="AS790" s="336"/>
      <c r="AT790" s="336"/>
      <c r="AU790" s="336"/>
      <c r="AV790" s="336"/>
      <c r="AW790" s="336"/>
      <c r="AX790" s="336"/>
      <c r="AY790" s="336"/>
      <c r="AZ790" s="336"/>
      <c r="BA790" s="336"/>
      <c r="BB790" s="336"/>
      <c r="BC790" s="336"/>
      <c r="BD790" s="336"/>
      <c r="BE790" s="336"/>
      <c r="BF790" s="336"/>
    </row>
    <row r="791" spans="1:58" s="109" customFormat="1" ht="12.95" customHeight="1">
      <c r="A791" s="376"/>
      <c r="B791" s="365"/>
      <c r="C791" s="300"/>
      <c r="D791" s="300"/>
      <c r="E791" s="362"/>
      <c r="F791" s="361"/>
      <c r="G791" s="315"/>
      <c r="H791" s="315"/>
      <c r="I791" s="315"/>
      <c r="J791" s="315"/>
      <c r="K791" s="315"/>
      <c r="L791" s="316"/>
      <c r="M791" s="250"/>
      <c r="N791" s="374"/>
      <c r="O791" s="251" t="str">
        <f>IFERROR(INDEX('Pipe Table'!$A$3:$R$39,MATCH('WELD LOG'!N791,'Pipe Table'!$A$3:$A$39,),MATCH('WELD LOG'!M791,'Pipe Table'!$A$3:$R$3,0)),"")</f>
        <v/>
      </c>
      <c r="P791" s="601">
        <f t="shared" si="12"/>
        <v>0</v>
      </c>
      <c r="Q791" s="316"/>
      <c r="R791" s="316"/>
      <c r="S791" s="300"/>
      <c r="T791" s="316"/>
      <c r="U791" s="316"/>
      <c r="V791" s="348"/>
      <c r="W791" s="316"/>
      <c r="X791" s="313"/>
      <c r="Y791" s="313"/>
      <c r="Z791" s="313"/>
      <c r="AA791" s="313"/>
      <c r="AB791" s="313"/>
      <c r="AC791" s="350"/>
      <c r="AD791" s="350"/>
      <c r="AE791" s="316"/>
      <c r="AF791" s="363"/>
      <c r="AG791" s="315"/>
      <c r="AH791" s="313"/>
      <c r="AI791" s="313"/>
      <c r="AJ791" s="313"/>
      <c r="AK791" s="313"/>
      <c r="AL791" s="367"/>
      <c r="AM791" s="378"/>
      <c r="AN791" s="311"/>
      <c r="AO791" s="313"/>
      <c r="AP791" s="373"/>
      <c r="AQ791" s="336"/>
      <c r="AR791" s="336"/>
      <c r="AS791" s="336"/>
      <c r="AT791" s="336"/>
      <c r="AU791" s="336"/>
      <c r="AV791" s="336"/>
      <c r="AW791" s="336"/>
      <c r="AX791" s="336"/>
      <c r="AY791" s="336"/>
      <c r="AZ791" s="336"/>
      <c r="BA791" s="336"/>
      <c r="BB791" s="336"/>
      <c r="BC791" s="336"/>
      <c r="BD791" s="336"/>
      <c r="BE791" s="336"/>
      <c r="BF791" s="336"/>
    </row>
    <row r="792" spans="1:58" s="109" customFormat="1" ht="12.95" customHeight="1">
      <c r="A792" s="376"/>
      <c r="B792" s="365"/>
      <c r="C792" s="300"/>
      <c r="D792" s="300"/>
      <c r="E792" s="362"/>
      <c r="F792" s="361"/>
      <c r="G792" s="315"/>
      <c r="H792" s="315"/>
      <c r="I792" s="315"/>
      <c r="J792" s="315"/>
      <c r="K792" s="315"/>
      <c r="L792" s="316"/>
      <c r="M792" s="250"/>
      <c r="N792" s="374"/>
      <c r="O792" s="251" t="str">
        <f>IFERROR(INDEX('Pipe Table'!$A$3:$R$39,MATCH('WELD LOG'!N792,'Pipe Table'!$A$3:$A$39,),MATCH('WELD LOG'!M792,'Pipe Table'!$A$3:$R$3,0)),"")</f>
        <v/>
      </c>
      <c r="P792" s="601">
        <f t="shared" si="12"/>
        <v>0</v>
      </c>
      <c r="Q792" s="316"/>
      <c r="R792" s="316"/>
      <c r="S792" s="352"/>
      <c r="T792" s="316"/>
      <c r="U792" s="316"/>
      <c r="V792" s="348"/>
      <c r="W792" s="316"/>
      <c r="X792" s="313"/>
      <c r="Y792" s="313"/>
      <c r="Z792" s="313"/>
      <c r="AA792" s="350"/>
      <c r="AB792" s="350"/>
      <c r="AC792" s="350"/>
      <c r="AD792" s="350"/>
      <c r="AE792" s="316"/>
      <c r="AF792" s="363"/>
      <c r="AG792" s="315"/>
      <c r="AH792" s="313"/>
      <c r="AI792" s="313"/>
      <c r="AJ792" s="313"/>
      <c r="AK792" s="313"/>
      <c r="AL792" s="367"/>
      <c r="AM792" s="378"/>
      <c r="AN792" s="311"/>
      <c r="AO792" s="313"/>
      <c r="AP792" s="373"/>
      <c r="AQ792" s="336"/>
      <c r="AR792" s="336"/>
      <c r="AS792" s="336"/>
      <c r="AT792" s="336"/>
      <c r="AU792" s="336"/>
      <c r="AV792" s="336"/>
      <c r="AW792" s="336"/>
      <c r="AX792" s="336"/>
      <c r="AY792" s="336"/>
      <c r="AZ792" s="336"/>
      <c r="BA792" s="336"/>
      <c r="BB792" s="336"/>
      <c r="BC792" s="336"/>
      <c r="BD792" s="336"/>
      <c r="BE792" s="336"/>
      <c r="BF792" s="336"/>
    </row>
    <row r="793" spans="1:58" s="109" customFormat="1" ht="12.95" customHeight="1">
      <c r="A793" s="376"/>
      <c r="B793" s="365"/>
      <c r="C793" s="300"/>
      <c r="D793" s="300"/>
      <c r="E793" s="362"/>
      <c r="F793" s="361"/>
      <c r="G793" s="315"/>
      <c r="H793" s="315"/>
      <c r="I793" s="315"/>
      <c r="J793" s="315"/>
      <c r="K793" s="315"/>
      <c r="L793" s="316"/>
      <c r="M793" s="250"/>
      <c r="N793" s="374"/>
      <c r="O793" s="251" t="str">
        <f>IFERROR(INDEX('Pipe Table'!$A$3:$R$39,MATCH('WELD LOG'!N793,'Pipe Table'!$A$3:$A$39,),MATCH('WELD LOG'!M793,'Pipe Table'!$A$3:$R$3,0)),"")</f>
        <v/>
      </c>
      <c r="P793" s="601">
        <f t="shared" si="12"/>
        <v>0</v>
      </c>
      <c r="Q793" s="316"/>
      <c r="R793" s="316"/>
      <c r="S793" s="300"/>
      <c r="T793" s="316"/>
      <c r="U793" s="316"/>
      <c r="V793" s="348"/>
      <c r="W793" s="316"/>
      <c r="X793" s="313"/>
      <c r="Y793" s="313"/>
      <c r="Z793" s="313"/>
      <c r="AA793" s="350"/>
      <c r="AB793" s="350"/>
      <c r="AC793" s="350"/>
      <c r="AD793" s="350"/>
      <c r="AE793" s="316"/>
      <c r="AF793" s="363"/>
      <c r="AG793" s="315"/>
      <c r="AH793" s="313"/>
      <c r="AI793" s="313"/>
      <c r="AJ793" s="313"/>
      <c r="AK793" s="313"/>
      <c r="AL793" s="367"/>
      <c r="AM793" s="378"/>
      <c r="AN793" s="311"/>
      <c r="AO793" s="313"/>
      <c r="AP793" s="373"/>
      <c r="AQ793" s="336"/>
      <c r="AR793" s="336"/>
      <c r="AS793" s="336"/>
      <c r="AT793" s="336"/>
      <c r="AU793" s="336"/>
      <c r="AV793" s="336"/>
      <c r="AW793" s="336"/>
      <c r="AX793" s="336"/>
      <c r="AY793" s="336"/>
      <c r="AZ793" s="336"/>
      <c r="BA793" s="336"/>
      <c r="BB793" s="336"/>
      <c r="BC793" s="336"/>
      <c r="BD793" s="336"/>
      <c r="BE793" s="336"/>
      <c r="BF793" s="336"/>
    </row>
    <row r="794" spans="1:58" s="109" customFormat="1" ht="12.95" customHeight="1">
      <c r="A794" s="376"/>
      <c r="B794" s="365"/>
      <c r="C794" s="300"/>
      <c r="D794" s="300"/>
      <c r="E794" s="362"/>
      <c r="F794" s="361"/>
      <c r="G794" s="315"/>
      <c r="H794" s="315"/>
      <c r="I794" s="315"/>
      <c r="J794" s="315"/>
      <c r="K794" s="315"/>
      <c r="L794" s="316"/>
      <c r="M794" s="250"/>
      <c r="N794" s="374"/>
      <c r="O794" s="251" t="str">
        <f>IFERROR(INDEX('Pipe Table'!$A$3:$R$39,MATCH('WELD LOG'!N794,'Pipe Table'!$A$3:$A$39,),MATCH('WELD LOG'!M794,'Pipe Table'!$A$3:$R$3,0)),"")</f>
        <v/>
      </c>
      <c r="P794" s="601">
        <f t="shared" si="12"/>
        <v>0</v>
      </c>
      <c r="Q794" s="316"/>
      <c r="R794" s="316"/>
      <c r="S794" s="300"/>
      <c r="T794" s="316"/>
      <c r="U794" s="300"/>
      <c r="V794" s="348"/>
      <c r="W794" s="316"/>
      <c r="X794" s="313"/>
      <c r="Y794" s="313"/>
      <c r="Z794" s="313"/>
      <c r="AA794" s="313"/>
      <c r="AB794" s="313"/>
      <c r="AC794" s="350"/>
      <c r="AD794" s="350"/>
      <c r="AE794" s="316"/>
      <c r="AF794" s="363"/>
      <c r="AG794" s="315"/>
      <c r="AH794" s="313"/>
      <c r="AI794" s="313"/>
      <c r="AJ794" s="313"/>
      <c r="AK794" s="313"/>
      <c r="AL794" s="367"/>
      <c r="AM794" s="378"/>
      <c r="AN794" s="311"/>
      <c r="AO794" s="313"/>
      <c r="AP794" s="373"/>
      <c r="AQ794" s="336"/>
      <c r="AR794" s="336"/>
      <c r="AS794" s="336"/>
      <c r="AT794" s="336"/>
      <c r="AU794" s="336"/>
      <c r="AV794" s="336"/>
      <c r="AW794" s="336"/>
      <c r="AX794" s="336"/>
      <c r="AY794" s="336"/>
      <c r="AZ794" s="336"/>
      <c r="BA794" s="336"/>
      <c r="BB794" s="336"/>
      <c r="BC794" s="336"/>
      <c r="BD794" s="336"/>
      <c r="BE794" s="336"/>
      <c r="BF794" s="336"/>
    </row>
    <row r="795" spans="1:58" s="109" customFormat="1" ht="12.95" customHeight="1">
      <c r="A795" s="376"/>
      <c r="B795" s="365"/>
      <c r="C795" s="300"/>
      <c r="D795" s="300"/>
      <c r="E795" s="362"/>
      <c r="F795" s="361"/>
      <c r="G795" s="315"/>
      <c r="H795" s="315"/>
      <c r="I795" s="315"/>
      <c r="J795" s="315"/>
      <c r="K795" s="315"/>
      <c r="L795" s="316"/>
      <c r="M795" s="250"/>
      <c r="N795" s="374"/>
      <c r="O795" s="251" t="str">
        <f>IFERROR(INDEX('Pipe Table'!$A$3:$R$39,MATCH('WELD LOG'!N795,'Pipe Table'!$A$3:$A$39,),MATCH('WELD LOG'!M795,'Pipe Table'!$A$3:$R$3,0)),"")</f>
        <v/>
      </c>
      <c r="P795" s="601">
        <f t="shared" si="12"/>
        <v>0</v>
      </c>
      <c r="Q795" s="316"/>
      <c r="R795" s="316"/>
      <c r="S795" s="352"/>
      <c r="T795" s="316"/>
      <c r="U795" s="300"/>
      <c r="V795" s="348"/>
      <c r="W795" s="316"/>
      <c r="X795" s="313"/>
      <c r="Y795" s="313"/>
      <c r="Z795" s="313"/>
      <c r="AA795" s="313"/>
      <c r="AB795" s="313"/>
      <c r="AC795" s="350"/>
      <c r="AD795" s="350"/>
      <c r="AE795" s="316"/>
      <c r="AF795" s="363"/>
      <c r="AG795" s="315"/>
      <c r="AH795" s="313"/>
      <c r="AI795" s="313"/>
      <c r="AJ795" s="313"/>
      <c r="AK795" s="313"/>
      <c r="AL795" s="367"/>
      <c r="AM795" s="378"/>
      <c r="AN795" s="311"/>
      <c r="AO795" s="313"/>
      <c r="AP795" s="373"/>
      <c r="AQ795" s="336"/>
      <c r="AR795" s="336"/>
      <c r="AS795" s="336"/>
      <c r="AT795" s="336"/>
      <c r="AU795" s="336"/>
      <c r="AV795" s="336"/>
      <c r="AW795" s="336"/>
      <c r="AX795" s="336"/>
      <c r="AY795" s="336"/>
      <c r="AZ795" s="336"/>
      <c r="BA795" s="336"/>
      <c r="BB795" s="336"/>
      <c r="BC795" s="336"/>
      <c r="BD795" s="336"/>
      <c r="BE795" s="336"/>
      <c r="BF795" s="336"/>
    </row>
    <row r="796" spans="1:58" s="109" customFormat="1" ht="12.95" customHeight="1">
      <c r="A796" s="376"/>
      <c r="B796" s="365"/>
      <c r="C796" s="300"/>
      <c r="D796" s="300"/>
      <c r="E796" s="362"/>
      <c r="F796" s="361"/>
      <c r="G796" s="315"/>
      <c r="H796" s="315"/>
      <c r="I796" s="315"/>
      <c r="J796" s="315"/>
      <c r="K796" s="315"/>
      <c r="L796" s="316"/>
      <c r="M796" s="250"/>
      <c r="N796" s="374"/>
      <c r="O796" s="251" t="str">
        <f>IFERROR(INDEX('Pipe Table'!$A$3:$R$39,MATCH('WELD LOG'!N796,'Pipe Table'!$A$3:$A$39,),MATCH('WELD LOG'!M796,'Pipe Table'!$A$3:$R$3,0)),"")</f>
        <v/>
      </c>
      <c r="P796" s="601">
        <f t="shared" si="12"/>
        <v>0</v>
      </c>
      <c r="Q796" s="316"/>
      <c r="R796" s="316"/>
      <c r="S796" s="352"/>
      <c r="T796" s="316"/>
      <c r="U796" s="300"/>
      <c r="V796" s="348"/>
      <c r="W796" s="316"/>
      <c r="X796" s="313"/>
      <c r="Y796" s="313"/>
      <c r="Z796" s="313"/>
      <c r="AA796" s="313"/>
      <c r="AB796" s="313"/>
      <c r="AC796" s="350"/>
      <c r="AD796" s="350"/>
      <c r="AE796" s="316"/>
      <c r="AF796" s="363"/>
      <c r="AG796" s="315"/>
      <c r="AH796" s="313"/>
      <c r="AI796" s="313"/>
      <c r="AJ796" s="313"/>
      <c r="AK796" s="313"/>
      <c r="AL796" s="367"/>
      <c r="AM796" s="378"/>
      <c r="AN796" s="311"/>
      <c r="AO796" s="313"/>
      <c r="AP796" s="373"/>
      <c r="AQ796" s="336"/>
      <c r="AR796" s="336"/>
      <c r="AS796" s="336"/>
      <c r="AT796" s="336"/>
      <c r="AU796" s="336"/>
      <c r="AV796" s="336"/>
      <c r="AW796" s="336"/>
      <c r="AX796" s="336"/>
      <c r="AY796" s="336"/>
      <c r="AZ796" s="336"/>
      <c r="BA796" s="336"/>
      <c r="BB796" s="336"/>
      <c r="BC796" s="336"/>
      <c r="BD796" s="336"/>
      <c r="BE796" s="336"/>
      <c r="BF796" s="336"/>
    </row>
    <row r="797" spans="1:58" s="109" customFormat="1" ht="12.95" customHeight="1">
      <c r="A797" s="376"/>
      <c r="B797" s="365"/>
      <c r="C797" s="300"/>
      <c r="D797" s="300"/>
      <c r="E797" s="362"/>
      <c r="F797" s="361"/>
      <c r="G797" s="315"/>
      <c r="H797" s="315"/>
      <c r="I797" s="315"/>
      <c r="J797" s="315"/>
      <c r="K797" s="315"/>
      <c r="L797" s="316"/>
      <c r="M797" s="250"/>
      <c r="N797" s="374"/>
      <c r="O797" s="251" t="str">
        <f>IFERROR(INDEX('Pipe Table'!$A$3:$R$39,MATCH('WELD LOG'!N797,'Pipe Table'!$A$3:$A$39,),MATCH('WELD LOG'!M797,'Pipe Table'!$A$3:$R$3,0)),"")</f>
        <v/>
      </c>
      <c r="P797" s="601">
        <f t="shared" si="12"/>
        <v>0</v>
      </c>
      <c r="Q797" s="316"/>
      <c r="R797" s="316"/>
      <c r="S797" s="300"/>
      <c r="T797" s="316"/>
      <c r="U797" s="300"/>
      <c r="V797" s="348"/>
      <c r="W797" s="316"/>
      <c r="X797" s="313"/>
      <c r="Y797" s="313"/>
      <c r="Z797" s="313"/>
      <c r="AA797" s="313"/>
      <c r="AB797" s="313"/>
      <c r="AC797" s="313"/>
      <c r="AD797" s="313"/>
      <c r="AE797" s="316"/>
      <c r="AF797" s="363"/>
      <c r="AG797" s="315"/>
      <c r="AH797" s="313"/>
      <c r="AI797" s="313"/>
      <c r="AJ797" s="313"/>
      <c r="AK797" s="313"/>
      <c r="AL797" s="367"/>
      <c r="AM797" s="378"/>
      <c r="AN797" s="311"/>
      <c r="AO797" s="313"/>
      <c r="AP797" s="373"/>
      <c r="AQ797" s="336"/>
      <c r="AR797" s="336"/>
      <c r="AS797" s="336"/>
      <c r="AT797" s="336"/>
      <c r="AU797" s="336"/>
      <c r="AV797" s="336"/>
      <c r="AW797" s="336"/>
      <c r="AX797" s="336"/>
      <c r="AY797" s="336"/>
      <c r="AZ797" s="336"/>
      <c r="BA797" s="336"/>
      <c r="BB797" s="336"/>
      <c r="BC797" s="336"/>
      <c r="BD797" s="336"/>
      <c r="BE797" s="336"/>
      <c r="BF797" s="336"/>
    </row>
    <row r="798" spans="1:58" s="109" customFormat="1" ht="12.95" customHeight="1">
      <c r="A798" s="376"/>
      <c r="B798" s="365"/>
      <c r="C798" s="300"/>
      <c r="D798" s="300"/>
      <c r="E798" s="362"/>
      <c r="F798" s="361"/>
      <c r="G798" s="315"/>
      <c r="H798" s="315"/>
      <c r="I798" s="315"/>
      <c r="J798" s="315"/>
      <c r="K798" s="315"/>
      <c r="L798" s="316"/>
      <c r="M798" s="250"/>
      <c r="N798" s="374"/>
      <c r="O798" s="251" t="str">
        <f>IFERROR(INDEX('Pipe Table'!$A$3:$R$39,MATCH('WELD LOG'!N798,'Pipe Table'!$A$3:$A$39,),MATCH('WELD LOG'!M798,'Pipe Table'!$A$3:$R$3,0)),"")</f>
        <v/>
      </c>
      <c r="P798" s="601">
        <f t="shared" si="12"/>
        <v>0</v>
      </c>
      <c r="Q798" s="316"/>
      <c r="R798" s="316"/>
      <c r="S798" s="300"/>
      <c r="T798" s="316"/>
      <c r="U798" s="300"/>
      <c r="V798" s="348"/>
      <c r="W798" s="316"/>
      <c r="X798" s="313"/>
      <c r="Y798" s="313"/>
      <c r="Z798" s="313"/>
      <c r="AA798" s="313"/>
      <c r="AB798" s="313"/>
      <c r="AC798" s="350"/>
      <c r="AD798" s="350"/>
      <c r="AE798" s="316"/>
      <c r="AF798" s="381"/>
      <c r="AG798" s="315"/>
      <c r="AH798" s="313"/>
      <c r="AI798" s="313"/>
      <c r="AJ798" s="313"/>
      <c r="AK798" s="313"/>
      <c r="AL798" s="367"/>
      <c r="AM798" s="378"/>
      <c r="AN798" s="311"/>
      <c r="AO798" s="313"/>
      <c r="AP798" s="373"/>
      <c r="AQ798" s="336"/>
      <c r="AR798" s="336"/>
      <c r="AS798" s="336"/>
      <c r="AT798" s="336"/>
      <c r="AU798" s="336"/>
      <c r="AV798" s="336"/>
      <c r="AW798" s="336"/>
      <c r="AX798" s="336"/>
      <c r="AY798" s="336"/>
      <c r="AZ798" s="336"/>
      <c r="BA798" s="336"/>
      <c r="BB798" s="336"/>
      <c r="BC798" s="336"/>
      <c r="BD798" s="336"/>
      <c r="BE798" s="336"/>
      <c r="BF798" s="336"/>
    </row>
    <row r="799" spans="1:58" s="109" customFormat="1" ht="12.95" customHeight="1">
      <c r="A799" s="376"/>
      <c r="B799" s="365"/>
      <c r="C799" s="300"/>
      <c r="D799" s="300"/>
      <c r="E799" s="362"/>
      <c r="F799" s="361"/>
      <c r="G799" s="315"/>
      <c r="H799" s="315"/>
      <c r="I799" s="315"/>
      <c r="J799" s="315"/>
      <c r="K799" s="315"/>
      <c r="L799" s="316"/>
      <c r="M799" s="250"/>
      <c r="N799" s="374"/>
      <c r="O799" s="251" t="str">
        <f>IFERROR(INDEX('Pipe Table'!$A$3:$R$39,MATCH('WELD LOG'!N799,'Pipe Table'!$A$3:$A$39,),MATCH('WELD LOG'!M799,'Pipe Table'!$A$3:$R$3,0)),"")</f>
        <v/>
      </c>
      <c r="P799" s="601">
        <f t="shared" si="12"/>
        <v>0</v>
      </c>
      <c r="Q799" s="316"/>
      <c r="R799" s="316"/>
      <c r="S799" s="300"/>
      <c r="T799" s="316"/>
      <c r="U799" s="300"/>
      <c r="V799" s="348"/>
      <c r="W799" s="316"/>
      <c r="X799" s="313"/>
      <c r="Y799" s="313"/>
      <c r="Z799" s="313"/>
      <c r="AA799" s="313"/>
      <c r="AB799" s="313"/>
      <c r="AC799" s="313"/>
      <c r="AD799" s="313"/>
      <c r="AE799" s="316"/>
      <c r="AF799" s="381"/>
      <c r="AG799" s="315"/>
      <c r="AH799" s="313"/>
      <c r="AI799" s="313"/>
      <c r="AJ799" s="313"/>
      <c r="AK799" s="313"/>
      <c r="AL799" s="367"/>
      <c r="AM799" s="378"/>
      <c r="AN799" s="311"/>
      <c r="AO799" s="313"/>
      <c r="AP799" s="373"/>
      <c r="AQ799" s="336"/>
      <c r="AR799" s="336"/>
      <c r="AS799" s="336"/>
      <c r="AT799" s="336"/>
      <c r="AU799" s="336"/>
      <c r="AV799" s="336"/>
      <c r="AW799" s="336"/>
      <c r="AX799" s="336"/>
      <c r="AY799" s="336"/>
      <c r="AZ799" s="336"/>
      <c r="BA799" s="336"/>
      <c r="BB799" s="336"/>
      <c r="BC799" s="336"/>
      <c r="BD799" s="336"/>
      <c r="BE799" s="336"/>
      <c r="BF799" s="336"/>
    </row>
    <row r="800" spans="1:58" s="109" customFormat="1" ht="12.95" customHeight="1">
      <c r="A800" s="376"/>
      <c r="B800" s="365"/>
      <c r="C800" s="300"/>
      <c r="D800" s="300"/>
      <c r="E800" s="362"/>
      <c r="F800" s="361"/>
      <c r="G800" s="315"/>
      <c r="H800" s="315"/>
      <c r="I800" s="315"/>
      <c r="J800" s="315"/>
      <c r="K800" s="315"/>
      <c r="L800" s="316"/>
      <c r="M800" s="250"/>
      <c r="N800" s="374"/>
      <c r="O800" s="251" t="str">
        <f>IFERROR(INDEX('Pipe Table'!$A$3:$R$39,MATCH('WELD LOG'!N800,'Pipe Table'!$A$3:$A$39,),MATCH('WELD LOG'!M800,'Pipe Table'!$A$3:$R$3,0)),"")</f>
        <v/>
      </c>
      <c r="P800" s="601">
        <f t="shared" si="12"/>
        <v>0</v>
      </c>
      <c r="Q800" s="316"/>
      <c r="R800" s="316"/>
      <c r="S800" s="300"/>
      <c r="T800" s="316"/>
      <c r="U800" s="300"/>
      <c r="V800" s="348"/>
      <c r="W800" s="316"/>
      <c r="X800" s="313"/>
      <c r="Y800" s="313"/>
      <c r="Z800" s="313"/>
      <c r="AA800" s="313"/>
      <c r="AB800" s="313"/>
      <c r="AC800" s="313"/>
      <c r="AD800" s="313"/>
      <c r="AE800" s="316"/>
      <c r="AF800" s="381"/>
      <c r="AG800" s="315"/>
      <c r="AH800" s="313"/>
      <c r="AI800" s="313"/>
      <c r="AJ800" s="313"/>
      <c r="AK800" s="313"/>
      <c r="AL800" s="367"/>
      <c r="AM800" s="378"/>
      <c r="AN800" s="311"/>
      <c r="AO800" s="313"/>
      <c r="AP800" s="373"/>
      <c r="AQ800" s="336"/>
      <c r="AR800" s="336"/>
      <c r="AS800" s="336"/>
      <c r="AT800" s="336"/>
      <c r="AU800" s="336"/>
      <c r="AV800" s="336"/>
      <c r="AW800" s="336"/>
      <c r="AX800" s="336"/>
      <c r="AY800" s="336"/>
      <c r="AZ800" s="336"/>
      <c r="BA800" s="336"/>
      <c r="BB800" s="336"/>
      <c r="BC800" s="336"/>
      <c r="BD800" s="336"/>
      <c r="BE800" s="336"/>
      <c r="BF800" s="336"/>
    </row>
    <row r="801" spans="1:58" s="109" customFormat="1" ht="12.95" customHeight="1">
      <c r="A801" s="376"/>
      <c r="B801" s="365"/>
      <c r="C801" s="300"/>
      <c r="D801" s="300"/>
      <c r="E801" s="362"/>
      <c r="F801" s="361"/>
      <c r="G801" s="352"/>
      <c r="H801" s="352"/>
      <c r="I801" s="352"/>
      <c r="J801" s="352"/>
      <c r="K801" s="315"/>
      <c r="L801" s="316"/>
      <c r="M801" s="250"/>
      <c r="N801" s="371"/>
      <c r="O801" s="251" t="str">
        <f>IFERROR(INDEX('Pipe Table'!$A$3:$R$39,MATCH('WELD LOG'!N801,'Pipe Table'!$A$3:$A$39,),MATCH('WELD LOG'!M801,'Pipe Table'!$A$3:$R$3,0)),"")</f>
        <v/>
      </c>
      <c r="P801" s="601">
        <f t="shared" si="12"/>
        <v>0</v>
      </c>
      <c r="Q801" s="316"/>
      <c r="R801" s="300"/>
      <c r="S801" s="352"/>
      <c r="T801" s="300"/>
      <c r="U801" s="300"/>
      <c r="V801" s="348"/>
      <c r="W801" s="316"/>
      <c r="X801" s="313"/>
      <c r="Y801" s="313"/>
      <c r="Z801" s="313"/>
      <c r="AA801" s="313"/>
      <c r="AB801" s="313"/>
      <c r="AC801" s="313"/>
      <c r="AD801" s="313"/>
      <c r="AE801" s="316"/>
      <c r="AF801" s="363"/>
      <c r="AG801" s="315"/>
      <c r="AH801" s="313"/>
      <c r="AI801" s="313"/>
      <c r="AJ801" s="313"/>
      <c r="AK801" s="313"/>
      <c r="AL801" s="367"/>
      <c r="AM801" s="313"/>
      <c r="AN801" s="311"/>
      <c r="AO801" s="313"/>
      <c r="AP801" s="373"/>
      <c r="AQ801" s="336"/>
      <c r="AR801" s="336"/>
      <c r="AS801" s="336"/>
      <c r="AT801" s="336"/>
      <c r="AU801" s="336"/>
      <c r="AV801" s="336"/>
      <c r="AW801" s="336"/>
      <c r="AX801" s="336"/>
      <c r="AY801" s="336"/>
      <c r="AZ801" s="336"/>
      <c r="BA801" s="336"/>
      <c r="BB801" s="336"/>
      <c r="BC801" s="336"/>
      <c r="BD801" s="336"/>
      <c r="BE801" s="336"/>
      <c r="BF801" s="336"/>
    </row>
    <row r="802" spans="1:58" s="109" customFormat="1" ht="12.95" customHeight="1">
      <c r="A802" s="376"/>
      <c r="B802" s="365"/>
      <c r="C802" s="300"/>
      <c r="D802" s="300"/>
      <c r="E802" s="362"/>
      <c r="F802" s="361"/>
      <c r="G802" s="352"/>
      <c r="H802" s="352"/>
      <c r="I802" s="352"/>
      <c r="J802" s="352"/>
      <c r="K802" s="315"/>
      <c r="L802" s="316"/>
      <c r="M802" s="250"/>
      <c r="N802" s="371"/>
      <c r="O802" s="251" t="str">
        <f>IFERROR(INDEX('Pipe Table'!$A$3:$R$39,MATCH('WELD LOG'!N802,'Pipe Table'!$A$3:$A$39,),MATCH('WELD LOG'!M802,'Pipe Table'!$A$3:$R$3,0)),"")</f>
        <v/>
      </c>
      <c r="P802" s="601">
        <f t="shared" si="12"/>
        <v>0</v>
      </c>
      <c r="Q802" s="316"/>
      <c r="R802" s="300"/>
      <c r="S802" s="352"/>
      <c r="T802" s="300"/>
      <c r="U802" s="300"/>
      <c r="V802" s="348"/>
      <c r="W802" s="316"/>
      <c r="X802" s="313"/>
      <c r="Y802" s="313"/>
      <c r="Z802" s="313"/>
      <c r="AA802" s="313"/>
      <c r="AB802" s="313"/>
      <c r="AC802" s="313"/>
      <c r="AD802" s="313"/>
      <c r="AE802" s="316"/>
      <c r="AF802" s="363"/>
      <c r="AG802" s="315"/>
      <c r="AH802" s="313"/>
      <c r="AI802" s="313"/>
      <c r="AJ802" s="313"/>
      <c r="AK802" s="313"/>
      <c r="AL802" s="367"/>
      <c r="AM802" s="313"/>
      <c r="AN802" s="311"/>
      <c r="AO802" s="313"/>
      <c r="AP802" s="373"/>
      <c r="AQ802" s="336"/>
      <c r="AR802" s="336"/>
      <c r="AS802" s="336"/>
      <c r="AT802" s="336"/>
      <c r="AU802" s="336"/>
      <c r="AV802" s="336"/>
      <c r="AW802" s="336"/>
      <c r="AX802" s="336"/>
      <c r="AY802" s="336"/>
      <c r="AZ802" s="336"/>
      <c r="BA802" s="336"/>
      <c r="BB802" s="336"/>
      <c r="BC802" s="336"/>
      <c r="BD802" s="336"/>
      <c r="BE802" s="336"/>
      <c r="BF802" s="336"/>
    </row>
    <row r="803" spans="1:58" s="109" customFormat="1" ht="12.95" customHeight="1">
      <c r="A803" s="376"/>
      <c r="B803" s="365"/>
      <c r="C803" s="300"/>
      <c r="D803" s="300"/>
      <c r="E803" s="362"/>
      <c r="F803" s="361"/>
      <c r="G803" s="352"/>
      <c r="H803" s="352"/>
      <c r="I803" s="352"/>
      <c r="J803" s="352"/>
      <c r="K803" s="315"/>
      <c r="L803" s="316"/>
      <c r="M803" s="250"/>
      <c r="N803" s="371"/>
      <c r="O803" s="251" t="str">
        <f>IFERROR(INDEX('Pipe Table'!$A$3:$R$39,MATCH('WELD LOG'!N803,'Pipe Table'!$A$3:$A$39,),MATCH('WELD LOG'!M803,'Pipe Table'!$A$3:$R$3,0)),"")</f>
        <v/>
      </c>
      <c r="P803" s="601">
        <f t="shared" si="12"/>
        <v>0</v>
      </c>
      <c r="Q803" s="316"/>
      <c r="R803" s="300"/>
      <c r="S803" s="352"/>
      <c r="T803" s="300"/>
      <c r="U803" s="300"/>
      <c r="V803" s="348"/>
      <c r="W803" s="316"/>
      <c r="X803" s="313"/>
      <c r="Y803" s="313"/>
      <c r="Z803" s="313"/>
      <c r="AA803" s="313"/>
      <c r="AB803" s="313"/>
      <c r="AC803" s="313"/>
      <c r="AD803" s="313"/>
      <c r="AE803" s="316"/>
      <c r="AF803" s="363"/>
      <c r="AG803" s="315"/>
      <c r="AH803" s="313"/>
      <c r="AI803" s="313"/>
      <c r="AJ803" s="313"/>
      <c r="AK803" s="313"/>
      <c r="AL803" s="367"/>
      <c r="AM803" s="313"/>
      <c r="AN803" s="311"/>
      <c r="AO803" s="313"/>
      <c r="AP803" s="373"/>
      <c r="AQ803" s="336"/>
      <c r="AR803" s="336"/>
      <c r="AS803" s="336"/>
      <c r="AT803" s="336"/>
      <c r="AU803" s="336"/>
      <c r="AV803" s="336"/>
      <c r="AW803" s="336"/>
      <c r="AX803" s="336"/>
      <c r="AY803" s="336"/>
      <c r="AZ803" s="336"/>
      <c r="BA803" s="336"/>
      <c r="BB803" s="336"/>
      <c r="BC803" s="336"/>
      <c r="BD803" s="336"/>
      <c r="BE803" s="336"/>
      <c r="BF803" s="336"/>
    </row>
    <row r="804" spans="1:58" s="109" customFormat="1" ht="12.95" customHeight="1">
      <c r="A804" s="376"/>
      <c r="B804" s="365"/>
      <c r="C804" s="300"/>
      <c r="D804" s="300"/>
      <c r="E804" s="362"/>
      <c r="F804" s="361"/>
      <c r="G804" s="352"/>
      <c r="H804" s="352"/>
      <c r="I804" s="352"/>
      <c r="J804" s="352"/>
      <c r="K804" s="315"/>
      <c r="L804" s="316"/>
      <c r="M804" s="250"/>
      <c r="N804" s="371"/>
      <c r="O804" s="251" t="str">
        <f>IFERROR(INDEX('Pipe Table'!$A$3:$R$39,MATCH('WELD LOG'!N804,'Pipe Table'!$A$3:$A$39,),MATCH('WELD LOG'!M804,'Pipe Table'!$A$3:$R$3,0)),"")</f>
        <v/>
      </c>
      <c r="P804" s="601">
        <f t="shared" si="12"/>
        <v>0</v>
      </c>
      <c r="Q804" s="316"/>
      <c r="R804" s="300"/>
      <c r="S804" s="352"/>
      <c r="T804" s="300"/>
      <c r="U804" s="300"/>
      <c r="V804" s="348"/>
      <c r="W804" s="316"/>
      <c r="X804" s="313"/>
      <c r="Y804" s="313"/>
      <c r="Z804" s="313"/>
      <c r="AA804" s="313"/>
      <c r="AB804" s="313"/>
      <c r="AC804" s="313"/>
      <c r="AD804" s="313"/>
      <c r="AE804" s="316"/>
      <c r="AF804" s="363"/>
      <c r="AG804" s="315"/>
      <c r="AH804" s="313"/>
      <c r="AI804" s="313"/>
      <c r="AJ804" s="313"/>
      <c r="AK804" s="313"/>
      <c r="AL804" s="367"/>
      <c r="AM804" s="313"/>
      <c r="AN804" s="311"/>
      <c r="AO804" s="313"/>
      <c r="AP804" s="373"/>
      <c r="AQ804" s="336"/>
      <c r="AR804" s="336"/>
      <c r="AS804" s="336"/>
      <c r="AT804" s="336"/>
      <c r="AU804" s="336"/>
      <c r="AV804" s="336"/>
      <c r="AW804" s="336"/>
      <c r="AX804" s="336"/>
      <c r="AY804" s="336"/>
      <c r="AZ804" s="336"/>
      <c r="BA804" s="336"/>
      <c r="BB804" s="336"/>
      <c r="BC804" s="336"/>
      <c r="BD804" s="336"/>
      <c r="BE804" s="336"/>
      <c r="BF804" s="336"/>
    </row>
    <row r="805" spans="1:58" s="109" customFormat="1" ht="12.95" customHeight="1">
      <c r="A805" s="376"/>
      <c r="B805" s="365"/>
      <c r="C805" s="300"/>
      <c r="D805" s="300"/>
      <c r="E805" s="362"/>
      <c r="F805" s="361"/>
      <c r="G805" s="352"/>
      <c r="H805" s="352"/>
      <c r="I805" s="352"/>
      <c r="J805" s="352"/>
      <c r="K805" s="315"/>
      <c r="L805" s="372"/>
      <c r="M805" s="250"/>
      <c r="N805" s="371"/>
      <c r="O805" s="251" t="str">
        <f>IFERROR(INDEX('Pipe Table'!$A$3:$R$39,MATCH('WELD LOG'!N805,'Pipe Table'!$A$3:$A$39,),MATCH('WELD LOG'!M805,'Pipe Table'!$A$3:$R$3,0)),"")</f>
        <v/>
      </c>
      <c r="P805" s="601">
        <f t="shared" si="12"/>
        <v>0</v>
      </c>
      <c r="Q805" s="372"/>
      <c r="R805" s="300"/>
      <c r="S805" s="352"/>
      <c r="T805" s="300"/>
      <c r="U805" s="300"/>
      <c r="V805" s="348"/>
      <c r="W805" s="316"/>
      <c r="X805" s="313"/>
      <c r="Y805" s="313"/>
      <c r="Z805" s="313"/>
      <c r="AA805" s="313"/>
      <c r="AB805" s="313"/>
      <c r="AC805" s="313"/>
      <c r="AD805" s="313"/>
      <c r="AE805" s="316"/>
      <c r="AF805" s="363"/>
      <c r="AG805" s="315"/>
      <c r="AH805" s="313"/>
      <c r="AI805" s="313"/>
      <c r="AJ805" s="313"/>
      <c r="AK805" s="313"/>
      <c r="AL805" s="367"/>
      <c r="AM805" s="313"/>
      <c r="AN805" s="311"/>
      <c r="AO805" s="313"/>
      <c r="AP805" s="373"/>
      <c r="AQ805" s="336"/>
      <c r="AR805" s="336"/>
      <c r="AS805" s="336"/>
      <c r="AT805" s="336"/>
      <c r="AU805" s="336"/>
      <c r="AV805" s="336"/>
      <c r="AW805" s="336"/>
      <c r="AX805" s="336"/>
      <c r="AY805" s="336"/>
      <c r="AZ805" s="336"/>
      <c r="BA805" s="336"/>
      <c r="BB805" s="336"/>
      <c r="BC805" s="336"/>
      <c r="BD805" s="336"/>
      <c r="BE805" s="336"/>
      <c r="BF805" s="336"/>
    </row>
    <row r="806" spans="1:58" s="109" customFormat="1" ht="12.95" customHeight="1">
      <c r="A806" s="376"/>
      <c r="B806" s="365"/>
      <c r="C806" s="300"/>
      <c r="D806" s="300"/>
      <c r="E806" s="362"/>
      <c r="F806" s="361"/>
      <c r="G806" s="352"/>
      <c r="H806" s="352"/>
      <c r="I806" s="352"/>
      <c r="J806" s="352"/>
      <c r="K806" s="315"/>
      <c r="L806" s="372"/>
      <c r="M806" s="250"/>
      <c r="N806" s="371"/>
      <c r="O806" s="251" t="str">
        <f>IFERROR(INDEX('Pipe Table'!$A$3:$R$39,MATCH('WELD LOG'!N806,'Pipe Table'!$A$3:$A$39,),MATCH('WELD LOG'!M806,'Pipe Table'!$A$3:$R$3,0)),"")</f>
        <v/>
      </c>
      <c r="P806" s="601">
        <f t="shared" si="12"/>
        <v>0</v>
      </c>
      <c r="Q806" s="372"/>
      <c r="R806" s="300"/>
      <c r="S806" s="352"/>
      <c r="T806" s="300"/>
      <c r="U806" s="300"/>
      <c r="V806" s="348"/>
      <c r="W806" s="316"/>
      <c r="X806" s="313"/>
      <c r="Y806" s="313"/>
      <c r="Z806" s="313"/>
      <c r="AA806" s="313"/>
      <c r="AB806" s="313"/>
      <c r="AC806" s="313"/>
      <c r="AD806" s="313"/>
      <c r="AE806" s="316"/>
      <c r="AF806" s="363"/>
      <c r="AG806" s="315"/>
      <c r="AH806" s="313"/>
      <c r="AI806" s="313"/>
      <c r="AJ806" s="313"/>
      <c r="AK806" s="313"/>
      <c r="AL806" s="367"/>
      <c r="AM806" s="313"/>
      <c r="AN806" s="311"/>
      <c r="AO806" s="313"/>
      <c r="AP806" s="373"/>
      <c r="AQ806" s="336"/>
      <c r="AR806" s="336"/>
      <c r="AS806" s="336"/>
      <c r="AT806" s="336"/>
      <c r="AU806" s="336"/>
      <c r="AV806" s="336"/>
      <c r="AW806" s="336"/>
      <c r="AX806" s="336"/>
      <c r="AY806" s="336"/>
      <c r="AZ806" s="336"/>
      <c r="BA806" s="336"/>
      <c r="BB806" s="336"/>
      <c r="BC806" s="336"/>
      <c r="BD806" s="336"/>
      <c r="BE806" s="336"/>
      <c r="BF806" s="336"/>
    </row>
    <row r="807" spans="1:58" s="109" customFormat="1" ht="12.95" customHeight="1">
      <c r="A807" s="376"/>
      <c r="B807" s="365"/>
      <c r="C807" s="300"/>
      <c r="D807" s="300"/>
      <c r="E807" s="362"/>
      <c r="F807" s="361"/>
      <c r="G807" s="352"/>
      <c r="H807" s="352"/>
      <c r="I807" s="352"/>
      <c r="J807" s="352"/>
      <c r="K807" s="315"/>
      <c r="L807" s="372"/>
      <c r="M807" s="250"/>
      <c r="N807" s="371"/>
      <c r="O807" s="251" t="str">
        <f>IFERROR(INDEX('Pipe Table'!$A$3:$R$39,MATCH('WELD LOG'!N807,'Pipe Table'!$A$3:$A$39,),MATCH('WELD LOG'!M807,'Pipe Table'!$A$3:$R$3,0)),"")</f>
        <v/>
      </c>
      <c r="P807" s="601">
        <f t="shared" si="12"/>
        <v>0</v>
      </c>
      <c r="Q807" s="372"/>
      <c r="R807" s="300"/>
      <c r="S807" s="300"/>
      <c r="T807" s="300"/>
      <c r="U807" s="300"/>
      <c r="V807" s="348"/>
      <c r="W807" s="316"/>
      <c r="X807" s="313"/>
      <c r="Y807" s="313"/>
      <c r="Z807" s="313"/>
      <c r="AA807" s="313"/>
      <c r="AB807" s="313"/>
      <c r="AC807" s="313"/>
      <c r="AD807" s="313"/>
      <c r="AE807" s="316"/>
      <c r="AF807" s="363"/>
      <c r="AG807" s="315"/>
      <c r="AH807" s="313"/>
      <c r="AI807" s="313"/>
      <c r="AJ807" s="313"/>
      <c r="AK807" s="313"/>
      <c r="AL807" s="367"/>
      <c r="AM807" s="313"/>
      <c r="AN807" s="311"/>
      <c r="AO807" s="313"/>
      <c r="AP807" s="373"/>
      <c r="AQ807" s="336"/>
      <c r="AR807" s="336"/>
      <c r="AS807" s="336"/>
      <c r="AT807" s="336"/>
      <c r="AU807" s="336"/>
      <c r="AV807" s="336"/>
      <c r="AW807" s="336"/>
      <c r="AX807" s="336"/>
      <c r="AY807" s="336"/>
      <c r="AZ807" s="336"/>
      <c r="BA807" s="336"/>
      <c r="BB807" s="336"/>
      <c r="BC807" s="336"/>
      <c r="BD807" s="336"/>
      <c r="BE807" s="336"/>
      <c r="BF807" s="336"/>
    </row>
    <row r="808" spans="1:58" s="109" customFormat="1" ht="12.95" customHeight="1">
      <c r="A808" s="376"/>
      <c r="B808" s="365"/>
      <c r="C808" s="300"/>
      <c r="D808" s="300"/>
      <c r="E808" s="362"/>
      <c r="F808" s="361"/>
      <c r="G808" s="352"/>
      <c r="H808" s="352"/>
      <c r="I808" s="352"/>
      <c r="J808" s="352"/>
      <c r="K808" s="315"/>
      <c r="L808" s="372"/>
      <c r="M808" s="250"/>
      <c r="N808" s="371"/>
      <c r="O808" s="251" t="str">
        <f>IFERROR(INDEX('Pipe Table'!$A$3:$R$39,MATCH('WELD LOG'!N808,'Pipe Table'!$A$3:$A$39,),MATCH('WELD LOG'!M808,'Pipe Table'!$A$3:$R$3,0)),"")</f>
        <v/>
      </c>
      <c r="P808" s="601">
        <f t="shared" si="12"/>
        <v>0</v>
      </c>
      <c r="Q808" s="372"/>
      <c r="R808" s="300"/>
      <c r="S808" s="300"/>
      <c r="T808" s="300"/>
      <c r="U808" s="300"/>
      <c r="V808" s="348"/>
      <c r="W808" s="316"/>
      <c r="X808" s="313"/>
      <c r="Y808" s="313"/>
      <c r="Z808" s="313"/>
      <c r="AA808" s="313"/>
      <c r="AB808" s="313"/>
      <c r="AC808" s="313"/>
      <c r="AD808" s="313"/>
      <c r="AE808" s="316"/>
      <c r="AF808" s="363"/>
      <c r="AG808" s="315"/>
      <c r="AH808" s="313"/>
      <c r="AI808" s="313"/>
      <c r="AJ808" s="313"/>
      <c r="AK808" s="313"/>
      <c r="AL808" s="367"/>
      <c r="AM808" s="313"/>
      <c r="AN808" s="311"/>
      <c r="AO808" s="313"/>
      <c r="AP808" s="373"/>
      <c r="AQ808" s="336"/>
      <c r="AR808" s="336"/>
      <c r="AS808" s="336"/>
      <c r="AT808" s="336"/>
      <c r="AU808" s="336"/>
      <c r="AV808" s="336"/>
      <c r="AW808" s="336"/>
      <c r="AX808" s="336"/>
      <c r="AY808" s="336"/>
      <c r="AZ808" s="336"/>
      <c r="BA808" s="336"/>
      <c r="BB808" s="336"/>
      <c r="BC808" s="336"/>
      <c r="BD808" s="336"/>
      <c r="BE808" s="336"/>
      <c r="BF808" s="336"/>
    </row>
    <row r="809" spans="1:58" s="109" customFormat="1" ht="12.95" customHeight="1">
      <c r="A809" s="376"/>
      <c r="B809" s="365"/>
      <c r="C809" s="300"/>
      <c r="D809" s="300"/>
      <c r="E809" s="362"/>
      <c r="F809" s="361"/>
      <c r="G809" s="352"/>
      <c r="H809" s="352"/>
      <c r="I809" s="352"/>
      <c r="J809" s="352"/>
      <c r="K809" s="315"/>
      <c r="L809" s="372"/>
      <c r="M809" s="250"/>
      <c r="N809" s="371"/>
      <c r="O809" s="251" t="str">
        <f>IFERROR(INDEX('Pipe Table'!$A$3:$R$39,MATCH('WELD LOG'!N809,'Pipe Table'!$A$3:$A$39,),MATCH('WELD LOG'!M809,'Pipe Table'!$A$3:$R$3,0)),"")</f>
        <v/>
      </c>
      <c r="P809" s="601">
        <f t="shared" si="12"/>
        <v>0</v>
      </c>
      <c r="Q809" s="372"/>
      <c r="R809" s="300"/>
      <c r="S809" s="300"/>
      <c r="T809" s="300"/>
      <c r="U809" s="300"/>
      <c r="V809" s="348"/>
      <c r="W809" s="316"/>
      <c r="X809" s="313"/>
      <c r="Y809" s="313"/>
      <c r="Z809" s="313"/>
      <c r="AA809" s="313"/>
      <c r="AB809" s="313"/>
      <c r="AC809" s="313"/>
      <c r="AD809" s="313"/>
      <c r="AE809" s="316"/>
      <c r="AF809" s="363"/>
      <c r="AG809" s="315"/>
      <c r="AH809" s="313"/>
      <c r="AI809" s="313"/>
      <c r="AJ809" s="313"/>
      <c r="AK809" s="313"/>
      <c r="AL809" s="367"/>
      <c r="AM809" s="313"/>
      <c r="AN809" s="311"/>
      <c r="AO809" s="313"/>
      <c r="AP809" s="373"/>
      <c r="AQ809" s="336"/>
      <c r="AR809" s="336"/>
      <c r="AS809" s="336"/>
      <c r="AT809" s="336"/>
      <c r="AU809" s="336"/>
      <c r="AV809" s="336"/>
      <c r="AW809" s="336"/>
      <c r="AX809" s="336"/>
      <c r="AY809" s="336"/>
      <c r="AZ809" s="336"/>
      <c r="BA809" s="336"/>
      <c r="BB809" s="336"/>
      <c r="BC809" s="336"/>
      <c r="BD809" s="336"/>
      <c r="BE809" s="336"/>
      <c r="BF809" s="336"/>
    </row>
    <row r="810" spans="1:58" s="109" customFormat="1" ht="12.95" customHeight="1">
      <c r="A810" s="376"/>
      <c r="B810" s="365"/>
      <c r="C810" s="300"/>
      <c r="D810" s="300"/>
      <c r="E810" s="362"/>
      <c r="F810" s="361"/>
      <c r="G810" s="352"/>
      <c r="H810" s="352"/>
      <c r="I810" s="352"/>
      <c r="J810" s="352"/>
      <c r="K810" s="315"/>
      <c r="L810" s="372"/>
      <c r="M810" s="250"/>
      <c r="N810" s="371"/>
      <c r="O810" s="251" t="str">
        <f>IFERROR(INDEX('Pipe Table'!$A$3:$R$39,MATCH('WELD LOG'!N810,'Pipe Table'!$A$3:$A$39,),MATCH('WELD LOG'!M810,'Pipe Table'!$A$3:$R$3,0)),"")</f>
        <v/>
      </c>
      <c r="P810" s="601">
        <f t="shared" si="12"/>
        <v>0</v>
      </c>
      <c r="Q810" s="372"/>
      <c r="R810" s="300"/>
      <c r="S810" s="352"/>
      <c r="T810" s="300"/>
      <c r="U810" s="300"/>
      <c r="V810" s="348"/>
      <c r="W810" s="316"/>
      <c r="X810" s="313"/>
      <c r="Y810" s="313"/>
      <c r="Z810" s="313"/>
      <c r="AA810" s="313"/>
      <c r="AB810" s="313"/>
      <c r="AC810" s="313"/>
      <c r="AD810" s="313"/>
      <c r="AE810" s="316"/>
      <c r="AF810" s="363"/>
      <c r="AG810" s="315"/>
      <c r="AH810" s="313"/>
      <c r="AI810" s="313"/>
      <c r="AJ810" s="313"/>
      <c r="AK810" s="313"/>
      <c r="AL810" s="367"/>
      <c r="AM810" s="313"/>
      <c r="AN810" s="311"/>
      <c r="AO810" s="313"/>
      <c r="AP810" s="373"/>
      <c r="AQ810" s="336"/>
      <c r="AR810" s="336"/>
      <c r="AS810" s="336"/>
      <c r="AT810" s="336"/>
      <c r="AU810" s="336"/>
      <c r="AV810" s="336"/>
      <c r="AW810" s="336"/>
      <c r="AX810" s="336"/>
      <c r="AY810" s="336"/>
      <c r="AZ810" s="336"/>
      <c r="BA810" s="336"/>
      <c r="BB810" s="336"/>
      <c r="BC810" s="336"/>
      <c r="BD810" s="336"/>
      <c r="BE810" s="336"/>
      <c r="BF810" s="336"/>
    </row>
    <row r="811" spans="1:58" s="109" customFormat="1" ht="12.95" customHeight="1">
      <c r="A811" s="376"/>
      <c r="B811" s="365"/>
      <c r="C811" s="300"/>
      <c r="D811" s="300"/>
      <c r="E811" s="362"/>
      <c r="F811" s="361"/>
      <c r="G811" s="352"/>
      <c r="H811" s="352"/>
      <c r="I811" s="352"/>
      <c r="J811" s="352"/>
      <c r="K811" s="315"/>
      <c r="L811" s="372"/>
      <c r="M811" s="250"/>
      <c r="N811" s="371"/>
      <c r="O811" s="251" t="str">
        <f>IFERROR(INDEX('Pipe Table'!$A$3:$R$39,MATCH('WELD LOG'!N811,'Pipe Table'!$A$3:$A$39,),MATCH('WELD LOG'!M811,'Pipe Table'!$A$3:$R$3,0)),"")</f>
        <v/>
      </c>
      <c r="P811" s="601">
        <f t="shared" si="12"/>
        <v>0</v>
      </c>
      <c r="Q811" s="372"/>
      <c r="R811" s="300"/>
      <c r="S811" s="352"/>
      <c r="T811" s="300"/>
      <c r="U811" s="300"/>
      <c r="V811" s="348"/>
      <c r="W811" s="316"/>
      <c r="X811" s="313"/>
      <c r="Y811" s="313"/>
      <c r="Z811" s="313"/>
      <c r="AA811" s="313"/>
      <c r="AB811" s="313"/>
      <c r="AC811" s="313"/>
      <c r="AD811" s="313"/>
      <c r="AE811" s="316"/>
      <c r="AF811" s="363"/>
      <c r="AG811" s="315"/>
      <c r="AH811" s="313"/>
      <c r="AI811" s="313"/>
      <c r="AJ811" s="313"/>
      <c r="AK811" s="313"/>
      <c r="AL811" s="367"/>
      <c r="AM811" s="313"/>
      <c r="AN811" s="311"/>
      <c r="AO811" s="313"/>
      <c r="AP811" s="373"/>
      <c r="AQ811" s="336"/>
      <c r="AR811" s="336"/>
      <c r="AS811" s="336"/>
      <c r="AT811" s="336"/>
      <c r="AU811" s="336"/>
      <c r="AV811" s="336"/>
      <c r="AW811" s="336"/>
      <c r="AX811" s="336"/>
      <c r="AY811" s="336"/>
      <c r="AZ811" s="336"/>
      <c r="BA811" s="336"/>
      <c r="BB811" s="336"/>
      <c r="BC811" s="336"/>
      <c r="BD811" s="336"/>
      <c r="BE811" s="336"/>
      <c r="BF811" s="336"/>
    </row>
    <row r="812" spans="1:58" s="109" customFormat="1" ht="12.75" customHeight="1">
      <c r="A812" s="376"/>
      <c r="B812" s="365"/>
      <c r="C812" s="300"/>
      <c r="D812" s="300"/>
      <c r="E812" s="362"/>
      <c r="F812" s="361"/>
      <c r="G812" s="352"/>
      <c r="H812" s="352"/>
      <c r="I812" s="352"/>
      <c r="J812" s="352"/>
      <c r="K812" s="315"/>
      <c r="L812" s="372"/>
      <c r="M812" s="250"/>
      <c r="N812" s="371"/>
      <c r="O812" s="251" t="str">
        <f>IFERROR(INDEX('Pipe Table'!$A$3:$R$39,MATCH('WELD LOG'!N812,'Pipe Table'!$A$3:$A$39,),MATCH('WELD LOG'!M812,'Pipe Table'!$A$3:$R$3,0)),"")</f>
        <v/>
      </c>
      <c r="P812" s="601">
        <f t="shared" si="12"/>
        <v>0</v>
      </c>
      <c r="Q812" s="372"/>
      <c r="R812" s="300"/>
      <c r="S812" s="352"/>
      <c r="T812" s="300"/>
      <c r="U812" s="300"/>
      <c r="V812" s="348"/>
      <c r="W812" s="316"/>
      <c r="X812" s="313"/>
      <c r="Y812" s="313"/>
      <c r="Z812" s="313"/>
      <c r="AA812" s="313"/>
      <c r="AB812" s="313"/>
      <c r="AC812" s="313"/>
      <c r="AD812" s="313"/>
      <c r="AE812" s="316"/>
      <c r="AF812" s="363"/>
      <c r="AG812" s="315"/>
      <c r="AH812" s="313"/>
      <c r="AI812" s="313"/>
      <c r="AJ812" s="313"/>
      <c r="AK812" s="313"/>
      <c r="AL812" s="367"/>
      <c r="AM812" s="313"/>
      <c r="AN812" s="311"/>
      <c r="AO812" s="313"/>
      <c r="AP812" s="373"/>
      <c r="AQ812" s="336"/>
      <c r="AR812" s="336"/>
      <c r="AS812" s="336"/>
      <c r="AT812" s="336"/>
      <c r="AU812" s="336"/>
      <c r="AV812" s="336"/>
      <c r="AW812" s="336"/>
      <c r="AX812" s="336"/>
      <c r="AY812" s="336"/>
      <c r="AZ812" s="336"/>
      <c r="BA812" s="336"/>
      <c r="BB812" s="336"/>
      <c r="BC812" s="336"/>
      <c r="BD812" s="336"/>
      <c r="BE812" s="336"/>
      <c r="BF812" s="336"/>
    </row>
    <row r="813" spans="1:58" s="109" customFormat="1" ht="12.95" customHeight="1">
      <c r="A813" s="376"/>
      <c r="B813" s="365"/>
      <c r="C813" s="300"/>
      <c r="D813" s="300"/>
      <c r="E813" s="362"/>
      <c r="F813" s="361"/>
      <c r="G813" s="352"/>
      <c r="H813" s="352"/>
      <c r="I813" s="352"/>
      <c r="J813" s="352"/>
      <c r="K813" s="315"/>
      <c r="L813" s="372"/>
      <c r="M813" s="250"/>
      <c r="N813" s="371"/>
      <c r="O813" s="251" t="str">
        <f>IFERROR(INDEX('Pipe Table'!$A$3:$R$39,MATCH('WELD LOG'!N813,'Pipe Table'!$A$3:$A$39,),MATCH('WELD LOG'!M813,'Pipe Table'!$A$3:$R$3,0)),"")</f>
        <v/>
      </c>
      <c r="P813" s="601">
        <f t="shared" si="12"/>
        <v>0</v>
      </c>
      <c r="Q813" s="372"/>
      <c r="R813" s="300"/>
      <c r="S813" s="300"/>
      <c r="T813" s="300"/>
      <c r="U813" s="300"/>
      <c r="V813" s="348"/>
      <c r="W813" s="316"/>
      <c r="X813" s="313"/>
      <c r="Y813" s="313"/>
      <c r="Z813" s="313"/>
      <c r="AA813" s="313"/>
      <c r="AB813" s="313"/>
      <c r="AC813" s="313"/>
      <c r="AD813" s="313"/>
      <c r="AE813" s="316"/>
      <c r="AF813" s="363"/>
      <c r="AG813" s="315"/>
      <c r="AH813" s="313"/>
      <c r="AI813" s="313"/>
      <c r="AJ813" s="313"/>
      <c r="AK813" s="313"/>
      <c r="AL813" s="367"/>
      <c r="AM813" s="378"/>
      <c r="AN813" s="311"/>
      <c r="AO813" s="313"/>
      <c r="AP813" s="373"/>
      <c r="AQ813" s="336"/>
      <c r="AR813" s="336"/>
      <c r="AS813" s="336"/>
      <c r="AT813" s="336"/>
      <c r="AU813" s="336"/>
      <c r="AV813" s="336"/>
      <c r="AW813" s="336"/>
      <c r="AX813" s="336"/>
      <c r="AY813" s="336"/>
      <c r="AZ813" s="336"/>
      <c r="BA813" s="336"/>
      <c r="BB813" s="336"/>
      <c r="BC813" s="336"/>
      <c r="BD813" s="336"/>
      <c r="BE813" s="336"/>
      <c r="BF813" s="336"/>
    </row>
    <row r="814" spans="1:58" s="109" customFormat="1" ht="12.95" customHeight="1">
      <c r="A814" s="376"/>
      <c r="B814" s="365"/>
      <c r="C814" s="300"/>
      <c r="D814" s="300"/>
      <c r="E814" s="362"/>
      <c r="F814" s="361"/>
      <c r="G814" s="352"/>
      <c r="H814" s="352"/>
      <c r="I814" s="352"/>
      <c r="J814" s="352"/>
      <c r="K814" s="315"/>
      <c r="L814" s="372"/>
      <c r="M814" s="250"/>
      <c r="N814" s="371"/>
      <c r="O814" s="251" t="str">
        <f>IFERROR(INDEX('Pipe Table'!$A$3:$R$39,MATCH('WELD LOG'!N814,'Pipe Table'!$A$3:$A$39,),MATCH('WELD LOG'!M814,'Pipe Table'!$A$3:$R$3,0)),"")</f>
        <v/>
      </c>
      <c r="P814" s="601">
        <f t="shared" si="12"/>
        <v>0</v>
      </c>
      <c r="Q814" s="372"/>
      <c r="R814" s="300"/>
      <c r="S814" s="300"/>
      <c r="T814" s="300"/>
      <c r="U814" s="300"/>
      <c r="V814" s="348"/>
      <c r="W814" s="316"/>
      <c r="X814" s="313"/>
      <c r="Y814" s="313"/>
      <c r="Z814" s="313"/>
      <c r="AA814" s="313"/>
      <c r="AB814" s="313"/>
      <c r="AC814" s="313"/>
      <c r="AD814" s="313"/>
      <c r="AE814" s="316"/>
      <c r="AF814" s="363"/>
      <c r="AG814" s="315"/>
      <c r="AH814" s="313"/>
      <c r="AI814" s="313"/>
      <c r="AJ814" s="313"/>
      <c r="AK814" s="313"/>
      <c r="AL814" s="367"/>
      <c r="AM814" s="313"/>
      <c r="AN814" s="311"/>
      <c r="AO814" s="313"/>
      <c r="AP814" s="373"/>
      <c r="AQ814" s="336"/>
      <c r="AR814" s="336"/>
      <c r="AS814" s="336"/>
      <c r="AT814" s="336"/>
      <c r="AU814" s="336"/>
      <c r="AV814" s="336"/>
      <c r="AW814" s="336"/>
      <c r="AX814" s="336"/>
      <c r="AY814" s="336"/>
      <c r="AZ814" s="336"/>
      <c r="BA814" s="336"/>
      <c r="BB814" s="336"/>
      <c r="BC814" s="336"/>
      <c r="BD814" s="336"/>
      <c r="BE814" s="336"/>
      <c r="BF814" s="336"/>
    </row>
    <row r="815" spans="1:58" s="109" customFormat="1" ht="12.95" customHeight="1">
      <c r="A815" s="376"/>
      <c r="B815" s="365"/>
      <c r="C815" s="300"/>
      <c r="D815" s="300"/>
      <c r="E815" s="362"/>
      <c r="F815" s="361"/>
      <c r="G815" s="315"/>
      <c r="H815" s="315"/>
      <c r="I815" s="315"/>
      <c r="J815" s="315"/>
      <c r="K815" s="315"/>
      <c r="L815" s="316"/>
      <c r="M815" s="250"/>
      <c r="N815" s="374"/>
      <c r="O815" s="251" t="str">
        <f>IFERROR(INDEX('Pipe Table'!$A$3:$R$39,MATCH('WELD LOG'!N815,'Pipe Table'!$A$3:$A$39,),MATCH('WELD LOG'!M815,'Pipe Table'!$A$3:$R$3,0)),"")</f>
        <v/>
      </c>
      <c r="P815" s="601">
        <f t="shared" si="12"/>
        <v>0</v>
      </c>
      <c r="Q815" s="372"/>
      <c r="R815" s="300"/>
      <c r="S815" s="352"/>
      <c r="T815" s="300"/>
      <c r="U815" s="316"/>
      <c r="V815" s="348"/>
      <c r="W815" s="300"/>
      <c r="X815" s="313"/>
      <c r="Y815" s="313"/>
      <c r="Z815" s="313"/>
      <c r="AA815" s="313"/>
      <c r="AB815" s="313"/>
      <c r="AC815" s="313"/>
      <c r="AD815" s="313"/>
      <c r="AE815" s="316"/>
      <c r="AF815" s="363"/>
      <c r="AG815" s="315"/>
      <c r="AH815" s="313"/>
      <c r="AI815" s="313"/>
      <c r="AJ815" s="313"/>
      <c r="AK815" s="313"/>
      <c r="AL815" s="367"/>
      <c r="AM815" s="313"/>
      <c r="AN815" s="311"/>
      <c r="AO815" s="313"/>
      <c r="AP815" s="373"/>
      <c r="AQ815" s="336"/>
      <c r="AR815" s="336"/>
      <c r="AS815" s="336"/>
      <c r="AT815" s="336"/>
      <c r="AU815" s="336"/>
      <c r="AV815" s="336"/>
      <c r="AW815" s="336"/>
      <c r="AX815" s="336"/>
      <c r="AY815" s="336"/>
      <c r="AZ815" s="336"/>
      <c r="BA815" s="336"/>
      <c r="BB815" s="336"/>
      <c r="BC815" s="336"/>
      <c r="BD815" s="336"/>
      <c r="BE815" s="336"/>
      <c r="BF815" s="336"/>
    </row>
    <row r="816" spans="1:58" s="109" customFormat="1" ht="12.95" customHeight="1">
      <c r="A816" s="376"/>
      <c r="B816" s="365"/>
      <c r="C816" s="300"/>
      <c r="D816" s="300"/>
      <c r="E816" s="362"/>
      <c r="F816" s="361"/>
      <c r="G816" s="315"/>
      <c r="H816" s="315"/>
      <c r="I816" s="315"/>
      <c r="J816" s="315"/>
      <c r="K816" s="315"/>
      <c r="L816" s="316"/>
      <c r="M816" s="250"/>
      <c r="N816" s="374"/>
      <c r="O816" s="251" t="str">
        <f>IFERROR(INDEX('Pipe Table'!$A$3:$R$39,MATCH('WELD LOG'!N816,'Pipe Table'!$A$3:$A$39,),MATCH('WELD LOG'!M816,'Pipe Table'!$A$3:$R$3,0)),"")</f>
        <v/>
      </c>
      <c r="P816" s="601">
        <f t="shared" si="12"/>
        <v>0</v>
      </c>
      <c r="Q816" s="372"/>
      <c r="R816" s="300"/>
      <c r="S816" s="352"/>
      <c r="T816" s="300"/>
      <c r="U816" s="316"/>
      <c r="V816" s="348"/>
      <c r="W816" s="300"/>
      <c r="X816" s="313"/>
      <c r="Y816" s="313"/>
      <c r="Z816" s="313"/>
      <c r="AA816" s="313"/>
      <c r="AB816" s="313"/>
      <c r="AC816" s="313"/>
      <c r="AD816" s="313"/>
      <c r="AE816" s="316"/>
      <c r="AF816" s="363"/>
      <c r="AG816" s="315"/>
      <c r="AH816" s="313"/>
      <c r="AI816" s="313"/>
      <c r="AJ816" s="313"/>
      <c r="AK816" s="313"/>
      <c r="AL816" s="367"/>
      <c r="AM816" s="313"/>
      <c r="AN816" s="311"/>
      <c r="AO816" s="313"/>
      <c r="AP816" s="373"/>
      <c r="AQ816" s="336"/>
      <c r="AR816" s="336"/>
      <c r="AS816" s="336"/>
      <c r="AT816" s="336"/>
      <c r="AU816" s="336"/>
      <c r="AV816" s="336"/>
      <c r="AW816" s="336"/>
      <c r="AX816" s="336"/>
      <c r="AY816" s="336"/>
      <c r="AZ816" s="336"/>
      <c r="BA816" s="336"/>
      <c r="BB816" s="336"/>
      <c r="BC816" s="336"/>
      <c r="BD816" s="336"/>
      <c r="BE816" s="336"/>
      <c r="BF816" s="336"/>
    </row>
    <row r="817" spans="1:58" s="109" customFormat="1" ht="12.95" customHeight="1">
      <c r="A817" s="376"/>
      <c r="B817" s="365"/>
      <c r="C817" s="300"/>
      <c r="D817" s="300"/>
      <c r="E817" s="362"/>
      <c r="F817" s="361"/>
      <c r="G817" s="352"/>
      <c r="H817" s="352"/>
      <c r="I817" s="352"/>
      <c r="J817" s="352"/>
      <c r="K817" s="315"/>
      <c r="L817" s="316"/>
      <c r="M817" s="250"/>
      <c r="N817" s="374"/>
      <c r="O817" s="251" t="str">
        <f>IFERROR(INDEX('Pipe Table'!$A$3:$R$39,MATCH('WELD LOG'!N817,'Pipe Table'!$A$3:$A$39,),MATCH('WELD LOG'!M817,'Pipe Table'!$A$3:$R$3,0)),"")</f>
        <v/>
      </c>
      <c r="P817" s="601">
        <f t="shared" si="12"/>
        <v>0</v>
      </c>
      <c r="Q817" s="372"/>
      <c r="R817" s="300"/>
      <c r="S817" s="352"/>
      <c r="T817" s="300"/>
      <c r="U817" s="316"/>
      <c r="V817" s="348"/>
      <c r="W817" s="300"/>
      <c r="X817" s="313"/>
      <c r="Y817" s="313"/>
      <c r="Z817" s="313"/>
      <c r="AA817" s="313"/>
      <c r="AB817" s="313"/>
      <c r="AC817" s="313"/>
      <c r="AD817" s="313"/>
      <c r="AE817" s="316"/>
      <c r="AF817" s="363"/>
      <c r="AG817" s="315"/>
      <c r="AH817" s="313"/>
      <c r="AI817" s="313"/>
      <c r="AJ817" s="313"/>
      <c r="AK817" s="313"/>
      <c r="AL817" s="367"/>
      <c r="AM817" s="313"/>
      <c r="AN817" s="311"/>
      <c r="AO817" s="313"/>
      <c r="AP817" s="373"/>
      <c r="AQ817" s="336"/>
      <c r="AR817" s="336"/>
      <c r="AS817" s="336"/>
      <c r="AT817" s="336"/>
      <c r="AU817" s="336"/>
      <c r="AV817" s="336"/>
      <c r="AW817" s="336"/>
      <c r="AX817" s="336"/>
      <c r="AY817" s="336"/>
      <c r="AZ817" s="336"/>
      <c r="BA817" s="336"/>
      <c r="BB817" s="336"/>
      <c r="BC817" s="336"/>
      <c r="BD817" s="336"/>
      <c r="BE817" s="336"/>
      <c r="BF817" s="336"/>
    </row>
    <row r="818" spans="1:58" s="109" customFormat="1" ht="12.95" customHeight="1">
      <c r="A818" s="376"/>
      <c r="B818" s="365"/>
      <c r="C818" s="300"/>
      <c r="D818" s="300"/>
      <c r="E818" s="362"/>
      <c r="F818" s="361"/>
      <c r="G818" s="315"/>
      <c r="H818" s="315"/>
      <c r="I818" s="315"/>
      <c r="J818" s="315"/>
      <c r="K818" s="315"/>
      <c r="L818" s="316"/>
      <c r="M818" s="250"/>
      <c r="N818" s="374"/>
      <c r="O818" s="251" t="str">
        <f>IFERROR(INDEX('Pipe Table'!$A$3:$R$39,MATCH('WELD LOG'!N818,'Pipe Table'!$A$3:$A$39,),MATCH('WELD LOG'!M818,'Pipe Table'!$A$3:$R$3,0)),"")</f>
        <v/>
      </c>
      <c r="P818" s="601">
        <f t="shared" si="12"/>
        <v>0</v>
      </c>
      <c r="Q818" s="372"/>
      <c r="R818" s="300"/>
      <c r="S818" s="352"/>
      <c r="T818" s="300"/>
      <c r="U818" s="316"/>
      <c r="V818" s="348"/>
      <c r="W818" s="300"/>
      <c r="X818" s="313"/>
      <c r="Y818" s="313"/>
      <c r="Z818" s="313"/>
      <c r="AA818" s="313"/>
      <c r="AB818" s="313"/>
      <c r="AC818" s="313"/>
      <c r="AD818" s="313"/>
      <c r="AE818" s="316"/>
      <c r="AF818" s="363"/>
      <c r="AG818" s="315"/>
      <c r="AH818" s="313"/>
      <c r="AI818" s="313"/>
      <c r="AJ818" s="313"/>
      <c r="AK818" s="313"/>
      <c r="AL818" s="367"/>
      <c r="AM818" s="313"/>
      <c r="AN818" s="311"/>
      <c r="AO818" s="313"/>
      <c r="AP818" s="373"/>
      <c r="AQ818" s="336"/>
      <c r="AR818" s="336"/>
      <c r="AS818" s="336"/>
      <c r="AT818" s="336"/>
      <c r="AU818" s="336"/>
      <c r="AV818" s="336"/>
      <c r="AW818" s="336"/>
      <c r="AX818" s="336"/>
      <c r="AY818" s="336"/>
      <c r="AZ818" s="336"/>
      <c r="BA818" s="336"/>
      <c r="BB818" s="336"/>
      <c r="BC818" s="336"/>
      <c r="BD818" s="336"/>
      <c r="BE818" s="336"/>
      <c r="BF818" s="336"/>
    </row>
    <row r="819" spans="1:58" s="109" customFormat="1" ht="12.95" customHeight="1">
      <c r="A819" s="376"/>
      <c r="B819" s="365"/>
      <c r="C819" s="300"/>
      <c r="D819" s="300"/>
      <c r="E819" s="362"/>
      <c r="F819" s="361"/>
      <c r="G819" s="352"/>
      <c r="H819" s="352"/>
      <c r="I819" s="352"/>
      <c r="J819" s="352"/>
      <c r="K819" s="315"/>
      <c r="L819" s="316"/>
      <c r="M819" s="250"/>
      <c r="N819" s="374"/>
      <c r="O819" s="251" t="str">
        <f>IFERROR(INDEX('Pipe Table'!$A$3:$R$39,MATCH('WELD LOG'!N819,'Pipe Table'!$A$3:$A$39,),MATCH('WELD LOG'!M819,'Pipe Table'!$A$3:$R$3,0)),"")</f>
        <v/>
      </c>
      <c r="P819" s="601">
        <f t="shared" si="12"/>
        <v>0</v>
      </c>
      <c r="Q819" s="372"/>
      <c r="R819" s="300"/>
      <c r="S819" s="352"/>
      <c r="T819" s="300"/>
      <c r="U819" s="316"/>
      <c r="V819" s="348"/>
      <c r="W819" s="300"/>
      <c r="X819" s="313"/>
      <c r="Y819" s="313"/>
      <c r="Z819" s="313"/>
      <c r="AA819" s="313"/>
      <c r="AB819" s="313"/>
      <c r="AC819" s="313"/>
      <c r="AD819" s="313"/>
      <c r="AE819" s="316"/>
      <c r="AF819" s="363"/>
      <c r="AG819" s="315"/>
      <c r="AH819" s="313"/>
      <c r="AI819" s="313"/>
      <c r="AJ819" s="313"/>
      <c r="AK819" s="313"/>
      <c r="AL819" s="367"/>
      <c r="AM819" s="313"/>
      <c r="AN819" s="311"/>
      <c r="AO819" s="313"/>
      <c r="AP819" s="373"/>
      <c r="AQ819" s="336"/>
      <c r="AR819" s="336"/>
      <c r="AS819" s="336"/>
      <c r="AT819" s="336"/>
      <c r="AU819" s="336"/>
      <c r="AV819" s="336"/>
      <c r="AW819" s="336"/>
      <c r="AX819" s="336"/>
      <c r="AY819" s="336"/>
      <c r="AZ819" s="336"/>
      <c r="BA819" s="336"/>
      <c r="BB819" s="336"/>
      <c r="BC819" s="336"/>
      <c r="BD819" s="336"/>
      <c r="BE819" s="336"/>
      <c r="BF819" s="336"/>
    </row>
    <row r="820" spans="1:58" s="109" customFormat="1" ht="12.95" customHeight="1">
      <c r="A820" s="376"/>
      <c r="B820" s="365"/>
      <c r="C820" s="300"/>
      <c r="D820" s="300"/>
      <c r="E820" s="362"/>
      <c r="F820" s="361"/>
      <c r="G820" s="352"/>
      <c r="H820" s="352"/>
      <c r="I820" s="352"/>
      <c r="J820" s="352"/>
      <c r="K820" s="315"/>
      <c r="L820" s="316"/>
      <c r="M820" s="250"/>
      <c r="N820" s="374"/>
      <c r="O820" s="251" t="str">
        <f>IFERROR(INDEX('Pipe Table'!$A$3:$R$39,MATCH('WELD LOG'!N820,'Pipe Table'!$A$3:$A$39,),MATCH('WELD LOG'!M820,'Pipe Table'!$A$3:$R$3,0)),"")</f>
        <v/>
      </c>
      <c r="P820" s="601">
        <f t="shared" si="12"/>
        <v>0</v>
      </c>
      <c r="Q820" s="372"/>
      <c r="R820" s="300"/>
      <c r="S820" s="300"/>
      <c r="T820" s="300"/>
      <c r="U820" s="316"/>
      <c r="V820" s="348"/>
      <c r="W820" s="300"/>
      <c r="X820" s="313"/>
      <c r="Y820" s="313"/>
      <c r="Z820" s="313"/>
      <c r="AA820" s="313"/>
      <c r="AB820" s="313"/>
      <c r="AC820" s="313"/>
      <c r="AD820" s="313"/>
      <c r="AE820" s="316"/>
      <c r="AF820" s="363"/>
      <c r="AG820" s="315"/>
      <c r="AH820" s="313"/>
      <c r="AI820" s="313"/>
      <c r="AJ820" s="313"/>
      <c r="AK820" s="313"/>
      <c r="AL820" s="367"/>
      <c r="AM820" s="313"/>
      <c r="AN820" s="311"/>
      <c r="AO820" s="313"/>
      <c r="AP820" s="373"/>
      <c r="AQ820" s="336"/>
      <c r="AR820" s="336"/>
      <c r="AS820" s="336"/>
      <c r="AT820" s="336"/>
      <c r="AU820" s="336"/>
      <c r="AV820" s="336"/>
      <c r="AW820" s="336"/>
      <c r="AX820" s="336"/>
      <c r="AY820" s="336"/>
      <c r="AZ820" s="336"/>
      <c r="BA820" s="336"/>
      <c r="BB820" s="336"/>
      <c r="BC820" s="336"/>
      <c r="BD820" s="336"/>
      <c r="BE820" s="336"/>
      <c r="BF820" s="336"/>
    </row>
    <row r="821" spans="1:58" s="109" customFormat="1" ht="12.95" customHeight="1">
      <c r="A821" s="376"/>
      <c r="B821" s="365"/>
      <c r="C821" s="300"/>
      <c r="D821" s="300"/>
      <c r="E821" s="362"/>
      <c r="F821" s="361"/>
      <c r="G821" s="315"/>
      <c r="H821" s="315"/>
      <c r="I821" s="315"/>
      <c r="J821" s="315"/>
      <c r="K821" s="315"/>
      <c r="L821" s="316"/>
      <c r="M821" s="250"/>
      <c r="N821" s="374"/>
      <c r="O821" s="251" t="str">
        <f>IFERROR(INDEX('Pipe Table'!$A$3:$R$39,MATCH('WELD LOG'!N821,'Pipe Table'!$A$3:$A$39,),MATCH('WELD LOG'!M821,'Pipe Table'!$A$3:$R$3,0)),"")</f>
        <v/>
      </c>
      <c r="P821" s="601">
        <f t="shared" si="12"/>
        <v>0</v>
      </c>
      <c r="Q821" s="372"/>
      <c r="R821" s="316"/>
      <c r="S821" s="352"/>
      <c r="T821" s="316"/>
      <c r="U821" s="316"/>
      <c r="V821" s="348"/>
      <c r="W821" s="300"/>
      <c r="X821" s="313"/>
      <c r="Y821" s="313"/>
      <c r="Z821" s="313"/>
      <c r="AA821" s="313"/>
      <c r="AB821" s="313"/>
      <c r="AC821" s="313"/>
      <c r="AD821" s="313"/>
      <c r="AE821" s="316"/>
      <c r="AF821" s="363"/>
      <c r="AG821" s="315"/>
      <c r="AH821" s="313"/>
      <c r="AI821" s="313"/>
      <c r="AJ821" s="313"/>
      <c r="AK821" s="313"/>
      <c r="AL821" s="367"/>
      <c r="AM821" s="313"/>
      <c r="AN821" s="311"/>
      <c r="AO821" s="313"/>
      <c r="AP821" s="373"/>
      <c r="AQ821" s="336"/>
      <c r="AR821" s="336"/>
      <c r="AS821" s="336"/>
      <c r="AT821" s="336"/>
      <c r="AU821" s="336"/>
      <c r="AV821" s="336"/>
      <c r="AW821" s="336"/>
      <c r="AX821" s="336"/>
      <c r="AY821" s="336"/>
      <c r="AZ821" s="336"/>
      <c r="BA821" s="336"/>
      <c r="BB821" s="336"/>
      <c r="BC821" s="336"/>
      <c r="BD821" s="336"/>
      <c r="BE821" s="336"/>
      <c r="BF821" s="336"/>
    </row>
    <row r="822" spans="1:58" s="109" customFormat="1" ht="12.95" customHeight="1">
      <c r="A822" s="376"/>
      <c r="B822" s="365"/>
      <c r="C822" s="300"/>
      <c r="D822" s="300"/>
      <c r="E822" s="362"/>
      <c r="F822" s="361"/>
      <c r="G822" s="315"/>
      <c r="H822" s="315"/>
      <c r="I822" s="315"/>
      <c r="J822" s="315"/>
      <c r="K822" s="315"/>
      <c r="L822" s="316"/>
      <c r="M822" s="250"/>
      <c r="N822" s="374"/>
      <c r="O822" s="251" t="str">
        <f>IFERROR(INDEX('Pipe Table'!$A$3:$R$39,MATCH('WELD LOG'!N822,'Pipe Table'!$A$3:$A$39,),MATCH('WELD LOG'!M822,'Pipe Table'!$A$3:$R$3,0)),"")</f>
        <v/>
      </c>
      <c r="P822" s="601">
        <f t="shared" si="12"/>
        <v>0</v>
      </c>
      <c r="Q822" s="372"/>
      <c r="R822" s="316"/>
      <c r="S822" s="300"/>
      <c r="T822" s="316"/>
      <c r="U822" s="316"/>
      <c r="V822" s="348"/>
      <c r="W822" s="300"/>
      <c r="X822" s="313"/>
      <c r="Y822" s="313"/>
      <c r="Z822" s="313"/>
      <c r="AA822" s="313"/>
      <c r="AB822" s="313"/>
      <c r="AC822" s="313"/>
      <c r="AD822" s="313"/>
      <c r="AE822" s="316"/>
      <c r="AF822" s="363"/>
      <c r="AG822" s="315"/>
      <c r="AH822" s="313"/>
      <c r="AI822" s="313"/>
      <c r="AJ822" s="313"/>
      <c r="AK822" s="313"/>
      <c r="AL822" s="367"/>
      <c r="AM822" s="313"/>
      <c r="AN822" s="311"/>
      <c r="AO822" s="313"/>
      <c r="AP822" s="373"/>
      <c r="AQ822" s="336"/>
      <c r="AR822" s="336"/>
      <c r="AS822" s="336"/>
      <c r="AT822" s="336"/>
      <c r="AU822" s="336"/>
      <c r="AV822" s="336"/>
      <c r="AW822" s="336"/>
      <c r="AX822" s="336"/>
      <c r="AY822" s="336"/>
      <c r="AZ822" s="336"/>
      <c r="BA822" s="336"/>
      <c r="BB822" s="336"/>
      <c r="BC822" s="336"/>
      <c r="BD822" s="336"/>
      <c r="BE822" s="336"/>
      <c r="BF822" s="336"/>
    </row>
    <row r="823" spans="1:58" s="109" customFormat="1" ht="12.95" customHeight="1">
      <c r="A823" s="376"/>
      <c r="B823" s="365"/>
      <c r="C823" s="300"/>
      <c r="D823" s="300"/>
      <c r="E823" s="362"/>
      <c r="F823" s="361"/>
      <c r="G823" s="315"/>
      <c r="H823" s="315"/>
      <c r="I823" s="315"/>
      <c r="J823" s="315"/>
      <c r="K823" s="315"/>
      <c r="L823" s="316"/>
      <c r="M823" s="250"/>
      <c r="N823" s="374"/>
      <c r="O823" s="251" t="str">
        <f>IFERROR(INDEX('Pipe Table'!$A$3:$R$39,MATCH('WELD LOG'!N823,'Pipe Table'!$A$3:$A$39,),MATCH('WELD LOG'!M823,'Pipe Table'!$A$3:$R$3,0)),"")</f>
        <v/>
      </c>
      <c r="P823" s="601">
        <f t="shared" si="12"/>
        <v>0</v>
      </c>
      <c r="Q823" s="372"/>
      <c r="R823" s="316"/>
      <c r="S823" s="300"/>
      <c r="T823" s="316"/>
      <c r="U823" s="316"/>
      <c r="V823" s="348"/>
      <c r="W823" s="300"/>
      <c r="X823" s="313"/>
      <c r="Y823" s="313"/>
      <c r="Z823" s="313"/>
      <c r="AA823" s="313"/>
      <c r="AB823" s="313"/>
      <c r="AC823" s="313"/>
      <c r="AD823" s="313"/>
      <c r="AE823" s="316"/>
      <c r="AF823" s="381"/>
      <c r="AG823" s="315"/>
      <c r="AH823" s="313"/>
      <c r="AI823" s="313"/>
      <c r="AJ823" s="313"/>
      <c r="AK823" s="313"/>
      <c r="AL823" s="367"/>
      <c r="AM823" s="313"/>
      <c r="AN823" s="311"/>
      <c r="AO823" s="313"/>
      <c r="AP823" s="373"/>
      <c r="AQ823" s="336"/>
      <c r="AR823" s="336"/>
      <c r="AS823" s="336"/>
      <c r="AT823" s="336"/>
      <c r="AU823" s="336"/>
      <c r="AV823" s="336"/>
      <c r="AW823" s="336"/>
      <c r="AX823" s="336"/>
      <c r="AY823" s="336"/>
      <c r="AZ823" s="336"/>
      <c r="BA823" s="336"/>
      <c r="BB823" s="336"/>
      <c r="BC823" s="336"/>
      <c r="BD823" s="336"/>
      <c r="BE823" s="336"/>
      <c r="BF823" s="336"/>
    </row>
    <row r="824" spans="1:58" s="109" customFormat="1" ht="12.95" customHeight="1">
      <c r="A824" s="376"/>
      <c r="B824" s="365"/>
      <c r="C824" s="300"/>
      <c r="D824" s="300"/>
      <c r="E824" s="362"/>
      <c r="F824" s="361"/>
      <c r="G824" s="315"/>
      <c r="H824" s="315"/>
      <c r="I824" s="315"/>
      <c r="J824" s="315"/>
      <c r="K824" s="315"/>
      <c r="L824" s="316"/>
      <c r="M824" s="345"/>
      <c r="N824" s="374"/>
      <c r="O824" s="251" t="str">
        <f>IFERROR(INDEX('Pipe Table'!$A$3:$R$39,MATCH('WELD LOG'!N824,'Pipe Table'!$A$3:$A$39,),MATCH('WELD LOG'!M824,'Pipe Table'!$A$3:$R$3,0)),"")</f>
        <v/>
      </c>
      <c r="P824" s="601">
        <f t="shared" si="12"/>
        <v>0</v>
      </c>
      <c r="Q824" s="372"/>
      <c r="R824" s="316"/>
      <c r="S824" s="300"/>
      <c r="T824" s="316"/>
      <c r="U824" s="316"/>
      <c r="V824" s="348"/>
      <c r="W824" s="300"/>
      <c r="X824" s="313"/>
      <c r="Y824" s="313"/>
      <c r="Z824" s="313"/>
      <c r="AA824" s="313"/>
      <c r="AB824" s="313"/>
      <c r="AC824" s="313"/>
      <c r="AD824" s="313"/>
      <c r="AE824" s="316"/>
      <c r="AF824" s="381"/>
      <c r="AG824" s="315"/>
      <c r="AH824" s="313"/>
      <c r="AI824" s="313"/>
      <c r="AJ824" s="313"/>
      <c r="AK824" s="313"/>
      <c r="AL824" s="367"/>
      <c r="AM824" s="313"/>
      <c r="AN824" s="311"/>
      <c r="AO824" s="313"/>
      <c r="AP824" s="373"/>
      <c r="AQ824" s="336"/>
      <c r="AR824" s="336"/>
      <c r="AS824" s="336"/>
      <c r="AT824" s="336"/>
      <c r="AU824" s="336"/>
      <c r="AV824" s="336"/>
      <c r="AW824" s="336"/>
      <c r="AX824" s="336"/>
      <c r="AY824" s="336"/>
      <c r="AZ824" s="336"/>
      <c r="BA824" s="336"/>
      <c r="BB824" s="336"/>
      <c r="BC824" s="336"/>
      <c r="BD824" s="336"/>
      <c r="BE824" s="336"/>
      <c r="BF824" s="336"/>
    </row>
    <row r="825" spans="1:58" s="109" customFormat="1" ht="12.95" customHeight="1">
      <c r="A825" s="376"/>
      <c r="B825" s="365"/>
      <c r="C825" s="300"/>
      <c r="D825" s="300"/>
      <c r="E825" s="362"/>
      <c r="F825" s="361"/>
      <c r="G825" s="315"/>
      <c r="H825" s="315"/>
      <c r="I825" s="315"/>
      <c r="J825" s="315"/>
      <c r="K825" s="315"/>
      <c r="L825" s="316"/>
      <c r="M825" s="345"/>
      <c r="N825" s="374"/>
      <c r="O825" s="251" t="str">
        <f>IFERROR(INDEX('Pipe Table'!$A$3:$R$39,MATCH('WELD LOG'!N825,'Pipe Table'!$A$3:$A$39,),MATCH('WELD LOG'!M825,'Pipe Table'!$A$3:$R$3,0)),"")</f>
        <v/>
      </c>
      <c r="P825" s="601">
        <f t="shared" si="12"/>
        <v>0</v>
      </c>
      <c r="Q825" s="372"/>
      <c r="R825" s="316"/>
      <c r="S825" s="300"/>
      <c r="T825" s="316"/>
      <c r="U825" s="316"/>
      <c r="V825" s="348"/>
      <c r="W825" s="300"/>
      <c r="X825" s="313"/>
      <c r="Y825" s="313"/>
      <c r="Z825" s="313"/>
      <c r="AA825" s="313"/>
      <c r="AB825" s="313"/>
      <c r="AC825" s="313"/>
      <c r="AD825" s="313"/>
      <c r="AE825" s="316"/>
      <c r="AF825" s="363"/>
      <c r="AG825" s="315"/>
      <c r="AH825" s="313"/>
      <c r="AI825" s="313"/>
      <c r="AJ825" s="313"/>
      <c r="AK825" s="313"/>
      <c r="AL825" s="367"/>
      <c r="AM825" s="313"/>
      <c r="AN825" s="311"/>
      <c r="AO825" s="313"/>
      <c r="AP825" s="373"/>
      <c r="AQ825" s="336"/>
      <c r="AR825" s="336"/>
      <c r="AS825" s="336"/>
      <c r="AT825" s="336"/>
      <c r="AU825" s="336"/>
      <c r="AV825" s="336"/>
      <c r="AW825" s="336"/>
      <c r="AX825" s="336"/>
      <c r="AY825" s="336"/>
      <c r="AZ825" s="336"/>
      <c r="BA825" s="336"/>
      <c r="BB825" s="336"/>
      <c r="BC825" s="336"/>
      <c r="BD825" s="336"/>
      <c r="BE825" s="336"/>
      <c r="BF825" s="336"/>
    </row>
    <row r="826" spans="1:58" s="109" customFormat="1" ht="12.75" customHeight="1">
      <c r="A826" s="376"/>
      <c r="B826" s="365"/>
      <c r="C826" s="300"/>
      <c r="D826" s="300"/>
      <c r="E826" s="362"/>
      <c r="F826" s="361"/>
      <c r="G826" s="315"/>
      <c r="H826" s="315"/>
      <c r="I826" s="315"/>
      <c r="J826" s="315"/>
      <c r="K826" s="315"/>
      <c r="L826" s="316"/>
      <c r="M826" s="345"/>
      <c r="N826" s="374"/>
      <c r="O826" s="251" t="str">
        <f>IFERROR(INDEX('Pipe Table'!$A$3:$R$39,MATCH('WELD LOG'!N826,'Pipe Table'!$A$3:$A$39,),MATCH('WELD LOG'!M826,'Pipe Table'!$A$3:$R$3,0)),"")</f>
        <v/>
      </c>
      <c r="P826" s="601">
        <f t="shared" si="12"/>
        <v>0</v>
      </c>
      <c r="Q826" s="372"/>
      <c r="R826" s="316"/>
      <c r="S826" s="300"/>
      <c r="T826" s="316"/>
      <c r="U826" s="316"/>
      <c r="V826" s="348"/>
      <c r="W826" s="300"/>
      <c r="X826" s="313"/>
      <c r="Y826" s="313"/>
      <c r="Z826" s="313"/>
      <c r="AA826" s="313"/>
      <c r="AB826" s="313"/>
      <c r="AC826" s="313"/>
      <c r="AD826" s="313"/>
      <c r="AE826" s="316"/>
      <c r="AF826" s="363"/>
      <c r="AG826" s="315"/>
      <c r="AH826" s="313"/>
      <c r="AI826" s="313"/>
      <c r="AJ826" s="313"/>
      <c r="AK826" s="313"/>
      <c r="AL826" s="367"/>
      <c r="AM826" s="313"/>
      <c r="AN826" s="311"/>
      <c r="AO826" s="313"/>
      <c r="AP826" s="373"/>
      <c r="AQ826" s="336"/>
      <c r="AR826" s="336"/>
      <c r="AS826" s="336"/>
      <c r="AT826" s="336"/>
      <c r="AU826" s="336"/>
      <c r="AV826" s="336"/>
      <c r="AW826" s="336"/>
      <c r="AX826" s="336"/>
      <c r="AY826" s="336"/>
      <c r="AZ826" s="336"/>
      <c r="BA826" s="336"/>
      <c r="BB826" s="336"/>
      <c r="BC826" s="336"/>
      <c r="BD826" s="336"/>
      <c r="BE826" s="336"/>
      <c r="BF826" s="336"/>
    </row>
    <row r="827" spans="1:58" s="109" customFormat="1" ht="12.95" customHeight="1">
      <c r="A827" s="376"/>
      <c r="B827" s="365"/>
      <c r="C827" s="300"/>
      <c r="D827" s="300"/>
      <c r="E827" s="362"/>
      <c r="F827" s="361"/>
      <c r="G827" s="352"/>
      <c r="H827" s="352"/>
      <c r="I827" s="352"/>
      <c r="J827" s="352"/>
      <c r="K827" s="315"/>
      <c r="L827" s="372"/>
      <c r="M827" s="345"/>
      <c r="N827" s="371"/>
      <c r="O827" s="251" t="str">
        <f>IFERROR(INDEX('Pipe Table'!$A$3:$R$39,MATCH('WELD LOG'!N827,'Pipe Table'!$A$3:$A$39,),MATCH('WELD LOG'!M827,'Pipe Table'!$A$3:$R$3,0)),"")</f>
        <v/>
      </c>
      <c r="P827" s="601">
        <f t="shared" si="12"/>
        <v>0</v>
      </c>
      <c r="Q827" s="372"/>
      <c r="R827" s="316"/>
      <c r="S827" s="300"/>
      <c r="T827" s="316"/>
      <c r="U827" s="316"/>
      <c r="V827" s="348"/>
      <c r="W827" s="300"/>
      <c r="X827" s="313"/>
      <c r="Y827" s="313"/>
      <c r="Z827" s="313"/>
      <c r="AA827" s="313"/>
      <c r="AB827" s="313"/>
      <c r="AC827" s="313"/>
      <c r="AD827" s="313"/>
      <c r="AE827" s="316"/>
      <c r="AF827" s="363"/>
      <c r="AG827" s="315"/>
      <c r="AH827" s="313"/>
      <c r="AI827" s="313"/>
      <c r="AJ827" s="313"/>
      <c r="AK827" s="313"/>
      <c r="AL827" s="367"/>
      <c r="AM827" s="313"/>
      <c r="AN827" s="311"/>
      <c r="AO827" s="313"/>
      <c r="AP827" s="373"/>
      <c r="AQ827" s="336"/>
      <c r="AR827" s="336"/>
      <c r="AS827" s="336"/>
      <c r="AT827" s="336"/>
      <c r="AU827" s="336"/>
      <c r="AV827" s="336"/>
      <c r="AW827" s="336"/>
      <c r="AX827" s="336"/>
      <c r="AY827" s="336"/>
      <c r="AZ827" s="336"/>
      <c r="BA827" s="336"/>
      <c r="BB827" s="336"/>
      <c r="BC827" s="336"/>
      <c r="BD827" s="336"/>
      <c r="BE827" s="336"/>
      <c r="BF827" s="336"/>
    </row>
    <row r="828" spans="1:58" s="109" customFormat="1" ht="12.75" customHeight="1">
      <c r="A828" s="376"/>
      <c r="B828" s="365"/>
      <c r="C828" s="300"/>
      <c r="D828" s="300"/>
      <c r="E828" s="362"/>
      <c r="F828" s="361"/>
      <c r="G828" s="352"/>
      <c r="H828" s="352"/>
      <c r="I828" s="352"/>
      <c r="J828" s="352"/>
      <c r="K828" s="315"/>
      <c r="L828" s="372"/>
      <c r="M828" s="345"/>
      <c r="N828" s="371"/>
      <c r="O828" s="251" t="str">
        <f>IFERROR(INDEX('Pipe Table'!$A$3:$R$39,MATCH('WELD LOG'!N828,'Pipe Table'!$A$3:$A$39,),MATCH('WELD LOG'!M828,'Pipe Table'!$A$3:$R$3,0)),"")</f>
        <v/>
      </c>
      <c r="P828" s="601">
        <f t="shared" si="12"/>
        <v>0</v>
      </c>
      <c r="Q828" s="372"/>
      <c r="R828" s="316"/>
      <c r="S828" s="300"/>
      <c r="T828" s="316"/>
      <c r="U828" s="316"/>
      <c r="V828" s="348"/>
      <c r="W828" s="300"/>
      <c r="X828" s="313"/>
      <c r="Y828" s="313"/>
      <c r="Z828" s="313"/>
      <c r="AA828" s="313"/>
      <c r="AB828" s="313"/>
      <c r="AC828" s="313"/>
      <c r="AD828" s="313"/>
      <c r="AE828" s="316"/>
      <c r="AF828" s="363"/>
      <c r="AG828" s="315"/>
      <c r="AH828" s="313"/>
      <c r="AI828" s="313"/>
      <c r="AJ828" s="313"/>
      <c r="AK828" s="313"/>
      <c r="AL828" s="367"/>
      <c r="AM828" s="313"/>
      <c r="AN828" s="311"/>
      <c r="AO828" s="313"/>
      <c r="AP828" s="373"/>
      <c r="AQ828" s="336"/>
      <c r="AR828" s="336"/>
      <c r="AS828" s="336"/>
      <c r="AT828" s="336"/>
      <c r="AU828" s="336"/>
      <c r="AV828" s="336"/>
      <c r="AW828" s="336"/>
      <c r="AX828" s="336"/>
      <c r="AY828" s="336"/>
      <c r="AZ828" s="336"/>
      <c r="BA828" s="336"/>
      <c r="BB828" s="336"/>
      <c r="BC828" s="336"/>
      <c r="BD828" s="336"/>
      <c r="BE828" s="336"/>
      <c r="BF828" s="336"/>
    </row>
    <row r="829" spans="1:58" s="109" customFormat="1" ht="12.95" customHeight="1">
      <c r="A829" s="376"/>
      <c r="B829" s="365"/>
      <c r="C829" s="300"/>
      <c r="D829" s="300"/>
      <c r="E829" s="362"/>
      <c r="F829" s="361"/>
      <c r="G829" s="352"/>
      <c r="H829" s="352"/>
      <c r="I829" s="352"/>
      <c r="J829" s="352"/>
      <c r="K829" s="315"/>
      <c r="L829" s="372"/>
      <c r="M829" s="345"/>
      <c r="N829" s="371"/>
      <c r="O829" s="251" t="str">
        <f>IFERROR(INDEX('Pipe Table'!$A$3:$R$39,MATCH('WELD LOG'!N829,'Pipe Table'!$A$3:$A$39,),MATCH('WELD LOG'!M829,'Pipe Table'!$A$3:$R$3,0)),"")</f>
        <v/>
      </c>
      <c r="P829" s="601">
        <f t="shared" si="12"/>
        <v>0</v>
      </c>
      <c r="Q829" s="372"/>
      <c r="R829" s="316"/>
      <c r="S829" s="300"/>
      <c r="T829" s="316"/>
      <c r="U829" s="316"/>
      <c r="V829" s="348"/>
      <c r="W829" s="300"/>
      <c r="X829" s="313"/>
      <c r="Y829" s="313"/>
      <c r="Z829" s="313"/>
      <c r="AA829" s="313"/>
      <c r="AB829" s="313"/>
      <c r="AC829" s="313"/>
      <c r="AD829" s="313"/>
      <c r="AE829" s="316"/>
      <c r="AF829" s="363"/>
      <c r="AG829" s="315"/>
      <c r="AH829" s="313"/>
      <c r="AI829" s="313"/>
      <c r="AJ829" s="313"/>
      <c r="AK829" s="313"/>
      <c r="AL829" s="367"/>
      <c r="AM829" s="313"/>
      <c r="AN829" s="311"/>
      <c r="AO829" s="313"/>
      <c r="AP829" s="373"/>
      <c r="AQ829" s="336"/>
      <c r="AR829" s="336"/>
      <c r="AS829" s="336"/>
      <c r="AT829" s="336"/>
      <c r="AU829" s="336"/>
      <c r="AV829" s="336"/>
      <c r="AW829" s="336"/>
      <c r="AX829" s="336"/>
      <c r="AY829" s="336"/>
      <c r="AZ829" s="336"/>
      <c r="BA829" s="336"/>
      <c r="BB829" s="336"/>
      <c r="BC829" s="336"/>
      <c r="BD829" s="336"/>
      <c r="BE829" s="336"/>
      <c r="BF829" s="336"/>
    </row>
    <row r="830" spans="1:58" s="109" customFormat="1" ht="12.95" customHeight="1">
      <c r="A830" s="376"/>
      <c r="B830" s="365"/>
      <c r="C830" s="300"/>
      <c r="D830" s="300"/>
      <c r="E830" s="362"/>
      <c r="F830" s="361"/>
      <c r="G830" s="352"/>
      <c r="H830" s="352"/>
      <c r="I830" s="352"/>
      <c r="J830" s="352"/>
      <c r="K830" s="315"/>
      <c r="L830" s="372"/>
      <c r="M830" s="345"/>
      <c r="N830" s="371"/>
      <c r="O830" s="251" t="str">
        <f>IFERROR(INDEX('Pipe Table'!$A$3:$R$39,MATCH('WELD LOG'!N830,'Pipe Table'!$A$3:$A$39,),MATCH('WELD LOG'!M830,'Pipe Table'!$A$3:$R$3,0)),"")</f>
        <v/>
      </c>
      <c r="P830" s="601">
        <f t="shared" si="12"/>
        <v>0</v>
      </c>
      <c r="Q830" s="372"/>
      <c r="R830" s="316"/>
      <c r="S830" s="300"/>
      <c r="T830" s="316"/>
      <c r="U830" s="316"/>
      <c r="V830" s="348"/>
      <c r="W830" s="300"/>
      <c r="X830" s="313"/>
      <c r="Y830" s="313"/>
      <c r="Z830" s="313"/>
      <c r="AA830" s="313"/>
      <c r="AB830" s="313"/>
      <c r="AC830" s="313"/>
      <c r="AD830" s="313"/>
      <c r="AE830" s="316"/>
      <c r="AF830" s="363"/>
      <c r="AG830" s="315"/>
      <c r="AH830" s="313"/>
      <c r="AI830" s="313"/>
      <c r="AJ830" s="313"/>
      <c r="AK830" s="313"/>
      <c r="AL830" s="367"/>
      <c r="AM830" s="313"/>
      <c r="AN830" s="311"/>
      <c r="AO830" s="313"/>
      <c r="AP830" s="373"/>
      <c r="AQ830" s="336"/>
      <c r="AR830" s="336"/>
      <c r="AS830" s="336"/>
      <c r="AT830" s="336"/>
      <c r="AU830" s="336"/>
      <c r="AV830" s="336"/>
      <c r="AW830" s="336"/>
      <c r="AX830" s="336"/>
      <c r="AY830" s="336"/>
      <c r="AZ830" s="336"/>
      <c r="BA830" s="336"/>
      <c r="BB830" s="336"/>
      <c r="BC830" s="336"/>
      <c r="BD830" s="336"/>
      <c r="BE830" s="336"/>
      <c r="BF830" s="336"/>
    </row>
    <row r="831" spans="1:58" s="109" customFormat="1" ht="12.95" customHeight="1">
      <c r="A831" s="376"/>
      <c r="B831" s="365"/>
      <c r="C831" s="300"/>
      <c r="D831" s="300"/>
      <c r="E831" s="362"/>
      <c r="F831" s="361"/>
      <c r="G831" s="352"/>
      <c r="H831" s="352"/>
      <c r="I831" s="352"/>
      <c r="J831" s="352"/>
      <c r="K831" s="315"/>
      <c r="L831" s="372"/>
      <c r="M831" s="345"/>
      <c r="N831" s="371"/>
      <c r="O831" s="251" t="str">
        <f>IFERROR(INDEX('Pipe Table'!$A$3:$R$39,MATCH('WELD LOG'!N831,'Pipe Table'!$A$3:$A$39,),MATCH('WELD LOG'!M831,'Pipe Table'!$A$3:$R$3,0)),"")</f>
        <v/>
      </c>
      <c r="P831" s="601">
        <f t="shared" si="12"/>
        <v>0</v>
      </c>
      <c r="Q831" s="372"/>
      <c r="R831" s="316"/>
      <c r="S831" s="300"/>
      <c r="T831" s="316"/>
      <c r="U831" s="316"/>
      <c r="V831" s="348"/>
      <c r="W831" s="300"/>
      <c r="X831" s="313"/>
      <c r="Y831" s="313"/>
      <c r="Z831" s="313"/>
      <c r="AA831" s="313"/>
      <c r="AB831" s="313"/>
      <c r="AC831" s="313"/>
      <c r="AD831" s="313"/>
      <c r="AE831" s="316"/>
      <c r="AF831" s="363"/>
      <c r="AG831" s="315"/>
      <c r="AH831" s="313"/>
      <c r="AI831" s="313"/>
      <c r="AJ831" s="313"/>
      <c r="AK831" s="313"/>
      <c r="AL831" s="367"/>
      <c r="AM831" s="313"/>
      <c r="AN831" s="311"/>
      <c r="AO831" s="313"/>
      <c r="AP831" s="373"/>
      <c r="AQ831" s="336"/>
      <c r="AR831" s="336"/>
      <c r="AS831" s="336"/>
      <c r="AT831" s="336"/>
      <c r="AU831" s="336"/>
      <c r="AV831" s="336"/>
      <c r="AW831" s="336"/>
      <c r="AX831" s="336"/>
      <c r="AY831" s="336"/>
      <c r="AZ831" s="336"/>
      <c r="BA831" s="336"/>
      <c r="BB831" s="336"/>
      <c r="BC831" s="336"/>
      <c r="BD831" s="336"/>
      <c r="BE831" s="336"/>
      <c r="BF831" s="336"/>
    </row>
    <row r="832" spans="1:58" s="109" customFormat="1" ht="12.95" customHeight="1">
      <c r="A832" s="376"/>
      <c r="B832" s="365"/>
      <c r="C832" s="300"/>
      <c r="D832" s="300"/>
      <c r="E832" s="362"/>
      <c r="F832" s="361"/>
      <c r="G832" s="352"/>
      <c r="H832" s="352"/>
      <c r="I832" s="352"/>
      <c r="J832" s="352"/>
      <c r="K832" s="315"/>
      <c r="L832" s="372"/>
      <c r="M832" s="345"/>
      <c r="N832" s="371"/>
      <c r="O832" s="251" t="str">
        <f>IFERROR(INDEX('Pipe Table'!$A$3:$R$39,MATCH('WELD LOG'!N832,'Pipe Table'!$A$3:$A$39,),MATCH('WELD LOG'!M832,'Pipe Table'!$A$3:$R$3,0)),"")</f>
        <v/>
      </c>
      <c r="P832" s="601">
        <f t="shared" si="12"/>
        <v>0</v>
      </c>
      <c r="Q832" s="372"/>
      <c r="R832" s="316"/>
      <c r="S832" s="300"/>
      <c r="T832" s="316"/>
      <c r="U832" s="316"/>
      <c r="V832" s="348"/>
      <c r="W832" s="300"/>
      <c r="X832" s="313"/>
      <c r="Y832" s="313"/>
      <c r="Z832" s="313"/>
      <c r="AA832" s="313"/>
      <c r="AB832" s="313"/>
      <c r="AC832" s="313"/>
      <c r="AD832" s="313"/>
      <c r="AE832" s="316"/>
      <c r="AF832" s="363"/>
      <c r="AG832" s="315"/>
      <c r="AH832" s="313"/>
      <c r="AI832" s="313"/>
      <c r="AJ832" s="313"/>
      <c r="AK832" s="313"/>
      <c r="AL832" s="367"/>
      <c r="AM832" s="313"/>
      <c r="AN832" s="311"/>
      <c r="AO832" s="313"/>
      <c r="AP832" s="373"/>
      <c r="AQ832" s="336"/>
      <c r="AR832" s="336"/>
      <c r="AS832" s="336"/>
      <c r="AT832" s="336"/>
      <c r="AU832" s="336"/>
      <c r="AV832" s="336"/>
      <c r="AW832" s="336"/>
      <c r="AX832" s="336"/>
      <c r="AY832" s="336"/>
      <c r="AZ832" s="336"/>
      <c r="BA832" s="336"/>
      <c r="BB832" s="336"/>
      <c r="BC832" s="336"/>
      <c r="BD832" s="336"/>
      <c r="BE832" s="336"/>
      <c r="BF832" s="336"/>
    </row>
    <row r="833" spans="1:58" s="109" customFormat="1" ht="12.95" customHeight="1">
      <c r="A833" s="376"/>
      <c r="B833" s="365"/>
      <c r="C833" s="300"/>
      <c r="D833" s="300"/>
      <c r="E833" s="362"/>
      <c r="F833" s="361"/>
      <c r="G833" s="352"/>
      <c r="H833" s="352"/>
      <c r="I833" s="352"/>
      <c r="J833" s="352"/>
      <c r="K833" s="315"/>
      <c r="L833" s="372"/>
      <c r="M833" s="345"/>
      <c r="N833" s="371"/>
      <c r="O833" s="251" t="str">
        <f>IFERROR(INDEX('Pipe Table'!$A$3:$R$39,MATCH('WELD LOG'!N833,'Pipe Table'!$A$3:$A$39,),MATCH('WELD LOG'!M833,'Pipe Table'!$A$3:$R$3,0)),"")</f>
        <v/>
      </c>
      <c r="P833" s="601">
        <f t="shared" si="12"/>
        <v>0</v>
      </c>
      <c r="Q833" s="372"/>
      <c r="R833" s="316"/>
      <c r="S833" s="300"/>
      <c r="T833" s="316"/>
      <c r="U833" s="316"/>
      <c r="V833" s="348"/>
      <c r="W833" s="300"/>
      <c r="X833" s="313"/>
      <c r="Y833" s="313"/>
      <c r="Z833" s="313"/>
      <c r="AA833" s="313"/>
      <c r="AB833" s="313"/>
      <c r="AC833" s="313"/>
      <c r="AD833" s="313"/>
      <c r="AE833" s="316"/>
      <c r="AF833" s="363"/>
      <c r="AG833" s="315"/>
      <c r="AH833" s="313"/>
      <c r="AI833" s="313"/>
      <c r="AJ833" s="313"/>
      <c r="AK833" s="313"/>
      <c r="AL833" s="367"/>
      <c r="AM833" s="313"/>
      <c r="AN833" s="311"/>
      <c r="AO833" s="313"/>
      <c r="AP833" s="373"/>
      <c r="AQ833" s="336"/>
      <c r="AR833" s="336"/>
      <c r="AS833" s="336"/>
      <c r="AT833" s="336"/>
      <c r="AU833" s="336"/>
      <c r="AV833" s="336"/>
      <c r="AW833" s="336"/>
      <c r="AX833" s="336"/>
      <c r="AY833" s="336"/>
      <c r="AZ833" s="336"/>
      <c r="BA833" s="336"/>
      <c r="BB833" s="336"/>
      <c r="BC833" s="336"/>
      <c r="BD833" s="336"/>
      <c r="BE833" s="336"/>
      <c r="BF833" s="336"/>
    </row>
    <row r="834" spans="1:58" s="109" customFormat="1" ht="12.95" customHeight="1">
      <c r="A834" s="376"/>
      <c r="B834" s="365"/>
      <c r="C834" s="300"/>
      <c r="D834" s="300"/>
      <c r="E834" s="362"/>
      <c r="F834" s="361"/>
      <c r="G834" s="352"/>
      <c r="H834" s="352"/>
      <c r="I834" s="352"/>
      <c r="J834" s="352"/>
      <c r="K834" s="315"/>
      <c r="L834" s="372"/>
      <c r="M834" s="345"/>
      <c r="N834" s="371"/>
      <c r="O834" s="251" t="str">
        <f>IFERROR(INDEX('Pipe Table'!$A$3:$R$39,MATCH('WELD LOG'!N834,'Pipe Table'!$A$3:$A$39,),MATCH('WELD LOG'!M834,'Pipe Table'!$A$3:$R$3,0)),"")</f>
        <v/>
      </c>
      <c r="P834" s="601">
        <f t="shared" si="12"/>
        <v>0</v>
      </c>
      <c r="Q834" s="372"/>
      <c r="R834" s="316"/>
      <c r="S834" s="300"/>
      <c r="T834" s="316"/>
      <c r="U834" s="316"/>
      <c r="V834" s="348"/>
      <c r="W834" s="300"/>
      <c r="X834" s="313"/>
      <c r="Y834" s="313"/>
      <c r="Z834" s="313"/>
      <c r="AA834" s="313"/>
      <c r="AB834" s="313"/>
      <c r="AC834" s="313"/>
      <c r="AD834" s="313"/>
      <c r="AE834" s="316"/>
      <c r="AF834" s="363"/>
      <c r="AG834" s="315"/>
      <c r="AH834" s="313"/>
      <c r="AI834" s="313"/>
      <c r="AJ834" s="313"/>
      <c r="AK834" s="313"/>
      <c r="AL834" s="367"/>
      <c r="AM834" s="313"/>
      <c r="AN834" s="311"/>
      <c r="AO834" s="313"/>
      <c r="AP834" s="373"/>
      <c r="AQ834" s="336"/>
      <c r="AR834" s="336"/>
      <c r="AS834" s="336"/>
      <c r="AT834" s="336"/>
      <c r="AU834" s="336"/>
      <c r="AV834" s="336"/>
      <c r="AW834" s="336"/>
      <c r="AX834" s="336"/>
      <c r="AY834" s="336"/>
      <c r="AZ834" s="336"/>
      <c r="BA834" s="336"/>
      <c r="BB834" s="336"/>
      <c r="BC834" s="336"/>
      <c r="BD834" s="336"/>
      <c r="BE834" s="336"/>
      <c r="BF834" s="336"/>
    </row>
    <row r="835" spans="1:58" s="109" customFormat="1" ht="12.95" customHeight="1">
      <c r="A835" s="376"/>
      <c r="B835" s="365"/>
      <c r="C835" s="300"/>
      <c r="D835" s="300"/>
      <c r="E835" s="362"/>
      <c r="F835" s="361"/>
      <c r="G835" s="352"/>
      <c r="H835" s="352"/>
      <c r="I835" s="352"/>
      <c r="J835" s="352"/>
      <c r="K835" s="315"/>
      <c r="L835" s="372"/>
      <c r="M835" s="345"/>
      <c r="N835" s="371"/>
      <c r="O835" s="251" t="str">
        <f>IFERROR(INDEX('Pipe Table'!$A$3:$R$39,MATCH('WELD LOG'!N835,'Pipe Table'!$A$3:$A$39,),MATCH('WELD LOG'!M835,'Pipe Table'!$A$3:$R$3,0)),"")</f>
        <v/>
      </c>
      <c r="P835" s="601">
        <f t="shared" si="12"/>
        <v>0</v>
      </c>
      <c r="Q835" s="316"/>
      <c r="R835" s="316"/>
      <c r="S835" s="352"/>
      <c r="T835" s="316"/>
      <c r="U835" s="316"/>
      <c r="V835" s="348"/>
      <c r="W835" s="300"/>
      <c r="X835" s="313"/>
      <c r="Y835" s="313"/>
      <c r="Z835" s="313"/>
      <c r="AA835" s="313"/>
      <c r="AB835" s="313"/>
      <c r="AC835" s="313"/>
      <c r="AD835" s="313"/>
      <c r="AE835" s="316"/>
      <c r="AF835" s="363"/>
      <c r="AG835" s="315"/>
      <c r="AH835" s="313"/>
      <c r="AI835" s="313"/>
      <c r="AJ835" s="313"/>
      <c r="AK835" s="313"/>
      <c r="AL835" s="367"/>
      <c r="AM835" s="313"/>
      <c r="AN835" s="311"/>
      <c r="AO835" s="313"/>
      <c r="AP835" s="373"/>
      <c r="AQ835" s="336"/>
      <c r="AR835" s="336"/>
      <c r="AS835" s="336"/>
      <c r="AT835" s="336"/>
      <c r="AU835" s="336"/>
      <c r="AV835" s="336"/>
      <c r="AW835" s="336"/>
      <c r="AX835" s="336"/>
      <c r="AY835" s="336"/>
      <c r="AZ835" s="336"/>
      <c r="BA835" s="336"/>
      <c r="BB835" s="336"/>
      <c r="BC835" s="336"/>
      <c r="BD835" s="336"/>
      <c r="BE835" s="336"/>
      <c r="BF835" s="336"/>
    </row>
    <row r="836" spans="1:58" s="109" customFormat="1" ht="12.95" customHeight="1">
      <c r="A836" s="376"/>
      <c r="B836" s="365"/>
      <c r="C836" s="300"/>
      <c r="D836" s="300"/>
      <c r="E836" s="362"/>
      <c r="F836" s="361"/>
      <c r="G836" s="352"/>
      <c r="H836" s="352"/>
      <c r="I836" s="352"/>
      <c r="J836" s="352"/>
      <c r="K836" s="315"/>
      <c r="L836" s="372"/>
      <c r="M836" s="345"/>
      <c r="N836" s="371"/>
      <c r="O836" s="251" t="str">
        <f>IFERROR(INDEX('Pipe Table'!$A$3:$R$39,MATCH('WELD LOG'!N836,'Pipe Table'!$A$3:$A$39,),MATCH('WELD LOG'!M836,'Pipe Table'!$A$3:$R$3,0)),"")</f>
        <v/>
      </c>
      <c r="P836" s="601">
        <f t="shared" si="12"/>
        <v>0</v>
      </c>
      <c r="Q836" s="316"/>
      <c r="R836" s="316"/>
      <c r="S836" s="352"/>
      <c r="T836" s="316"/>
      <c r="U836" s="316"/>
      <c r="V836" s="348"/>
      <c r="W836" s="300"/>
      <c r="X836" s="313"/>
      <c r="Y836" s="313"/>
      <c r="Z836" s="313"/>
      <c r="AA836" s="313"/>
      <c r="AB836" s="313"/>
      <c r="AC836" s="313"/>
      <c r="AD836" s="313"/>
      <c r="AE836" s="316"/>
      <c r="AF836" s="363"/>
      <c r="AG836" s="315"/>
      <c r="AH836" s="313"/>
      <c r="AI836" s="313"/>
      <c r="AJ836" s="313"/>
      <c r="AK836" s="313"/>
      <c r="AL836" s="367"/>
      <c r="AM836" s="313"/>
      <c r="AN836" s="311"/>
      <c r="AO836" s="313"/>
      <c r="AP836" s="373"/>
      <c r="AQ836" s="336"/>
      <c r="AR836" s="336"/>
      <c r="AS836" s="336"/>
      <c r="AT836" s="336"/>
      <c r="AU836" s="336"/>
      <c r="AV836" s="336"/>
      <c r="AW836" s="336"/>
      <c r="AX836" s="336"/>
      <c r="AY836" s="336"/>
      <c r="AZ836" s="336"/>
      <c r="BA836" s="336"/>
      <c r="BB836" s="336"/>
      <c r="BC836" s="336"/>
      <c r="BD836" s="336"/>
      <c r="BE836" s="336"/>
      <c r="BF836" s="336"/>
    </row>
    <row r="837" spans="1:58" s="109" customFormat="1" ht="12.95" customHeight="1">
      <c r="A837" s="376"/>
      <c r="B837" s="365"/>
      <c r="C837" s="300"/>
      <c r="D837" s="300"/>
      <c r="E837" s="362"/>
      <c r="F837" s="361"/>
      <c r="G837" s="352"/>
      <c r="H837" s="352"/>
      <c r="I837" s="352"/>
      <c r="J837" s="352"/>
      <c r="K837" s="315"/>
      <c r="L837" s="372"/>
      <c r="M837" s="345"/>
      <c r="N837" s="371"/>
      <c r="O837" s="251" t="str">
        <f>IFERROR(INDEX('Pipe Table'!$A$3:$R$39,MATCH('WELD LOG'!N837,'Pipe Table'!$A$3:$A$39,),MATCH('WELD LOG'!M837,'Pipe Table'!$A$3:$R$3,0)),"")</f>
        <v/>
      </c>
      <c r="P837" s="601">
        <f t="shared" si="12"/>
        <v>0</v>
      </c>
      <c r="Q837" s="316"/>
      <c r="R837" s="316"/>
      <c r="S837" s="300"/>
      <c r="T837" s="316"/>
      <c r="U837" s="316"/>
      <c r="V837" s="348"/>
      <c r="W837" s="300"/>
      <c r="X837" s="313"/>
      <c r="Y837" s="313"/>
      <c r="Z837" s="313"/>
      <c r="AA837" s="313"/>
      <c r="AB837" s="313"/>
      <c r="AC837" s="313"/>
      <c r="AD837" s="313"/>
      <c r="AE837" s="316"/>
      <c r="AF837" s="363"/>
      <c r="AG837" s="315"/>
      <c r="AH837" s="313"/>
      <c r="AI837" s="313"/>
      <c r="AJ837" s="313"/>
      <c r="AK837" s="313"/>
      <c r="AL837" s="367"/>
      <c r="AM837" s="313"/>
      <c r="AN837" s="311"/>
      <c r="AO837" s="313"/>
      <c r="AP837" s="373"/>
      <c r="AQ837" s="336"/>
      <c r="AR837" s="336"/>
      <c r="AS837" s="336"/>
      <c r="AT837" s="336"/>
      <c r="AU837" s="336"/>
      <c r="AV837" s="336"/>
      <c r="AW837" s="336"/>
      <c r="AX837" s="336"/>
      <c r="AY837" s="336"/>
      <c r="AZ837" s="336"/>
      <c r="BA837" s="336"/>
      <c r="BB837" s="336"/>
      <c r="BC837" s="336"/>
      <c r="BD837" s="336"/>
      <c r="BE837" s="336"/>
      <c r="BF837" s="336"/>
    </row>
    <row r="838" spans="1:58" s="109" customFormat="1" ht="12.95" customHeight="1">
      <c r="A838" s="376"/>
      <c r="B838" s="365"/>
      <c r="C838" s="300"/>
      <c r="D838" s="300"/>
      <c r="E838" s="362"/>
      <c r="F838" s="361"/>
      <c r="G838" s="352"/>
      <c r="H838" s="352"/>
      <c r="I838" s="352"/>
      <c r="J838" s="352"/>
      <c r="K838" s="315"/>
      <c r="L838" s="372"/>
      <c r="M838" s="345"/>
      <c r="N838" s="371"/>
      <c r="O838" s="251" t="str">
        <f>IFERROR(INDEX('Pipe Table'!$A$3:$R$39,MATCH('WELD LOG'!N838,'Pipe Table'!$A$3:$A$39,),MATCH('WELD LOG'!M838,'Pipe Table'!$A$3:$R$3,0)),"")</f>
        <v/>
      </c>
      <c r="P838" s="601">
        <f t="shared" ref="P838:P901" si="13">N838*PI()</f>
        <v>0</v>
      </c>
      <c r="Q838" s="316"/>
      <c r="R838" s="316"/>
      <c r="S838" s="300"/>
      <c r="T838" s="316"/>
      <c r="U838" s="316"/>
      <c r="V838" s="348"/>
      <c r="W838" s="300"/>
      <c r="X838" s="313"/>
      <c r="Y838" s="313"/>
      <c r="Z838" s="313"/>
      <c r="AA838" s="313"/>
      <c r="AB838" s="313"/>
      <c r="AC838" s="313"/>
      <c r="AD838" s="313"/>
      <c r="AE838" s="316"/>
      <c r="AF838" s="363"/>
      <c r="AG838" s="315"/>
      <c r="AH838" s="313"/>
      <c r="AI838" s="313"/>
      <c r="AJ838" s="313"/>
      <c r="AK838" s="313"/>
      <c r="AL838" s="367"/>
      <c r="AM838" s="313"/>
      <c r="AN838" s="311"/>
      <c r="AO838" s="313"/>
      <c r="AP838" s="373"/>
      <c r="AQ838" s="336"/>
      <c r="AR838" s="336"/>
      <c r="AS838" s="336"/>
      <c r="AT838" s="336"/>
      <c r="AU838" s="336"/>
      <c r="AV838" s="336"/>
      <c r="AW838" s="336"/>
      <c r="AX838" s="336"/>
      <c r="AY838" s="336"/>
      <c r="AZ838" s="336"/>
      <c r="BA838" s="336"/>
      <c r="BB838" s="336"/>
      <c r="BC838" s="336"/>
      <c r="BD838" s="336"/>
      <c r="BE838" s="336"/>
      <c r="BF838" s="336"/>
    </row>
    <row r="839" spans="1:58" s="109" customFormat="1" ht="12.95" customHeight="1">
      <c r="A839" s="376"/>
      <c r="B839" s="365"/>
      <c r="C839" s="300"/>
      <c r="D839" s="300"/>
      <c r="E839" s="362"/>
      <c r="F839" s="361"/>
      <c r="G839" s="352"/>
      <c r="H839" s="352"/>
      <c r="I839" s="352"/>
      <c r="J839" s="352"/>
      <c r="K839" s="315"/>
      <c r="L839" s="372"/>
      <c r="M839" s="345"/>
      <c r="N839" s="371"/>
      <c r="O839" s="251" t="str">
        <f>IFERROR(INDEX('Pipe Table'!$A$3:$R$39,MATCH('WELD LOG'!N839,'Pipe Table'!$A$3:$A$39,),MATCH('WELD LOG'!M839,'Pipe Table'!$A$3:$R$3,0)),"")</f>
        <v/>
      </c>
      <c r="P839" s="601">
        <f t="shared" si="13"/>
        <v>0</v>
      </c>
      <c r="Q839" s="316"/>
      <c r="R839" s="316"/>
      <c r="S839" s="300"/>
      <c r="T839" s="316"/>
      <c r="U839" s="316"/>
      <c r="V839" s="348"/>
      <c r="W839" s="316"/>
      <c r="X839" s="313"/>
      <c r="Y839" s="313"/>
      <c r="Z839" s="313"/>
      <c r="AA839" s="313"/>
      <c r="AB839" s="313"/>
      <c r="AC839" s="313"/>
      <c r="AD839" s="313"/>
      <c r="AE839" s="316"/>
      <c r="AF839" s="363"/>
      <c r="AG839" s="315"/>
      <c r="AH839" s="313"/>
      <c r="AI839" s="313"/>
      <c r="AJ839" s="313"/>
      <c r="AK839" s="313"/>
      <c r="AL839" s="367"/>
      <c r="AM839" s="378"/>
      <c r="AN839" s="311"/>
      <c r="AO839" s="313"/>
      <c r="AP839" s="373"/>
      <c r="AQ839" s="336"/>
      <c r="AR839" s="336"/>
      <c r="AS839" s="336"/>
      <c r="AT839" s="336"/>
      <c r="AU839" s="336"/>
      <c r="AV839" s="336"/>
      <c r="AW839" s="336"/>
      <c r="AX839" s="336"/>
      <c r="AY839" s="336"/>
      <c r="AZ839" s="336"/>
      <c r="BA839" s="336"/>
      <c r="BB839" s="336"/>
      <c r="BC839" s="336"/>
      <c r="BD839" s="336"/>
      <c r="BE839" s="336"/>
      <c r="BF839" s="336"/>
    </row>
    <row r="840" spans="1:58" s="109" customFormat="1" ht="12.95" customHeight="1">
      <c r="A840" s="376"/>
      <c r="B840" s="365"/>
      <c r="C840" s="300"/>
      <c r="D840" s="300"/>
      <c r="E840" s="362"/>
      <c r="F840" s="361"/>
      <c r="G840" s="315"/>
      <c r="H840" s="315"/>
      <c r="I840" s="315"/>
      <c r="J840" s="315"/>
      <c r="K840" s="315"/>
      <c r="L840" s="372"/>
      <c r="M840" s="345"/>
      <c r="N840" s="371"/>
      <c r="O840" s="251" t="str">
        <f>IFERROR(INDEX('Pipe Table'!$A$3:$R$39,MATCH('WELD LOG'!N840,'Pipe Table'!$A$3:$A$39,),MATCH('WELD LOG'!M840,'Pipe Table'!$A$3:$R$3,0)),"")</f>
        <v/>
      </c>
      <c r="P840" s="601">
        <f t="shared" si="13"/>
        <v>0</v>
      </c>
      <c r="Q840" s="316"/>
      <c r="R840" s="316"/>
      <c r="S840" s="352"/>
      <c r="T840" s="316"/>
      <c r="U840" s="316"/>
      <c r="V840" s="348"/>
      <c r="W840" s="316"/>
      <c r="X840" s="313"/>
      <c r="Y840" s="313"/>
      <c r="Z840" s="313"/>
      <c r="AA840" s="313"/>
      <c r="AB840" s="313"/>
      <c r="AC840" s="313"/>
      <c r="AD840" s="313"/>
      <c r="AE840" s="316"/>
      <c r="AF840" s="363"/>
      <c r="AG840" s="315"/>
      <c r="AH840" s="313"/>
      <c r="AI840" s="313"/>
      <c r="AJ840" s="313"/>
      <c r="AK840" s="313"/>
      <c r="AL840" s="367"/>
      <c r="AM840" s="378"/>
      <c r="AN840" s="311"/>
      <c r="AO840" s="313"/>
      <c r="AP840" s="373"/>
      <c r="AQ840" s="336"/>
      <c r="AR840" s="336"/>
      <c r="AS840" s="336"/>
      <c r="AT840" s="336"/>
      <c r="AU840" s="336"/>
      <c r="AV840" s="336"/>
      <c r="AW840" s="336"/>
      <c r="AX840" s="336"/>
      <c r="AY840" s="336"/>
      <c r="AZ840" s="336"/>
      <c r="BA840" s="336"/>
      <c r="BB840" s="336"/>
      <c r="BC840" s="336"/>
      <c r="BD840" s="336"/>
      <c r="BE840" s="336"/>
      <c r="BF840" s="336"/>
    </row>
    <row r="841" spans="1:58" s="109" customFormat="1" ht="12.75" customHeight="1">
      <c r="A841" s="376"/>
      <c r="B841" s="365"/>
      <c r="C841" s="300"/>
      <c r="D841" s="300"/>
      <c r="E841" s="362"/>
      <c r="F841" s="361"/>
      <c r="G841" s="315"/>
      <c r="H841" s="315"/>
      <c r="I841" s="315"/>
      <c r="J841" s="315"/>
      <c r="K841" s="315"/>
      <c r="L841" s="372"/>
      <c r="M841" s="345"/>
      <c r="N841" s="371"/>
      <c r="O841" s="251" t="str">
        <f>IFERROR(INDEX('Pipe Table'!$A$3:$R$39,MATCH('WELD LOG'!N841,'Pipe Table'!$A$3:$A$39,),MATCH('WELD LOG'!M841,'Pipe Table'!$A$3:$R$3,0)),"")</f>
        <v/>
      </c>
      <c r="P841" s="601">
        <f t="shared" si="13"/>
        <v>0</v>
      </c>
      <c r="Q841" s="316"/>
      <c r="R841" s="316"/>
      <c r="S841" s="300"/>
      <c r="T841" s="316"/>
      <c r="U841" s="316"/>
      <c r="V841" s="348"/>
      <c r="W841" s="316"/>
      <c r="X841" s="313"/>
      <c r="Y841" s="313"/>
      <c r="Z841" s="313"/>
      <c r="AA841" s="313"/>
      <c r="AB841" s="313"/>
      <c r="AC841" s="313"/>
      <c r="AD841" s="313"/>
      <c r="AE841" s="316"/>
      <c r="AF841" s="363"/>
      <c r="AG841" s="315"/>
      <c r="AH841" s="313"/>
      <c r="AI841" s="313"/>
      <c r="AJ841" s="313"/>
      <c r="AK841" s="313"/>
      <c r="AL841" s="367"/>
      <c r="AM841" s="378"/>
      <c r="AN841" s="311"/>
      <c r="AO841" s="313"/>
      <c r="AP841" s="373"/>
      <c r="AQ841" s="336"/>
      <c r="AR841" s="336"/>
      <c r="AS841" s="336"/>
      <c r="AT841" s="336"/>
      <c r="AU841" s="336"/>
      <c r="AV841" s="336"/>
      <c r="AW841" s="336"/>
      <c r="AX841" s="336"/>
      <c r="AY841" s="336"/>
      <c r="AZ841" s="336"/>
      <c r="BA841" s="336"/>
      <c r="BB841" s="336"/>
      <c r="BC841" s="336"/>
      <c r="BD841" s="336"/>
      <c r="BE841" s="336"/>
      <c r="BF841" s="336"/>
    </row>
    <row r="842" spans="1:58" s="109" customFormat="1" ht="12.95" customHeight="1">
      <c r="A842" s="376"/>
      <c r="B842" s="365"/>
      <c r="C842" s="300"/>
      <c r="D842" s="300"/>
      <c r="E842" s="362"/>
      <c r="F842" s="361"/>
      <c r="G842" s="315"/>
      <c r="H842" s="315"/>
      <c r="I842" s="315"/>
      <c r="J842" s="315"/>
      <c r="K842" s="315"/>
      <c r="L842" s="372"/>
      <c r="M842" s="345"/>
      <c r="N842" s="371"/>
      <c r="O842" s="251" t="str">
        <f>IFERROR(INDEX('Pipe Table'!$A$3:$R$39,MATCH('WELD LOG'!N842,'Pipe Table'!$A$3:$A$39,),MATCH('WELD LOG'!M842,'Pipe Table'!$A$3:$R$3,0)),"")</f>
        <v/>
      </c>
      <c r="P842" s="601">
        <f t="shared" si="13"/>
        <v>0</v>
      </c>
      <c r="Q842" s="316"/>
      <c r="R842" s="316"/>
      <c r="S842" s="300"/>
      <c r="T842" s="314"/>
      <c r="U842" s="316"/>
      <c r="V842" s="348"/>
      <c r="W842" s="316"/>
      <c r="X842" s="313"/>
      <c r="Y842" s="313"/>
      <c r="Z842" s="313"/>
      <c r="AA842" s="313"/>
      <c r="AB842" s="313"/>
      <c r="AC842" s="313"/>
      <c r="AD842" s="380"/>
      <c r="AE842" s="316"/>
      <c r="AF842" s="363"/>
      <c r="AG842" s="315"/>
      <c r="AH842" s="313"/>
      <c r="AI842" s="313"/>
      <c r="AJ842" s="313"/>
      <c r="AK842" s="313"/>
      <c r="AL842" s="367"/>
      <c r="AM842" s="378"/>
      <c r="AN842" s="311"/>
      <c r="AO842" s="313"/>
      <c r="AP842" s="373"/>
      <c r="AQ842" s="336"/>
      <c r="AR842" s="336"/>
      <c r="AS842" s="336"/>
      <c r="AT842" s="336"/>
      <c r="AU842" s="336"/>
      <c r="AV842" s="336"/>
      <c r="AW842" s="336"/>
      <c r="AX842" s="336"/>
      <c r="AY842" s="336"/>
      <c r="AZ842" s="336"/>
      <c r="BA842" s="336"/>
      <c r="BB842" s="336"/>
      <c r="BC842" s="336"/>
      <c r="BD842" s="336"/>
      <c r="BE842" s="336"/>
      <c r="BF842" s="336"/>
    </row>
    <row r="843" spans="1:58" s="109" customFormat="1" ht="12.95" customHeight="1">
      <c r="A843" s="376"/>
      <c r="B843" s="365"/>
      <c r="C843" s="300"/>
      <c r="D843" s="300"/>
      <c r="E843" s="362"/>
      <c r="F843" s="361"/>
      <c r="G843" s="315"/>
      <c r="H843" s="315"/>
      <c r="I843" s="315"/>
      <c r="J843" s="315"/>
      <c r="K843" s="315"/>
      <c r="L843" s="372"/>
      <c r="M843" s="250"/>
      <c r="N843" s="371"/>
      <c r="O843" s="251" t="str">
        <f>IFERROR(INDEX('Pipe Table'!$A$3:$R$39,MATCH('WELD LOG'!N843,'Pipe Table'!$A$3:$A$39,),MATCH('WELD LOG'!M843,'Pipe Table'!$A$3:$R$3,0)),"")</f>
        <v/>
      </c>
      <c r="P843" s="601">
        <f t="shared" si="13"/>
        <v>0</v>
      </c>
      <c r="Q843" s="316"/>
      <c r="R843" s="316"/>
      <c r="S843" s="352"/>
      <c r="T843" s="314"/>
      <c r="U843" s="316"/>
      <c r="V843" s="348"/>
      <c r="W843" s="316"/>
      <c r="X843" s="313"/>
      <c r="Y843" s="313"/>
      <c r="Z843" s="313"/>
      <c r="AA843" s="313"/>
      <c r="AB843" s="313"/>
      <c r="AC843" s="313"/>
      <c r="AD843" s="380"/>
      <c r="AE843" s="316"/>
      <c r="AF843" s="363"/>
      <c r="AG843" s="315"/>
      <c r="AH843" s="313"/>
      <c r="AI843" s="313"/>
      <c r="AJ843" s="313"/>
      <c r="AK843" s="313"/>
      <c r="AL843" s="367"/>
      <c r="AM843" s="378"/>
      <c r="AN843" s="311"/>
      <c r="AO843" s="313"/>
      <c r="AP843" s="373"/>
      <c r="AQ843" s="336"/>
      <c r="AR843" s="336"/>
      <c r="AS843" s="336"/>
      <c r="AT843" s="336"/>
      <c r="AU843" s="336"/>
      <c r="AV843" s="336"/>
      <c r="AW843" s="336"/>
      <c r="AX843" s="336"/>
      <c r="AY843" s="336"/>
      <c r="AZ843" s="336"/>
      <c r="BA843" s="336"/>
      <c r="BB843" s="336"/>
      <c r="BC843" s="336"/>
      <c r="BD843" s="336"/>
      <c r="BE843" s="336"/>
      <c r="BF843" s="336"/>
    </row>
    <row r="844" spans="1:58" s="109" customFormat="1" ht="12.95" customHeight="1">
      <c r="A844" s="376"/>
      <c r="B844" s="365"/>
      <c r="C844" s="300"/>
      <c r="D844" s="300"/>
      <c r="E844" s="362"/>
      <c r="F844" s="361"/>
      <c r="G844" s="315"/>
      <c r="H844" s="315"/>
      <c r="I844" s="315"/>
      <c r="J844" s="315"/>
      <c r="K844" s="315"/>
      <c r="L844" s="372"/>
      <c r="M844" s="250"/>
      <c r="N844" s="371"/>
      <c r="O844" s="251" t="str">
        <f>IFERROR(INDEX('Pipe Table'!$A$3:$R$39,MATCH('WELD LOG'!N844,'Pipe Table'!$A$3:$A$39,),MATCH('WELD LOG'!M844,'Pipe Table'!$A$3:$R$3,0)),"")</f>
        <v/>
      </c>
      <c r="P844" s="601">
        <f t="shared" si="13"/>
        <v>0</v>
      </c>
      <c r="Q844" s="316"/>
      <c r="R844" s="316"/>
      <c r="S844" s="300"/>
      <c r="T844" s="314"/>
      <c r="U844" s="316"/>
      <c r="V844" s="348"/>
      <c r="W844" s="316"/>
      <c r="X844" s="313"/>
      <c r="Y844" s="313"/>
      <c r="Z844" s="313"/>
      <c r="AA844" s="313"/>
      <c r="AB844" s="313"/>
      <c r="AC844" s="313"/>
      <c r="AD844" s="380"/>
      <c r="AE844" s="316"/>
      <c r="AF844" s="363"/>
      <c r="AG844" s="315"/>
      <c r="AH844" s="313"/>
      <c r="AI844" s="313"/>
      <c r="AJ844" s="313"/>
      <c r="AK844" s="313"/>
      <c r="AL844" s="367"/>
      <c r="AM844" s="378"/>
      <c r="AN844" s="311"/>
      <c r="AO844" s="313"/>
      <c r="AP844" s="373"/>
      <c r="AQ844" s="336"/>
      <c r="AR844" s="336"/>
      <c r="AS844" s="336"/>
      <c r="AT844" s="336"/>
      <c r="AU844" s="336"/>
      <c r="AV844" s="336"/>
      <c r="AW844" s="336"/>
      <c r="AX844" s="336"/>
      <c r="AY844" s="336"/>
      <c r="AZ844" s="336"/>
      <c r="BA844" s="336"/>
      <c r="BB844" s="336"/>
      <c r="BC844" s="336"/>
      <c r="BD844" s="336"/>
      <c r="BE844" s="336"/>
      <c r="BF844" s="336"/>
    </row>
    <row r="845" spans="1:58" s="109" customFormat="1" ht="12.95" customHeight="1">
      <c r="A845" s="376"/>
      <c r="B845" s="365"/>
      <c r="C845" s="300"/>
      <c r="D845" s="300"/>
      <c r="E845" s="362"/>
      <c r="F845" s="361"/>
      <c r="G845" s="315"/>
      <c r="H845" s="315"/>
      <c r="I845" s="315"/>
      <c r="J845" s="315"/>
      <c r="K845" s="315"/>
      <c r="L845" s="372"/>
      <c r="M845" s="250"/>
      <c r="N845" s="371"/>
      <c r="O845" s="251" t="str">
        <f>IFERROR(INDEX('Pipe Table'!$A$3:$R$39,MATCH('WELD LOG'!N845,'Pipe Table'!$A$3:$A$39,),MATCH('WELD LOG'!M845,'Pipe Table'!$A$3:$R$3,0)),"")</f>
        <v/>
      </c>
      <c r="P845" s="601">
        <f t="shared" si="13"/>
        <v>0</v>
      </c>
      <c r="Q845" s="372"/>
      <c r="R845" s="316"/>
      <c r="S845" s="300"/>
      <c r="T845" s="316"/>
      <c r="U845" s="316"/>
      <c r="V845" s="348"/>
      <c r="W845" s="316"/>
      <c r="X845" s="313"/>
      <c r="Y845" s="313"/>
      <c r="Z845" s="313"/>
      <c r="AA845" s="313"/>
      <c r="AB845" s="313"/>
      <c r="AC845" s="313"/>
      <c r="AD845" s="313"/>
      <c r="AE845" s="316"/>
      <c r="AF845" s="381"/>
      <c r="AG845" s="315"/>
      <c r="AH845" s="313"/>
      <c r="AI845" s="313"/>
      <c r="AJ845" s="313"/>
      <c r="AK845" s="313"/>
      <c r="AL845" s="367"/>
      <c r="AM845" s="378"/>
      <c r="AN845" s="311"/>
      <c r="AO845" s="313"/>
      <c r="AP845" s="373"/>
      <c r="AQ845" s="336"/>
      <c r="AR845" s="336"/>
      <c r="AS845" s="336"/>
      <c r="AT845" s="336"/>
      <c r="AU845" s="336"/>
      <c r="AV845" s="336"/>
      <c r="AW845" s="336"/>
      <c r="AX845" s="336"/>
      <c r="AY845" s="336"/>
      <c r="AZ845" s="336"/>
      <c r="BA845" s="336"/>
      <c r="BB845" s="336"/>
      <c r="BC845" s="336"/>
      <c r="BD845" s="336"/>
      <c r="BE845" s="336"/>
      <c r="BF845" s="336"/>
    </row>
    <row r="846" spans="1:58" s="109" customFormat="1" ht="12.95" customHeight="1">
      <c r="A846" s="376"/>
      <c r="B846" s="365"/>
      <c r="C846" s="300"/>
      <c r="D846" s="300"/>
      <c r="E846" s="362"/>
      <c r="F846" s="361"/>
      <c r="G846" s="315"/>
      <c r="H846" s="315"/>
      <c r="I846" s="315"/>
      <c r="J846" s="315"/>
      <c r="K846" s="315"/>
      <c r="L846" s="372"/>
      <c r="M846" s="250"/>
      <c r="N846" s="371"/>
      <c r="O846" s="251" t="str">
        <f>IFERROR(INDEX('Pipe Table'!$A$3:$R$39,MATCH('WELD LOG'!N846,'Pipe Table'!$A$3:$A$39,),MATCH('WELD LOG'!M846,'Pipe Table'!$A$3:$R$3,0)),"")</f>
        <v/>
      </c>
      <c r="P846" s="601">
        <f t="shared" si="13"/>
        <v>0</v>
      </c>
      <c r="Q846" s="372"/>
      <c r="R846" s="316"/>
      <c r="S846" s="352"/>
      <c r="T846" s="316"/>
      <c r="U846" s="316"/>
      <c r="V846" s="348"/>
      <c r="W846" s="316"/>
      <c r="X846" s="313"/>
      <c r="Y846" s="313"/>
      <c r="Z846" s="313"/>
      <c r="AA846" s="313"/>
      <c r="AB846" s="313"/>
      <c r="AC846" s="313"/>
      <c r="AD846" s="313"/>
      <c r="AE846" s="316"/>
      <c r="AF846" s="381"/>
      <c r="AG846" s="315"/>
      <c r="AH846" s="313"/>
      <c r="AI846" s="313"/>
      <c r="AJ846" s="313"/>
      <c r="AK846" s="313"/>
      <c r="AL846" s="367"/>
      <c r="AM846" s="378"/>
      <c r="AN846" s="311"/>
      <c r="AO846" s="313"/>
      <c r="AP846" s="373"/>
      <c r="AQ846" s="336"/>
      <c r="AR846" s="336"/>
      <c r="AS846" s="336"/>
      <c r="AT846" s="336"/>
      <c r="AU846" s="336"/>
      <c r="AV846" s="336"/>
      <c r="AW846" s="336"/>
      <c r="AX846" s="336"/>
      <c r="AY846" s="336"/>
      <c r="AZ846" s="336"/>
      <c r="BA846" s="336"/>
      <c r="BB846" s="336"/>
      <c r="BC846" s="336"/>
      <c r="BD846" s="336"/>
      <c r="BE846" s="336"/>
      <c r="BF846" s="336"/>
    </row>
    <row r="847" spans="1:58" s="109" customFormat="1" ht="12.95" customHeight="1">
      <c r="A847" s="376"/>
      <c r="B847" s="365"/>
      <c r="C847" s="300"/>
      <c r="D847" s="300"/>
      <c r="E847" s="362"/>
      <c r="F847" s="361"/>
      <c r="G847" s="315"/>
      <c r="H847" s="315"/>
      <c r="I847" s="315"/>
      <c r="J847" s="315"/>
      <c r="K847" s="315"/>
      <c r="L847" s="372"/>
      <c r="M847" s="250"/>
      <c r="N847" s="371"/>
      <c r="O847" s="251" t="str">
        <f>IFERROR(INDEX('Pipe Table'!$A$3:$R$39,MATCH('WELD LOG'!N847,'Pipe Table'!$A$3:$A$39,),MATCH('WELD LOG'!M847,'Pipe Table'!$A$3:$R$3,0)),"")</f>
        <v/>
      </c>
      <c r="P847" s="601">
        <f t="shared" si="13"/>
        <v>0</v>
      </c>
      <c r="Q847" s="372"/>
      <c r="R847" s="316"/>
      <c r="S847" s="300"/>
      <c r="T847" s="316"/>
      <c r="U847" s="316"/>
      <c r="V847" s="348"/>
      <c r="W847" s="316"/>
      <c r="X847" s="313"/>
      <c r="Y847" s="313"/>
      <c r="Z847" s="313"/>
      <c r="AA847" s="313"/>
      <c r="AB847" s="313"/>
      <c r="AC847" s="313"/>
      <c r="AD847" s="313"/>
      <c r="AE847" s="316"/>
      <c r="AF847" s="381"/>
      <c r="AG847" s="315"/>
      <c r="AH847" s="313"/>
      <c r="AI847" s="313"/>
      <c r="AJ847" s="313"/>
      <c r="AK847" s="313"/>
      <c r="AL847" s="367"/>
      <c r="AM847" s="378"/>
      <c r="AN847" s="311"/>
      <c r="AO847" s="313"/>
      <c r="AP847" s="373"/>
      <c r="AQ847" s="336"/>
      <c r="AR847" s="336"/>
      <c r="AS847" s="336"/>
      <c r="AT847" s="336"/>
      <c r="AU847" s="336"/>
      <c r="AV847" s="336"/>
      <c r="AW847" s="336"/>
      <c r="AX847" s="336"/>
      <c r="AY847" s="336"/>
      <c r="AZ847" s="336"/>
      <c r="BA847" s="336"/>
      <c r="BB847" s="336"/>
      <c r="BC847" s="336"/>
      <c r="BD847" s="336"/>
      <c r="BE847" s="336"/>
      <c r="BF847" s="336"/>
    </row>
    <row r="848" spans="1:58" s="109" customFormat="1" ht="12.95" customHeight="1">
      <c r="A848" s="376"/>
      <c r="B848" s="365"/>
      <c r="C848" s="300"/>
      <c r="D848" s="300"/>
      <c r="E848" s="362"/>
      <c r="F848" s="361"/>
      <c r="G848" s="315"/>
      <c r="H848" s="315"/>
      <c r="I848" s="315"/>
      <c r="J848" s="315"/>
      <c r="K848" s="315"/>
      <c r="L848" s="372"/>
      <c r="M848" s="250"/>
      <c r="N848" s="371"/>
      <c r="O848" s="251" t="str">
        <f>IFERROR(INDEX('Pipe Table'!$A$3:$R$39,MATCH('WELD LOG'!N848,'Pipe Table'!$A$3:$A$39,),MATCH('WELD LOG'!M848,'Pipe Table'!$A$3:$R$3,0)),"")</f>
        <v/>
      </c>
      <c r="P848" s="601">
        <f t="shared" si="13"/>
        <v>0</v>
      </c>
      <c r="Q848" s="372"/>
      <c r="R848" s="316"/>
      <c r="S848" s="300"/>
      <c r="T848" s="316"/>
      <c r="U848" s="316"/>
      <c r="V848" s="348"/>
      <c r="W848" s="316"/>
      <c r="X848" s="313"/>
      <c r="Y848" s="313"/>
      <c r="Z848" s="313"/>
      <c r="AA848" s="313"/>
      <c r="AB848" s="313"/>
      <c r="AC848" s="313"/>
      <c r="AD848" s="313"/>
      <c r="AE848" s="316"/>
      <c r="AF848" s="381"/>
      <c r="AG848" s="315"/>
      <c r="AH848" s="313"/>
      <c r="AI848" s="313"/>
      <c r="AJ848" s="313"/>
      <c r="AK848" s="313"/>
      <c r="AL848" s="367"/>
      <c r="AM848" s="378"/>
      <c r="AN848" s="311"/>
      <c r="AO848" s="313"/>
      <c r="AP848" s="373"/>
      <c r="AQ848" s="336"/>
      <c r="AR848" s="336"/>
      <c r="AS848" s="336"/>
      <c r="AT848" s="336"/>
      <c r="AU848" s="336"/>
      <c r="AV848" s="336"/>
      <c r="AW848" s="336"/>
      <c r="AX848" s="336"/>
      <c r="AY848" s="336"/>
      <c r="AZ848" s="336"/>
      <c r="BA848" s="336"/>
      <c r="BB848" s="336"/>
      <c r="BC848" s="336"/>
      <c r="BD848" s="336"/>
      <c r="BE848" s="336"/>
      <c r="BF848" s="336"/>
    </row>
    <row r="849" spans="1:58" s="109" customFormat="1" ht="12.95" customHeight="1">
      <c r="A849" s="376"/>
      <c r="B849" s="365"/>
      <c r="C849" s="300"/>
      <c r="D849" s="300"/>
      <c r="E849" s="362"/>
      <c r="F849" s="361"/>
      <c r="G849" s="315"/>
      <c r="H849" s="315"/>
      <c r="I849" s="315"/>
      <c r="J849" s="315"/>
      <c r="K849" s="315"/>
      <c r="L849" s="372"/>
      <c r="M849" s="250"/>
      <c r="N849" s="371"/>
      <c r="O849" s="251" t="str">
        <f>IFERROR(INDEX('Pipe Table'!$A$3:$R$39,MATCH('WELD LOG'!N849,'Pipe Table'!$A$3:$A$39,),MATCH('WELD LOG'!M849,'Pipe Table'!$A$3:$R$3,0)),"")</f>
        <v/>
      </c>
      <c r="P849" s="601">
        <f t="shared" si="13"/>
        <v>0</v>
      </c>
      <c r="Q849" s="372"/>
      <c r="R849" s="316"/>
      <c r="S849" s="300"/>
      <c r="T849" s="316"/>
      <c r="U849" s="316"/>
      <c r="V849" s="348"/>
      <c r="W849" s="316"/>
      <c r="X849" s="313"/>
      <c r="Y849" s="313"/>
      <c r="Z849" s="313"/>
      <c r="AA849" s="313"/>
      <c r="AB849" s="313"/>
      <c r="AC849" s="313"/>
      <c r="AD849" s="313"/>
      <c r="AE849" s="316"/>
      <c r="AF849" s="381"/>
      <c r="AG849" s="315"/>
      <c r="AH849" s="313"/>
      <c r="AI849" s="313"/>
      <c r="AJ849" s="313"/>
      <c r="AK849" s="313"/>
      <c r="AL849" s="367"/>
      <c r="AM849" s="378"/>
      <c r="AN849" s="311"/>
      <c r="AO849" s="313"/>
      <c r="AP849" s="373"/>
      <c r="AQ849" s="336"/>
      <c r="AR849" s="336"/>
      <c r="AS849" s="336"/>
      <c r="AT849" s="336"/>
      <c r="AU849" s="336"/>
      <c r="AV849" s="336"/>
      <c r="AW849" s="336"/>
      <c r="AX849" s="336"/>
      <c r="AY849" s="336"/>
      <c r="AZ849" s="336"/>
      <c r="BA849" s="336"/>
      <c r="BB849" s="336"/>
      <c r="BC849" s="336"/>
      <c r="BD849" s="336"/>
      <c r="BE849" s="336"/>
      <c r="BF849" s="336"/>
    </row>
    <row r="850" spans="1:58" s="109" customFormat="1" ht="12.95" customHeight="1">
      <c r="A850" s="376"/>
      <c r="B850" s="365"/>
      <c r="C850" s="300"/>
      <c r="D850" s="300"/>
      <c r="E850" s="362"/>
      <c r="F850" s="361"/>
      <c r="G850" s="315"/>
      <c r="H850" s="315"/>
      <c r="I850" s="315"/>
      <c r="J850" s="315"/>
      <c r="K850" s="315"/>
      <c r="L850" s="372"/>
      <c r="M850" s="250"/>
      <c r="N850" s="371"/>
      <c r="O850" s="251" t="str">
        <f>IFERROR(INDEX('Pipe Table'!$A$3:$R$39,MATCH('WELD LOG'!N850,'Pipe Table'!$A$3:$A$39,),MATCH('WELD LOG'!M850,'Pipe Table'!$A$3:$R$3,0)),"")</f>
        <v/>
      </c>
      <c r="P850" s="601">
        <f t="shared" si="13"/>
        <v>0</v>
      </c>
      <c r="Q850" s="372"/>
      <c r="R850" s="316"/>
      <c r="S850" s="300"/>
      <c r="T850" s="316"/>
      <c r="U850" s="316"/>
      <c r="V850" s="348"/>
      <c r="W850" s="316"/>
      <c r="X850" s="313"/>
      <c r="Y850" s="313"/>
      <c r="Z850" s="313"/>
      <c r="AA850" s="313"/>
      <c r="AB850" s="313"/>
      <c r="AC850" s="313"/>
      <c r="AD850" s="313"/>
      <c r="AE850" s="316"/>
      <c r="AF850" s="381"/>
      <c r="AG850" s="315"/>
      <c r="AH850" s="313"/>
      <c r="AI850" s="313"/>
      <c r="AJ850" s="313"/>
      <c r="AK850" s="313"/>
      <c r="AL850" s="367"/>
      <c r="AM850" s="378"/>
      <c r="AN850" s="311"/>
      <c r="AO850" s="313"/>
      <c r="AP850" s="373"/>
      <c r="AQ850" s="336"/>
      <c r="AR850" s="336"/>
      <c r="AS850" s="336"/>
      <c r="AT850" s="336"/>
      <c r="AU850" s="336"/>
      <c r="AV850" s="336"/>
      <c r="AW850" s="336"/>
      <c r="AX850" s="336"/>
      <c r="AY850" s="336"/>
      <c r="AZ850" s="336"/>
      <c r="BA850" s="336"/>
      <c r="BB850" s="336"/>
      <c r="BC850" s="336"/>
      <c r="BD850" s="336"/>
      <c r="BE850" s="336"/>
      <c r="BF850" s="336"/>
    </row>
    <row r="851" spans="1:58" s="109" customFormat="1" ht="12.95" customHeight="1">
      <c r="A851" s="376"/>
      <c r="B851" s="365"/>
      <c r="C851" s="300"/>
      <c r="D851" s="300"/>
      <c r="E851" s="362"/>
      <c r="F851" s="361"/>
      <c r="G851" s="315"/>
      <c r="H851" s="315"/>
      <c r="I851" s="315"/>
      <c r="J851" s="315"/>
      <c r="K851" s="315"/>
      <c r="L851" s="372"/>
      <c r="M851" s="250"/>
      <c r="N851" s="371"/>
      <c r="O851" s="251" t="str">
        <f>IFERROR(INDEX('Pipe Table'!$A$3:$R$39,MATCH('WELD LOG'!N851,'Pipe Table'!$A$3:$A$39,),MATCH('WELD LOG'!M851,'Pipe Table'!$A$3:$R$3,0)),"")</f>
        <v/>
      </c>
      <c r="P851" s="601">
        <f t="shared" si="13"/>
        <v>0</v>
      </c>
      <c r="Q851" s="372"/>
      <c r="R851" s="316"/>
      <c r="S851" s="300"/>
      <c r="T851" s="316"/>
      <c r="U851" s="316"/>
      <c r="V851" s="348"/>
      <c r="W851" s="316"/>
      <c r="X851" s="313"/>
      <c r="Y851" s="313"/>
      <c r="Z851" s="313"/>
      <c r="AA851" s="313"/>
      <c r="AB851" s="313"/>
      <c r="AC851" s="313"/>
      <c r="AD851" s="313"/>
      <c r="AE851" s="316"/>
      <c r="AF851" s="381"/>
      <c r="AG851" s="315"/>
      <c r="AH851" s="313"/>
      <c r="AI851" s="313"/>
      <c r="AJ851" s="313"/>
      <c r="AK851" s="313"/>
      <c r="AL851" s="367"/>
      <c r="AM851" s="378"/>
      <c r="AN851" s="311"/>
      <c r="AO851" s="313"/>
      <c r="AP851" s="373"/>
      <c r="AQ851" s="336"/>
      <c r="AR851" s="336"/>
      <c r="AS851" s="336"/>
      <c r="AT851" s="336"/>
      <c r="AU851" s="336"/>
      <c r="AV851" s="336"/>
      <c r="AW851" s="336"/>
      <c r="AX851" s="336"/>
      <c r="AY851" s="336"/>
      <c r="AZ851" s="336"/>
      <c r="BA851" s="336"/>
      <c r="BB851" s="336"/>
      <c r="BC851" s="336"/>
      <c r="BD851" s="336"/>
      <c r="BE851" s="336"/>
      <c r="BF851" s="336"/>
    </row>
    <row r="852" spans="1:58" s="109" customFormat="1" ht="12.95" customHeight="1">
      <c r="A852" s="376"/>
      <c r="B852" s="365"/>
      <c r="C852" s="300"/>
      <c r="D852" s="300"/>
      <c r="E852" s="362"/>
      <c r="F852" s="361"/>
      <c r="G852" s="315"/>
      <c r="H852" s="315"/>
      <c r="I852" s="315"/>
      <c r="J852" s="315"/>
      <c r="K852" s="315"/>
      <c r="L852" s="372"/>
      <c r="M852" s="250"/>
      <c r="N852" s="371"/>
      <c r="O852" s="251" t="str">
        <f>IFERROR(INDEX('Pipe Table'!$A$3:$R$39,MATCH('WELD LOG'!N852,'Pipe Table'!$A$3:$A$39,),MATCH('WELD LOG'!M852,'Pipe Table'!$A$3:$R$3,0)),"")</f>
        <v/>
      </c>
      <c r="P852" s="601">
        <f t="shared" si="13"/>
        <v>0</v>
      </c>
      <c r="Q852" s="372"/>
      <c r="R852" s="316"/>
      <c r="S852" s="300"/>
      <c r="T852" s="316"/>
      <c r="U852" s="316"/>
      <c r="V852" s="348"/>
      <c r="W852" s="316"/>
      <c r="X852" s="313"/>
      <c r="Y852" s="313"/>
      <c r="Z852" s="313"/>
      <c r="AA852" s="313"/>
      <c r="AB852" s="313"/>
      <c r="AC852" s="313"/>
      <c r="AD852" s="313"/>
      <c r="AE852" s="316"/>
      <c r="AF852" s="381"/>
      <c r="AG852" s="315"/>
      <c r="AH852" s="313"/>
      <c r="AI852" s="313"/>
      <c r="AJ852" s="313"/>
      <c r="AK852" s="313"/>
      <c r="AL852" s="367"/>
      <c r="AM852" s="378"/>
      <c r="AN852" s="311"/>
      <c r="AO852" s="313"/>
      <c r="AP852" s="373"/>
      <c r="AQ852" s="336"/>
      <c r="AR852" s="336"/>
      <c r="AS852" s="336"/>
      <c r="AT852" s="336"/>
      <c r="AU852" s="336"/>
      <c r="AV852" s="336"/>
      <c r="AW852" s="336"/>
      <c r="AX852" s="336"/>
      <c r="AY852" s="336"/>
      <c r="AZ852" s="336"/>
      <c r="BA852" s="336"/>
      <c r="BB852" s="336"/>
      <c r="BC852" s="336"/>
      <c r="BD852" s="336"/>
      <c r="BE852" s="336"/>
      <c r="BF852" s="336"/>
    </row>
    <row r="853" spans="1:58" s="109" customFormat="1" ht="12.95" customHeight="1">
      <c r="A853" s="376"/>
      <c r="B853" s="365"/>
      <c r="C853" s="300"/>
      <c r="D853" s="300"/>
      <c r="E853" s="362"/>
      <c r="F853" s="361"/>
      <c r="G853" s="315"/>
      <c r="H853" s="315"/>
      <c r="I853" s="315"/>
      <c r="J853" s="315"/>
      <c r="K853" s="315"/>
      <c r="L853" s="372"/>
      <c r="M853" s="250"/>
      <c r="N853" s="371"/>
      <c r="O853" s="251" t="str">
        <f>IFERROR(INDEX('Pipe Table'!$A$3:$R$39,MATCH('WELD LOG'!N853,'Pipe Table'!$A$3:$A$39,),MATCH('WELD LOG'!M853,'Pipe Table'!$A$3:$R$3,0)),"")</f>
        <v/>
      </c>
      <c r="P853" s="601">
        <f t="shared" si="13"/>
        <v>0</v>
      </c>
      <c r="Q853" s="372"/>
      <c r="R853" s="316"/>
      <c r="S853" s="300"/>
      <c r="T853" s="316"/>
      <c r="U853" s="316"/>
      <c r="V853" s="348"/>
      <c r="W853" s="316"/>
      <c r="X853" s="313"/>
      <c r="Y853" s="313"/>
      <c r="Z853" s="313"/>
      <c r="AA853" s="313"/>
      <c r="AB853" s="313"/>
      <c r="AC853" s="313"/>
      <c r="AD853" s="313"/>
      <c r="AE853" s="316"/>
      <c r="AF853" s="381"/>
      <c r="AG853" s="315"/>
      <c r="AH853" s="313"/>
      <c r="AI853" s="313"/>
      <c r="AJ853" s="313"/>
      <c r="AK853" s="313"/>
      <c r="AL853" s="367"/>
      <c r="AM853" s="378"/>
      <c r="AN853" s="311"/>
      <c r="AO853" s="313"/>
      <c r="AP853" s="373"/>
      <c r="AQ853" s="336"/>
      <c r="AR853" s="336"/>
      <c r="AS853" s="336"/>
      <c r="AT853" s="336"/>
      <c r="AU853" s="336"/>
      <c r="AV853" s="336"/>
      <c r="AW853" s="336"/>
      <c r="AX853" s="336"/>
      <c r="AY853" s="336"/>
      <c r="AZ853" s="336"/>
      <c r="BA853" s="336"/>
      <c r="BB853" s="336"/>
      <c r="BC853" s="336"/>
      <c r="BD853" s="336"/>
      <c r="BE853" s="336"/>
      <c r="BF853" s="336"/>
    </row>
    <row r="854" spans="1:58" s="109" customFormat="1" ht="12.95" customHeight="1">
      <c r="A854" s="376"/>
      <c r="B854" s="365"/>
      <c r="C854" s="300"/>
      <c r="D854" s="300"/>
      <c r="E854" s="362"/>
      <c r="F854" s="361"/>
      <c r="G854" s="315"/>
      <c r="H854" s="315"/>
      <c r="I854" s="315"/>
      <c r="J854" s="315"/>
      <c r="K854" s="315"/>
      <c r="L854" s="372"/>
      <c r="M854" s="345"/>
      <c r="N854" s="371"/>
      <c r="O854" s="251" t="str">
        <f>IFERROR(INDEX('Pipe Table'!$A$3:$R$39,MATCH('WELD LOG'!N854,'Pipe Table'!$A$3:$A$39,),MATCH('WELD LOG'!M854,'Pipe Table'!$A$3:$R$3,0)),"")</f>
        <v/>
      </c>
      <c r="P854" s="601">
        <f t="shared" si="13"/>
        <v>0</v>
      </c>
      <c r="Q854" s="372"/>
      <c r="R854" s="316"/>
      <c r="S854" s="352"/>
      <c r="T854" s="316"/>
      <c r="U854" s="316"/>
      <c r="V854" s="348"/>
      <c r="W854" s="316"/>
      <c r="X854" s="313"/>
      <c r="Y854" s="313"/>
      <c r="Z854" s="313"/>
      <c r="AA854" s="313"/>
      <c r="AB854" s="313"/>
      <c r="AC854" s="313"/>
      <c r="AD854" s="313"/>
      <c r="AE854" s="316"/>
      <c r="AF854" s="381"/>
      <c r="AG854" s="315"/>
      <c r="AH854" s="313"/>
      <c r="AI854" s="313"/>
      <c r="AJ854" s="313"/>
      <c r="AK854" s="313"/>
      <c r="AL854" s="367"/>
      <c r="AM854" s="378"/>
      <c r="AN854" s="311"/>
      <c r="AO854" s="313"/>
      <c r="AP854" s="373"/>
      <c r="AQ854" s="336"/>
      <c r="AR854" s="336"/>
      <c r="AS854" s="336"/>
      <c r="AT854" s="336"/>
      <c r="AU854" s="336"/>
      <c r="AV854" s="336"/>
      <c r="AW854" s="336"/>
      <c r="AX854" s="336"/>
      <c r="AY854" s="336"/>
      <c r="AZ854" s="336"/>
      <c r="BA854" s="336"/>
      <c r="BB854" s="336"/>
      <c r="BC854" s="336"/>
      <c r="BD854" s="336"/>
      <c r="BE854" s="336"/>
      <c r="BF854" s="336"/>
    </row>
    <row r="855" spans="1:58" s="109" customFormat="1" ht="12.95" customHeight="1">
      <c r="A855" s="376"/>
      <c r="B855" s="365"/>
      <c r="C855" s="300"/>
      <c r="D855" s="300"/>
      <c r="E855" s="362"/>
      <c r="F855" s="361"/>
      <c r="G855" s="315"/>
      <c r="H855" s="315"/>
      <c r="I855" s="315"/>
      <c r="J855" s="315"/>
      <c r="K855" s="315"/>
      <c r="L855" s="372"/>
      <c r="M855" s="250"/>
      <c r="N855" s="371"/>
      <c r="O855" s="251" t="str">
        <f>IFERROR(INDEX('Pipe Table'!$A$3:$R$39,MATCH('WELD LOG'!N855,'Pipe Table'!$A$3:$A$39,),MATCH('WELD LOG'!M855,'Pipe Table'!$A$3:$R$3,0)),"")</f>
        <v/>
      </c>
      <c r="P855" s="601">
        <f t="shared" si="13"/>
        <v>0</v>
      </c>
      <c r="Q855" s="372"/>
      <c r="R855" s="316"/>
      <c r="S855" s="352"/>
      <c r="T855" s="316"/>
      <c r="U855" s="316"/>
      <c r="V855" s="348"/>
      <c r="W855" s="316"/>
      <c r="X855" s="313"/>
      <c r="Y855" s="313"/>
      <c r="Z855" s="313"/>
      <c r="AA855" s="313"/>
      <c r="AB855" s="313"/>
      <c r="AC855" s="313"/>
      <c r="AD855" s="313"/>
      <c r="AE855" s="316"/>
      <c r="AF855" s="381"/>
      <c r="AG855" s="315"/>
      <c r="AH855" s="313"/>
      <c r="AI855" s="313"/>
      <c r="AJ855" s="313"/>
      <c r="AK855" s="313"/>
      <c r="AL855" s="367"/>
      <c r="AM855" s="378"/>
      <c r="AN855" s="311"/>
      <c r="AO855" s="313"/>
      <c r="AP855" s="373"/>
      <c r="AQ855" s="336"/>
      <c r="AR855" s="336"/>
      <c r="AS855" s="336"/>
      <c r="AT855" s="336"/>
      <c r="AU855" s="336"/>
      <c r="AV855" s="336"/>
      <c r="AW855" s="336"/>
      <c r="AX855" s="336"/>
      <c r="AY855" s="336"/>
      <c r="AZ855" s="336"/>
      <c r="BA855" s="336"/>
      <c r="BB855" s="336"/>
      <c r="BC855" s="336"/>
      <c r="BD855" s="336"/>
      <c r="BE855" s="336"/>
      <c r="BF855" s="336"/>
    </row>
    <row r="856" spans="1:58" s="109" customFormat="1" ht="12.95" customHeight="1">
      <c r="A856" s="376"/>
      <c r="B856" s="365"/>
      <c r="C856" s="300"/>
      <c r="D856" s="300"/>
      <c r="E856" s="362"/>
      <c r="F856" s="361"/>
      <c r="G856" s="315"/>
      <c r="H856" s="315"/>
      <c r="I856" s="315"/>
      <c r="J856" s="315"/>
      <c r="K856" s="315"/>
      <c r="L856" s="372"/>
      <c r="M856" s="250"/>
      <c r="N856" s="371"/>
      <c r="O856" s="251" t="str">
        <f>IFERROR(INDEX('Pipe Table'!$A$3:$R$39,MATCH('WELD LOG'!N856,'Pipe Table'!$A$3:$A$39,),MATCH('WELD LOG'!M856,'Pipe Table'!$A$3:$R$3,0)),"")</f>
        <v/>
      </c>
      <c r="P856" s="601">
        <f t="shared" si="13"/>
        <v>0</v>
      </c>
      <c r="Q856" s="372"/>
      <c r="R856" s="316"/>
      <c r="S856" s="300"/>
      <c r="T856" s="316"/>
      <c r="U856" s="316"/>
      <c r="V856" s="348"/>
      <c r="W856" s="316"/>
      <c r="X856" s="313"/>
      <c r="Y856" s="313"/>
      <c r="Z856" s="313"/>
      <c r="AA856" s="313"/>
      <c r="AB856" s="313"/>
      <c r="AC856" s="313"/>
      <c r="AD856" s="313"/>
      <c r="AE856" s="316"/>
      <c r="AF856" s="381"/>
      <c r="AG856" s="315"/>
      <c r="AH856" s="313"/>
      <c r="AI856" s="313"/>
      <c r="AJ856" s="313"/>
      <c r="AK856" s="313"/>
      <c r="AL856" s="367"/>
      <c r="AM856" s="378"/>
      <c r="AN856" s="311"/>
      <c r="AO856" s="313"/>
      <c r="AP856" s="373"/>
      <c r="AQ856" s="336"/>
      <c r="AR856" s="336"/>
      <c r="AS856" s="336"/>
      <c r="AT856" s="336"/>
      <c r="AU856" s="336"/>
      <c r="AV856" s="336"/>
      <c r="AW856" s="336"/>
      <c r="AX856" s="336"/>
      <c r="AY856" s="336"/>
      <c r="AZ856" s="336"/>
      <c r="BA856" s="336"/>
      <c r="BB856" s="336"/>
      <c r="BC856" s="336"/>
      <c r="BD856" s="336"/>
      <c r="BE856" s="336"/>
      <c r="BF856" s="336"/>
    </row>
    <row r="857" spans="1:58" s="109" customFormat="1" ht="12.95" customHeight="1">
      <c r="A857" s="376"/>
      <c r="B857" s="365"/>
      <c r="C857" s="300"/>
      <c r="D857" s="300"/>
      <c r="E857" s="362"/>
      <c r="F857" s="361"/>
      <c r="G857" s="315"/>
      <c r="H857" s="315"/>
      <c r="I857" s="315"/>
      <c r="J857" s="315"/>
      <c r="K857" s="315"/>
      <c r="L857" s="372"/>
      <c r="M857" s="250"/>
      <c r="N857" s="371"/>
      <c r="O857" s="251" t="str">
        <f>IFERROR(INDEX('Pipe Table'!$A$3:$R$39,MATCH('WELD LOG'!N857,'Pipe Table'!$A$3:$A$39,),MATCH('WELD LOG'!M857,'Pipe Table'!$A$3:$R$3,0)),"")</f>
        <v/>
      </c>
      <c r="P857" s="601">
        <f t="shared" si="13"/>
        <v>0</v>
      </c>
      <c r="Q857" s="372"/>
      <c r="R857" s="316"/>
      <c r="S857" s="300"/>
      <c r="T857" s="316"/>
      <c r="U857" s="316"/>
      <c r="V857" s="348"/>
      <c r="W857" s="316"/>
      <c r="X857" s="313"/>
      <c r="Y857" s="313"/>
      <c r="Z857" s="313"/>
      <c r="AA857" s="313"/>
      <c r="AB857" s="313"/>
      <c r="AC857" s="313"/>
      <c r="AD857" s="313"/>
      <c r="AE857" s="316"/>
      <c r="AF857" s="381"/>
      <c r="AG857" s="315"/>
      <c r="AH857" s="313"/>
      <c r="AI857" s="313"/>
      <c r="AJ857" s="313"/>
      <c r="AK857" s="313"/>
      <c r="AL857" s="367"/>
      <c r="AM857" s="378"/>
      <c r="AN857" s="311"/>
      <c r="AO857" s="313"/>
      <c r="AP857" s="373"/>
      <c r="AQ857" s="336"/>
      <c r="AR857" s="336"/>
      <c r="AS857" s="336"/>
      <c r="AT857" s="336"/>
      <c r="AU857" s="336"/>
      <c r="AV857" s="336"/>
      <c r="AW857" s="336"/>
      <c r="AX857" s="336"/>
      <c r="AY857" s="336"/>
      <c r="AZ857" s="336"/>
      <c r="BA857" s="336"/>
      <c r="BB857" s="336"/>
      <c r="BC857" s="336"/>
      <c r="BD857" s="336"/>
      <c r="BE857" s="336"/>
      <c r="BF857" s="336"/>
    </row>
    <row r="858" spans="1:58" s="109" customFormat="1" ht="12.95" customHeight="1">
      <c r="A858" s="376"/>
      <c r="B858" s="365"/>
      <c r="C858" s="300"/>
      <c r="D858" s="300"/>
      <c r="E858" s="362"/>
      <c r="F858" s="361"/>
      <c r="G858" s="315"/>
      <c r="H858" s="315"/>
      <c r="I858" s="315"/>
      <c r="J858" s="315"/>
      <c r="K858" s="315"/>
      <c r="L858" s="372"/>
      <c r="M858" s="250"/>
      <c r="N858" s="371"/>
      <c r="O858" s="251" t="str">
        <f>IFERROR(INDEX('Pipe Table'!$A$3:$R$39,MATCH('WELD LOG'!N858,'Pipe Table'!$A$3:$A$39,),MATCH('WELD LOG'!M858,'Pipe Table'!$A$3:$R$3,0)),"")</f>
        <v/>
      </c>
      <c r="P858" s="601">
        <f t="shared" si="13"/>
        <v>0</v>
      </c>
      <c r="Q858" s="372"/>
      <c r="R858" s="316"/>
      <c r="S858" s="300"/>
      <c r="T858" s="316"/>
      <c r="U858" s="316"/>
      <c r="V858" s="348"/>
      <c r="W858" s="316"/>
      <c r="X858" s="313"/>
      <c r="Y858" s="313"/>
      <c r="Z858" s="313"/>
      <c r="AA858" s="313"/>
      <c r="AB858" s="313"/>
      <c r="AC858" s="313"/>
      <c r="AD858" s="313"/>
      <c r="AE858" s="316"/>
      <c r="AF858" s="381"/>
      <c r="AG858" s="315"/>
      <c r="AH858" s="313"/>
      <c r="AI858" s="313"/>
      <c r="AJ858" s="313"/>
      <c r="AK858" s="313"/>
      <c r="AL858" s="367"/>
      <c r="AM858" s="378"/>
      <c r="AN858" s="311"/>
      <c r="AO858" s="313"/>
      <c r="AP858" s="373"/>
      <c r="AQ858" s="336"/>
      <c r="AR858" s="336"/>
      <c r="AS858" s="336"/>
      <c r="AT858" s="336"/>
      <c r="AU858" s="336"/>
      <c r="AV858" s="336"/>
      <c r="AW858" s="336"/>
      <c r="AX858" s="336"/>
      <c r="AY858" s="336"/>
      <c r="AZ858" s="336"/>
      <c r="BA858" s="336"/>
      <c r="BB858" s="336"/>
      <c r="BC858" s="336"/>
      <c r="BD858" s="336"/>
      <c r="BE858" s="336"/>
      <c r="BF858" s="336"/>
    </row>
    <row r="859" spans="1:58" s="109" customFormat="1" ht="12.95" customHeight="1">
      <c r="A859" s="376"/>
      <c r="B859" s="365"/>
      <c r="C859" s="300"/>
      <c r="D859" s="300"/>
      <c r="E859" s="362"/>
      <c r="F859" s="361"/>
      <c r="G859" s="315"/>
      <c r="H859" s="315"/>
      <c r="I859" s="315"/>
      <c r="J859" s="315"/>
      <c r="K859" s="315"/>
      <c r="L859" s="372"/>
      <c r="M859" s="250"/>
      <c r="N859" s="371"/>
      <c r="O859" s="251" t="str">
        <f>IFERROR(INDEX('Pipe Table'!$A$3:$R$39,MATCH('WELD LOG'!N859,'Pipe Table'!$A$3:$A$39,),MATCH('WELD LOG'!M859,'Pipe Table'!$A$3:$R$3,0)),"")</f>
        <v/>
      </c>
      <c r="P859" s="601">
        <f t="shared" si="13"/>
        <v>0</v>
      </c>
      <c r="Q859" s="372"/>
      <c r="R859" s="316"/>
      <c r="S859" s="300"/>
      <c r="T859" s="316"/>
      <c r="U859" s="316"/>
      <c r="V859" s="348"/>
      <c r="W859" s="316"/>
      <c r="X859" s="313"/>
      <c r="Y859" s="313"/>
      <c r="Z859" s="313"/>
      <c r="AA859" s="313"/>
      <c r="AB859" s="313"/>
      <c r="AC859" s="313"/>
      <c r="AD859" s="313"/>
      <c r="AE859" s="316"/>
      <c r="AF859" s="363"/>
      <c r="AG859" s="315"/>
      <c r="AH859" s="313"/>
      <c r="AI859" s="313"/>
      <c r="AJ859" s="313"/>
      <c r="AK859" s="313"/>
      <c r="AL859" s="367"/>
      <c r="AM859" s="378"/>
      <c r="AN859" s="311"/>
      <c r="AO859" s="313"/>
      <c r="AP859" s="373"/>
      <c r="AQ859" s="336"/>
      <c r="AR859" s="336"/>
      <c r="AS859" s="336"/>
      <c r="AT859" s="336"/>
      <c r="AU859" s="336"/>
      <c r="AV859" s="336"/>
      <c r="AW859" s="336"/>
      <c r="AX859" s="336"/>
      <c r="AY859" s="336"/>
      <c r="AZ859" s="336"/>
      <c r="BA859" s="336"/>
      <c r="BB859" s="336"/>
      <c r="BC859" s="336"/>
      <c r="BD859" s="336"/>
      <c r="BE859" s="336"/>
      <c r="BF859" s="336"/>
    </row>
    <row r="860" spans="1:58" s="109" customFormat="1" ht="12.95" customHeight="1">
      <c r="A860" s="376"/>
      <c r="B860" s="365"/>
      <c r="C860" s="300"/>
      <c r="D860" s="300"/>
      <c r="E860" s="362"/>
      <c r="F860" s="361"/>
      <c r="G860" s="315"/>
      <c r="H860" s="315"/>
      <c r="I860" s="315"/>
      <c r="J860" s="315"/>
      <c r="K860" s="315"/>
      <c r="L860" s="372"/>
      <c r="M860" s="250"/>
      <c r="N860" s="371"/>
      <c r="O860" s="251" t="str">
        <f>IFERROR(INDEX('Pipe Table'!$A$3:$R$39,MATCH('WELD LOG'!N860,'Pipe Table'!$A$3:$A$39,),MATCH('WELD LOG'!M860,'Pipe Table'!$A$3:$R$3,0)),"")</f>
        <v/>
      </c>
      <c r="P860" s="601">
        <f t="shared" si="13"/>
        <v>0</v>
      </c>
      <c r="Q860" s="372"/>
      <c r="R860" s="316"/>
      <c r="S860" s="300"/>
      <c r="T860" s="316"/>
      <c r="U860" s="316"/>
      <c r="V860" s="348"/>
      <c r="W860" s="316"/>
      <c r="X860" s="313"/>
      <c r="Y860" s="313"/>
      <c r="Z860" s="313"/>
      <c r="AA860" s="313"/>
      <c r="AB860" s="313"/>
      <c r="AC860" s="313"/>
      <c r="AD860" s="313"/>
      <c r="AE860" s="316"/>
      <c r="AF860" s="363"/>
      <c r="AG860" s="315"/>
      <c r="AH860" s="313"/>
      <c r="AI860" s="313"/>
      <c r="AJ860" s="313"/>
      <c r="AK860" s="313"/>
      <c r="AL860" s="367"/>
      <c r="AM860" s="378"/>
      <c r="AN860" s="311"/>
      <c r="AO860" s="313"/>
      <c r="AP860" s="373"/>
      <c r="AQ860" s="336"/>
      <c r="AR860" s="336"/>
      <c r="AS860" s="336"/>
      <c r="AT860" s="336"/>
      <c r="AU860" s="336"/>
      <c r="AV860" s="336"/>
      <c r="AW860" s="336"/>
      <c r="AX860" s="336"/>
      <c r="AY860" s="336"/>
      <c r="AZ860" s="336"/>
      <c r="BA860" s="336"/>
      <c r="BB860" s="336"/>
      <c r="BC860" s="336"/>
      <c r="BD860" s="336"/>
      <c r="BE860" s="336"/>
      <c r="BF860" s="336"/>
    </row>
    <row r="861" spans="1:58" s="109" customFormat="1" ht="12.95" customHeight="1">
      <c r="A861" s="376"/>
      <c r="B861" s="365"/>
      <c r="C861" s="300"/>
      <c r="D861" s="300"/>
      <c r="E861" s="362"/>
      <c r="F861" s="361"/>
      <c r="G861" s="315"/>
      <c r="H861" s="315"/>
      <c r="I861" s="315"/>
      <c r="J861" s="315"/>
      <c r="K861" s="315"/>
      <c r="L861" s="372"/>
      <c r="M861" s="345"/>
      <c r="N861" s="371"/>
      <c r="O861" s="251" t="str">
        <f>IFERROR(INDEX('Pipe Table'!$A$3:$R$39,MATCH('WELD LOG'!N861,'Pipe Table'!$A$3:$A$39,),MATCH('WELD LOG'!M861,'Pipe Table'!$A$3:$R$3,0)),"")</f>
        <v/>
      </c>
      <c r="P861" s="601">
        <f t="shared" si="13"/>
        <v>0</v>
      </c>
      <c r="Q861" s="372"/>
      <c r="R861" s="316"/>
      <c r="S861" s="300"/>
      <c r="T861" s="316"/>
      <c r="U861" s="316"/>
      <c r="V861" s="348"/>
      <c r="W861" s="316"/>
      <c r="X861" s="313"/>
      <c r="Y861" s="313"/>
      <c r="Z861" s="313"/>
      <c r="AA861" s="313"/>
      <c r="AB861" s="313"/>
      <c r="AC861" s="313"/>
      <c r="AD861" s="313"/>
      <c r="AE861" s="316"/>
      <c r="AF861" s="363"/>
      <c r="AG861" s="315"/>
      <c r="AH861" s="313"/>
      <c r="AI861" s="313"/>
      <c r="AJ861" s="313"/>
      <c r="AK861" s="313"/>
      <c r="AL861" s="367"/>
      <c r="AM861" s="378"/>
      <c r="AN861" s="311"/>
      <c r="AO861" s="313"/>
      <c r="AP861" s="373"/>
      <c r="AQ861" s="336"/>
      <c r="AR861" s="336"/>
      <c r="AS861" s="336"/>
      <c r="AT861" s="336"/>
      <c r="AU861" s="336"/>
      <c r="AV861" s="336"/>
      <c r="AW861" s="336"/>
      <c r="AX861" s="336"/>
      <c r="AY861" s="336"/>
      <c r="AZ861" s="336"/>
      <c r="BA861" s="336"/>
      <c r="BB861" s="336"/>
      <c r="BC861" s="336"/>
      <c r="BD861" s="336"/>
      <c r="BE861" s="336"/>
      <c r="BF861" s="336"/>
    </row>
    <row r="862" spans="1:58" s="109" customFormat="1" ht="12.95" customHeight="1">
      <c r="A862" s="376"/>
      <c r="B862" s="365"/>
      <c r="C862" s="300"/>
      <c r="D862" s="300"/>
      <c r="E862" s="362"/>
      <c r="F862" s="361"/>
      <c r="G862" s="315"/>
      <c r="H862" s="315"/>
      <c r="I862" s="315"/>
      <c r="J862" s="315"/>
      <c r="K862" s="315"/>
      <c r="L862" s="372"/>
      <c r="M862" s="345"/>
      <c r="N862" s="371"/>
      <c r="O862" s="251" t="str">
        <f>IFERROR(INDEX('Pipe Table'!$A$3:$R$39,MATCH('WELD LOG'!N862,'Pipe Table'!$A$3:$A$39,),MATCH('WELD LOG'!M862,'Pipe Table'!$A$3:$R$3,0)),"")</f>
        <v/>
      </c>
      <c r="P862" s="601">
        <f t="shared" si="13"/>
        <v>0</v>
      </c>
      <c r="Q862" s="372"/>
      <c r="R862" s="316"/>
      <c r="S862" s="300"/>
      <c r="T862" s="316"/>
      <c r="U862" s="316"/>
      <c r="V862" s="348"/>
      <c r="W862" s="316"/>
      <c r="X862" s="313"/>
      <c r="Y862" s="313"/>
      <c r="Z862" s="313"/>
      <c r="AA862" s="313"/>
      <c r="AB862" s="313"/>
      <c r="AC862" s="313"/>
      <c r="AD862" s="313"/>
      <c r="AE862" s="316"/>
      <c r="AF862" s="363"/>
      <c r="AG862" s="315"/>
      <c r="AH862" s="313"/>
      <c r="AI862" s="313"/>
      <c r="AJ862" s="313"/>
      <c r="AK862" s="313"/>
      <c r="AL862" s="367"/>
      <c r="AM862" s="378"/>
      <c r="AN862" s="311"/>
      <c r="AO862" s="313"/>
      <c r="AP862" s="382"/>
      <c r="AQ862" s="336"/>
      <c r="AR862" s="336"/>
      <c r="AS862" s="336"/>
      <c r="AT862" s="336"/>
      <c r="AU862" s="336"/>
      <c r="AV862" s="336"/>
      <c r="AW862" s="336"/>
      <c r="AX862" s="336"/>
      <c r="AY862" s="336"/>
      <c r="AZ862" s="336"/>
      <c r="BA862" s="336"/>
      <c r="BB862" s="336"/>
      <c r="BC862" s="336"/>
      <c r="BD862" s="336"/>
      <c r="BE862" s="336"/>
      <c r="BF862" s="336"/>
    </row>
    <row r="863" spans="1:58" s="109" customFormat="1" ht="12.95" customHeight="1">
      <c r="A863" s="376"/>
      <c r="B863" s="365"/>
      <c r="C863" s="300"/>
      <c r="D863" s="300"/>
      <c r="E863" s="362"/>
      <c r="F863" s="361"/>
      <c r="G863" s="315"/>
      <c r="H863" s="315"/>
      <c r="I863" s="315"/>
      <c r="J863" s="315"/>
      <c r="K863" s="315"/>
      <c r="L863" s="372"/>
      <c r="M863" s="345"/>
      <c r="N863" s="371"/>
      <c r="O863" s="251" t="str">
        <f>IFERROR(INDEX('Pipe Table'!$A$3:$R$39,MATCH('WELD LOG'!N863,'Pipe Table'!$A$3:$A$39,),MATCH('WELD LOG'!M863,'Pipe Table'!$A$3:$R$3,0)),"")</f>
        <v/>
      </c>
      <c r="P863" s="601">
        <f t="shared" si="13"/>
        <v>0</v>
      </c>
      <c r="Q863" s="372"/>
      <c r="R863" s="316"/>
      <c r="S863" s="300"/>
      <c r="T863" s="316"/>
      <c r="U863" s="316"/>
      <c r="V863" s="348"/>
      <c r="W863" s="316"/>
      <c r="X863" s="313"/>
      <c r="Y863" s="313"/>
      <c r="Z863" s="313"/>
      <c r="AA863" s="313"/>
      <c r="AB863" s="313"/>
      <c r="AC863" s="313"/>
      <c r="AD863" s="313"/>
      <c r="AE863" s="316"/>
      <c r="AF863" s="363"/>
      <c r="AG863" s="315"/>
      <c r="AH863" s="313"/>
      <c r="AI863" s="313"/>
      <c r="AJ863" s="313"/>
      <c r="AK863" s="313"/>
      <c r="AL863" s="367"/>
      <c r="AM863" s="378"/>
      <c r="AN863" s="311"/>
      <c r="AO863" s="313"/>
      <c r="AP863" s="373"/>
      <c r="AQ863" s="336"/>
      <c r="AR863" s="336"/>
      <c r="AS863" s="336"/>
      <c r="AT863" s="336"/>
      <c r="AU863" s="336"/>
      <c r="AV863" s="336"/>
      <c r="AW863" s="336"/>
      <c r="AX863" s="336"/>
      <c r="AY863" s="336"/>
      <c r="AZ863" s="336"/>
      <c r="BA863" s="336"/>
      <c r="BB863" s="336"/>
      <c r="BC863" s="336"/>
      <c r="BD863" s="336"/>
      <c r="BE863" s="336"/>
      <c r="BF863" s="336"/>
    </row>
    <row r="864" spans="1:58" s="109" customFormat="1" ht="12.95" customHeight="1">
      <c r="A864" s="376"/>
      <c r="B864" s="365"/>
      <c r="C864" s="300"/>
      <c r="D864" s="300"/>
      <c r="E864" s="362"/>
      <c r="F864" s="361"/>
      <c r="G864" s="315"/>
      <c r="H864" s="315"/>
      <c r="I864" s="315"/>
      <c r="J864" s="315"/>
      <c r="K864" s="315"/>
      <c r="L864" s="372"/>
      <c r="M864" s="250"/>
      <c r="N864" s="371"/>
      <c r="O864" s="251" t="str">
        <f>IFERROR(INDEX('Pipe Table'!$A$3:$R$39,MATCH('WELD LOG'!N864,'Pipe Table'!$A$3:$A$39,),MATCH('WELD LOG'!M864,'Pipe Table'!$A$3:$R$3,0)),"")</f>
        <v/>
      </c>
      <c r="P864" s="601">
        <f t="shared" si="13"/>
        <v>0</v>
      </c>
      <c r="Q864" s="372"/>
      <c r="R864" s="316"/>
      <c r="S864" s="300"/>
      <c r="T864" s="316"/>
      <c r="U864" s="316"/>
      <c r="V864" s="348"/>
      <c r="W864" s="316"/>
      <c r="X864" s="313"/>
      <c r="Y864" s="313"/>
      <c r="Z864" s="313"/>
      <c r="AA864" s="313"/>
      <c r="AB864" s="313"/>
      <c r="AC864" s="313"/>
      <c r="AD864" s="313"/>
      <c r="AE864" s="316"/>
      <c r="AF864" s="363"/>
      <c r="AG864" s="315"/>
      <c r="AH864" s="313"/>
      <c r="AI864" s="313"/>
      <c r="AJ864" s="313"/>
      <c r="AK864" s="313"/>
      <c r="AL864" s="367"/>
      <c r="AM864" s="378"/>
      <c r="AN864" s="311"/>
      <c r="AO864" s="313"/>
      <c r="AP864" s="373"/>
      <c r="AQ864" s="336"/>
      <c r="AR864" s="336"/>
      <c r="AS864" s="336"/>
      <c r="AT864" s="336"/>
      <c r="AU864" s="336"/>
      <c r="AV864" s="336"/>
      <c r="AW864" s="336"/>
      <c r="AX864" s="336"/>
      <c r="AY864" s="336"/>
      <c r="AZ864" s="336"/>
      <c r="BA864" s="336"/>
      <c r="BB864" s="336"/>
      <c r="BC864" s="336"/>
      <c r="BD864" s="336"/>
      <c r="BE864" s="336"/>
      <c r="BF864" s="336"/>
    </row>
    <row r="865" spans="1:58" s="109" customFormat="1" ht="12.95" customHeight="1">
      <c r="A865" s="376"/>
      <c r="B865" s="365"/>
      <c r="C865" s="300"/>
      <c r="D865" s="300"/>
      <c r="E865" s="362"/>
      <c r="F865" s="361"/>
      <c r="G865" s="315"/>
      <c r="H865" s="315"/>
      <c r="I865" s="315"/>
      <c r="J865" s="315"/>
      <c r="K865" s="315"/>
      <c r="L865" s="372"/>
      <c r="M865" s="250"/>
      <c r="N865" s="371"/>
      <c r="O865" s="251" t="str">
        <f>IFERROR(INDEX('Pipe Table'!$A$3:$R$39,MATCH('WELD LOG'!N865,'Pipe Table'!$A$3:$A$39,),MATCH('WELD LOG'!M865,'Pipe Table'!$A$3:$R$3,0)),"")</f>
        <v/>
      </c>
      <c r="P865" s="601">
        <f t="shared" si="13"/>
        <v>0</v>
      </c>
      <c r="Q865" s="372"/>
      <c r="R865" s="316"/>
      <c r="S865" s="300"/>
      <c r="T865" s="316"/>
      <c r="U865" s="316"/>
      <c r="V865" s="348"/>
      <c r="W865" s="316"/>
      <c r="X865" s="313"/>
      <c r="Y865" s="313"/>
      <c r="Z865" s="313"/>
      <c r="AA865" s="313"/>
      <c r="AB865" s="313"/>
      <c r="AC865" s="313"/>
      <c r="AD865" s="313"/>
      <c r="AE865" s="316"/>
      <c r="AF865" s="363"/>
      <c r="AG865" s="315"/>
      <c r="AH865" s="313"/>
      <c r="AI865" s="313"/>
      <c r="AJ865" s="313"/>
      <c r="AK865" s="313"/>
      <c r="AL865" s="367"/>
      <c r="AM865" s="378"/>
      <c r="AN865" s="311"/>
      <c r="AO865" s="313"/>
      <c r="AP865" s="373"/>
      <c r="AQ865" s="336"/>
      <c r="AR865" s="336"/>
      <c r="AS865" s="336"/>
      <c r="AT865" s="336"/>
      <c r="AU865" s="336"/>
      <c r="AV865" s="336"/>
      <c r="AW865" s="336"/>
      <c r="AX865" s="336"/>
      <c r="AY865" s="336"/>
      <c r="AZ865" s="336"/>
      <c r="BA865" s="336"/>
      <c r="BB865" s="336"/>
      <c r="BC865" s="336"/>
      <c r="BD865" s="336"/>
      <c r="BE865" s="336"/>
      <c r="BF865" s="336"/>
    </row>
    <row r="866" spans="1:58" s="109" customFormat="1" ht="12.95" customHeight="1">
      <c r="A866" s="376"/>
      <c r="B866" s="365"/>
      <c r="C866" s="300"/>
      <c r="D866" s="300"/>
      <c r="E866" s="362"/>
      <c r="F866" s="361"/>
      <c r="G866" s="315"/>
      <c r="H866" s="315"/>
      <c r="I866" s="315"/>
      <c r="J866" s="315"/>
      <c r="K866" s="315"/>
      <c r="L866" s="372"/>
      <c r="M866" s="250"/>
      <c r="N866" s="371"/>
      <c r="O866" s="251" t="str">
        <f>IFERROR(INDEX('Pipe Table'!$A$3:$R$39,MATCH('WELD LOG'!N866,'Pipe Table'!$A$3:$A$39,),MATCH('WELD LOG'!M866,'Pipe Table'!$A$3:$R$3,0)),"")</f>
        <v/>
      </c>
      <c r="P866" s="601">
        <f t="shared" si="13"/>
        <v>0</v>
      </c>
      <c r="Q866" s="372"/>
      <c r="R866" s="316"/>
      <c r="S866" s="300"/>
      <c r="T866" s="316"/>
      <c r="U866" s="316"/>
      <c r="V866" s="348"/>
      <c r="W866" s="316"/>
      <c r="X866" s="313"/>
      <c r="Y866" s="313"/>
      <c r="Z866" s="313"/>
      <c r="AA866" s="313"/>
      <c r="AB866" s="313"/>
      <c r="AC866" s="313"/>
      <c r="AD866" s="313"/>
      <c r="AE866" s="316"/>
      <c r="AF866" s="363"/>
      <c r="AG866" s="315"/>
      <c r="AH866" s="313"/>
      <c r="AI866" s="313"/>
      <c r="AJ866" s="313"/>
      <c r="AK866" s="313"/>
      <c r="AL866" s="367"/>
      <c r="AM866" s="378"/>
      <c r="AN866" s="311"/>
      <c r="AO866" s="313"/>
      <c r="AP866" s="373"/>
      <c r="AQ866" s="336"/>
      <c r="AR866" s="336"/>
      <c r="AS866" s="336"/>
      <c r="AT866" s="336"/>
      <c r="AU866" s="336"/>
      <c r="AV866" s="336"/>
      <c r="AW866" s="336"/>
      <c r="AX866" s="336"/>
      <c r="AY866" s="336"/>
      <c r="AZ866" s="336"/>
      <c r="BA866" s="336"/>
      <c r="BB866" s="336"/>
      <c r="BC866" s="336"/>
      <c r="BD866" s="336"/>
      <c r="BE866" s="336"/>
      <c r="BF866" s="336"/>
    </row>
    <row r="867" spans="1:58" s="109" customFormat="1" ht="12.95" customHeight="1">
      <c r="A867" s="376"/>
      <c r="B867" s="365"/>
      <c r="C867" s="300"/>
      <c r="D867" s="300"/>
      <c r="E867" s="362"/>
      <c r="F867" s="361"/>
      <c r="G867" s="315"/>
      <c r="H867" s="315"/>
      <c r="I867" s="315"/>
      <c r="J867" s="315"/>
      <c r="K867" s="315"/>
      <c r="L867" s="372"/>
      <c r="M867" s="250"/>
      <c r="N867" s="371"/>
      <c r="O867" s="251" t="str">
        <f>IFERROR(INDEX('Pipe Table'!$A$3:$R$39,MATCH('WELD LOG'!N867,'Pipe Table'!$A$3:$A$39,),MATCH('WELD LOG'!M867,'Pipe Table'!$A$3:$R$3,0)),"")</f>
        <v/>
      </c>
      <c r="P867" s="601">
        <f t="shared" si="13"/>
        <v>0</v>
      </c>
      <c r="Q867" s="372"/>
      <c r="R867" s="316"/>
      <c r="S867" s="300"/>
      <c r="T867" s="316"/>
      <c r="U867" s="316"/>
      <c r="V867" s="348"/>
      <c r="W867" s="316"/>
      <c r="X867" s="313"/>
      <c r="Y867" s="313"/>
      <c r="Z867" s="313"/>
      <c r="AA867" s="313"/>
      <c r="AB867" s="313"/>
      <c r="AC867" s="313"/>
      <c r="AD867" s="313"/>
      <c r="AE867" s="316"/>
      <c r="AF867" s="363"/>
      <c r="AG867" s="315"/>
      <c r="AH867" s="313"/>
      <c r="AI867" s="313"/>
      <c r="AJ867" s="313"/>
      <c r="AK867" s="313"/>
      <c r="AL867" s="367"/>
      <c r="AM867" s="378"/>
      <c r="AN867" s="311"/>
      <c r="AO867" s="313"/>
      <c r="AP867" s="373"/>
      <c r="AQ867" s="336"/>
      <c r="AR867" s="336"/>
      <c r="AS867" s="336"/>
      <c r="AT867" s="336"/>
      <c r="AU867" s="336"/>
      <c r="AV867" s="336"/>
      <c r="AW867" s="336"/>
      <c r="AX867" s="336"/>
      <c r="AY867" s="336"/>
      <c r="AZ867" s="336"/>
      <c r="BA867" s="336"/>
      <c r="BB867" s="336"/>
      <c r="BC867" s="336"/>
      <c r="BD867" s="336"/>
      <c r="BE867" s="336"/>
      <c r="BF867" s="336"/>
    </row>
    <row r="868" spans="1:58" s="109" customFormat="1" ht="12.95" customHeight="1">
      <c r="A868" s="376"/>
      <c r="B868" s="365"/>
      <c r="C868" s="300"/>
      <c r="D868" s="300"/>
      <c r="E868" s="362"/>
      <c r="F868" s="361"/>
      <c r="G868" s="315"/>
      <c r="H868" s="315"/>
      <c r="I868" s="315"/>
      <c r="J868" s="315"/>
      <c r="K868" s="315"/>
      <c r="L868" s="372"/>
      <c r="M868" s="250"/>
      <c r="N868" s="371"/>
      <c r="O868" s="251" t="str">
        <f>IFERROR(INDEX('Pipe Table'!$A$3:$R$39,MATCH('WELD LOG'!N868,'Pipe Table'!$A$3:$A$39,),MATCH('WELD LOG'!M868,'Pipe Table'!$A$3:$R$3,0)),"")</f>
        <v/>
      </c>
      <c r="P868" s="601">
        <f t="shared" si="13"/>
        <v>0</v>
      </c>
      <c r="Q868" s="372"/>
      <c r="R868" s="316"/>
      <c r="S868" s="300"/>
      <c r="T868" s="316"/>
      <c r="U868" s="316"/>
      <c r="V868" s="348"/>
      <c r="W868" s="316"/>
      <c r="X868" s="313"/>
      <c r="Y868" s="313"/>
      <c r="Z868" s="313"/>
      <c r="AA868" s="313"/>
      <c r="AB868" s="313"/>
      <c r="AC868" s="313"/>
      <c r="AD868" s="313"/>
      <c r="AE868" s="316"/>
      <c r="AF868" s="363"/>
      <c r="AG868" s="315"/>
      <c r="AH868" s="313"/>
      <c r="AI868" s="313"/>
      <c r="AJ868" s="313"/>
      <c r="AK868" s="313"/>
      <c r="AL868" s="367"/>
      <c r="AM868" s="378"/>
      <c r="AN868" s="311"/>
      <c r="AO868" s="313"/>
      <c r="AP868" s="373"/>
      <c r="AQ868" s="336"/>
      <c r="AR868" s="336"/>
      <c r="AS868" s="336"/>
      <c r="AT868" s="336"/>
      <c r="AU868" s="336"/>
      <c r="AV868" s="336"/>
      <c r="AW868" s="336"/>
      <c r="AX868" s="336"/>
      <c r="AY868" s="336"/>
      <c r="AZ868" s="336"/>
      <c r="BA868" s="336"/>
      <c r="BB868" s="336"/>
      <c r="BC868" s="336"/>
      <c r="BD868" s="336"/>
      <c r="BE868" s="336"/>
      <c r="BF868" s="336"/>
    </row>
    <row r="869" spans="1:58" s="109" customFormat="1" ht="12.95" customHeight="1">
      <c r="A869" s="376"/>
      <c r="B869" s="365"/>
      <c r="C869" s="300"/>
      <c r="D869" s="300"/>
      <c r="E869" s="362"/>
      <c r="F869" s="361"/>
      <c r="G869" s="315"/>
      <c r="H869" s="315"/>
      <c r="I869" s="315"/>
      <c r="J869" s="315"/>
      <c r="K869" s="315"/>
      <c r="L869" s="372"/>
      <c r="M869" s="250"/>
      <c r="N869" s="371"/>
      <c r="O869" s="251" t="str">
        <f>IFERROR(INDEX('Pipe Table'!$A$3:$R$39,MATCH('WELD LOG'!N869,'Pipe Table'!$A$3:$A$39,),MATCH('WELD LOG'!M869,'Pipe Table'!$A$3:$R$3,0)),"")</f>
        <v/>
      </c>
      <c r="P869" s="601">
        <f t="shared" si="13"/>
        <v>0</v>
      </c>
      <c r="Q869" s="372"/>
      <c r="R869" s="316"/>
      <c r="S869" s="300"/>
      <c r="T869" s="316"/>
      <c r="U869" s="316"/>
      <c r="V869" s="348"/>
      <c r="W869" s="316"/>
      <c r="X869" s="313"/>
      <c r="Y869" s="313"/>
      <c r="Z869" s="313"/>
      <c r="AA869" s="313"/>
      <c r="AB869" s="313"/>
      <c r="AC869" s="313"/>
      <c r="AD869" s="313"/>
      <c r="AE869" s="316"/>
      <c r="AF869" s="363"/>
      <c r="AG869" s="315"/>
      <c r="AH869" s="313"/>
      <c r="AI869" s="313"/>
      <c r="AJ869" s="313"/>
      <c r="AK869" s="313"/>
      <c r="AL869" s="367"/>
      <c r="AM869" s="378"/>
      <c r="AN869" s="311"/>
      <c r="AO869" s="313"/>
      <c r="AP869" s="373"/>
      <c r="AQ869" s="336"/>
      <c r="AR869" s="336"/>
      <c r="AS869" s="336"/>
      <c r="AT869" s="336"/>
      <c r="AU869" s="336"/>
      <c r="AV869" s="336"/>
      <c r="AW869" s="336"/>
      <c r="AX869" s="336"/>
      <c r="AY869" s="336"/>
      <c r="AZ869" s="336"/>
      <c r="BA869" s="336"/>
      <c r="BB869" s="336"/>
      <c r="BC869" s="336"/>
      <c r="BD869" s="336"/>
      <c r="BE869" s="336"/>
      <c r="BF869" s="336"/>
    </row>
    <row r="870" spans="1:58" s="109" customFormat="1" ht="12.95" customHeight="1">
      <c r="A870" s="376"/>
      <c r="B870" s="365"/>
      <c r="C870" s="300"/>
      <c r="D870" s="300"/>
      <c r="E870" s="362"/>
      <c r="F870" s="361"/>
      <c r="G870" s="315"/>
      <c r="H870" s="315"/>
      <c r="I870" s="315"/>
      <c r="J870" s="315"/>
      <c r="K870" s="315"/>
      <c r="L870" s="372"/>
      <c r="M870" s="250"/>
      <c r="N870" s="371"/>
      <c r="O870" s="251" t="str">
        <f>IFERROR(INDEX('Pipe Table'!$A$3:$R$39,MATCH('WELD LOG'!N870,'Pipe Table'!$A$3:$A$39,),MATCH('WELD LOG'!M870,'Pipe Table'!$A$3:$R$3,0)),"")</f>
        <v/>
      </c>
      <c r="P870" s="601">
        <f t="shared" si="13"/>
        <v>0</v>
      </c>
      <c r="Q870" s="372"/>
      <c r="R870" s="316"/>
      <c r="S870" s="300"/>
      <c r="T870" s="316"/>
      <c r="U870" s="316"/>
      <c r="V870" s="348"/>
      <c r="W870" s="316"/>
      <c r="X870" s="313"/>
      <c r="Y870" s="313"/>
      <c r="Z870" s="313"/>
      <c r="AA870" s="313"/>
      <c r="AB870" s="313"/>
      <c r="AC870" s="313"/>
      <c r="AD870" s="313"/>
      <c r="AE870" s="316"/>
      <c r="AF870" s="363"/>
      <c r="AG870" s="315"/>
      <c r="AH870" s="313"/>
      <c r="AI870" s="313"/>
      <c r="AJ870" s="313"/>
      <c r="AK870" s="313"/>
      <c r="AL870" s="367"/>
      <c r="AM870" s="378"/>
      <c r="AN870" s="311"/>
      <c r="AO870" s="313"/>
      <c r="AP870" s="373"/>
      <c r="AQ870" s="336"/>
      <c r="AR870" s="336"/>
      <c r="AS870" s="336"/>
      <c r="AT870" s="336"/>
      <c r="AU870" s="336"/>
      <c r="AV870" s="336"/>
      <c r="AW870" s="336"/>
      <c r="AX870" s="336"/>
      <c r="AY870" s="336"/>
      <c r="AZ870" s="336"/>
      <c r="BA870" s="336"/>
      <c r="BB870" s="336"/>
      <c r="BC870" s="336"/>
      <c r="BD870" s="336"/>
      <c r="BE870" s="336"/>
      <c r="BF870" s="336"/>
    </row>
    <row r="871" spans="1:58" s="109" customFormat="1" ht="12.95" customHeight="1">
      <c r="A871" s="376"/>
      <c r="B871" s="365"/>
      <c r="C871" s="300"/>
      <c r="D871" s="300"/>
      <c r="E871" s="362"/>
      <c r="F871" s="361"/>
      <c r="G871" s="315"/>
      <c r="H871" s="315"/>
      <c r="I871" s="315"/>
      <c r="J871" s="315"/>
      <c r="K871" s="315"/>
      <c r="L871" s="372"/>
      <c r="M871" s="250"/>
      <c r="N871" s="371"/>
      <c r="O871" s="251" t="str">
        <f>IFERROR(INDEX('Pipe Table'!$A$3:$R$39,MATCH('WELD LOG'!N871,'Pipe Table'!$A$3:$A$39,),MATCH('WELD LOG'!M871,'Pipe Table'!$A$3:$R$3,0)),"")</f>
        <v/>
      </c>
      <c r="P871" s="601">
        <f t="shared" si="13"/>
        <v>0</v>
      </c>
      <c r="Q871" s="372"/>
      <c r="R871" s="316"/>
      <c r="S871" s="300"/>
      <c r="T871" s="316"/>
      <c r="U871" s="316"/>
      <c r="V871" s="348"/>
      <c r="W871" s="316"/>
      <c r="X871" s="313"/>
      <c r="Y871" s="313"/>
      <c r="Z871" s="313"/>
      <c r="AA871" s="313"/>
      <c r="AB871" s="313"/>
      <c r="AC871" s="313"/>
      <c r="AD871" s="313"/>
      <c r="AE871" s="316"/>
      <c r="AF871" s="363"/>
      <c r="AG871" s="315"/>
      <c r="AH871" s="313"/>
      <c r="AI871" s="313"/>
      <c r="AJ871" s="313"/>
      <c r="AK871" s="313"/>
      <c r="AL871" s="367"/>
      <c r="AM871" s="378"/>
      <c r="AN871" s="311"/>
      <c r="AO871" s="313"/>
      <c r="AP871" s="373"/>
      <c r="AQ871" s="336"/>
      <c r="AR871" s="336"/>
      <c r="AS871" s="336"/>
      <c r="AT871" s="336"/>
      <c r="AU871" s="336"/>
      <c r="AV871" s="336"/>
      <c r="AW871" s="336"/>
      <c r="AX871" s="336"/>
      <c r="AY871" s="336"/>
      <c r="AZ871" s="336"/>
      <c r="BA871" s="336"/>
      <c r="BB871" s="336"/>
      <c r="BC871" s="336"/>
      <c r="BD871" s="336"/>
      <c r="BE871" s="336"/>
      <c r="BF871" s="336"/>
    </row>
    <row r="872" spans="1:58" s="109" customFormat="1" ht="12.95" customHeight="1">
      <c r="A872" s="376"/>
      <c r="B872" s="365"/>
      <c r="C872" s="300"/>
      <c r="D872" s="300"/>
      <c r="E872" s="362"/>
      <c r="F872" s="361"/>
      <c r="G872" s="315"/>
      <c r="H872" s="315"/>
      <c r="I872" s="315"/>
      <c r="J872" s="315"/>
      <c r="K872" s="315"/>
      <c r="L872" s="372"/>
      <c r="M872" s="250"/>
      <c r="N872" s="371"/>
      <c r="O872" s="251" t="str">
        <f>IFERROR(INDEX('Pipe Table'!$A$3:$R$39,MATCH('WELD LOG'!N872,'Pipe Table'!$A$3:$A$39,),MATCH('WELD LOG'!M872,'Pipe Table'!$A$3:$R$3,0)),"")</f>
        <v/>
      </c>
      <c r="P872" s="601">
        <f t="shared" si="13"/>
        <v>0</v>
      </c>
      <c r="Q872" s="372"/>
      <c r="R872" s="316"/>
      <c r="S872" s="300"/>
      <c r="T872" s="316"/>
      <c r="U872" s="316"/>
      <c r="V872" s="348"/>
      <c r="W872" s="316"/>
      <c r="X872" s="313"/>
      <c r="Y872" s="313"/>
      <c r="Z872" s="313"/>
      <c r="AA872" s="313"/>
      <c r="AB872" s="313"/>
      <c r="AC872" s="313"/>
      <c r="AD872" s="313"/>
      <c r="AE872" s="316"/>
      <c r="AF872" s="363"/>
      <c r="AG872" s="315"/>
      <c r="AH872" s="313"/>
      <c r="AI872" s="313"/>
      <c r="AJ872" s="313"/>
      <c r="AK872" s="313"/>
      <c r="AL872" s="367"/>
      <c r="AM872" s="378"/>
      <c r="AN872" s="311"/>
      <c r="AO872" s="313"/>
      <c r="AP872" s="373"/>
      <c r="AQ872" s="336"/>
      <c r="AR872" s="336"/>
      <c r="AS872" s="336"/>
      <c r="AT872" s="336"/>
      <c r="AU872" s="336"/>
      <c r="AV872" s="336"/>
      <c r="AW872" s="336"/>
      <c r="AX872" s="336"/>
      <c r="AY872" s="336"/>
      <c r="AZ872" s="336"/>
      <c r="BA872" s="336"/>
      <c r="BB872" s="336"/>
      <c r="BC872" s="336"/>
      <c r="BD872" s="336"/>
      <c r="BE872" s="336"/>
      <c r="BF872" s="336"/>
    </row>
    <row r="873" spans="1:58" s="109" customFormat="1" ht="12.95" customHeight="1">
      <c r="A873" s="376"/>
      <c r="B873" s="365"/>
      <c r="C873" s="300"/>
      <c r="D873" s="300"/>
      <c r="E873" s="362"/>
      <c r="F873" s="361"/>
      <c r="G873" s="315"/>
      <c r="H873" s="315"/>
      <c r="I873" s="315"/>
      <c r="J873" s="315"/>
      <c r="K873" s="315"/>
      <c r="L873" s="372"/>
      <c r="M873" s="250"/>
      <c r="N873" s="371"/>
      <c r="O873" s="251" t="str">
        <f>IFERROR(INDEX('Pipe Table'!$A$3:$R$39,MATCH('WELD LOG'!N873,'Pipe Table'!$A$3:$A$39,),MATCH('WELD LOG'!M873,'Pipe Table'!$A$3:$R$3,0)),"")</f>
        <v/>
      </c>
      <c r="P873" s="601">
        <f t="shared" si="13"/>
        <v>0</v>
      </c>
      <c r="Q873" s="372"/>
      <c r="R873" s="316"/>
      <c r="S873" s="300"/>
      <c r="T873" s="316"/>
      <c r="U873" s="316"/>
      <c r="V873" s="348"/>
      <c r="W873" s="316"/>
      <c r="X873" s="313"/>
      <c r="Y873" s="313"/>
      <c r="Z873" s="313"/>
      <c r="AA873" s="313"/>
      <c r="AB873" s="313"/>
      <c r="AC873" s="313"/>
      <c r="AD873" s="313"/>
      <c r="AE873" s="316"/>
      <c r="AF873" s="363"/>
      <c r="AG873" s="315"/>
      <c r="AH873" s="313"/>
      <c r="AI873" s="313"/>
      <c r="AJ873" s="313"/>
      <c r="AK873" s="313"/>
      <c r="AL873" s="367"/>
      <c r="AM873" s="378"/>
      <c r="AN873" s="311"/>
      <c r="AO873" s="313"/>
      <c r="AP873" s="373"/>
      <c r="AQ873" s="336"/>
      <c r="AR873" s="336"/>
      <c r="AS873" s="336"/>
      <c r="AT873" s="336"/>
      <c r="AU873" s="336"/>
      <c r="AV873" s="336"/>
      <c r="AW873" s="336"/>
      <c r="AX873" s="336"/>
      <c r="AY873" s="336"/>
      <c r="AZ873" s="336"/>
      <c r="BA873" s="336"/>
      <c r="BB873" s="336"/>
      <c r="BC873" s="336"/>
      <c r="BD873" s="336"/>
      <c r="BE873" s="336"/>
      <c r="BF873" s="336"/>
    </row>
    <row r="874" spans="1:58" s="109" customFormat="1" ht="12.95" customHeight="1">
      <c r="A874" s="376"/>
      <c r="B874" s="365"/>
      <c r="C874" s="300"/>
      <c r="D874" s="300"/>
      <c r="E874" s="362"/>
      <c r="F874" s="361"/>
      <c r="G874" s="315"/>
      <c r="H874" s="315"/>
      <c r="I874" s="315"/>
      <c r="J874" s="315"/>
      <c r="K874" s="315"/>
      <c r="L874" s="372"/>
      <c r="M874" s="250"/>
      <c r="N874" s="371"/>
      <c r="O874" s="251" t="str">
        <f>IFERROR(INDEX('Pipe Table'!$A$3:$R$39,MATCH('WELD LOG'!N874,'Pipe Table'!$A$3:$A$39,),MATCH('WELD LOG'!M874,'Pipe Table'!$A$3:$R$3,0)),"")</f>
        <v/>
      </c>
      <c r="P874" s="601">
        <f t="shared" si="13"/>
        <v>0</v>
      </c>
      <c r="Q874" s="372"/>
      <c r="R874" s="316"/>
      <c r="S874" s="300"/>
      <c r="T874" s="316"/>
      <c r="U874" s="316"/>
      <c r="V874" s="348"/>
      <c r="W874" s="316"/>
      <c r="X874" s="313"/>
      <c r="Y874" s="313"/>
      <c r="Z874" s="313"/>
      <c r="AA874" s="313"/>
      <c r="AB874" s="313"/>
      <c r="AC874" s="313"/>
      <c r="AD874" s="313"/>
      <c r="AE874" s="316"/>
      <c r="AF874" s="363"/>
      <c r="AG874" s="315"/>
      <c r="AH874" s="313"/>
      <c r="AI874" s="313"/>
      <c r="AJ874" s="313"/>
      <c r="AK874" s="313"/>
      <c r="AL874" s="367"/>
      <c r="AM874" s="378"/>
      <c r="AN874" s="311"/>
      <c r="AO874" s="313"/>
      <c r="AP874" s="373"/>
      <c r="AQ874" s="336"/>
      <c r="AR874" s="336"/>
      <c r="AS874" s="336"/>
      <c r="AT874" s="336"/>
      <c r="AU874" s="336"/>
      <c r="AV874" s="336"/>
      <c r="AW874" s="336"/>
      <c r="AX874" s="336"/>
      <c r="AY874" s="336"/>
      <c r="AZ874" s="336"/>
      <c r="BA874" s="336"/>
      <c r="BB874" s="336"/>
      <c r="BC874" s="336"/>
      <c r="BD874" s="336"/>
      <c r="BE874" s="336"/>
      <c r="BF874" s="336"/>
    </row>
    <row r="875" spans="1:58" s="109" customFormat="1" ht="12.95" customHeight="1">
      <c r="A875" s="376"/>
      <c r="B875" s="365"/>
      <c r="C875" s="300"/>
      <c r="D875" s="300"/>
      <c r="E875" s="362"/>
      <c r="F875" s="361"/>
      <c r="G875" s="315"/>
      <c r="H875" s="315"/>
      <c r="I875" s="315"/>
      <c r="J875" s="315"/>
      <c r="K875" s="315"/>
      <c r="L875" s="372"/>
      <c r="M875" s="250"/>
      <c r="N875" s="371"/>
      <c r="O875" s="251" t="str">
        <f>IFERROR(INDEX('Pipe Table'!$A$3:$R$39,MATCH('WELD LOG'!N875,'Pipe Table'!$A$3:$A$39,),MATCH('WELD LOG'!M875,'Pipe Table'!$A$3:$R$3,0)),"")</f>
        <v/>
      </c>
      <c r="P875" s="601">
        <f t="shared" si="13"/>
        <v>0</v>
      </c>
      <c r="Q875" s="372"/>
      <c r="R875" s="316"/>
      <c r="S875" s="300"/>
      <c r="T875" s="316"/>
      <c r="U875" s="316"/>
      <c r="V875" s="348"/>
      <c r="W875" s="316"/>
      <c r="X875" s="313"/>
      <c r="Y875" s="313"/>
      <c r="Z875" s="313"/>
      <c r="AA875" s="313"/>
      <c r="AB875" s="313"/>
      <c r="AC875" s="313"/>
      <c r="AD875" s="313"/>
      <c r="AE875" s="316"/>
      <c r="AF875" s="363"/>
      <c r="AG875" s="315"/>
      <c r="AH875" s="313"/>
      <c r="AI875" s="313"/>
      <c r="AJ875" s="313"/>
      <c r="AK875" s="313"/>
      <c r="AL875" s="367"/>
      <c r="AM875" s="378"/>
      <c r="AN875" s="311"/>
      <c r="AO875" s="313"/>
      <c r="AP875" s="373"/>
      <c r="AQ875" s="336"/>
      <c r="AR875" s="336"/>
      <c r="AS875" s="336"/>
      <c r="AT875" s="336"/>
      <c r="AU875" s="336"/>
      <c r="AV875" s="336"/>
      <c r="AW875" s="336"/>
      <c r="AX875" s="336"/>
      <c r="AY875" s="336"/>
      <c r="AZ875" s="336"/>
      <c r="BA875" s="336"/>
      <c r="BB875" s="336"/>
      <c r="BC875" s="336"/>
      <c r="BD875" s="336"/>
      <c r="BE875" s="336"/>
      <c r="BF875" s="336"/>
    </row>
    <row r="876" spans="1:58" s="109" customFormat="1" ht="12.95" customHeight="1">
      <c r="A876" s="376"/>
      <c r="B876" s="300"/>
      <c r="C876" s="300"/>
      <c r="D876" s="300"/>
      <c r="E876" s="362"/>
      <c r="F876" s="361"/>
      <c r="G876" s="315"/>
      <c r="H876" s="315"/>
      <c r="I876" s="315"/>
      <c r="J876" s="315"/>
      <c r="K876" s="315"/>
      <c r="L876" s="316"/>
      <c r="M876" s="250"/>
      <c r="N876" s="371"/>
      <c r="O876" s="251" t="str">
        <f>IFERROR(INDEX('Pipe Table'!$A$3:$R$39,MATCH('WELD LOG'!N876,'Pipe Table'!$A$3:$A$39,),MATCH('WELD LOG'!M876,'Pipe Table'!$A$3:$R$3,0)),"")</f>
        <v/>
      </c>
      <c r="P876" s="601">
        <f t="shared" si="13"/>
        <v>0</v>
      </c>
      <c r="Q876" s="316"/>
      <c r="R876" s="316"/>
      <c r="S876" s="300"/>
      <c r="T876" s="316"/>
      <c r="U876" s="316"/>
      <c r="V876" s="348"/>
      <c r="W876" s="316"/>
      <c r="X876" s="313"/>
      <c r="Y876" s="313"/>
      <c r="Z876" s="313"/>
      <c r="AA876" s="313"/>
      <c r="AB876" s="313"/>
      <c r="AC876" s="313"/>
      <c r="AD876" s="313"/>
      <c r="AE876" s="316"/>
      <c r="AF876" s="363"/>
      <c r="AG876" s="315"/>
      <c r="AH876" s="313"/>
      <c r="AI876" s="313"/>
      <c r="AJ876" s="313"/>
      <c r="AK876" s="313"/>
      <c r="AL876" s="367"/>
      <c r="AM876" s="378"/>
      <c r="AN876" s="311"/>
      <c r="AO876" s="313"/>
      <c r="AP876" s="373"/>
      <c r="AQ876" s="336"/>
      <c r="AR876" s="336"/>
      <c r="AS876" s="336"/>
      <c r="AT876" s="336"/>
      <c r="AU876" s="336"/>
      <c r="AV876" s="336"/>
      <c r="AW876" s="336"/>
      <c r="AX876" s="336"/>
      <c r="AY876" s="336"/>
      <c r="AZ876" s="336"/>
      <c r="BA876" s="336"/>
      <c r="BB876" s="336"/>
      <c r="BC876" s="336"/>
      <c r="BD876" s="336"/>
      <c r="BE876" s="336"/>
      <c r="BF876" s="336"/>
    </row>
    <row r="877" spans="1:58" s="109" customFormat="1" ht="12.95" customHeight="1">
      <c r="A877" s="376"/>
      <c r="B877" s="300"/>
      <c r="C877" s="300"/>
      <c r="D877" s="300"/>
      <c r="E877" s="362"/>
      <c r="F877" s="361"/>
      <c r="G877" s="315"/>
      <c r="H877" s="315"/>
      <c r="I877" s="315"/>
      <c r="J877" s="315"/>
      <c r="K877" s="315"/>
      <c r="L877" s="316"/>
      <c r="M877" s="250"/>
      <c r="N877" s="371"/>
      <c r="O877" s="251" t="str">
        <f>IFERROR(INDEX('Pipe Table'!$A$3:$R$39,MATCH('WELD LOG'!N877,'Pipe Table'!$A$3:$A$39,),MATCH('WELD LOG'!M877,'Pipe Table'!$A$3:$R$3,0)),"")</f>
        <v/>
      </c>
      <c r="P877" s="601">
        <f t="shared" si="13"/>
        <v>0</v>
      </c>
      <c r="Q877" s="316"/>
      <c r="R877" s="316"/>
      <c r="S877" s="300"/>
      <c r="T877" s="316"/>
      <c r="U877" s="316"/>
      <c r="V877" s="348"/>
      <c r="W877" s="316"/>
      <c r="X877" s="313"/>
      <c r="Y877" s="313"/>
      <c r="Z877" s="313"/>
      <c r="AA877" s="313"/>
      <c r="AB877" s="313"/>
      <c r="AC877" s="313"/>
      <c r="AD877" s="313"/>
      <c r="AE877" s="316"/>
      <c r="AF877" s="363"/>
      <c r="AG877" s="315"/>
      <c r="AH877" s="313"/>
      <c r="AI877" s="313"/>
      <c r="AJ877" s="313"/>
      <c r="AK877" s="313"/>
      <c r="AL877" s="367"/>
      <c r="AM877" s="378"/>
      <c r="AN877" s="311"/>
      <c r="AO877" s="313"/>
      <c r="AP877" s="373"/>
      <c r="AQ877" s="336"/>
      <c r="AR877" s="336"/>
      <c r="AS877" s="336"/>
      <c r="AT877" s="336"/>
      <c r="AU877" s="336"/>
      <c r="AV877" s="336"/>
      <c r="AW877" s="336"/>
      <c r="AX877" s="336"/>
      <c r="AY877" s="336"/>
      <c r="AZ877" s="336"/>
      <c r="BA877" s="336"/>
      <c r="BB877" s="336"/>
      <c r="BC877" s="336"/>
      <c r="BD877" s="336"/>
      <c r="BE877" s="336"/>
      <c r="BF877" s="336"/>
    </row>
    <row r="878" spans="1:58" s="109" customFormat="1" ht="12.95" customHeight="1">
      <c r="A878" s="376"/>
      <c r="B878" s="300"/>
      <c r="C878" s="300"/>
      <c r="D878" s="300"/>
      <c r="E878" s="362"/>
      <c r="F878" s="361"/>
      <c r="G878" s="315"/>
      <c r="H878" s="315"/>
      <c r="I878" s="315"/>
      <c r="J878" s="315"/>
      <c r="K878" s="315"/>
      <c r="L878" s="316"/>
      <c r="M878" s="250"/>
      <c r="N878" s="371"/>
      <c r="O878" s="251" t="str">
        <f>IFERROR(INDEX('Pipe Table'!$A$3:$R$39,MATCH('WELD LOG'!N878,'Pipe Table'!$A$3:$A$39,),MATCH('WELD LOG'!M878,'Pipe Table'!$A$3:$R$3,0)),"")</f>
        <v/>
      </c>
      <c r="P878" s="601">
        <f t="shared" si="13"/>
        <v>0</v>
      </c>
      <c r="Q878" s="316"/>
      <c r="R878" s="316"/>
      <c r="S878" s="300"/>
      <c r="T878" s="316"/>
      <c r="U878" s="316"/>
      <c r="V878" s="348"/>
      <c r="W878" s="316"/>
      <c r="X878" s="313"/>
      <c r="Y878" s="313"/>
      <c r="Z878" s="313"/>
      <c r="AA878" s="313"/>
      <c r="AB878" s="313"/>
      <c r="AC878" s="313"/>
      <c r="AD878" s="313"/>
      <c r="AE878" s="316"/>
      <c r="AF878" s="363"/>
      <c r="AG878" s="315"/>
      <c r="AH878" s="313"/>
      <c r="AI878" s="313"/>
      <c r="AJ878" s="313"/>
      <c r="AK878" s="313"/>
      <c r="AL878" s="367"/>
      <c r="AM878" s="378"/>
      <c r="AN878" s="311"/>
      <c r="AO878" s="313"/>
      <c r="AP878" s="373"/>
      <c r="AQ878" s="336"/>
      <c r="AR878" s="336"/>
      <c r="AS878" s="336"/>
      <c r="AT878" s="336"/>
      <c r="AU878" s="336"/>
      <c r="AV878" s="336"/>
      <c r="AW878" s="336"/>
      <c r="AX878" s="336"/>
      <c r="AY878" s="336"/>
      <c r="AZ878" s="336"/>
      <c r="BA878" s="336"/>
      <c r="BB878" s="336"/>
      <c r="BC878" s="336"/>
      <c r="BD878" s="336"/>
      <c r="BE878" s="336"/>
      <c r="BF878" s="336"/>
    </row>
    <row r="879" spans="1:58" s="109" customFormat="1" ht="12.95" customHeight="1">
      <c r="A879" s="376"/>
      <c r="B879" s="365"/>
      <c r="C879" s="300"/>
      <c r="D879" s="300"/>
      <c r="E879" s="362"/>
      <c r="F879" s="361"/>
      <c r="G879" s="315"/>
      <c r="H879" s="315"/>
      <c r="I879" s="315"/>
      <c r="J879" s="315"/>
      <c r="K879" s="315"/>
      <c r="L879" s="372"/>
      <c r="M879" s="250"/>
      <c r="N879" s="371"/>
      <c r="O879" s="251" t="str">
        <f>IFERROR(INDEX('Pipe Table'!$A$3:$R$39,MATCH('WELD LOG'!N879,'Pipe Table'!$A$3:$A$39,),MATCH('WELD LOG'!M879,'Pipe Table'!$A$3:$R$3,0)),"")</f>
        <v/>
      </c>
      <c r="P879" s="601">
        <f t="shared" si="13"/>
        <v>0</v>
      </c>
      <c r="Q879" s="372"/>
      <c r="R879" s="316"/>
      <c r="S879" s="300"/>
      <c r="T879" s="316"/>
      <c r="U879" s="316"/>
      <c r="V879" s="348"/>
      <c r="W879" s="316"/>
      <c r="X879" s="313"/>
      <c r="Y879" s="313"/>
      <c r="Z879" s="313"/>
      <c r="AA879" s="313"/>
      <c r="AB879" s="313"/>
      <c r="AC879" s="313"/>
      <c r="AD879" s="313"/>
      <c r="AE879" s="316"/>
      <c r="AF879" s="363"/>
      <c r="AG879" s="315"/>
      <c r="AH879" s="313"/>
      <c r="AI879" s="313"/>
      <c r="AJ879" s="313"/>
      <c r="AK879" s="313"/>
      <c r="AL879" s="367"/>
      <c r="AM879" s="378"/>
      <c r="AN879" s="311"/>
      <c r="AO879" s="313"/>
      <c r="AP879" s="373"/>
      <c r="AQ879" s="336"/>
      <c r="AR879" s="336"/>
      <c r="AS879" s="336"/>
      <c r="AT879" s="336"/>
      <c r="AU879" s="336"/>
      <c r="AV879" s="336"/>
      <c r="AW879" s="336"/>
      <c r="AX879" s="336"/>
      <c r="AY879" s="336"/>
      <c r="AZ879" s="336"/>
      <c r="BA879" s="336"/>
      <c r="BB879" s="336"/>
      <c r="BC879" s="336"/>
      <c r="BD879" s="336"/>
      <c r="BE879" s="336"/>
      <c r="BF879" s="336"/>
    </row>
    <row r="880" spans="1:58" s="109" customFormat="1" ht="12.95" customHeight="1">
      <c r="A880" s="376"/>
      <c r="B880" s="365"/>
      <c r="C880" s="300"/>
      <c r="D880" s="300"/>
      <c r="E880" s="362"/>
      <c r="F880" s="361"/>
      <c r="G880" s="315"/>
      <c r="H880" s="315"/>
      <c r="I880" s="315"/>
      <c r="J880" s="315"/>
      <c r="K880" s="315"/>
      <c r="L880" s="372"/>
      <c r="M880" s="250"/>
      <c r="N880" s="371"/>
      <c r="O880" s="251" t="str">
        <f>IFERROR(INDEX('Pipe Table'!$A$3:$R$39,MATCH('WELD LOG'!N880,'Pipe Table'!$A$3:$A$39,),MATCH('WELD LOG'!M880,'Pipe Table'!$A$3:$R$3,0)),"")</f>
        <v/>
      </c>
      <c r="P880" s="601">
        <f t="shared" si="13"/>
        <v>0</v>
      </c>
      <c r="Q880" s="372"/>
      <c r="R880" s="316"/>
      <c r="S880" s="300"/>
      <c r="T880" s="316"/>
      <c r="U880" s="316"/>
      <c r="V880" s="348"/>
      <c r="W880" s="316"/>
      <c r="X880" s="313"/>
      <c r="Y880" s="313"/>
      <c r="Z880" s="313"/>
      <c r="AA880" s="313"/>
      <c r="AB880" s="313"/>
      <c r="AC880" s="313"/>
      <c r="AD880" s="313"/>
      <c r="AE880" s="316"/>
      <c r="AF880" s="363"/>
      <c r="AG880" s="315"/>
      <c r="AH880" s="313"/>
      <c r="AI880" s="313"/>
      <c r="AJ880" s="313"/>
      <c r="AK880" s="313"/>
      <c r="AL880" s="367"/>
      <c r="AM880" s="378"/>
      <c r="AN880" s="311"/>
      <c r="AO880" s="313"/>
      <c r="AP880" s="373"/>
      <c r="AQ880" s="336"/>
      <c r="AR880" s="336"/>
      <c r="AS880" s="336"/>
      <c r="AT880" s="336"/>
      <c r="AU880" s="336"/>
      <c r="AV880" s="336"/>
      <c r="AW880" s="336"/>
      <c r="AX880" s="336"/>
      <c r="AY880" s="336"/>
      <c r="AZ880" s="336"/>
      <c r="BA880" s="336"/>
      <c r="BB880" s="336"/>
      <c r="BC880" s="336"/>
      <c r="BD880" s="336"/>
      <c r="BE880" s="336"/>
      <c r="BF880" s="336"/>
    </row>
    <row r="881" spans="1:58" s="109" customFormat="1" ht="12.95" customHeight="1">
      <c r="A881" s="376"/>
      <c r="B881" s="365"/>
      <c r="C881" s="300"/>
      <c r="D881" s="300"/>
      <c r="E881" s="362"/>
      <c r="F881" s="361"/>
      <c r="G881" s="315"/>
      <c r="H881" s="315"/>
      <c r="I881" s="315"/>
      <c r="J881" s="315"/>
      <c r="K881" s="315"/>
      <c r="L881" s="372"/>
      <c r="M881" s="250"/>
      <c r="N881" s="371"/>
      <c r="O881" s="251" t="str">
        <f>IFERROR(INDEX('Pipe Table'!$A$3:$R$39,MATCH('WELD LOG'!N881,'Pipe Table'!$A$3:$A$39,),MATCH('WELD LOG'!M881,'Pipe Table'!$A$3:$R$3,0)),"")</f>
        <v/>
      </c>
      <c r="P881" s="601">
        <f t="shared" si="13"/>
        <v>0</v>
      </c>
      <c r="Q881" s="372"/>
      <c r="R881" s="316"/>
      <c r="S881" s="300"/>
      <c r="T881" s="316"/>
      <c r="U881" s="316"/>
      <c r="V881" s="348"/>
      <c r="W881" s="316"/>
      <c r="X881" s="313"/>
      <c r="Y881" s="313"/>
      <c r="Z881" s="313"/>
      <c r="AA881" s="313"/>
      <c r="AB881" s="313"/>
      <c r="AC881" s="313"/>
      <c r="AD881" s="313"/>
      <c r="AE881" s="316"/>
      <c r="AF881" s="363"/>
      <c r="AG881" s="315"/>
      <c r="AH881" s="313"/>
      <c r="AI881" s="313"/>
      <c r="AJ881" s="313"/>
      <c r="AK881" s="313"/>
      <c r="AL881" s="367"/>
      <c r="AM881" s="378"/>
      <c r="AN881" s="311"/>
      <c r="AO881" s="313"/>
      <c r="AP881" s="373"/>
      <c r="AQ881" s="336"/>
      <c r="AR881" s="336"/>
      <c r="AS881" s="336"/>
      <c r="AT881" s="336"/>
      <c r="AU881" s="336"/>
      <c r="AV881" s="336"/>
      <c r="AW881" s="336"/>
      <c r="AX881" s="336"/>
      <c r="AY881" s="336"/>
      <c r="AZ881" s="336"/>
      <c r="BA881" s="336"/>
      <c r="BB881" s="336"/>
      <c r="BC881" s="336"/>
      <c r="BD881" s="336"/>
      <c r="BE881" s="336"/>
      <c r="BF881" s="336"/>
    </row>
    <row r="882" spans="1:58" s="109" customFormat="1" ht="12.95" customHeight="1">
      <c r="A882" s="376"/>
      <c r="B882" s="365"/>
      <c r="C882" s="300"/>
      <c r="D882" s="300"/>
      <c r="E882" s="362"/>
      <c r="F882" s="361"/>
      <c r="G882" s="315"/>
      <c r="H882" s="315"/>
      <c r="I882" s="315"/>
      <c r="J882" s="315"/>
      <c r="K882" s="315"/>
      <c r="L882" s="372"/>
      <c r="M882" s="250"/>
      <c r="N882" s="371"/>
      <c r="O882" s="251" t="str">
        <f>IFERROR(INDEX('Pipe Table'!$A$3:$R$39,MATCH('WELD LOG'!N882,'Pipe Table'!$A$3:$A$39,),MATCH('WELD LOG'!M882,'Pipe Table'!$A$3:$R$3,0)),"")</f>
        <v/>
      </c>
      <c r="P882" s="601">
        <f t="shared" si="13"/>
        <v>0</v>
      </c>
      <c r="Q882" s="372"/>
      <c r="R882" s="316"/>
      <c r="S882" s="300"/>
      <c r="T882" s="316"/>
      <c r="U882" s="316"/>
      <c r="V882" s="348"/>
      <c r="W882" s="316"/>
      <c r="X882" s="313"/>
      <c r="Y882" s="313"/>
      <c r="Z882" s="313"/>
      <c r="AA882" s="313"/>
      <c r="AB882" s="313"/>
      <c r="AC882" s="313"/>
      <c r="AD882" s="313"/>
      <c r="AE882" s="316"/>
      <c r="AF882" s="363"/>
      <c r="AG882" s="315"/>
      <c r="AH882" s="313"/>
      <c r="AI882" s="313"/>
      <c r="AJ882" s="313"/>
      <c r="AK882" s="313"/>
      <c r="AL882" s="367"/>
      <c r="AM882" s="378"/>
      <c r="AN882" s="311"/>
      <c r="AO882" s="313"/>
      <c r="AP882" s="373"/>
      <c r="AQ882" s="336"/>
      <c r="AR882" s="336"/>
      <c r="AS882" s="336"/>
      <c r="AT882" s="336"/>
      <c r="AU882" s="336"/>
      <c r="AV882" s="336"/>
      <c r="AW882" s="336"/>
      <c r="AX882" s="336"/>
      <c r="AY882" s="336"/>
      <c r="AZ882" s="336"/>
      <c r="BA882" s="336"/>
      <c r="BB882" s="336"/>
      <c r="BC882" s="336"/>
      <c r="BD882" s="336"/>
      <c r="BE882" s="336"/>
      <c r="BF882" s="336"/>
    </row>
    <row r="883" spans="1:58" s="109" customFormat="1" ht="12.95" customHeight="1">
      <c r="A883" s="341"/>
      <c r="B883" s="358"/>
      <c r="C883" s="355"/>
      <c r="D883" s="355"/>
      <c r="E883" s="370"/>
      <c r="F883" s="361"/>
      <c r="G883" s="355"/>
      <c r="H883" s="355"/>
      <c r="I883" s="315"/>
      <c r="J883" s="315"/>
      <c r="K883" s="315"/>
      <c r="L883" s="316"/>
      <c r="M883" s="250"/>
      <c r="N883" s="371"/>
      <c r="O883" s="251" t="str">
        <f>IFERROR(INDEX('Pipe Table'!$A$3:$R$39,MATCH('WELD LOG'!N883,'Pipe Table'!$A$3:$A$39,),MATCH('WELD LOG'!M883,'Pipe Table'!$A$3:$R$3,0)),"")</f>
        <v/>
      </c>
      <c r="P883" s="601">
        <f t="shared" si="13"/>
        <v>0</v>
      </c>
      <c r="Q883" s="316"/>
      <c r="R883" s="316"/>
      <c r="S883" s="352"/>
      <c r="T883" s="316"/>
      <c r="U883" s="316"/>
      <c r="V883" s="348"/>
      <c r="W883" s="316"/>
      <c r="X883" s="313"/>
      <c r="Y883" s="313"/>
      <c r="Z883" s="350"/>
      <c r="AA883" s="350"/>
      <c r="AB883" s="350"/>
      <c r="AC883" s="313"/>
      <c r="AD883" s="313"/>
      <c r="AE883" s="316"/>
      <c r="AF883" s="363"/>
      <c r="AG883" s="315"/>
      <c r="AH883" s="313"/>
      <c r="AI883" s="313"/>
      <c r="AJ883" s="313"/>
      <c r="AK883" s="313"/>
      <c r="AL883" s="367"/>
      <c r="AM883" s="378"/>
      <c r="AN883" s="311"/>
      <c r="AO883" s="313"/>
      <c r="AP883" s="373"/>
      <c r="AQ883" s="336"/>
      <c r="AR883" s="336"/>
      <c r="AS883" s="336"/>
      <c r="AT883" s="336"/>
      <c r="AU883" s="336"/>
      <c r="AV883" s="336"/>
      <c r="AW883" s="336"/>
      <c r="AX883" s="336"/>
      <c r="AY883" s="336"/>
      <c r="AZ883" s="336"/>
      <c r="BA883" s="336"/>
      <c r="BB883" s="336"/>
      <c r="BC883" s="336"/>
      <c r="BD883" s="336"/>
      <c r="BE883" s="336"/>
      <c r="BF883" s="336"/>
    </row>
    <row r="884" spans="1:58" s="109" customFormat="1" ht="12.95" customHeight="1">
      <c r="A884" s="341"/>
      <c r="B884" s="358"/>
      <c r="C884" s="355"/>
      <c r="D884" s="355"/>
      <c r="E884" s="370"/>
      <c r="F884" s="361"/>
      <c r="G884" s="355"/>
      <c r="H884" s="355"/>
      <c r="I884" s="315"/>
      <c r="J884" s="315"/>
      <c r="K884" s="315"/>
      <c r="L884" s="316"/>
      <c r="M884" s="250"/>
      <c r="N884" s="371"/>
      <c r="O884" s="251" t="str">
        <f>IFERROR(INDEX('Pipe Table'!$A$3:$R$39,MATCH('WELD LOG'!N884,'Pipe Table'!$A$3:$A$39,),MATCH('WELD LOG'!M884,'Pipe Table'!$A$3:$R$3,0)),"")</f>
        <v/>
      </c>
      <c r="P884" s="601">
        <f t="shared" si="13"/>
        <v>0</v>
      </c>
      <c r="Q884" s="316"/>
      <c r="R884" s="316"/>
      <c r="S884" s="352"/>
      <c r="T884" s="316"/>
      <c r="U884" s="316"/>
      <c r="V884" s="348"/>
      <c r="W884" s="316"/>
      <c r="X884" s="313"/>
      <c r="Y884" s="313"/>
      <c r="Z884" s="350"/>
      <c r="AA884" s="350"/>
      <c r="AB884" s="350"/>
      <c r="AC884" s="313"/>
      <c r="AD884" s="313"/>
      <c r="AE884" s="316"/>
      <c r="AF884" s="363"/>
      <c r="AG884" s="315"/>
      <c r="AH884" s="313"/>
      <c r="AI884" s="313"/>
      <c r="AJ884" s="313"/>
      <c r="AK884" s="313"/>
      <c r="AL884" s="367"/>
      <c r="AM884" s="378"/>
      <c r="AN884" s="311"/>
      <c r="AO884" s="313"/>
      <c r="AP884" s="373"/>
      <c r="AQ884" s="336"/>
      <c r="AR884" s="336"/>
      <c r="AS884" s="336"/>
      <c r="AT884" s="336"/>
      <c r="AU884" s="336"/>
      <c r="AV884" s="336"/>
      <c r="AW884" s="336"/>
      <c r="AX884" s="336"/>
      <c r="AY884" s="336"/>
      <c r="AZ884" s="336"/>
      <c r="BA884" s="336"/>
      <c r="BB884" s="336"/>
      <c r="BC884" s="336"/>
      <c r="BD884" s="336"/>
      <c r="BE884" s="336"/>
      <c r="BF884" s="336"/>
    </row>
    <row r="885" spans="1:58" s="109" customFormat="1" ht="12.95" customHeight="1">
      <c r="A885" s="376"/>
      <c r="B885" s="365"/>
      <c r="C885" s="300"/>
      <c r="D885" s="300"/>
      <c r="E885" s="362"/>
      <c r="F885" s="361"/>
      <c r="G885" s="352"/>
      <c r="H885" s="352"/>
      <c r="I885" s="352"/>
      <c r="J885" s="352"/>
      <c r="K885" s="315"/>
      <c r="L885" s="300"/>
      <c r="M885" s="250"/>
      <c r="N885" s="371"/>
      <c r="O885" s="251" t="str">
        <f>IFERROR(INDEX('Pipe Table'!$A$3:$R$39,MATCH('WELD LOG'!N885,'Pipe Table'!$A$3:$A$39,),MATCH('WELD LOG'!M885,'Pipe Table'!$A$3:$R$3,0)),"")</f>
        <v/>
      </c>
      <c r="P885" s="601">
        <f t="shared" si="13"/>
        <v>0</v>
      </c>
      <c r="Q885" s="316"/>
      <c r="R885" s="316"/>
      <c r="S885" s="300"/>
      <c r="T885" s="314"/>
      <c r="U885" s="316"/>
      <c r="V885" s="348"/>
      <c r="W885" s="300"/>
      <c r="X885" s="350"/>
      <c r="Y885" s="313"/>
      <c r="Z885" s="313"/>
      <c r="AA885" s="313"/>
      <c r="AB885" s="313"/>
      <c r="AC885" s="313"/>
      <c r="AD885" s="380"/>
      <c r="AE885" s="316"/>
      <c r="AF885" s="363"/>
      <c r="AG885" s="315"/>
      <c r="AH885" s="313"/>
      <c r="AI885" s="313"/>
      <c r="AJ885" s="313"/>
      <c r="AK885" s="313"/>
      <c r="AL885" s="367"/>
      <c r="AM885" s="378"/>
      <c r="AN885" s="367"/>
      <c r="AO885" s="313"/>
      <c r="AP885" s="373"/>
      <c r="AQ885" s="336"/>
      <c r="AR885" s="336"/>
      <c r="AS885" s="336"/>
      <c r="AT885" s="336"/>
      <c r="AU885" s="336"/>
      <c r="AV885" s="336"/>
      <c r="AW885" s="336"/>
      <c r="AX885" s="336"/>
      <c r="AY885" s="336"/>
      <c r="AZ885" s="336"/>
      <c r="BA885" s="336"/>
      <c r="BB885" s="336"/>
      <c r="BC885" s="336"/>
      <c r="BD885" s="336"/>
      <c r="BE885" s="336"/>
      <c r="BF885" s="336"/>
    </row>
    <row r="886" spans="1:58" s="109" customFormat="1" ht="12.95" customHeight="1">
      <c r="A886" s="376"/>
      <c r="B886" s="365"/>
      <c r="C886" s="300"/>
      <c r="D886" s="300"/>
      <c r="E886" s="362"/>
      <c r="F886" s="361"/>
      <c r="G886" s="315"/>
      <c r="H886" s="315"/>
      <c r="I886" s="315"/>
      <c r="J886" s="315"/>
      <c r="K886" s="315"/>
      <c r="L886" s="316"/>
      <c r="M886" s="250"/>
      <c r="N886" s="371"/>
      <c r="O886" s="251" t="str">
        <f>IFERROR(INDEX('Pipe Table'!$A$3:$R$39,MATCH('WELD LOG'!N886,'Pipe Table'!$A$3:$A$39,),MATCH('WELD LOG'!M886,'Pipe Table'!$A$3:$R$3,0)),"")</f>
        <v/>
      </c>
      <c r="P886" s="601">
        <f t="shared" si="13"/>
        <v>0</v>
      </c>
      <c r="Q886" s="316"/>
      <c r="R886" s="316"/>
      <c r="S886" s="352"/>
      <c r="T886" s="314"/>
      <c r="U886" s="316"/>
      <c r="V886" s="348"/>
      <c r="W886" s="316"/>
      <c r="X886" s="313"/>
      <c r="Y886" s="313"/>
      <c r="Z886" s="313"/>
      <c r="AA886" s="313"/>
      <c r="AB886" s="313"/>
      <c r="AC886" s="313"/>
      <c r="AD886" s="380"/>
      <c r="AE886" s="316"/>
      <c r="AF886" s="363"/>
      <c r="AG886" s="315"/>
      <c r="AH886" s="313"/>
      <c r="AI886" s="313"/>
      <c r="AJ886" s="313"/>
      <c r="AK886" s="313"/>
      <c r="AL886" s="367"/>
      <c r="AM886" s="313"/>
      <c r="AN886" s="311"/>
      <c r="AO886" s="313"/>
      <c r="AP886" s="373"/>
      <c r="AQ886" s="336"/>
      <c r="AR886" s="336"/>
      <c r="AS886" s="336"/>
      <c r="AT886" s="336"/>
      <c r="AU886" s="336"/>
      <c r="AV886" s="336"/>
      <c r="AW886" s="336"/>
      <c r="AX886" s="336"/>
      <c r="AY886" s="336"/>
      <c r="AZ886" s="336"/>
      <c r="BA886" s="336"/>
      <c r="BB886" s="336"/>
      <c r="BC886" s="336"/>
      <c r="BD886" s="336"/>
      <c r="BE886" s="336"/>
      <c r="BF886" s="336"/>
    </row>
    <row r="887" spans="1:58" s="109" customFormat="1" ht="12.95" customHeight="1">
      <c r="A887" s="376"/>
      <c r="B887" s="365"/>
      <c r="C887" s="300"/>
      <c r="D887" s="300"/>
      <c r="E887" s="362"/>
      <c r="F887" s="361"/>
      <c r="G887" s="315"/>
      <c r="H887" s="315"/>
      <c r="I887" s="315"/>
      <c r="J887" s="315"/>
      <c r="K887" s="315"/>
      <c r="L887" s="316"/>
      <c r="M887" s="250"/>
      <c r="N887" s="371"/>
      <c r="O887" s="251" t="str">
        <f>IFERROR(INDEX('Pipe Table'!$A$3:$R$39,MATCH('WELD LOG'!N887,'Pipe Table'!$A$3:$A$39,),MATCH('WELD LOG'!M887,'Pipe Table'!$A$3:$R$3,0)),"")</f>
        <v/>
      </c>
      <c r="P887" s="601">
        <f t="shared" si="13"/>
        <v>0</v>
      </c>
      <c r="Q887" s="316"/>
      <c r="R887" s="316"/>
      <c r="S887" s="352"/>
      <c r="T887" s="314"/>
      <c r="U887" s="316"/>
      <c r="V887" s="348"/>
      <c r="W887" s="316"/>
      <c r="X887" s="313"/>
      <c r="Y887" s="313"/>
      <c r="Z887" s="313"/>
      <c r="AA887" s="313"/>
      <c r="AB887" s="313"/>
      <c r="AC887" s="313"/>
      <c r="AD887" s="380"/>
      <c r="AE887" s="316"/>
      <c r="AF887" s="363"/>
      <c r="AG887" s="315"/>
      <c r="AH887" s="313"/>
      <c r="AI887" s="313"/>
      <c r="AJ887" s="313"/>
      <c r="AK887" s="313"/>
      <c r="AL887" s="367"/>
      <c r="AM887" s="313"/>
      <c r="AN887" s="311"/>
      <c r="AO887" s="313"/>
      <c r="AP887" s="373"/>
      <c r="AQ887" s="336"/>
      <c r="AR887" s="336"/>
      <c r="AS887" s="336"/>
      <c r="AT887" s="336"/>
      <c r="AU887" s="336"/>
      <c r="AV887" s="336"/>
      <c r="AW887" s="336"/>
      <c r="AX887" s="336"/>
      <c r="AY887" s="336"/>
      <c r="AZ887" s="336"/>
      <c r="BA887" s="336"/>
      <c r="BB887" s="336"/>
      <c r="BC887" s="336"/>
      <c r="BD887" s="336"/>
      <c r="BE887" s="336"/>
      <c r="BF887" s="336"/>
    </row>
    <row r="888" spans="1:58" s="109" customFormat="1" ht="12.95" customHeight="1">
      <c r="A888" s="376"/>
      <c r="B888" s="365"/>
      <c r="C888" s="300"/>
      <c r="D888" s="300"/>
      <c r="E888" s="362"/>
      <c r="F888" s="361"/>
      <c r="G888" s="315"/>
      <c r="H888" s="315"/>
      <c r="I888" s="315"/>
      <c r="J888" s="315"/>
      <c r="K888" s="315"/>
      <c r="L888" s="316"/>
      <c r="M888" s="250"/>
      <c r="N888" s="371"/>
      <c r="O888" s="251" t="str">
        <f>IFERROR(INDEX('Pipe Table'!$A$3:$R$39,MATCH('WELD LOG'!N888,'Pipe Table'!$A$3:$A$39,),MATCH('WELD LOG'!M888,'Pipe Table'!$A$3:$R$3,0)),"")</f>
        <v/>
      </c>
      <c r="P888" s="601">
        <f t="shared" si="13"/>
        <v>0</v>
      </c>
      <c r="Q888" s="316"/>
      <c r="R888" s="316"/>
      <c r="S888" s="352"/>
      <c r="T888" s="314"/>
      <c r="U888" s="316"/>
      <c r="V888" s="348"/>
      <c r="W888" s="316"/>
      <c r="X888" s="313"/>
      <c r="Y888" s="313"/>
      <c r="Z888" s="313"/>
      <c r="AA888" s="313"/>
      <c r="AB888" s="313"/>
      <c r="AC888" s="313"/>
      <c r="AD888" s="380"/>
      <c r="AE888" s="316"/>
      <c r="AF888" s="363"/>
      <c r="AG888" s="315"/>
      <c r="AH888" s="313"/>
      <c r="AI888" s="313"/>
      <c r="AJ888" s="313"/>
      <c r="AK888" s="313"/>
      <c r="AL888" s="367"/>
      <c r="AM888" s="313"/>
      <c r="AN888" s="311"/>
      <c r="AO888" s="313"/>
      <c r="AP888" s="373"/>
      <c r="AQ888" s="336"/>
      <c r="AR888" s="336"/>
      <c r="AS888" s="336"/>
      <c r="AT888" s="336"/>
      <c r="AU888" s="336"/>
      <c r="AV888" s="336"/>
      <c r="AW888" s="336"/>
      <c r="AX888" s="336"/>
      <c r="AY888" s="336"/>
      <c r="AZ888" s="336"/>
      <c r="BA888" s="336"/>
      <c r="BB888" s="336"/>
      <c r="BC888" s="336"/>
      <c r="BD888" s="336"/>
      <c r="BE888" s="336"/>
      <c r="BF888" s="336"/>
    </row>
    <row r="889" spans="1:58" s="109" customFormat="1" ht="12.95" customHeight="1">
      <c r="A889" s="376"/>
      <c r="B889" s="365"/>
      <c r="C889" s="300"/>
      <c r="D889" s="300"/>
      <c r="E889" s="362"/>
      <c r="F889" s="361"/>
      <c r="G889" s="315"/>
      <c r="H889" s="315"/>
      <c r="I889" s="315"/>
      <c r="J889" s="315"/>
      <c r="K889" s="315"/>
      <c r="L889" s="316"/>
      <c r="M889" s="250"/>
      <c r="N889" s="371"/>
      <c r="O889" s="251" t="str">
        <f>IFERROR(INDEX('Pipe Table'!$A$3:$R$39,MATCH('WELD LOG'!N889,'Pipe Table'!$A$3:$A$39,),MATCH('WELD LOG'!M889,'Pipe Table'!$A$3:$R$3,0)),"")</f>
        <v/>
      </c>
      <c r="P889" s="601">
        <f t="shared" si="13"/>
        <v>0</v>
      </c>
      <c r="Q889" s="316"/>
      <c r="R889" s="316"/>
      <c r="S889" s="352"/>
      <c r="T889" s="314"/>
      <c r="U889" s="316"/>
      <c r="V889" s="348"/>
      <c r="W889" s="316"/>
      <c r="X889" s="313"/>
      <c r="Y889" s="313"/>
      <c r="Z889" s="313"/>
      <c r="AA889" s="369"/>
      <c r="AB889" s="369"/>
      <c r="AC889" s="369"/>
      <c r="AD889" s="383"/>
      <c r="AE889" s="316"/>
      <c r="AF889" s="363"/>
      <c r="AG889" s="315"/>
      <c r="AH889" s="313"/>
      <c r="AI889" s="313"/>
      <c r="AJ889" s="313"/>
      <c r="AK889" s="313"/>
      <c r="AL889" s="367"/>
      <c r="AM889" s="378"/>
      <c r="AN889" s="311"/>
      <c r="AO889" s="313"/>
      <c r="AP889" s="373"/>
      <c r="AQ889" s="336"/>
      <c r="AR889" s="336"/>
      <c r="AS889" s="336"/>
      <c r="AT889" s="336"/>
      <c r="AU889" s="336"/>
      <c r="AV889" s="336"/>
      <c r="AW889" s="336"/>
      <c r="AX889" s="336"/>
      <c r="AY889" s="336"/>
      <c r="AZ889" s="336"/>
      <c r="BA889" s="336"/>
      <c r="BB889" s="336"/>
      <c r="BC889" s="336"/>
      <c r="BD889" s="336"/>
      <c r="BE889" s="336"/>
      <c r="BF889" s="336"/>
    </row>
    <row r="890" spans="1:58" s="109" customFormat="1" ht="12.95" customHeight="1">
      <c r="A890" s="376"/>
      <c r="B890" s="365"/>
      <c r="C890" s="300"/>
      <c r="D890" s="300"/>
      <c r="E890" s="362"/>
      <c r="F890" s="361"/>
      <c r="G890" s="315"/>
      <c r="H890" s="315"/>
      <c r="I890" s="315"/>
      <c r="J890" s="315"/>
      <c r="K890" s="315"/>
      <c r="L890" s="316"/>
      <c r="M890" s="250"/>
      <c r="N890" s="371"/>
      <c r="O890" s="251" t="str">
        <f>IFERROR(INDEX('Pipe Table'!$A$3:$R$39,MATCH('WELD LOG'!N890,'Pipe Table'!$A$3:$A$39,),MATCH('WELD LOG'!M890,'Pipe Table'!$A$3:$R$3,0)),"")</f>
        <v/>
      </c>
      <c r="P890" s="601">
        <f t="shared" si="13"/>
        <v>0</v>
      </c>
      <c r="Q890" s="316"/>
      <c r="R890" s="316"/>
      <c r="S890" s="352"/>
      <c r="T890" s="314"/>
      <c r="U890" s="316"/>
      <c r="V890" s="348"/>
      <c r="W890" s="316"/>
      <c r="X890" s="313"/>
      <c r="Y890" s="313"/>
      <c r="Z890" s="313"/>
      <c r="AA890" s="369"/>
      <c r="AB890" s="369"/>
      <c r="AC890" s="313"/>
      <c r="AD890" s="380"/>
      <c r="AE890" s="316"/>
      <c r="AF890" s="363"/>
      <c r="AG890" s="315"/>
      <c r="AH890" s="313"/>
      <c r="AI890" s="313"/>
      <c r="AJ890" s="313"/>
      <c r="AK890" s="313"/>
      <c r="AL890" s="367"/>
      <c r="AM890" s="378"/>
      <c r="AN890" s="311"/>
      <c r="AO890" s="313"/>
      <c r="AP890" s="373"/>
      <c r="AQ890" s="336"/>
      <c r="AR890" s="336"/>
      <c r="AS890" s="336"/>
      <c r="AT890" s="336"/>
      <c r="AU890" s="336"/>
      <c r="AV890" s="336"/>
      <c r="AW890" s="336"/>
      <c r="AX890" s="336"/>
      <c r="AY890" s="336"/>
      <c r="AZ890" s="336"/>
      <c r="BA890" s="336"/>
      <c r="BB890" s="336"/>
      <c r="BC890" s="336"/>
      <c r="BD890" s="336"/>
      <c r="BE890" s="336"/>
      <c r="BF890" s="336"/>
    </row>
    <row r="891" spans="1:58" s="109" customFormat="1" ht="12.75" customHeight="1">
      <c r="A891" s="376"/>
      <c r="B891" s="365"/>
      <c r="C891" s="300"/>
      <c r="D891" s="300"/>
      <c r="E891" s="362"/>
      <c r="F891" s="361"/>
      <c r="G891" s="315"/>
      <c r="H891" s="315"/>
      <c r="I891" s="315"/>
      <c r="J891" s="315"/>
      <c r="K891" s="315"/>
      <c r="L891" s="316"/>
      <c r="M891" s="250"/>
      <c r="N891" s="371"/>
      <c r="O891" s="251" t="str">
        <f>IFERROR(INDEX('Pipe Table'!$A$3:$R$39,MATCH('WELD LOG'!N891,'Pipe Table'!$A$3:$A$39,),MATCH('WELD LOG'!M891,'Pipe Table'!$A$3:$R$3,0)),"")</f>
        <v/>
      </c>
      <c r="P891" s="601">
        <f t="shared" si="13"/>
        <v>0</v>
      </c>
      <c r="Q891" s="316"/>
      <c r="R891" s="316"/>
      <c r="S891" s="352"/>
      <c r="T891" s="314"/>
      <c r="U891" s="316"/>
      <c r="V891" s="348"/>
      <c r="W891" s="316"/>
      <c r="X891" s="313"/>
      <c r="Y891" s="313"/>
      <c r="Z891" s="313"/>
      <c r="AA891" s="369"/>
      <c r="AB891" s="369"/>
      <c r="AC891" s="313"/>
      <c r="AD891" s="380"/>
      <c r="AE891" s="316"/>
      <c r="AF891" s="363"/>
      <c r="AG891" s="315"/>
      <c r="AH891" s="313"/>
      <c r="AI891" s="313"/>
      <c r="AJ891" s="313"/>
      <c r="AK891" s="313"/>
      <c r="AL891" s="367"/>
      <c r="AM891" s="378"/>
      <c r="AN891" s="311"/>
      <c r="AO891" s="313"/>
      <c r="AP891" s="373"/>
      <c r="AQ891" s="336"/>
      <c r="AR891" s="336"/>
      <c r="AS891" s="336"/>
      <c r="AT891" s="336"/>
      <c r="AU891" s="336"/>
      <c r="AV891" s="336"/>
      <c r="AW891" s="336"/>
      <c r="AX891" s="336"/>
      <c r="AY891" s="336"/>
      <c r="AZ891" s="336"/>
      <c r="BA891" s="336"/>
      <c r="BB891" s="336"/>
      <c r="BC891" s="336"/>
      <c r="BD891" s="336"/>
      <c r="BE891" s="336"/>
      <c r="BF891" s="336"/>
    </row>
    <row r="892" spans="1:58" s="109" customFormat="1" ht="12.95" customHeight="1">
      <c r="A892" s="376"/>
      <c r="B892" s="365"/>
      <c r="C892" s="300"/>
      <c r="D892" s="300"/>
      <c r="E892" s="362"/>
      <c r="F892" s="361"/>
      <c r="G892" s="315"/>
      <c r="H892" s="315"/>
      <c r="I892" s="315"/>
      <c r="J892" s="315"/>
      <c r="K892" s="315"/>
      <c r="L892" s="316"/>
      <c r="M892" s="250"/>
      <c r="N892" s="371"/>
      <c r="O892" s="251" t="str">
        <f>IFERROR(INDEX('Pipe Table'!$A$3:$R$39,MATCH('WELD LOG'!N892,'Pipe Table'!$A$3:$A$39,),MATCH('WELD LOG'!M892,'Pipe Table'!$A$3:$R$3,0)),"")</f>
        <v/>
      </c>
      <c r="P892" s="601">
        <f t="shared" si="13"/>
        <v>0</v>
      </c>
      <c r="Q892" s="316"/>
      <c r="R892" s="316"/>
      <c r="S892" s="352"/>
      <c r="T892" s="314"/>
      <c r="U892" s="316"/>
      <c r="V892" s="348"/>
      <c r="W892" s="316"/>
      <c r="X892" s="313"/>
      <c r="Y892" s="313"/>
      <c r="Z892" s="313"/>
      <c r="AA892" s="369"/>
      <c r="AB892" s="369"/>
      <c r="AC892" s="313"/>
      <c r="AD892" s="380"/>
      <c r="AE892" s="316"/>
      <c r="AF892" s="363"/>
      <c r="AG892" s="315"/>
      <c r="AH892" s="313"/>
      <c r="AI892" s="313"/>
      <c r="AJ892" s="313"/>
      <c r="AK892" s="313"/>
      <c r="AL892" s="367"/>
      <c r="AM892" s="378"/>
      <c r="AN892" s="311"/>
      <c r="AO892" s="313"/>
      <c r="AP892" s="373"/>
      <c r="AQ892" s="336"/>
      <c r="AR892" s="336"/>
      <c r="AS892" s="336"/>
      <c r="AT892" s="336"/>
      <c r="AU892" s="336"/>
      <c r="AV892" s="336"/>
      <c r="AW892" s="336"/>
      <c r="AX892" s="336"/>
      <c r="AY892" s="336"/>
      <c r="AZ892" s="336"/>
      <c r="BA892" s="336"/>
      <c r="BB892" s="336"/>
      <c r="BC892" s="336"/>
      <c r="BD892" s="336"/>
      <c r="BE892" s="336"/>
      <c r="BF892" s="336"/>
    </row>
    <row r="893" spans="1:58" s="109" customFormat="1" ht="12.95" customHeight="1">
      <c r="A893" s="376"/>
      <c r="B893" s="365"/>
      <c r="C893" s="300"/>
      <c r="D893" s="300"/>
      <c r="E893" s="362"/>
      <c r="F893" s="361"/>
      <c r="G893" s="315"/>
      <c r="H893" s="315"/>
      <c r="I893" s="315"/>
      <c r="J893" s="315"/>
      <c r="K893" s="315"/>
      <c r="L893" s="316"/>
      <c r="M893" s="250"/>
      <c r="N893" s="371"/>
      <c r="O893" s="251" t="str">
        <f>IFERROR(INDEX('Pipe Table'!$A$3:$R$39,MATCH('WELD LOG'!N893,'Pipe Table'!$A$3:$A$39,),MATCH('WELD LOG'!M893,'Pipe Table'!$A$3:$R$3,0)),"")</f>
        <v/>
      </c>
      <c r="P893" s="601">
        <f t="shared" si="13"/>
        <v>0</v>
      </c>
      <c r="Q893" s="316"/>
      <c r="R893" s="316"/>
      <c r="S893" s="352"/>
      <c r="T893" s="314"/>
      <c r="U893" s="316"/>
      <c r="V893" s="348"/>
      <c r="W893" s="316"/>
      <c r="X893" s="313"/>
      <c r="Y893" s="313"/>
      <c r="Z893" s="313"/>
      <c r="AA893" s="369"/>
      <c r="AB893" s="369"/>
      <c r="AC893" s="313"/>
      <c r="AD893" s="380"/>
      <c r="AE893" s="316"/>
      <c r="AF893" s="363"/>
      <c r="AG893" s="315"/>
      <c r="AH893" s="313"/>
      <c r="AI893" s="313"/>
      <c r="AJ893" s="313"/>
      <c r="AK893" s="313"/>
      <c r="AL893" s="367"/>
      <c r="AM893" s="378"/>
      <c r="AN893" s="311"/>
      <c r="AO893" s="313"/>
      <c r="AP893" s="373"/>
      <c r="AQ893" s="336"/>
      <c r="AR893" s="336"/>
      <c r="AS893" s="336"/>
      <c r="AT893" s="336"/>
      <c r="AU893" s="336"/>
      <c r="AV893" s="336"/>
      <c r="AW893" s="336"/>
      <c r="AX893" s="336"/>
      <c r="AY893" s="336"/>
      <c r="AZ893" s="336"/>
      <c r="BA893" s="336"/>
      <c r="BB893" s="336"/>
      <c r="BC893" s="336"/>
      <c r="BD893" s="336"/>
      <c r="BE893" s="336"/>
      <c r="BF893" s="336"/>
    </row>
    <row r="894" spans="1:58" s="109" customFormat="1" ht="12.95" customHeight="1">
      <c r="A894" s="376"/>
      <c r="B894" s="365"/>
      <c r="C894" s="300"/>
      <c r="D894" s="300"/>
      <c r="E894" s="362"/>
      <c r="F894" s="361"/>
      <c r="G894" s="315"/>
      <c r="H894" s="315"/>
      <c r="I894" s="315"/>
      <c r="J894" s="315"/>
      <c r="K894" s="315"/>
      <c r="L894" s="316"/>
      <c r="M894" s="250"/>
      <c r="N894" s="371"/>
      <c r="O894" s="251" t="str">
        <f>IFERROR(INDEX('Pipe Table'!$A$3:$R$39,MATCH('WELD LOG'!N894,'Pipe Table'!$A$3:$A$39,),MATCH('WELD LOG'!M894,'Pipe Table'!$A$3:$R$3,0)),"")</f>
        <v/>
      </c>
      <c r="P894" s="601">
        <f t="shared" si="13"/>
        <v>0</v>
      </c>
      <c r="Q894" s="316"/>
      <c r="R894" s="316"/>
      <c r="S894" s="352"/>
      <c r="T894" s="314"/>
      <c r="U894" s="316"/>
      <c r="V894" s="348"/>
      <c r="W894" s="316"/>
      <c r="X894" s="313"/>
      <c r="Y894" s="313"/>
      <c r="Z894" s="313"/>
      <c r="AA894" s="369"/>
      <c r="AB894" s="369"/>
      <c r="AC894" s="313"/>
      <c r="AD894" s="380"/>
      <c r="AE894" s="316"/>
      <c r="AF894" s="363"/>
      <c r="AG894" s="315"/>
      <c r="AH894" s="313"/>
      <c r="AI894" s="313"/>
      <c r="AJ894" s="313"/>
      <c r="AK894" s="313"/>
      <c r="AL894" s="367"/>
      <c r="AM894" s="378"/>
      <c r="AN894" s="311"/>
      <c r="AO894" s="313"/>
      <c r="AP894" s="373"/>
      <c r="AQ894" s="336"/>
      <c r="AR894" s="336"/>
      <c r="AS894" s="336"/>
      <c r="AT894" s="336"/>
      <c r="AU894" s="336"/>
      <c r="AV894" s="336"/>
      <c r="AW894" s="336"/>
      <c r="AX894" s="336"/>
      <c r="AY894" s="336"/>
      <c r="AZ894" s="336"/>
      <c r="BA894" s="336"/>
      <c r="BB894" s="336"/>
      <c r="BC894" s="336"/>
      <c r="BD894" s="336"/>
      <c r="BE894" s="336"/>
      <c r="BF894" s="336"/>
    </row>
    <row r="895" spans="1:58" s="109" customFormat="1" ht="12.95" customHeight="1">
      <c r="A895" s="376"/>
      <c r="B895" s="365"/>
      <c r="C895" s="300"/>
      <c r="D895" s="300"/>
      <c r="E895" s="362"/>
      <c r="F895" s="361"/>
      <c r="G895" s="315"/>
      <c r="H895" s="315"/>
      <c r="I895" s="315"/>
      <c r="J895" s="315"/>
      <c r="K895" s="315"/>
      <c r="L895" s="316"/>
      <c r="M895" s="250"/>
      <c r="N895" s="371"/>
      <c r="O895" s="251" t="str">
        <f>IFERROR(INDEX('Pipe Table'!$A$3:$R$39,MATCH('WELD LOG'!N895,'Pipe Table'!$A$3:$A$39,),MATCH('WELD LOG'!M895,'Pipe Table'!$A$3:$R$3,0)),"")</f>
        <v/>
      </c>
      <c r="P895" s="601">
        <f t="shared" si="13"/>
        <v>0</v>
      </c>
      <c r="Q895" s="316"/>
      <c r="R895" s="316"/>
      <c r="S895" s="352"/>
      <c r="T895" s="314"/>
      <c r="U895" s="316"/>
      <c r="V895" s="348"/>
      <c r="W895" s="316"/>
      <c r="X895" s="313"/>
      <c r="Y895" s="313"/>
      <c r="Z895" s="313"/>
      <c r="AA895" s="369"/>
      <c r="AB895" s="369"/>
      <c r="AC895" s="313"/>
      <c r="AD895" s="380"/>
      <c r="AE895" s="316"/>
      <c r="AF895" s="363"/>
      <c r="AG895" s="315"/>
      <c r="AH895" s="313"/>
      <c r="AI895" s="313"/>
      <c r="AJ895" s="313"/>
      <c r="AK895" s="313"/>
      <c r="AL895" s="367"/>
      <c r="AM895" s="378"/>
      <c r="AN895" s="311"/>
      <c r="AO895" s="313"/>
      <c r="AP895" s="373"/>
      <c r="AQ895" s="336"/>
      <c r="AR895" s="336"/>
      <c r="AS895" s="336"/>
      <c r="AT895" s="336"/>
      <c r="AU895" s="336"/>
      <c r="AV895" s="336"/>
      <c r="AW895" s="336"/>
      <c r="AX895" s="336"/>
      <c r="AY895" s="336"/>
      <c r="AZ895" s="336"/>
      <c r="BA895" s="336"/>
      <c r="BB895" s="336"/>
      <c r="BC895" s="336"/>
      <c r="BD895" s="336"/>
      <c r="BE895" s="336"/>
      <c r="BF895" s="336"/>
    </row>
    <row r="896" spans="1:58" s="109" customFormat="1" ht="12.95" customHeight="1">
      <c r="A896" s="376"/>
      <c r="B896" s="365"/>
      <c r="C896" s="300"/>
      <c r="D896" s="300"/>
      <c r="E896" s="362"/>
      <c r="F896" s="361"/>
      <c r="G896" s="315"/>
      <c r="H896" s="315"/>
      <c r="I896" s="315"/>
      <c r="J896" s="315"/>
      <c r="K896" s="315"/>
      <c r="L896" s="316"/>
      <c r="M896" s="250"/>
      <c r="N896" s="371"/>
      <c r="O896" s="251" t="str">
        <f>IFERROR(INDEX('Pipe Table'!$A$3:$R$39,MATCH('WELD LOG'!N896,'Pipe Table'!$A$3:$A$39,),MATCH('WELD LOG'!M896,'Pipe Table'!$A$3:$R$3,0)),"")</f>
        <v/>
      </c>
      <c r="P896" s="601">
        <f t="shared" si="13"/>
        <v>0</v>
      </c>
      <c r="Q896" s="316"/>
      <c r="R896" s="316"/>
      <c r="S896" s="352"/>
      <c r="T896" s="314"/>
      <c r="U896" s="316"/>
      <c r="V896" s="348"/>
      <c r="W896" s="316"/>
      <c r="X896" s="313"/>
      <c r="Y896" s="313"/>
      <c r="Z896" s="313"/>
      <c r="AA896" s="369"/>
      <c r="AB896" s="369"/>
      <c r="AC896" s="313"/>
      <c r="AD896" s="380"/>
      <c r="AE896" s="316"/>
      <c r="AF896" s="363"/>
      <c r="AG896" s="315"/>
      <c r="AH896" s="313"/>
      <c r="AI896" s="313"/>
      <c r="AJ896" s="313"/>
      <c r="AK896" s="313"/>
      <c r="AL896" s="367"/>
      <c r="AM896" s="378"/>
      <c r="AN896" s="311"/>
      <c r="AO896" s="313"/>
      <c r="AP896" s="373"/>
      <c r="AQ896" s="336"/>
      <c r="AR896" s="336"/>
      <c r="AS896" s="336"/>
      <c r="AT896" s="336"/>
      <c r="AU896" s="336"/>
      <c r="AV896" s="336"/>
      <c r="AW896" s="336"/>
      <c r="AX896" s="336"/>
      <c r="AY896" s="336"/>
      <c r="AZ896" s="336"/>
      <c r="BA896" s="336"/>
      <c r="BB896" s="336"/>
      <c r="BC896" s="336"/>
      <c r="BD896" s="336"/>
      <c r="BE896" s="336"/>
      <c r="BF896" s="336"/>
    </row>
    <row r="897" spans="1:58" s="109" customFormat="1" ht="12.95" customHeight="1">
      <c r="A897" s="376"/>
      <c r="B897" s="365"/>
      <c r="C897" s="300"/>
      <c r="D897" s="300"/>
      <c r="E897" s="362"/>
      <c r="F897" s="361"/>
      <c r="G897" s="315"/>
      <c r="H897" s="315"/>
      <c r="I897" s="315"/>
      <c r="J897" s="315"/>
      <c r="K897" s="315"/>
      <c r="L897" s="316"/>
      <c r="M897" s="250"/>
      <c r="N897" s="371"/>
      <c r="O897" s="251" t="str">
        <f>IFERROR(INDEX('Pipe Table'!$A$3:$R$39,MATCH('WELD LOG'!N897,'Pipe Table'!$A$3:$A$39,),MATCH('WELD LOG'!M897,'Pipe Table'!$A$3:$R$3,0)),"")</f>
        <v/>
      </c>
      <c r="P897" s="601">
        <f t="shared" si="13"/>
        <v>0</v>
      </c>
      <c r="Q897" s="316"/>
      <c r="R897" s="316"/>
      <c r="S897" s="352"/>
      <c r="T897" s="314"/>
      <c r="U897" s="316"/>
      <c r="V897" s="348"/>
      <c r="W897" s="316"/>
      <c r="X897" s="313"/>
      <c r="Y897" s="313"/>
      <c r="Z897" s="313"/>
      <c r="AA897" s="369"/>
      <c r="AB897" s="369"/>
      <c r="AC897" s="369"/>
      <c r="AD897" s="383"/>
      <c r="AE897" s="316"/>
      <c r="AF897" s="363"/>
      <c r="AG897" s="315"/>
      <c r="AH897" s="313"/>
      <c r="AI897" s="313"/>
      <c r="AJ897" s="313"/>
      <c r="AK897" s="313"/>
      <c r="AL897" s="367"/>
      <c r="AM897" s="378"/>
      <c r="AN897" s="311"/>
      <c r="AO897" s="313"/>
      <c r="AP897" s="373"/>
      <c r="AQ897" s="336"/>
      <c r="AR897" s="336"/>
      <c r="AS897" s="336"/>
      <c r="AT897" s="336"/>
      <c r="AU897" s="336"/>
      <c r="AV897" s="336"/>
      <c r="AW897" s="336"/>
      <c r="AX897" s="336"/>
      <c r="AY897" s="336"/>
      <c r="AZ897" s="336"/>
      <c r="BA897" s="336"/>
      <c r="BB897" s="336"/>
      <c r="BC897" s="336"/>
      <c r="BD897" s="336"/>
      <c r="BE897" s="336"/>
      <c r="BF897" s="336"/>
    </row>
    <row r="898" spans="1:58" s="109" customFormat="1" ht="12.95" customHeight="1">
      <c r="A898" s="376"/>
      <c r="B898" s="365"/>
      <c r="C898" s="300"/>
      <c r="D898" s="300"/>
      <c r="E898" s="362"/>
      <c r="F898" s="361"/>
      <c r="G898" s="315"/>
      <c r="H898" s="315"/>
      <c r="I898" s="315"/>
      <c r="J898" s="315"/>
      <c r="K898" s="315"/>
      <c r="L898" s="316"/>
      <c r="M898" s="250"/>
      <c r="N898" s="371"/>
      <c r="O898" s="251" t="str">
        <f>IFERROR(INDEX('Pipe Table'!$A$3:$R$39,MATCH('WELD LOG'!N898,'Pipe Table'!$A$3:$A$39,),MATCH('WELD LOG'!M898,'Pipe Table'!$A$3:$R$3,0)),"")</f>
        <v/>
      </c>
      <c r="P898" s="601">
        <f t="shared" si="13"/>
        <v>0</v>
      </c>
      <c r="Q898" s="316"/>
      <c r="R898" s="316"/>
      <c r="S898" s="352"/>
      <c r="T898" s="314"/>
      <c r="U898" s="316"/>
      <c r="V898" s="348"/>
      <c r="W898" s="316"/>
      <c r="X898" s="313"/>
      <c r="Y898" s="313"/>
      <c r="Z898" s="313"/>
      <c r="AA898" s="369"/>
      <c r="AB898" s="369"/>
      <c r="AC898" s="369"/>
      <c r="AD898" s="383"/>
      <c r="AE898" s="316"/>
      <c r="AF898" s="363"/>
      <c r="AG898" s="315"/>
      <c r="AH898" s="313"/>
      <c r="AI898" s="313"/>
      <c r="AJ898" s="313"/>
      <c r="AK898" s="313"/>
      <c r="AL898" s="367"/>
      <c r="AM898" s="378"/>
      <c r="AN898" s="311"/>
      <c r="AO898" s="313"/>
      <c r="AP898" s="373"/>
      <c r="AQ898" s="336"/>
      <c r="AR898" s="336"/>
      <c r="AS898" s="336"/>
      <c r="AT898" s="336"/>
      <c r="AU898" s="336"/>
      <c r="AV898" s="336"/>
      <c r="AW898" s="336"/>
      <c r="AX898" s="336"/>
      <c r="AY898" s="336"/>
      <c r="AZ898" s="336"/>
      <c r="BA898" s="336"/>
      <c r="BB898" s="336"/>
      <c r="BC898" s="336"/>
      <c r="BD898" s="336"/>
      <c r="BE898" s="336"/>
      <c r="BF898" s="336"/>
    </row>
    <row r="899" spans="1:58" s="109" customFormat="1" ht="12.95" customHeight="1">
      <c r="A899" s="376"/>
      <c r="B899" s="365"/>
      <c r="C899" s="300"/>
      <c r="D899" s="300"/>
      <c r="E899" s="362"/>
      <c r="F899" s="361"/>
      <c r="G899" s="315"/>
      <c r="H899" s="315"/>
      <c r="I899" s="315"/>
      <c r="J899" s="315"/>
      <c r="K899" s="315"/>
      <c r="L899" s="316"/>
      <c r="M899" s="250"/>
      <c r="N899" s="371"/>
      <c r="O899" s="251" t="str">
        <f>IFERROR(INDEX('Pipe Table'!$A$3:$R$39,MATCH('WELD LOG'!N899,'Pipe Table'!$A$3:$A$39,),MATCH('WELD LOG'!M899,'Pipe Table'!$A$3:$R$3,0)),"")</f>
        <v/>
      </c>
      <c r="P899" s="601">
        <f t="shared" si="13"/>
        <v>0</v>
      </c>
      <c r="Q899" s="316"/>
      <c r="R899" s="316"/>
      <c r="S899" s="352"/>
      <c r="T899" s="314"/>
      <c r="U899" s="316"/>
      <c r="V899" s="348"/>
      <c r="W899" s="316"/>
      <c r="X899" s="313"/>
      <c r="Y899" s="313"/>
      <c r="Z899" s="313"/>
      <c r="AA899" s="369"/>
      <c r="AB899" s="369"/>
      <c r="AC899" s="313"/>
      <c r="AD899" s="380"/>
      <c r="AE899" s="316"/>
      <c r="AF899" s="363"/>
      <c r="AG899" s="315"/>
      <c r="AH899" s="313"/>
      <c r="AI899" s="313"/>
      <c r="AJ899" s="313"/>
      <c r="AK899" s="313"/>
      <c r="AL899" s="367"/>
      <c r="AM899" s="378"/>
      <c r="AN899" s="311"/>
      <c r="AO899" s="313"/>
      <c r="AP899" s="373"/>
      <c r="AQ899" s="336"/>
      <c r="AR899" s="336"/>
      <c r="AS899" s="336"/>
      <c r="AT899" s="336"/>
      <c r="AU899" s="336"/>
      <c r="AV899" s="336"/>
      <c r="AW899" s="336"/>
      <c r="AX899" s="336"/>
      <c r="AY899" s="336"/>
      <c r="AZ899" s="336"/>
      <c r="BA899" s="336"/>
      <c r="BB899" s="336"/>
      <c r="BC899" s="336"/>
      <c r="BD899" s="336"/>
      <c r="BE899" s="336"/>
      <c r="BF899" s="336"/>
    </row>
    <row r="900" spans="1:58" s="109" customFormat="1" ht="12.95" customHeight="1">
      <c r="A900" s="376"/>
      <c r="B900" s="365"/>
      <c r="C900" s="300"/>
      <c r="D900" s="300"/>
      <c r="E900" s="362"/>
      <c r="F900" s="361"/>
      <c r="G900" s="315"/>
      <c r="H900" s="315"/>
      <c r="I900" s="315"/>
      <c r="J900" s="315"/>
      <c r="K900" s="315"/>
      <c r="L900" s="316"/>
      <c r="M900" s="250"/>
      <c r="N900" s="371"/>
      <c r="O900" s="251" t="str">
        <f>IFERROR(INDEX('Pipe Table'!$A$3:$R$39,MATCH('WELD LOG'!N900,'Pipe Table'!$A$3:$A$39,),MATCH('WELD LOG'!M900,'Pipe Table'!$A$3:$R$3,0)),"")</f>
        <v/>
      </c>
      <c r="P900" s="601">
        <f t="shared" si="13"/>
        <v>0</v>
      </c>
      <c r="Q900" s="316"/>
      <c r="R900" s="316"/>
      <c r="S900" s="352"/>
      <c r="T900" s="314"/>
      <c r="U900" s="316"/>
      <c r="V900" s="348"/>
      <c r="W900" s="316"/>
      <c r="X900" s="313"/>
      <c r="Y900" s="313"/>
      <c r="Z900" s="313"/>
      <c r="AA900" s="369"/>
      <c r="AB900" s="369"/>
      <c r="AC900" s="313"/>
      <c r="AD900" s="380"/>
      <c r="AE900" s="316"/>
      <c r="AF900" s="363"/>
      <c r="AG900" s="315"/>
      <c r="AH900" s="313"/>
      <c r="AI900" s="313"/>
      <c r="AJ900" s="313"/>
      <c r="AK900" s="313"/>
      <c r="AL900" s="367"/>
      <c r="AM900" s="378"/>
      <c r="AN900" s="311"/>
      <c r="AO900" s="313"/>
      <c r="AP900" s="373"/>
      <c r="AQ900" s="336"/>
      <c r="AR900" s="336"/>
      <c r="AS900" s="336"/>
      <c r="AT900" s="336"/>
      <c r="AU900" s="336"/>
      <c r="AV900" s="336"/>
      <c r="AW900" s="336"/>
      <c r="AX900" s="336"/>
      <c r="AY900" s="336"/>
      <c r="AZ900" s="336"/>
      <c r="BA900" s="336"/>
      <c r="BB900" s="336"/>
      <c r="BC900" s="336"/>
      <c r="BD900" s="336"/>
      <c r="BE900" s="336"/>
      <c r="BF900" s="336"/>
    </row>
    <row r="901" spans="1:58" s="109" customFormat="1" ht="12.95" customHeight="1">
      <c r="A901" s="376"/>
      <c r="B901" s="365"/>
      <c r="C901" s="300"/>
      <c r="D901" s="300"/>
      <c r="E901" s="362"/>
      <c r="F901" s="361"/>
      <c r="G901" s="315"/>
      <c r="H901" s="315"/>
      <c r="I901" s="315"/>
      <c r="J901" s="315"/>
      <c r="K901" s="315"/>
      <c r="L901" s="316"/>
      <c r="M901" s="250"/>
      <c r="N901" s="371"/>
      <c r="O901" s="251" t="str">
        <f>IFERROR(INDEX('Pipe Table'!$A$3:$R$39,MATCH('WELD LOG'!N901,'Pipe Table'!$A$3:$A$39,),MATCH('WELD LOG'!M901,'Pipe Table'!$A$3:$R$3,0)),"")</f>
        <v/>
      </c>
      <c r="P901" s="601">
        <f t="shared" si="13"/>
        <v>0</v>
      </c>
      <c r="Q901" s="316"/>
      <c r="R901" s="316"/>
      <c r="S901" s="300"/>
      <c r="T901" s="314"/>
      <c r="U901" s="316"/>
      <c r="V901" s="348"/>
      <c r="W901" s="316"/>
      <c r="X901" s="313"/>
      <c r="Y901" s="313"/>
      <c r="Z901" s="313"/>
      <c r="AA901" s="313"/>
      <c r="AB901" s="313"/>
      <c r="AC901" s="313"/>
      <c r="AD901" s="380"/>
      <c r="AE901" s="316"/>
      <c r="AF901" s="363"/>
      <c r="AG901" s="315"/>
      <c r="AH901" s="313"/>
      <c r="AI901" s="313"/>
      <c r="AJ901" s="313"/>
      <c r="AK901" s="313"/>
      <c r="AL901" s="367"/>
      <c r="AM901" s="378"/>
      <c r="AN901" s="311"/>
      <c r="AO901" s="313"/>
      <c r="AP901" s="373"/>
      <c r="AQ901" s="336"/>
      <c r="AR901" s="336"/>
      <c r="AS901" s="336"/>
      <c r="AT901" s="336"/>
      <c r="AU901" s="336"/>
      <c r="AV901" s="336"/>
      <c r="AW901" s="336"/>
      <c r="AX901" s="336"/>
      <c r="AY901" s="336"/>
      <c r="AZ901" s="336"/>
      <c r="BA901" s="336"/>
      <c r="BB901" s="336"/>
      <c r="BC901" s="336"/>
      <c r="BD901" s="336"/>
      <c r="BE901" s="336"/>
      <c r="BF901" s="336"/>
    </row>
    <row r="902" spans="1:58" s="109" customFormat="1" ht="12.95" customHeight="1">
      <c r="A902" s="376"/>
      <c r="B902" s="365"/>
      <c r="C902" s="300"/>
      <c r="D902" s="300"/>
      <c r="E902" s="379"/>
      <c r="F902" s="361"/>
      <c r="G902" s="315"/>
      <c r="H902" s="315"/>
      <c r="I902" s="315"/>
      <c r="J902" s="315"/>
      <c r="K902" s="315"/>
      <c r="L902" s="316"/>
      <c r="M902" s="250"/>
      <c r="N902" s="371"/>
      <c r="O902" s="251" t="str">
        <f>IFERROR(INDEX('Pipe Table'!$A$3:$R$39,MATCH('WELD LOG'!N902,'Pipe Table'!$A$3:$A$39,),MATCH('WELD LOG'!M902,'Pipe Table'!$A$3:$R$3,0)),"")</f>
        <v/>
      </c>
      <c r="P902" s="601">
        <f t="shared" ref="P902:P965" si="14">N902*PI()</f>
        <v>0</v>
      </c>
      <c r="Q902" s="316"/>
      <c r="R902" s="316"/>
      <c r="S902" s="300"/>
      <c r="T902" s="314"/>
      <c r="U902" s="316"/>
      <c r="V902" s="348"/>
      <c r="W902" s="316"/>
      <c r="X902" s="313"/>
      <c r="Y902" s="313"/>
      <c r="Z902" s="313"/>
      <c r="AA902" s="313"/>
      <c r="AB902" s="313"/>
      <c r="AC902" s="313"/>
      <c r="AD902" s="380"/>
      <c r="AE902" s="316"/>
      <c r="AF902" s="363"/>
      <c r="AG902" s="315"/>
      <c r="AH902" s="313"/>
      <c r="AI902" s="313"/>
      <c r="AJ902" s="313"/>
      <c r="AK902" s="313"/>
      <c r="AL902" s="367"/>
      <c r="AM902" s="378"/>
      <c r="AN902" s="311"/>
      <c r="AO902" s="313"/>
      <c r="AP902" s="373"/>
      <c r="AQ902" s="336"/>
      <c r="AR902" s="336"/>
      <c r="AS902" s="336"/>
      <c r="AT902" s="336"/>
      <c r="AU902" s="336"/>
      <c r="AV902" s="336"/>
      <c r="AW902" s="336"/>
      <c r="AX902" s="336"/>
      <c r="AY902" s="336"/>
      <c r="AZ902" s="336"/>
      <c r="BA902" s="336"/>
      <c r="BB902" s="336"/>
      <c r="BC902" s="336"/>
      <c r="BD902" s="336"/>
      <c r="BE902" s="336"/>
      <c r="BF902" s="336"/>
    </row>
    <row r="903" spans="1:58" s="109" customFormat="1" ht="12.95" customHeight="1">
      <c r="A903" s="376"/>
      <c r="B903" s="365"/>
      <c r="C903" s="300"/>
      <c r="D903" s="300"/>
      <c r="E903" s="362"/>
      <c r="F903" s="361"/>
      <c r="G903" s="352"/>
      <c r="H903" s="352"/>
      <c r="I903" s="352"/>
      <c r="J903" s="352"/>
      <c r="K903" s="315"/>
      <c r="L903" s="316"/>
      <c r="M903" s="250"/>
      <c r="N903" s="371"/>
      <c r="O903" s="251" t="str">
        <f>IFERROR(INDEX('Pipe Table'!$A$3:$R$39,MATCH('WELD LOG'!N903,'Pipe Table'!$A$3:$A$39,),MATCH('WELD LOG'!M903,'Pipe Table'!$A$3:$R$3,0)),"")</f>
        <v/>
      </c>
      <c r="P903" s="601">
        <f t="shared" si="14"/>
        <v>0</v>
      </c>
      <c r="Q903" s="316"/>
      <c r="R903" s="316"/>
      <c r="S903" s="352"/>
      <c r="T903" s="314"/>
      <c r="U903" s="316"/>
      <c r="V903" s="348"/>
      <c r="W903" s="316"/>
      <c r="X903" s="313"/>
      <c r="Y903" s="313"/>
      <c r="Z903" s="313"/>
      <c r="AA903" s="369"/>
      <c r="AB903" s="369"/>
      <c r="AC903" s="313"/>
      <c r="AD903" s="380"/>
      <c r="AE903" s="316"/>
      <c r="AF903" s="363"/>
      <c r="AG903" s="315"/>
      <c r="AH903" s="313"/>
      <c r="AI903" s="313"/>
      <c r="AJ903" s="313"/>
      <c r="AK903" s="313"/>
      <c r="AL903" s="367"/>
      <c r="AM903" s="378"/>
      <c r="AN903" s="311"/>
      <c r="AO903" s="313"/>
      <c r="AP903" s="373"/>
      <c r="AQ903" s="336"/>
      <c r="AR903" s="336"/>
      <c r="AS903" s="336"/>
      <c r="AT903" s="336"/>
      <c r="AU903" s="336"/>
      <c r="AV903" s="336"/>
      <c r="AW903" s="336"/>
      <c r="AX903" s="336"/>
      <c r="AY903" s="336"/>
      <c r="AZ903" s="336"/>
      <c r="BA903" s="336"/>
      <c r="BB903" s="336"/>
      <c r="BC903" s="336"/>
      <c r="BD903" s="336"/>
      <c r="BE903" s="336"/>
      <c r="BF903" s="336"/>
    </row>
    <row r="904" spans="1:58" s="109" customFormat="1" ht="12.95" customHeight="1">
      <c r="A904" s="376"/>
      <c r="B904" s="365"/>
      <c r="C904" s="300"/>
      <c r="D904" s="300"/>
      <c r="E904" s="362"/>
      <c r="F904" s="361"/>
      <c r="G904" s="352"/>
      <c r="H904" s="352"/>
      <c r="I904" s="352"/>
      <c r="J904" s="352"/>
      <c r="K904" s="315"/>
      <c r="L904" s="316"/>
      <c r="M904" s="250"/>
      <c r="N904" s="371"/>
      <c r="O904" s="251" t="str">
        <f>IFERROR(INDEX('Pipe Table'!$A$3:$R$39,MATCH('WELD LOG'!N904,'Pipe Table'!$A$3:$A$39,),MATCH('WELD LOG'!M904,'Pipe Table'!$A$3:$R$3,0)),"")</f>
        <v/>
      </c>
      <c r="P904" s="601">
        <f t="shared" si="14"/>
        <v>0</v>
      </c>
      <c r="Q904" s="316"/>
      <c r="R904" s="316"/>
      <c r="S904" s="352"/>
      <c r="T904" s="314"/>
      <c r="U904" s="316"/>
      <c r="V904" s="348"/>
      <c r="W904" s="316"/>
      <c r="X904" s="313"/>
      <c r="Y904" s="313"/>
      <c r="Z904" s="313"/>
      <c r="AA904" s="369"/>
      <c r="AB904" s="369"/>
      <c r="AC904" s="313"/>
      <c r="AD904" s="380"/>
      <c r="AE904" s="316"/>
      <c r="AF904" s="363"/>
      <c r="AG904" s="315"/>
      <c r="AH904" s="313"/>
      <c r="AI904" s="313"/>
      <c r="AJ904" s="313"/>
      <c r="AK904" s="313"/>
      <c r="AL904" s="367"/>
      <c r="AM904" s="378"/>
      <c r="AN904" s="311"/>
      <c r="AO904" s="313"/>
      <c r="AP904" s="373"/>
      <c r="AQ904" s="336"/>
      <c r="AR904" s="336"/>
      <c r="AS904" s="336"/>
      <c r="AT904" s="336"/>
      <c r="AU904" s="336"/>
      <c r="AV904" s="336"/>
      <c r="AW904" s="336"/>
      <c r="AX904" s="336"/>
      <c r="AY904" s="336"/>
      <c r="AZ904" s="336"/>
      <c r="BA904" s="336"/>
      <c r="BB904" s="336"/>
      <c r="BC904" s="336"/>
      <c r="BD904" s="336"/>
      <c r="BE904" s="336"/>
      <c r="BF904" s="336"/>
    </row>
    <row r="905" spans="1:58" s="109" customFormat="1" ht="12.95" customHeight="1">
      <c r="A905" s="376"/>
      <c r="B905" s="365"/>
      <c r="C905" s="300"/>
      <c r="D905" s="300"/>
      <c r="E905" s="362"/>
      <c r="F905" s="361"/>
      <c r="G905" s="352"/>
      <c r="H905" s="352"/>
      <c r="I905" s="352"/>
      <c r="J905" s="352"/>
      <c r="K905" s="315"/>
      <c r="L905" s="316"/>
      <c r="M905" s="250"/>
      <c r="N905" s="371"/>
      <c r="O905" s="251" t="str">
        <f>IFERROR(INDEX('Pipe Table'!$A$3:$R$39,MATCH('WELD LOG'!N905,'Pipe Table'!$A$3:$A$39,),MATCH('WELD LOG'!M905,'Pipe Table'!$A$3:$R$3,0)),"")</f>
        <v/>
      </c>
      <c r="P905" s="601">
        <f t="shared" si="14"/>
        <v>0</v>
      </c>
      <c r="Q905" s="316"/>
      <c r="R905" s="316"/>
      <c r="S905" s="352"/>
      <c r="T905" s="314"/>
      <c r="U905" s="316"/>
      <c r="V905" s="348"/>
      <c r="W905" s="316"/>
      <c r="X905" s="313"/>
      <c r="Y905" s="313"/>
      <c r="Z905" s="313"/>
      <c r="AA905" s="369"/>
      <c r="AB905" s="369"/>
      <c r="AC905" s="313"/>
      <c r="AD905" s="380"/>
      <c r="AE905" s="316"/>
      <c r="AF905" s="363"/>
      <c r="AG905" s="315"/>
      <c r="AH905" s="313"/>
      <c r="AI905" s="313"/>
      <c r="AJ905" s="313"/>
      <c r="AK905" s="313"/>
      <c r="AL905" s="367"/>
      <c r="AM905" s="378"/>
      <c r="AN905" s="311"/>
      <c r="AO905" s="313"/>
      <c r="AP905" s="373"/>
      <c r="AQ905" s="336"/>
      <c r="AR905" s="336"/>
      <c r="AS905" s="336"/>
      <c r="AT905" s="336"/>
      <c r="AU905" s="336"/>
      <c r="AV905" s="336"/>
      <c r="AW905" s="336"/>
      <c r="AX905" s="336"/>
      <c r="AY905" s="336"/>
      <c r="AZ905" s="336"/>
      <c r="BA905" s="336"/>
      <c r="BB905" s="336"/>
      <c r="BC905" s="336"/>
      <c r="BD905" s="336"/>
      <c r="BE905" s="336"/>
      <c r="BF905" s="336"/>
    </row>
    <row r="906" spans="1:58" s="109" customFormat="1" ht="12.95" customHeight="1">
      <c r="A906" s="376"/>
      <c r="B906" s="365"/>
      <c r="C906" s="300"/>
      <c r="D906" s="300"/>
      <c r="E906" s="362"/>
      <c r="F906" s="361"/>
      <c r="G906" s="315"/>
      <c r="H906" s="315"/>
      <c r="I906" s="315"/>
      <c r="J906" s="315"/>
      <c r="K906" s="315"/>
      <c r="L906" s="316"/>
      <c r="M906" s="250"/>
      <c r="N906" s="371"/>
      <c r="O906" s="251" t="str">
        <f>IFERROR(INDEX('Pipe Table'!$A$3:$R$39,MATCH('WELD LOG'!N906,'Pipe Table'!$A$3:$A$39,),MATCH('WELD LOG'!M906,'Pipe Table'!$A$3:$R$3,0)),"")</f>
        <v/>
      </c>
      <c r="P906" s="601">
        <f t="shared" si="14"/>
        <v>0</v>
      </c>
      <c r="Q906" s="316"/>
      <c r="R906" s="316"/>
      <c r="S906" s="300"/>
      <c r="T906" s="314"/>
      <c r="U906" s="316"/>
      <c r="V906" s="348"/>
      <c r="W906" s="316"/>
      <c r="X906" s="313"/>
      <c r="Y906" s="313"/>
      <c r="Z906" s="313"/>
      <c r="AA906" s="369"/>
      <c r="AB906" s="369"/>
      <c r="AC906" s="369"/>
      <c r="AD906" s="383"/>
      <c r="AE906" s="316"/>
      <c r="AF906" s="363"/>
      <c r="AG906" s="315"/>
      <c r="AH906" s="313"/>
      <c r="AI906" s="313"/>
      <c r="AJ906" s="313"/>
      <c r="AK906" s="313"/>
      <c r="AL906" s="367"/>
      <c r="AM906" s="378"/>
      <c r="AN906" s="311"/>
      <c r="AO906" s="313"/>
      <c r="AP906" s="373"/>
      <c r="AQ906" s="336"/>
      <c r="AR906" s="336"/>
      <c r="AS906" s="336"/>
      <c r="AT906" s="336"/>
      <c r="AU906" s="336"/>
      <c r="AV906" s="336"/>
      <c r="AW906" s="336"/>
      <c r="AX906" s="336"/>
      <c r="AY906" s="336"/>
      <c r="AZ906" s="336"/>
      <c r="BA906" s="336"/>
      <c r="BB906" s="336"/>
      <c r="BC906" s="336"/>
      <c r="BD906" s="336"/>
      <c r="BE906" s="336"/>
      <c r="BF906" s="336"/>
    </row>
    <row r="907" spans="1:58" s="109" customFormat="1" ht="12.95" customHeight="1">
      <c r="A907" s="376"/>
      <c r="B907" s="365"/>
      <c r="C907" s="300"/>
      <c r="D907" s="300"/>
      <c r="E907" s="362"/>
      <c r="F907" s="361"/>
      <c r="G907" s="315"/>
      <c r="H907" s="315"/>
      <c r="I907" s="315"/>
      <c r="J907" s="315"/>
      <c r="K907" s="315"/>
      <c r="L907" s="316"/>
      <c r="M907" s="250"/>
      <c r="N907" s="371"/>
      <c r="O907" s="251" t="str">
        <f>IFERROR(INDEX('Pipe Table'!$A$3:$R$39,MATCH('WELD LOG'!N907,'Pipe Table'!$A$3:$A$39,),MATCH('WELD LOG'!M907,'Pipe Table'!$A$3:$R$3,0)),"")</f>
        <v/>
      </c>
      <c r="P907" s="601">
        <f t="shared" si="14"/>
        <v>0</v>
      </c>
      <c r="Q907" s="316"/>
      <c r="R907" s="316"/>
      <c r="S907" s="300"/>
      <c r="T907" s="314"/>
      <c r="U907" s="316"/>
      <c r="V907" s="348"/>
      <c r="W907" s="316"/>
      <c r="X907" s="313"/>
      <c r="Y907" s="313"/>
      <c r="Z907" s="313"/>
      <c r="AA907" s="369"/>
      <c r="AB907" s="369"/>
      <c r="AC907" s="313"/>
      <c r="AD907" s="380"/>
      <c r="AE907" s="316"/>
      <c r="AF907" s="363"/>
      <c r="AG907" s="315"/>
      <c r="AH907" s="313"/>
      <c r="AI907" s="313"/>
      <c r="AJ907" s="313"/>
      <c r="AK907" s="313"/>
      <c r="AL907" s="367"/>
      <c r="AM907" s="378"/>
      <c r="AN907" s="311"/>
      <c r="AO907" s="313"/>
      <c r="AP907" s="373"/>
      <c r="AQ907" s="336"/>
      <c r="AR907" s="336"/>
      <c r="AS907" s="336"/>
      <c r="AT907" s="336"/>
      <c r="AU907" s="336"/>
      <c r="AV907" s="336"/>
      <c r="AW907" s="336"/>
      <c r="AX907" s="336"/>
      <c r="AY907" s="336"/>
      <c r="AZ907" s="336"/>
      <c r="BA907" s="336"/>
      <c r="BB907" s="336"/>
      <c r="BC907" s="336"/>
      <c r="BD907" s="336"/>
      <c r="BE907" s="336"/>
      <c r="BF907" s="336"/>
    </row>
    <row r="908" spans="1:58" s="109" customFormat="1" ht="12.95" customHeight="1">
      <c r="A908" s="376"/>
      <c r="B908" s="365"/>
      <c r="C908" s="300"/>
      <c r="D908" s="300"/>
      <c r="E908" s="362"/>
      <c r="F908" s="361"/>
      <c r="G908" s="315"/>
      <c r="H908" s="315"/>
      <c r="I908" s="315"/>
      <c r="J908" s="315"/>
      <c r="K908" s="315"/>
      <c r="L908" s="316"/>
      <c r="M908" s="250"/>
      <c r="N908" s="371"/>
      <c r="O908" s="251" t="str">
        <f>IFERROR(INDEX('Pipe Table'!$A$3:$R$39,MATCH('WELD LOG'!N908,'Pipe Table'!$A$3:$A$39,),MATCH('WELD LOG'!M908,'Pipe Table'!$A$3:$R$3,0)),"")</f>
        <v/>
      </c>
      <c r="P908" s="601">
        <f t="shared" si="14"/>
        <v>0</v>
      </c>
      <c r="Q908" s="316"/>
      <c r="R908" s="316"/>
      <c r="S908" s="300"/>
      <c r="T908" s="314"/>
      <c r="U908" s="316"/>
      <c r="V908" s="348"/>
      <c r="W908" s="316"/>
      <c r="X908" s="313"/>
      <c r="Y908" s="313"/>
      <c r="Z908" s="313"/>
      <c r="AA908" s="369"/>
      <c r="AB908" s="369"/>
      <c r="AC908" s="313"/>
      <c r="AD908" s="380"/>
      <c r="AE908" s="316"/>
      <c r="AF908" s="363"/>
      <c r="AG908" s="315"/>
      <c r="AH908" s="313"/>
      <c r="AI908" s="313"/>
      <c r="AJ908" s="313"/>
      <c r="AK908" s="313"/>
      <c r="AL908" s="367"/>
      <c r="AM908" s="378"/>
      <c r="AN908" s="311"/>
      <c r="AO908" s="313"/>
      <c r="AP908" s="373"/>
      <c r="AQ908" s="336"/>
      <c r="AR908" s="336"/>
      <c r="AS908" s="336"/>
      <c r="AT908" s="336"/>
      <c r="AU908" s="336"/>
      <c r="AV908" s="336"/>
      <c r="AW908" s="336"/>
      <c r="AX908" s="336"/>
      <c r="AY908" s="336"/>
      <c r="AZ908" s="336"/>
      <c r="BA908" s="336"/>
      <c r="BB908" s="336"/>
      <c r="BC908" s="336"/>
      <c r="BD908" s="336"/>
      <c r="BE908" s="336"/>
      <c r="BF908" s="336"/>
    </row>
    <row r="909" spans="1:58" s="109" customFormat="1" ht="12.95" customHeight="1">
      <c r="A909" s="376"/>
      <c r="B909" s="365"/>
      <c r="C909" s="300"/>
      <c r="D909" s="300"/>
      <c r="E909" s="362"/>
      <c r="F909" s="361"/>
      <c r="G909" s="315"/>
      <c r="H909" s="315"/>
      <c r="I909" s="315"/>
      <c r="J909" s="315"/>
      <c r="K909" s="315"/>
      <c r="L909" s="316"/>
      <c r="M909" s="250"/>
      <c r="N909" s="371"/>
      <c r="O909" s="251" t="str">
        <f>IFERROR(INDEX('Pipe Table'!$A$3:$R$39,MATCH('WELD LOG'!N909,'Pipe Table'!$A$3:$A$39,),MATCH('WELD LOG'!M909,'Pipe Table'!$A$3:$R$3,0)),"")</f>
        <v/>
      </c>
      <c r="P909" s="601">
        <f t="shared" si="14"/>
        <v>0</v>
      </c>
      <c r="Q909" s="316"/>
      <c r="R909" s="316"/>
      <c r="S909" s="300"/>
      <c r="T909" s="314"/>
      <c r="U909" s="316"/>
      <c r="V909" s="348"/>
      <c r="W909" s="316"/>
      <c r="X909" s="313"/>
      <c r="Y909" s="313"/>
      <c r="Z909" s="313"/>
      <c r="AA909" s="369"/>
      <c r="AB909" s="369"/>
      <c r="AC909" s="313"/>
      <c r="AD909" s="380"/>
      <c r="AE909" s="316"/>
      <c r="AF909" s="363"/>
      <c r="AG909" s="315"/>
      <c r="AH909" s="313"/>
      <c r="AI909" s="313"/>
      <c r="AJ909" s="313"/>
      <c r="AK909" s="313"/>
      <c r="AL909" s="367"/>
      <c r="AM909" s="378"/>
      <c r="AN909" s="311"/>
      <c r="AO909" s="313"/>
      <c r="AP909" s="373"/>
      <c r="AQ909" s="336"/>
      <c r="AR909" s="336"/>
      <c r="AS909" s="336"/>
      <c r="AT909" s="336"/>
      <c r="AU909" s="336"/>
      <c r="AV909" s="336"/>
      <c r="AW909" s="336"/>
      <c r="AX909" s="336"/>
      <c r="AY909" s="336"/>
      <c r="AZ909" s="336"/>
      <c r="BA909" s="336"/>
      <c r="BB909" s="336"/>
      <c r="BC909" s="336"/>
      <c r="BD909" s="336"/>
      <c r="BE909" s="336"/>
      <c r="BF909" s="336"/>
    </row>
    <row r="910" spans="1:58" s="109" customFormat="1" ht="12.95" customHeight="1">
      <c r="A910" s="376"/>
      <c r="B910" s="365"/>
      <c r="C910" s="300"/>
      <c r="D910" s="300"/>
      <c r="E910" s="362"/>
      <c r="F910" s="361"/>
      <c r="G910" s="315"/>
      <c r="H910" s="315"/>
      <c r="I910" s="315"/>
      <c r="J910" s="315"/>
      <c r="K910" s="315"/>
      <c r="L910" s="316"/>
      <c r="M910" s="250"/>
      <c r="N910" s="371"/>
      <c r="O910" s="251" t="str">
        <f>IFERROR(INDEX('Pipe Table'!$A$3:$R$39,MATCH('WELD LOG'!N910,'Pipe Table'!$A$3:$A$39,),MATCH('WELD LOG'!M910,'Pipe Table'!$A$3:$R$3,0)),"")</f>
        <v/>
      </c>
      <c r="P910" s="601">
        <f t="shared" si="14"/>
        <v>0</v>
      </c>
      <c r="Q910" s="316"/>
      <c r="R910" s="316"/>
      <c r="S910" s="300"/>
      <c r="T910" s="314"/>
      <c r="U910" s="316"/>
      <c r="V910" s="348"/>
      <c r="W910" s="316"/>
      <c r="X910" s="313"/>
      <c r="Y910" s="313"/>
      <c r="Z910" s="313"/>
      <c r="AA910" s="313"/>
      <c r="AB910" s="313"/>
      <c r="AC910" s="313"/>
      <c r="AD910" s="380"/>
      <c r="AE910" s="316"/>
      <c r="AF910" s="363"/>
      <c r="AG910" s="315"/>
      <c r="AH910" s="313"/>
      <c r="AI910" s="313"/>
      <c r="AJ910" s="313"/>
      <c r="AK910" s="313"/>
      <c r="AL910" s="367"/>
      <c r="AM910" s="378"/>
      <c r="AN910" s="311"/>
      <c r="AO910" s="313"/>
      <c r="AP910" s="373"/>
      <c r="AQ910" s="336"/>
      <c r="AR910" s="336"/>
      <c r="AS910" s="336"/>
      <c r="AT910" s="336"/>
      <c r="AU910" s="336"/>
      <c r="AV910" s="336"/>
      <c r="AW910" s="336"/>
      <c r="AX910" s="336"/>
      <c r="AY910" s="336"/>
      <c r="AZ910" s="336"/>
      <c r="BA910" s="336"/>
      <c r="BB910" s="336"/>
      <c r="BC910" s="336"/>
      <c r="BD910" s="336"/>
      <c r="BE910" s="336"/>
      <c r="BF910" s="336"/>
    </row>
    <row r="911" spans="1:58" s="110" customFormat="1" ht="12.95" customHeight="1">
      <c r="A911" s="376"/>
      <c r="B911" s="365"/>
      <c r="C911" s="300"/>
      <c r="D911" s="300"/>
      <c r="E911" s="362"/>
      <c r="F911" s="361"/>
      <c r="G911" s="315"/>
      <c r="H911" s="315"/>
      <c r="I911" s="315"/>
      <c r="J911" s="315"/>
      <c r="K911" s="315"/>
      <c r="L911" s="316"/>
      <c r="M911" s="250"/>
      <c r="N911" s="371"/>
      <c r="O911" s="251" t="str">
        <f>IFERROR(INDEX('Pipe Table'!$A$3:$R$39,MATCH('WELD LOG'!N911,'Pipe Table'!$A$3:$A$39,),MATCH('WELD LOG'!M911,'Pipe Table'!$A$3:$R$3,0)),"")</f>
        <v/>
      </c>
      <c r="P911" s="601">
        <f t="shared" si="14"/>
        <v>0</v>
      </c>
      <c r="Q911" s="316"/>
      <c r="R911" s="316"/>
      <c r="S911" s="300"/>
      <c r="T911" s="314"/>
      <c r="U911" s="316"/>
      <c r="V911" s="348"/>
      <c r="W911" s="316"/>
      <c r="X911" s="313"/>
      <c r="Y911" s="313"/>
      <c r="Z911" s="313"/>
      <c r="AA911" s="369"/>
      <c r="AB911" s="369"/>
      <c r="AC911" s="313"/>
      <c r="AD911" s="380"/>
      <c r="AE911" s="316"/>
      <c r="AF911" s="363"/>
      <c r="AG911" s="315"/>
      <c r="AH911" s="313"/>
      <c r="AI911" s="313"/>
      <c r="AJ911" s="313"/>
      <c r="AK911" s="313"/>
      <c r="AL911" s="367"/>
      <c r="AM911" s="378"/>
      <c r="AN911" s="311"/>
      <c r="AO911" s="313"/>
      <c r="AP911" s="373"/>
      <c r="AQ911" s="336"/>
      <c r="AR911" s="336"/>
      <c r="AS911" s="336"/>
      <c r="AT911" s="336"/>
      <c r="AU911" s="336"/>
      <c r="AV911" s="336"/>
      <c r="AW911" s="336"/>
      <c r="AX911" s="336"/>
      <c r="AY911" s="336"/>
      <c r="AZ911" s="336"/>
      <c r="BA911" s="336"/>
      <c r="BB911" s="336"/>
      <c r="BC911" s="336"/>
      <c r="BD911" s="336"/>
      <c r="BE911" s="336"/>
      <c r="BF911" s="336"/>
    </row>
    <row r="912" spans="1:58" s="109" customFormat="1" ht="12.95" customHeight="1">
      <c r="A912" s="376"/>
      <c r="B912" s="365"/>
      <c r="C912" s="300"/>
      <c r="D912" s="300"/>
      <c r="E912" s="362"/>
      <c r="F912" s="361"/>
      <c r="G912" s="315"/>
      <c r="H912" s="315"/>
      <c r="I912" s="315"/>
      <c r="J912" s="315"/>
      <c r="K912" s="315"/>
      <c r="L912" s="316"/>
      <c r="M912" s="250"/>
      <c r="N912" s="371"/>
      <c r="O912" s="251" t="str">
        <f>IFERROR(INDEX('Pipe Table'!$A$3:$R$39,MATCH('WELD LOG'!N912,'Pipe Table'!$A$3:$A$39,),MATCH('WELD LOG'!M912,'Pipe Table'!$A$3:$R$3,0)),"")</f>
        <v/>
      </c>
      <c r="P912" s="601">
        <f t="shared" si="14"/>
        <v>0</v>
      </c>
      <c r="Q912" s="316"/>
      <c r="R912" s="316"/>
      <c r="S912" s="300"/>
      <c r="T912" s="314"/>
      <c r="U912" s="316"/>
      <c r="V912" s="348"/>
      <c r="W912" s="316"/>
      <c r="X912" s="313"/>
      <c r="Y912" s="313"/>
      <c r="Z912" s="313"/>
      <c r="AA912" s="369"/>
      <c r="AB912" s="369"/>
      <c r="AC912" s="313"/>
      <c r="AD912" s="380"/>
      <c r="AE912" s="316"/>
      <c r="AF912" s="363"/>
      <c r="AG912" s="315"/>
      <c r="AH912" s="313"/>
      <c r="AI912" s="313"/>
      <c r="AJ912" s="313"/>
      <c r="AK912" s="313"/>
      <c r="AL912" s="367"/>
      <c r="AM912" s="378"/>
      <c r="AN912" s="311"/>
      <c r="AO912" s="313"/>
      <c r="AP912" s="373"/>
      <c r="AQ912" s="336"/>
      <c r="AR912" s="336"/>
      <c r="AS912" s="336"/>
      <c r="AT912" s="336"/>
      <c r="AU912" s="336"/>
      <c r="AV912" s="336"/>
      <c r="AW912" s="336"/>
      <c r="AX912" s="336"/>
      <c r="AY912" s="336"/>
      <c r="AZ912" s="336"/>
      <c r="BA912" s="336"/>
      <c r="BB912" s="336"/>
      <c r="BC912" s="336"/>
      <c r="BD912" s="336"/>
      <c r="BE912" s="336"/>
      <c r="BF912" s="336"/>
    </row>
    <row r="913" spans="1:58" s="109" customFormat="1" ht="12.95" customHeight="1">
      <c r="A913" s="376"/>
      <c r="B913" s="365"/>
      <c r="C913" s="300"/>
      <c r="D913" s="300"/>
      <c r="E913" s="362"/>
      <c r="F913" s="361"/>
      <c r="G913" s="315"/>
      <c r="H913" s="315"/>
      <c r="I913" s="315"/>
      <c r="J913" s="315"/>
      <c r="K913" s="315"/>
      <c r="L913" s="316"/>
      <c r="M913" s="250"/>
      <c r="N913" s="371"/>
      <c r="O913" s="251" t="str">
        <f>IFERROR(INDEX('Pipe Table'!$A$3:$R$39,MATCH('WELD LOG'!N913,'Pipe Table'!$A$3:$A$39,),MATCH('WELD LOG'!M913,'Pipe Table'!$A$3:$R$3,0)),"")</f>
        <v/>
      </c>
      <c r="P913" s="601">
        <f t="shared" si="14"/>
        <v>0</v>
      </c>
      <c r="Q913" s="316"/>
      <c r="R913" s="316"/>
      <c r="S913" s="300"/>
      <c r="T913" s="314"/>
      <c r="U913" s="316"/>
      <c r="V913" s="348"/>
      <c r="W913" s="316"/>
      <c r="X913" s="313"/>
      <c r="Y913" s="313"/>
      <c r="Z913" s="313"/>
      <c r="AA913" s="313"/>
      <c r="AB913" s="313"/>
      <c r="AC913" s="313"/>
      <c r="AD913" s="380"/>
      <c r="AE913" s="316"/>
      <c r="AF913" s="363"/>
      <c r="AG913" s="315"/>
      <c r="AH913" s="313"/>
      <c r="AI913" s="313"/>
      <c r="AJ913" s="313"/>
      <c r="AK913" s="313"/>
      <c r="AL913" s="367"/>
      <c r="AM913" s="378"/>
      <c r="AN913" s="311"/>
      <c r="AO913" s="313"/>
      <c r="AP913" s="373"/>
      <c r="AQ913" s="336"/>
      <c r="AR913" s="336"/>
      <c r="AS913" s="336"/>
      <c r="AT913" s="336"/>
      <c r="AU913" s="336"/>
      <c r="AV913" s="336"/>
      <c r="AW913" s="336"/>
      <c r="AX913" s="336"/>
      <c r="AY913" s="336"/>
      <c r="AZ913" s="336"/>
      <c r="BA913" s="336"/>
      <c r="BB913" s="336"/>
      <c r="BC913" s="336"/>
      <c r="BD913" s="336"/>
      <c r="BE913" s="336"/>
      <c r="BF913" s="336"/>
    </row>
    <row r="914" spans="1:58" s="109" customFormat="1" ht="12.95" customHeight="1">
      <c r="A914" s="376"/>
      <c r="B914" s="365"/>
      <c r="C914" s="300"/>
      <c r="D914" s="300"/>
      <c r="E914" s="362"/>
      <c r="F914" s="361"/>
      <c r="G914" s="315"/>
      <c r="H914" s="315"/>
      <c r="I914" s="315"/>
      <c r="J914" s="315"/>
      <c r="K914" s="315"/>
      <c r="L914" s="316"/>
      <c r="M914" s="250"/>
      <c r="N914" s="371"/>
      <c r="O914" s="251" t="str">
        <f>IFERROR(INDEX('Pipe Table'!$A$3:$R$39,MATCH('WELD LOG'!N914,'Pipe Table'!$A$3:$A$39,),MATCH('WELD LOG'!M914,'Pipe Table'!$A$3:$R$3,0)),"")</f>
        <v/>
      </c>
      <c r="P914" s="601">
        <f t="shared" si="14"/>
        <v>0</v>
      </c>
      <c r="Q914" s="316"/>
      <c r="R914" s="316"/>
      <c r="S914" s="300"/>
      <c r="T914" s="314"/>
      <c r="U914" s="316"/>
      <c r="V914" s="348"/>
      <c r="W914" s="316"/>
      <c r="X914" s="313"/>
      <c r="Y914" s="313"/>
      <c r="Z914" s="313"/>
      <c r="AA914" s="313"/>
      <c r="AB914" s="313"/>
      <c r="AC914" s="313"/>
      <c r="AD914" s="380"/>
      <c r="AE914" s="316"/>
      <c r="AF914" s="363"/>
      <c r="AG914" s="315"/>
      <c r="AH914" s="313"/>
      <c r="AI914" s="350"/>
      <c r="AJ914" s="350"/>
      <c r="AK914" s="313"/>
      <c r="AL914" s="318"/>
      <c r="AM914" s="313"/>
      <c r="AN914" s="311"/>
      <c r="AO914" s="313"/>
      <c r="AP914" s="373"/>
      <c r="AQ914" s="336"/>
      <c r="AR914" s="336"/>
      <c r="AS914" s="336"/>
      <c r="AT914" s="336"/>
      <c r="AU914" s="336"/>
      <c r="AV914" s="336"/>
      <c r="AW914" s="336"/>
      <c r="AX914" s="336"/>
      <c r="AY914" s="336"/>
      <c r="AZ914" s="336"/>
      <c r="BA914" s="336"/>
      <c r="BB914" s="336"/>
      <c r="BC914" s="336"/>
      <c r="BD914" s="336"/>
      <c r="BE914" s="336"/>
      <c r="BF914" s="336"/>
    </row>
    <row r="915" spans="1:58" s="109" customFormat="1" ht="12.95" customHeight="1">
      <c r="A915" s="376"/>
      <c r="B915" s="365"/>
      <c r="C915" s="300"/>
      <c r="D915" s="300"/>
      <c r="E915" s="362"/>
      <c r="F915" s="361"/>
      <c r="G915" s="315"/>
      <c r="H915" s="315"/>
      <c r="I915" s="315"/>
      <c r="J915" s="315"/>
      <c r="K915" s="315"/>
      <c r="L915" s="316"/>
      <c r="M915" s="250"/>
      <c r="N915" s="371"/>
      <c r="O915" s="251" t="str">
        <f>IFERROR(INDEX('Pipe Table'!$A$3:$R$39,MATCH('WELD LOG'!N915,'Pipe Table'!$A$3:$A$39,),MATCH('WELD LOG'!M915,'Pipe Table'!$A$3:$R$3,0)),"")</f>
        <v/>
      </c>
      <c r="P915" s="601">
        <f t="shared" si="14"/>
        <v>0</v>
      </c>
      <c r="Q915" s="316"/>
      <c r="R915" s="316"/>
      <c r="S915" s="300"/>
      <c r="T915" s="314"/>
      <c r="U915" s="316"/>
      <c r="V915" s="348"/>
      <c r="W915" s="316"/>
      <c r="X915" s="313"/>
      <c r="Y915" s="313"/>
      <c r="Z915" s="350"/>
      <c r="AA915" s="350"/>
      <c r="AB915" s="350"/>
      <c r="AC915" s="313"/>
      <c r="AD915" s="380"/>
      <c r="AE915" s="316"/>
      <c r="AF915" s="363"/>
      <c r="AG915" s="315"/>
      <c r="AH915" s="313"/>
      <c r="AI915" s="350"/>
      <c r="AJ915" s="350"/>
      <c r="AK915" s="313"/>
      <c r="AL915" s="318"/>
      <c r="AM915" s="313"/>
      <c r="AN915" s="311"/>
      <c r="AO915" s="313"/>
      <c r="AP915" s="373"/>
      <c r="AQ915" s="336"/>
      <c r="AR915" s="336"/>
      <c r="AS915" s="336"/>
      <c r="AT915" s="336"/>
      <c r="AU915" s="336"/>
      <c r="AV915" s="336"/>
      <c r="AW915" s="336"/>
      <c r="AX915" s="336"/>
      <c r="AY915" s="336"/>
      <c r="AZ915" s="336"/>
      <c r="BA915" s="336"/>
      <c r="BB915" s="336"/>
      <c r="BC915" s="336"/>
      <c r="BD915" s="336"/>
      <c r="BE915" s="336"/>
      <c r="BF915" s="336"/>
    </row>
    <row r="916" spans="1:58" s="109" customFormat="1" ht="12.95" customHeight="1">
      <c r="A916" s="376"/>
      <c r="B916" s="365"/>
      <c r="C916" s="300"/>
      <c r="D916" s="300"/>
      <c r="E916" s="362"/>
      <c r="F916" s="361"/>
      <c r="G916" s="315"/>
      <c r="H916" s="315"/>
      <c r="I916" s="315"/>
      <c r="J916" s="315"/>
      <c r="K916" s="315"/>
      <c r="L916" s="316"/>
      <c r="M916" s="250"/>
      <c r="N916" s="371"/>
      <c r="O916" s="251" t="str">
        <f>IFERROR(INDEX('Pipe Table'!$A$3:$R$39,MATCH('WELD LOG'!N916,'Pipe Table'!$A$3:$A$39,),MATCH('WELD LOG'!M916,'Pipe Table'!$A$3:$R$3,0)),"")</f>
        <v/>
      </c>
      <c r="P916" s="601">
        <f t="shared" si="14"/>
        <v>0</v>
      </c>
      <c r="Q916" s="316"/>
      <c r="R916" s="316"/>
      <c r="S916" s="300"/>
      <c r="T916" s="314"/>
      <c r="U916" s="316"/>
      <c r="V916" s="348"/>
      <c r="W916" s="316"/>
      <c r="X916" s="313"/>
      <c r="Y916" s="313"/>
      <c r="Z916" s="350"/>
      <c r="AA916" s="350"/>
      <c r="AB916" s="350"/>
      <c r="AC916" s="313"/>
      <c r="AD916" s="380"/>
      <c r="AE916" s="316"/>
      <c r="AF916" s="363"/>
      <c r="AG916" s="315"/>
      <c r="AH916" s="313"/>
      <c r="AI916" s="350"/>
      <c r="AJ916" s="350"/>
      <c r="AK916" s="313"/>
      <c r="AL916" s="318"/>
      <c r="AM916" s="313"/>
      <c r="AN916" s="311"/>
      <c r="AO916" s="313"/>
      <c r="AP916" s="373"/>
      <c r="AQ916" s="336"/>
      <c r="AR916" s="336"/>
      <c r="AS916" s="336"/>
      <c r="AT916" s="336"/>
      <c r="AU916" s="336"/>
      <c r="AV916" s="336"/>
      <c r="AW916" s="336"/>
      <c r="AX916" s="336"/>
      <c r="AY916" s="336"/>
      <c r="AZ916" s="336"/>
      <c r="BA916" s="336"/>
      <c r="BB916" s="336"/>
      <c r="BC916" s="336"/>
      <c r="BD916" s="336"/>
      <c r="BE916" s="336"/>
      <c r="BF916" s="336"/>
    </row>
    <row r="917" spans="1:58" s="109" customFormat="1" ht="12.95" customHeight="1">
      <c r="A917" s="376"/>
      <c r="B917" s="365"/>
      <c r="C917" s="300"/>
      <c r="D917" s="300"/>
      <c r="E917" s="362"/>
      <c r="F917" s="361"/>
      <c r="G917" s="315"/>
      <c r="H917" s="315"/>
      <c r="I917" s="315"/>
      <c r="J917" s="315"/>
      <c r="K917" s="315"/>
      <c r="L917" s="316"/>
      <c r="M917" s="250"/>
      <c r="N917" s="371"/>
      <c r="O917" s="251" t="str">
        <f>IFERROR(INDEX('Pipe Table'!$A$3:$R$39,MATCH('WELD LOG'!N917,'Pipe Table'!$A$3:$A$39,),MATCH('WELD LOG'!M917,'Pipe Table'!$A$3:$R$3,0)),"")</f>
        <v/>
      </c>
      <c r="P917" s="601">
        <f t="shared" si="14"/>
        <v>0</v>
      </c>
      <c r="Q917" s="316"/>
      <c r="R917" s="316"/>
      <c r="S917" s="300"/>
      <c r="T917" s="314"/>
      <c r="U917" s="316"/>
      <c r="V917" s="348"/>
      <c r="W917" s="316"/>
      <c r="X917" s="313"/>
      <c r="Y917" s="313"/>
      <c r="Z917" s="313"/>
      <c r="AA917" s="313"/>
      <c r="AB917" s="313"/>
      <c r="AC917" s="313"/>
      <c r="AD917" s="380"/>
      <c r="AE917" s="316"/>
      <c r="AF917" s="363"/>
      <c r="AG917" s="315"/>
      <c r="AH917" s="313"/>
      <c r="AI917" s="350"/>
      <c r="AJ917" s="350"/>
      <c r="AK917" s="313"/>
      <c r="AL917" s="318"/>
      <c r="AM917" s="313"/>
      <c r="AN917" s="311"/>
      <c r="AO917" s="313"/>
      <c r="AP917" s="373"/>
      <c r="AQ917" s="336"/>
      <c r="AR917" s="336"/>
      <c r="AS917" s="336"/>
      <c r="AT917" s="336"/>
      <c r="AU917" s="336"/>
      <c r="AV917" s="336"/>
      <c r="AW917" s="336"/>
      <c r="AX917" s="336"/>
      <c r="AY917" s="336"/>
      <c r="AZ917" s="336"/>
      <c r="BA917" s="336"/>
      <c r="BB917" s="336"/>
      <c r="BC917" s="336"/>
      <c r="BD917" s="336"/>
      <c r="BE917" s="336"/>
      <c r="BF917" s="336"/>
    </row>
    <row r="918" spans="1:58" s="109" customFormat="1" ht="12.95" customHeight="1">
      <c r="A918" s="376"/>
      <c r="B918" s="365"/>
      <c r="C918" s="300"/>
      <c r="D918" s="300"/>
      <c r="E918" s="353"/>
      <c r="F918" s="361"/>
      <c r="G918" s="315"/>
      <c r="H918" s="315"/>
      <c r="I918" s="315"/>
      <c r="J918" s="315"/>
      <c r="K918" s="355"/>
      <c r="L918" s="368"/>
      <c r="M918" s="250"/>
      <c r="N918" s="371"/>
      <c r="O918" s="251" t="str">
        <f>IFERROR(INDEX('Pipe Table'!$A$3:$R$39,MATCH('WELD LOG'!N918,'Pipe Table'!$A$3:$A$39,),MATCH('WELD LOG'!M918,'Pipe Table'!$A$3:$R$3,0)),"")</f>
        <v/>
      </c>
      <c r="P918" s="601">
        <f t="shared" si="14"/>
        <v>0</v>
      </c>
      <c r="Q918" s="316"/>
      <c r="R918" s="316"/>
      <c r="S918" s="352"/>
      <c r="T918" s="314"/>
      <c r="U918" s="316"/>
      <c r="V918" s="348"/>
      <c r="W918" s="316"/>
      <c r="X918" s="313"/>
      <c r="Y918" s="313"/>
      <c r="Z918" s="313"/>
      <c r="AA918" s="313"/>
      <c r="AB918" s="313"/>
      <c r="AC918" s="313"/>
      <c r="AD918" s="380"/>
      <c r="AE918" s="316"/>
      <c r="AF918" s="363"/>
      <c r="AG918" s="315"/>
      <c r="AH918" s="313"/>
      <c r="AI918" s="313"/>
      <c r="AJ918" s="313"/>
      <c r="AK918" s="313"/>
      <c r="AL918" s="270"/>
      <c r="AM918" s="313"/>
      <c r="AN918" s="311"/>
      <c r="AO918" s="313"/>
      <c r="AP918" s="373"/>
      <c r="AQ918" s="336"/>
      <c r="AR918" s="336"/>
      <c r="AS918" s="336"/>
      <c r="AT918" s="336"/>
      <c r="AU918" s="336"/>
      <c r="AV918" s="336"/>
      <c r="AW918" s="336"/>
      <c r="AX918" s="336"/>
      <c r="AY918" s="336"/>
      <c r="AZ918" s="336"/>
      <c r="BA918" s="336"/>
      <c r="BB918" s="336"/>
      <c r="BC918" s="336"/>
      <c r="BD918" s="336"/>
      <c r="BE918" s="336"/>
      <c r="BF918" s="336"/>
    </row>
    <row r="919" spans="1:58" s="109" customFormat="1" ht="12.95" customHeight="1">
      <c r="A919" s="341"/>
      <c r="B919" s="358"/>
      <c r="C919" s="355"/>
      <c r="D919" s="355"/>
      <c r="E919" s="370"/>
      <c r="F919" s="361"/>
      <c r="G919" s="355"/>
      <c r="H919" s="355"/>
      <c r="I919" s="315"/>
      <c r="J919" s="315"/>
      <c r="K919" s="315"/>
      <c r="L919" s="316"/>
      <c r="M919" s="250"/>
      <c r="N919" s="371"/>
      <c r="O919" s="251" t="str">
        <f>IFERROR(INDEX('Pipe Table'!$A$3:$R$39,MATCH('WELD LOG'!N919,'Pipe Table'!$A$3:$A$39,),MATCH('WELD LOG'!M919,'Pipe Table'!$A$3:$R$3,0)),"")</f>
        <v/>
      </c>
      <c r="P919" s="601">
        <f t="shared" si="14"/>
        <v>0</v>
      </c>
      <c r="Q919" s="316"/>
      <c r="R919" s="316"/>
      <c r="S919" s="352"/>
      <c r="T919" s="314"/>
      <c r="U919" s="316"/>
      <c r="V919" s="348"/>
      <c r="W919" s="316"/>
      <c r="X919" s="313"/>
      <c r="Y919" s="313"/>
      <c r="Z919" s="313"/>
      <c r="AA919" s="313"/>
      <c r="AB919" s="313"/>
      <c r="AC919" s="313"/>
      <c r="AD919" s="380"/>
      <c r="AE919" s="316"/>
      <c r="AF919" s="363"/>
      <c r="AG919" s="315"/>
      <c r="AH919" s="313"/>
      <c r="AI919" s="313"/>
      <c r="AJ919" s="313"/>
      <c r="AK919" s="313"/>
      <c r="AL919" s="367"/>
      <c r="AM919" s="378"/>
      <c r="AN919" s="311"/>
      <c r="AO919" s="313"/>
      <c r="AP919" s="373"/>
      <c r="AQ919" s="336"/>
      <c r="AR919" s="336"/>
      <c r="AS919" s="336"/>
      <c r="AT919" s="336"/>
      <c r="AU919" s="336"/>
      <c r="AV919" s="336"/>
      <c r="AW919" s="336"/>
      <c r="AX919" s="336"/>
      <c r="AY919" s="336"/>
      <c r="AZ919" s="336"/>
      <c r="BA919" s="336"/>
      <c r="BB919" s="336"/>
      <c r="BC919" s="336"/>
      <c r="BD919" s="336"/>
      <c r="BE919" s="336"/>
      <c r="BF919" s="336"/>
    </row>
    <row r="920" spans="1:58" s="109" customFormat="1" ht="12.95" customHeight="1">
      <c r="A920" s="341"/>
      <c r="B920" s="358"/>
      <c r="C920" s="355"/>
      <c r="D920" s="355"/>
      <c r="E920" s="370"/>
      <c r="F920" s="361"/>
      <c r="G920" s="355"/>
      <c r="H920" s="355"/>
      <c r="I920" s="315"/>
      <c r="J920" s="315"/>
      <c r="K920" s="315"/>
      <c r="L920" s="316"/>
      <c r="M920" s="250"/>
      <c r="N920" s="371"/>
      <c r="O920" s="251" t="str">
        <f>IFERROR(INDEX('Pipe Table'!$A$3:$R$39,MATCH('WELD LOG'!N920,'Pipe Table'!$A$3:$A$39,),MATCH('WELD LOG'!M920,'Pipe Table'!$A$3:$R$3,0)),"")</f>
        <v/>
      </c>
      <c r="P920" s="601">
        <f t="shared" si="14"/>
        <v>0</v>
      </c>
      <c r="Q920" s="316"/>
      <c r="R920" s="316"/>
      <c r="S920" s="352"/>
      <c r="T920" s="314"/>
      <c r="U920" s="316"/>
      <c r="V920" s="348"/>
      <c r="W920" s="316"/>
      <c r="X920" s="313"/>
      <c r="Y920" s="313"/>
      <c r="Z920" s="313"/>
      <c r="AA920" s="313"/>
      <c r="AB920" s="313"/>
      <c r="AC920" s="313"/>
      <c r="AD920" s="380"/>
      <c r="AE920" s="316"/>
      <c r="AF920" s="363"/>
      <c r="AG920" s="315"/>
      <c r="AH920" s="313"/>
      <c r="AI920" s="313"/>
      <c r="AJ920" s="313"/>
      <c r="AK920" s="313"/>
      <c r="AL920" s="367"/>
      <c r="AM920" s="378"/>
      <c r="AN920" s="311"/>
      <c r="AO920" s="313"/>
      <c r="AP920" s="373"/>
      <c r="AQ920" s="336"/>
      <c r="AR920" s="336"/>
      <c r="AS920" s="336"/>
      <c r="AT920" s="336"/>
      <c r="AU920" s="336"/>
      <c r="AV920" s="336"/>
      <c r="AW920" s="336"/>
      <c r="AX920" s="336"/>
      <c r="AY920" s="336"/>
      <c r="AZ920" s="336"/>
      <c r="BA920" s="336"/>
      <c r="BB920" s="336"/>
      <c r="BC920" s="336"/>
      <c r="BD920" s="336"/>
      <c r="BE920" s="336"/>
      <c r="BF920" s="336"/>
    </row>
    <row r="921" spans="1:58" s="109" customFormat="1" ht="12.95" customHeight="1">
      <c r="A921" s="341"/>
      <c r="B921" s="358"/>
      <c r="C921" s="355"/>
      <c r="D921" s="355"/>
      <c r="E921" s="370"/>
      <c r="F921" s="361"/>
      <c r="G921" s="355"/>
      <c r="H921" s="355"/>
      <c r="I921" s="315"/>
      <c r="J921" s="315"/>
      <c r="K921" s="315"/>
      <c r="L921" s="316"/>
      <c r="M921" s="250"/>
      <c r="N921" s="371"/>
      <c r="O921" s="251" t="str">
        <f>IFERROR(INDEX('Pipe Table'!$A$3:$R$39,MATCH('WELD LOG'!N921,'Pipe Table'!$A$3:$A$39,),MATCH('WELD LOG'!M921,'Pipe Table'!$A$3:$R$3,0)),"")</f>
        <v/>
      </c>
      <c r="P921" s="601">
        <f t="shared" si="14"/>
        <v>0</v>
      </c>
      <c r="Q921" s="316"/>
      <c r="R921" s="316"/>
      <c r="S921" s="352"/>
      <c r="T921" s="314"/>
      <c r="U921" s="316"/>
      <c r="V921" s="348"/>
      <c r="W921" s="316"/>
      <c r="X921" s="313"/>
      <c r="Y921" s="313"/>
      <c r="Z921" s="313"/>
      <c r="AA921" s="313"/>
      <c r="AB921" s="313"/>
      <c r="AC921" s="313"/>
      <c r="AD921" s="380"/>
      <c r="AE921" s="316"/>
      <c r="AF921" s="363"/>
      <c r="AG921" s="315"/>
      <c r="AH921" s="313"/>
      <c r="AI921" s="313"/>
      <c r="AJ921" s="313"/>
      <c r="AK921" s="313"/>
      <c r="AL921" s="367"/>
      <c r="AM921" s="378"/>
      <c r="AN921" s="311"/>
      <c r="AO921" s="313"/>
      <c r="AP921" s="373"/>
      <c r="AQ921" s="336"/>
      <c r="AR921" s="336"/>
      <c r="AS921" s="336"/>
      <c r="AT921" s="336"/>
      <c r="AU921" s="336"/>
      <c r="AV921" s="336"/>
      <c r="AW921" s="336"/>
      <c r="AX921" s="336"/>
      <c r="AY921" s="336"/>
      <c r="AZ921" s="336"/>
      <c r="BA921" s="336"/>
      <c r="BB921" s="336"/>
      <c r="BC921" s="336"/>
      <c r="BD921" s="336"/>
      <c r="BE921" s="336"/>
      <c r="BF921" s="336"/>
    </row>
    <row r="922" spans="1:58" s="109" customFormat="1" ht="12.95" customHeight="1">
      <c r="A922" s="341"/>
      <c r="B922" s="358"/>
      <c r="C922" s="355"/>
      <c r="D922" s="355"/>
      <c r="E922" s="370"/>
      <c r="F922" s="361"/>
      <c r="G922" s="355"/>
      <c r="H922" s="355"/>
      <c r="I922" s="315"/>
      <c r="J922" s="315"/>
      <c r="K922" s="315"/>
      <c r="L922" s="316"/>
      <c r="M922" s="250"/>
      <c r="N922" s="371"/>
      <c r="O922" s="251" t="str">
        <f>IFERROR(INDEX('Pipe Table'!$A$3:$R$39,MATCH('WELD LOG'!N922,'Pipe Table'!$A$3:$A$39,),MATCH('WELD LOG'!M922,'Pipe Table'!$A$3:$R$3,0)),"")</f>
        <v/>
      </c>
      <c r="P922" s="601">
        <f t="shared" si="14"/>
        <v>0</v>
      </c>
      <c r="Q922" s="316"/>
      <c r="R922" s="316"/>
      <c r="S922" s="352"/>
      <c r="T922" s="314"/>
      <c r="U922" s="316"/>
      <c r="V922" s="348"/>
      <c r="W922" s="316"/>
      <c r="X922" s="313"/>
      <c r="Y922" s="313"/>
      <c r="Z922" s="313"/>
      <c r="AA922" s="313"/>
      <c r="AB922" s="313"/>
      <c r="AC922" s="313"/>
      <c r="AD922" s="380"/>
      <c r="AE922" s="316"/>
      <c r="AF922" s="363"/>
      <c r="AG922" s="315"/>
      <c r="AH922" s="313"/>
      <c r="AI922" s="313"/>
      <c r="AJ922" s="313"/>
      <c r="AK922" s="313"/>
      <c r="AL922" s="367"/>
      <c r="AM922" s="378"/>
      <c r="AN922" s="311"/>
      <c r="AO922" s="313"/>
      <c r="AP922" s="373"/>
      <c r="AQ922" s="336"/>
      <c r="AR922" s="336"/>
      <c r="AS922" s="336"/>
      <c r="AT922" s="336"/>
      <c r="AU922" s="336"/>
      <c r="AV922" s="336"/>
      <c r="AW922" s="336"/>
      <c r="AX922" s="336"/>
      <c r="AY922" s="336"/>
      <c r="AZ922" s="336"/>
      <c r="BA922" s="336"/>
      <c r="BB922" s="336"/>
      <c r="BC922" s="336"/>
      <c r="BD922" s="336"/>
      <c r="BE922" s="336"/>
      <c r="BF922" s="336"/>
    </row>
    <row r="923" spans="1:58" s="109" customFormat="1" ht="12.95" customHeight="1">
      <c r="A923" s="341"/>
      <c r="B923" s="358"/>
      <c r="C923" s="355"/>
      <c r="D923" s="355"/>
      <c r="E923" s="370"/>
      <c r="F923" s="361"/>
      <c r="G923" s="355"/>
      <c r="H923" s="355"/>
      <c r="I923" s="315"/>
      <c r="J923" s="315"/>
      <c r="K923" s="315"/>
      <c r="L923" s="316"/>
      <c r="M923" s="250"/>
      <c r="N923" s="371"/>
      <c r="O923" s="251" t="str">
        <f>IFERROR(INDEX('Pipe Table'!$A$3:$R$39,MATCH('WELD LOG'!N923,'Pipe Table'!$A$3:$A$39,),MATCH('WELD LOG'!M923,'Pipe Table'!$A$3:$R$3,0)),"")</f>
        <v/>
      </c>
      <c r="P923" s="601">
        <f t="shared" si="14"/>
        <v>0</v>
      </c>
      <c r="Q923" s="316"/>
      <c r="R923" s="316"/>
      <c r="S923" s="352"/>
      <c r="T923" s="314"/>
      <c r="U923" s="316"/>
      <c r="V923" s="348"/>
      <c r="W923" s="316"/>
      <c r="X923" s="313"/>
      <c r="Y923" s="313"/>
      <c r="Z923" s="313"/>
      <c r="AA923" s="313"/>
      <c r="AB923" s="313"/>
      <c r="AC923" s="313"/>
      <c r="AD923" s="380"/>
      <c r="AE923" s="316"/>
      <c r="AF923" s="363"/>
      <c r="AG923" s="315"/>
      <c r="AH923" s="313"/>
      <c r="AI923" s="313"/>
      <c r="AJ923" s="313"/>
      <c r="AK923" s="313"/>
      <c r="AL923" s="367"/>
      <c r="AM923" s="378"/>
      <c r="AN923" s="311"/>
      <c r="AO923" s="313"/>
      <c r="AP923" s="373"/>
      <c r="AQ923" s="336"/>
      <c r="AR923" s="336"/>
      <c r="AS923" s="336"/>
      <c r="AT923" s="336"/>
      <c r="AU923" s="336"/>
      <c r="AV923" s="336"/>
      <c r="AW923" s="336"/>
      <c r="AX923" s="336"/>
      <c r="AY923" s="336"/>
      <c r="AZ923" s="336"/>
      <c r="BA923" s="336"/>
      <c r="BB923" s="336"/>
      <c r="BC923" s="336"/>
      <c r="BD923" s="336"/>
      <c r="BE923" s="336"/>
      <c r="BF923" s="336"/>
    </row>
    <row r="924" spans="1:58" s="109" customFormat="1" ht="12.95" customHeight="1">
      <c r="A924" s="341"/>
      <c r="B924" s="358"/>
      <c r="C924" s="355"/>
      <c r="D924" s="355"/>
      <c r="E924" s="370"/>
      <c r="F924" s="361"/>
      <c r="G924" s="355"/>
      <c r="H924" s="355"/>
      <c r="I924" s="315"/>
      <c r="J924" s="315"/>
      <c r="K924" s="315"/>
      <c r="L924" s="316"/>
      <c r="M924" s="250"/>
      <c r="N924" s="371"/>
      <c r="O924" s="251" t="str">
        <f>IFERROR(INDEX('Pipe Table'!$A$3:$R$39,MATCH('WELD LOG'!N924,'Pipe Table'!$A$3:$A$39,),MATCH('WELD LOG'!M924,'Pipe Table'!$A$3:$R$3,0)),"")</f>
        <v/>
      </c>
      <c r="P924" s="601">
        <f t="shared" si="14"/>
        <v>0</v>
      </c>
      <c r="Q924" s="316"/>
      <c r="R924" s="316"/>
      <c r="S924" s="352"/>
      <c r="T924" s="316"/>
      <c r="U924" s="316"/>
      <c r="V924" s="348"/>
      <c r="W924" s="316"/>
      <c r="X924" s="313"/>
      <c r="Y924" s="313"/>
      <c r="Z924" s="313"/>
      <c r="AA924" s="313"/>
      <c r="AB924" s="313"/>
      <c r="AC924" s="313"/>
      <c r="AD924" s="380"/>
      <c r="AE924" s="316"/>
      <c r="AF924" s="363"/>
      <c r="AG924" s="315"/>
      <c r="AH924" s="313"/>
      <c r="AI924" s="313"/>
      <c r="AJ924" s="313"/>
      <c r="AK924" s="313"/>
      <c r="AL924" s="367"/>
      <c r="AM924" s="378"/>
      <c r="AN924" s="311"/>
      <c r="AO924" s="313"/>
      <c r="AP924" s="373"/>
      <c r="AQ924" s="336"/>
      <c r="AR924" s="336"/>
      <c r="AS924" s="336"/>
      <c r="AT924" s="336"/>
      <c r="AU924" s="336"/>
      <c r="AV924" s="336"/>
      <c r="AW924" s="336"/>
      <c r="AX924" s="336"/>
      <c r="AY924" s="336"/>
      <c r="AZ924" s="336"/>
      <c r="BA924" s="336"/>
      <c r="BB924" s="336"/>
      <c r="BC924" s="336"/>
      <c r="BD924" s="336"/>
      <c r="BE924" s="336"/>
      <c r="BF924" s="336"/>
    </row>
    <row r="925" spans="1:58" s="109" customFormat="1" ht="12.95" customHeight="1">
      <c r="A925" s="341"/>
      <c r="B925" s="358"/>
      <c r="C925" s="355"/>
      <c r="D925" s="355"/>
      <c r="E925" s="370"/>
      <c r="F925" s="361"/>
      <c r="G925" s="355"/>
      <c r="H925" s="355"/>
      <c r="I925" s="315"/>
      <c r="J925" s="315"/>
      <c r="K925" s="315"/>
      <c r="L925" s="316"/>
      <c r="M925" s="250"/>
      <c r="N925" s="371"/>
      <c r="O925" s="251" t="str">
        <f>IFERROR(INDEX('Pipe Table'!$A$3:$R$39,MATCH('WELD LOG'!N925,'Pipe Table'!$A$3:$A$39,),MATCH('WELD LOG'!M925,'Pipe Table'!$A$3:$R$3,0)),"")</f>
        <v/>
      </c>
      <c r="P925" s="601">
        <f t="shared" si="14"/>
        <v>0</v>
      </c>
      <c r="Q925" s="316"/>
      <c r="R925" s="316"/>
      <c r="S925" s="352"/>
      <c r="T925" s="316"/>
      <c r="U925" s="316"/>
      <c r="V925" s="348"/>
      <c r="W925" s="316"/>
      <c r="X925" s="313"/>
      <c r="Y925" s="313"/>
      <c r="Z925" s="313"/>
      <c r="AA925" s="313"/>
      <c r="AB925" s="313"/>
      <c r="AC925" s="313"/>
      <c r="AD925" s="380"/>
      <c r="AE925" s="316"/>
      <c r="AF925" s="363"/>
      <c r="AG925" s="315"/>
      <c r="AH925" s="313"/>
      <c r="AI925" s="313"/>
      <c r="AJ925" s="313"/>
      <c r="AK925" s="313"/>
      <c r="AL925" s="367"/>
      <c r="AM925" s="378"/>
      <c r="AN925" s="311"/>
      <c r="AO925" s="313"/>
      <c r="AP925" s="373"/>
      <c r="AQ925" s="336"/>
      <c r="AR925" s="336"/>
      <c r="AS925" s="336"/>
      <c r="AT925" s="336"/>
      <c r="AU925" s="336"/>
      <c r="AV925" s="336"/>
      <c r="AW925" s="336"/>
      <c r="AX925" s="336"/>
      <c r="AY925" s="336"/>
      <c r="AZ925" s="336"/>
      <c r="BA925" s="336"/>
      <c r="BB925" s="336"/>
      <c r="BC925" s="336"/>
      <c r="BD925" s="336"/>
      <c r="BE925" s="336"/>
      <c r="BF925" s="336"/>
    </row>
    <row r="926" spans="1:58" s="109" customFormat="1" ht="12.95" customHeight="1">
      <c r="A926" s="341"/>
      <c r="B926" s="358"/>
      <c r="C926" s="355"/>
      <c r="D926" s="355"/>
      <c r="E926" s="370"/>
      <c r="F926" s="361"/>
      <c r="G926" s="355"/>
      <c r="H926" s="355"/>
      <c r="I926" s="315"/>
      <c r="J926" s="315"/>
      <c r="K926" s="315"/>
      <c r="L926" s="316"/>
      <c r="M926" s="250"/>
      <c r="N926" s="371"/>
      <c r="O926" s="251" t="str">
        <f>IFERROR(INDEX('Pipe Table'!$A$3:$R$39,MATCH('WELD LOG'!N926,'Pipe Table'!$A$3:$A$39,),MATCH('WELD LOG'!M926,'Pipe Table'!$A$3:$R$3,0)),"")</f>
        <v/>
      </c>
      <c r="P926" s="601">
        <f t="shared" si="14"/>
        <v>0</v>
      </c>
      <c r="Q926" s="316"/>
      <c r="R926" s="316"/>
      <c r="S926" s="352"/>
      <c r="T926" s="316"/>
      <c r="U926" s="316"/>
      <c r="V926" s="348"/>
      <c r="W926" s="316"/>
      <c r="X926" s="313"/>
      <c r="Y926" s="313"/>
      <c r="Z926" s="313"/>
      <c r="AA926" s="313"/>
      <c r="AB926" s="313"/>
      <c r="AC926" s="313"/>
      <c r="AD926" s="380"/>
      <c r="AE926" s="316"/>
      <c r="AF926" s="363"/>
      <c r="AG926" s="315"/>
      <c r="AH926" s="313"/>
      <c r="AI926" s="313"/>
      <c r="AJ926" s="313"/>
      <c r="AK926" s="313"/>
      <c r="AL926" s="367"/>
      <c r="AM926" s="378"/>
      <c r="AN926" s="311"/>
      <c r="AO926" s="313"/>
      <c r="AP926" s="373"/>
      <c r="AQ926" s="336"/>
      <c r="AR926" s="336"/>
      <c r="AS926" s="336"/>
      <c r="AT926" s="336"/>
      <c r="AU926" s="336"/>
      <c r="AV926" s="336"/>
      <c r="AW926" s="336"/>
      <c r="AX926" s="336"/>
      <c r="AY926" s="336"/>
      <c r="AZ926" s="336"/>
      <c r="BA926" s="336"/>
      <c r="BB926" s="336"/>
      <c r="BC926" s="336"/>
      <c r="BD926" s="336"/>
      <c r="BE926" s="336"/>
      <c r="BF926" s="336"/>
    </row>
    <row r="927" spans="1:58" s="109" customFormat="1" ht="12.95" customHeight="1">
      <c r="A927" s="341"/>
      <c r="B927" s="358"/>
      <c r="C927" s="355"/>
      <c r="D927" s="355"/>
      <c r="E927" s="370"/>
      <c r="F927" s="361"/>
      <c r="G927" s="355"/>
      <c r="H927" s="355"/>
      <c r="I927" s="315"/>
      <c r="J927" s="315"/>
      <c r="K927" s="315"/>
      <c r="L927" s="316"/>
      <c r="M927" s="250"/>
      <c r="N927" s="371"/>
      <c r="O927" s="251" t="str">
        <f>IFERROR(INDEX('Pipe Table'!$A$3:$R$39,MATCH('WELD LOG'!N927,'Pipe Table'!$A$3:$A$39,),MATCH('WELD LOG'!M927,'Pipe Table'!$A$3:$R$3,0)),"")</f>
        <v/>
      </c>
      <c r="P927" s="601">
        <f t="shared" si="14"/>
        <v>0</v>
      </c>
      <c r="Q927" s="316"/>
      <c r="R927" s="316"/>
      <c r="S927" s="352"/>
      <c r="T927" s="316"/>
      <c r="U927" s="316"/>
      <c r="V927" s="348"/>
      <c r="W927" s="316"/>
      <c r="X927" s="313"/>
      <c r="Y927" s="313"/>
      <c r="Z927" s="313"/>
      <c r="AA927" s="313"/>
      <c r="AB927" s="313"/>
      <c r="AC927" s="313"/>
      <c r="AD927" s="380"/>
      <c r="AE927" s="316"/>
      <c r="AF927" s="363"/>
      <c r="AG927" s="315"/>
      <c r="AH927" s="313"/>
      <c r="AI927" s="313"/>
      <c r="AJ927" s="313"/>
      <c r="AK927" s="313"/>
      <c r="AL927" s="367"/>
      <c r="AM927" s="378"/>
      <c r="AN927" s="311"/>
      <c r="AO927" s="313"/>
      <c r="AP927" s="373"/>
      <c r="AQ927" s="336"/>
      <c r="AR927" s="336"/>
      <c r="AS927" s="336"/>
      <c r="AT927" s="336"/>
      <c r="AU927" s="336"/>
      <c r="AV927" s="336"/>
      <c r="AW927" s="336"/>
      <c r="AX927" s="336"/>
      <c r="AY927" s="336"/>
      <c r="AZ927" s="336"/>
      <c r="BA927" s="336"/>
      <c r="BB927" s="336"/>
      <c r="BC927" s="336"/>
      <c r="BD927" s="336"/>
      <c r="BE927" s="336"/>
      <c r="BF927" s="336"/>
    </row>
    <row r="928" spans="1:58" s="109" customFormat="1" ht="12.95" customHeight="1">
      <c r="A928" s="341"/>
      <c r="B928" s="358"/>
      <c r="C928" s="355"/>
      <c r="D928" s="355"/>
      <c r="E928" s="370"/>
      <c r="F928" s="361"/>
      <c r="G928" s="355"/>
      <c r="H928" s="355"/>
      <c r="I928" s="315"/>
      <c r="J928" s="315"/>
      <c r="K928" s="315"/>
      <c r="L928" s="316"/>
      <c r="M928" s="250"/>
      <c r="N928" s="371"/>
      <c r="O928" s="251" t="str">
        <f>IFERROR(INDEX('Pipe Table'!$A$3:$R$39,MATCH('WELD LOG'!N928,'Pipe Table'!$A$3:$A$39,),MATCH('WELD LOG'!M928,'Pipe Table'!$A$3:$R$3,0)),"")</f>
        <v/>
      </c>
      <c r="P928" s="601">
        <f t="shared" si="14"/>
        <v>0</v>
      </c>
      <c r="Q928" s="316"/>
      <c r="R928" s="316"/>
      <c r="S928" s="352"/>
      <c r="T928" s="314"/>
      <c r="U928" s="316"/>
      <c r="V928" s="348"/>
      <c r="W928" s="316"/>
      <c r="X928" s="313"/>
      <c r="Y928" s="313"/>
      <c r="Z928" s="313"/>
      <c r="AA928" s="313"/>
      <c r="AB928" s="313"/>
      <c r="AC928" s="313"/>
      <c r="AD928" s="380"/>
      <c r="AE928" s="316"/>
      <c r="AF928" s="363"/>
      <c r="AG928" s="315"/>
      <c r="AH928" s="313"/>
      <c r="AI928" s="313"/>
      <c r="AJ928" s="313"/>
      <c r="AK928" s="313"/>
      <c r="AL928" s="367"/>
      <c r="AM928" s="378"/>
      <c r="AN928" s="311"/>
      <c r="AO928" s="313"/>
      <c r="AP928" s="373"/>
      <c r="AQ928" s="336"/>
      <c r="AR928" s="336"/>
      <c r="AS928" s="336"/>
      <c r="AT928" s="336"/>
      <c r="AU928" s="336"/>
      <c r="AV928" s="336"/>
      <c r="AW928" s="336"/>
      <c r="AX928" s="336"/>
      <c r="AY928" s="336"/>
      <c r="AZ928" s="336"/>
      <c r="BA928" s="336"/>
      <c r="BB928" s="336"/>
      <c r="BC928" s="336"/>
      <c r="BD928" s="336"/>
      <c r="BE928" s="336"/>
      <c r="BF928" s="336"/>
    </row>
    <row r="929" spans="1:58" s="109" customFormat="1" ht="12.95" customHeight="1">
      <c r="A929" s="376"/>
      <c r="B929" s="365"/>
      <c r="C929" s="300"/>
      <c r="D929" s="300"/>
      <c r="E929" s="362"/>
      <c r="F929" s="361"/>
      <c r="G929" s="315"/>
      <c r="H929" s="315"/>
      <c r="I929" s="315"/>
      <c r="J929" s="315"/>
      <c r="K929" s="315"/>
      <c r="L929" s="316"/>
      <c r="M929" s="250"/>
      <c r="N929" s="371"/>
      <c r="O929" s="251" t="str">
        <f>IFERROR(INDEX('Pipe Table'!$A$3:$R$39,MATCH('WELD LOG'!N929,'Pipe Table'!$A$3:$A$39,),MATCH('WELD LOG'!M929,'Pipe Table'!$A$3:$R$3,0)),"")</f>
        <v/>
      </c>
      <c r="P929" s="601">
        <f t="shared" si="14"/>
        <v>0</v>
      </c>
      <c r="Q929" s="316"/>
      <c r="R929" s="316"/>
      <c r="S929" s="300"/>
      <c r="T929" s="314"/>
      <c r="U929" s="316"/>
      <c r="V929" s="348"/>
      <c r="W929" s="316"/>
      <c r="X929" s="313"/>
      <c r="Y929" s="313"/>
      <c r="Z929" s="313"/>
      <c r="AA929" s="313"/>
      <c r="AB929" s="313"/>
      <c r="AC929" s="313"/>
      <c r="AD929" s="380"/>
      <c r="AE929" s="316"/>
      <c r="AF929" s="363"/>
      <c r="AG929" s="315"/>
      <c r="AH929" s="313"/>
      <c r="AI929" s="313"/>
      <c r="AJ929" s="313"/>
      <c r="AK929" s="313"/>
      <c r="AL929" s="318"/>
      <c r="AM929" s="313"/>
      <c r="AN929" s="311"/>
      <c r="AO929" s="313"/>
      <c r="AP929" s="373"/>
      <c r="AQ929" s="336"/>
      <c r="AR929" s="336"/>
      <c r="AS929" s="336"/>
      <c r="AT929" s="336"/>
      <c r="AU929" s="336"/>
      <c r="AV929" s="336"/>
      <c r="AW929" s="336"/>
      <c r="AX929" s="336"/>
      <c r="AY929" s="336"/>
      <c r="AZ929" s="336"/>
      <c r="BA929" s="336"/>
      <c r="BB929" s="336"/>
      <c r="BC929" s="336"/>
      <c r="BD929" s="336"/>
      <c r="BE929" s="336"/>
      <c r="BF929" s="336"/>
    </row>
    <row r="930" spans="1:58" s="109" customFormat="1" ht="12.95" customHeight="1">
      <c r="A930" s="376"/>
      <c r="B930" s="365"/>
      <c r="C930" s="300"/>
      <c r="D930" s="300"/>
      <c r="E930" s="362"/>
      <c r="F930" s="361"/>
      <c r="G930" s="315"/>
      <c r="H930" s="315"/>
      <c r="I930" s="315"/>
      <c r="J930" s="315"/>
      <c r="K930" s="315"/>
      <c r="L930" s="316"/>
      <c r="M930" s="250"/>
      <c r="N930" s="371"/>
      <c r="O930" s="251" t="str">
        <f>IFERROR(INDEX('Pipe Table'!$A$3:$R$39,MATCH('WELD LOG'!N930,'Pipe Table'!$A$3:$A$39,),MATCH('WELD LOG'!M930,'Pipe Table'!$A$3:$R$3,0)),"")</f>
        <v/>
      </c>
      <c r="P930" s="601">
        <f t="shared" si="14"/>
        <v>0</v>
      </c>
      <c r="Q930" s="316"/>
      <c r="R930" s="316"/>
      <c r="S930" s="300"/>
      <c r="T930" s="314"/>
      <c r="U930" s="316"/>
      <c r="V930" s="348"/>
      <c r="W930" s="316"/>
      <c r="X930" s="313"/>
      <c r="Y930" s="313"/>
      <c r="Z930" s="313"/>
      <c r="AA930" s="313"/>
      <c r="AB930" s="313"/>
      <c r="AC930" s="313"/>
      <c r="AD930" s="380"/>
      <c r="AE930" s="316"/>
      <c r="AF930" s="363"/>
      <c r="AG930" s="315"/>
      <c r="AH930" s="313"/>
      <c r="AI930" s="313"/>
      <c r="AJ930" s="313"/>
      <c r="AK930" s="313"/>
      <c r="AL930" s="318"/>
      <c r="AM930" s="313"/>
      <c r="AN930" s="311"/>
      <c r="AO930" s="313"/>
      <c r="AP930" s="373"/>
      <c r="AQ930" s="336"/>
      <c r="AR930" s="336"/>
      <c r="AS930" s="336"/>
      <c r="AT930" s="336"/>
      <c r="AU930" s="336"/>
      <c r="AV930" s="336"/>
      <c r="AW930" s="336"/>
      <c r="AX930" s="336"/>
      <c r="AY930" s="336"/>
      <c r="AZ930" s="336"/>
      <c r="BA930" s="336"/>
      <c r="BB930" s="336"/>
      <c r="BC930" s="336"/>
      <c r="BD930" s="336"/>
      <c r="BE930" s="336"/>
      <c r="BF930" s="336"/>
    </row>
    <row r="931" spans="1:58" s="109" customFormat="1" ht="12.95" customHeight="1">
      <c r="A931" s="376"/>
      <c r="B931" s="365"/>
      <c r="C931" s="300"/>
      <c r="D931" s="300"/>
      <c r="E931" s="362"/>
      <c r="F931" s="361"/>
      <c r="G931" s="315"/>
      <c r="H931" s="315"/>
      <c r="I931" s="315"/>
      <c r="J931" s="315"/>
      <c r="K931" s="315"/>
      <c r="L931" s="316"/>
      <c r="M931" s="250"/>
      <c r="N931" s="371"/>
      <c r="O931" s="251" t="str">
        <f>IFERROR(INDEX('Pipe Table'!$A$3:$R$39,MATCH('WELD LOG'!N931,'Pipe Table'!$A$3:$A$39,),MATCH('WELD LOG'!M931,'Pipe Table'!$A$3:$R$3,0)),"")</f>
        <v/>
      </c>
      <c r="P931" s="601">
        <f t="shared" si="14"/>
        <v>0</v>
      </c>
      <c r="Q931" s="316"/>
      <c r="R931" s="316"/>
      <c r="S931" s="300"/>
      <c r="T931" s="314"/>
      <c r="U931" s="316"/>
      <c r="V931" s="348"/>
      <c r="W931" s="316"/>
      <c r="X931" s="313"/>
      <c r="Y931" s="313"/>
      <c r="Z931" s="313"/>
      <c r="AA931" s="313"/>
      <c r="AB931" s="313"/>
      <c r="AC931" s="313"/>
      <c r="AD931" s="380"/>
      <c r="AE931" s="316"/>
      <c r="AF931" s="363"/>
      <c r="AG931" s="315"/>
      <c r="AH931" s="313"/>
      <c r="AI931" s="313"/>
      <c r="AJ931" s="313"/>
      <c r="AK931" s="313"/>
      <c r="AL931" s="318"/>
      <c r="AM931" s="313"/>
      <c r="AN931" s="311"/>
      <c r="AO931" s="313"/>
      <c r="AP931" s="373"/>
      <c r="AQ931" s="336"/>
      <c r="AR931" s="336"/>
      <c r="AS931" s="336"/>
      <c r="AT931" s="336"/>
      <c r="AU931" s="336"/>
      <c r="AV931" s="336"/>
      <c r="AW931" s="336"/>
      <c r="AX931" s="336"/>
      <c r="AY931" s="336"/>
      <c r="AZ931" s="336"/>
      <c r="BA931" s="336"/>
      <c r="BB931" s="336"/>
      <c r="BC931" s="336"/>
      <c r="BD931" s="336"/>
      <c r="BE931" s="336"/>
      <c r="BF931" s="336"/>
    </row>
    <row r="932" spans="1:58" s="109" customFormat="1" ht="12.95" customHeight="1">
      <c r="A932" s="376"/>
      <c r="B932" s="365"/>
      <c r="C932" s="300"/>
      <c r="D932" s="300"/>
      <c r="E932" s="362"/>
      <c r="F932" s="361"/>
      <c r="G932" s="315"/>
      <c r="H932" s="315"/>
      <c r="I932" s="315"/>
      <c r="J932" s="315"/>
      <c r="K932" s="315"/>
      <c r="L932" s="316"/>
      <c r="M932" s="250"/>
      <c r="N932" s="371"/>
      <c r="O932" s="251" t="str">
        <f>IFERROR(INDEX('Pipe Table'!$A$3:$R$39,MATCH('WELD LOG'!N932,'Pipe Table'!$A$3:$A$39,),MATCH('WELD LOG'!M932,'Pipe Table'!$A$3:$R$3,0)),"")</f>
        <v/>
      </c>
      <c r="P932" s="601">
        <f t="shared" si="14"/>
        <v>0</v>
      </c>
      <c r="Q932" s="316"/>
      <c r="R932" s="316"/>
      <c r="S932" s="300"/>
      <c r="T932" s="314"/>
      <c r="U932" s="316"/>
      <c r="V932" s="348"/>
      <c r="W932" s="316"/>
      <c r="X932" s="313"/>
      <c r="Y932" s="313"/>
      <c r="Z932" s="313"/>
      <c r="AA932" s="313"/>
      <c r="AB932" s="313"/>
      <c r="AC932" s="313"/>
      <c r="AD932" s="380"/>
      <c r="AE932" s="316"/>
      <c r="AF932" s="363"/>
      <c r="AG932" s="315"/>
      <c r="AH932" s="313"/>
      <c r="AI932" s="313"/>
      <c r="AJ932" s="313"/>
      <c r="AK932" s="313"/>
      <c r="AL932" s="318"/>
      <c r="AM932" s="313"/>
      <c r="AN932" s="311"/>
      <c r="AO932" s="313"/>
      <c r="AP932" s="373"/>
      <c r="AQ932" s="336"/>
      <c r="AR932" s="336"/>
      <c r="AS932" s="336"/>
      <c r="AT932" s="336"/>
      <c r="AU932" s="336"/>
      <c r="AV932" s="336"/>
      <c r="AW932" s="336"/>
      <c r="AX932" s="336"/>
      <c r="AY932" s="336"/>
      <c r="AZ932" s="336"/>
      <c r="BA932" s="336"/>
      <c r="BB932" s="336"/>
      <c r="BC932" s="336"/>
      <c r="BD932" s="336"/>
      <c r="BE932" s="336"/>
      <c r="BF932" s="336"/>
    </row>
    <row r="933" spans="1:58" s="109" customFormat="1" ht="12.95" customHeight="1">
      <c r="A933" s="376"/>
      <c r="B933" s="365"/>
      <c r="C933" s="300"/>
      <c r="D933" s="300"/>
      <c r="E933" s="362"/>
      <c r="F933" s="361"/>
      <c r="G933" s="315"/>
      <c r="H933" s="315"/>
      <c r="I933" s="315"/>
      <c r="J933" s="315"/>
      <c r="K933" s="315"/>
      <c r="L933" s="316"/>
      <c r="M933" s="250"/>
      <c r="N933" s="371"/>
      <c r="O933" s="251" t="str">
        <f>IFERROR(INDEX('Pipe Table'!$A$3:$R$39,MATCH('WELD LOG'!N933,'Pipe Table'!$A$3:$A$39,),MATCH('WELD LOG'!M933,'Pipe Table'!$A$3:$R$3,0)),"")</f>
        <v/>
      </c>
      <c r="P933" s="601">
        <f t="shared" si="14"/>
        <v>0</v>
      </c>
      <c r="Q933" s="316"/>
      <c r="R933" s="316"/>
      <c r="S933" s="300"/>
      <c r="T933" s="314"/>
      <c r="U933" s="316"/>
      <c r="V933" s="348"/>
      <c r="W933" s="316"/>
      <c r="X933" s="313"/>
      <c r="Y933" s="313"/>
      <c r="Z933" s="313"/>
      <c r="AA933" s="313"/>
      <c r="AB933" s="313"/>
      <c r="AC933" s="313"/>
      <c r="AD933" s="380"/>
      <c r="AE933" s="316"/>
      <c r="AF933" s="363"/>
      <c r="AG933" s="315"/>
      <c r="AH933" s="313"/>
      <c r="AI933" s="313"/>
      <c r="AJ933" s="313"/>
      <c r="AK933" s="313"/>
      <c r="AL933" s="318"/>
      <c r="AM933" s="313"/>
      <c r="AN933" s="311"/>
      <c r="AO933" s="313"/>
      <c r="AP933" s="373"/>
      <c r="AQ933" s="336"/>
      <c r="AR933" s="336"/>
      <c r="AS933" s="336"/>
      <c r="AT933" s="336"/>
      <c r="AU933" s="336"/>
      <c r="AV933" s="336"/>
      <c r="AW933" s="336"/>
      <c r="AX933" s="336"/>
      <c r="AY933" s="336"/>
      <c r="AZ933" s="336"/>
      <c r="BA933" s="336"/>
      <c r="BB933" s="336"/>
      <c r="BC933" s="336"/>
      <c r="BD933" s="336"/>
      <c r="BE933" s="336"/>
      <c r="BF933" s="336"/>
    </row>
    <row r="934" spans="1:58" s="109" customFormat="1" ht="12.95" customHeight="1">
      <c r="A934" s="376"/>
      <c r="B934" s="365"/>
      <c r="C934" s="300"/>
      <c r="D934" s="300"/>
      <c r="E934" s="362"/>
      <c r="F934" s="361"/>
      <c r="G934" s="315"/>
      <c r="H934" s="315"/>
      <c r="I934" s="315"/>
      <c r="J934" s="315"/>
      <c r="K934" s="315"/>
      <c r="L934" s="316"/>
      <c r="M934" s="250"/>
      <c r="N934" s="371"/>
      <c r="O934" s="251" t="str">
        <f>IFERROR(INDEX('Pipe Table'!$A$3:$R$39,MATCH('WELD LOG'!N934,'Pipe Table'!$A$3:$A$39,),MATCH('WELD LOG'!M934,'Pipe Table'!$A$3:$R$3,0)),"")</f>
        <v/>
      </c>
      <c r="P934" s="601">
        <f t="shared" si="14"/>
        <v>0</v>
      </c>
      <c r="Q934" s="316"/>
      <c r="R934" s="316"/>
      <c r="S934" s="300"/>
      <c r="T934" s="314"/>
      <c r="U934" s="316"/>
      <c r="V934" s="348"/>
      <c r="W934" s="316"/>
      <c r="X934" s="313"/>
      <c r="Y934" s="313"/>
      <c r="Z934" s="313"/>
      <c r="AA934" s="313"/>
      <c r="AB934" s="313"/>
      <c r="AC934" s="313"/>
      <c r="AD934" s="380"/>
      <c r="AE934" s="316"/>
      <c r="AF934" s="363"/>
      <c r="AG934" s="315"/>
      <c r="AH934" s="313"/>
      <c r="AI934" s="313"/>
      <c r="AJ934" s="313"/>
      <c r="AK934" s="313"/>
      <c r="AL934" s="318"/>
      <c r="AM934" s="313"/>
      <c r="AN934" s="311"/>
      <c r="AO934" s="313"/>
      <c r="AP934" s="373"/>
      <c r="AQ934" s="336"/>
      <c r="AR934" s="336"/>
      <c r="AS934" s="336"/>
      <c r="AT934" s="336"/>
      <c r="AU934" s="336"/>
      <c r="AV934" s="336"/>
      <c r="AW934" s="336"/>
      <c r="AX934" s="336"/>
      <c r="AY934" s="336"/>
      <c r="AZ934" s="336"/>
      <c r="BA934" s="336"/>
      <c r="BB934" s="336"/>
      <c r="BC934" s="336"/>
      <c r="BD934" s="336"/>
      <c r="BE934" s="336"/>
      <c r="BF934" s="336"/>
    </row>
    <row r="935" spans="1:58" s="109" customFormat="1" ht="12.95" customHeight="1">
      <c r="A935" s="376"/>
      <c r="B935" s="365"/>
      <c r="C935" s="300"/>
      <c r="D935" s="300"/>
      <c r="E935" s="362"/>
      <c r="F935" s="361"/>
      <c r="G935" s="315"/>
      <c r="H935" s="315"/>
      <c r="I935" s="315"/>
      <c r="J935" s="315"/>
      <c r="K935" s="315"/>
      <c r="L935" s="316"/>
      <c r="M935" s="250"/>
      <c r="N935" s="371"/>
      <c r="O935" s="251" t="str">
        <f>IFERROR(INDEX('Pipe Table'!$A$3:$R$39,MATCH('WELD LOG'!N935,'Pipe Table'!$A$3:$A$39,),MATCH('WELD LOG'!M935,'Pipe Table'!$A$3:$R$3,0)),"")</f>
        <v/>
      </c>
      <c r="P935" s="601">
        <f t="shared" si="14"/>
        <v>0</v>
      </c>
      <c r="Q935" s="316"/>
      <c r="R935" s="316"/>
      <c r="S935" s="300"/>
      <c r="T935" s="314"/>
      <c r="U935" s="316"/>
      <c r="V935" s="348"/>
      <c r="W935" s="316"/>
      <c r="X935" s="313"/>
      <c r="Y935" s="313"/>
      <c r="Z935" s="313"/>
      <c r="AA935" s="313"/>
      <c r="AB935" s="313"/>
      <c r="AC935" s="313"/>
      <c r="AD935" s="380"/>
      <c r="AE935" s="316"/>
      <c r="AF935" s="363"/>
      <c r="AG935" s="315"/>
      <c r="AH935" s="313"/>
      <c r="AI935" s="313"/>
      <c r="AJ935" s="313"/>
      <c r="AK935" s="313"/>
      <c r="AL935" s="318"/>
      <c r="AM935" s="313"/>
      <c r="AN935" s="311"/>
      <c r="AO935" s="313"/>
      <c r="AP935" s="373"/>
      <c r="AQ935" s="336"/>
      <c r="AR935" s="336"/>
      <c r="AS935" s="336"/>
      <c r="AT935" s="336"/>
      <c r="AU935" s="336"/>
      <c r="AV935" s="336"/>
      <c r="AW935" s="336"/>
      <c r="AX935" s="336"/>
      <c r="AY935" s="336"/>
      <c r="AZ935" s="336"/>
      <c r="BA935" s="336"/>
      <c r="BB935" s="336"/>
      <c r="BC935" s="336"/>
      <c r="BD935" s="336"/>
      <c r="BE935" s="336"/>
      <c r="BF935" s="336"/>
    </row>
    <row r="936" spans="1:58" s="109" customFormat="1" ht="12.95" customHeight="1">
      <c r="A936" s="376"/>
      <c r="B936" s="365"/>
      <c r="C936" s="300"/>
      <c r="D936" s="300"/>
      <c r="E936" s="362"/>
      <c r="F936" s="361"/>
      <c r="G936" s="315"/>
      <c r="H936" s="315"/>
      <c r="I936" s="315"/>
      <c r="J936" s="315"/>
      <c r="K936" s="315"/>
      <c r="L936" s="316"/>
      <c r="M936" s="250"/>
      <c r="N936" s="371"/>
      <c r="O936" s="251" t="str">
        <f>IFERROR(INDEX('Pipe Table'!$A$3:$R$39,MATCH('WELD LOG'!N936,'Pipe Table'!$A$3:$A$39,),MATCH('WELD LOG'!M936,'Pipe Table'!$A$3:$R$3,0)),"")</f>
        <v/>
      </c>
      <c r="P936" s="601">
        <f t="shared" si="14"/>
        <v>0</v>
      </c>
      <c r="Q936" s="316"/>
      <c r="R936" s="316"/>
      <c r="S936" s="300"/>
      <c r="T936" s="314"/>
      <c r="U936" s="316"/>
      <c r="V936" s="348"/>
      <c r="W936" s="316"/>
      <c r="X936" s="313"/>
      <c r="Y936" s="313"/>
      <c r="Z936" s="313"/>
      <c r="AA936" s="313"/>
      <c r="AB936" s="313"/>
      <c r="AC936" s="313"/>
      <c r="AD936" s="380"/>
      <c r="AE936" s="316"/>
      <c r="AF936" s="363"/>
      <c r="AG936" s="315"/>
      <c r="AH936" s="313"/>
      <c r="AI936" s="313"/>
      <c r="AJ936" s="313"/>
      <c r="AK936" s="313"/>
      <c r="AL936" s="318"/>
      <c r="AM936" s="313"/>
      <c r="AN936" s="311"/>
      <c r="AO936" s="313"/>
      <c r="AP936" s="373"/>
      <c r="AQ936" s="336"/>
      <c r="AR936" s="336"/>
      <c r="AS936" s="336"/>
      <c r="AT936" s="336"/>
      <c r="AU936" s="336"/>
      <c r="AV936" s="336"/>
      <c r="AW936" s="336"/>
      <c r="AX936" s="336"/>
      <c r="AY936" s="336"/>
      <c r="AZ936" s="336"/>
      <c r="BA936" s="336"/>
      <c r="BB936" s="336"/>
      <c r="BC936" s="336"/>
      <c r="BD936" s="336"/>
      <c r="BE936" s="336"/>
      <c r="BF936" s="336"/>
    </row>
    <row r="937" spans="1:58" s="109" customFormat="1" ht="12.95" customHeight="1">
      <c r="A937" s="376"/>
      <c r="B937" s="365"/>
      <c r="C937" s="300"/>
      <c r="D937" s="300"/>
      <c r="E937" s="362"/>
      <c r="F937" s="361"/>
      <c r="G937" s="315"/>
      <c r="H937" s="315"/>
      <c r="I937" s="315"/>
      <c r="J937" s="315"/>
      <c r="K937" s="315"/>
      <c r="L937" s="316"/>
      <c r="M937" s="250"/>
      <c r="N937" s="371"/>
      <c r="O937" s="251" t="str">
        <f>IFERROR(INDEX('Pipe Table'!$A$3:$R$39,MATCH('WELD LOG'!N937,'Pipe Table'!$A$3:$A$39,),MATCH('WELD LOG'!M937,'Pipe Table'!$A$3:$R$3,0)),"")</f>
        <v/>
      </c>
      <c r="P937" s="601">
        <f t="shared" si="14"/>
        <v>0</v>
      </c>
      <c r="Q937" s="316"/>
      <c r="R937" s="316"/>
      <c r="S937" s="300"/>
      <c r="T937" s="314"/>
      <c r="U937" s="316"/>
      <c r="V937" s="348"/>
      <c r="W937" s="316"/>
      <c r="X937" s="313"/>
      <c r="Y937" s="313"/>
      <c r="Z937" s="313"/>
      <c r="AA937" s="313"/>
      <c r="AB937" s="313"/>
      <c r="AC937" s="313"/>
      <c r="AD937" s="380"/>
      <c r="AE937" s="316"/>
      <c r="AF937" s="363"/>
      <c r="AG937" s="315"/>
      <c r="AH937" s="313"/>
      <c r="AI937" s="313"/>
      <c r="AJ937" s="313"/>
      <c r="AK937" s="313"/>
      <c r="AL937" s="318"/>
      <c r="AM937" s="313"/>
      <c r="AN937" s="311"/>
      <c r="AO937" s="313"/>
      <c r="AP937" s="373"/>
      <c r="AQ937" s="336"/>
      <c r="AR937" s="336"/>
      <c r="AS937" s="336"/>
      <c r="AT937" s="336"/>
      <c r="AU937" s="336"/>
      <c r="AV937" s="336"/>
      <c r="AW937" s="336"/>
      <c r="AX937" s="336"/>
      <c r="AY937" s="336"/>
      <c r="AZ937" s="336"/>
      <c r="BA937" s="336"/>
      <c r="BB937" s="336"/>
      <c r="BC937" s="336"/>
      <c r="BD937" s="336"/>
      <c r="BE937" s="336"/>
      <c r="BF937" s="336"/>
    </row>
    <row r="938" spans="1:58" s="109" customFormat="1" ht="12.95" customHeight="1">
      <c r="A938" s="376"/>
      <c r="B938" s="365"/>
      <c r="C938" s="300"/>
      <c r="D938" s="300"/>
      <c r="E938" s="362"/>
      <c r="F938" s="361"/>
      <c r="G938" s="315"/>
      <c r="H938" s="315"/>
      <c r="I938" s="315"/>
      <c r="J938" s="315"/>
      <c r="K938" s="315"/>
      <c r="L938" s="316"/>
      <c r="M938" s="250"/>
      <c r="N938" s="371"/>
      <c r="O938" s="251" t="str">
        <f>IFERROR(INDEX('Pipe Table'!$A$3:$R$39,MATCH('WELD LOG'!N938,'Pipe Table'!$A$3:$A$39,),MATCH('WELD LOG'!M938,'Pipe Table'!$A$3:$R$3,0)),"")</f>
        <v/>
      </c>
      <c r="P938" s="601">
        <f t="shared" si="14"/>
        <v>0</v>
      </c>
      <c r="Q938" s="316"/>
      <c r="R938" s="316"/>
      <c r="S938" s="300"/>
      <c r="T938" s="314"/>
      <c r="U938" s="316"/>
      <c r="V938" s="348"/>
      <c r="W938" s="316"/>
      <c r="X938" s="313"/>
      <c r="Y938" s="313"/>
      <c r="Z938" s="313"/>
      <c r="AA938" s="313"/>
      <c r="AB938" s="313"/>
      <c r="AC938" s="313"/>
      <c r="AD938" s="380"/>
      <c r="AE938" s="316"/>
      <c r="AF938" s="363"/>
      <c r="AG938" s="315"/>
      <c r="AH938" s="313"/>
      <c r="AI938" s="313"/>
      <c r="AJ938" s="313"/>
      <c r="AK938" s="313"/>
      <c r="AL938" s="318"/>
      <c r="AM938" s="313"/>
      <c r="AN938" s="311"/>
      <c r="AO938" s="313"/>
      <c r="AP938" s="373"/>
      <c r="AQ938" s="336"/>
      <c r="AR938" s="336"/>
      <c r="AS938" s="336"/>
      <c r="AT938" s="336"/>
      <c r="AU938" s="336"/>
      <c r="AV938" s="336"/>
      <c r="AW938" s="336"/>
      <c r="AX938" s="336"/>
      <c r="AY938" s="336"/>
      <c r="AZ938" s="336"/>
      <c r="BA938" s="336"/>
      <c r="BB938" s="336"/>
      <c r="BC938" s="336"/>
      <c r="BD938" s="336"/>
      <c r="BE938" s="336"/>
      <c r="BF938" s="336"/>
    </row>
    <row r="939" spans="1:58" s="109" customFormat="1" ht="12.95" customHeight="1">
      <c r="A939" s="376"/>
      <c r="B939" s="365"/>
      <c r="C939" s="300"/>
      <c r="D939" s="300"/>
      <c r="E939" s="362"/>
      <c r="F939" s="361"/>
      <c r="G939" s="315"/>
      <c r="H939" s="315"/>
      <c r="I939" s="315"/>
      <c r="J939" s="315"/>
      <c r="K939" s="315"/>
      <c r="L939" s="316"/>
      <c r="M939" s="250"/>
      <c r="N939" s="371"/>
      <c r="O939" s="251" t="str">
        <f>IFERROR(INDEX('Pipe Table'!$A$3:$R$39,MATCH('WELD LOG'!N939,'Pipe Table'!$A$3:$A$39,),MATCH('WELD LOG'!M939,'Pipe Table'!$A$3:$R$3,0)),"")</f>
        <v/>
      </c>
      <c r="P939" s="601">
        <f t="shared" si="14"/>
        <v>0</v>
      </c>
      <c r="Q939" s="316"/>
      <c r="R939" s="316"/>
      <c r="S939" s="300"/>
      <c r="T939" s="314"/>
      <c r="U939" s="316"/>
      <c r="V939" s="348"/>
      <c r="W939" s="316"/>
      <c r="X939" s="313"/>
      <c r="Y939" s="313"/>
      <c r="Z939" s="313"/>
      <c r="AA939" s="313"/>
      <c r="AB939" s="313"/>
      <c r="AC939" s="313"/>
      <c r="AD939" s="380"/>
      <c r="AE939" s="316"/>
      <c r="AF939" s="363"/>
      <c r="AG939" s="315"/>
      <c r="AH939" s="313"/>
      <c r="AI939" s="313"/>
      <c r="AJ939" s="313"/>
      <c r="AK939" s="313"/>
      <c r="AL939" s="318"/>
      <c r="AM939" s="313"/>
      <c r="AN939" s="311"/>
      <c r="AO939" s="313"/>
      <c r="AP939" s="373"/>
      <c r="AQ939" s="336"/>
      <c r="AR939" s="336"/>
      <c r="AS939" s="336"/>
      <c r="AT939" s="336"/>
      <c r="AU939" s="336"/>
      <c r="AV939" s="336"/>
      <c r="AW939" s="336"/>
      <c r="AX939" s="336"/>
      <c r="AY939" s="336"/>
      <c r="AZ939" s="336"/>
      <c r="BA939" s="336"/>
      <c r="BB939" s="336"/>
      <c r="BC939" s="336"/>
      <c r="BD939" s="336"/>
      <c r="BE939" s="336"/>
      <c r="BF939" s="336"/>
    </row>
    <row r="940" spans="1:58" s="109" customFormat="1" ht="12.95" customHeight="1">
      <c r="A940" s="376"/>
      <c r="B940" s="365"/>
      <c r="C940" s="300"/>
      <c r="D940" s="300"/>
      <c r="E940" s="362"/>
      <c r="F940" s="361"/>
      <c r="G940" s="315"/>
      <c r="H940" s="315"/>
      <c r="I940" s="315"/>
      <c r="J940" s="315"/>
      <c r="K940" s="315"/>
      <c r="L940" s="316"/>
      <c r="M940" s="250"/>
      <c r="N940" s="371"/>
      <c r="O940" s="251" t="str">
        <f>IFERROR(INDEX('Pipe Table'!$A$3:$R$39,MATCH('WELD LOG'!N940,'Pipe Table'!$A$3:$A$39,),MATCH('WELD LOG'!M940,'Pipe Table'!$A$3:$R$3,0)),"")</f>
        <v/>
      </c>
      <c r="P940" s="601">
        <f t="shared" si="14"/>
        <v>0</v>
      </c>
      <c r="Q940" s="316"/>
      <c r="R940" s="316"/>
      <c r="S940" s="300"/>
      <c r="T940" s="314"/>
      <c r="U940" s="316"/>
      <c r="V940" s="348"/>
      <c r="W940" s="316"/>
      <c r="X940" s="313"/>
      <c r="Y940" s="313"/>
      <c r="Z940" s="313"/>
      <c r="AA940" s="313"/>
      <c r="AB940" s="313"/>
      <c r="AC940" s="313"/>
      <c r="AD940" s="380"/>
      <c r="AE940" s="316"/>
      <c r="AF940" s="363"/>
      <c r="AG940" s="315"/>
      <c r="AH940" s="313"/>
      <c r="AI940" s="313"/>
      <c r="AJ940" s="313"/>
      <c r="AK940" s="313"/>
      <c r="AL940" s="318"/>
      <c r="AM940" s="313"/>
      <c r="AN940" s="311"/>
      <c r="AO940" s="313"/>
      <c r="AP940" s="373"/>
      <c r="AQ940" s="336"/>
      <c r="AR940" s="336"/>
      <c r="AS940" s="336"/>
      <c r="AT940" s="336"/>
      <c r="AU940" s="336"/>
      <c r="AV940" s="336"/>
      <c r="AW940" s="336"/>
      <c r="AX940" s="336"/>
      <c r="AY940" s="336"/>
      <c r="AZ940" s="336"/>
      <c r="BA940" s="336"/>
      <c r="BB940" s="336"/>
      <c r="BC940" s="336"/>
      <c r="BD940" s="336"/>
      <c r="BE940" s="336"/>
      <c r="BF940" s="336"/>
    </row>
    <row r="941" spans="1:58" s="109" customFormat="1" ht="12.95" customHeight="1">
      <c r="A941" s="376"/>
      <c r="B941" s="365"/>
      <c r="C941" s="300"/>
      <c r="D941" s="300"/>
      <c r="E941" s="362"/>
      <c r="F941" s="361"/>
      <c r="G941" s="315"/>
      <c r="H941" s="315"/>
      <c r="I941" s="315"/>
      <c r="J941" s="315"/>
      <c r="K941" s="315"/>
      <c r="L941" s="316"/>
      <c r="M941" s="250"/>
      <c r="N941" s="371"/>
      <c r="O941" s="251" t="str">
        <f>IFERROR(INDEX('Pipe Table'!$A$3:$R$39,MATCH('WELD LOG'!N941,'Pipe Table'!$A$3:$A$39,),MATCH('WELD LOG'!M941,'Pipe Table'!$A$3:$R$3,0)),"")</f>
        <v/>
      </c>
      <c r="P941" s="601">
        <f t="shared" si="14"/>
        <v>0</v>
      </c>
      <c r="Q941" s="316"/>
      <c r="R941" s="316"/>
      <c r="S941" s="300"/>
      <c r="T941" s="314"/>
      <c r="U941" s="300"/>
      <c r="V941" s="348"/>
      <c r="W941" s="316"/>
      <c r="X941" s="313"/>
      <c r="Y941" s="313"/>
      <c r="Z941" s="313"/>
      <c r="AA941" s="313"/>
      <c r="AB941" s="313"/>
      <c r="AC941" s="313"/>
      <c r="AD941" s="380"/>
      <c r="AE941" s="316"/>
      <c r="AF941" s="363"/>
      <c r="AG941" s="315"/>
      <c r="AH941" s="313"/>
      <c r="AI941" s="313"/>
      <c r="AJ941" s="313"/>
      <c r="AK941" s="313"/>
      <c r="AL941" s="318"/>
      <c r="AM941" s="313"/>
      <c r="AN941" s="311"/>
      <c r="AO941" s="313"/>
      <c r="AP941" s="373"/>
      <c r="AQ941" s="336"/>
      <c r="AR941" s="336"/>
      <c r="AS941" s="336"/>
      <c r="AT941" s="336"/>
      <c r="AU941" s="336"/>
      <c r="AV941" s="336"/>
      <c r="AW941" s="336"/>
      <c r="AX941" s="336"/>
      <c r="AY941" s="336"/>
      <c r="AZ941" s="336"/>
      <c r="BA941" s="336"/>
      <c r="BB941" s="336"/>
      <c r="BC941" s="336"/>
      <c r="BD941" s="336"/>
      <c r="BE941" s="336"/>
      <c r="BF941" s="336"/>
    </row>
    <row r="942" spans="1:58" s="109" customFormat="1" ht="12.95" customHeight="1">
      <c r="A942" s="376"/>
      <c r="B942" s="365"/>
      <c r="C942" s="300"/>
      <c r="D942" s="300"/>
      <c r="E942" s="362"/>
      <c r="F942" s="361"/>
      <c r="G942" s="315"/>
      <c r="H942" s="315"/>
      <c r="I942" s="315"/>
      <c r="J942" s="315"/>
      <c r="K942" s="315"/>
      <c r="L942" s="316"/>
      <c r="M942" s="250"/>
      <c r="N942" s="371"/>
      <c r="O942" s="251" t="str">
        <f>IFERROR(INDEX('Pipe Table'!$A$3:$R$39,MATCH('WELD LOG'!N942,'Pipe Table'!$A$3:$A$39,),MATCH('WELD LOG'!M942,'Pipe Table'!$A$3:$R$3,0)),"")</f>
        <v/>
      </c>
      <c r="P942" s="601">
        <f t="shared" si="14"/>
        <v>0</v>
      </c>
      <c r="Q942" s="316"/>
      <c r="R942" s="316"/>
      <c r="S942" s="300"/>
      <c r="T942" s="314"/>
      <c r="U942" s="300"/>
      <c r="V942" s="348"/>
      <c r="W942" s="316"/>
      <c r="X942" s="313"/>
      <c r="Y942" s="313"/>
      <c r="Z942" s="313"/>
      <c r="AA942" s="313"/>
      <c r="AB942" s="313"/>
      <c r="AC942" s="313"/>
      <c r="AD942" s="380"/>
      <c r="AE942" s="316"/>
      <c r="AF942" s="363"/>
      <c r="AG942" s="315"/>
      <c r="AH942" s="313"/>
      <c r="AI942" s="313"/>
      <c r="AJ942" s="313"/>
      <c r="AK942" s="313"/>
      <c r="AL942" s="318"/>
      <c r="AM942" s="313"/>
      <c r="AN942" s="311"/>
      <c r="AO942" s="313"/>
      <c r="AP942" s="373"/>
      <c r="AQ942" s="336"/>
      <c r="AR942" s="336"/>
      <c r="AS942" s="336"/>
      <c r="AT942" s="336"/>
      <c r="AU942" s="336"/>
      <c r="AV942" s="336"/>
      <c r="AW942" s="336"/>
      <c r="AX942" s="336"/>
      <c r="AY942" s="336"/>
      <c r="AZ942" s="336"/>
      <c r="BA942" s="336"/>
      <c r="BB942" s="336"/>
      <c r="BC942" s="336"/>
      <c r="BD942" s="336"/>
      <c r="BE942" s="336"/>
      <c r="BF942" s="336"/>
    </row>
    <row r="943" spans="1:58" s="109" customFormat="1" ht="12.95" customHeight="1">
      <c r="A943" s="376"/>
      <c r="B943" s="365"/>
      <c r="C943" s="300"/>
      <c r="D943" s="300"/>
      <c r="E943" s="362"/>
      <c r="F943" s="361"/>
      <c r="G943" s="315"/>
      <c r="H943" s="315"/>
      <c r="I943" s="315"/>
      <c r="J943" s="315"/>
      <c r="K943" s="315"/>
      <c r="L943" s="316"/>
      <c r="M943" s="250"/>
      <c r="N943" s="371"/>
      <c r="O943" s="251" t="str">
        <f>IFERROR(INDEX('Pipe Table'!$A$3:$R$39,MATCH('WELD LOG'!N943,'Pipe Table'!$A$3:$A$39,),MATCH('WELD LOG'!M943,'Pipe Table'!$A$3:$R$3,0)),"")</f>
        <v/>
      </c>
      <c r="P943" s="601">
        <f t="shared" si="14"/>
        <v>0</v>
      </c>
      <c r="Q943" s="316"/>
      <c r="R943" s="316"/>
      <c r="S943" s="300"/>
      <c r="T943" s="314"/>
      <c r="U943" s="300"/>
      <c r="V943" s="348"/>
      <c r="W943" s="316"/>
      <c r="X943" s="313"/>
      <c r="Y943" s="313"/>
      <c r="Z943" s="313"/>
      <c r="AA943" s="313"/>
      <c r="AB943" s="313"/>
      <c r="AC943" s="313"/>
      <c r="AD943" s="380"/>
      <c r="AE943" s="316"/>
      <c r="AF943" s="363"/>
      <c r="AG943" s="315"/>
      <c r="AH943" s="313"/>
      <c r="AI943" s="313"/>
      <c r="AJ943" s="313"/>
      <c r="AK943" s="313"/>
      <c r="AL943" s="318"/>
      <c r="AM943" s="313"/>
      <c r="AN943" s="311"/>
      <c r="AO943" s="313"/>
      <c r="AP943" s="373"/>
      <c r="AQ943" s="336"/>
      <c r="AR943" s="336"/>
      <c r="AS943" s="336"/>
      <c r="AT943" s="336"/>
      <c r="AU943" s="336"/>
      <c r="AV943" s="336"/>
      <c r="AW943" s="336"/>
      <c r="AX943" s="336"/>
      <c r="AY943" s="336"/>
      <c r="AZ943" s="336"/>
      <c r="BA943" s="336"/>
      <c r="BB943" s="336"/>
      <c r="BC943" s="336"/>
      <c r="BD943" s="336"/>
      <c r="BE943" s="336"/>
      <c r="BF943" s="336"/>
    </row>
    <row r="944" spans="1:58" s="109" customFormat="1" ht="12.95" customHeight="1">
      <c r="A944" s="376"/>
      <c r="B944" s="365"/>
      <c r="C944" s="300"/>
      <c r="D944" s="300"/>
      <c r="E944" s="362"/>
      <c r="F944" s="361"/>
      <c r="G944" s="315"/>
      <c r="H944" s="315"/>
      <c r="I944" s="315"/>
      <c r="J944" s="315"/>
      <c r="K944" s="315"/>
      <c r="L944" s="316"/>
      <c r="M944" s="250"/>
      <c r="N944" s="371"/>
      <c r="O944" s="251" t="str">
        <f>IFERROR(INDEX('Pipe Table'!$A$3:$R$39,MATCH('WELD LOG'!N944,'Pipe Table'!$A$3:$A$39,),MATCH('WELD LOG'!M944,'Pipe Table'!$A$3:$R$3,0)),"")</f>
        <v/>
      </c>
      <c r="P944" s="601">
        <f t="shared" si="14"/>
        <v>0</v>
      </c>
      <c r="Q944" s="316"/>
      <c r="R944" s="316"/>
      <c r="S944" s="300"/>
      <c r="T944" s="314"/>
      <c r="U944" s="300"/>
      <c r="V944" s="348"/>
      <c r="W944" s="316"/>
      <c r="X944" s="313"/>
      <c r="Y944" s="313"/>
      <c r="Z944" s="313"/>
      <c r="AA944" s="313"/>
      <c r="AB944" s="313"/>
      <c r="AC944" s="313"/>
      <c r="AD944" s="380"/>
      <c r="AE944" s="316"/>
      <c r="AF944" s="363"/>
      <c r="AG944" s="315"/>
      <c r="AH944" s="313"/>
      <c r="AI944" s="313"/>
      <c r="AJ944" s="313"/>
      <c r="AK944" s="313"/>
      <c r="AL944" s="318"/>
      <c r="AM944" s="313"/>
      <c r="AN944" s="311"/>
      <c r="AO944" s="313"/>
      <c r="AP944" s="373"/>
      <c r="AQ944" s="336"/>
      <c r="AR944" s="336"/>
      <c r="AS944" s="336"/>
      <c r="AT944" s="336"/>
      <c r="AU944" s="336"/>
      <c r="AV944" s="336"/>
      <c r="AW944" s="336"/>
      <c r="AX944" s="336"/>
      <c r="AY944" s="336"/>
      <c r="AZ944" s="336"/>
      <c r="BA944" s="336"/>
      <c r="BB944" s="336"/>
      <c r="BC944" s="336"/>
      <c r="BD944" s="336"/>
      <c r="BE944" s="336"/>
      <c r="BF944" s="336"/>
    </row>
    <row r="945" spans="1:58" s="109" customFormat="1" ht="12.95" customHeight="1">
      <c r="A945" s="376"/>
      <c r="B945" s="365"/>
      <c r="C945" s="300"/>
      <c r="D945" s="300"/>
      <c r="E945" s="362"/>
      <c r="F945" s="361"/>
      <c r="G945" s="315"/>
      <c r="H945" s="315"/>
      <c r="I945" s="315"/>
      <c r="J945" s="315"/>
      <c r="K945" s="315"/>
      <c r="L945" s="316"/>
      <c r="M945" s="250"/>
      <c r="N945" s="371"/>
      <c r="O945" s="251" t="str">
        <f>IFERROR(INDEX('Pipe Table'!$A$3:$R$39,MATCH('WELD LOG'!N945,'Pipe Table'!$A$3:$A$39,),MATCH('WELD LOG'!M945,'Pipe Table'!$A$3:$R$3,0)),"")</f>
        <v/>
      </c>
      <c r="P945" s="601">
        <f t="shared" si="14"/>
        <v>0</v>
      </c>
      <c r="Q945" s="316"/>
      <c r="R945" s="316"/>
      <c r="S945" s="300"/>
      <c r="T945" s="314"/>
      <c r="U945" s="300"/>
      <c r="V945" s="348"/>
      <c r="W945" s="316"/>
      <c r="X945" s="313"/>
      <c r="Y945" s="313"/>
      <c r="Z945" s="313"/>
      <c r="AA945" s="313"/>
      <c r="AB945" s="313"/>
      <c r="AC945" s="313"/>
      <c r="AD945" s="380"/>
      <c r="AE945" s="316"/>
      <c r="AF945" s="363"/>
      <c r="AG945" s="315"/>
      <c r="AH945" s="313"/>
      <c r="AI945" s="313"/>
      <c r="AJ945" s="313"/>
      <c r="AK945" s="313"/>
      <c r="AL945" s="318"/>
      <c r="AM945" s="313"/>
      <c r="AN945" s="311"/>
      <c r="AO945" s="313"/>
      <c r="AP945" s="373"/>
      <c r="AQ945" s="336"/>
      <c r="AR945" s="336"/>
      <c r="AS945" s="336"/>
      <c r="AT945" s="336"/>
      <c r="AU945" s="336"/>
      <c r="AV945" s="336"/>
      <c r="AW945" s="336"/>
      <c r="AX945" s="336"/>
      <c r="AY945" s="336"/>
      <c r="AZ945" s="336"/>
      <c r="BA945" s="336"/>
      <c r="BB945" s="336"/>
      <c r="BC945" s="336"/>
      <c r="BD945" s="336"/>
      <c r="BE945" s="336"/>
      <c r="BF945" s="336"/>
    </row>
    <row r="946" spans="1:58" s="109" customFormat="1" ht="12.95" customHeight="1">
      <c r="A946" s="376"/>
      <c r="B946" s="365"/>
      <c r="C946" s="300"/>
      <c r="D946" s="300"/>
      <c r="E946" s="362"/>
      <c r="F946" s="361"/>
      <c r="G946" s="315"/>
      <c r="H946" s="315"/>
      <c r="I946" s="315"/>
      <c r="J946" s="315"/>
      <c r="K946" s="315"/>
      <c r="L946" s="316"/>
      <c r="M946" s="250"/>
      <c r="N946" s="371"/>
      <c r="O946" s="251" t="str">
        <f>IFERROR(INDEX('Pipe Table'!$A$3:$R$39,MATCH('WELD LOG'!N946,'Pipe Table'!$A$3:$A$39,),MATCH('WELD LOG'!M946,'Pipe Table'!$A$3:$R$3,0)),"")</f>
        <v/>
      </c>
      <c r="P946" s="601">
        <f t="shared" si="14"/>
        <v>0</v>
      </c>
      <c r="Q946" s="316"/>
      <c r="R946" s="316"/>
      <c r="S946" s="300"/>
      <c r="T946" s="314"/>
      <c r="U946" s="300"/>
      <c r="V946" s="348"/>
      <c r="W946" s="316"/>
      <c r="X946" s="313"/>
      <c r="Y946" s="313"/>
      <c r="Z946" s="313"/>
      <c r="AA946" s="313"/>
      <c r="AB946" s="313"/>
      <c r="AC946" s="313"/>
      <c r="AD946" s="380"/>
      <c r="AE946" s="316"/>
      <c r="AF946" s="363"/>
      <c r="AG946" s="315"/>
      <c r="AH946" s="313"/>
      <c r="AI946" s="313"/>
      <c r="AJ946" s="313"/>
      <c r="AK946" s="313"/>
      <c r="AL946" s="318"/>
      <c r="AM946" s="313"/>
      <c r="AN946" s="311"/>
      <c r="AO946" s="313"/>
      <c r="AP946" s="373"/>
      <c r="AQ946" s="336"/>
      <c r="AR946" s="336"/>
      <c r="AS946" s="336"/>
      <c r="AT946" s="336"/>
      <c r="AU946" s="336"/>
      <c r="AV946" s="336"/>
      <c r="AW946" s="336"/>
      <c r="AX946" s="336"/>
      <c r="AY946" s="336"/>
      <c r="AZ946" s="336"/>
      <c r="BA946" s="336"/>
      <c r="BB946" s="336"/>
      <c r="BC946" s="336"/>
      <c r="BD946" s="336"/>
      <c r="BE946" s="336"/>
      <c r="BF946" s="336"/>
    </row>
    <row r="947" spans="1:58" s="109" customFormat="1" ht="12.95" customHeight="1">
      <c r="A947" s="376"/>
      <c r="B947" s="365"/>
      <c r="C947" s="300"/>
      <c r="D947" s="300"/>
      <c r="E947" s="362"/>
      <c r="F947" s="361"/>
      <c r="G947" s="315"/>
      <c r="H947" s="315"/>
      <c r="I947" s="315"/>
      <c r="J947" s="315"/>
      <c r="K947" s="315"/>
      <c r="L947" s="316"/>
      <c r="M947" s="250"/>
      <c r="N947" s="371"/>
      <c r="O947" s="251" t="str">
        <f>IFERROR(INDEX('Pipe Table'!$A$3:$R$39,MATCH('WELD LOG'!N947,'Pipe Table'!$A$3:$A$39,),MATCH('WELD LOG'!M947,'Pipe Table'!$A$3:$R$3,0)),"")</f>
        <v/>
      </c>
      <c r="P947" s="601">
        <f t="shared" si="14"/>
        <v>0</v>
      </c>
      <c r="Q947" s="316"/>
      <c r="R947" s="316"/>
      <c r="S947" s="300"/>
      <c r="T947" s="314"/>
      <c r="U947" s="300"/>
      <c r="V947" s="348"/>
      <c r="W947" s="316"/>
      <c r="X947" s="313"/>
      <c r="Y947" s="313"/>
      <c r="Z947" s="313"/>
      <c r="AA947" s="313"/>
      <c r="AB947" s="313"/>
      <c r="AC947" s="313"/>
      <c r="AD947" s="380"/>
      <c r="AE947" s="316"/>
      <c r="AF947" s="363"/>
      <c r="AG947" s="315"/>
      <c r="AH947" s="313"/>
      <c r="AI947" s="313"/>
      <c r="AJ947" s="313"/>
      <c r="AK947" s="313"/>
      <c r="AL947" s="318"/>
      <c r="AM947" s="313"/>
      <c r="AN947" s="311"/>
      <c r="AO947" s="313"/>
      <c r="AP947" s="373"/>
      <c r="AQ947" s="336"/>
      <c r="AR947" s="336"/>
      <c r="AS947" s="336"/>
      <c r="AT947" s="336"/>
      <c r="AU947" s="336"/>
      <c r="AV947" s="336"/>
      <c r="AW947" s="336"/>
      <c r="AX947" s="336"/>
      <c r="AY947" s="336"/>
      <c r="AZ947" s="336"/>
      <c r="BA947" s="336"/>
      <c r="BB947" s="336"/>
      <c r="BC947" s="336"/>
      <c r="BD947" s="336"/>
      <c r="BE947" s="336"/>
      <c r="BF947" s="336"/>
    </row>
    <row r="948" spans="1:58" s="109" customFormat="1" ht="12.95" customHeight="1">
      <c r="A948" s="376"/>
      <c r="B948" s="365"/>
      <c r="C948" s="300"/>
      <c r="D948" s="300"/>
      <c r="E948" s="362"/>
      <c r="F948" s="361"/>
      <c r="G948" s="315"/>
      <c r="H948" s="315"/>
      <c r="I948" s="315"/>
      <c r="J948" s="315"/>
      <c r="K948" s="315"/>
      <c r="L948" s="316"/>
      <c r="M948" s="250"/>
      <c r="N948" s="371"/>
      <c r="O948" s="251" t="str">
        <f>IFERROR(INDEX('Pipe Table'!$A$3:$R$39,MATCH('WELD LOG'!N948,'Pipe Table'!$A$3:$A$39,),MATCH('WELD LOG'!M948,'Pipe Table'!$A$3:$R$3,0)),"")</f>
        <v/>
      </c>
      <c r="P948" s="601">
        <f t="shared" si="14"/>
        <v>0</v>
      </c>
      <c r="Q948" s="316"/>
      <c r="R948" s="316"/>
      <c r="S948" s="300"/>
      <c r="T948" s="314"/>
      <c r="U948" s="300"/>
      <c r="V948" s="348"/>
      <c r="W948" s="316"/>
      <c r="X948" s="313"/>
      <c r="Y948" s="313"/>
      <c r="Z948" s="313"/>
      <c r="AA948" s="313"/>
      <c r="AB948" s="313"/>
      <c r="AC948" s="313"/>
      <c r="AD948" s="380"/>
      <c r="AE948" s="316"/>
      <c r="AF948" s="363"/>
      <c r="AG948" s="315"/>
      <c r="AH948" s="313"/>
      <c r="AI948" s="313"/>
      <c r="AJ948" s="313"/>
      <c r="AK948" s="313"/>
      <c r="AL948" s="318"/>
      <c r="AM948" s="313"/>
      <c r="AN948" s="311"/>
      <c r="AO948" s="313"/>
      <c r="AP948" s="373"/>
      <c r="AQ948" s="336"/>
      <c r="AR948" s="336"/>
      <c r="AS948" s="336"/>
      <c r="AT948" s="336"/>
      <c r="AU948" s="336"/>
      <c r="AV948" s="336"/>
      <c r="AW948" s="336"/>
      <c r="AX948" s="336"/>
      <c r="AY948" s="336"/>
      <c r="AZ948" s="336"/>
      <c r="BA948" s="336"/>
      <c r="BB948" s="336"/>
      <c r="BC948" s="336"/>
      <c r="BD948" s="336"/>
      <c r="BE948" s="336"/>
      <c r="BF948" s="336"/>
    </row>
    <row r="949" spans="1:58" s="109" customFormat="1" ht="12.95" customHeight="1">
      <c r="A949" s="376"/>
      <c r="B949" s="365"/>
      <c r="C949" s="300"/>
      <c r="D949" s="300"/>
      <c r="E949" s="362"/>
      <c r="F949" s="361"/>
      <c r="G949" s="315"/>
      <c r="H949" s="315"/>
      <c r="I949" s="315"/>
      <c r="J949" s="315"/>
      <c r="K949" s="315"/>
      <c r="L949" s="316"/>
      <c r="M949" s="250"/>
      <c r="N949" s="371"/>
      <c r="O949" s="251" t="str">
        <f>IFERROR(INDEX('Pipe Table'!$A$3:$R$39,MATCH('WELD LOG'!N949,'Pipe Table'!$A$3:$A$39,),MATCH('WELD LOG'!M949,'Pipe Table'!$A$3:$R$3,0)),"")</f>
        <v/>
      </c>
      <c r="P949" s="601">
        <f t="shared" si="14"/>
        <v>0</v>
      </c>
      <c r="Q949" s="316"/>
      <c r="R949" s="316"/>
      <c r="S949" s="300"/>
      <c r="T949" s="314"/>
      <c r="U949" s="300"/>
      <c r="V949" s="348"/>
      <c r="W949" s="316"/>
      <c r="X949" s="313"/>
      <c r="Y949" s="313"/>
      <c r="Z949" s="313"/>
      <c r="AA949" s="313"/>
      <c r="AB949" s="313"/>
      <c r="AC949" s="313"/>
      <c r="AD949" s="380"/>
      <c r="AE949" s="316"/>
      <c r="AF949" s="363"/>
      <c r="AG949" s="315"/>
      <c r="AH949" s="313"/>
      <c r="AI949" s="313"/>
      <c r="AJ949" s="313"/>
      <c r="AK949" s="313"/>
      <c r="AL949" s="318"/>
      <c r="AM949" s="313"/>
      <c r="AN949" s="311"/>
      <c r="AO949" s="313"/>
      <c r="AP949" s="373"/>
      <c r="AQ949" s="336"/>
      <c r="AR949" s="336"/>
      <c r="AS949" s="336"/>
      <c r="AT949" s="336"/>
      <c r="AU949" s="336"/>
      <c r="AV949" s="336"/>
      <c r="AW949" s="336"/>
      <c r="AX949" s="336"/>
      <c r="AY949" s="336"/>
      <c r="AZ949" s="336"/>
      <c r="BA949" s="336"/>
      <c r="BB949" s="336"/>
      <c r="BC949" s="336"/>
      <c r="BD949" s="336"/>
      <c r="BE949" s="336"/>
      <c r="BF949" s="336"/>
    </row>
    <row r="950" spans="1:58" s="109" customFormat="1" ht="12.95" customHeight="1">
      <c r="A950" s="376"/>
      <c r="B950" s="365"/>
      <c r="C950" s="300"/>
      <c r="D950" s="300"/>
      <c r="E950" s="362"/>
      <c r="F950" s="361"/>
      <c r="G950" s="315"/>
      <c r="H950" s="315"/>
      <c r="I950" s="315"/>
      <c r="J950" s="315"/>
      <c r="K950" s="315"/>
      <c r="L950" s="316"/>
      <c r="M950" s="250"/>
      <c r="N950" s="371"/>
      <c r="O950" s="251" t="str">
        <f>IFERROR(INDEX('Pipe Table'!$A$3:$R$39,MATCH('WELD LOG'!N950,'Pipe Table'!$A$3:$A$39,),MATCH('WELD LOG'!M950,'Pipe Table'!$A$3:$R$3,0)),"")</f>
        <v/>
      </c>
      <c r="P950" s="601">
        <f t="shared" si="14"/>
        <v>0</v>
      </c>
      <c r="Q950" s="316"/>
      <c r="R950" s="316"/>
      <c r="S950" s="300"/>
      <c r="T950" s="314"/>
      <c r="U950" s="300"/>
      <c r="V950" s="348"/>
      <c r="W950" s="316"/>
      <c r="X950" s="313"/>
      <c r="Y950" s="313"/>
      <c r="Z950" s="313"/>
      <c r="AA950" s="313"/>
      <c r="AB950" s="313"/>
      <c r="AC950" s="313"/>
      <c r="AD950" s="380"/>
      <c r="AE950" s="316"/>
      <c r="AF950" s="363"/>
      <c r="AG950" s="315"/>
      <c r="AH950" s="313"/>
      <c r="AI950" s="313"/>
      <c r="AJ950" s="313"/>
      <c r="AK950" s="313"/>
      <c r="AL950" s="318"/>
      <c r="AM950" s="313"/>
      <c r="AN950" s="311"/>
      <c r="AO950" s="313"/>
      <c r="AP950" s="373"/>
      <c r="AQ950" s="336"/>
      <c r="AR950" s="336"/>
      <c r="AS950" s="336"/>
      <c r="AT950" s="336"/>
      <c r="AU950" s="336"/>
      <c r="AV950" s="336"/>
      <c r="AW950" s="336"/>
      <c r="AX950" s="336"/>
      <c r="AY950" s="336"/>
      <c r="AZ950" s="336"/>
      <c r="BA950" s="336"/>
      <c r="BB950" s="336"/>
      <c r="BC950" s="336"/>
      <c r="BD950" s="336"/>
      <c r="BE950" s="336"/>
      <c r="BF950" s="336"/>
    </row>
    <row r="951" spans="1:58" s="109" customFormat="1" ht="12.95" customHeight="1">
      <c r="A951" s="376"/>
      <c r="B951" s="365"/>
      <c r="C951" s="300"/>
      <c r="D951" s="300"/>
      <c r="E951" s="362"/>
      <c r="F951" s="361"/>
      <c r="G951" s="315"/>
      <c r="H951" s="315"/>
      <c r="I951" s="315"/>
      <c r="J951" s="315"/>
      <c r="K951" s="315"/>
      <c r="L951" s="316"/>
      <c r="M951" s="250"/>
      <c r="N951" s="371"/>
      <c r="O951" s="251" t="str">
        <f>IFERROR(INDEX('Pipe Table'!$A$3:$R$39,MATCH('WELD LOG'!N951,'Pipe Table'!$A$3:$A$39,),MATCH('WELD LOG'!M951,'Pipe Table'!$A$3:$R$3,0)),"")</f>
        <v/>
      </c>
      <c r="P951" s="601">
        <f t="shared" si="14"/>
        <v>0</v>
      </c>
      <c r="Q951" s="316"/>
      <c r="R951" s="316"/>
      <c r="S951" s="300"/>
      <c r="T951" s="314"/>
      <c r="U951" s="300"/>
      <c r="V951" s="348"/>
      <c r="W951" s="316"/>
      <c r="X951" s="313"/>
      <c r="Y951" s="313"/>
      <c r="Z951" s="313"/>
      <c r="AA951" s="313"/>
      <c r="AB951" s="313"/>
      <c r="AC951" s="313"/>
      <c r="AD951" s="380"/>
      <c r="AE951" s="316"/>
      <c r="AF951" s="363"/>
      <c r="AG951" s="315"/>
      <c r="AH951" s="313"/>
      <c r="AI951" s="313"/>
      <c r="AJ951" s="313"/>
      <c r="AK951" s="313"/>
      <c r="AL951" s="318"/>
      <c r="AM951" s="313"/>
      <c r="AN951" s="311"/>
      <c r="AO951" s="313"/>
      <c r="AP951" s="373"/>
      <c r="AQ951" s="336"/>
      <c r="AR951" s="336"/>
      <c r="AS951" s="336"/>
      <c r="AT951" s="336"/>
      <c r="AU951" s="336"/>
      <c r="AV951" s="336"/>
      <c r="AW951" s="336"/>
      <c r="AX951" s="336"/>
      <c r="AY951" s="336"/>
      <c r="AZ951" s="336"/>
      <c r="BA951" s="336"/>
      <c r="BB951" s="336"/>
      <c r="BC951" s="336"/>
      <c r="BD951" s="336"/>
      <c r="BE951" s="336"/>
      <c r="BF951" s="336"/>
    </row>
    <row r="952" spans="1:58" s="109" customFormat="1" ht="12.95" customHeight="1">
      <c r="A952" s="376"/>
      <c r="B952" s="365"/>
      <c r="C952" s="300"/>
      <c r="D952" s="300"/>
      <c r="E952" s="362"/>
      <c r="F952" s="361"/>
      <c r="G952" s="315"/>
      <c r="H952" s="315"/>
      <c r="I952" s="315"/>
      <c r="J952" s="315"/>
      <c r="K952" s="315"/>
      <c r="L952" s="316"/>
      <c r="M952" s="250"/>
      <c r="N952" s="371"/>
      <c r="O952" s="251" t="str">
        <f>IFERROR(INDEX('Pipe Table'!$A$3:$R$39,MATCH('WELD LOG'!N952,'Pipe Table'!$A$3:$A$39,),MATCH('WELD LOG'!M952,'Pipe Table'!$A$3:$R$3,0)),"")</f>
        <v/>
      </c>
      <c r="P952" s="601">
        <f t="shared" si="14"/>
        <v>0</v>
      </c>
      <c r="Q952" s="316"/>
      <c r="R952" s="316"/>
      <c r="S952" s="300"/>
      <c r="T952" s="314"/>
      <c r="U952" s="300"/>
      <c r="V952" s="348"/>
      <c r="W952" s="316"/>
      <c r="X952" s="313"/>
      <c r="Y952" s="313"/>
      <c r="Z952" s="313"/>
      <c r="AA952" s="313"/>
      <c r="AB952" s="313"/>
      <c r="AC952" s="313"/>
      <c r="AD952" s="380"/>
      <c r="AE952" s="316"/>
      <c r="AF952" s="363"/>
      <c r="AG952" s="315"/>
      <c r="AH952" s="313"/>
      <c r="AI952" s="313"/>
      <c r="AJ952" s="313"/>
      <c r="AK952" s="313"/>
      <c r="AL952" s="318"/>
      <c r="AM952" s="313"/>
      <c r="AN952" s="311"/>
      <c r="AO952" s="313"/>
      <c r="AP952" s="373"/>
      <c r="AQ952" s="336"/>
      <c r="AR952" s="336"/>
      <c r="AS952" s="336"/>
      <c r="AT952" s="336"/>
      <c r="AU952" s="336"/>
      <c r="AV952" s="336"/>
      <c r="AW952" s="336"/>
      <c r="AX952" s="336"/>
      <c r="AY952" s="336"/>
      <c r="AZ952" s="336"/>
      <c r="BA952" s="336"/>
      <c r="BB952" s="336"/>
      <c r="BC952" s="336"/>
      <c r="BD952" s="336"/>
      <c r="BE952" s="336"/>
      <c r="BF952" s="336"/>
    </row>
    <row r="953" spans="1:58" s="109" customFormat="1" ht="12.95" customHeight="1">
      <c r="A953" s="376"/>
      <c r="B953" s="365"/>
      <c r="C953" s="300"/>
      <c r="D953" s="300"/>
      <c r="E953" s="362"/>
      <c r="F953" s="361"/>
      <c r="G953" s="315"/>
      <c r="H953" s="315"/>
      <c r="I953" s="315"/>
      <c r="J953" s="315"/>
      <c r="K953" s="315"/>
      <c r="L953" s="316"/>
      <c r="M953" s="250"/>
      <c r="N953" s="371"/>
      <c r="O953" s="251" t="str">
        <f>IFERROR(INDEX('Pipe Table'!$A$3:$R$39,MATCH('WELD LOG'!N953,'Pipe Table'!$A$3:$A$39,),MATCH('WELD LOG'!M953,'Pipe Table'!$A$3:$R$3,0)),"")</f>
        <v/>
      </c>
      <c r="P953" s="601">
        <f t="shared" si="14"/>
        <v>0</v>
      </c>
      <c r="Q953" s="316"/>
      <c r="R953" s="316"/>
      <c r="S953" s="300"/>
      <c r="T953" s="314"/>
      <c r="U953" s="300"/>
      <c r="V953" s="348"/>
      <c r="W953" s="316"/>
      <c r="X953" s="313"/>
      <c r="Y953" s="313"/>
      <c r="Z953" s="313"/>
      <c r="AA953" s="313"/>
      <c r="AB953" s="313"/>
      <c r="AC953" s="313"/>
      <c r="AD953" s="380"/>
      <c r="AE953" s="316"/>
      <c r="AF953" s="363"/>
      <c r="AG953" s="315"/>
      <c r="AH953" s="313"/>
      <c r="AI953" s="313"/>
      <c r="AJ953" s="313"/>
      <c r="AK953" s="313"/>
      <c r="AL953" s="318"/>
      <c r="AM953" s="313"/>
      <c r="AN953" s="311"/>
      <c r="AO953" s="313"/>
      <c r="AP953" s="384"/>
      <c r="AQ953" s="336"/>
      <c r="AR953" s="336"/>
      <c r="AS953" s="336"/>
      <c r="AT953" s="336"/>
      <c r="AU953" s="336"/>
      <c r="AV953" s="336"/>
      <c r="AW953" s="336"/>
      <c r="AX953" s="336"/>
      <c r="AY953" s="336"/>
      <c r="AZ953" s="336"/>
      <c r="BA953" s="336"/>
      <c r="BB953" s="336"/>
      <c r="BC953" s="336"/>
      <c r="BD953" s="336"/>
      <c r="BE953" s="336"/>
      <c r="BF953" s="336"/>
    </row>
    <row r="954" spans="1:58" s="109" customFormat="1" ht="12.95" customHeight="1">
      <c r="A954" s="376"/>
      <c r="B954" s="365"/>
      <c r="C954" s="300"/>
      <c r="D954" s="300"/>
      <c r="E954" s="362"/>
      <c r="F954" s="361"/>
      <c r="G954" s="315"/>
      <c r="H954" s="315"/>
      <c r="I954" s="315"/>
      <c r="J954" s="315"/>
      <c r="K954" s="315"/>
      <c r="L954" s="316"/>
      <c r="M954" s="250"/>
      <c r="N954" s="371"/>
      <c r="O954" s="251" t="str">
        <f>IFERROR(INDEX('Pipe Table'!$A$3:$R$39,MATCH('WELD LOG'!N954,'Pipe Table'!$A$3:$A$39,),MATCH('WELD LOG'!M954,'Pipe Table'!$A$3:$R$3,0)),"")</f>
        <v/>
      </c>
      <c r="P954" s="601">
        <f t="shared" si="14"/>
        <v>0</v>
      </c>
      <c r="Q954" s="316"/>
      <c r="R954" s="316"/>
      <c r="S954" s="300"/>
      <c r="T954" s="314"/>
      <c r="U954" s="300"/>
      <c r="V954" s="348"/>
      <c r="W954" s="316"/>
      <c r="X954" s="313"/>
      <c r="Y954" s="313"/>
      <c r="Z954" s="313"/>
      <c r="AA954" s="313"/>
      <c r="AB954" s="313"/>
      <c r="AC954" s="313"/>
      <c r="AD954" s="380"/>
      <c r="AE954" s="316"/>
      <c r="AF954" s="363"/>
      <c r="AG954" s="315"/>
      <c r="AH954" s="313"/>
      <c r="AI954" s="313"/>
      <c r="AJ954" s="313"/>
      <c r="AK954" s="313"/>
      <c r="AL954" s="318"/>
      <c r="AM954" s="313"/>
      <c r="AN954" s="311"/>
      <c r="AO954" s="313"/>
      <c r="AP954" s="373"/>
      <c r="AQ954" s="336"/>
      <c r="AR954" s="336"/>
      <c r="AS954" s="336"/>
      <c r="AT954" s="336"/>
      <c r="AU954" s="336"/>
      <c r="AV954" s="336"/>
      <c r="AW954" s="336"/>
      <c r="AX954" s="336"/>
      <c r="AY954" s="336"/>
      <c r="AZ954" s="336"/>
      <c r="BA954" s="336"/>
      <c r="BB954" s="336"/>
      <c r="BC954" s="336"/>
      <c r="BD954" s="336"/>
      <c r="BE954" s="336"/>
      <c r="BF954" s="336"/>
    </row>
    <row r="955" spans="1:58" s="109" customFormat="1" ht="12.95" customHeight="1">
      <c r="A955" s="376"/>
      <c r="B955" s="365"/>
      <c r="C955" s="300"/>
      <c r="D955" s="300"/>
      <c r="E955" s="362"/>
      <c r="F955" s="361"/>
      <c r="G955" s="315"/>
      <c r="H955" s="315"/>
      <c r="I955" s="315"/>
      <c r="J955" s="315"/>
      <c r="K955" s="315"/>
      <c r="L955" s="316"/>
      <c r="M955" s="250"/>
      <c r="N955" s="371"/>
      <c r="O955" s="251" t="str">
        <f>IFERROR(INDEX('Pipe Table'!$A$3:$R$39,MATCH('WELD LOG'!N955,'Pipe Table'!$A$3:$A$39,),MATCH('WELD LOG'!M955,'Pipe Table'!$A$3:$R$3,0)),"")</f>
        <v/>
      </c>
      <c r="P955" s="601">
        <f t="shared" si="14"/>
        <v>0</v>
      </c>
      <c r="Q955" s="316"/>
      <c r="R955" s="316"/>
      <c r="S955" s="300"/>
      <c r="T955" s="314"/>
      <c r="U955" s="300"/>
      <c r="V955" s="348"/>
      <c r="W955" s="316"/>
      <c r="X955" s="313"/>
      <c r="Y955" s="313"/>
      <c r="Z955" s="313"/>
      <c r="AA955" s="313"/>
      <c r="AB955" s="313"/>
      <c r="AC955" s="313"/>
      <c r="AD955" s="380"/>
      <c r="AE955" s="316"/>
      <c r="AF955" s="363"/>
      <c r="AG955" s="315"/>
      <c r="AH955" s="313"/>
      <c r="AI955" s="313"/>
      <c r="AJ955" s="313"/>
      <c r="AK955" s="313"/>
      <c r="AL955" s="318"/>
      <c r="AM955" s="313"/>
      <c r="AN955" s="311"/>
      <c r="AO955" s="313"/>
      <c r="AP955" s="373"/>
      <c r="AQ955" s="336"/>
      <c r="AR955" s="336"/>
      <c r="AS955" s="336"/>
      <c r="AT955" s="336"/>
      <c r="AU955" s="336"/>
      <c r="AV955" s="336"/>
      <c r="AW955" s="336"/>
      <c r="AX955" s="336"/>
      <c r="AY955" s="336"/>
      <c r="AZ955" s="336"/>
      <c r="BA955" s="336"/>
      <c r="BB955" s="336"/>
      <c r="BC955" s="336"/>
      <c r="BD955" s="336"/>
      <c r="BE955" s="336"/>
      <c r="BF955" s="336"/>
    </row>
    <row r="956" spans="1:58" s="109" customFormat="1" ht="12.95" customHeight="1">
      <c r="A956" s="376"/>
      <c r="B956" s="365"/>
      <c r="C956" s="300"/>
      <c r="D956" s="300"/>
      <c r="E956" s="362"/>
      <c r="F956" s="361"/>
      <c r="G956" s="315"/>
      <c r="H956" s="315"/>
      <c r="I956" s="315"/>
      <c r="J956" s="315"/>
      <c r="K956" s="315"/>
      <c r="L956" s="316"/>
      <c r="M956" s="250"/>
      <c r="N956" s="371"/>
      <c r="O956" s="251" t="str">
        <f>IFERROR(INDEX('Pipe Table'!$A$3:$R$39,MATCH('WELD LOG'!N956,'Pipe Table'!$A$3:$A$39,),MATCH('WELD LOG'!M956,'Pipe Table'!$A$3:$R$3,0)),"")</f>
        <v/>
      </c>
      <c r="P956" s="601">
        <f t="shared" si="14"/>
        <v>0</v>
      </c>
      <c r="Q956" s="316"/>
      <c r="R956" s="316"/>
      <c r="S956" s="300"/>
      <c r="T956" s="314"/>
      <c r="U956" s="300"/>
      <c r="V956" s="348"/>
      <c r="W956" s="316"/>
      <c r="X956" s="313"/>
      <c r="Y956" s="313"/>
      <c r="Z956" s="313"/>
      <c r="AA956" s="313"/>
      <c r="AB956" s="313"/>
      <c r="AC956" s="313"/>
      <c r="AD956" s="380"/>
      <c r="AE956" s="316"/>
      <c r="AF956" s="363"/>
      <c r="AG956" s="315"/>
      <c r="AH956" s="313"/>
      <c r="AI956" s="313"/>
      <c r="AJ956" s="313"/>
      <c r="AK956" s="313"/>
      <c r="AL956" s="318"/>
      <c r="AM956" s="313"/>
      <c r="AN956" s="311"/>
      <c r="AO956" s="313"/>
      <c r="AP956" s="373"/>
      <c r="AQ956" s="336"/>
      <c r="AR956" s="336"/>
      <c r="AS956" s="336"/>
      <c r="AT956" s="336"/>
      <c r="AU956" s="336"/>
      <c r="AV956" s="336"/>
      <c r="AW956" s="336"/>
      <c r="AX956" s="336"/>
      <c r="AY956" s="336"/>
      <c r="AZ956" s="336"/>
      <c r="BA956" s="336"/>
      <c r="BB956" s="336"/>
      <c r="BC956" s="336"/>
      <c r="BD956" s="336"/>
      <c r="BE956" s="336"/>
      <c r="BF956" s="336"/>
    </row>
    <row r="957" spans="1:58" s="109" customFormat="1" ht="12.95" customHeight="1">
      <c r="A957" s="376"/>
      <c r="B957" s="365"/>
      <c r="C957" s="300"/>
      <c r="D957" s="300"/>
      <c r="E957" s="362"/>
      <c r="F957" s="361"/>
      <c r="G957" s="315"/>
      <c r="H957" s="315"/>
      <c r="I957" s="315"/>
      <c r="J957" s="315"/>
      <c r="K957" s="315"/>
      <c r="L957" s="316"/>
      <c r="M957" s="250"/>
      <c r="N957" s="371"/>
      <c r="O957" s="251" t="str">
        <f>IFERROR(INDEX('Pipe Table'!$A$3:$R$39,MATCH('WELD LOG'!N957,'Pipe Table'!$A$3:$A$39,),MATCH('WELD LOG'!M957,'Pipe Table'!$A$3:$R$3,0)),"")</f>
        <v/>
      </c>
      <c r="P957" s="601">
        <f t="shared" si="14"/>
        <v>0</v>
      </c>
      <c r="Q957" s="316"/>
      <c r="R957" s="316"/>
      <c r="S957" s="300"/>
      <c r="T957" s="314"/>
      <c r="U957" s="300"/>
      <c r="V957" s="348"/>
      <c r="W957" s="316"/>
      <c r="X957" s="313"/>
      <c r="Y957" s="313"/>
      <c r="Z957" s="313"/>
      <c r="AA957" s="313"/>
      <c r="AB957" s="313"/>
      <c r="AC957" s="313"/>
      <c r="AD957" s="380"/>
      <c r="AE957" s="316"/>
      <c r="AF957" s="363"/>
      <c r="AG957" s="315"/>
      <c r="AH957" s="313"/>
      <c r="AI957" s="313"/>
      <c r="AJ957" s="313"/>
      <c r="AK957" s="313"/>
      <c r="AL957" s="318"/>
      <c r="AM957" s="313"/>
      <c r="AN957" s="311"/>
      <c r="AO957" s="313"/>
      <c r="AP957" s="373"/>
      <c r="AQ957" s="336"/>
      <c r="AR957" s="336"/>
      <c r="AS957" s="336"/>
      <c r="AT957" s="336"/>
      <c r="AU957" s="336"/>
      <c r="AV957" s="336"/>
      <c r="AW957" s="336"/>
      <c r="AX957" s="336"/>
      <c r="AY957" s="336"/>
      <c r="AZ957" s="336"/>
      <c r="BA957" s="336"/>
      <c r="BB957" s="336"/>
      <c r="BC957" s="336"/>
      <c r="BD957" s="336"/>
      <c r="BE957" s="336"/>
      <c r="BF957" s="336"/>
    </row>
    <row r="958" spans="1:58" s="109" customFormat="1" ht="12.95" customHeight="1">
      <c r="A958" s="376"/>
      <c r="B958" s="365"/>
      <c r="C958" s="300"/>
      <c r="D958" s="300"/>
      <c r="E958" s="362"/>
      <c r="F958" s="361"/>
      <c r="G958" s="315"/>
      <c r="H958" s="315"/>
      <c r="I958" s="315"/>
      <c r="J958" s="315"/>
      <c r="K958" s="315"/>
      <c r="L958" s="316"/>
      <c r="M958" s="250"/>
      <c r="N958" s="371"/>
      <c r="O958" s="251" t="str">
        <f>IFERROR(INDEX('Pipe Table'!$A$3:$R$39,MATCH('WELD LOG'!N958,'Pipe Table'!$A$3:$A$39,),MATCH('WELD LOG'!M958,'Pipe Table'!$A$3:$R$3,0)),"")</f>
        <v/>
      </c>
      <c r="P958" s="601">
        <f t="shared" si="14"/>
        <v>0</v>
      </c>
      <c r="Q958" s="316"/>
      <c r="R958" s="316"/>
      <c r="S958" s="300"/>
      <c r="T958" s="314"/>
      <c r="U958" s="300"/>
      <c r="V958" s="348"/>
      <c r="W958" s="316"/>
      <c r="X958" s="313"/>
      <c r="Y958" s="313"/>
      <c r="Z958" s="313"/>
      <c r="AA958" s="313"/>
      <c r="AB958" s="313"/>
      <c r="AC958" s="313"/>
      <c r="AD958" s="380"/>
      <c r="AE958" s="316"/>
      <c r="AF958" s="363"/>
      <c r="AG958" s="315"/>
      <c r="AH958" s="313"/>
      <c r="AI958" s="313"/>
      <c r="AJ958" s="313"/>
      <c r="AK958" s="313"/>
      <c r="AL958" s="318"/>
      <c r="AM958" s="313"/>
      <c r="AN958" s="311"/>
      <c r="AO958" s="313"/>
      <c r="AP958" s="373"/>
      <c r="AQ958" s="336"/>
      <c r="AR958" s="336"/>
      <c r="AS958" s="336"/>
      <c r="AT958" s="336"/>
      <c r="AU958" s="336"/>
      <c r="AV958" s="336"/>
      <c r="AW958" s="336"/>
      <c r="AX958" s="336"/>
      <c r="AY958" s="336"/>
      <c r="AZ958" s="336"/>
      <c r="BA958" s="336"/>
      <c r="BB958" s="336"/>
      <c r="BC958" s="336"/>
      <c r="BD958" s="336"/>
      <c r="BE958" s="336"/>
      <c r="BF958" s="336"/>
    </row>
    <row r="959" spans="1:58" s="109" customFormat="1" ht="12.95" customHeight="1">
      <c r="A959" s="376"/>
      <c r="B959" s="365"/>
      <c r="C959" s="300"/>
      <c r="D959" s="300"/>
      <c r="E959" s="362"/>
      <c r="F959" s="361"/>
      <c r="G959" s="315"/>
      <c r="H959" s="315"/>
      <c r="I959" s="315"/>
      <c r="J959" s="315"/>
      <c r="K959" s="315"/>
      <c r="L959" s="316"/>
      <c r="M959" s="250"/>
      <c r="N959" s="371"/>
      <c r="O959" s="251" t="str">
        <f>IFERROR(INDEX('Pipe Table'!$A$3:$R$39,MATCH('WELD LOG'!N959,'Pipe Table'!$A$3:$A$39,),MATCH('WELD LOG'!M959,'Pipe Table'!$A$3:$R$3,0)),"")</f>
        <v/>
      </c>
      <c r="P959" s="601">
        <f t="shared" si="14"/>
        <v>0</v>
      </c>
      <c r="Q959" s="316"/>
      <c r="R959" s="316"/>
      <c r="S959" s="300"/>
      <c r="T959" s="314"/>
      <c r="U959" s="300"/>
      <c r="V959" s="348"/>
      <c r="W959" s="316"/>
      <c r="X959" s="313"/>
      <c r="Y959" s="313"/>
      <c r="Z959" s="313"/>
      <c r="AA959" s="313"/>
      <c r="AB959" s="313"/>
      <c r="AC959" s="313"/>
      <c r="AD959" s="380"/>
      <c r="AE959" s="316"/>
      <c r="AF959" s="363"/>
      <c r="AG959" s="315"/>
      <c r="AH959" s="313"/>
      <c r="AI959" s="313"/>
      <c r="AJ959" s="313"/>
      <c r="AK959" s="313"/>
      <c r="AL959" s="318"/>
      <c r="AM959" s="313"/>
      <c r="AN959" s="311"/>
      <c r="AO959" s="313"/>
      <c r="AP959" s="373"/>
      <c r="AQ959" s="336"/>
      <c r="AR959" s="336"/>
      <c r="AS959" s="336"/>
      <c r="AT959" s="336"/>
      <c r="AU959" s="336"/>
      <c r="AV959" s="336"/>
      <c r="AW959" s="336"/>
      <c r="AX959" s="336"/>
      <c r="AY959" s="336"/>
      <c r="AZ959" s="336"/>
      <c r="BA959" s="336"/>
      <c r="BB959" s="336"/>
      <c r="BC959" s="336"/>
      <c r="BD959" s="336"/>
      <c r="BE959" s="336"/>
      <c r="BF959" s="336"/>
    </row>
    <row r="960" spans="1:58" s="109" customFormat="1" ht="12.95" customHeight="1">
      <c r="A960" s="376"/>
      <c r="B960" s="365"/>
      <c r="C960" s="300"/>
      <c r="D960" s="300"/>
      <c r="E960" s="362"/>
      <c r="F960" s="361"/>
      <c r="G960" s="315"/>
      <c r="H960" s="315"/>
      <c r="I960" s="315"/>
      <c r="J960" s="315"/>
      <c r="K960" s="315"/>
      <c r="L960" s="316"/>
      <c r="M960" s="250"/>
      <c r="N960" s="371"/>
      <c r="O960" s="251" t="str">
        <f>IFERROR(INDEX('Pipe Table'!$A$3:$R$39,MATCH('WELD LOG'!N960,'Pipe Table'!$A$3:$A$39,),MATCH('WELD LOG'!M960,'Pipe Table'!$A$3:$R$3,0)),"")</f>
        <v/>
      </c>
      <c r="P960" s="601">
        <f t="shared" si="14"/>
        <v>0</v>
      </c>
      <c r="Q960" s="316"/>
      <c r="R960" s="316"/>
      <c r="S960" s="300"/>
      <c r="T960" s="314"/>
      <c r="U960" s="300"/>
      <c r="V960" s="348"/>
      <c r="W960" s="316"/>
      <c r="X960" s="313"/>
      <c r="Y960" s="313"/>
      <c r="Z960" s="313"/>
      <c r="AA960" s="313"/>
      <c r="AB960" s="313"/>
      <c r="AC960" s="313"/>
      <c r="AD960" s="380"/>
      <c r="AE960" s="316"/>
      <c r="AF960" s="363"/>
      <c r="AG960" s="315"/>
      <c r="AH960" s="313"/>
      <c r="AI960" s="313"/>
      <c r="AJ960" s="313"/>
      <c r="AK960" s="313"/>
      <c r="AL960" s="318"/>
      <c r="AM960" s="313"/>
      <c r="AN960" s="311"/>
      <c r="AO960" s="313"/>
      <c r="AP960" s="373"/>
      <c r="AQ960" s="336"/>
      <c r="AR960" s="336"/>
      <c r="AS960" s="336"/>
      <c r="AT960" s="336"/>
      <c r="AU960" s="336"/>
      <c r="AV960" s="336"/>
      <c r="AW960" s="336"/>
      <c r="AX960" s="336"/>
      <c r="AY960" s="336"/>
      <c r="AZ960" s="336"/>
      <c r="BA960" s="336"/>
      <c r="BB960" s="336"/>
      <c r="BC960" s="336"/>
      <c r="BD960" s="336"/>
      <c r="BE960" s="336"/>
      <c r="BF960" s="336"/>
    </row>
    <row r="961" spans="1:58" s="109" customFormat="1" ht="12.95" customHeight="1">
      <c r="A961" s="376"/>
      <c r="B961" s="365"/>
      <c r="C961" s="300"/>
      <c r="D961" s="300"/>
      <c r="E961" s="362"/>
      <c r="F961" s="361"/>
      <c r="G961" s="315"/>
      <c r="H961" s="315"/>
      <c r="I961" s="315"/>
      <c r="J961" s="315"/>
      <c r="K961" s="315"/>
      <c r="L961" s="316"/>
      <c r="M961" s="250"/>
      <c r="N961" s="371"/>
      <c r="O961" s="251" t="str">
        <f>IFERROR(INDEX('Pipe Table'!$A$3:$R$39,MATCH('WELD LOG'!N961,'Pipe Table'!$A$3:$A$39,),MATCH('WELD LOG'!M961,'Pipe Table'!$A$3:$R$3,0)),"")</f>
        <v/>
      </c>
      <c r="P961" s="601">
        <f t="shared" si="14"/>
        <v>0</v>
      </c>
      <c r="Q961" s="316"/>
      <c r="R961" s="316"/>
      <c r="S961" s="300"/>
      <c r="T961" s="314"/>
      <c r="U961" s="300"/>
      <c r="V961" s="348"/>
      <c r="W961" s="316"/>
      <c r="X961" s="313"/>
      <c r="Y961" s="313"/>
      <c r="Z961" s="313"/>
      <c r="AA961" s="313"/>
      <c r="AB961" s="313"/>
      <c r="AC961" s="313"/>
      <c r="AD961" s="380"/>
      <c r="AE961" s="316"/>
      <c r="AF961" s="363"/>
      <c r="AG961" s="315"/>
      <c r="AH961" s="313"/>
      <c r="AI961" s="313"/>
      <c r="AJ961" s="313"/>
      <c r="AK961" s="313"/>
      <c r="AL961" s="318"/>
      <c r="AM961" s="313"/>
      <c r="AN961" s="311"/>
      <c r="AO961" s="313"/>
      <c r="AP961" s="373"/>
      <c r="AQ961" s="336"/>
      <c r="AR961" s="336"/>
      <c r="AS961" s="336"/>
      <c r="AT961" s="336"/>
      <c r="AU961" s="336"/>
      <c r="AV961" s="336"/>
      <c r="AW961" s="336"/>
      <c r="AX961" s="336"/>
      <c r="AY961" s="336"/>
      <c r="AZ961" s="336"/>
      <c r="BA961" s="336"/>
      <c r="BB961" s="336"/>
      <c r="BC961" s="336"/>
      <c r="BD961" s="336"/>
      <c r="BE961" s="336"/>
      <c r="BF961" s="336"/>
    </row>
    <row r="962" spans="1:58" s="109" customFormat="1" ht="12.95" customHeight="1">
      <c r="A962" s="376"/>
      <c r="B962" s="365"/>
      <c r="C962" s="300"/>
      <c r="D962" s="300"/>
      <c r="E962" s="362"/>
      <c r="F962" s="361"/>
      <c r="G962" s="315"/>
      <c r="H962" s="315"/>
      <c r="I962" s="315"/>
      <c r="J962" s="315"/>
      <c r="K962" s="315"/>
      <c r="L962" s="316"/>
      <c r="M962" s="250"/>
      <c r="N962" s="371"/>
      <c r="O962" s="251" t="str">
        <f>IFERROR(INDEX('Pipe Table'!$A$3:$R$39,MATCH('WELD LOG'!N962,'Pipe Table'!$A$3:$A$39,),MATCH('WELD LOG'!M962,'Pipe Table'!$A$3:$R$3,0)),"")</f>
        <v/>
      </c>
      <c r="P962" s="601">
        <f t="shared" si="14"/>
        <v>0</v>
      </c>
      <c r="Q962" s="316"/>
      <c r="R962" s="316"/>
      <c r="S962" s="300"/>
      <c r="T962" s="314"/>
      <c r="U962" s="300"/>
      <c r="V962" s="348"/>
      <c r="W962" s="316"/>
      <c r="X962" s="313"/>
      <c r="Y962" s="313"/>
      <c r="Z962" s="313"/>
      <c r="AA962" s="313"/>
      <c r="AB962" s="313"/>
      <c r="AC962" s="313"/>
      <c r="AD962" s="380"/>
      <c r="AE962" s="316"/>
      <c r="AF962" s="363"/>
      <c r="AG962" s="315"/>
      <c r="AH962" s="313"/>
      <c r="AI962" s="313"/>
      <c r="AJ962" s="313"/>
      <c r="AK962" s="313"/>
      <c r="AL962" s="318"/>
      <c r="AM962" s="313"/>
      <c r="AN962" s="311"/>
      <c r="AO962" s="313"/>
      <c r="AP962" s="373"/>
      <c r="AQ962" s="336"/>
      <c r="AR962" s="336"/>
      <c r="AS962" s="336"/>
      <c r="AT962" s="336"/>
      <c r="AU962" s="336"/>
      <c r="AV962" s="336"/>
      <c r="AW962" s="336"/>
      <c r="AX962" s="336"/>
      <c r="AY962" s="336"/>
      <c r="AZ962" s="336"/>
      <c r="BA962" s="336"/>
      <c r="BB962" s="336"/>
      <c r="BC962" s="336"/>
      <c r="BD962" s="336"/>
      <c r="BE962" s="336"/>
      <c r="BF962" s="336"/>
    </row>
    <row r="963" spans="1:58" s="109" customFormat="1" ht="12.95" customHeight="1">
      <c r="A963" s="376"/>
      <c r="B963" s="365"/>
      <c r="C963" s="300"/>
      <c r="D963" s="300"/>
      <c r="E963" s="362"/>
      <c r="F963" s="361"/>
      <c r="G963" s="315"/>
      <c r="H963" s="315"/>
      <c r="I963" s="315"/>
      <c r="J963" s="315"/>
      <c r="K963" s="315"/>
      <c r="L963" s="316"/>
      <c r="M963" s="250"/>
      <c r="N963" s="371"/>
      <c r="O963" s="251" t="str">
        <f>IFERROR(INDEX('Pipe Table'!$A$3:$R$39,MATCH('WELD LOG'!N963,'Pipe Table'!$A$3:$A$39,),MATCH('WELD LOG'!M963,'Pipe Table'!$A$3:$R$3,0)),"")</f>
        <v/>
      </c>
      <c r="P963" s="601">
        <f t="shared" si="14"/>
        <v>0</v>
      </c>
      <c r="Q963" s="316"/>
      <c r="R963" s="316"/>
      <c r="S963" s="300"/>
      <c r="T963" s="314"/>
      <c r="U963" s="300"/>
      <c r="V963" s="348"/>
      <c r="W963" s="316"/>
      <c r="X963" s="313"/>
      <c r="Y963" s="313"/>
      <c r="Z963" s="313"/>
      <c r="AA963" s="313"/>
      <c r="AB963" s="313"/>
      <c r="AC963" s="313"/>
      <c r="AD963" s="380"/>
      <c r="AE963" s="316"/>
      <c r="AF963" s="363"/>
      <c r="AG963" s="315"/>
      <c r="AH963" s="313"/>
      <c r="AI963" s="313"/>
      <c r="AJ963" s="313"/>
      <c r="AK963" s="313"/>
      <c r="AL963" s="318"/>
      <c r="AM963" s="313"/>
      <c r="AN963" s="311"/>
      <c r="AO963" s="313"/>
      <c r="AP963" s="373"/>
      <c r="AQ963" s="336"/>
      <c r="AR963" s="336"/>
      <c r="AS963" s="336"/>
      <c r="AT963" s="336"/>
      <c r="AU963" s="336"/>
      <c r="AV963" s="336"/>
      <c r="AW963" s="336"/>
      <c r="AX963" s="336"/>
      <c r="AY963" s="336"/>
      <c r="AZ963" s="336"/>
      <c r="BA963" s="336"/>
      <c r="BB963" s="336"/>
      <c r="BC963" s="336"/>
      <c r="BD963" s="336"/>
      <c r="BE963" s="336"/>
      <c r="BF963" s="336"/>
    </row>
    <row r="964" spans="1:58" s="109" customFormat="1" ht="12.95" customHeight="1">
      <c r="A964" s="376"/>
      <c r="B964" s="365"/>
      <c r="C964" s="300"/>
      <c r="D964" s="300"/>
      <c r="E964" s="362"/>
      <c r="F964" s="361"/>
      <c r="G964" s="315"/>
      <c r="H964" s="315"/>
      <c r="I964" s="315"/>
      <c r="J964" s="315"/>
      <c r="K964" s="315"/>
      <c r="L964" s="316"/>
      <c r="M964" s="250"/>
      <c r="N964" s="371"/>
      <c r="O964" s="251" t="str">
        <f>IFERROR(INDEX('Pipe Table'!$A$3:$R$39,MATCH('WELD LOG'!N964,'Pipe Table'!$A$3:$A$39,),MATCH('WELD LOG'!M964,'Pipe Table'!$A$3:$R$3,0)),"")</f>
        <v/>
      </c>
      <c r="P964" s="601">
        <f t="shared" si="14"/>
        <v>0</v>
      </c>
      <c r="Q964" s="316"/>
      <c r="R964" s="316"/>
      <c r="S964" s="300"/>
      <c r="T964" s="314"/>
      <c r="U964" s="300"/>
      <c r="V964" s="348"/>
      <c r="W964" s="316"/>
      <c r="X964" s="313"/>
      <c r="Y964" s="313"/>
      <c r="Z964" s="313"/>
      <c r="AA964" s="313"/>
      <c r="AB964" s="313"/>
      <c r="AC964" s="313"/>
      <c r="AD964" s="380"/>
      <c r="AE964" s="316"/>
      <c r="AF964" s="363"/>
      <c r="AG964" s="315"/>
      <c r="AH964" s="313"/>
      <c r="AI964" s="313"/>
      <c r="AJ964" s="313"/>
      <c r="AK964" s="313"/>
      <c r="AL964" s="318"/>
      <c r="AM964" s="313"/>
      <c r="AN964" s="311"/>
      <c r="AO964" s="313"/>
      <c r="AP964" s="373"/>
      <c r="AQ964" s="336"/>
      <c r="AR964" s="336"/>
      <c r="AS964" s="336"/>
      <c r="AT964" s="336"/>
      <c r="AU964" s="336"/>
      <c r="AV964" s="336"/>
      <c r="AW964" s="336"/>
      <c r="AX964" s="336"/>
      <c r="AY964" s="336"/>
      <c r="AZ964" s="336"/>
      <c r="BA964" s="336"/>
      <c r="BB964" s="336"/>
      <c r="BC964" s="336"/>
      <c r="BD964" s="336"/>
      <c r="BE964" s="336"/>
      <c r="BF964" s="336"/>
    </row>
    <row r="965" spans="1:58" s="109" customFormat="1" ht="12.95" customHeight="1">
      <c r="A965" s="376"/>
      <c r="B965" s="365"/>
      <c r="C965" s="300"/>
      <c r="D965" s="300"/>
      <c r="E965" s="362"/>
      <c r="F965" s="361"/>
      <c r="G965" s="315"/>
      <c r="H965" s="315"/>
      <c r="I965" s="315"/>
      <c r="J965" s="315"/>
      <c r="K965" s="315"/>
      <c r="L965" s="316"/>
      <c r="M965" s="250"/>
      <c r="N965" s="371"/>
      <c r="O965" s="251" t="str">
        <f>IFERROR(INDEX('Pipe Table'!$A$3:$R$39,MATCH('WELD LOG'!N965,'Pipe Table'!$A$3:$A$39,),MATCH('WELD LOG'!M965,'Pipe Table'!$A$3:$R$3,0)),"")</f>
        <v/>
      </c>
      <c r="P965" s="601">
        <f t="shared" si="14"/>
        <v>0</v>
      </c>
      <c r="Q965" s="316"/>
      <c r="R965" s="316"/>
      <c r="S965" s="300"/>
      <c r="T965" s="314"/>
      <c r="U965" s="316"/>
      <c r="V965" s="348"/>
      <c r="W965" s="316"/>
      <c r="X965" s="313"/>
      <c r="Y965" s="313"/>
      <c r="Z965" s="313"/>
      <c r="AA965" s="313"/>
      <c r="AB965" s="313"/>
      <c r="AC965" s="313"/>
      <c r="AD965" s="380"/>
      <c r="AE965" s="316"/>
      <c r="AF965" s="363"/>
      <c r="AG965" s="315"/>
      <c r="AH965" s="313"/>
      <c r="AI965" s="313"/>
      <c r="AJ965" s="313"/>
      <c r="AK965" s="313"/>
      <c r="AL965" s="318"/>
      <c r="AM965" s="313"/>
      <c r="AN965" s="311"/>
      <c r="AO965" s="313"/>
      <c r="AP965" s="373"/>
      <c r="AQ965" s="336"/>
      <c r="AR965" s="336"/>
      <c r="AS965" s="336"/>
      <c r="AT965" s="336"/>
      <c r="AU965" s="336"/>
      <c r="AV965" s="336"/>
      <c r="AW965" s="336"/>
      <c r="AX965" s="336"/>
      <c r="AY965" s="336"/>
      <c r="AZ965" s="336"/>
      <c r="BA965" s="336"/>
      <c r="BB965" s="336"/>
      <c r="BC965" s="336"/>
      <c r="BD965" s="336"/>
      <c r="BE965" s="336"/>
      <c r="BF965" s="336"/>
    </row>
    <row r="966" spans="1:58" s="109" customFormat="1" ht="12.95" customHeight="1">
      <c r="A966" s="376"/>
      <c r="B966" s="365"/>
      <c r="C966" s="300"/>
      <c r="D966" s="300"/>
      <c r="E966" s="362"/>
      <c r="F966" s="361"/>
      <c r="G966" s="315"/>
      <c r="H966" s="315"/>
      <c r="I966" s="315"/>
      <c r="J966" s="315"/>
      <c r="K966" s="315"/>
      <c r="L966" s="316"/>
      <c r="M966" s="250"/>
      <c r="N966" s="371"/>
      <c r="O966" s="251" t="str">
        <f>IFERROR(INDEX('Pipe Table'!$A$3:$R$39,MATCH('WELD LOG'!N966,'Pipe Table'!$A$3:$A$39,),MATCH('WELD LOG'!M966,'Pipe Table'!$A$3:$R$3,0)),"")</f>
        <v/>
      </c>
      <c r="P966" s="601">
        <f t="shared" ref="P966:P1029" si="15">N966*PI()</f>
        <v>0</v>
      </c>
      <c r="Q966" s="316"/>
      <c r="R966" s="316"/>
      <c r="S966" s="300"/>
      <c r="T966" s="314"/>
      <c r="U966" s="316"/>
      <c r="V966" s="348"/>
      <c r="W966" s="316"/>
      <c r="X966" s="313"/>
      <c r="Y966" s="313"/>
      <c r="Z966" s="313"/>
      <c r="AA966" s="313"/>
      <c r="AB966" s="313"/>
      <c r="AC966" s="313"/>
      <c r="AD966" s="380"/>
      <c r="AE966" s="316"/>
      <c r="AF966" s="363"/>
      <c r="AG966" s="315"/>
      <c r="AH966" s="313"/>
      <c r="AI966" s="313"/>
      <c r="AJ966" s="313"/>
      <c r="AK966" s="313"/>
      <c r="AL966" s="318"/>
      <c r="AM966" s="313"/>
      <c r="AN966" s="311"/>
      <c r="AO966" s="313"/>
      <c r="AP966" s="373"/>
      <c r="AQ966" s="336"/>
      <c r="AR966" s="336"/>
      <c r="AS966" s="336"/>
      <c r="AT966" s="336"/>
      <c r="AU966" s="336"/>
      <c r="AV966" s="336"/>
      <c r="AW966" s="336"/>
      <c r="AX966" s="336"/>
      <c r="AY966" s="336"/>
      <c r="AZ966" s="336"/>
      <c r="BA966" s="336"/>
      <c r="BB966" s="336"/>
      <c r="BC966" s="336"/>
      <c r="BD966" s="336"/>
      <c r="BE966" s="336"/>
      <c r="BF966" s="336"/>
    </row>
    <row r="967" spans="1:58" s="109" customFormat="1" ht="12.95" customHeight="1">
      <c r="A967" s="376"/>
      <c r="B967" s="365"/>
      <c r="C967" s="300"/>
      <c r="D967" s="300"/>
      <c r="E967" s="362"/>
      <c r="F967" s="361"/>
      <c r="G967" s="315"/>
      <c r="H967" s="315"/>
      <c r="I967" s="315"/>
      <c r="J967" s="315"/>
      <c r="K967" s="315"/>
      <c r="L967" s="316"/>
      <c r="M967" s="250"/>
      <c r="N967" s="371"/>
      <c r="O967" s="251" t="str">
        <f>IFERROR(INDEX('Pipe Table'!$A$3:$R$39,MATCH('WELD LOG'!N967,'Pipe Table'!$A$3:$A$39,),MATCH('WELD LOG'!M967,'Pipe Table'!$A$3:$R$3,0)),"")</f>
        <v/>
      </c>
      <c r="P967" s="601">
        <f t="shared" si="15"/>
        <v>0</v>
      </c>
      <c r="Q967" s="316"/>
      <c r="R967" s="316"/>
      <c r="S967" s="300"/>
      <c r="T967" s="314"/>
      <c r="U967" s="316"/>
      <c r="V967" s="348"/>
      <c r="W967" s="316"/>
      <c r="X967" s="313"/>
      <c r="Y967" s="313"/>
      <c r="Z967" s="313"/>
      <c r="AA967" s="313"/>
      <c r="AB967" s="313"/>
      <c r="AC967" s="313"/>
      <c r="AD967" s="380"/>
      <c r="AE967" s="316"/>
      <c r="AF967" s="363"/>
      <c r="AG967" s="315"/>
      <c r="AH967" s="313"/>
      <c r="AI967" s="313"/>
      <c r="AJ967" s="313"/>
      <c r="AK967" s="313"/>
      <c r="AL967" s="318"/>
      <c r="AM967" s="313"/>
      <c r="AN967" s="311"/>
      <c r="AO967" s="313"/>
      <c r="AP967" s="373"/>
      <c r="AQ967" s="336"/>
      <c r="AR967" s="336"/>
      <c r="AS967" s="336"/>
      <c r="AT967" s="336"/>
      <c r="AU967" s="336"/>
      <c r="AV967" s="336"/>
      <c r="AW967" s="336"/>
      <c r="AX967" s="336"/>
      <c r="AY967" s="336"/>
      <c r="AZ967" s="336"/>
      <c r="BA967" s="336"/>
      <c r="BB967" s="336"/>
      <c r="BC967" s="336"/>
      <c r="BD967" s="336"/>
      <c r="BE967" s="336"/>
      <c r="BF967" s="336"/>
    </row>
    <row r="968" spans="1:58" s="109" customFormat="1" ht="12.95" customHeight="1">
      <c r="A968" s="376"/>
      <c r="B968" s="365"/>
      <c r="C968" s="300"/>
      <c r="D968" s="300"/>
      <c r="E968" s="362"/>
      <c r="F968" s="361"/>
      <c r="G968" s="315"/>
      <c r="H968" s="315"/>
      <c r="I968" s="315"/>
      <c r="J968" s="315"/>
      <c r="K968" s="315"/>
      <c r="L968" s="316"/>
      <c r="M968" s="250"/>
      <c r="N968" s="371"/>
      <c r="O968" s="251" t="str">
        <f>IFERROR(INDEX('Pipe Table'!$A$3:$R$39,MATCH('WELD LOG'!N968,'Pipe Table'!$A$3:$A$39,),MATCH('WELD LOG'!M968,'Pipe Table'!$A$3:$R$3,0)),"")</f>
        <v/>
      </c>
      <c r="P968" s="601">
        <f t="shared" si="15"/>
        <v>0</v>
      </c>
      <c r="Q968" s="316"/>
      <c r="R968" s="316"/>
      <c r="S968" s="300"/>
      <c r="T968" s="314"/>
      <c r="U968" s="316"/>
      <c r="V968" s="348"/>
      <c r="W968" s="316"/>
      <c r="X968" s="313"/>
      <c r="Y968" s="313"/>
      <c r="Z968" s="313"/>
      <c r="AA968" s="313"/>
      <c r="AB968" s="313"/>
      <c r="AC968" s="313"/>
      <c r="AD968" s="380"/>
      <c r="AE968" s="316"/>
      <c r="AF968" s="363"/>
      <c r="AG968" s="315"/>
      <c r="AH968" s="313"/>
      <c r="AI968" s="313"/>
      <c r="AJ968" s="313"/>
      <c r="AK968" s="313"/>
      <c r="AL968" s="318"/>
      <c r="AM968" s="313"/>
      <c r="AN968" s="311"/>
      <c r="AO968" s="313"/>
      <c r="AP968" s="373"/>
      <c r="AQ968" s="336"/>
      <c r="AR968" s="336"/>
      <c r="AS968" s="336"/>
      <c r="AT968" s="336"/>
      <c r="AU968" s="336"/>
      <c r="AV968" s="336"/>
      <c r="AW968" s="336"/>
      <c r="AX968" s="336"/>
      <c r="AY968" s="336"/>
      <c r="AZ968" s="336"/>
      <c r="BA968" s="336"/>
      <c r="BB968" s="336"/>
      <c r="BC968" s="336"/>
      <c r="BD968" s="336"/>
      <c r="BE968" s="336"/>
      <c r="BF968" s="336"/>
    </row>
    <row r="969" spans="1:58" s="109" customFormat="1" ht="12.95" customHeight="1">
      <c r="A969" s="376"/>
      <c r="B969" s="365"/>
      <c r="C969" s="300"/>
      <c r="D969" s="300"/>
      <c r="E969" s="362"/>
      <c r="F969" s="361"/>
      <c r="G969" s="315"/>
      <c r="H969" s="315"/>
      <c r="I969" s="315"/>
      <c r="J969" s="315"/>
      <c r="K969" s="315"/>
      <c r="L969" s="316"/>
      <c r="M969" s="250"/>
      <c r="N969" s="371"/>
      <c r="O969" s="251" t="str">
        <f>IFERROR(INDEX('Pipe Table'!$A$3:$R$39,MATCH('WELD LOG'!N969,'Pipe Table'!$A$3:$A$39,),MATCH('WELD LOG'!M969,'Pipe Table'!$A$3:$R$3,0)),"")</f>
        <v/>
      </c>
      <c r="P969" s="601">
        <f t="shared" si="15"/>
        <v>0</v>
      </c>
      <c r="Q969" s="316"/>
      <c r="R969" s="316"/>
      <c r="S969" s="300"/>
      <c r="T969" s="314"/>
      <c r="U969" s="316"/>
      <c r="V969" s="348"/>
      <c r="W969" s="316"/>
      <c r="X969" s="313"/>
      <c r="Y969" s="313"/>
      <c r="Z969" s="313"/>
      <c r="AA969" s="313"/>
      <c r="AB969" s="313"/>
      <c r="AC969" s="350"/>
      <c r="AD969" s="380"/>
      <c r="AE969" s="316"/>
      <c r="AF969" s="363"/>
      <c r="AG969" s="315"/>
      <c r="AH969" s="313"/>
      <c r="AI969" s="313"/>
      <c r="AJ969" s="313"/>
      <c r="AK969" s="313"/>
      <c r="AL969" s="318"/>
      <c r="AM969" s="313"/>
      <c r="AN969" s="311"/>
      <c r="AO969" s="313"/>
      <c r="AP969" s="373"/>
      <c r="AQ969" s="336"/>
      <c r="AR969" s="336"/>
      <c r="AS969" s="336"/>
      <c r="AT969" s="336"/>
      <c r="AU969" s="336"/>
      <c r="AV969" s="336"/>
      <c r="AW969" s="336"/>
      <c r="AX969" s="336"/>
      <c r="AY969" s="336"/>
      <c r="AZ969" s="336"/>
      <c r="BA969" s="336"/>
      <c r="BB969" s="336"/>
      <c r="BC969" s="336"/>
      <c r="BD969" s="336"/>
      <c r="BE969" s="336"/>
      <c r="BF969" s="336"/>
    </row>
    <row r="970" spans="1:58" s="109" customFormat="1" ht="12.95" customHeight="1">
      <c r="A970" s="376"/>
      <c r="B970" s="365"/>
      <c r="C970" s="300"/>
      <c r="D970" s="300"/>
      <c r="E970" s="362"/>
      <c r="F970" s="361"/>
      <c r="G970" s="315"/>
      <c r="H970" s="315"/>
      <c r="I970" s="315"/>
      <c r="J970" s="315"/>
      <c r="K970" s="315"/>
      <c r="L970" s="316"/>
      <c r="M970" s="250"/>
      <c r="N970" s="371"/>
      <c r="O970" s="251" t="str">
        <f>IFERROR(INDEX('Pipe Table'!$A$3:$R$39,MATCH('WELD LOG'!N970,'Pipe Table'!$A$3:$A$39,),MATCH('WELD LOG'!M970,'Pipe Table'!$A$3:$R$3,0)),"")</f>
        <v/>
      </c>
      <c r="P970" s="601">
        <f t="shared" si="15"/>
        <v>0</v>
      </c>
      <c r="Q970" s="316"/>
      <c r="R970" s="316"/>
      <c r="S970" s="300"/>
      <c r="T970" s="314"/>
      <c r="U970" s="316"/>
      <c r="V970" s="348"/>
      <c r="W970" s="316"/>
      <c r="X970" s="313"/>
      <c r="Y970" s="313"/>
      <c r="Z970" s="313"/>
      <c r="AA970" s="313"/>
      <c r="AB970" s="313"/>
      <c r="AC970" s="350"/>
      <c r="AD970" s="380"/>
      <c r="AE970" s="316"/>
      <c r="AF970" s="363"/>
      <c r="AG970" s="315"/>
      <c r="AH970" s="313"/>
      <c r="AI970" s="313"/>
      <c r="AJ970" s="313"/>
      <c r="AK970" s="313"/>
      <c r="AL970" s="318"/>
      <c r="AM970" s="313"/>
      <c r="AN970" s="311"/>
      <c r="AO970" s="313"/>
      <c r="AP970" s="373"/>
      <c r="AQ970" s="336"/>
      <c r="AR970" s="336"/>
      <c r="AS970" s="336"/>
      <c r="AT970" s="336"/>
      <c r="AU970" s="336"/>
      <c r="AV970" s="336"/>
      <c r="AW970" s="336"/>
      <c r="AX970" s="336"/>
      <c r="AY970" s="336"/>
      <c r="AZ970" s="336"/>
      <c r="BA970" s="336"/>
      <c r="BB970" s="336"/>
      <c r="BC970" s="336"/>
      <c r="BD970" s="336"/>
      <c r="BE970" s="336"/>
      <c r="BF970" s="336"/>
    </row>
    <row r="971" spans="1:58" s="109" customFormat="1" ht="12.95" customHeight="1">
      <c r="A971" s="376"/>
      <c r="B971" s="365"/>
      <c r="C971" s="300"/>
      <c r="D971" s="300"/>
      <c r="E971" s="362"/>
      <c r="F971" s="361"/>
      <c r="G971" s="315"/>
      <c r="H971" s="315"/>
      <c r="I971" s="315"/>
      <c r="J971" s="315"/>
      <c r="K971" s="315"/>
      <c r="L971" s="316"/>
      <c r="M971" s="250"/>
      <c r="N971" s="371"/>
      <c r="O971" s="251" t="str">
        <f>IFERROR(INDEX('Pipe Table'!$A$3:$R$39,MATCH('WELD LOG'!N971,'Pipe Table'!$A$3:$A$39,),MATCH('WELD LOG'!M971,'Pipe Table'!$A$3:$R$3,0)),"")</f>
        <v/>
      </c>
      <c r="P971" s="601">
        <f t="shared" si="15"/>
        <v>0</v>
      </c>
      <c r="Q971" s="316"/>
      <c r="R971" s="316"/>
      <c r="S971" s="300"/>
      <c r="T971" s="314"/>
      <c r="U971" s="316"/>
      <c r="V971" s="348"/>
      <c r="W971" s="300"/>
      <c r="X971" s="313"/>
      <c r="Y971" s="313"/>
      <c r="Z971" s="313"/>
      <c r="AA971" s="313"/>
      <c r="AB971" s="313"/>
      <c r="AC971" s="313"/>
      <c r="AD971" s="380"/>
      <c r="AE971" s="316"/>
      <c r="AF971" s="363"/>
      <c r="AG971" s="315"/>
      <c r="AH971" s="313"/>
      <c r="AI971" s="313"/>
      <c r="AJ971" s="313"/>
      <c r="AK971" s="313"/>
      <c r="AL971" s="318"/>
      <c r="AM971" s="313"/>
      <c r="AN971" s="311"/>
      <c r="AO971" s="313"/>
      <c r="AP971" s="373"/>
      <c r="AQ971" s="336"/>
      <c r="AR971" s="336"/>
      <c r="AS971" s="336"/>
      <c r="AT971" s="336"/>
      <c r="AU971" s="336"/>
      <c r="AV971" s="336"/>
      <c r="AW971" s="336"/>
      <c r="AX971" s="336"/>
      <c r="AY971" s="336"/>
      <c r="AZ971" s="336"/>
      <c r="BA971" s="336"/>
      <c r="BB971" s="336"/>
      <c r="BC971" s="336"/>
      <c r="BD971" s="336"/>
      <c r="BE971" s="336"/>
      <c r="BF971" s="336"/>
    </row>
    <row r="972" spans="1:58" s="109" customFormat="1" ht="12.95" customHeight="1">
      <c r="A972" s="376"/>
      <c r="B972" s="365"/>
      <c r="C972" s="300"/>
      <c r="D972" s="300"/>
      <c r="E972" s="379"/>
      <c r="F972" s="361"/>
      <c r="G972" s="315"/>
      <c r="H972" s="315"/>
      <c r="I972" s="315"/>
      <c r="J972" s="315"/>
      <c r="K972" s="315"/>
      <c r="L972" s="316"/>
      <c r="M972" s="250"/>
      <c r="N972" s="371"/>
      <c r="O972" s="251" t="str">
        <f>IFERROR(INDEX('Pipe Table'!$A$3:$R$39,MATCH('WELD LOG'!N972,'Pipe Table'!$A$3:$A$39,),MATCH('WELD LOG'!M972,'Pipe Table'!$A$3:$R$3,0)),"")</f>
        <v/>
      </c>
      <c r="P972" s="601">
        <f t="shared" si="15"/>
        <v>0</v>
      </c>
      <c r="Q972" s="316"/>
      <c r="R972" s="316"/>
      <c r="S972" s="300"/>
      <c r="T972" s="314"/>
      <c r="U972" s="316"/>
      <c r="V972" s="348"/>
      <c r="W972" s="300"/>
      <c r="X972" s="313"/>
      <c r="Y972" s="313"/>
      <c r="Z972" s="313"/>
      <c r="AA972" s="313"/>
      <c r="AB972" s="313"/>
      <c r="AC972" s="313"/>
      <c r="AD972" s="380"/>
      <c r="AE972" s="316"/>
      <c r="AF972" s="363"/>
      <c r="AG972" s="315"/>
      <c r="AH972" s="313"/>
      <c r="AI972" s="313"/>
      <c r="AJ972" s="313"/>
      <c r="AK972" s="313"/>
      <c r="AL972" s="300"/>
      <c r="AM972" s="311"/>
      <c r="AN972" s="311"/>
      <c r="AO972" s="313"/>
      <c r="AP972" s="373"/>
      <c r="AQ972" s="336"/>
      <c r="AR972" s="336"/>
      <c r="AS972" s="336"/>
      <c r="AT972" s="336"/>
      <c r="AU972" s="336"/>
      <c r="AV972" s="336"/>
      <c r="AW972" s="336"/>
      <c r="AX972" s="336"/>
      <c r="AY972" s="336"/>
      <c r="AZ972" s="336"/>
      <c r="BA972" s="336"/>
      <c r="BB972" s="336"/>
      <c r="BC972" s="336"/>
      <c r="BD972" s="336"/>
      <c r="BE972" s="336"/>
      <c r="BF972" s="336"/>
    </row>
    <row r="973" spans="1:58" s="109" customFormat="1" ht="12.95" customHeight="1">
      <c r="A973" s="376"/>
      <c r="B973" s="365"/>
      <c r="C973" s="300"/>
      <c r="D973" s="300"/>
      <c r="E973" s="379"/>
      <c r="F973" s="361"/>
      <c r="G973" s="315"/>
      <c r="H973" s="315"/>
      <c r="I973" s="315"/>
      <c r="J973" s="315"/>
      <c r="K973" s="315"/>
      <c r="L973" s="316"/>
      <c r="M973" s="250"/>
      <c r="N973" s="371"/>
      <c r="O973" s="251" t="str">
        <f>IFERROR(INDEX('Pipe Table'!$A$3:$R$39,MATCH('WELD LOG'!N973,'Pipe Table'!$A$3:$A$39,),MATCH('WELD LOG'!M973,'Pipe Table'!$A$3:$R$3,0)),"")</f>
        <v/>
      </c>
      <c r="P973" s="601">
        <f t="shared" si="15"/>
        <v>0</v>
      </c>
      <c r="Q973" s="316"/>
      <c r="R973" s="316"/>
      <c r="S973" s="300"/>
      <c r="T973" s="314"/>
      <c r="U973" s="316"/>
      <c r="V973" s="348"/>
      <c r="W973" s="300"/>
      <c r="X973" s="313"/>
      <c r="Y973" s="313"/>
      <c r="Z973" s="313"/>
      <c r="AA973" s="369"/>
      <c r="AB973" s="369"/>
      <c r="AC973" s="369"/>
      <c r="AD973" s="383"/>
      <c r="AE973" s="316"/>
      <c r="AF973" s="363"/>
      <c r="AG973" s="315"/>
      <c r="AH973" s="313"/>
      <c r="AI973" s="313"/>
      <c r="AJ973" s="313"/>
      <c r="AK973" s="313"/>
      <c r="AL973" s="300"/>
      <c r="AM973" s="311"/>
      <c r="AN973" s="311"/>
      <c r="AO973" s="313"/>
      <c r="AP973" s="373"/>
      <c r="AQ973" s="336"/>
      <c r="AR973" s="336"/>
      <c r="AS973" s="336"/>
      <c r="AT973" s="336"/>
      <c r="AU973" s="336"/>
      <c r="AV973" s="336"/>
      <c r="AW973" s="336"/>
      <c r="AX973" s="336"/>
      <c r="AY973" s="336"/>
      <c r="AZ973" s="336"/>
      <c r="BA973" s="336"/>
      <c r="BB973" s="336"/>
      <c r="BC973" s="336"/>
      <c r="BD973" s="336"/>
      <c r="BE973" s="336"/>
      <c r="BF973" s="336"/>
    </row>
    <row r="974" spans="1:58" s="110" customFormat="1" ht="12.95" customHeight="1">
      <c r="A974" s="376"/>
      <c r="B974" s="365"/>
      <c r="C974" s="300"/>
      <c r="D974" s="300"/>
      <c r="E974" s="379"/>
      <c r="F974" s="361"/>
      <c r="G974" s="315"/>
      <c r="H974" s="315"/>
      <c r="I974" s="315"/>
      <c r="J974" s="315"/>
      <c r="K974" s="315"/>
      <c r="L974" s="316"/>
      <c r="M974" s="250"/>
      <c r="N974" s="371"/>
      <c r="O974" s="251" t="str">
        <f>IFERROR(INDEX('Pipe Table'!$A$3:$R$39,MATCH('WELD LOG'!N974,'Pipe Table'!$A$3:$A$39,),MATCH('WELD LOG'!M974,'Pipe Table'!$A$3:$R$3,0)),"")</f>
        <v/>
      </c>
      <c r="P974" s="601">
        <f t="shared" si="15"/>
        <v>0</v>
      </c>
      <c r="Q974" s="316"/>
      <c r="R974" s="316"/>
      <c r="S974" s="300"/>
      <c r="T974" s="314"/>
      <c r="U974" s="316"/>
      <c r="V974" s="348"/>
      <c r="W974" s="300"/>
      <c r="X974" s="313"/>
      <c r="Y974" s="313"/>
      <c r="Z974" s="313"/>
      <c r="AA974" s="369"/>
      <c r="AB974" s="369"/>
      <c r="AC974" s="369"/>
      <c r="AD974" s="383"/>
      <c r="AE974" s="316"/>
      <c r="AF974" s="363"/>
      <c r="AG974" s="315"/>
      <c r="AH974" s="313"/>
      <c r="AI974" s="313"/>
      <c r="AJ974" s="313"/>
      <c r="AK974" s="313"/>
      <c r="AL974" s="300"/>
      <c r="AM974" s="311"/>
      <c r="AN974" s="311"/>
      <c r="AO974" s="313"/>
      <c r="AP974" s="373"/>
      <c r="AQ974" s="336"/>
      <c r="AR974" s="336"/>
      <c r="AS974" s="336"/>
      <c r="AT974" s="336"/>
      <c r="AU974" s="336"/>
      <c r="AV974" s="336"/>
      <c r="AW974" s="336"/>
      <c r="AX974" s="336"/>
      <c r="AY974" s="336"/>
      <c r="AZ974" s="336"/>
      <c r="BA974" s="336"/>
      <c r="BB974" s="336"/>
      <c r="BC974" s="336"/>
      <c r="BD974" s="336"/>
      <c r="BE974" s="336"/>
      <c r="BF974" s="336"/>
    </row>
    <row r="975" spans="1:58" s="110" customFormat="1" ht="12.95" customHeight="1">
      <c r="A975" s="376"/>
      <c r="B975" s="365"/>
      <c r="C975" s="300"/>
      <c r="D975" s="300"/>
      <c r="E975" s="379"/>
      <c r="F975" s="361"/>
      <c r="G975" s="315"/>
      <c r="H975" s="315"/>
      <c r="I975" s="315"/>
      <c r="J975" s="315"/>
      <c r="K975" s="315"/>
      <c r="L975" s="316"/>
      <c r="M975" s="250"/>
      <c r="N975" s="371"/>
      <c r="O975" s="251" t="str">
        <f>IFERROR(INDEX('Pipe Table'!$A$3:$R$39,MATCH('WELD LOG'!N975,'Pipe Table'!$A$3:$A$39,),MATCH('WELD LOG'!M975,'Pipe Table'!$A$3:$R$3,0)),"")</f>
        <v/>
      </c>
      <c r="P975" s="601">
        <f t="shared" si="15"/>
        <v>0</v>
      </c>
      <c r="Q975" s="316"/>
      <c r="R975" s="316"/>
      <c r="S975" s="300"/>
      <c r="T975" s="314"/>
      <c r="U975" s="316"/>
      <c r="V975" s="348"/>
      <c r="W975" s="300"/>
      <c r="X975" s="313"/>
      <c r="Y975" s="313"/>
      <c r="Z975" s="313"/>
      <c r="AA975" s="369"/>
      <c r="AB975" s="369"/>
      <c r="AC975" s="313"/>
      <c r="AD975" s="380"/>
      <c r="AE975" s="316"/>
      <c r="AF975" s="363"/>
      <c r="AG975" s="315"/>
      <c r="AH975" s="313"/>
      <c r="AI975" s="313"/>
      <c r="AJ975" s="313"/>
      <c r="AK975" s="313"/>
      <c r="AL975" s="300"/>
      <c r="AM975" s="311"/>
      <c r="AN975" s="311"/>
      <c r="AO975" s="313"/>
      <c r="AP975" s="373"/>
      <c r="AQ975" s="336"/>
      <c r="AR975" s="336"/>
      <c r="AS975" s="336"/>
      <c r="AT975" s="336"/>
      <c r="AU975" s="336"/>
      <c r="AV975" s="336"/>
      <c r="AW975" s="336"/>
      <c r="AX975" s="336"/>
      <c r="AY975" s="336"/>
      <c r="AZ975" s="336"/>
      <c r="BA975" s="336"/>
      <c r="BB975" s="336"/>
      <c r="BC975" s="336"/>
      <c r="BD975" s="336"/>
      <c r="BE975" s="336"/>
      <c r="BF975" s="336"/>
    </row>
    <row r="976" spans="1:58" s="109" customFormat="1" ht="12.95" customHeight="1">
      <c r="A976" s="376"/>
      <c r="B976" s="365"/>
      <c r="C976" s="300"/>
      <c r="D976" s="300"/>
      <c r="E976" s="379"/>
      <c r="F976" s="361"/>
      <c r="G976" s="315"/>
      <c r="H976" s="315"/>
      <c r="I976" s="315"/>
      <c r="J976" s="315"/>
      <c r="K976" s="315"/>
      <c r="L976" s="316"/>
      <c r="M976" s="250"/>
      <c r="N976" s="371"/>
      <c r="O976" s="251" t="str">
        <f>IFERROR(INDEX('Pipe Table'!$A$3:$R$39,MATCH('WELD LOG'!N976,'Pipe Table'!$A$3:$A$39,),MATCH('WELD LOG'!M976,'Pipe Table'!$A$3:$R$3,0)),"")</f>
        <v/>
      </c>
      <c r="P976" s="601">
        <f t="shared" si="15"/>
        <v>0</v>
      </c>
      <c r="Q976" s="316"/>
      <c r="R976" s="316"/>
      <c r="S976" s="300"/>
      <c r="T976" s="314"/>
      <c r="U976" s="316"/>
      <c r="V976" s="348"/>
      <c r="W976" s="300"/>
      <c r="X976" s="313"/>
      <c r="Y976" s="313"/>
      <c r="Z976" s="313"/>
      <c r="AA976" s="313"/>
      <c r="AB976" s="313"/>
      <c r="AC976" s="313"/>
      <c r="AD976" s="380"/>
      <c r="AE976" s="316"/>
      <c r="AF976" s="363"/>
      <c r="AG976" s="315"/>
      <c r="AH976" s="313"/>
      <c r="AI976" s="313"/>
      <c r="AJ976" s="313"/>
      <c r="AK976" s="313"/>
      <c r="AL976" s="300"/>
      <c r="AM976" s="311"/>
      <c r="AN976" s="311"/>
      <c r="AO976" s="313"/>
      <c r="AP976" s="373"/>
      <c r="AQ976" s="336"/>
      <c r="AR976" s="336"/>
      <c r="AS976" s="336"/>
      <c r="AT976" s="336"/>
      <c r="AU976" s="336"/>
      <c r="AV976" s="336"/>
      <c r="AW976" s="336"/>
      <c r="AX976" s="336"/>
      <c r="AY976" s="336"/>
      <c r="AZ976" s="336"/>
      <c r="BA976" s="336"/>
      <c r="BB976" s="336"/>
      <c r="BC976" s="336"/>
      <c r="BD976" s="336"/>
      <c r="BE976" s="336"/>
      <c r="BF976" s="336"/>
    </row>
    <row r="977" spans="1:58" s="109" customFormat="1" ht="12.95" customHeight="1">
      <c r="A977" s="376"/>
      <c r="B977" s="365"/>
      <c r="C977" s="300"/>
      <c r="D977" s="300"/>
      <c r="E977" s="379"/>
      <c r="F977" s="361"/>
      <c r="G977" s="315"/>
      <c r="H977" s="315"/>
      <c r="I977" s="315"/>
      <c r="J977" s="315"/>
      <c r="K977" s="315"/>
      <c r="L977" s="316"/>
      <c r="M977" s="250"/>
      <c r="N977" s="371"/>
      <c r="O977" s="251" t="str">
        <f>IFERROR(INDEX('Pipe Table'!$A$3:$R$39,MATCH('WELD LOG'!N977,'Pipe Table'!$A$3:$A$39,),MATCH('WELD LOG'!M977,'Pipe Table'!$A$3:$R$3,0)),"")</f>
        <v/>
      </c>
      <c r="P977" s="601">
        <f t="shared" si="15"/>
        <v>0</v>
      </c>
      <c r="Q977" s="316"/>
      <c r="R977" s="316"/>
      <c r="S977" s="300"/>
      <c r="T977" s="314"/>
      <c r="U977" s="316"/>
      <c r="V977" s="348"/>
      <c r="W977" s="300"/>
      <c r="X977" s="313"/>
      <c r="Y977" s="313"/>
      <c r="Z977" s="313"/>
      <c r="AA977" s="369"/>
      <c r="AB977" s="369"/>
      <c r="AC977" s="313"/>
      <c r="AD977" s="380"/>
      <c r="AE977" s="316"/>
      <c r="AF977" s="363"/>
      <c r="AG977" s="315"/>
      <c r="AH977" s="313"/>
      <c r="AI977" s="313"/>
      <c r="AJ977" s="313"/>
      <c r="AK977" s="313"/>
      <c r="AL977" s="300"/>
      <c r="AM977" s="311"/>
      <c r="AN977" s="311"/>
      <c r="AO977" s="313"/>
      <c r="AP977" s="373"/>
      <c r="AQ977" s="336"/>
      <c r="AR977" s="336"/>
      <c r="AS977" s="336"/>
      <c r="AT977" s="336"/>
      <c r="AU977" s="336"/>
      <c r="AV977" s="336"/>
      <c r="AW977" s="336"/>
      <c r="AX977" s="336"/>
      <c r="AY977" s="336"/>
      <c r="AZ977" s="336"/>
      <c r="BA977" s="336"/>
      <c r="BB977" s="336"/>
      <c r="BC977" s="336"/>
      <c r="BD977" s="336"/>
      <c r="BE977" s="336"/>
      <c r="BF977" s="336"/>
    </row>
    <row r="978" spans="1:58" s="109" customFormat="1" ht="12.95" customHeight="1">
      <c r="A978" s="376"/>
      <c r="B978" s="365"/>
      <c r="C978" s="300"/>
      <c r="D978" s="300"/>
      <c r="E978" s="379"/>
      <c r="F978" s="361"/>
      <c r="G978" s="315"/>
      <c r="H978" s="315"/>
      <c r="I978" s="315"/>
      <c r="J978" s="315"/>
      <c r="K978" s="315"/>
      <c r="L978" s="316"/>
      <c r="M978" s="250"/>
      <c r="N978" s="371"/>
      <c r="O978" s="251" t="str">
        <f>IFERROR(INDEX('Pipe Table'!$A$3:$R$39,MATCH('WELD LOG'!N978,'Pipe Table'!$A$3:$A$39,),MATCH('WELD LOG'!M978,'Pipe Table'!$A$3:$R$3,0)),"")</f>
        <v/>
      </c>
      <c r="P978" s="601">
        <f t="shared" si="15"/>
        <v>0</v>
      </c>
      <c r="Q978" s="316"/>
      <c r="R978" s="316"/>
      <c r="S978" s="300"/>
      <c r="T978" s="314"/>
      <c r="U978" s="316"/>
      <c r="V978" s="348"/>
      <c r="W978" s="300"/>
      <c r="X978" s="313"/>
      <c r="Y978" s="313"/>
      <c r="Z978" s="313"/>
      <c r="AA978" s="369"/>
      <c r="AB978" s="369"/>
      <c r="AC978" s="313"/>
      <c r="AD978" s="313"/>
      <c r="AE978" s="316"/>
      <c r="AF978" s="363"/>
      <c r="AG978" s="315"/>
      <c r="AH978" s="313"/>
      <c r="AI978" s="313"/>
      <c r="AJ978" s="313"/>
      <c r="AK978" s="313"/>
      <c r="AL978" s="300"/>
      <c r="AM978" s="311"/>
      <c r="AN978" s="311"/>
      <c r="AO978" s="313"/>
      <c r="AP978" s="373"/>
      <c r="AQ978" s="336"/>
      <c r="AR978" s="336"/>
      <c r="AS978" s="336"/>
      <c r="AT978" s="336"/>
      <c r="AU978" s="336"/>
      <c r="AV978" s="336"/>
      <c r="AW978" s="336"/>
      <c r="AX978" s="336"/>
      <c r="AY978" s="336"/>
      <c r="AZ978" s="336"/>
      <c r="BA978" s="336"/>
      <c r="BB978" s="336"/>
      <c r="BC978" s="336"/>
      <c r="BD978" s="336"/>
      <c r="BE978" s="336"/>
      <c r="BF978" s="336"/>
    </row>
    <row r="979" spans="1:58" s="109" customFormat="1" ht="12.95" customHeight="1">
      <c r="A979" s="376"/>
      <c r="B979" s="365"/>
      <c r="C979" s="300"/>
      <c r="D979" s="300"/>
      <c r="E979" s="379"/>
      <c r="F979" s="361"/>
      <c r="G979" s="315"/>
      <c r="H979" s="315"/>
      <c r="I979" s="315"/>
      <c r="J979" s="315"/>
      <c r="K979" s="315"/>
      <c r="L979" s="316"/>
      <c r="M979" s="250"/>
      <c r="N979" s="371"/>
      <c r="O979" s="251" t="str">
        <f>IFERROR(INDEX('Pipe Table'!$A$3:$R$39,MATCH('WELD LOG'!N979,'Pipe Table'!$A$3:$A$39,),MATCH('WELD LOG'!M979,'Pipe Table'!$A$3:$R$3,0)),"")</f>
        <v/>
      </c>
      <c r="P979" s="601">
        <f t="shared" si="15"/>
        <v>0</v>
      </c>
      <c r="Q979" s="316"/>
      <c r="R979" s="316"/>
      <c r="S979" s="300"/>
      <c r="T979" s="314"/>
      <c r="U979" s="316"/>
      <c r="V979" s="348"/>
      <c r="W979" s="300"/>
      <c r="X979" s="313"/>
      <c r="Y979" s="313"/>
      <c r="Z979" s="313"/>
      <c r="AA979" s="369"/>
      <c r="AB979" s="369"/>
      <c r="AC979" s="313"/>
      <c r="AD979" s="313"/>
      <c r="AE979" s="316"/>
      <c r="AF979" s="363"/>
      <c r="AG979" s="315"/>
      <c r="AH979" s="313"/>
      <c r="AI979" s="313"/>
      <c r="AJ979" s="313"/>
      <c r="AK979" s="313"/>
      <c r="AL979" s="300"/>
      <c r="AM979" s="311"/>
      <c r="AN979" s="311"/>
      <c r="AO979" s="313"/>
      <c r="AP979" s="373"/>
      <c r="AQ979" s="336"/>
      <c r="AR979" s="336"/>
      <c r="AS979" s="336"/>
      <c r="AT979" s="336"/>
      <c r="AU979" s="336"/>
      <c r="AV979" s="336"/>
      <c r="AW979" s="336"/>
      <c r="AX979" s="336"/>
      <c r="AY979" s="336"/>
      <c r="AZ979" s="336"/>
      <c r="BA979" s="336"/>
      <c r="BB979" s="336"/>
      <c r="BC979" s="336"/>
      <c r="BD979" s="336"/>
      <c r="BE979" s="336"/>
      <c r="BF979" s="336"/>
    </row>
    <row r="980" spans="1:58" s="109" customFormat="1" ht="12.95" customHeight="1">
      <c r="A980" s="376"/>
      <c r="B980" s="365"/>
      <c r="C980" s="300"/>
      <c r="D980" s="300"/>
      <c r="E980" s="379"/>
      <c r="F980" s="361"/>
      <c r="G980" s="315"/>
      <c r="H980" s="315"/>
      <c r="I980" s="315"/>
      <c r="J980" s="315"/>
      <c r="K980" s="315"/>
      <c r="L980" s="316"/>
      <c r="M980" s="250"/>
      <c r="N980" s="371"/>
      <c r="O980" s="251" t="str">
        <f>IFERROR(INDEX('Pipe Table'!$A$3:$R$39,MATCH('WELD LOG'!N980,'Pipe Table'!$A$3:$A$39,),MATCH('WELD LOG'!M980,'Pipe Table'!$A$3:$R$3,0)),"")</f>
        <v/>
      </c>
      <c r="P980" s="601">
        <f t="shared" si="15"/>
        <v>0</v>
      </c>
      <c r="Q980" s="316"/>
      <c r="R980" s="316"/>
      <c r="S980" s="300"/>
      <c r="T980" s="314"/>
      <c r="U980" s="316"/>
      <c r="V980" s="348"/>
      <c r="W980" s="300"/>
      <c r="X980" s="313"/>
      <c r="Y980" s="313"/>
      <c r="Z980" s="313"/>
      <c r="AA980" s="313"/>
      <c r="AB980" s="313"/>
      <c r="AC980" s="313"/>
      <c r="AD980" s="380"/>
      <c r="AE980" s="316"/>
      <c r="AF980" s="363"/>
      <c r="AG980" s="315"/>
      <c r="AH980" s="313"/>
      <c r="AI980" s="313"/>
      <c r="AJ980" s="313"/>
      <c r="AK980" s="313"/>
      <c r="AL980" s="300"/>
      <c r="AM980" s="311"/>
      <c r="AN980" s="311"/>
      <c r="AO980" s="313"/>
      <c r="AP980" s="373"/>
      <c r="AQ980" s="336"/>
      <c r="AR980" s="336"/>
      <c r="AS980" s="336"/>
      <c r="AT980" s="336"/>
      <c r="AU980" s="336"/>
      <c r="AV980" s="336"/>
      <c r="AW980" s="336"/>
      <c r="AX980" s="336"/>
      <c r="AY980" s="336"/>
      <c r="AZ980" s="336"/>
      <c r="BA980" s="336"/>
      <c r="BB980" s="336"/>
      <c r="BC980" s="336"/>
      <c r="BD980" s="336"/>
      <c r="BE980" s="336"/>
      <c r="BF980" s="336"/>
    </row>
    <row r="981" spans="1:58" s="109" customFormat="1" ht="12.95" customHeight="1">
      <c r="A981" s="376"/>
      <c r="B981" s="365"/>
      <c r="C981" s="300"/>
      <c r="D981" s="300"/>
      <c r="E981" s="379"/>
      <c r="F981" s="361"/>
      <c r="G981" s="315"/>
      <c r="H981" s="315"/>
      <c r="I981" s="315"/>
      <c r="J981" s="315"/>
      <c r="K981" s="355"/>
      <c r="L981" s="316"/>
      <c r="M981" s="250"/>
      <c r="N981" s="371"/>
      <c r="O981" s="251" t="str">
        <f>IFERROR(INDEX('Pipe Table'!$A$3:$R$39,MATCH('WELD LOG'!N981,'Pipe Table'!$A$3:$A$39,),MATCH('WELD LOG'!M981,'Pipe Table'!$A$3:$R$3,0)),"")</f>
        <v/>
      </c>
      <c r="P981" s="601">
        <f t="shared" si="15"/>
        <v>0</v>
      </c>
      <c r="Q981" s="316"/>
      <c r="R981" s="316"/>
      <c r="S981" s="300"/>
      <c r="T981" s="316"/>
      <c r="U981" s="300"/>
      <c r="V981" s="348"/>
      <c r="W981" s="300"/>
      <c r="X981" s="313"/>
      <c r="Y981" s="313"/>
      <c r="Z981" s="313"/>
      <c r="AA981" s="369"/>
      <c r="AB981" s="369"/>
      <c r="AC981" s="369"/>
      <c r="AD981" s="383"/>
      <c r="AE981" s="316"/>
      <c r="AF981" s="363"/>
      <c r="AG981" s="315"/>
      <c r="AH981" s="313"/>
      <c r="AI981" s="313"/>
      <c r="AJ981" s="313"/>
      <c r="AK981" s="313"/>
      <c r="AL981" s="300"/>
      <c r="AM981" s="311"/>
      <c r="AN981" s="311"/>
      <c r="AO981" s="313"/>
      <c r="AP981" s="373"/>
      <c r="AQ981" s="336"/>
      <c r="AR981" s="336"/>
      <c r="AS981" s="336"/>
      <c r="AT981" s="336"/>
      <c r="AU981" s="336"/>
      <c r="AV981" s="336"/>
      <c r="AW981" s="336"/>
      <c r="AX981" s="336"/>
      <c r="AY981" s="336"/>
      <c r="AZ981" s="336"/>
      <c r="BA981" s="336"/>
      <c r="BB981" s="336"/>
      <c r="BC981" s="336"/>
      <c r="BD981" s="336"/>
      <c r="BE981" s="336"/>
      <c r="BF981" s="336"/>
    </row>
    <row r="982" spans="1:58" s="109" customFormat="1" ht="12.95" customHeight="1">
      <c r="A982" s="376"/>
      <c r="B982" s="365"/>
      <c r="C982" s="300"/>
      <c r="D982" s="300"/>
      <c r="E982" s="379"/>
      <c r="F982" s="361"/>
      <c r="G982" s="315"/>
      <c r="H982" s="315"/>
      <c r="I982" s="315"/>
      <c r="J982" s="315"/>
      <c r="K982" s="315"/>
      <c r="L982" s="316"/>
      <c r="M982" s="250"/>
      <c r="N982" s="371"/>
      <c r="O982" s="251" t="str">
        <f>IFERROR(INDEX('Pipe Table'!$A$3:$R$39,MATCH('WELD LOG'!N982,'Pipe Table'!$A$3:$A$39,),MATCH('WELD LOG'!M982,'Pipe Table'!$A$3:$R$3,0)),"")</f>
        <v/>
      </c>
      <c r="P982" s="601">
        <f t="shared" si="15"/>
        <v>0</v>
      </c>
      <c r="Q982" s="316"/>
      <c r="R982" s="316"/>
      <c r="S982" s="300"/>
      <c r="T982" s="314"/>
      <c r="U982" s="316"/>
      <c r="V982" s="348"/>
      <c r="W982" s="300"/>
      <c r="X982" s="313"/>
      <c r="Y982" s="313"/>
      <c r="Z982" s="313"/>
      <c r="AA982" s="369"/>
      <c r="AB982" s="369"/>
      <c r="AC982" s="313"/>
      <c r="AD982" s="380"/>
      <c r="AE982" s="316"/>
      <c r="AF982" s="363"/>
      <c r="AG982" s="315"/>
      <c r="AH982" s="313"/>
      <c r="AI982" s="313"/>
      <c r="AJ982" s="313"/>
      <c r="AK982" s="313"/>
      <c r="AL982" s="300"/>
      <c r="AM982" s="311"/>
      <c r="AN982" s="311"/>
      <c r="AO982" s="313"/>
      <c r="AP982" s="373"/>
      <c r="AQ982" s="336"/>
      <c r="AR982" s="336"/>
      <c r="AS982" s="336"/>
      <c r="AT982" s="336"/>
      <c r="AU982" s="336"/>
      <c r="AV982" s="336"/>
      <c r="AW982" s="336"/>
      <c r="AX982" s="336"/>
      <c r="AY982" s="336"/>
      <c r="AZ982" s="336"/>
      <c r="BA982" s="336"/>
      <c r="BB982" s="336"/>
      <c r="BC982" s="336"/>
      <c r="BD982" s="336"/>
      <c r="BE982" s="336"/>
      <c r="BF982" s="336"/>
    </row>
    <row r="983" spans="1:58" s="109" customFormat="1" ht="12.95" customHeight="1">
      <c r="A983" s="376"/>
      <c r="B983" s="365"/>
      <c r="C983" s="300"/>
      <c r="D983" s="300"/>
      <c r="E983" s="379"/>
      <c r="F983" s="361"/>
      <c r="G983" s="315"/>
      <c r="H983" s="315"/>
      <c r="I983" s="315"/>
      <c r="J983" s="315"/>
      <c r="K983" s="315"/>
      <c r="L983" s="316"/>
      <c r="M983" s="250"/>
      <c r="N983" s="371"/>
      <c r="O983" s="251" t="str">
        <f>IFERROR(INDEX('Pipe Table'!$A$3:$R$39,MATCH('WELD LOG'!N983,'Pipe Table'!$A$3:$A$39,),MATCH('WELD LOG'!M983,'Pipe Table'!$A$3:$R$3,0)),"")</f>
        <v/>
      </c>
      <c r="P983" s="601">
        <f t="shared" si="15"/>
        <v>0</v>
      </c>
      <c r="Q983" s="316"/>
      <c r="R983" s="316"/>
      <c r="S983" s="300"/>
      <c r="T983" s="314"/>
      <c r="U983" s="316"/>
      <c r="V983" s="348"/>
      <c r="W983" s="300"/>
      <c r="X983" s="313"/>
      <c r="Y983" s="313"/>
      <c r="Z983" s="313"/>
      <c r="AA983" s="369"/>
      <c r="AB983" s="369"/>
      <c r="AC983" s="313"/>
      <c r="AD983" s="380"/>
      <c r="AE983" s="316"/>
      <c r="AF983" s="363"/>
      <c r="AG983" s="315"/>
      <c r="AH983" s="313"/>
      <c r="AI983" s="313"/>
      <c r="AJ983" s="313"/>
      <c r="AK983" s="313"/>
      <c r="AL983" s="300"/>
      <c r="AM983" s="311"/>
      <c r="AN983" s="311"/>
      <c r="AO983" s="313"/>
      <c r="AP983" s="373"/>
      <c r="AQ983" s="336"/>
      <c r="AR983" s="336"/>
      <c r="AS983" s="336"/>
      <c r="AT983" s="336"/>
      <c r="AU983" s="336"/>
      <c r="AV983" s="336"/>
      <c r="AW983" s="336"/>
      <c r="AX983" s="336"/>
      <c r="AY983" s="336"/>
      <c r="AZ983" s="336"/>
      <c r="BA983" s="336"/>
      <c r="BB983" s="336"/>
      <c r="BC983" s="336"/>
      <c r="BD983" s="336"/>
      <c r="BE983" s="336"/>
      <c r="BF983" s="336"/>
    </row>
    <row r="984" spans="1:58" s="109" customFormat="1" ht="12.95" customHeight="1">
      <c r="A984" s="376"/>
      <c r="B984" s="365"/>
      <c r="C984" s="300"/>
      <c r="D984" s="300"/>
      <c r="E984" s="379"/>
      <c r="F984" s="361"/>
      <c r="G984" s="315"/>
      <c r="H984" s="315"/>
      <c r="I984" s="315"/>
      <c r="J984" s="315"/>
      <c r="K984" s="315"/>
      <c r="L984" s="316"/>
      <c r="M984" s="250"/>
      <c r="N984" s="371"/>
      <c r="O984" s="251" t="str">
        <f>IFERROR(INDEX('Pipe Table'!$A$3:$R$39,MATCH('WELD LOG'!N984,'Pipe Table'!$A$3:$A$39,),MATCH('WELD LOG'!M984,'Pipe Table'!$A$3:$R$3,0)),"")</f>
        <v/>
      </c>
      <c r="P984" s="601">
        <f t="shared" si="15"/>
        <v>0</v>
      </c>
      <c r="Q984" s="316"/>
      <c r="R984" s="316"/>
      <c r="S984" s="300"/>
      <c r="T984" s="314"/>
      <c r="U984" s="316"/>
      <c r="V984" s="348"/>
      <c r="W984" s="300"/>
      <c r="X984" s="313"/>
      <c r="Y984" s="313"/>
      <c r="Z984" s="313"/>
      <c r="AA984" s="369"/>
      <c r="AB984" s="369"/>
      <c r="AC984" s="369"/>
      <c r="AD984" s="383"/>
      <c r="AE984" s="316"/>
      <c r="AF984" s="363"/>
      <c r="AG984" s="315"/>
      <c r="AH984" s="313"/>
      <c r="AI984" s="313"/>
      <c r="AJ984" s="313"/>
      <c r="AK984" s="313"/>
      <c r="AL984" s="300"/>
      <c r="AM984" s="311"/>
      <c r="AN984" s="311"/>
      <c r="AO984" s="300"/>
      <c r="AP984" s="359"/>
      <c r="AQ984" s="336"/>
      <c r="AR984" s="336"/>
      <c r="AS984" s="336"/>
      <c r="AT984" s="336"/>
      <c r="AU984" s="336"/>
      <c r="AV984" s="336"/>
      <c r="AW984" s="336"/>
      <c r="AX984" s="336"/>
      <c r="AY984" s="336"/>
      <c r="AZ984" s="336"/>
      <c r="BA984" s="336"/>
      <c r="BB984" s="336"/>
      <c r="BC984" s="336"/>
      <c r="BD984" s="336"/>
      <c r="BE984" s="336"/>
      <c r="BF984" s="336"/>
    </row>
    <row r="985" spans="1:58" s="109" customFormat="1" ht="12.95" customHeight="1">
      <c r="A985" s="376"/>
      <c r="B985" s="365"/>
      <c r="C985" s="300"/>
      <c r="D985" s="300"/>
      <c r="E985" s="379"/>
      <c r="F985" s="361"/>
      <c r="G985" s="315"/>
      <c r="H985" s="315"/>
      <c r="I985" s="315"/>
      <c r="J985" s="315"/>
      <c r="K985" s="315"/>
      <c r="L985" s="316"/>
      <c r="M985" s="250"/>
      <c r="N985" s="371"/>
      <c r="O985" s="251" t="str">
        <f>IFERROR(INDEX('Pipe Table'!$A$3:$R$39,MATCH('WELD LOG'!N985,'Pipe Table'!$A$3:$A$39,),MATCH('WELD LOG'!M985,'Pipe Table'!$A$3:$R$3,0)),"")</f>
        <v/>
      </c>
      <c r="P985" s="601">
        <f t="shared" si="15"/>
        <v>0</v>
      </c>
      <c r="Q985" s="316"/>
      <c r="R985" s="316"/>
      <c r="S985" s="300"/>
      <c r="T985" s="314"/>
      <c r="U985" s="316"/>
      <c r="V985" s="348"/>
      <c r="W985" s="300"/>
      <c r="X985" s="313"/>
      <c r="Y985" s="313"/>
      <c r="Z985" s="313"/>
      <c r="AA985" s="369"/>
      <c r="AB985" s="369"/>
      <c r="AC985" s="369"/>
      <c r="AD985" s="383"/>
      <c r="AE985" s="316"/>
      <c r="AF985" s="363"/>
      <c r="AG985" s="315"/>
      <c r="AH985" s="313"/>
      <c r="AI985" s="313"/>
      <c r="AJ985" s="313"/>
      <c r="AK985" s="313"/>
      <c r="AL985" s="300"/>
      <c r="AM985" s="311"/>
      <c r="AN985" s="311"/>
      <c r="AO985" s="313"/>
      <c r="AP985" s="373"/>
      <c r="AQ985" s="336"/>
      <c r="AR985" s="336"/>
      <c r="AS985" s="336"/>
      <c r="AT985" s="336"/>
      <c r="AU985" s="336"/>
      <c r="AV985" s="336"/>
      <c r="AW985" s="336"/>
      <c r="AX985" s="336"/>
      <c r="AY985" s="336"/>
      <c r="AZ985" s="336"/>
      <c r="BA985" s="336"/>
      <c r="BB985" s="336"/>
      <c r="BC985" s="336"/>
      <c r="BD985" s="336"/>
      <c r="BE985" s="336"/>
      <c r="BF985" s="336"/>
    </row>
    <row r="986" spans="1:58" s="109" customFormat="1" ht="12.95" customHeight="1">
      <c r="A986" s="376"/>
      <c r="B986" s="365"/>
      <c r="C986" s="300"/>
      <c r="D986" s="300"/>
      <c r="E986" s="379"/>
      <c r="F986" s="361"/>
      <c r="G986" s="315"/>
      <c r="H986" s="315"/>
      <c r="I986" s="315"/>
      <c r="J986" s="315"/>
      <c r="K986" s="315"/>
      <c r="L986" s="316"/>
      <c r="M986" s="250"/>
      <c r="N986" s="371"/>
      <c r="O986" s="251" t="str">
        <f>IFERROR(INDEX('Pipe Table'!$A$3:$R$39,MATCH('WELD LOG'!N986,'Pipe Table'!$A$3:$A$39,),MATCH('WELD LOG'!M986,'Pipe Table'!$A$3:$R$3,0)),"")</f>
        <v/>
      </c>
      <c r="P986" s="601">
        <f t="shared" si="15"/>
        <v>0</v>
      </c>
      <c r="Q986" s="316"/>
      <c r="R986" s="316"/>
      <c r="S986" s="300"/>
      <c r="T986" s="314"/>
      <c r="U986" s="316"/>
      <c r="V986" s="348"/>
      <c r="W986" s="300"/>
      <c r="X986" s="313"/>
      <c r="Y986" s="313"/>
      <c r="Z986" s="313"/>
      <c r="AA986" s="369"/>
      <c r="AB986" s="369"/>
      <c r="AC986" s="313"/>
      <c r="AD986" s="380"/>
      <c r="AE986" s="316"/>
      <c r="AF986" s="363"/>
      <c r="AG986" s="315"/>
      <c r="AH986" s="313"/>
      <c r="AI986" s="313"/>
      <c r="AJ986" s="313"/>
      <c r="AK986" s="313"/>
      <c r="AL986" s="300"/>
      <c r="AM986" s="311"/>
      <c r="AN986" s="311"/>
      <c r="AO986" s="313"/>
      <c r="AP986" s="373"/>
      <c r="AQ986" s="336"/>
      <c r="AR986" s="336"/>
      <c r="AS986" s="336"/>
      <c r="AT986" s="336"/>
      <c r="AU986" s="336"/>
      <c r="AV986" s="336"/>
      <c r="AW986" s="336"/>
      <c r="AX986" s="336"/>
      <c r="AY986" s="336"/>
      <c r="AZ986" s="336"/>
      <c r="BA986" s="336"/>
      <c r="BB986" s="336"/>
      <c r="BC986" s="336"/>
      <c r="BD986" s="336"/>
      <c r="BE986" s="336"/>
      <c r="BF986" s="336"/>
    </row>
    <row r="987" spans="1:58" s="109" customFormat="1" ht="12.95" customHeight="1">
      <c r="A987" s="376"/>
      <c r="B987" s="365"/>
      <c r="C987" s="300"/>
      <c r="D987" s="300"/>
      <c r="E987" s="379"/>
      <c r="F987" s="361"/>
      <c r="G987" s="315"/>
      <c r="H987" s="315"/>
      <c r="I987" s="315"/>
      <c r="J987" s="315"/>
      <c r="K987" s="315"/>
      <c r="L987" s="316"/>
      <c r="M987" s="250"/>
      <c r="N987" s="371"/>
      <c r="O987" s="251" t="str">
        <f>IFERROR(INDEX('Pipe Table'!$A$3:$R$39,MATCH('WELD LOG'!N987,'Pipe Table'!$A$3:$A$39,),MATCH('WELD LOG'!M987,'Pipe Table'!$A$3:$R$3,0)),"")</f>
        <v/>
      </c>
      <c r="P987" s="601">
        <f t="shared" si="15"/>
        <v>0</v>
      </c>
      <c r="Q987" s="316"/>
      <c r="R987" s="316"/>
      <c r="S987" s="300"/>
      <c r="T987" s="314"/>
      <c r="U987" s="316"/>
      <c r="V987" s="348"/>
      <c r="W987" s="300"/>
      <c r="X987" s="313"/>
      <c r="Y987" s="313"/>
      <c r="Z987" s="313"/>
      <c r="AA987" s="369"/>
      <c r="AB987" s="369"/>
      <c r="AC987" s="313"/>
      <c r="AD987" s="380"/>
      <c r="AE987" s="316"/>
      <c r="AF987" s="363"/>
      <c r="AG987" s="315"/>
      <c r="AH987" s="313"/>
      <c r="AI987" s="313"/>
      <c r="AJ987" s="313"/>
      <c r="AK987" s="313"/>
      <c r="AL987" s="300"/>
      <c r="AM987" s="311"/>
      <c r="AN987" s="311"/>
      <c r="AO987" s="313"/>
      <c r="AP987" s="373"/>
      <c r="AQ987" s="336"/>
      <c r="AR987" s="336"/>
      <c r="AS987" s="336"/>
      <c r="AT987" s="336"/>
      <c r="AU987" s="336"/>
      <c r="AV987" s="336"/>
      <c r="AW987" s="336"/>
      <c r="AX987" s="336"/>
      <c r="AY987" s="336"/>
      <c r="AZ987" s="336"/>
      <c r="BA987" s="336"/>
      <c r="BB987" s="336"/>
      <c r="BC987" s="336"/>
      <c r="BD987" s="336"/>
      <c r="BE987" s="336"/>
      <c r="BF987" s="336"/>
    </row>
    <row r="988" spans="1:58" s="109" customFormat="1" ht="12.95" customHeight="1">
      <c r="A988" s="376"/>
      <c r="B988" s="365"/>
      <c r="C988" s="300"/>
      <c r="D988" s="300"/>
      <c r="E988" s="379"/>
      <c r="F988" s="361"/>
      <c r="G988" s="315"/>
      <c r="H988" s="315"/>
      <c r="I988" s="315"/>
      <c r="J988" s="315"/>
      <c r="K988" s="315"/>
      <c r="L988" s="316"/>
      <c r="M988" s="250"/>
      <c r="N988" s="371"/>
      <c r="O988" s="251" t="str">
        <f>IFERROR(INDEX('Pipe Table'!$A$3:$R$39,MATCH('WELD LOG'!N988,'Pipe Table'!$A$3:$A$39,),MATCH('WELD LOG'!M988,'Pipe Table'!$A$3:$R$3,0)),"")</f>
        <v/>
      </c>
      <c r="P988" s="601">
        <f t="shared" si="15"/>
        <v>0</v>
      </c>
      <c r="Q988" s="316"/>
      <c r="R988" s="316"/>
      <c r="S988" s="300"/>
      <c r="T988" s="314"/>
      <c r="U988" s="316"/>
      <c r="V988" s="348"/>
      <c r="W988" s="300"/>
      <c r="X988" s="313"/>
      <c r="Y988" s="313"/>
      <c r="Z988" s="313"/>
      <c r="AA988" s="369"/>
      <c r="AB988" s="369"/>
      <c r="AC988" s="313"/>
      <c r="AD988" s="380"/>
      <c r="AE988" s="316"/>
      <c r="AF988" s="363"/>
      <c r="AG988" s="315"/>
      <c r="AH988" s="313"/>
      <c r="AI988" s="313"/>
      <c r="AJ988" s="313"/>
      <c r="AK988" s="313"/>
      <c r="AL988" s="300"/>
      <c r="AM988" s="311"/>
      <c r="AN988" s="311"/>
      <c r="AO988" s="313"/>
      <c r="AP988" s="373"/>
      <c r="AQ988" s="336"/>
      <c r="AR988" s="336"/>
      <c r="AS988" s="336"/>
      <c r="AT988" s="336"/>
      <c r="AU988" s="336"/>
      <c r="AV988" s="336"/>
      <c r="AW988" s="336"/>
      <c r="AX988" s="336"/>
      <c r="AY988" s="336"/>
      <c r="AZ988" s="336"/>
      <c r="BA988" s="336"/>
      <c r="BB988" s="336"/>
      <c r="BC988" s="336"/>
      <c r="BD988" s="336"/>
      <c r="BE988" s="336"/>
      <c r="BF988" s="336"/>
    </row>
    <row r="989" spans="1:58" s="109" customFormat="1" ht="12.95" customHeight="1">
      <c r="A989" s="376"/>
      <c r="B989" s="365"/>
      <c r="C989" s="300"/>
      <c r="D989" s="300"/>
      <c r="E989" s="379"/>
      <c r="F989" s="361"/>
      <c r="G989" s="315"/>
      <c r="H989" s="315"/>
      <c r="I989" s="315"/>
      <c r="J989" s="315"/>
      <c r="K989" s="315"/>
      <c r="L989" s="316"/>
      <c r="M989" s="250"/>
      <c r="N989" s="371"/>
      <c r="O989" s="251" t="str">
        <f>IFERROR(INDEX('Pipe Table'!$A$3:$R$39,MATCH('WELD LOG'!N989,'Pipe Table'!$A$3:$A$39,),MATCH('WELD LOG'!M989,'Pipe Table'!$A$3:$R$3,0)),"")</f>
        <v/>
      </c>
      <c r="P989" s="601">
        <f t="shared" si="15"/>
        <v>0</v>
      </c>
      <c r="Q989" s="316"/>
      <c r="R989" s="316"/>
      <c r="S989" s="300"/>
      <c r="T989" s="314"/>
      <c r="U989" s="316"/>
      <c r="V989" s="348"/>
      <c r="W989" s="300"/>
      <c r="X989" s="313"/>
      <c r="Y989" s="313"/>
      <c r="Z989" s="313"/>
      <c r="AA989" s="369"/>
      <c r="AB989" s="369"/>
      <c r="AC989" s="313"/>
      <c r="AD989" s="380"/>
      <c r="AE989" s="316"/>
      <c r="AF989" s="363"/>
      <c r="AG989" s="315"/>
      <c r="AH989" s="313"/>
      <c r="AI989" s="313"/>
      <c r="AJ989" s="313"/>
      <c r="AK989" s="313"/>
      <c r="AL989" s="300"/>
      <c r="AM989" s="311"/>
      <c r="AN989" s="311"/>
      <c r="AO989" s="313"/>
      <c r="AP989" s="373"/>
      <c r="AQ989" s="336"/>
      <c r="AR989" s="336"/>
      <c r="AS989" s="336"/>
      <c r="AT989" s="336"/>
      <c r="AU989" s="336"/>
      <c r="AV989" s="336"/>
      <c r="AW989" s="336"/>
      <c r="AX989" s="336"/>
      <c r="AY989" s="336"/>
      <c r="AZ989" s="336"/>
      <c r="BA989" s="336"/>
      <c r="BB989" s="336"/>
      <c r="BC989" s="336"/>
      <c r="BD989" s="336"/>
      <c r="BE989" s="336"/>
      <c r="BF989" s="336"/>
    </row>
    <row r="990" spans="1:58" s="109" customFormat="1" ht="12.95" customHeight="1">
      <c r="A990" s="376"/>
      <c r="B990" s="365"/>
      <c r="C990" s="300"/>
      <c r="D990" s="300"/>
      <c r="E990" s="379"/>
      <c r="F990" s="361"/>
      <c r="G990" s="315"/>
      <c r="H990" s="315"/>
      <c r="I990" s="315"/>
      <c r="J990" s="315"/>
      <c r="K990" s="315"/>
      <c r="L990" s="316"/>
      <c r="M990" s="250"/>
      <c r="N990" s="371"/>
      <c r="O990" s="251" t="str">
        <f>IFERROR(INDEX('Pipe Table'!$A$3:$R$39,MATCH('WELD LOG'!N990,'Pipe Table'!$A$3:$A$39,),MATCH('WELD LOG'!M990,'Pipe Table'!$A$3:$R$3,0)),"")</f>
        <v/>
      </c>
      <c r="P990" s="601">
        <f t="shared" si="15"/>
        <v>0</v>
      </c>
      <c r="Q990" s="316"/>
      <c r="R990" s="316"/>
      <c r="S990" s="300"/>
      <c r="T990" s="314"/>
      <c r="U990" s="316"/>
      <c r="V990" s="348"/>
      <c r="W990" s="300"/>
      <c r="X990" s="313"/>
      <c r="Y990" s="313"/>
      <c r="Z990" s="313"/>
      <c r="AA990" s="313"/>
      <c r="AB990" s="313"/>
      <c r="AC990" s="313"/>
      <c r="AD990" s="380"/>
      <c r="AE990" s="316"/>
      <c r="AF990" s="363"/>
      <c r="AG990" s="315"/>
      <c r="AH990" s="313"/>
      <c r="AI990" s="313"/>
      <c r="AJ990" s="313"/>
      <c r="AK990" s="313"/>
      <c r="AL990" s="300"/>
      <c r="AM990" s="311"/>
      <c r="AN990" s="311"/>
      <c r="AO990" s="313"/>
      <c r="AP990" s="373"/>
      <c r="AQ990" s="336"/>
      <c r="AR990" s="336"/>
      <c r="AS990" s="336"/>
      <c r="AT990" s="336"/>
      <c r="AU990" s="336"/>
      <c r="AV990" s="336"/>
      <c r="AW990" s="336"/>
      <c r="AX990" s="336"/>
      <c r="AY990" s="336"/>
      <c r="AZ990" s="336"/>
      <c r="BA990" s="336"/>
      <c r="BB990" s="336"/>
      <c r="BC990" s="336"/>
      <c r="BD990" s="336"/>
      <c r="BE990" s="336"/>
      <c r="BF990" s="336"/>
    </row>
    <row r="991" spans="1:58" s="109" customFormat="1" ht="12.95" customHeight="1">
      <c r="A991" s="376"/>
      <c r="B991" s="365"/>
      <c r="C991" s="300"/>
      <c r="D991" s="300"/>
      <c r="E991" s="379"/>
      <c r="F991" s="361"/>
      <c r="G991" s="315"/>
      <c r="H991" s="315"/>
      <c r="I991" s="315"/>
      <c r="J991" s="315"/>
      <c r="K991" s="315"/>
      <c r="L991" s="316"/>
      <c r="M991" s="250"/>
      <c r="N991" s="371"/>
      <c r="O991" s="251" t="str">
        <f>IFERROR(INDEX('Pipe Table'!$A$3:$R$39,MATCH('WELD LOG'!N991,'Pipe Table'!$A$3:$A$39,),MATCH('WELD LOG'!M991,'Pipe Table'!$A$3:$R$3,0)),"")</f>
        <v/>
      </c>
      <c r="P991" s="601">
        <f t="shared" si="15"/>
        <v>0</v>
      </c>
      <c r="Q991" s="316"/>
      <c r="R991" s="316"/>
      <c r="S991" s="300"/>
      <c r="T991" s="314"/>
      <c r="U991" s="316"/>
      <c r="V991" s="348"/>
      <c r="W991" s="300"/>
      <c r="X991" s="313"/>
      <c r="Y991" s="313"/>
      <c r="Z991" s="313"/>
      <c r="AA991" s="369"/>
      <c r="AB991" s="369"/>
      <c r="AC991" s="313"/>
      <c r="AD991" s="380"/>
      <c r="AE991" s="316"/>
      <c r="AF991" s="363"/>
      <c r="AG991" s="315"/>
      <c r="AH991" s="313"/>
      <c r="AI991" s="313"/>
      <c r="AJ991" s="313"/>
      <c r="AK991" s="313"/>
      <c r="AL991" s="300"/>
      <c r="AM991" s="311"/>
      <c r="AN991" s="311"/>
      <c r="AO991" s="313"/>
      <c r="AP991" s="373"/>
      <c r="AQ991" s="336"/>
      <c r="AR991" s="336"/>
      <c r="AS991" s="336"/>
      <c r="AT991" s="336"/>
      <c r="AU991" s="336"/>
      <c r="AV991" s="336"/>
      <c r="AW991" s="336"/>
      <c r="AX991" s="336"/>
      <c r="AY991" s="336"/>
      <c r="AZ991" s="336"/>
      <c r="BA991" s="336"/>
      <c r="BB991" s="336"/>
      <c r="BC991" s="336"/>
      <c r="BD991" s="336"/>
      <c r="BE991" s="336"/>
      <c r="BF991" s="336"/>
    </row>
    <row r="992" spans="1:58" s="109" customFormat="1" ht="12.95" customHeight="1">
      <c r="A992" s="376"/>
      <c r="B992" s="365"/>
      <c r="C992" s="300"/>
      <c r="D992" s="300"/>
      <c r="E992" s="379"/>
      <c r="F992" s="361"/>
      <c r="G992" s="315"/>
      <c r="H992" s="315"/>
      <c r="I992" s="315"/>
      <c r="J992" s="315"/>
      <c r="K992" s="315"/>
      <c r="L992" s="316"/>
      <c r="M992" s="250"/>
      <c r="N992" s="371"/>
      <c r="O992" s="251" t="str">
        <f>IFERROR(INDEX('Pipe Table'!$A$3:$R$39,MATCH('WELD LOG'!N992,'Pipe Table'!$A$3:$A$39,),MATCH('WELD LOG'!M992,'Pipe Table'!$A$3:$R$3,0)),"")</f>
        <v/>
      </c>
      <c r="P992" s="601">
        <f t="shared" si="15"/>
        <v>0</v>
      </c>
      <c r="Q992" s="316"/>
      <c r="R992" s="316"/>
      <c r="S992" s="300"/>
      <c r="T992" s="314"/>
      <c r="U992" s="316"/>
      <c r="V992" s="348"/>
      <c r="W992" s="300"/>
      <c r="X992" s="313"/>
      <c r="Y992" s="313"/>
      <c r="Z992" s="313"/>
      <c r="AA992" s="313"/>
      <c r="AB992" s="313"/>
      <c r="AC992" s="313"/>
      <c r="AD992" s="380"/>
      <c r="AE992" s="316"/>
      <c r="AF992" s="363"/>
      <c r="AG992" s="315"/>
      <c r="AH992" s="313"/>
      <c r="AI992" s="313"/>
      <c r="AJ992" s="313"/>
      <c r="AK992" s="313"/>
      <c r="AL992" s="300"/>
      <c r="AM992" s="311"/>
      <c r="AN992" s="311"/>
      <c r="AO992" s="313"/>
      <c r="AP992" s="373"/>
      <c r="AQ992" s="336"/>
      <c r="AR992" s="336"/>
      <c r="AS992" s="336"/>
      <c r="AT992" s="336"/>
      <c r="AU992" s="336"/>
      <c r="AV992" s="336"/>
      <c r="AW992" s="336"/>
      <c r="AX992" s="336"/>
      <c r="AY992" s="336"/>
      <c r="AZ992" s="336"/>
      <c r="BA992" s="336"/>
      <c r="BB992" s="336"/>
      <c r="BC992" s="336"/>
      <c r="BD992" s="336"/>
      <c r="BE992" s="336"/>
      <c r="BF992" s="336"/>
    </row>
    <row r="993" spans="1:58" s="109" customFormat="1" ht="12.95" customHeight="1">
      <c r="A993" s="376"/>
      <c r="B993" s="365"/>
      <c r="C993" s="300"/>
      <c r="D993" s="300"/>
      <c r="E993" s="379"/>
      <c r="F993" s="361"/>
      <c r="G993" s="315"/>
      <c r="H993" s="315"/>
      <c r="I993" s="315"/>
      <c r="J993" s="315"/>
      <c r="K993" s="315"/>
      <c r="L993" s="316"/>
      <c r="M993" s="250"/>
      <c r="N993" s="371"/>
      <c r="O993" s="251" t="str">
        <f>IFERROR(INDEX('Pipe Table'!$A$3:$R$39,MATCH('WELD LOG'!N993,'Pipe Table'!$A$3:$A$39,),MATCH('WELD LOG'!M993,'Pipe Table'!$A$3:$R$3,0)),"")</f>
        <v/>
      </c>
      <c r="P993" s="601">
        <f t="shared" si="15"/>
        <v>0</v>
      </c>
      <c r="Q993" s="316"/>
      <c r="R993" s="316"/>
      <c r="S993" s="300"/>
      <c r="T993" s="314"/>
      <c r="U993" s="316"/>
      <c r="V993" s="348"/>
      <c r="W993" s="300"/>
      <c r="X993" s="313"/>
      <c r="Y993" s="313"/>
      <c r="Z993" s="313"/>
      <c r="AA993" s="369"/>
      <c r="AB993" s="369"/>
      <c r="AC993" s="313"/>
      <c r="AD993" s="380"/>
      <c r="AE993" s="316"/>
      <c r="AF993" s="363"/>
      <c r="AG993" s="315"/>
      <c r="AH993" s="313"/>
      <c r="AI993" s="313"/>
      <c r="AJ993" s="313"/>
      <c r="AK993" s="313"/>
      <c r="AL993" s="300"/>
      <c r="AM993" s="311"/>
      <c r="AN993" s="311"/>
      <c r="AO993" s="313"/>
      <c r="AP993" s="373"/>
      <c r="AQ993" s="336"/>
      <c r="AR993" s="336"/>
      <c r="AS993" s="336"/>
      <c r="AT993" s="336"/>
      <c r="AU993" s="336"/>
      <c r="AV993" s="336"/>
      <c r="AW993" s="336"/>
      <c r="AX993" s="336"/>
      <c r="AY993" s="336"/>
      <c r="AZ993" s="336"/>
      <c r="BA993" s="336"/>
      <c r="BB993" s="336"/>
      <c r="BC993" s="336"/>
      <c r="BD993" s="336"/>
      <c r="BE993" s="336"/>
      <c r="BF993" s="336"/>
    </row>
    <row r="994" spans="1:58" s="109" customFormat="1" ht="12.95" customHeight="1">
      <c r="A994" s="376"/>
      <c r="B994" s="365"/>
      <c r="C994" s="300"/>
      <c r="D994" s="300"/>
      <c r="E994" s="379"/>
      <c r="F994" s="361"/>
      <c r="G994" s="315"/>
      <c r="H994" s="315"/>
      <c r="I994" s="315"/>
      <c r="J994" s="315"/>
      <c r="K994" s="315"/>
      <c r="L994" s="316"/>
      <c r="M994" s="250"/>
      <c r="N994" s="371"/>
      <c r="O994" s="251" t="str">
        <f>IFERROR(INDEX('Pipe Table'!$A$3:$R$39,MATCH('WELD LOG'!N994,'Pipe Table'!$A$3:$A$39,),MATCH('WELD LOG'!M994,'Pipe Table'!$A$3:$R$3,0)),"")</f>
        <v/>
      </c>
      <c r="P994" s="601">
        <f t="shared" si="15"/>
        <v>0</v>
      </c>
      <c r="Q994" s="316"/>
      <c r="R994" s="316"/>
      <c r="S994" s="300"/>
      <c r="T994" s="314"/>
      <c r="U994" s="316"/>
      <c r="V994" s="348"/>
      <c r="W994" s="300"/>
      <c r="X994" s="313"/>
      <c r="Y994" s="313"/>
      <c r="Z994" s="313"/>
      <c r="AA994" s="313"/>
      <c r="AB994" s="313"/>
      <c r="AC994" s="313"/>
      <c r="AD994" s="380"/>
      <c r="AE994" s="316"/>
      <c r="AF994" s="363"/>
      <c r="AG994" s="315"/>
      <c r="AH994" s="313"/>
      <c r="AI994" s="313"/>
      <c r="AJ994" s="313"/>
      <c r="AK994" s="313"/>
      <c r="AL994" s="300"/>
      <c r="AM994" s="311"/>
      <c r="AN994" s="311"/>
      <c r="AO994" s="313"/>
      <c r="AP994" s="373"/>
      <c r="AQ994" s="336"/>
      <c r="AR994" s="336"/>
      <c r="AS994" s="336"/>
      <c r="AT994" s="336"/>
      <c r="AU994" s="336"/>
      <c r="AV994" s="336"/>
      <c r="AW994" s="336"/>
      <c r="AX994" s="336"/>
      <c r="AY994" s="336"/>
      <c r="AZ994" s="336"/>
      <c r="BA994" s="336"/>
      <c r="BB994" s="336"/>
      <c r="BC994" s="336"/>
      <c r="BD994" s="336"/>
      <c r="BE994" s="336"/>
      <c r="BF994" s="336"/>
    </row>
    <row r="995" spans="1:58" s="109" customFormat="1" ht="12.95" customHeight="1">
      <c r="A995" s="376"/>
      <c r="B995" s="365"/>
      <c r="C995" s="300"/>
      <c r="D995" s="300"/>
      <c r="E995" s="379"/>
      <c r="F995" s="361"/>
      <c r="G995" s="315"/>
      <c r="H995" s="315"/>
      <c r="I995" s="315"/>
      <c r="J995" s="315"/>
      <c r="K995" s="315"/>
      <c r="L995" s="316"/>
      <c r="M995" s="250"/>
      <c r="N995" s="371"/>
      <c r="O995" s="251" t="str">
        <f>IFERROR(INDEX('Pipe Table'!$A$3:$R$39,MATCH('WELD LOG'!N995,'Pipe Table'!$A$3:$A$39,),MATCH('WELD LOG'!M995,'Pipe Table'!$A$3:$R$3,0)),"")</f>
        <v/>
      </c>
      <c r="P995" s="601">
        <f t="shared" si="15"/>
        <v>0</v>
      </c>
      <c r="Q995" s="316"/>
      <c r="R995" s="316"/>
      <c r="S995" s="300"/>
      <c r="T995" s="314"/>
      <c r="U995" s="316"/>
      <c r="V995" s="348"/>
      <c r="W995" s="300"/>
      <c r="X995" s="313"/>
      <c r="Y995" s="313"/>
      <c r="Z995" s="313"/>
      <c r="AA995" s="369"/>
      <c r="AB995" s="369"/>
      <c r="AC995" s="313"/>
      <c r="AD995" s="380"/>
      <c r="AE995" s="316"/>
      <c r="AF995" s="363"/>
      <c r="AG995" s="315"/>
      <c r="AH995" s="313"/>
      <c r="AI995" s="313"/>
      <c r="AJ995" s="313"/>
      <c r="AK995" s="313"/>
      <c r="AL995" s="300"/>
      <c r="AM995" s="311"/>
      <c r="AN995" s="311"/>
      <c r="AO995" s="313"/>
      <c r="AP995" s="373"/>
      <c r="AQ995" s="336"/>
      <c r="AR995" s="336"/>
      <c r="AS995" s="336"/>
      <c r="AT995" s="336"/>
      <c r="AU995" s="336"/>
      <c r="AV995" s="336"/>
      <c r="AW995" s="336"/>
      <c r="AX995" s="336"/>
      <c r="AY995" s="336"/>
      <c r="AZ995" s="336"/>
      <c r="BA995" s="336"/>
      <c r="BB995" s="336"/>
      <c r="BC995" s="336"/>
      <c r="BD995" s="336"/>
      <c r="BE995" s="336"/>
      <c r="BF995" s="336"/>
    </row>
    <row r="996" spans="1:58" s="109" customFormat="1" ht="12.95" customHeight="1">
      <c r="A996" s="376"/>
      <c r="B996" s="365"/>
      <c r="C996" s="300"/>
      <c r="D996" s="300"/>
      <c r="E996" s="379"/>
      <c r="F996" s="361"/>
      <c r="G996" s="315"/>
      <c r="H996" s="315"/>
      <c r="I996" s="315"/>
      <c r="J996" s="315"/>
      <c r="K996" s="315"/>
      <c r="L996" s="316"/>
      <c r="M996" s="250"/>
      <c r="N996" s="371"/>
      <c r="O996" s="251" t="str">
        <f>IFERROR(INDEX('Pipe Table'!$A$3:$R$39,MATCH('WELD LOG'!N996,'Pipe Table'!$A$3:$A$39,),MATCH('WELD LOG'!M996,'Pipe Table'!$A$3:$R$3,0)),"")</f>
        <v/>
      </c>
      <c r="P996" s="601">
        <f t="shared" si="15"/>
        <v>0</v>
      </c>
      <c r="Q996" s="316"/>
      <c r="R996" s="316"/>
      <c r="S996" s="300"/>
      <c r="T996" s="314"/>
      <c r="U996" s="316"/>
      <c r="V996" s="348"/>
      <c r="W996" s="300"/>
      <c r="X996" s="313"/>
      <c r="Y996" s="313"/>
      <c r="Z996" s="313"/>
      <c r="AA996" s="369"/>
      <c r="AB996" s="369"/>
      <c r="AC996" s="313"/>
      <c r="AD996" s="380"/>
      <c r="AE996" s="316"/>
      <c r="AF996" s="363"/>
      <c r="AG996" s="315"/>
      <c r="AH996" s="313"/>
      <c r="AI996" s="313"/>
      <c r="AJ996" s="313"/>
      <c r="AK996" s="313"/>
      <c r="AL996" s="300"/>
      <c r="AM996" s="311"/>
      <c r="AN996" s="311"/>
      <c r="AO996" s="313"/>
      <c r="AP996" s="373"/>
      <c r="AQ996" s="336"/>
      <c r="AR996" s="336"/>
      <c r="AS996" s="336"/>
      <c r="AT996" s="336"/>
      <c r="AU996" s="336"/>
      <c r="AV996" s="336"/>
      <c r="AW996" s="336"/>
      <c r="AX996" s="336"/>
      <c r="AY996" s="336"/>
      <c r="AZ996" s="336"/>
      <c r="BA996" s="336"/>
      <c r="BB996" s="336"/>
      <c r="BC996" s="336"/>
      <c r="BD996" s="336"/>
      <c r="BE996" s="336"/>
      <c r="BF996" s="336"/>
    </row>
    <row r="997" spans="1:58" s="109" customFormat="1" ht="12.95" customHeight="1">
      <c r="A997" s="376"/>
      <c r="B997" s="365"/>
      <c r="C997" s="300"/>
      <c r="D997" s="300"/>
      <c r="E997" s="379"/>
      <c r="F997" s="361"/>
      <c r="G997" s="315"/>
      <c r="H997" s="315"/>
      <c r="I997" s="315"/>
      <c r="J997" s="315"/>
      <c r="K997" s="315"/>
      <c r="L997" s="316"/>
      <c r="M997" s="250"/>
      <c r="N997" s="371"/>
      <c r="O997" s="251" t="str">
        <f>IFERROR(INDEX('Pipe Table'!$A$3:$R$39,MATCH('WELD LOG'!N997,'Pipe Table'!$A$3:$A$39,),MATCH('WELD LOG'!M997,'Pipe Table'!$A$3:$R$3,0)),"")</f>
        <v/>
      </c>
      <c r="P997" s="601">
        <f t="shared" si="15"/>
        <v>0</v>
      </c>
      <c r="Q997" s="316"/>
      <c r="R997" s="316"/>
      <c r="S997" s="300"/>
      <c r="T997" s="314"/>
      <c r="U997" s="316"/>
      <c r="V997" s="348"/>
      <c r="W997" s="300"/>
      <c r="X997" s="313"/>
      <c r="Y997" s="313"/>
      <c r="Z997" s="313"/>
      <c r="AA997" s="313"/>
      <c r="AB997" s="313"/>
      <c r="AC997" s="313"/>
      <c r="AD997" s="380"/>
      <c r="AE997" s="316"/>
      <c r="AF997" s="363"/>
      <c r="AG997" s="315"/>
      <c r="AH997" s="313"/>
      <c r="AI997" s="313"/>
      <c r="AJ997" s="313"/>
      <c r="AK997" s="313"/>
      <c r="AL997" s="300"/>
      <c r="AM997" s="311"/>
      <c r="AN997" s="311"/>
      <c r="AO997" s="313"/>
      <c r="AP997" s="373"/>
      <c r="AQ997" s="336"/>
      <c r="AR997" s="336"/>
      <c r="AS997" s="336"/>
      <c r="AT997" s="336"/>
      <c r="AU997" s="336"/>
      <c r="AV997" s="336"/>
      <c r="AW997" s="336"/>
      <c r="AX997" s="336"/>
      <c r="AY997" s="336"/>
      <c r="AZ997" s="336"/>
      <c r="BA997" s="336"/>
      <c r="BB997" s="336"/>
      <c r="BC997" s="336"/>
      <c r="BD997" s="336"/>
      <c r="BE997" s="336"/>
      <c r="BF997" s="336"/>
    </row>
    <row r="998" spans="1:58" s="109" customFormat="1" ht="12.95" customHeight="1">
      <c r="A998" s="376"/>
      <c r="B998" s="365"/>
      <c r="C998" s="300"/>
      <c r="D998" s="300"/>
      <c r="E998" s="379"/>
      <c r="F998" s="361"/>
      <c r="G998" s="315"/>
      <c r="H998" s="315"/>
      <c r="I998" s="315"/>
      <c r="J998" s="315"/>
      <c r="K998" s="315"/>
      <c r="L998" s="316"/>
      <c r="M998" s="250"/>
      <c r="N998" s="371"/>
      <c r="O998" s="251" t="str">
        <f>IFERROR(INDEX('Pipe Table'!$A$3:$R$39,MATCH('WELD LOG'!N998,'Pipe Table'!$A$3:$A$39,),MATCH('WELD LOG'!M998,'Pipe Table'!$A$3:$R$3,0)),"")</f>
        <v/>
      </c>
      <c r="P998" s="601">
        <f t="shared" si="15"/>
        <v>0</v>
      </c>
      <c r="Q998" s="316"/>
      <c r="R998" s="316"/>
      <c r="S998" s="300"/>
      <c r="T998" s="314"/>
      <c r="U998" s="316"/>
      <c r="V998" s="348"/>
      <c r="W998" s="300"/>
      <c r="X998" s="313"/>
      <c r="Y998" s="313"/>
      <c r="Z998" s="313"/>
      <c r="AA998" s="369"/>
      <c r="AB998" s="369"/>
      <c r="AC998" s="313"/>
      <c r="AD998" s="380"/>
      <c r="AE998" s="316"/>
      <c r="AF998" s="363"/>
      <c r="AG998" s="315"/>
      <c r="AH998" s="313"/>
      <c r="AI998" s="313"/>
      <c r="AJ998" s="313"/>
      <c r="AK998" s="313"/>
      <c r="AL998" s="300"/>
      <c r="AM998" s="311"/>
      <c r="AN998" s="311"/>
      <c r="AO998" s="313"/>
      <c r="AP998" s="373"/>
      <c r="AQ998" s="336"/>
      <c r="AR998" s="336"/>
      <c r="AS998" s="336"/>
      <c r="AT998" s="336"/>
      <c r="AU998" s="336"/>
      <c r="AV998" s="336"/>
      <c r="AW998" s="336"/>
      <c r="AX998" s="336"/>
      <c r="AY998" s="336"/>
      <c r="AZ998" s="336"/>
      <c r="BA998" s="336"/>
      <c r="BB998" s="336"/>
      <c r="BC998" s="336"/>
      <c r="BD998" s="336"/>
      <c r="BE998" s="336"/>
      <c r="BF998" s="336"/>
    </row>
    <row r="999" spans="1:58" s="109" customFormat="1" ht="12.95" customHeight="1">
      <c r="A999" s="376"/>
      <c r="B999" s="365"/>
      <c r="C999" s="300"/>
      <c r="D999" s="300"/>
      <c r="E999" s="379"/>
      <c r="F999" s="361"/>
      <c r="G999" s="315"/>
      <c r="H999" s="315"/>
      <c r="I999" s="315"/>
      <c r="J999" s="315"/>
      <c r="K999" s="315"/>
      <c r="L999" s="316"/>
      <c r="M999" s="250"/>
      <c r="N999" s="371"/>
      <c r="O999" s="251" t="str">
        <f>IFERROR(INDEX('Pipe Table'!$A$3:$R$39,MATCH('WELD LOG'!N999,'Pipe Table'!$A$3:$A$39,),MATCH('WELD LOG'!M999,'Pipe Table'!$A$3:$R$3,0)),"")</f>
        <v/>
      </c>
      <c r="P999" s="601">
        <f t="shared" si="15"/>
        <v>0</v>
      </c>
      <c r="Q999" s="316"/>
      <c r="R999" s="316"/>
      <c r="S999" s="300"/>
      <c r="T999" s="314"/>
      <c r="U999" s="316"/>
      <c r="V999" s="348"/>
      <c r="W999" s="300"/>
      <c r="X999" s="313"/>
      <c r="Y999" s="313"/>
      <c r="Z999" s="313"/>
      <c r="AA999" s="369"/>
      <c r="AB999" s="369"/>
      <c r="AC999" s="313"/>
      <c r="AD999" s="380"/>
      <c r="AE999" s="316"/>
      <c r="AF999" s="363"/>
      <c r="AG999" s="315"/>
      <c r="AH999" s="313"/>
      <c r="AI999" s="313"/>
      <c r="AJ999" s="313"/>
      <c r="AK999" s="313"/>
      <c r="AL999" s="300"/>
      <c r="AM999" s="311"/>
      <c r="AN999" s="311"/>
      <c r="AO999" s="313"/>
      <c r="AP999" s="373"/>
      <c r="AQ999" s="336"/>
      <c r="AR999" s="336"/>
      <c r="AS999" s="336"/>
      <c r="AT999" s="336"/>
      <c r="AU999" s="336"/>
      <c r="AV999" s="336"/>
      <c r="AW999" s="336"/>
      <c r="AX999" s="336"/>
      <c r="AY999" s="336"/>
      <c r="AZ999" s="336"/>
      <c r="BA999" s="336"/>
      <c r="BB999" s="336"/>
      <c r="BC999" s="336"/>
      <c r="BD999" s="336"/>
      <c r="BE999" s="336"/>
      <c r="BF999" s="336"/>
    </row>
    <row r="1000" spans="1:58" s="109" customFormat="1" ht="12.95" customHeight="1">
      <c r="A1000" s="376"/>
      <c r="B1000" s="365"/>
      <c r="C1000" s="300"/>
      <c r="D1000" s="300"/>
      <c r="E1000" s="379"/>
      <c r="F1000" s="361"/>
      <c r="G1000" s="315"/>
      <c r="H1000" s="315"/>
      <c r="I1000" s="315"/>
      <c r="J1000" s="315"/>
      <c r="K1000" s="315"/>
      <c r="L1000" s="316"/>
      <c r="M1000" s="250"/>
      <c r="N1000" s="371"/>
      <c r="O1000" s="251" t="str">
        <f>IFERROR(INDEX('Pipe Table'!$A$3:$R$39,MATCH('WELD LOG'!N1000,'Pipe Table'!$A$3:$A$39,),MATCH('WELD LOG'!M1000,'Pipe Table'!$A$3:$R$3,0)),"")</f>
        <v/>
      </c>
      <c r="P1000" s="601">
        <f t="shared" si="15"/>
        <v>0</v>
      </c>
      <c r="Q1000" s="316"/>
      <c r="R1000" s="316"/>
      <c r="S1000" s="300"/>
      <c r="T1000" s="314"/>
      <c r="U1000" s="316"/>
      <c r="V1000" s="348"/>
      <c r="W1000" s="300"/>
      <c r="X1000" s="313"/>
      <c r="Y1000" s="313"/>
      <c r="Z1000" s="313"/>
      <c r="AA1000" s="369"/>
      <c r="AB1000" s="369"/>
      <c r="AC1000" s="313"/>
      <c r="AD1000" s="380"/>
      <c r="AE1000" s="316"/>
      <c r="AF1000" s="363"/>
      <c r="AG1000" s="315"/>
      <c r="AH1000" s="313"/>
      <c r="AI1000" s="313"/>
      <c r="AJ1000" s="313"/>
      <c r="AK1000" s="313"/>
      <c r="AL1000" s="300"/>
      <c r="AM1000" s="311"/>
      <c r="AN1000" s="311"/>
      <c r="AO1000" s="313"/>
      <c r="AP1000" s="373"/>
      <c r="AQ1000" s="336"/>
      <c r="AR1000" s="336"/>
      <c r="AS1000" s="336"/>
      <c r="AT1000" s="336"/>
      <c r="AU1000" s="336"/>
      <c r="AV1000" s="336"/>
      <c r="AW1000" s="336"/>
      <c r="AX1000" s="336"/>
      <c r="AY1000" s="336"/>
      <c r="AZ1000" s="336"/>
      <c r="BA1000" s="336"/>
      <c r="BB1000" s="336"/>
      <c r="BC1000" s="336"/>
      <c r="BD1000" s="336"/>
      <c r="BE1000" s="336"/>
      <c r="BF1000" s="336"/>
    </row>
    <row r="1001" spans="1:58" s="109" customFormat="1" ht="12.95" customHeight="1">
      <c r="A1001" s="376"/>
      <c r="B1001" s="365"/>
      <c r="C1001" s="300"/>
      <c r="D1001" s="300"/>
      <c r="E1001" s="379"/>
      <c r="F1001" s="361"/>
      <c r="G1001" s="315"/>
      <c r="H1001" s="315"/>
      <c r="I1001" s="315"/>
      <c r="J1001" s="315"/>
      <c r="K1001" s="315"/>
      <c r="L1001" s="316"/>
      <c r="M1001" s="250"/>
      <c r="N1001" s="371"/>
      <c r="O1001" s="251" t="str">
        <f>IFERROR(INDEX('Pipe Table'!$A$3:$R$39,MATCH('WELD LOG'!N1001,'Pipe Table'!$A$3:$A$39,),MATCH('WELD LOG'!M1001,'Pipe Table'!$A$3:$R$3,0)),"")</f>
        <v/>
      </c>
      <c r="P1001" s="601">
        <f t="shared" si="15"/>
        <v>0</v>
      </c>
      <c r="Q1001" s="316"/>
      <c r="R1001" s="316"/>
      <c r="S1001" s="300"/>
      <c r="T1001" s="314"/>
      <c r="U1001" s="316"/>
      <c r="V1001" s="348"/>
      <c r="W1001" s="300"/>
      <c r="X1001" s="313"/>
      <c r="Y1001" s="313"/>
      <c r="Z1001" s="313"/>
      <c r="AA1001" s="369"/>
      <c r="AB1001" s="369"/>
      <c r="AC1001" s="369"/>
      <c r="AD1001" s="383"/>
      <c r="AE1001" s="316"/>
      <c r="AF1001" s="363"/>
      <c r="AG1001" s="315"/>
      <c r="AH1001" s="313"/>
      <c r="AI1001" s="313"/>
      <c r="AJ1001" s="313"/>
      <c r="AK1001" s="313"/>
      <c r="AL1001" s="300"/>
      <c r="AM1001" s="311"/>
      <c r="AN1001" s="311"/>
      <c r="AO1001" s="313"/>
      <c r="AP1001" s="373"/>
      <c r="AQ1001" s="336"/>
      <c r="AR1001" s="336"/>
      <c r="AS1001" s="336"/>
      <c r="AT1001" s="336"/>
      <c r="AU1001" s="336"/>
      <c r="AV1001" s="336"/>
      <c r="AW1001" s="336"/>
      <c r="AX1001" s="336"/>
      <c r="AY1001" s="336"/>
      <c r="AZ1001" s="336"/>
      <c r="BA1001" s="336"/>
      <c r="BB1001" s="336"/>
      <c r="BC1001" s="336"/>
      <c r="BD1001" s="336"/>
      <c r="BE1001" s="336"/>
      <c r="BF1001" s="336"/>
    </row>
    <row r="1002" spans="1:58" s="109" customFormat="1" ht="12.95" customHeight="1">
      <c r="A1002" s="376"/>
      <c r="B1002" s="365"/>
      <c r="C1002" s="300"/>
      <c r="D1002" s="300"/>
      <c r="E1002" s="379"/>
      <c r="F1002" s="361"/>
      <c r="G1002" s="315"/>
      <c r="H1002" s="315"/>
      <c r="I1002" s="315"/>
      <c r="J1002" s="315"/>
      <c r="K1002" s="315"/>
      <c r="L1002" s="316"/>
      <c r="M1002" s="250"/>
      <c r="N1002" s="371"/>
      <c r="O1002" s="251" t="str">
        <f>IFERROR(INDEX('Pipe Table'!$A$3:$R$39,MATCH('WELD LOG'!N1002,'Pipe Table'!$A$3:$A$39,),MATCH('WELD LOG'!M1002,'Pipe Table'!$A$3:$R$3,0)),"")</f>
        <v/>
      </c>
      <c r="P1002" s="601">
        <f t="shared" si="15"/>
        <v>0</v>
      </c>
      <c r="Q1002" s="316"/>
      <c r="R1002" s="316"/>
      <c r="S1002" s="300"/>
      <c r="T1002" s="314"/>
      <c r="U1002" s="316"/>
      <c r="V1002" s="348"/>
      <c r="W1002" s="300"/>
      <c r="X1002" s="313"/>
      <c r="Y1002" s="313"/>
      <c r="Z1002" s="313"/>
      <c r="AA1002" s="369"/>
      <c r="AB1002" s="369"/>
      <c r="AC1002" s="369"/>
      <c r="AD1002" s="383"/>
      <c r="AE1002" s="316"/>
      <c r="AF1002" s="363"/>
      <c r="AG1002" s="315"/>
      <c r="AH1002" s="313"/>
      <c r="AI1002" s="313"/>
      <c r="AJ1002" s="313"/>
      <c r="AK1002" s="313"/>
      <c r="AL1002" s="300"/>
      <c r="AM1002" s="311"/>
      <c r="AN1002" s="311"/>
      <c r="AO1002" s="313"/>
      <c r="AP1002" s="373"/>
      <c r="AQ1002" s="336"/>
      <c r="AR1002" s="336"/>
      <c r="AS1002" s="336"/>
      <c r="AT1002" s="336"/>
      <c r="AU1002" s="336"/>
      <c r="AV1002" s="336"/>
      <c r="AW1002" s="336"/>
      <c r="AX1002" s="336"/>
      <c r="AY1002" s="336"/>
      <c r="AZ1002" s="336"/>
      <c r="BA1002" s="336"/>
      <c r="BB1002" s="336"/>
      <c r="BC1002" s="336"/>
      <c r="BD1002" s="336"/>
      <c r="BE1002" s="336"/>
      <c r="BF1002" s="336"/>
    </row>
    <row r="1003" spans="1:58" s="109" customFormat="1" ht="12.95" customHeight="1">
      <c r="A1003" s="376"/>
      <c r="B1003" s="365"/>
      <c r="C1003" s="300"/>
      <c r="D1003" s="300"/>
      <c r="E1003" s="379"/>
      <c r="F1003" s="361"/>
      <c r="G1003" s="315"/>
      <c r="H1003" s="315"/>
      <c r="I1003" s="315"/>
      <c r="J1003" s="315"/>
      <c r="K1003" s="315"/>
      <c r="L1003" s="316"/>
      <c r="M1003" s="250"/>
      <c r="N1003" s="371"/>
      <c r="O1003" s="251" t="str">
        <f>IFERROR(INDEX('Pipe Table'!$A$3:$R$39,MATCH('WELD LOG'!N1003,'Pipe Table'!$A$3:$A$39,),MATCH('WELD LOG'!M1003,'Pipe Table'!$A$3:$R$3,0)),"")</f>
        <v/>
      </c>
      <c r="P1003" s="601">
        <f t="shared" si="15"/>
        <v>0</v>
      </c>
      <c r="Q1003" s="316"/>
      <c r="R1003" s="316"/>
      <c r="S1003" s="300"/>
      <c r="T1003" s="314"/>
      <c r="U1003" s="316"/>
      <c r="V1003" s="348"/>
      <c r="W1003" s="300"/>
      <c r="X1003" s="313"/>
      <c r="Y1003" s="313"/>
      <c r="Z1003" s="313"/>
      <c r="AA1003" s="369"/>
      <c r="AB1003" s="369"/>
      <c r="AC1003" s="313"/>
      <c r="AD1003" s="380"/>
      <c r="AE1003" s="316"/>
      <c r="AF1003" s="363"/>
      <c r="AG1003" s="315"/>
      <c r="AH1003" s="313"/>
      <c r="AI1003" s="313"/>
      <c r="AJ1003" s="313"/>
      <c r="AK1003" s="313"/>
      <c r="AL1003" s="300"/>
      <c r="AM1003" s="311"/>
      <c r="AN1003" s="311"/>
      <c r="AO1003" s="313"/>
      <c r="AP1003" s="373"/>
      <c r="AQ1003" s="336"/>
      <c r="AR1003" s="336"/>
      <c r="AS1003" s="336"/>
      <c r="AT1003" s="336"/>
      <c r="AU1003" s="336"/>
      <c r="AV1003" s="336"/>
      <c r="AW1003" s="336"/>
      <c r="AX1003" s="336"/>
      <c r="AY1003" s="336"/>
      <c r="AZ1003" s="336"/>
      <c r="BA1003" s="336"/>
      <c r="BB1003" s="336"/>
      <c r="BC1003" s="336"/>
      <c r="BD1003" s="336"/>
      <c r="BE1003" s="336"/>
      <c r="BF1003" s="336"/>
    </row>
    <row r="1004" spans="1:58" s="109" customFormat="1" ht="12.95" customHeight="1">
      <c r="A1004" s="376"/>
      <c r="B1004" s="365"/>
      <c r="C1004" s="300"/>
      <c r="D1004" s="300"/>
      <c r="E1004" s="379"/>
      <c r="F1004" s="361"/>
      <c r="G1004" s="315"/>
      <c r="H1004" s="315"/>
      <c r="I1004" s="315"/>
      <c r="J1004" s="315"/>
      <c r="K1004" s="315"/>
      <c r="L1004" s="316"/>
      <c r="M1004" s="250"/>
      <c r="N1004" s="371"/>
      <c r="O1004" s="251" t="str">
        <f>IFERROR(INDEX('Pipe Table'!$A$3:$R$39,MATCH('WELD LOG'!N1004,'Pipe Table'!$A$3:$A$39,),MATCH('WELD LOG'!M1004,'Pipe Table'!$A$3:$R$3,0)),"")</f>
        <v/>
      </c>
      <c r="P1004" s="601">
        <f t="shared" si="15"/>
        <v>0</v>
      </c>
      <c r="Q1004" s="316"/>
      <c r="R1004" s="316"/>
      <c r="S1004" s="300"/>
      <c r="T1004" s="314"/>
      <c r="U1004" s="316"/>
      <c r="V1004" s="348"/>
      <c r="W1004" s="300"/>
      <c r="X1004" s="313"/>
      <c r="Y1004" s="313"/>
      <c r="Z1004" s="313"/>
      <c r="AA1004" s="369"/>
      <c r="AB1004" s="369"/>
      <c r="AC1004" s="313"/>
      <c r="AD1004" s="380"/>
      <c r="AE1004" s="316"/>
      <c r="AF1004" s="363"/>
      <c r="AG1004" s="315"/>
      <c r="AH1004" s="313"/>
      <c r="AI1004" s="313"/>
      <c r="AJ1004" s="313"/>
      <c r="AK1004" s="313"/>
      <c r="AL1004" s="300"/>
      <c r="AM1004" s="311"/>
      <c r="AN1004" s="311"/>
      <c r="AO1004" s="313"/>
      <c r="AP1004" s="373"/>
      <c r="AQ1004" s="336"/>
      <c r="AR1004" s="336"/>
      <c r="AS1004" s="336"/>
      <c r="AT1004" s="336"/>
      <c r="AU1004" s="336"/>
      <c r="AV1004" s="336"/>
      <c r="AW1004" s="336"/>
      <c r="AX1004" s="336"/>
      <c r="AY1004" s="336"/>
      <c r="AZ1004" s="336"/>
      <c r="BA1004" s="336"/>
      <c r="BB1004" s="336"/>
      <c r="BC1004" s="336"/>
      <c r="BD1004" s="336"/>
      <c r="BE1004" s="336"/>
      <c r="BF1004" s="336"/>
    </row>
    <row r="1005" spans="1:58" s="109" customFormat="1" ht="12.95" customHeight="1">
      <c r="A1005" s="376"/>
      <c r="B1005" s="365"/>
      <c r="C1005" s="300"/>
      <c r="D1005" s="300"/>
      <c r="E1005" s="379"/>
      <c r="F1005" s="361"/>
      <c r="G1005" s="315"/>
      <c r="H1005" s="315"/>
      <c r="I1005" s="315"/>
      <c r="J1005" s="315"/>
      <c r="K1005" s="315"/>
      <c r="L1005" s="316"/>
      <c r="M1005" s="250"/>
      <c r="N1005" s="371"/>
      <c r="O1005" s="251" t="str">
        <f>IFERROR(INDEX('Pipe Table'!$A$3:$R$39,MATCH('WELD LOG'!N1005,'Pipe Table'!$A$3:$A$39,),MATCH('WELD LOG'!M1005,'Pipe Table'!$A$3:$R$3,0)),"")</f>
        <v/>
      </c>
      <c r="P1005" s="601">
        <f t="shared" si="15"/>
        <v>0</v>
      </c>
      <c r="Q1005" s="316"/>
      <c r="R1005" s="316"/>
      <c r="S1005" s="300"/>
      <c r="T1005" s="314"/>
      <c r="U1005" s="316"/>
      <c r="V1005" s="348"/>
      <c r="W1005" s="300"/>
      <c r="X1005" s="313"/>
      <c r="Y1005" s="313"/>
      <c r="Z1005" s="313"/>
      <c r="AA1005" s="369"/>
      <c r="AB1005" s="369"/>
      <c r="AC1005" s="313"/>
      <c r="AD1005" s="380"/>
      <c r="AE1005" s="316"/>
      <c r="AF1005" s="363"/>
      <c r="AG1005" s="315"/>
      <c r="AH1005" s="313"/>
      <c r="AI1005" s="313"/>
      <c r="AJ1005" s="313"/>
      <c r="AK1005" s="313"/>
      <c r="AL1005" s="300"/>
      <c r="AM1005" s="311"/>
      <c r="AN1005" s="311"/>
      <c r="AO1005" s="313"/>
      <c r="AP1005" s="373"/>
      <c r="AQ1005" s="336"/>
      <c r="AR1005" s="336"/>
      <c r="AS1005" s="336"/>
      <c r="AT1005" s="336"/>
      <c r="AU1005" s="336"/>
      <c r="AV1005" s="336"/>
      <c r="AW1005" s="336"/>
      <c r="AX1005" s="336"/>
      <c r="AY1005" s="336"/>
      <c r="AZ1005" s="336"/>
      <c r="BA1005" s="336"/>
      <c r="BB1005" s="336"/>
      <c r="BC1005" s="336"/>
      <c r="BD1005" s="336"/>
      <c r="BE1005" s="336"/>
      <c r="BF1005" s="336"/>
    </row>
    <row r="1006" spans="1:58" s="109" customFormat="1" ht="12.95" customHeight="1">
      <c r="A1006" s="376"/>
      <c r="B1006" s="365"/>
      <c r="C1006" s="300"/>
      <c r="D1006" s="300"/>
      <c r="E1006" s="379"/>
      <c r="F1006" s="361"/>
      <c r="G1006" s="315"/>
      <c r="H1006" s="315"/>
      <c r="I1006" s="315"/>
      <c r="J1006" s="315"/>
      <c r="K1006" s="315"/>
      <c r="L1006" s="316"/>
      <c r="M1006" s="250"/>
      <c r="N1006" s="371"/>
      <c r="O1006" s="251" t="str">
        <f>IFERROR(INDEX('Pipe Table'!$A$3:$R$39,MATCH('WELD LOG'!N1006,'Pipe Table'!$A$3:$A$39,),MATCH('WELD LOG'!M1006,'Pipe Table'!$A$3:$R$3,0)),"")</f>
        <v/>
      </c>
      <c r="P1006" s="601">
        <f t="shared" si="15"/>
        <v>0</v>
      </c>
      <c r="Q1006" s="316"/>
      <c r="R1006" s="316"/>
      <c r="S1006" s="300"/>
      <c r="T1006" s="314"/>
      <c r="U1006" s="316"/>
      <c r="V1006" s="348"/>
      <c r="W1006" s="300"/>
      <c r="X1006" s="313"/>
      <c r="Y1006" s="313"/>
      <c r="Z1006" s="313"/>
      <c r="AA1006" s="369"/>
      <c r="AB1006" s="369"/>
      <c r="AC1006" s="313"/>
      <c r="AD1006" s="380"/>
      <c r="AE1006" s="316"/>
      <c r="AF1006" s="363"/>
      <c r="AG1006" s="315"/>
      <c r="AH1006" s="313"/>
      <c r="AI1006" s="313"/>
      <c r="AJ1006" s="313"/>
      <c r="AK1006" s="313"/>
      <c r="AL1006" s="300"/>
      <c r="AM1006" s="311"/>
      <c r="AN1006" s="311"/>
      <c r="AO1006" s="313"/>
      <c r="AP1006" s="373"/>
      <c r="AQ1006" s="336"/>
      <c r="AR1006" s="336"/>
      <c r="AS1006" s="336"/>
      <c r="AT1006" s="336"/>
      <c r="AU1006" s="336"/>
      <c r="AV1006" s="336"/>
      <c r="AW1006" s="336"/>
      <c r="AX1006" s="336"/>
      <c r="AY1006" s="336"/>
      <c r="AZ1006" s="336"/>
      <c r="BA1006" s="336"/>
      <c r="BB1006" s="336"/>
      <c r="BC1006" s="336"/>
      <c r="BD1006" s="336"/>
      <c r="BE1006" s="336"/>
      <c r="BF1006" s="336"/>
    </row>
    <row r="1007" spans="1:58" s="109" customFormat="1" ht="12.95" customHeight="1">
      <c r="A1007" s="376"/>
      <c r="B1007" s="365"/>
      <c r="C1007" s="300"/>
      <c r="D1007" s="300"/>
      <c r="E1007" s="379"/>
      <c r="F1007" s="361"/>
      <c r="G1007" s="315"/>
      <c r="H1007" s="315"/>
      <c r="I1007" s="315"/>
      <c r="J1007" s="315"/>
      <c r="K1007" s="315"/>
      <c r="L1007" s="316"/>
      <c r="M1007" s="250"/>
      <c r="N1007" s="371"/>
      <c r="O1007" s="251" t="str">
        <f>IFERROR(INDEX('Pipe Table'!$A$3:$R$39,MATCH('WELD LOG'!N1007,'Pipe Table'!$A$3:$A$39,),MATCH('WELD LOG'!M1007,'Pipe Table'!$A$3:$R$3,0)),"")</f>
        <v/>
      </c>
      <c r="P1007" s="601">
        <f t="shared" si="15"/>
        <v>0</v>
      </c>
      <c r="Q1007" s="316"/>
      <c r="R1007" s="316"/>
      <c r="S1007" s="300"/>
      <c r="T1007" s="314"/>
      <c r="U1007" s="316"/>
      <c r="V1007" s="348"/>
      <c r="W1007" s="300"/>
      <c r="X1007" s="313"/>
      <c r="Y1007" s="313"/>
      <c r="Z1007" s="313"/>
      <c r="AA1007" s="313"/>
      <c r="AB1007" s="313"/>
      <c r="AC1007" s="313"/>
      <c r="AD1007" s="380"/>
      <c r="AE1007" s="316"/>
      <c r="AF1007" s="363"/>
      <c r="AG1007" s="315"/>
      <c r="AH1007" s="313"/>
      <c r="AI1007" s="313"/>
      <c r="AJ1007" s="313"/>
      <c r="AK1007" s="313"/>
      <c r="AL1007" s="300"/>
      <c r="AM1007" s="311"/>
      <c r="AN1007" s="311"/>
      <c r="AO1007" s="313"/>
      <c r="AP1007" s="373"/>
      <c r="AQ1007" s="336"/>
      <c r="AR1007" s="336"/>
      <c r="AS1007" s="336"/>
      <c r="AT1007" s="336"/>
      <c r="AU1007" s="336"/>
      <c r="AV1007" s="336"/>
      <c r="AW1007" s="336"/>
      <c r="AX1007" s="336"/>
      <c r="AY1007" s="336"/>
      <c r="AZ1007" s="336"/>
      <c r="BA1007" s="336"/>
      <c r="BB1007" s="336"/>
      <c r="BC1007" s="336"/>
      <c r="BD1007" s="336"/>
      <c r="BE1007" s="336"/>
      <c r="BF1007" s="336"/>
    </row>
    <row r="1008" spans="1:58" s="109" customFormat="1" ht="12.95" customHeight="1">
      <c r="A1008" s="376"/>
      <c r="B1008" s="365"/>
      <c r="C1008" s="300"/>
      <c r="D1008" s="300"/>
      <c r="E1008" s="379"/>
      <c r="F1008" s="361"/>
      <c r="G1008" s="315"/>
      <c r="H1008" s="315"/>
      <c r="I1008" s="315"/>
      <c r="J1008" s="315"/>
      <c r="K1008" s="315"/>
      <c r="L1008" s="316"/>
      <c r="M1008" s="250"/>
      <c r="N1008" s="371"/>
      <c r="O1008" s="251" t="str">
        <f>IFERROR(INDEX('Pipe Table'!$A$3:$R$39,MATCH('WELD LOG'!N1008,'Pipe Table'!$A$3:$A$39,),MATCH('WELD LOG'!M1008,'Pipe Table'!$A$3:$R$3,0)),"")</f>
        <v/>
      </c>
      <c r="P1008" s="601">
        <f t="shared" si="15"/>
        <v>0</v>
      </c>
      <c r="Q1008" s="316"/>
      <c r="R1008" s="316"/>
      <c r="S1008" s="300"/>
      <c r="T1008" s="314"/>
      <c r="U1008" s="316"/>
      <c r="V1008" s="348"/>
      <c r="W1008" s="300"/>
      <c r="X1008" s="313"/>
      <c r="Y1008" s="313"/>
      <c r="Z1008" s="313"/>
      <c r="AA1008" s="369"/>
      <c r="AB1008" s="369"/>
      <c r="AC1008" s="313"/>
      <c r="AD1008" s="380"/>
      <c r="AE1008" s="316"/>
      <c r="AF1008" s="363"/>
      <c r="AG1008" s="315"/>
      <c r="AH1008" s="313"/>
      <c r="AI1008" s="313"/>
      <c r="AJ1008" s="313"/>
      <c r="AK1008" s="313"/>
      <c r="AL1008" s="300"/>
      <c r="AM1008" s="311"/>
      <c r="AN1008" s="311"/>
      <c r="AO1008" s="313"/>
      <c r="AP1008" s="373"/>
      <c r="AQ1008" s="336"/>
      <c r="AR1008" s="336"/>
      <c r="AS1008" s="336"/>
      <c r="AT1008" s="336"/>
      <c r="AU1008" s="336"/>
      <c r="AV1008" s="336"/>
      <c r="AW1008" s="336"/>
      <c r="AX1008" s="336"/>
      <c r="AY1008" s="336"/>
      <c r="AZ1008" s="336"/>
      <c r="BA1008" s="336"/>
      <c r="BB1008" s="336"/>
      <c r="BC1008" s="336"/>
      <c r="BD1008" s="336"/>
      <c r="BE1008" s="336"/>
      <c r="BF1008" s="336"/>
    </row>
    <row r="1009" spans="1:58" s="109" customFormat="1" ht="12.95" customHeight="1">
      <c r="A1009" s="376"/>
      <c r="B1009" s="365"/>
      <c r="C1009" s="300"/>
      <c r="D1009" s="300"/>
      <c r="E1009" s="379"/>
      <c r="F1009" s="361"/>
      <c r="G1009" s="315"/>
      <c r="H1009" s="315"/>
      <c r="I1009" s="315"/>
      <c r="J1009" s="315"/>
      <c r="K1009" s="315"/>
      <c r="L1009" s="316"/>
      <c r="M1009" s="250"/>
      <c r="N1009" s="371"/>
      <c r="O1009" s="251" t="str">
        <f>IFERROR(INDEX('Pipe Table'!$A$3:$R$39,MATCH('WELD LOG'!N1009,'Pipe Table'!$A$3:$A$39,),MATCH('WELD LOG'!M1009,'Pipe Table'!$A$3:$R$3,0)),"")</f>
        <v/>
      </c>
      <c r="P1009" s="601">
        <f t="shared" si="15"/>
        <v>0</v>
      </c>
      <c r="Q1009" s="316"/>
      <c r="R1009" s="316"/>
      <c r="S1009" s="300"/>
      <c r="T1009" s="314"/>
      <c r="U1009" s="316"/>
      <c r="V1009" s="348"/>
      <c r="W1009" s="300"/>
      <c r="X1009" s="313"/>
      <c r="Y1009" s="313"/>
      <c r="Z1009" s="313"/>
      <c r="AA1009" s="313"/>
      <c r="AB1009" s="313"/>
      <c r="AC1009" s="313"/>
      <c r="AD1009" s="380"/>
      <c r="AE1009" s="316"/>
      <c r="AF1009" s="363"/>
      <c r="AG1009" s="315"/>
      <c r="AH1009" s="313"/>
      <c r="AI1009" s="313"/>
      <c r="AJ1009" s="313"/>
      <c r="AK1009" s="313"/>
      <c r="AL1009" s="300"/>
      <c r="AM1009" s="311"/>
      <c r="AN1009" s="311"/>
      <c r="AO1009" s="313"/>
      <c r="AP1009" s="373"/>
      <c r="AQ1009" s="336"/>
      <c r="AR1009" s="336"/>
      <c r="AS1009" s="336"/>
      <c r="AT1009" s="336"/>
      <c r="AU1009" s="336"/>
      <c r="AV1009" s="336"/>
      <c r="AW1009" s="336"/>
      <c r="AX1009" s="336"/>
      <c r="AY1009" s="336"/>
      <c r="AZ1009" s="336"/>
      <c r="BA1009" s="336"/>
      <c r="BB1009" s="336"/>
      <c r="BC1009" s="336"/>
      <c r="BD1009" s="336"/>
      <c r="BE1009" s="336"/>
      <c r="BF1009" s="336"/>
    </row>
    <row r="1010" spans="1:58" s="109" customFormat="1" ht="12.95" customHeight="1">
      <c r="A1010" s="376"/>
      <c r="B1010" s="365"/>
      <c r="C1010" s="300"/>
      <c r="D1010" s="300"/>
      <c r="E1010" s="379"/>
      <c r="F1010" s="361"/>
      <c r="G1010" s="315"/>
      <c r="H1010" s="315"/>
      <c r="I1010" s="315"/>
      <c r="J1010" s="315"/>
      <c r="K1010" s="315"/>
      <c r="L1010" s="316"/>
      <c r="M1010" s="250"/>
      <c r="N1010" s="371"/>
      <c r="O1010" s="251" t="str">
        <f>IFERROR(INDEX('Pipe Table'!$A$3:$R$39,MATCH('WELD LOG'!N1010,'Pipe Table'!$A$3:$A$39,),MATCH('WELD LOG'!M1010,'Pipe Table'!$A$3:$R$3,0)),"")</f>
        <v/>
      </c>
      <c r="P1010" s="601">
        <f t="shared" si="15"/>
        <v>0</v>
      </c>
      <c r="Q1010" s="316"/>
      <c r="R1010" s="316"/>
      <c r="S1010" s="300"/>
      <c r="T1010" s="314"/>
      <c r="U1010" s="316"/>
      <c r="V1010" s="348"/>
      <c r="W1010" s="300"/>
      <c r="X1010" s="313"/>
      <c r="Y1010" s="313"/>
      <c r="Z1010" s="313"/>
      <c r="AA1010" s="369"/>
      <c r="AB1010" s="369"/>
      <c r="AC1010" s="313"/>
      <c r="AD1010" s="380"/>
      <c r="AE1010" s="316"/>
      <c r="AF1010" s="363"/>
      <c r="AG1010" s="315"/>
      <c r="AH1010" s="313"/>
      <c r="AI1010" s="313"/>
      <c r="AJ1010" s="313"/>
      <c r="AK1010" s="313"/>
      <c r="AL1010" s="300"/>
      <c r="AM1010" s="311"/>
      <c r="AN1010" s="311"/>
      <c r="AO1010" s="313"/>
      <c r="AP1010" s="373"/>
      <c r="AQ1010" s="336"/>
      <c r="AR1010" s="336"/>
      <c r="AS1010" s="336"/>
      <c r="AT1010" s="336"/>
      <c r="AU1010" s="336"/>
      <c r="AV1010" s="336"/>
      <c r="AW1010" s="336"/>
      <c r="AX1010" s="336"/>
      <c r="AY1010" s="336"/>
      <c r="AZ1010" s="336"/>
      <c r="BA1010" s="336"/>
      <c r="BB1010" s="336"/>
      <c r="BC1010" s="336"/>
      <c r="BD1010" s="336"/>
      <c r="BE1010" s="336"/>
      <c r="BF1010" s="336"/>
    </row>
    <row r="1011" spans="1:58" s="109" customFormat="1" ht="12.95" customHeight="1">
      <c r="A1011" s="376"/>
      <c r="B1011" s="365"/>
      <c r="C1011" s="300"/>
      <c r="D1011" s="300"/>
      <c r="E1011" s="379"/>
      <c r="F1011" s="361"/>
      <c r="G1011" s="315"/>
      <c r="H1011" s="315"/>
      <c r="I1011" s="315"/>
      <c r="J1011" s="315"/>
      <c r="K1011" s="315"/>
      <c r="L1011" s="316"/>
      <c r="M1011" s="250"/>
      <c r="N1011" s="371"/>
      <c r="O1011" s="251" t="str">
        <f>IFERROR(INDEX('Pipe Table'!$A$3:$R$39,MATCH('WELD LOG'!N1011,'Pipe Table'!$A$3:$A$39,),MATCH('WELD LOG'!M1011,'Pipe Table'!$A$3:$R$3,0)),"")</f>
        <v/>
      </c>
      <c r="P1011" s="601">
        <f t="shared" si="15"/>
        <v>0</v>
      </c>
      <c r="Q1011" s="316"/>
      <c r="R1011" s="316"/>
      <c r="S1011" s="300"/>
      <c r="T1011" s="314"/>
      <c r="U1011" s="316"/>
      <c r="V1011" s="348"/>
      <c r="W1011" s="300"/>
      <c r="X1011" s="313"/>
      <c r="Y1011" s="313"/>
      <c r="Z1011" s="313"/>
      <c r="AA1011" s="313"/>
      <c r="AB1011" s="313"/>
      <c r="AC1011" s="313"/>
      <c r="AD1011" s="380"/>
      <c r="AE1011" s="316"/>
      <c r="AF1011" s="363"/>
      <c r="AG1011" s="315"/>
      <c r="AH1011" s="313"/>
      <c r="AI1011" s="313"/>
      <c r="AJ1011" s="313"/>
      <c r="AK1011" s="313"/>
      <c r="AL1011" s="300"/>
      <c r="AM1011" s="311"/>
      <c r="AN1011" s="311"/>
      <c r="AO1011" s="313"/>
      <c r="AP1011" s="373"/>
      <c r="AQ1011" s="336"/>
      <c r="AR1011" s="336"/>
      <c r="AS1011" s="336"/>
      <c r="AT1011" s="336"/>
      <c r="AU1011" s="336"/>
      <c r="AV1011" s="336"/>
      <c r="AW1011" s="336"/>
      <c r="AX1011" s="336"/>
      <c r="AY1011" s="336"/>
      <c r="AZ1011" s="336"/>
      <c r="BA1011" s="336"/>
      <c r="BB1011" s="336"/>
      <c r="BC1011" s="336"/>
      <c r="BD1011" s="336"/>
      <c r="BE1011" s="336"/>
      <c r="BF1011" s="336"/>
    </row>
    <row r="1012" spans="1:58" s="109" customFormat="1" ht="12.95" customHeight="1">
      <c r="A1012" s="376"/>
      <c r="B1012" s="365"/>
      <c r="C1012" s="300"/>
      <c r="D1012" s="300"/>
      <c r="E1012" s="379"/>
      <c r="F1012" s="361"/>
      <c r="G1012" s="315"/>
      <c r="H1012" s="315"/>
      <c r="I1012" s="315"/>
      <c r="J1012" s="315"/>
      <c r="K1012" s="315"/>
      <c r="L1012" s="316"/>
      <c r="M1012" s="250"/>
      <c r="N1012" s="371"/>
      <c r="O1012" s="251" t="str">
        <f>IFERROR(INDEX('Pipe Table'!$A$3:$R$39,MATCH('WELD LOG'!N1012,'Pipe Table'!$A$3:$A$39,),MATCH('WELD LOG'!M1012,'Pipe Table'!$A$3:$R$3,0)),"")</f>
        <v/>
      </c>
      <c r="P1012" s="601">
        <f t="shared" si="15"/>
        <v>0</v>
      </c>
      <c r="Q1012" s="316"/>
      <c r="R1012" s="316"/>
      <c r="S1012" s="300"/>
      <c r="T1012" s="314"/>
      <c r="U1012" s="316"/>
      <c r="V1012" s="348"/>
      <c r="W1012" s="300"/>
      <c r="X1012" s="313"/>
      <c r="Y1012" s="313"/>
      <c r="Z1012" s="313"/>
      <c r="AA1012" s="369"/>
      <c r="AB1012" s="369"/>
      <c r="AC1012" s="313"/>
      <c r="AD1012" s="380"/>
      <c r="AE1012" s="316"/>
      <c r="AF1012" s="363"/>
      <c r="AG1012" s="315"/>
      <c r="AH1012" s="313"/>
      <c r="AI1012" s="313"/>
      <c r="AJ1012" s="313"/>
      <c r="AK1012" s="313"/>
      <c r="AL1012" s="300"/>
      <c r="AM1012" s="311"/>
      <c r="AN1012" s="311"/>
      <c r="AO1012" s="313"/>
      <c r="AP1012" s="373"/>
      <c r="AQ1012" s="336"/>
      <c r="AR1012" s="336"/>
      <c r="AS1012" s="336"/>
      <c r="AT1012" s="336"/>
      <c r="AU1012" s="336"/>
      <c r="AV1012" s="336"/>
      <c r="AW1012" s="336"/>
      <c r="AX1012" s="336"/>
      <c r="AY1012" s="336"/>
      <c r="AZ1012" s="336"/>
      <c r="BA1012" s="336"/>
      <c r="BB1012" s="336"/>
      <c r="BC1012" s="336"/>
      <c r="BD1012" s="336"/>
      <c r="BE1012" s="336"/>
      <c r="BF1012" s="336"/>
    </row>
    <row r="1013" spans="1:58" s="109" customFormat="1" ht="12.95" customHeight="1">
      <c r="A1013" s="376"/>
      <c r="B1013" s="365"/>
      <c r="C1013" s="300"/>
      <c r="D1013" s="300"/>
      <c r="E1013" s="379"/>
      <c r="F1013" s="361"/>
      <c r="G1013" s="315"/>
      <c r="H1013" s="315"/>
      <c r="I1013" s="315"/>
      <c r="J1013" s="315"/>
      <c r="K1013" s="315"/>
      <c r="L1013" s="316"/>
      <c r="M1013" s="250"/>
      <c r="N1013" s="371"/>
      <c r="O1013" s="251" t="str">
        <f>IFERROR(INDEX('Pipe Table'!$A$3:$R$39,MATCH('WELD LOG'!N1013,'Pipe Table'!$A$3:$A$39,),MATCH('WELD LOG'!M1013,'Pipe Table'!$A$3:$R$3,0)),"")</f>
        <v/>
      </c>
      <c r="P1013" s="601">
        <f t="shared" si="15"/>
        <v>0</v>
      </c>
      <c r="Q1013" s="316"/>
      <c r="R1013" s="316"/>
      <c r="S1013" s="300"/>
      <c r="T1013" s="314"/>
      <c r="U1013" s="316"/>
      <c r="V1013" s="348"/>
      <c r="W1013" s="300"/>
      <c r="X1013" s="313"/>
      <c r="Y1013" s="313"/>
      <c r="Z1013" s="313"/>
      <c r="AA1013" s="313"/>
      <c r="AB1013" s="313"/>
      <c r="AC1013" s="313"/>
      <c r="AD1013" s="380"/>
      <c r="AE1013" s="316"/>
      <c r="AF1013" s="363"/>
      <c r="AG1013" s="315"/>
      <c r="AH1013" s="313"/>
      <c r="AI1013" s="313"/>
      <c r="AJ1013" s="313"/>
      <c r="AK1013" s="313"/>
      <c r="AL1013" s="300"/>
      <c r="AM1013" s="311"/>
      <c r="AN1013" s="311"/>
      <c r="AO1013" s="313"/>
      <c r="AP1013" s="373"/>
      <c r="AQ1013" s="336"/>
      <c r="AR1013" s="336"/>
      <c r="AS1013" s="336"/>
      <c r="AT1013" s="336"/>
      <c r="AU1013" s="336"/>
      <c r="AV1013" s="336"/>
      <c r="AW1013" s="336"/>
      <c r="AX1013" s="336"/>
      <c r="AY1013" s="336"/>
      <c r="AZ1013" s="336"/>
      <c r="BA1013" s="336"/>
      <c r="BB1013" s="336"/>
      <c r="BC1013" s="336"/>
      <c r="BD1013" s="336"/>
      <c r="BE1013" s="336"/>
      <c r="BF1013" s="336"/>
    </row>
    <row r="1014" spans="1:58" s="109" customFormat="1" ht="12.95" customHeight="1">
      <c r="A1014" s="376"/>
      <c r="B1014" s="365"/>
      <c r="C1014" s="300"/>
      <c r="D1014" s="300"/>
      <c r="E1014" s="379"/>
      <c r="F1014" s="361"/>
      <c r="G1014" s="315"/>
      <c r="H1014" s="315"/>
      <c r="I1014" s="315"/>
      <c r="J1014" s="315"/>
      <c r="K1014" s="315"/>
      <c r="L1014" s="316"/>
      <c r="M1014" s="250"/>
      <c r="N1014" s="371"/>
      <c r="O1014" s="251" t="str">
        <f>IFERROR(INDEX('Pipe Table'!$A$3:$R$39,MATCH('WELD LOG'!N1014,'Pipe Table'!$A$3:$A$39,),MATCH('WELD LOG'!M1014,'Pipe Table'!$A$3:$R$3,0)),"")</f>
        <v/>
      </c>
      <c r="P1014" s="601">
        <f t="shared" si="15"/>
        <v>0</v>
      </c>
      <c r="Q1014" s="316"/>
      <c r="R1014" s="316"/>
      <c r="S1014" s="300"/>
      <c r="T1014" s="314"/>
      <c r="U1014" s="316"/>
      <c r="V1014" s="348"/>
      <c r="W1014" s="300"/>
      <c r="X1014" s="313"/>
      <c r="Y1014" s="313"/>
      <c r="Z1014" s="313"/>
      <c r="AA1014" s="313"/>
      <c r="AB1014" s="313"/>
      <c r="AC1014" s="313"/>
      <c r="AD1014" s="380"/>
      <c r="AE1014" s="316"/>
      <c r="AF1014" s="363"/>
      <c r="AG1014" s="315"/>
      <c r="AH1014" s="313"/>
      <c r="AI1014" s="313"/>
      <c r="AJ1014" s="313"/>
      <c r="AK1014" s="313"/>
      <c r="AL1014" s="300"/>
      <c r="AM1014" s="311"/>
      <c r="AN1014" s="311"/>
      <c r="AO1014" s="313"/>
      <c r="AP1014" s="373"/>
      <c r="AQ1014" s="336"/>
      <c r="AR1014" s="336"/>
      <c r="AS1014" s="336"/>
      <c r="AT1014" s="336"/>
      <c r="AU1014" s="336"/>
      <c r="AV1014" s="336"/>
      <c r="AW1014" s="336"/>
      <c r="AX1014" s="336"/>
      <c r="AY1014" s="336"/>
      <c r="AZ1014" s="336"/>
      <c r="BA1014" s="336"/>
      <c r="BB1014" s="336"/>
      <c r="BC1014" s="336"/>
      <c r="BD1014" s="336"/>
      <c r="BE1014" s="336"/>
      <c r="BF1014" s="336"/>
    </row>
    <row r="1015" spans="1:58" s="109" customFormat="1" ht="12.95" customHeight="1">
      <c r="A1015" s="376"/>
      <c r="B1015" s="365"/>
      <c r="C1015" s="300"/>
      <c r="D1015" s="300"/>
      <c r="E1015" s="379"/>
      <c r="F1015" s="361"/>
      <c r="G1015" s="315"/>
      <c r="H1015" s="315"/>
      <c r="I1015" s="315"/>
      <c r="J1015" s="315"/>
      <c r="K1015" s="315"/>
      <c r="L1015" s="316"/>
      <c r="M1015" s="250"/>
      <c r="N1015" s="371"/>
      <c r="O1015" s="251" t="str">
        <f>IFERROR(INDEX('Pipe Table'!$A$3:$R$39,MATCH('WELD LOG'!N1015,'Pipe Table'!$A$3:$A$39,),MATCH('WELD LOG'!M1015,'Pipe Table'!$A$3:$R$3,0)),"")</f>
        <v/>
      </c>
      <c r="P1015" s="601">
        <f t="shared" si="15"/>
        <v>0</v>
      </c>
      <c r="Q1015" s="316"/>
      <c r="R1015" s="316"/>
      <c r="S1015" s="300"/>
      <c r="T1015" s="314"/>
      <c r="U1015" s="316"/>
      <c r="V1015" s="348"/>
      <c r="W1015" s="300"/>
      <c r="X1015" s="313"/>
      <c r="Y1015" s="313"/>
      <c r="Z1015" s="313"/>
      <c r="AA1015" s="369"/>
      <c r="AB1015" s="369"/>
      <c r="AC1015" s="313"/>
      <c r="AD1015" s="380"/>
      <c r="AE1015" s="316"/>
      <c r="AF1015" s="363"/>
      <c r="AG1015" s="315"/>
      <c r="AH1015" s="313"/>
      <c r="AI1015" s="313"/>
      <c r="AJ1015" s="313"/>
      <c r="AK1015" s="313"/>
      <c r="AL1015" s="300"/>
      <c r="AM1015" s="311"/>
      <c r="AN1015" s="311"/>
      <c r="AO1015" s="313"/>
      <c r="AP1015" s="373"/>
      <c r="AQ1015" s="336"/>
      <c r="AR1015" s="336"/>
      <c r="AS1015" s="336"/>
      <c r="AT1015" s="336"/>
      <c r="AU1015" s="336"/>
      <c r="AV1015" s="336"/>
      <c r="AW1015" s="336"/>
      <c r="AX1015" s="336"/>
      <c r="AY1015" s="336"/>
      <c r="AZ1015" s="336"/>
      <c r="BA1015" s="336"/>
      <c r="BB1015" s="336"/>
      <c r="BC1015" s="336"/>
      <c r="BD1015" s="336"/>
      <c r="BE1015" s="336"/>
      <c r="BF1015" s="336"/>
    </row>
    <row r="1016" spans="1:58" s="109" customFormat="1" ht="12.95" customHeight="1">
      <c r="A1016" s="376"/>
      <c r="B1016" s="365"/>
      <c r="C1016" s="300"/>
      <c r="D1016" s="300"/>
      <c r="E1016" s="379"/>
      <c r="F1016" s="361"/>
      <c r="G1016" s="315"/>
      <c r="H1016" s="315"/>
      <c r="I1016" s="315"/>
      <c r="J1016" s="315"/>
      <c r="K1016" s="315"/>
      <c r="L1016" s="316"/>
      <c r="M1016" s="250"/>
      <c r="N1016" s="371"/>
      <c r="O1016" s="251" t="str">
        <f>IFERROR(INDEX('Pipe Table'!$A$3:$R$39,MATCH('WELD LOG'!N1016,'Pipe Table'!$A$3:$A$39,),MATCH('WELD LOG'!M1016,'Pipe Table'!$A$3:$R$3,0)),"")</f>
        <v/>
      </c>
      <c r="P1016" s="601">
        <f t="shared" si="15"/>
        <v>0</v>
      </c>
      <c r="Q1016" s="316"/>
      <c r="R1016" s="316"/>
      <c r="S1016" s="300"/>
      <c r="T1016" s="314"/>
      <c r="U1016" s="316"/>
      <c r="V1016" s="348"/>
      <c r="W1016" s="300"/>
      <c r="X1016" s="313"/>
      <c r="Y1016" s="313"/>
      <c r="Z1016" s="313"/>
      <c r="AA1016" s="369"/>
      <c r="AB1016" s="369"/>
      <c r="AC1016" s="313"/>
      <c r="AD1016" s="380"/>
      <c r="AE1016" s="316"/>
      <c r="AF1016" s="363"/>
      <c r="AG1016" s="315"/>
      <c r="AH1016" s="313"/>
      <c r="AI1016" s="313"/>
      <c r="AJ1016" s="313"/>
      <c r="AK1016" s="313"/>
      <c r="AL1016" s="300"/>
      <c r="AM1016" s="311"/>
      <c r="AN1016" s="311"/>
      <c r="AO1016" s="313"/>
      <c r="AP1016" s="373"/>
      <c r="AQ1016" s="336"/>
      <c r="AR1016" s="336"/>
      <c r="AS1016" s="336"/>
      <c r="AT1016" s="336"/>
      <c r="AU1016" s="336"/>
      <c r="AV1016" s="336"/>
      <c r="AW1016" s="336"/>
      <c r="AX1016" s="336"/>
      <c r="AY1016" s="336"/>
      <c r="AZ1016" s="336"/>
      <c r="BA1016" s="336"/>
      <c r="BB1016" s="336"/>
      <c r="BC1016" s="336"/>
      <c r="BD1016" s="336"/>
      <c r="BE1016" s="336"/>
      <c r="BF1016" s="336"/>
    </row>
    <row r="1017" spans="1:58" s="109" customFormat="1" ht="12.95" customHeight="1">
      <c r="A1017" s="376"/>
      <c r="B1017" s="365"/>
      <c r="C1017" s="300"/>
      <c r="D1017" s="300"/>
      <c r="E1017" s="379"/>
      <c r="F1017" s="361"/>
      <c r="G1017" s="315"/>
      <c r="H1017" s="315"/>
      <c r="I1017" s="315"/>
      <c r="J1017" s="315"/>
      <c r="K1017" s="315"/>
      <c r="L1017" s="316"/>
      <c r="M1017" s="250"/>
      <c r="N1017" s="371"/>
      <c r="O1017" s="251" t="str">
        <f>IFERROR(INDEX('Pipe Table'!$A$3:$R$39,MATCH('WELD LOG'!N1017,'Pipe Table'!$A$3:$A$39,),MATCH('WELD LOG'!M1017,'Pipe Table'!$A$3:$R$3,0)),"")</f>
        <v/>
      </c>
      <c r="P1017" s="601">
        <f t="shared" si="15"/>
        <v>0</v>
      </c>
      <c r="Q1017" s="316"/>
      <c r="R1017" s="316"/>
      <c r="S1017" s="300"/>
      <c r="T1017" s="314"/>
      <c r="U1017" s="316"/>
      <c r="V1017" s="348"/>
      <c r="W1017" s="300"/>
      <c r="X1017" s="313"/>
      <c r="Y1017" s="313"/>
      <c r="Z1017" s="313"/>
      <c r="AA1017" s="369"/>
      <c r="AB1017" s="369"/>
      <c r="AC1017" s="313"/>
      <c r="AD1017" s="380"/>
      <c r="AE1017" s="316"/>
      <c r="AF1017" s="363"/>
      <c r="AG1017" s="315"/>
      <c r="AH1017" s="313"/>
      <c r="AI1017" s="313"/>
      <c r="AJ1017" s="313"/>
      <c r="AK1017" s="313"/>
      <c r="AL1017" s="300"/>
      <c r="AM1017" s="311"/>
      <c r="AN1017" s="311"/>
      <c r="AO1017" s="313"/>
      <c r="AP1017" s="373"/>
      <c r="AQ1017" s="336"/>
      <c r="AR1017" s="336"/>
      <c r="AS1017" s="336"/>
      <c r="AT1017" s="336"/>
      <c r="AU1017" s="336"/>
      <c r="AV1017" s="336"/>
      <c r="AW1017" s="336"/>
      <c r="AX1017" s="336"/>
      <c r="AY1017" s="336"/>
      <c r="AZ1017" s="336"/>
      <c r="BA1017" s="336"/>
      <c r="BB1017" s="336"/>
      <c r="BC1017" s="336"/>
      <c r="BD1017" s="336"/>
      <c r="BE1017" s="336"/>
      <c r="BF1017" s="336"/>
    </row>
    <row r="1018" spans="1:58" s="109" customFormat="1" ht="12.95" customHeight="1">
      <c r="A1018" s="376"/>
      <c r="B1018" s="365"/>
      <c r="C1018" s="300"/>
      <c r="D1018" s="300"/>
      <c r="E1018" s="379"/>
      <c r="F1018" s="361"/>
      <c r="G1018" s="315"/>
      <c r="H1018" s="315"/>
      <c r="I1018" s="315"/>
      <c r="J1018" s="315"/>
      <c r="K1018" s="315"/>
      <c r="L1018" s="316"/>
      <c r="M1018" s="250"/>
      <c r="N1018" s="371"/>
      <c r="O1018" s="251" t="str">
        <f>IFERROR(INDEX('Pipe Table'!$A$3:$R$39,MATCH('WELD LOG'!N1018,'Pipe Table'!$A$3:$A$39,),MATCH('WELD LOG'!M1018,'Pipe Table'!$A$3:$R$3,0)),"")</f>
        <v/>
      </c>
      <c r="P1018" s="601">
        <f t="shared" si="15"/>
        <v>0</v>
      </c>
      <c r="Q1018" s="316"/>
      <c r="R1018" s="316"/>
      <c r="S1018" s="300"/>
      <c r="T1018" s="314"/>
      <c r="U1018" s="316"/>
      <c r="V1018" s="348"/>
      <c r="W1018" s="300"/>
      <c r="X1018" s="313"/>
      <c r="Y1018" s="313"/>
      <c r="Z1018" s="313"/>
      <c r="AA1018" s="313"/>
      <c r="AB1018" s="313"/>
      <c r="AC1018" s="313"/>
      <c r="AD1018" s="380"/>
      <c r="AE1018" s="316"/>
      <c r="AF1018" s="363"/>
      <c r="AG1018" s="315"/>
      <c r="AH1018" s="313"/>
      <c r="AI1018" s="313"/>
      <c r="AJ1018" s="313"/>
      <c r="AK1018" s="313"/>
      <c r="AL1018" s="300"/>
      <c r="AM1018" s="311"/>
      <c r="AN1018" s="311"/>
      <c r="AO1018" s="300"/>
      <c r="AP1018" s="359"/>
      <c r="AQ1018" s="336"/>
      <c r="AR1018" s="336"/>
      <c r="AS1018" s="336"/>
      <c r="AT1018" s="336"/>
      <c r="AU1018" s="336"/>
      <c r="AV1018" s="336"/>
      <c r="AW1018" s="336"/>
      <c r="AX1018" s="336"/>
      <c r="AY1018" s="336"/>
      <c r="AZ1018" s="336"/>
      <c r="BA1018" s="336"/>
      <c r="BB1018" s="336"/>
      <c r="BC1018" s="336"/>
      <c r="BD1018" s="336"/>
      <c r="BE1018" s="336"/>
      <c r="BF1018" s="336"/>
    </row>
    <row r="1019" spans="1:58" s="109" customFormat="1" ht="12.95" customHeight="1">
      <c r="A1019" s="376"/>
      <c r="B1019" s="365"/>
      <c r="C1019" s="300"/>
      <c r="D1019" s="300"/>
      <c r="E1019" s="379"/>
      <c r="F1019" s="361"/>
      <c r="G1019" s="315"/>
      <c r="H1019" s="315"/>
      <c r="I1019" s="315"/>
      <c r="J1019" s="315"/>
      <c r="K1019" s="315"/>
      <c r="L1019" s="316"/>
      <c r="M1019" s="250"/>
      <c r="N1019" s="371"/>
      <c r="O1019" s="251" t="str">
        <f>IFERROR(INDEX('Pipe Table'!$A$3:$R$39,MATCH('WELD LOG'!N1019,'Pipe Table'!$A$3:$A$39,),MATCH('WELD LOG'!M1019,'Pipe Table'!$A$3:$R$3,0)),"")</f>
        <v/>
      </c>
      <c r="P1019" s="601">
        <f t="shared" si="15"/>
        <v>0</v>
      </c>
      <c r="Q1019" s="316"/>
      <c r="R1019" s="300"/>
      <c r="S1019" s="300"/>
      <c r="T1019" s="314"/>
      <c r="U1019" s="316"/>
      <c r="V1019" s="348"/>
      <c r="W1019" s="300"/>
      <c r="X1019" s="313"/>
      <c r="Y1019" s="385"/>
      <c r="Z1019" s="313"/>
      <c r="AA1019" s="369"/>
      <c r="AB1019" s="369"/>
      <c r="AC1019" s="313"/>
      <c r="AD1019" s="380"/>
      <c r="AE1019" s="316"/>
      <c r="AF1019" s="363"/>
      <c r="AG1019" s="315"/>
      <c r="AH1019" s="313"/>
      <c r="AI1019" s="313"/>
      <c r="AJ1019" s="313"/>
      <c r="AK1019" s="313"/>
      <c r="AL1019" s="300"/>
      <c r="AM1019" s="311"/>
      <c r="AN1019" s="311"/>
      <c r="AO1019" s="313"/>
      <c r="AP1019" s="373"/>
      <c r="AQ1019" s="336"/>
      <c r="AR1019" s="336"/>
      <c r="AS1019" s="336"/>
      <c r="AT1019" s="336"/>
      <c r="AU1019" s="336"/>
      <c r="AV1019" s="336"/>
      <c r="AW1019" s="336"/>
      <c r="AX1019" s="336"/>
      <c r="AY1019" s="336"/>
      <c r="AZ1019" s="336"/>
      <c r="BA1019" s="336"/>
      <c r="BB1019" s="336"/>
      <c r="BC1019" s="336"/>
      <c r="BD1019" s="336"/>
      <c r="BE1019" s="336"/>
      <c r="BF1019" s="336"/>
    </row>
    <row r="1020" spans="1:58" s="109" customFormat="1" ht="12.95" customHeight="1">
      <c r="A1020" s="376"/>
      <c r="B1020" s="365"/>
      <c r="C1020" s="300"/>
      <c r="D1020" s="300"/>
      <c r="E1020" s="379"/>
      <c r="F1020" s="361"/>
      <c r="G1020" s="315"/>
      <c r="H1020" s="315"/>
      <c r="I1020" s="315"/>
      <c r="J1020" s="315"/>
      <c r="K1020" s="315"/>
      <c r="L1020" s="316"/>
      <c r="M1020" s="250"/>
      <c r="N1020" s="371"/>
      <c r="O1020" s="251" t="str">
        <f>IFERROR(INDEX('Pipe Table'!$A$3:$R$39,MATCH('WELD LOG'!N1020,'Pipe Table'!$A$3:$A$39,),MATCH('WELD LOG'!M1020,'Pipe Table'!$A$3:$R$3,0)),"")</f>
        <v/>
      </c>
      <c r="P1020" s="601">
        <f t="shared" si="15"/>
        <v>0</v>
      </c>
      <c r="Q1020" s="316"/>
      <c r="R1020" s="300"/>
      <c r="S1020" s="300"/>
      <c r="T1020" s="314"/>
      <c r="U1020" s="316"/>
      <c r="V1020" s="348"/>
      <c r="W1020" s="300"/>
      <c r="X1020" s="313"/>
      <c r="Y1020" s="313"/>
      <c r="Z1020" s="313"/>
      <c r="AA1020" s="369"/>
      <c r="AB1020" s="369"/>
      <c r="AC1020" s="313"/>
      <c r="AD1020" s="380"/>
      <c r="AE1020" s="316"/>
      <c r="AF1020" s="363"/>
      <c r="AG1020" s="315"/>
      <c r="AH1020" s="313"/>
      <c r="AI1020" s="313"/>
      <c r="AJ1020" s="313"/>
      <c r="AK1020" s="313"/>
      <c r="AL1020" s="300"/>
      <c r="AM1020" s="311"/>
      <c r="AN1020" s="311"/>
      <c r="AO1020" s="313"/>
      <c r="AP1020" s="373"/>
      <c r="AQ1020" s="336"/>
      <c r="AR1020" s="336"/>
      <c r="AS1020" s="336"/>
      <c r="AT1020" s="336"/>
      <c r="AU1020" s="336"/>
      <c r="AV1020" s="336"/>
      <c r="AW1020" s="336"/>
      <c r="AX1020" s="336"/>
      <c r="AY1020" s="336"/>
      <c r="AZ1020" s="336"/>
      <c r="BA1020" s="336"/>
      <c r="BB1020" s="336"/>
      <c r="BC1020" s="336"/>
      <c r="BD1020" s="336"/>
      <c r="BE1020" s="336"/>
      <c r="BF1020" s="336"/>
    </row>
    <row r="1021" spans="1:58" s="109" customFormat="1" ht="12.95" customHeight="1">
      <c r="A1021" s="376"/>
      <c r="B1021" s="365"/>
      <c r="C1021" s="300"/>
      <c r="D1021" s="300"/>
      <c r="E1021" s="379"/>
      <c r="F1021" s="361"/>
      <c r="G1021" s="315"/>
      <c r="H1021" s="315"/>
      <c r="I1021" s="315"/>
      <c r="J1021" s="315"/>
      <c r="K1021" s="315"/>
      <c r="L1021" s="316"/>
      <c r="M1021" s="250"/>
      <c r="N1021" s="371"/>
      <c r="O1021" s="251" t="str">
        <f>IFERROR(INDEX('Pipe Table'!$A$3:$R$39,MATCH('WELD LOG'!N1021,'Pipe Table'!$A$3:$A$39,),MATCH('WELD LOG'!M1021,'Pipe Table'!$A$3:$R$3,0)),"")</f>
        <v/>
      </c>
      <c r="P1021" s="601">
        <f t="shared" si="15"/>
        <v>0</v>
      </c>
      <c r="Q1021" s="316"/>
      <c r="R1021" s="316"/>
      <c r="S1021" s="300"/>
      <c r="T1021" s="314"/>
      <c r="U1021" s="316"/>
      <c r="V1021" s="348"/>
      <c r="W1021" s="300"/>
      <c r="X1021" s="313"/>
      <c r="Y1021" s="313"/>
      <c r="Z1021" s="313"/>
      <c r="AA1021" s="369"/>
      <c r="AB1021" s="369"/>
      <c r="AC1021" s="313"/>
      <c r="AD1021" s="380"/>
      <c r="AE1021" s="316"/>
      <c r="AF1021" s="363"/>
      <c r="AG1021" s="315"/>
      <c r="AH1021" s="313"/>
      <c r="AI1021" s="313"/>
      <c r="AJ1021" s="313"/>
      <c r="AK1021" s="313"/>
      <c r="AL1021" s="300"/>
      <c r="AM1021" s="311"/>
      <c r="AN1021" s="311"/>
      <c r="AO1021" s="313"/>
      <c r="AP1021" s="373"/>
      <c r="AQ1021" s="336"/>
      <c r="AR1021" s="336"/>
      <c r="AS1021" s="336"/>
      <c r="AT1021" s="336"/>
      <c r="AU1021" s="336"/>
      <c r="AV1021" s="336"/>
      <c r="AW1021" s="336"/>
      <c r="AX1021" s="336"/>
      <c r="AY1021" s="336"/>
      <c r="AZ1021" s="336"/>
      <c r="BA1021" s="336"/>
      <c r="BB1021" s="336"/>
      <c r="BC1021" s="336"/>
      <c r="BD1021" s="336"/>
      <c r="BE1021" s="336"/>
      <c r="BF1021" s="336"/>
    </row>
    <row r="1022" spans="1:58" s="109" customFormat="1" ht="12.95" customHeight="1">
      <c r="A1022" s="376"/>
      <c r="B1022" s="365"/>
      <c r="C1022" s="300"/>
      <c r="D1022" s="300"/>
      <c r="E1022" s="379"/>
      <c r="F1022" s="361"/>
      <c r="G1022" s="315"/>
      <c r="H1022" s="315"/>
      <c r="I1022" s="315"/>
      <c r="J1022" s="315"/>
      <c r="K1022" s="315"/>
      <c r="L1022" s="316"/>
      <c r="M1022" s="250"/>
      <c r="N1022" s="371"/>
      <c r="O1022" s="251" t="str">
        <f>IFERROR(INDEX('Pipe Table'!$A$3:$R$39,MATCH('WELD LOG'!N1022,'Pipe Table'!$A$3:$A$39,),MATCH('WELD LOG'!M1022,'Pipe Table'!$A$3:$R$3,0)),"")</f>
        <v/>
      </c>
      <c r="P1022" s="601">
        <f t="shared" si="15"/>
        <v>0</v>
      </c>
      <c r="Q1022" s="316"/>
      <c r="R1022" s="316"/>
      <c r="S1022" s="300"/>
      <c r="T1022" s="314"/>
      <c r="U1022" s="316"/>
      <c r="V1022" s="348"/>
      <c r="W1022" s="300"/>
      <c r="X1022" s="313"/>
      <c r="Y1022" s="313"/>
      <c r="Z1022" s="313"/>
      <c r="AA1022" s="313"/>
      <c r="AB1022" s="313"/>
      <c r="AC1022" s="313"/>
      <c r="AD1022" s="380"/>
      <c r="AE1022" s="316"/>
      <c r="AF1022" s="363"/>
      <c r="AG1022" s="315"/>
      <c r="AH1022" s="313"/>
      <c r="AI1022" s="313"/>
      <c r="AJ1022" s="313"/>
      <c r="AK1022" s="313"/>
      <c r="AL1022" s="300"/>
      <c r="AM1022" s="311"/>
      <c r="AN1022" s="311"/>
      <c r="AO1022" s="313"/>
      <c r="AP1022" s="373"/>
      <c r="AQ1022" s="336"/>
      <c r="AR1022" s="336"/>
      <c r="AS1022" s="336"/>
      <c r="AT1022" s="336"/>
      <c r="AU1022" s="336"/>
      <c r="AV1022" s="336"/>
      <c r="AW1022" s="336"/>
      <c r="AX1022" s="336"/>
      <c r="AY1022" s="336"/>
      <c r="AZ1022" s="336"/>
      <c r="BA1022" s="336"/>
      <c r="BB1022" s="336"/>
      <c r="BC1022" s="336"/>
      <c r="BD1022" s="336"/>
      <c r="BE1022" s="336"/>
      <c r="BF1022" s="336"/>
    </row>
    <row r="1023" spans="1:58" s="109" customFormat="1" ht="12.95" customHeight="1">
      <c r="A1023" s="376"/>
      <c r="B1023" s="365"/>
      <c r="C1023" s="300"/>
      <c r="D1023" s="300"/>
      <c r="E1023" s="379"/>
      <c r="F1023" s="361"/>
      <c r="G1023" s="315"/>
      <c r="H1023" s="315"/>
      <c r="I1023" s="315"/>
      <c r="J1023" s="315"/>
      <c r="K1023" s="315"/>
      <c r="L1023" s="316"/>
      <c r="M1023" s="250"/>
      <c r="N1023" s="371"/>
      <c r="O1023" s="251" t="str">
        <f>IFERROR(INDEX('Pipe Table'!$A$3:$R$39,MATCH('WELD LOG'!N1023,'Pipe Table'!$A$3:$A$39,),MATCH('WELD LOG'!M1023,'Pipe Table'!$A$3:$R$3,0)),"")</f>
        <v/>
      </c>
      <c r="P1023" s="601">
        <f t="shared" si="15"/>
        <v>0</v>
      </c>
      <c r="Q1023" s="316"/>
      <c r="R1023" s="316"/>
      <c r="S1023" s="300"/>
      <c r="T1023" s="314"/>
      <c r="U1023" s="316"/>
      <c r="V1023" s="348"/>
      <c r="W1023" s="300"/>
      <c r="X1023" s="313"/>
      <c r="Y1023" s="313"/>
      <c r="Z1023" s="313"/>
      <c r="AA1023" s="369"/>
      <c r="AB1023" s="369"/>
      <c r="AC1023" s="313"/>
      <c r="AD1023" s="380"/>
      <c r="AE1023" s="316"/>
      <c r="AF1023" s="363"/>
      <c r="AG1023" s="315"/>
      <c r="AH1023" s="313"/>
      <c r="AI1023" s="313"/>
      <c r="AJ1023" s="313"/>
      <c r="AK1023" s="313"/>
      <c r="AL1023" s="300"/>
      <c r="AM1023" s="311"/>
      <c r="AN1023" s="311"/>
      <c r="AO1023" s="313"/>
      <c r="AP1023" s="373"/>
      <c r="AQ1023" s="336"/>
      <c r="AR1023" s="336"/>
      <c r="AS1023" s="336"/>
      <c r="AT1023" s="336"/>
      <c r="AU1023" s="336"/>
      <c r="AV1023" s="336"/>
      <c r="AW1023" s="336"/>
      <c r="AX1023" s="336"/>
      <c r="AY1023" s="336"/>
      <c r="AZ1023" s="336"/>
      <c r="BA1023" s="336"/>
      <c r="BB1023" s="336"/>
      <c r="BC1023" s="336"/>
      <c r="BD1023" s="336"/>
      <c r="BE1023" s="336"/>
      <c r="BF1023" s="336"/>
    </row>
    <row r="1024" spans="1:58" s="109" customFormat="1" ht="12.95" customHeight="1">
      <c r="A1024" s="376"/>
      <c r="B1024" s="365"/>
      <c r="C1024" s="300"/>
      <c r="D1024" s="300"/>
      <c r="E1024" s="379"/>
      <c r="F1024" s="361"/>
      <c r="G1024" s="315"/>
      <c r="H1024" s="315"/>
      <c r="I1024" s="315"/>
      <c r="J1024" s="315"/>
      <c r="K1024" s="315"/>
      <c r="L1024" s="316"/>
      <c r="M1024" s="250"/>
      <c r="N1024" s="371"/>
      <c r="O1024" s="251" t="str">
        <f>IFERROR(INDEX('Pipe Table'!$A$3:$R$39,MATCH('WELD LOG'!N1024,'Pipe Table'!$A$3:$A$39,),MATCH('WELD LOG'!M1024,'Pipe Table'!$A$3:$R$3,0)),"")</f>
        <v/>
      </c>
      <c r="P1024" s="601">
        <f t="shared" si="15"/>
        <v>0</v>
      </c>
      <c r="Q1024" s="316"/>
      <c r="R1024" s="316"/>
      <c r="S1024" s="300"/>
      <c r="T1024" s="314"/>
      <c r="U1024" s="316"/>
      <c r="V1024" s="348"/>
      <c r="W1024" s="300"/>
      <c r="X1024" s="313"/>
      <c r="Y1024" s="313"/>
      <c r="Z1024" s="313"/>
      <c r="AA1024" s="369"/>
      <c r="AB1024" s="369"/>
      <c r="AC1024" s="313"/>
      <c r="AD1024" s="380"/>
      <c r="AE1024" s="316"/>
      <c r="AF1024" s="363"/>
      <c r="AG1024" s="315"/>
      <c r="AH1024" s="313"/>
      <c r="AI1024" s="313"/>
      <c r="AJ1024" s="313"/>
      <c r="AK1024" s="313"/>
      <c r="AL1024" s="300"/>
      <c r="AM1024" s="311"/>
      <c r="AN1024" s="311"/>
      <c r="AO1024" s="313"/>
      <c r="AP1024" s="373"/>
      <c r="AQ1024" s="336"/>
      <c r="AR1024" s="336"/>
      <c r="AS1024" s="336"/>
      <c r="AT1024" s="336"/>
      <c r="AU1024" s="336"/>
      <c r="AV1024" s="336"/>
      <c r="AW1024" s="336"/>
      <c r="AX1024" s="336"/>
      <c r="AY1024" s="336"/>
      <c r="AZ1024" s="336"/>
      <c r="BA1024" s="336"/>
      <c r="BB1024" s="336"/>
      <c r="BC1024" s="336"/>
      <c r="BD1024" s="336"/>
      <c r="BE1024" s="336"/>
      <c r="BF1024" s="336"/>
    </row>
    <row r="1025" spans="1:58" s="109" customFormat="1" ht="12.95" customHeight="1">
      <c r="A1025" s="376"/>
      <c r="B1025" s="365"/>
      <c r="C1025" s="300"/>
      <c r="D1025" s="300"/>
      <c r="E1025" s="379"/>
      <c r="F1025" s="361"/>
      <c r="G1025" s="315"/>
      <c r="H1025" s="315"/>
      <c r="I1025" s="315"/>
      <c r="J1025" s="315"/>
      <c r="K1025" s="315"/>
      <c r="L1025" s="316"/>
      <c r="M1025" s="250"/>
      <c r="N1025" s="371"/>
      <c r="O1025" s="251" t="str">
        <f>IFERROR(INDEX('Pipe Table'!$A$3:$R$39,MATCH('WELD LOG'!N1025,'Pipe Table'!$A$3:$A$39,),MATCH('WELD LOG'!M1025,'Pipe Table'!$A$3:$R$3,0)),"")</f>
        <v/>
      </c>
      <c r="P1025" s="601">
        <f t="shared" si="15"/>
        <v>0</v>
      </c>
      <c r="Q1025" s="316"/>
      <c r="R1025" s="316"/>
      <c r="S1025" s="300"/>
      <c r="T1025" s="314"/>
      <c r="U1025" s="316"/>
      <c r="V1025" s="348"/>
      <c r="W1025" s="300"/>
      <c r="X1025" s="313"/>
      <c r="Y1025" s="313"/>
      <c r="Z1025" s="313"/>
      <c r="AA1025" s="369"/>
      <c r="AB1025" s="369"/>
      <c r="AC1025" s="313"/>
      <c r="AD1025" s="380"/>
      <c r="AE1025" s="316"/>
      <c r="AF1025" s="363"/>
      <c r="AG1025" s="315"/>
      <c r="AH1025" s="313"/>
      <c r="AI1025" s="313"/>
      <c r="AJ1025" s="313"/>
      <c r="AK1025" s="313"/>
      <c r="AL1025" s="300"/>
      <c r="AM1025" s="311"/>
      <c r="AN1025" s="311"/>
      <c r="AO1025" s="313"/>
      <c r="AP1025" s="373"/>
      <c r="AQ1025" s="336"/>
      <c r="AR1025" s="336"/>
      <c r="AS1025" s="336"/>
      <c r="AT1025" s="336"/>
      <c r="AU1025" s="336"/>
      <c r="AV1025" s="336"/>
      <c r="AW1025" s="336"/>
      <c r="AX1025" s="336"/>
      <c r="AY1025" s="336"/>
      <c r="AZ1025" s="336"/>
      <c r="BA1025" s="336"/>
      <c r="BB1025" s="336"/>
      <c r="BC1025" s="336"/>
      <c r="BD1025" s="336"/>
      <c r="BE1025" s="336"/>
      <c r="BF1025" s="336"/>
    </row>
    <row r="1026" spans="1:58" s="109" customFormat="1" ht="12.95" customHeight="1">
      <c r="A1026" s="376"/>
      <c r="B1026" s="365"/>
      <c r="C1026" s="300"/>
      <c r="D1026" s="300"/>
      <c r="E1026" s="379"/>
      <c r="F1026" s="361"/>
      <c r="G1026" s="315"/>
      <c r="H1026" s="315"/>
      <c r="I1026" s="315"/>
      <c r="J1026" s="315"/>
      <c r="K1026" s="315"/>
      <c r="L1026" s="316"/>
      <c r="M1026" s="250"/>
      <c r="N1026" s="371"/>
      <c r="O1026" s="251" t="str">
        <f>IFERROR(INDEX('Pipe Table'!$A$3:$R$39,MATCH('WELD LOG'!N1026,'Pipe Table'!$A$3:$A$39,),MATCH('WELD LOG'!M1026,'Pipe Table'!$A$3:$R$3,0)),"")</f>
        <v/>
      </c>
      <c r="P1026" s="601">
        <f t="shared" si="15"/>
        <v>0</v>
      </c>
      <c r="Q1026" s="316"/>
      <c r="R1026" s="316"/>
      <c r="S1026" s="300"/>
      <c r="T1026" s="314"/>
      <c r="U1026" s="316"/>
      <c r="V1026" s="348"/>
      <c r="W1026" s="300"/>
      <c r="X1026" s="313"/>
      <c r="Y1026" s="313"/>
      <c r="Z1026" s="313"/>
      <c r="AA1026" s="369"/>
      <c r="AB1026" s="369"/>
      <c r="AC1026" s="313"/>
      <c r="AD1026" s="380"/>
      <c r="AE1026" s="316"/>
      <c r="AF1026" s="363"/>
      <c r="AG1026" s="315"/>
      <c r="AH1026" s="313"/>
      <c r="AI1026" s="313"/>
      <c r="AJ1026" s="313"/>
      <c r="AK1026" s="313"/>
      <c r="AL1026" s="300"/>
      <c r="AM1026" s="311"/>
      <c r="AN1026" s="311"/>
      <c r="AO1026" s="313"/>
      <c r="AP1026" s="373"/>
      <c r="AQ1026" s="336"/>
      <c r="AR1026" s="336"/>
      <c r="AS1026" s="336"/>
      <c r="AT1026" s="336"/>
      <c r="AU1026" s="336"/>
      <c r="AV1026" s="336"/>
      <c r="AW1026" s="336"/>
      <c r="AX1026" s="336"/>
      <c r="AY1026" s="336"/>
      <c r="AZ1026" s="336"/>
      <c r="BA1026" s="336"/>
      <c r="BB1026" s="336"/>
      <c r="BC1026" s="336"/>
      <c r="BD1026" s="336"/>
      <c r="BE1026" s="336"/>
      <c r="BF1026" s="336"/>
    </row>
    <row r="1027" spans="1:58" s="109" customFormat="1" ht="12.95" customHeight="1">
      <c r="A1027" s="376"/>
      <c r="B1027" s="365"/>
      <c r="C1027" s="300"/>
      <c r="D1027" s="300"/>
      <c r="E1027" s="379"/>
      <c r="F1027" s="361"/>
      <c r="G1027" s="315"/>
      <c r="H1027" s="315"/>
      <c r="I1027" s="315"/>
      <c r="J1027" s="315"/>
      <c r="K1027" s="315"/>
      <c r="L1027" s="316"/>
      <c r="M1027" s="250"/>
      <c r="N1027" s="371"/>
      <c r="O1027" s="251" t="str">
        <f>IFERROR(INDEX('Pipe Table'!$A$3:$R$39,MATCH('WELD LOG'!N1027,'Pipe Table'!$A$3:$A$39,),MATCH('WELD LOG'!M1027,'Pipe Table'!$A$3:$R$3,0)),"")</f>
        <v/>
      </c>
      <c r="P1027" s="601">
        <f t="shared" si="15"/>
        <v>0</v>
      </c>
      <c r="Q1027" s="316"/>
      <c r="R1027" s="316"/>
      <c r="S1027" s="300"/>
      <c r="T1027" s="314"/>
      <c r="U1027" s="316"/>
      <c r="V1027" s="348"/>
      <c r="W1027" s="300"/>
      <c r="X1027" s="313"/>
      <c r="Y1027" s="313"/>
      <c r="Z1027" s="313"/>
      <c r="AA1027" s="313"/>
      <c r="AB1027" s="313"/>
      <c r="AC1027" s="313"/>
      <c r="AD1027" s="380"/>
      <c r="AE1027" s="316"/>
      <c r="AF1027" s="363"/>
      <c r="AG1027" s="315"/>
      <c r="AH1027" s="313"/>
      <c r="AI1027" s="313"/>
      <c r="AJ1027" s="313"/>
      <c r="AK1027" s="313"/>
      <c r="AL1027" s="300"/>
      <c r="AM1027" s="311"/>
      <c r="AN1027" s="311"/>
      <c r="AO1027" s="313"/>
      <c r="AP1027" s="373"/>
      <c r="AQ1027" s="336"/>
      <c r="AR1027" s="336"/>
      <c r="AS1027" s="336"/>
      <c r="AT1027" s="336"/>
      <c r="AU1027" s="336"/>
      <c r="AV1027" s="336"/>
      <c r="AW1027" s="336"/>
      <c r="AX1027" s="336"/>
      <c r="AY1027" s="336"/>
      <c r="AZ1027" s="336"/>
      <c r="BA1027" s="336"/>
      <c r="BB1027" s="336"/>
      <c r="BC1027" s="336"/>
      <c r="BD1027" s="336"/>
      <c r="BE1027" s="336"/>
      <c r="BF1027" s="336"/>
    </row>
    <row r="1028" spans="1:58" s="109" customFormat="1" ht="12.95" customHeight="1">
      <c r="A1028" s="376"/>
      <c r="B1028" s="365"/>
      <c r="C1028" s="300"/>
      <c r="D1028" s="300"/>
      <c r="E1028" s="379"/>
      <c r="F1028" s="361"/>
      <c r="G1028" s="315"/>
      <c r="H1028" s="315"/>
      <c r="I1028" s="315"/>
      <c r="J1028" s="315"/>
      <c r="K1028" s="315"/>
      <c r="L1028" s="316"/>
      <c r="M1028" s="250"/>
      <c r="N1028" s="371"/>
      <c r="O1028" s="251" t="str">
        <f>IFERROR(INDEX('Pipe Table'!$A$3:$R$39,MATCH('WELD LOG'!N1028,'Pipe Table'!$A$3:$A$39,),MATCH('WELD LOG'!M1028,'Pipe Table'!$A$3:$R$3,0)),"")</f>
        <v/>
      </c>
      <c r="P1028" s="601">
        <f t="shared" si="15"/>
        <v>0</v>
      </c>
      <c r="Q1028" s="316"/>
      <c r="R1028" s="316"/>
      <c r="S1028" s="300"/>
      <c r="T1028" s="314"/>
      <c r="U1028" s="316"/>
      <c r="V1028" s="348"/>
      <c r="W1028" s="300"/>
      <c r="X1028" s="313"/>
      <c r="Y1028" s="313"/>
      <c r="Z1028" s="313"/>
      <c r="AA1028" s="369"/>
      <c r="AB1028" s="369"/>
      <c r="AC1028" s="313"/>
      <c r="AD1028" s="380"/>
      <c r="AE1028" s="316"/>
      <c r="AF1028" s="363"/>
      <c r="AG1028" s="315"/>
      <c r="AH1028" s="313"/>
      <c r="AI1028" s="313"/>
      <c r="AJ1028" s="313"/>
      <c r="AK1028" s="313"/>
      <c r="AL1028" s="300"/>
      <c r="AM1028" s="311"/>
      <c r="AN1028" s="311"/>
      <c r="AO1028" s="313"/>
      <c r="AP1028" s="373"/>
      <c r="AQ1028" s="336"/>
      <c r="AR1028" s="336"/>
      <c r="AS1028" s="336"/>
      <c r="AT1028" s="336"/>
      <c r="AU1028" s="336"/>
      <c r="AV1028" s="336"/>
      <c r="AW1028" s="336"/>
      <c r="AX1028" s="336"/>
      <c r="AY1028" s="336"/>
      <c r="AZ1028" s="336"/>
      <c r="BA1028" s="336"/>
      <c r="BB1028" s="336"/>
      <c r="BC1028" s="336"/>
      <c r="BD1028" s="336"/>
      <c r="BE1028" s="336"/>
      <c r="BF1028" s="336"/>
    </row>
    <row r="1029" spans="1:58" s="109" customFormat="1" ht="12.95" customHeight="1">
      <c r="A1029" s="376"/>
      <c r="B1029" s="365"/>
      <c r="C1029" s="300"/>
      <c r="D1029" s="300"/>
      <c r="E1029" s="379"/>
      <c r="F1029" s="361"/>
      <c r="G1029" s="315"/>
      <c r="H1029" s="315"/>
      <c r="I1029" s="315"/>
      <c r="J1029" s="315"/>
      <c r="K1029" s="315"/>
      <c r="L1029" s="316"/>
      <c r="M1029" s="250"/>
      <c r="N1029" s="371"/>
      <c r="O1029" s="251" t="str">
        <f>IFERROR(INDEX('Pipe Table'!$A$3:$R$39,MATCH('WELD LOG'!N1029,'Pipe Table'!$A$3:$A$39,),MATCH('WELD LOG'!M1029,'Pipe Table'!$A$3:$R$3,0)),"")</f>
        <v/>
      </c>
      <c r="P1029" s="601">
        <f t="shared" si="15"/>
        <v>0</v>
      </c>
      <c r="Q1029" s="316"/>
      <c r="R1029" s="316"/>
      <c r="S1029" s="300"/>
      <c r="T1029" s="314"/>
      <c r="U1029" s="316"/>
      <c r="V1029" s="348"/>
      <c r="W1029" s="300"/>
      <c r="X1029" s="313"/>
      <c r="Y1029" s="313"/>
      <c r="Z1029" s="313"/>
      <c r="AA1029" s="313"/>
      <c r="AB1029" s="313"/>
      <c r="AC1029" s="313"/>
      <c r="AD1029" s="380"/>
      <c r="AE1029" s="316"/>
      <c r="AF1029" s="363"/>
      <c r="AG1029" s="315"/>
      <c r="AH1029" s="313"/>
      <c r="AI1029" s="313"/>
      <c r="AJ1029" s="313"/>
      <c r="AK1029" s="313"/>
      <c r="AL1029" s="300"/>
      <c r="AM1029" s="311"/>
      <c r="AN1029" s="311"/>
      <c r="AO1029" s="313"/>
      <c r="AP1029" s="373"/>
      <c r="AQ1029" s="336"/>
      <c r="AR1029" s="336"/>
      <c r="AS1029" s="336"/>
      <c r="AT1029" s="336"/>
      <c r="AU1029" s="336"/>
      <c r="AV1029" s="336"/>
      <c r="AW1029" s="336"/>
      <c r="AX1029" s="336"/>
      <c r="AY1029" s="336"/>
      <c r="AZ1029" s="336"/>
      <c r="BA1029" s="336"/>
      <c r="BB1029" s="336"/>
      <c r="BC1029" s="336"/>
      <c r="BD1029" s="336"/>
      <c r="BE1029" s="336"/>
      <c r="BF1029" s="336"/>
    </row>
    <row r="1030" spans="1:58" s="109" customFormat="1" ht="12.95" customHeight="1">
      <c r="A1030" s="376"/>
      <c r="B1030" s="365"/>
      <c r="C1030" s="300"/>
      <c r="D1030" s="300"/>
      <c r="E1030" s="379"/>
      <c r="F1030" s="361"/>
      <c r="G1030" s="315"/>
      <c r="H1030" s="315"/>
      <c r="I1030" s="315"/>
      <c r="J1030" s="315"/>
      <c r="K1030" s="315"/>
      <c r="L1030" s="316"/>
      <c r="M1030" s="250"/>
      <c r="N1030" s="371"/>
      <c r="O1030" s="251" t="str">
        <f>IFERROR(INDEX('Pipe Table'!$A$3:$R$39,MATCH('WELD LOG'!N1030,'Pipe Table'!$A$3:$A$39,),MATCH('WELD LOG'!M1030,'Pipe Table'!$A$3:$R$3,0)),"")</f>
        <v/>
      </c>
      <c r="P1030" s="601">
        <f t="shared" ref="P1030:P1093" si="16">N1030*PI()</f>
        <v>0</v>
      </c>
      <c r="Q1030" s="316"/>
      <c r="R1030" s="316"/>
      <c r="S1030" s="300"/>
      <c r="T1030" s="314"/>
      <c r="U1030" s="316"/>
      <c r="V1030" s="348"/>
      <c r="W1030" s="300"/>
      <c r="X1030" s="313"/>
      <c r="Y1030" s="313"/>
      <c r="Z1030" s="313"/>
      <c r="AA1030" s="369"/>
      <c r="AB1030" s="369"/>
      <c r="AC1030" s="313"/>
      <c r="AD1030" s="380"/>
      <c r="AE1030" s="316"/>
      <c r="AF1030" s="363"/>
      <c r="AG1030" s="315"/>
      <c r="AH1030" s="313"/>
      <c r="AI1030" s="313"/>
      <c r="AJ1030" s="313"/>
      <c r="AK1030" s="313"/>
      <c r="AL1030" s="300"/>
      <c r="AM1030" s="311"/>
      <c r="AN1030" s="311"/>
      <c r="AO1030" s="313"/>
      <c r="AP1030" s="373"/>
      <c r="AQ1030" s="336"/>
      <c r="AR1030" s="336"/>
      <c r="AS1030" s="336"/>
      <c r="AT1030" s="336"/>
      <c r="AU1030" s="336"/>
      <c r="AV1030" s="336"/>
      <c r="AW1030" s="336"/>
      <c r="AX1030" s="336"/>
      <c r="AY1030" s="336"/>
      <c r="AZ1030" s="336"/>
      <c r="BA1030" s="336"/>
      <c r="BB1030" s="336"/>
      <c r="BC1030" s="336"/>
      <c r="BD1030" s="336"/>
      <c r="BE1030" s="336"/>
      <c r="BF1030" s="336"/>
    </row>
    <row r="1031" spans="1:58" s="109" customFormat="1" ht="12.95" customHeight="1">
      <c r="A1031" s="376"/>
      <c r="B1031" s="365"/>
      <c r="C1031" s="300"/>
      <c r="D1031" s="300"/>
      <c r="E1031" s="379"/>
      <c r="F1031" s="361"/>
      <c r="G1031" s="315"/>
      <c r="H1031" s="315"/>
      <c r="I1031" s="315"/>
      <c r="J1031" s="315"/>
      <c r="K1031" s="315"/>
      <c r="L1031" s="316"/>
      <c r="M1031" s="250"/>
      <c r="N1031" s="371"/>
      <c r="O1031" s="251" t="str">
        <f>IFERROR(INDEX('Pipe Table'!$A$3:$R$39,MATCH('WELD LOG'!N1031,'Pipe Table'!$A$3:$A$39,),MATCH('WELD LOG'!M1031,'Pipe Table'!$A$3:$R$3,0)),"")</f>
        <v/>
      </c>
      <c r="P1031" s="601">
        <f t="shared" si="16"/>
        <v>0</v>
      </c>
      <c r="Q1031" s="316"/>
      <c r="R1031" s="316"/>
      <c r="S1031" s="300"/>
      <c r="T1031" s="314"/>
      <c r="U1031" s="316"/>
      <c r="V1031" s="348"/>
      <c r="W1031" s="300"/>
      <c r="X1031" s="313"/>
      <c r="Y1031" s="313"/>
      <c r="Z1031" s="313"/>
      <c r="AA1031" s="369"/>
      <c r="AB1031" s="369"/>
      <c r="AC1031" s="313"/>
      <c r="AD1031" s="380"/>
      <c r="AE1031" s="316"/>
      <c r="AF1031" s="363"/>
      <c r="AG1031" s="315"/>
      <c r="AH1031" s="313"/>
      <c r="AI1031" s="313"/>
      <c r="AJ1031" s="313"/>
      <c r="AK1031" s="313"/>
      <c r="AL1031" s="300"/>
      <c r="AM1031" s="311"/>
      <c r="AN1031" s="311"/>
      <c r="AO1031" s="313"/>
      <c r="AP1031" s="373"/>
      <c r="AQ1031" s="336"/>
      <c r="AR1031" s="336"/>
      <c r="AS1031" s="336"/>
      <c r="AT1031" s="336"/>
      <c r="AU1031" s="336"/>
      <c r="AV1031" s="336"/>
      <c r="AW1031" s="336"/>
      <c r="AX1031" s="336"/>
      <c r="AY1031" s="336"/>
      <c r="AZ1031" s="336"/>
      <c r="BA1031" s="336"/>
      <c r="BB1031" s="336"/>
      <c r="BC1031" s="336"/>
      <c r="BD1031" s="336"/>
      <c r="BE1031" s="336"/>
      <c r="BF1031" s="336"/>
    </row>
    <row r="1032" spans="1:58" s="109" customFormat="1" ht="12.95" customHeight="1">
      <c r="A1032" s="376"/>
      <c r="B1032" s="365"/>
      <c r="C1032" s="300"/>
      <c r="D1032" s="300"/>
      <c r="E1032" s="379"/>
      <c r="F1032" s="361"/>
      <c r="G1032" s="315"/>
      <c r="H1032" s="315"/>
      <c r="I1032" s="315"/>
      <c r="J1032" s="315"/>
      <c r="K1032" s="315"/>
      <c r="L1032" s="316"/>
      <c r="M1032" s="250"/>
      <c r="N1032" s="371"/>
      <c r="O1032" s="251" t="str">
        <f>IFERROR(INDEX('Pipe Table'!$A$3:$R$39,MATCH('WELD LOG'!N1032,'Pipe Table'!$A$3:$A$39,),MATCH('WELD LOG'!M1032,'Pipe Table'!$A$3:$R$3,0)),"")</f>
        <v/>
      </c>
      <c r="P1032" s="601">
        <f t="shared" si="16"/>
        <v>0</v>
      </c>
      <c r="Q1032" s="316"/>
      <c r="R1032" s="316"/>
      <c r="S1032" s="300"/>
      <c r="T1032" s="314"/>
      <c r="U1032" s="316"/>
      <c r="V1032" s="348"/>
      <c r="W1032" s="300"/>
      <c r="X1032" s="313"/>
      <c r="Y1032" s="313"/>
      <c r="Z1032" s="313"/>
      <c r="AA1032" s="369"/>
      <c r="AB1032" s="369"/>
      <c r="AC1032" s="313"/>
      <c r="AD1032" s="380"/>
      <c r="AE1032" s="316"/>
      <c r="AF1032" s="363"/>
      <c r="AG1032" s="315"/>
      <c r="AH1032" s="313"/>
      <c r="AI1032" s="313"/>
      <c r="AJ1032" s="313"/>
      <c r="AK1032" s="313"/>
      <c r="AL1032" s="300"/>
      <c r="AM1032" s="311"/>
      <c r="AN1032" s="311"/>
      <c r="AO1032" s="313"/>
      <c r="AP1032" s="373"/>
      <c r="AQ1032" s="336"/>
      <c r="AR1032" s="336"/>
      <c r="AS1032" s="336"/>
      <c r="AT1032" s="336"/>
      <c r="AU1032" s="336"/>
      <c r="AV1032" s="336"/>
      <c r="AW1032" s="336"/>
      <c r="AX1032" s="336"/>
      <c r="AY1032" s="336"/>
      <c r="AZ1032" s="336"/>
      <c r="BA1032" s="336"/>
      <c r="BB1032" s="336"/>
      <c r="BC1032" s="336"/>
      <c r="BD1032" s="336"/>
      <c r="BE1032" s="336"/>
      <c r="BF1032" s="336"/>
    </row>
    <row r="1033" spans="1:58" s="109" customFormat="1" ht="12.95" customHeight="1">
      <c r="A1033" s="376"/>
      <c r="B1033" s="365"/>
      <c r="C1033" s="300"/>
      <c r="D1033" s="300"/>
      <c r="E1033" s="379"/>
      <c r="F1033" s="361"/>
      <c r="G1033" s="315"/>
      <c r="H1033" s="315"/>
      <c r="I1033" s="315"/>
      <c r="J1033" s="315"/>
      <c r="K1033" s="315"/>
      <c r="L1033" s="316"/>
      <c r="M1033" s="250"/>
      <c r="N1033" s="371"/>
      <c r="O1033" s="251" t="str">
        <f>IFERROR(INDEX('Pipe Table'!$A$3:$R$39,MATCH('WELD LOG'!N1033,'Pipe Table'!$A$3:$A$39,),MATCH('WELD LOG'!M1033,'Pipe Table'!$A$3:$R$3,0)),"")</f>
        <v/>
      </c>
      <c r="P1033" s="601">
        <f t="shared" si="16"/>
        <v>0</v>
      </c>
      <c r="Q1033" s="316"/>
      <c r="R1033" s="316"/>
      <c r="S1033" s="300"/>
      <c r="T1033" s="314"/>
      <c r="U1033" s="316"/>
      <c r="V1033" s="348"/>
      <c r="W1033" s="300"/>
      <c r="X1033" s="313"/>
      <c r="Y1033" s="313"/>
      <c r="Z1033" s="313"/>
      <c r="AA1033" s="313"/>
      <c r="AB1033" s="313"/>
      <c r="AC1033" s="313"/>
      <c r="AD1033" s="380"/>
      <c r="AE1033" s="316"/>
      <c r="AF1033" s="363"/>
      <c r="AG1033" s="315"/>
      <c r="AH1033" s="313"/>
      <c r="AI1033" s="313"/>
      <c r="AJ1033" s="313"/>
      <c r="AK1033" s="313"/>
      <c r="AL1033" s="300"/>
      <c r="AM1033" s="311"/>
      <c r="AN1033" s="311"/>
      <c r="AO1033" s="313"/>
      <c r="AP1033" s="373"/>
      <c r="AQ1033" s="336"/>
      <c r="AR1033" s="336"/>
      <c r="AS1033" s="336"/>
      <c r="AT1033" s="336"/>
      <c r="AU1033" s="336"/>
      <c r="AV1033" s="336"/>
      <c r="AW1033" s="336"/>
      <c r="AX1033" s="336"/>
      <c r="AY1033" s="336"/>
      <c r="AZ1033" s="336"/>
      <c r="BA1033" s="336"/>
      <c r="BB1033" s="336"/>
      <c r="BC1033" s="336"/>
      <c r="BD1033" s="336"/>
      <c r="BE1033" s="336"/>
      <c r="BF1033" s="336"/>
    </row>
    <row r="1034" spans="1:58" s="109" customFormat="1" ht="12.95" customHeight="1">
      <c r="A1034" s="376"/>
      <c r="B1034" s="365"/>
      <c r="C1034" s="300"/>
      <c r="D1034" s="300"/>
      <c r="E1034" s="379"/>
      <c r="F1034" s="361"/>
      <c r="G1034" s="315"/>
      <c r="H1034" s="315"/>
      <c r="I1034" s="315"/>
      <c r="J1034" s="315"/>
      <c r="K1034" s="315"/>
      <c r="L1034" s="316"/>
      <c r="M1034" s="250"/>
      <c r="N1034" s="371"/>
      <c r="O1034" s="251" t="str">
        <f>IFERROR(INDEX('Pipe Table'!$A$3:$R$39,MATCH('WELD LOG'!N1034,'Pipe Table'!$A$3:$A$39,),MATCH('WELD LOG'!M1034,'Pipe Table'!$A$3:$R$3,0)),"")</f>
        <v/>
      </c>
      <c r="P1034" s="601">
        <f t="shared" si="16"/>
        <v>0</v>
      </c>
      <c r="Q1034" s="316"/>
      <c r="R1034" s="316"/>
      <c r="S1034" s="300"/>
      <c r="T1034" s="314"/>
      <c r="U1034" s="316"/>
      <c r="V1034" s="348"/>
      <c r="W1034" s="300"/>
      <c r="X1034" s="313"/>
      <c r="Y1034" s="313"/>
      <c r="Z1034" s="313"/>
      <c r="AA1034" s="369"/>
      <c r="AB1034" s="369"/>
      <c r="AC1034" s="313"/>
      <c r="AD1034" s="380"/>
      <c r="AE1034" s="316"/>
      <c r="AF1034" s="363"/>
      <c r="AG1034" s="315"/>
      <c r="AH1034" s="313"/>
      <c r="AI1034" s="313"/>
      <c r="AJ1034" s="313"/>
      <c r="AK1034" s="313"/>
      <c r="AL1034" s="300"/>
      <c r="AM1034" s="311"/>
      <c r="AN1034" s="311"/>
      <c r="AO1034" s="313"/>
      <c r="AP1034" s="373"/>
      <c r="AQ1034" s="336"/>
      <c r="AR1034" s="336"/>
      <c r="AS1034" s="336"/>
      <c r="AT1034" s="336"/>
      <c r="AU1034" s="336"/>
      <c r="AV1034" s="336"/>
      <c r="AW1034" s="336"/>
      <c r="AX1034" s="336"/>
      <c r="AY1034" s="336"/>
      <c r="AZ1034" s="336"/>
      <c r="BA1034" s="336"/>
      <c r="BB1034" s="336"/>
      <c r="BC1034" s="336"/>
      <c r="BD1034" s="336"/>
      <c r="BE1034" s="336"/>
      <c r="BF1034" s="336"/>
    </row>
    <row r="1035" spans="1:58" s="109" customFormat="1" ht="12.95" customHeight="1">
      <c r="A1035" s="376"/>
      <c r="B1035" s="365"/>
      <c r="C1035" s="300"/>
      <c r="D1035" s="300"/>
      <c r="E1035" s="379"/>
      <c r="F1035" s="361"/>
      <c r="G1035" s="315"/>
      <c r="H1035" s="315"/>
      <c r="I1035" s="315"/>
      <c r="J1035" s="315"/>
      <c r="K1035" s="315"/>
      <c r="L1035" s="316"/>
      <c r="M1035" s="250"/>
      <c r="N1035" s="371"/>
      <c r="O1035" s="251" t="str">
        <f>IFERROR(INDEX('Pipe Table'!$A$3:$R$39,MATCH('WELD LOG'!N1035,'Pipe Table'!$A$3:$A$39,),MATCH('WELD LOG'!M1035,'Pipe Table'!$A$3:$R$3,0)),"")</f>
        <v/>
      </c>
      <c r="P1035" s="601">
        <f t="shared" si="16"/>
        <v>0</v>
      </c>
      <c r="Q1035" s="372"/>
      <c r="R1035" s="316"/>
      <c r="S1035" s="300"/>
      <c r="T1035" s="314"/>
      <c r="U1035" s="316"/>
      <c r="V1035" s="348"/>
      <c r="W1035" s="300"/>
      <c r="X1035" s="313"/>
      <c r="Y1035" s="313"/>
      <c r="Z1035" s="313"/>
      <c r="AA1035" s="313"/>
      <c r="AB1035" s="313"/>
      <c r="AC1035" s="313"/>
      <c r="AD1035" s="380"/>
      <c r="AE1035" s="316"/>
      <c r="AF1035" s="363"/>
      <c r="AG1035" s="315"/>
      <c r="AH1035" s="313"/>
      <c r="AI1035" s="313"/>
      <c r="AJ1035" s="313"/>
      <c r="AK1035" s="313"/>
      <c r="AL1035" s="300"/>
      <c r="AM1035" s="313"/>
      <c r="AN1035" s="311"/>
      <c r="AO1035" s="313"/>
      <c r="AP1035" s="373"/>
      <c r="AQ1035" s="336"/>
      <c r="AR1035" s="336"/>
      <c r="AS1035" s="336"/>
      <c r="AT1035" s="336"/>
      <c r="AU1035" s="336"/>
      <c r="AV1035" s="336"/>
      <c r="AW1035" s="336"/>
      <c r="AX1035" s="336"/>
      <c r="AY1035" s="336"/>
      <c r="AZ1035" s="336"/>
      <c r="BA1035" s="336"/>
      <c r="BB1035" s="336"/>
      <c r="BC1035" s="336"/>
      <c r="BD1035" s="336"/>
      <c r="BE1035" s="336"/>
      <c r="BF1035" s="336"/>
    </row>
    <row r="1036" spans="1:58" s="109" customFormat="1" ht="12.95" customHeight="1">
      <c r="A1036" s="376"/>
      <c r="B1036" s="365"/>
      <c r="C1036" s="300"/>
      <c r="D1036" s="300"/>
      <c r="E1036" s="379"/>
      <c r="F1036" s="361"/>
      <c r="G1036" s="315"/>
      <c r="H1036" s="315"/>
      <c r="I1036" s="315"/>
      <c r="J1036" s="315"/>
      <c r="K1036" s="315"/>
      <c r="L1036" s="316"/>
      <c r="M1036" s="250"/>
      <c r="N1036" s="371"/>
      <c r="O1036" s="251" t="str">
        <f>IFERROR(INDEX('Pipe Table'!$A$3:$R$39,MATCH('WELD LOG'!N1036,'Pipe Table'!$A$3:$A$39,),MATCH('WELD LOG'!M1036,'Pipe Table'!$A$3:$R$3,0)),"")</f>
        <v/>
      </c>
      <c r="P1036" s="601">
        <f t="shared" si="16"/>
        <v>0</v>
      </c>
      <c r="Q1036" s="372"/>
      <c r="R1036" s="316"/>
      <c r="S1036" s="300"/>
      <c r="T1036" s="314"/>
      <c r="U1036" s="316"/>
      <c r="V1036" s="348"/>
      <c r="W1036" s="300"/>
      <c r="X1036" s="313"/>
      <c r="Y1036" s="313"/>
      <c r="Z1036" s="313"/>
      <c r="AA1036" s="313"/>
      <c r="AB1036" s="313"/>
      <c r="AC1036" s="313"/>
      <c r="AD1036" s="380"/>
      <c r="AE1036" s="316"/>
      <c r="AF1036" s="363"/>
      <c r="AG1036" s="315"/>
      <c r="AH1036" s="313"/>
      <c r="AI1036" s="313"/>
      <c r="AJ1036" s="313"/>
      <c r="AK1036" s="313"/>
      <c r="AL1036" s="300"/>
      <c r="AM1036" s="313"/>
      <c r="AN1036" s="311"/>
      <c r="AO1036" s="313"/>
      <c r="AP1036" s="373"/>
      <c r="AQ1036" s="336"/>
      <c r="AR1036" s="336"/>
      <c r="AS1036" s="336"/>
      <c r="AT1036" s="336"/>
      <c r="AU1036" s="336"/>
      <c r="AV1036" s="336"/>
      <c r="AW1036" s="336"/>
      <c r="AX1036" s="336"/>
      <c r="AY1036" s="336"/>
      <c r="AZ1036" s="336"/>
      <c r="BA1036" s="336"/>
      <c r="BB1036" s="336"/>
      <c r="BC1036" s="336"/>
      <c r="BD1036" s="336"/>
      <c r="BE1036" s="336"/>
      <c r="BF1036" s="336"/>
    </row>
    <row r="1037" spans="1:58" s="109" customFormat="1" ht="12.95" customHeight="1">
      <c r="A1037" s="376"/>
      <c r="B1037" s="365"/>
      <c r="C1037" s="300"/>
      <c r="D1037" s="300"/>
      <c r="E1037" s="379"/>
      <c r="F1037" s="361"/>
      <c r="G1037" s="315"/>
      <c r="H1037" s="315"/>
      <c r="I1037" s="315"/>
      <c r="J1037" s="315"/>
      <c r="K1037" s="315"/>
      <c r="L1037" s="316"/>
      <c r="M1037" s="250"/>
      <c r="N1037" s="371"/>
      <c r="O1037" s="251" t="str">
        <f>IFERROR(INDEX('Pipe Table'!$A$3:$R$39,MATCH('WELD LOG'!N1037,'Pipe Table'!$A$3:$A$39,),MATCH('WELD LOG'!M1037,'Pipe Table'!$A$3:$R$3,0)),"")</f>
        <v/>
      </c>
      <c r="P1037" s="601">
        <f t="shared" si="16"/>
        <v>0</v>
      </c>
      <c r="Q1037" s="372"/>
      <c r="R1037" s="316"/>
      <c r="S1037" s="300"/>
      <c r="T1037" s="314"/>
      <c r="U1037" s="316"/>
      <c r="V1037" s="348"/>
      <c r="W1037" s="300"/>
      <c r="X1037" s="313"/>
      <c r="Y1037" s="313"/>
      <c r="Z1037" s="313"/>
      <c r="AA1037" s="313"/>
      <c r="AB1037" s="313"/>
      <c r="AC1037" s="313"/>
      <c r="AD1037" s="380"/>
      <c r="AE1037" s="316"/>
      <c r="AF1037" s="363"/>
      <c r="AG1037" s="315"/>
      <c r="AH1037" s="313"/>
      <c r="AI1037" s="313"/>
      <c r="AJ1037" s="313"/>
      <c r="AK1037" s="313"/>
      <c r="AL1037" s="300"/>
      <c r="AM1037" s="313"/>
      <c r="AN1037" s="311"/>
      <c r="AO1037" s="313"/>
      <c r="AP1037" s="373"/>
      <c r="AQ1037" s="336"/>
      <c r="AR1037" s="336"/>
      <c r="AS1037" s="336"/>
      <c r="AT1037" s="336"/>
      <c r="AU1037" s="336"/>
      <c r="AV1037" s="336"/>
      <c r="AW1037" s="336"/>
      <c r="AX1037" s="336"/>
      <c r="AY1037" s="336"/>
      <c r="AZ1037" s="336"/>
      <c r="BA1037" s="336"/>
      <c r="BB1037" s="336"/>
      <c r="BC1037" s="336"/>
      <c r="BD1037" s="336"/>
      <c r="BE1037" s="336"/>
      <c r="BF1037" s="336"/>
    </row>
    <row r="1038" spans="1:58" s="109" customFormat="1" ht="12.95" customHeight="1">
      <c r="A1038" s="376"/>
      <c r="B1038" s="365"/>
      <c r="C1038" s="300"/>
      <c r="D1038" s="300"/>
      <c r="E1038" s="379"/>
      <c r="F1038" s="361"/>
      <c r="G1038" s="315"/>
      <c r="H1038" s="315"/>
      <c r="I1038" s="315"/>
      <c r="J1038" s="315"/>
      <c r="K1038" s="315"/>
      <c r="L1038" s="300"/>
      <c r="M1038" s="250"/>
      <c r="N1038" s="371"/>
      <c r="O1038" s="251" t="str">
        <f>IFERROR(INDEX('Pipe Table'!$A$3:$R$39,MATCH('WELD LOG'!N1038,'Pipe Table'!$A$3:$A$39,),MATCH('WELD LOG'!M1038,'Pipe Table'!$A$3:$R$3,0)),"")</f>
        <v/>
      </c>
      <c r="P1038" s="601">
        <f t="shared" si="16"/>
        <v>0</v>
      </c>
      <c r="Q1038" s="372"/>
      <c r="R1038" s="316"/>
      <c r="S1038" s="300"/>
      <c r="T1038" s="314"/>
      <c r="U1038" s="316"/>
      <c r="V1038" s="348"/>
      <c r="W1038" s="300"/>
      <c r="X1038" s="313"/>
      <c r="Y1038" s="313"/>
      <c r="Z1038" s="313"/>
      <c r="AA1038" s="313"/>
      <c r="AB1038" s="313"/>
      <c r="AC1038" s="313"/>
      <c r="AD1038" s="380"/>
      <c r="AE1038" s="316"/>
      <c r="AF1038" s="363"/>
      <c r="AG1038" s="315"/>
      <c r="AH1038" s="313"/>
      <c r="AI1038" s="313"/>
      <c r="AJ1038" s="313"/>
      <c r="AK1038" s="313"/>
      <c r="AL1038" s="300"/>
      <c r="AM1038" s="313"/>
      <c r="AN1038" s="311"/>
      <c r="AO1038" s="313"/>
      <c r="AP1038" s="373"/>
      <c r="AQ1038" s="336"/>
      <c r="AR1038" s="336"/>
      <c r="AS1038" s="336"/>
      <c r="AT1038" s="336"/>
      <c r="AU1038" s="336"/>
      <c r="AV1038" s="336"/>
      <c r="AW1038" s="336"/>
      <c r="AX1038" s="336"/>
      <c r="AY1038" s="336"/>
      <c r="AZ1038" s="336"/>
      <c r="BA1038" s="336"/>
      <c r="BB1038" s="336"/>
      <c r="BC1038" s="336"/>
      <c r="BD1038" s="336"/>
      <c r="BE1038" s="336"/>
      <c r="BF1038" s="336"/>
    </row>
    <row r="1039" spans="1:58" s="109" customFormat="1" ht="12.95" customHeight="1">
      <c r="A1039" s="376"/>
      <c r="B1039" s="365"/>
      <c r="C1039" s="300"/>
      <c r="D1039" s="300"/>
      <c r="E1039" s="379"/>
      <c r="F1039" s="361"/>
      <c r="G1039" s="315"/>
      <c r="H1039" s="315"/>
      <c r="I1039" s="315"/>
      <c r="J1039" s="315"/>
      <c r="K1039" s="315"/>
      <c r="L1039" s="300"/>
      <c r="M1039" s="250"/>
      <c r="N1039" s="371"/>
      <c r="O1039" s="251" t="str">
        <f>IFERROR(INDEX('Pipe Table'!$A$3:$R$39,MATCH('WELD LOG'!N1039,'Pipe Table'!$A$3:$A$39,),MATCH('WELD LOG'!M1039,'Pipe Table'!$A$3:$R$3,0)),"")</f>
        <v/>
      </c>
      <c r="P1039" s="601">
        <f t="shared" si="16"/>
        <v>0</v>
      </c>
      <c r="Q1039" s="372"/>
      <c r="R1039" s="316"/>
      <c r="S1039" s="300"/>
      <c r="T1039" s="314"/>
      <c r="U1039" s="316"/>
      <c r="V1039" s="348"/>
      <c r="W1039" s="300"/>
      <c r="X1039" s="313"/>
      <c r="Y1039" s="313"/>
      <c r="Z1039" s="313"/>
      <c r="AA1039" s="313"/>
      <c r="AB1039" s="313"/>
      <c r="AC1039" s="313"/>
      <c r="AD1039" s="380"/>
      <c r="AE1039" s="316"/>
      <c r="AF1039" s="363"/>
      <c r="AG1039" s="315"/>
      <c r="AH1039" s="313"/>
      <c r="AI1039" s="313"/>
      <c r="AJ1039" s="313"/>
      <c r="AK1039" s="313"/>
      <c r="AL1039" s="300"/>
      <c r="AM1039" s="313"/>
      <c r="AN1039" s="311"/>
      <c r="AO1039" s="313"/>
      <c r="AP1039" s="373"/>
      <c r="AQ1039" s="336"/>
      <c r="AR1039" s="336"/>
      <c r="AS1039" s="336"/>
      <c r="AT1039" s="336"/>
      <c r="AU1039" s="336"/>
      <c r="AV1039" s="336"/>
      <c r="AW1039" s="336"/>
      <c r="AX1039" s="336"/>
      <c r="AY1039" s="336"/>
      <c r="AZ1039" s="336"/>
      <c r="BA1039" s="336"/>
      <c r="BB1039" s="336"/>
      <c r="BC1039" s="336"/>
      <c r="BD1039" s="336"/>
      <c r="BE1039" s="336"/>
      <c r="BF1039" s="336"/>
    </row>
    <row r="1040" spans="1:58" s="109" customFormat="1" ht="12.95" customHeight="1">
      <c r="A1040" s="376"/>
      <c r="B1040" s="365"/>
      <c r="C1040" s="300"/>
      <c r="D1040" s="300"/>
      <c r="E1040" s="379"/>
      <c r="F1040" s="361"/>
      <c r="G1040" s="315"/>
      <c r="H1040" s="315"/>
      <c r="I1040" s="315"/>
      <c r="J1040" s="315"/>
      <c r="K1040" s="315"/>
      <c r="L1040" s="300"/>
      <c r="M1040" s="250"/>
      <c r="N1040" s="371"/>
      <c r="O1040" s="251" t="str">
        <f>IFERROR(INDEX('Pipe Table'!$A$3:$R$39,MATCH('WELD LOG'!N1040,'Pipe Table'!$A$3:$A$39,),MATCH('WELD LOG'!M1040,'Pipe Table'!$A$3:$R$3,0)),"")</f>
        <v/>
      </c>
      <c r="P1040" s="601">
        <f t="shared" si="16"/>
        <v>0</v>
      </c>
      <c r="Q1040" s="372"/>
      <c r="R1040" s="316"/>
      <c r="S1040" s="300"/>
      <c r="T1040" s="314"/>
      <c r="U1040" s="316"/>
      <c r="V1040" s="348"/>
      <c r="W1040" s="300"/>
      <c r="X1040" s="313"/>
      <c r="Y1040" s="313"/>
      <c r="Z1040" s="313"/>
      <c r="AA1040" s="313"/>
      <c r="AB1040" s="313"/>
      <c r="AC1040" s="313"/>
      <c r="AD1040" s="380"/>
      <c r="AE1040" s="316"/>
      <c r="AF1040" s="363"/>
      <c r="AG1040" s="315"/>
      <c r="AH1040" s="313"/>
      <c r="AI1040" s="313"/>
      <c r="AJ1040" s="313"/>
      <c r="AK1040" s="313"/>
      <c r="AL1040" s="300"/>
      <c r="AM1040" s="313"/>
      <c r="AN1040" s="311"/>
      <c r="AO1040" s="313"/>
      <c r="AP1040" s="373"/>
      <c r="AQ1040" s="336"/>
      <c r="AR1040" s="336"/>
      <c r="AS1040" s="336"/>
      <c r="AT1040" s="336"/>
      <c r="AU1040" s="336"/>
      <c r="AV1040" s="336"/>
      <c r="AW1040" s="336"/>
      <c r="AX1040" s="336"/>
      <c r="AY1040" s="336"/>
      <c r="AZ1040" s="336"/>
      <c r="BA1040" s="336"/>
      <c r="BB1040" s="336"/>
      <c r="BC1040" s="336"/>
      <c r="BD1040" s="336"/>
      <c r="BE1040" s="336"/>
      <c r="BF1040" s="336"/>
    </row>
    <row r="1041" spans="1:58" s="109" customFormat="1" ht="12.95" customHeight="1">
      <c r="A1041" s="376"/>
      <c r="B1041" s="365"/>
      <c r="C1041" s="300"/>
      <c r="D1041" s="300"/>
      <c r="E1041" s="379"/>
      <c r="F1041" s="361"/>
      <c r="G1041" s="315"/>
      <c r="H1041" s="315"/>
      <c r="I1041" s="315"/>
      <c r="J1041" s="315"/>
      <c r="K1041" s="315"/>
      <c r="L1041" s="300"/>
      <c r="M1041" s="250"/>
      <c r="N1041" s="371"/>
      <c r="O1041" s="251" t="str">
        <f>IFERROR(INDEX('Pipe Table'!$A$3:$R$39,MATCH('WELD LOG'!N1041,'Pipe Table'!$A$3:$A$39,),MATCH('WELD LOG'!M1041,'Pipe Table'!$A$3:$R$3,0)),"")</f>
        <v/>
      </c>
      <c r="P1041" s="601">
        <f t="shared" si="16"/>
        <v>0</v>
      </c>
      <c r="Q1041" s="372"/>
      <c r="R1041" s="316"/>
      <c r="S1041" s="300"/>
      <c r="T1041" s="314"/>
      <c r="U1041" s="316"/>
      <c r="V1041" s="348"/>
      <c r="W1041" s="300"/>
      <c r="X1041" s="313"/>
      <c r="Y1041" s="313"/>
      <c r="Z1041" s="313"/>
      <c r="AA1041" s="313"/>
      <c r="AB1041" s="313"/>
      <c r="AC1041" s="313"/>
      <c r="AD1041" s="380"/>
      <c r="AE1041" s="316"/>
      <c r="AF1041" s="363"/>
      <c r="AG1041" s="315"/>
      <c r="AH1041" s="313"/>
      <c r="AI1041" s="313"/>
      <c r="AJ1041" s="313"/>
      <c r="AK1041" s="313"/>
      <c r="AL1041" s="300"/>
      <c r="AM1041" s="313"/>
      <c r="AN1041" s="311"/>
      <c r="AO1041" s="313"/>
      <c r="AP1041" s="373"/>
      <c r="AQ1041" s="336"/>
      <c r="AR1041" s="336"/>
      <c r="AS1041" s="336"/>
      <c r="AT1041" s="336"/>
      <c r="AU1041" s="336"/>
      <c r="AV1041" s="336"/>
      <c r="AW1041" s="336"/>
      <c r="AX1041" s="336"/>
      <c r="AY1041" s="336"/>
      <c r="AZ1041" s="336"/>
      <c r="BA1041" s="336"/>
      <c r="BB1041" s="336"/>
      <c r="BC1041" s="336"/>
      <c r="BD1041" s="336"/>
      <c r="BE1041" s="336"/>
      <c r="BF1041" s="336"/>
    </row>
    <row r="1042" spans="1:58" s="109" customFormat="1" ht="12.95" customHeight="1">
      <c r="A1042" s="376"/>
      <c r="B1042" s="365"/>
      <c r="C1042" s="300"/>
      <c r="D1042" s="300"/>
      <c r="E1042" s="379"/>
      <c r="F1042" s="361"/>
      <c r="G1042" s="315"/>
      <c r="H1042" s="315"/>
      <c r="I1042" s="315"/>
      <c r="J1042" s="315"/>
      <c r="K1042" s="315"/>
      <c r="L1042" s="300"/>
      <c r="M1042" s="250"/>
      <c r="N1042" s="371"/>
      <c r="O1042" s="251" t="str">
        <f>IFERROR(INDEX('Pipe Table'!$A$3:$R$39,MATCH('WELD LOG'!N1042,'Pipe Table'!$A$3:$A$39,),MATCH('WELD LOG'!M1042,'Pipe Table'!$A$3:$R$3,0)),"")</f>
        <v/>
      </c>
      <c r="P1042" s="601">
        <f t="shared" si="16"/>
        <v>0</v>
      </c>
      <c r="Q1042" s="372"/>
      <c r="R1042" s="316"/>
      <c r="S1042" s="300"/>
      <c r="T1042" s="314"/>
      <c r="U1042" s="316"/>
      <c r="V1042" s="348"/>
      <c r="W1042" s="300"/>
      <c r="X1042" s="313"/>
      <c r="Y1042" s="313"/>
      <c r="Z1042" s="313"/>
      <c r="AA1042" s="313"/>
      <c r="AB1042" s="313"/>
      <c r="AC1042" s="313"/>
      <c r="AD1042" s="380"/>
      <c r="AE1042" s="316"/>
      <c r="AF1042" s="363"/>
      <c r="AG1042" s="315"/>
      <c r="AH1042" s="313"/>
      <c r="AI1042" s="313"/>
      <c r="AJ1042" s="313"/>
      <c r="AK1042" s="313"/>
      <c r="AL1042" s="300"/>
      <c r="AM1042" s="313"/>
      <c r="AN1042" s="311"/>
      <c r="AO1042" s="313"/>
      <c r="AP1042" s="373"/>
      <c r="AQ1042" s="336"/>
      <c r="AR1042" s="336"/>
      <c r="AS1042" s="336"/>
      <c r="AT1042" s="336"/>
      <c r="AU1042" s="336"/>
      <c r="AV1042" s="336"/>
      <c r="AW1042" s="336"/>
      <c r="AX1042" s="336"/>
      <c r="AY1042" s="336"/>
      <c r="AZ1042" s="336"/>
      <c r="BA1042" s="336"/>
      <c r="BB1042" s="336"/>
      <c r="BC1042" s="336"/>
      <c r="BD1042" s="336"/>
      <c r="BE1042" s="336"/>
      <c r="BF1042" s="336"/>
    </row>
    <row r="1043" spans="1:58" s="109" customFormat="1" ht="12.95" customHeight="1">
      <c r="A1043" s="376"/>
      <c r="B1043" s="365"/>
      <c r="C1043" s="300"/>
      <c r="D1043" s="300"/>
      <c r="E1043" s="379"/>
      <c r="F1043" s="361"/>
      <c r="G1043" s="315"/>
      <c r="H1043" s="315"/>
      <c r="I1043" s="315"/>
      <c r="J1043" s="315"/>
      <c r="K1043" s="315"/>
      <c r="L1043" s="300"/>
      <c r="M1043" s="250"/>
      <c r="N1043" s="371"/>
      <c r="O1043" s="251" t="str">
        <f>IFERROR(INDEX('Pipe Table'!$A$3:$R$39,MATCH('WELD LOG'!N1043,'Pipe Table'!$A$3:$A$39,),MATCH('WELD LOG'!M1043,'Pipe Table'!$A$3:$R$3,0)),"")</f>
        <v/>
      </c>
      <c r="P1043" s="601">
        <f t="shared" si="16"/>
        <v>0</v>
      </c>
      <c r="Q1043" s="372"/>
      <c r="R1043" s="316"/>
      <c r="S1043" s="300"/>
      <c r="T1043" s="314"/>
      <c r="U1043" s="316"/>
      <c r="V1043" s="348"/>
      <c r="W1043" s="300"/>
      <c r="X1043" s="313"/>
      <c r="Y1043" s="313"/>
      <c r="Z1043" s="313"/>
      <c r="AA1043" s="313"/>
      <c r="AB1043" s="313"/>
      <c r="AC1043" s="313"/>
      <c r="AD1043" s="380"/>
      <c r="AE1043" s="316"/>
      <c r="AF1043" s="363"/>
      <c r="AG1043" s="315"/>
      <c r="AH1043" s="313"/>
      <c r="AI1043" s="313"/>
      <c r="AJ1043" s="313"/>
      <c r="AK1043" s="313"/>
      <c r="AL1043" s="300"/>
      <c r="AM1043" s="313"/>
      <c r="AN1043" s="311"/>
      <c r="AO1043" s="313"/>
      <c r="AP1043" s="373"/>
      <c r="AQ1043" s="336"/>
      <c r="AR1043" s="336"/>
      <c r="AS1043" s="336"/>
      <c r="AT1043" s="336"/>
      <c r="AU1043" s="336"/>
      <c r="AV1043" s="336"/>
      <c r="AW1043" s="336"/>
      <c r="AX1043" s="336"/>
      <c r="AY1043" s="336"/>
      <c r="AZ1043" s="336"/>
      <c r="BA1043" s="336"/>
      <c r="BB1043" s="336"/>
      <c r="BC1043" s="336"/>
      <c r="BD1043" s="336"/>
      <c r="BE1043" s="336"/>
      <c r="BF1043" s="336"/>
    </row>
    <row r="1044" spans="1:58" s="109" customFormat="1" ht="12.95" customHeight="1">
      <c r="A1044" s="376"/>
      <c r="B1044" s="365"/>
      <c r="C1044" s="300"/>
      <c r="D1044" s="300"/>
      <c r="E1044" s="379"/>
      <c r="F1044" s="361"/>
      <c r="G1044" s="315"/>
      <c r="H1044" s="315"/>
      <c r="I1044" s="315"/>
      <c r="J1044" s="315"/>
      <c r="K1044" s="315"/>
      <c r="L1044" s="300"/>
      <c r="M1044" s="250"/>
      <c r="N1044" s="371"/>
      <c r="O1044" s="251" t="str">
        <f>IFERROR(INDEX('Pipe Table'!$A$3:$R$39,MATCH('WELD LOG'!N1044,'Pipe Table'!$A$3:$A$39,),MATCH('WELD LOG'!M1044,'Pipe Table'!$A$3:$R$3,0)),"")</f>
        <v/>
      </c>
      <c r="P1044" s="601">
        <f t="shared" si="16"/>
        <v>0</v>
      </c>
      <c r="Q1044" s="372"/>
      <c r="R1044" s="316"/>
      <c r="S1044" s="300"/>
      <c r="T1044" s="314"/>
      <c r="U1044" s="316"/>
      <c r="V1044" s="348"/>
      <c r="W1044" s="300"/>
      <c r="X1044" s="313"/>
      <c r="Y1044" s="313"/>
      <c r="Z1044" s="313"/>
      <c r="AA1044" s="313"/>
      <c r="AB1044" s="313"/>
      <c r="AC1044" s="313"/>
      <c r="AD1044" s="380"/>
      <c r="AE1044" s="316"/>
      <c r="AF1044" s="363"/>
      <c r="AG1044" s="315"/>
      <c r="AH1044" s="313"/>
      <c r="AI1044" s="313"/>
      <c r="AJ1044" s="313"/>
      <c r="AK1044" s="313"/>
      <c r="AL1044" s="300"/>
      <c r="AM1044" s="313"/>
      <c r="AN1044" s="311"/>
      <c r="AO1044" s="313"/>
      <c r="AP1044" s="373"/>
      <c r="AQ1044" s="336"/>
      <c r="AR1044" s="336"/>
      <c r="AS1044" s="336"/>
      <c r="AT1044" s="336"/>
      <c r="AU1044" s="336"/>
      <c r="AV1044" s="336"/>
      <c r="AW1044" s="336"/>
      <c r="AX1044" s="336"/>
      <c r="AY1044" s="336"/>
      <c r="AZ1044" s="336"/>
      <c r="BA1044" s="336"/>
      <c r="BB1044" s="336"/>
      <c r="BC1044" s="336"/>
      <c r="BD1044" s="336"/>
      <c r="BE1044" s="336"/>
      <c r="BF1044" s="336"/>
    </row>
    <row r="1045" spans="1:58" s="109" customFormat="1" ht="12.95" customHeight="1">
      <c r="A1045" s="376"/>
      <c r="B1045" s="365"/>
      <c r="C1045" s="300"/>
      <c r="D1045" s="300"/>
      <c r="E1045" s="379"/>
      <c r="F1045" s="361"/>
      <c r="G1045" s="315"/>
      <c r="H1045" s="315"/>
      <c r="I1045" s="315"/>
      <c r="J1045" s="315"/>
      <c r="K1045" s="315"/>
      <c r="L1045" s="300"/>
      <c r="M1045" s="250"/>
      <c r="N1045" s="371"/>
      <c r="O1045" s="251" t="str">
        <f>IFERROR(INDEX('Pipe Table'!$A$3:$R$39,MATCH('WELD LOG'!N1045,'Pipe Table'!$A$3:$A$39,),MATCH('WELD LOG'!M1045,'Pipe Table'!$A$3:$R$3,0)),"")</f>
        <v/>
      </c>
      <c r="P1045" s="601">
        <f t="shared" si="16"/>
        <v>0</v>
      </c>
      <c r="Q1045" s="372"/>
      <c r="R1045" s="316"/>
      <c r="S1045" s="300"/>
      <c r="T1045" s="314"/>
      <c r="U1045" s="316"/>
      <c r="V1045" s="348"/>
      <c r="W1045" s="300"/>
      <c r="X1045" s="313"/>
      <c r="Y1045" s="313"/>
      <c r="Z1045" s="313"/>
      <c r="AA1045" s="313"/>
      <c r="AB1045" s="313"/>
      <c r="AC1045" s="313"/>
      <c r="AD1045" s="380"/>
      <c r="AE1045" s="316"/>
      <c r="AF1045" s="363"/>
      <c r="AG1045" s="315"/>
      <c r="AH1045" s="313"/>
      <c r="AI1045" s="313"/>
      <c r="AJ1045" s="313"/>
      <c r="AK1045" s="313"/>
      <c r="AL1045" s="300"/>
      <c r="AM1045" s="313"/>
      <c r="AN1045" s="311"/>
      <c r="AO1045" s="313"/>
      <c r="AP1045" s="373"/>
      <c r="AQ1045" s="336"/>
      <c r="AR1045" s="336"/>
      <c r="AS1045" s="336"/>
      <c r="AT1045" s="336"/>
      <c r="AU1045" s="336"/>
      <c r="AV1045" s="336"/>
      <c r="AW1045" s="336"/>
      <c r="AX1045" s="336"/>
      <c r="AY1045" s="336"/>
      <c r="AZ1045" s="336"/>
      <c r="BA1045" s="336"/>
      <c r="BB1045" s="336"/>
      <c r="BC1045" s="336"/>
      <c r="BD1045" s="336"/>
      <c r="BE1045" s="336"/>
      <c r="BF1045" s="336"/>
    </row>
    <row r="1046" spans="1:58" s="109" customFormat="1" ht="12.95" customHeight="1">
      <c r="A1046" s="376"/>
      <c r="B1046" s="365"/>
      <c r="C1046" s="300"/>
      <c r="D1046" s="300"/>
      <c r="E1046" s="379"/>
      <c r="F1046" s="361"/>
      <c r="G1046" s="315"/>
      <c r="H1046" s="315"/>
      <c r="I1046" s="315"/>
      <c r="J1046" s="315"/>
      <c r="K1046" s="315"/>
      <c r="L1046" s="300"/>
      <c r="M1046" s="250"/>
      <c r="N1046" s="371"/>
      <c r="O1046" s="251" t="str">
        <f>IFERROR(INDEX('Pipe Table'!$A$3:$R$39,MATCH('WELD LOG'!N1046,'Pipe Table'!$A$3:$A$39,),MATCH('WELD LOG'!M1046,'Pipe Table'!$A$3:$R$3,0)),"")</f>
        <v/>
      </c>
      <c r="P1046" s="601">
        <f t="shared" si="16"/>
        <v>0</v>
      </c>
      <c r="Q1046" s="372"/>
      <c r="R1046" s="316"/>
      <c r="S1046" s="300"/>
      <c r="T1046" s="314"/>
      <c r="U1046" s="316"/>
      <c r="V1046" s="348"/>
      <c r="W1046" s="300"/>
      <c r="X1046" s="313"/>
      <c r="Y1046" s="313"/>
      <c r="Z1046" s="313"/>
      <c r="AA1046" s="313"/>
      <c r="AB1046" s="313"/>
      <c r="AC1046" s="313"/>
      <c r="AD1046" s="380"/>
      <c r="AE1046" s="316"/>
      <c r="AF1046" s="363"/>
      <c r="AG1046" s="315"/>
      <c r="AH1046" s="313"/>
      <c r="AI1046" s="313"/>
      <c r="AJ1046" s="313"/>
      <c r="AK1046" s="313"/>
      <c r="AL1046" s="300"/>
      <c r="AM1046" s="313"/>
      <c r="AN1046" s="311"/>
      <c r="AO1046" s="313"/>
      <c r="AP1046" s="373"/>
      <c r="AQ1046" s="336"/>
      <c r="AR1046" s="336"/>
      <c r="AS1046" s="336"/>
      <c r="AT1046" s="336"/>
      <c r="AU1046" s="336"/>
      <c r="AV1046" s="336"/>
      <c r="AW1046" s="336"/>
      <c r="AX1046" s="336"/>
      <c r="AY1046" s="336"/>
      <c r="AZ1046" s="336"/>
      <c r="BA1046" s="336"/>
      <c r="BB1046" s="336"/>
      <c r="BC1046" s="336"/>
      <c r="BD1046" s="336"/>
      <c r="BE1046" s="336"/>
      <c r="BF1046" s="336"/>
    </row>
    <row r="1047" spans="1:58" s="109" customFormat="1" ht="12.95" customHeight="1">
      <c r="A1047" s="376"/>
      <c r="B1047" s="365"/>
      <c r="C1047" s="300"/>
      <c r="D1047" s="300"/>
      <c r="E1047" s="379"/>
      <c r="F1047" s="361"/>
      <c r="G1047" s="315"/>
      <c r="H1047" s="315"/>
      <c r="I1047" s="315"/>
      <c r="J1047" s="315"/>
      <c r="K1047" s="315"/>
      <c r="L1047" s="300"/>
      <c r="M1047" s="250"/>
      <c r="N1047" s="371"/>
      <c r="O1047" s="251" t="str">
        <f>IFERROR(INDEX('Pipe Table'!$A$3:$R$39,MATCH('WELD LOG'!N1047,'Pipe Table'!$A$3:$A$39,),MATCH('WELD LOG'!M1047,'Pipe Table'!$A$3:$R$3,0)),"")</f>
        <v/>
      </c>
      <c r="P1047" s="601">
        <f t="shared" si="16"/>
        <v>0</v>
      </c>
      <c r="Q1047" s="372"/>
      <c r="R1047" s="316"/>
      <c r="S1047" s="300"/>
      <c r="T1047" s="314"/>
      <c r="U1047" s="316"/>
      <c r="V1047" s="348"/>
      <c r="W1047" s="300"/>
      <c r="X1047" s="313"/>
      <c r="Y1047" s="313"/>
      <c r="Z1047" s="313"/>
      <c r="AA1047" s="313"/>
      <c r="AB1047" s="313"/>
      <c r="AC1047" s="313"/>
      <c r="AD1047" s="380"/>
      <c r="AE1047" s="316"/>
      <c r="AF1047" s="363"/>
      <c r="AG1047" s="315"/>
      <c r="AH1047" s="313"/>
      <c r="AI1047" s="313"/>
      <c r="AJ1047" s="313"/>
      <c r="AK1047" s="313"/>
      <c r="AL1047" s="300"/>
      <c r="AM1047" s="313"/>
      <c r="AN1047" s="311"/>
      <c r="AO1047" s="313"/>
      <c r="AP1047" s="373"/>
      <c r="AQ1047" s="336"/>
      <c r="AR1047" s="336"/>
      <c r="AS1047" s="336"/>
      <c r="AT1047" s="336"/>
      <c r="AU1047" s="336"/>
      <c r="AV1047" s="336"/>
      <c r="AW1047" s="336"/>
      <c r="AX1047" s="336"/>
      <c r="AY1047" s="336"/>
      <c r="AZ1047" s="336"/>
      <c r="BA1047" s="336"/>
      <c r="BB1047" s="336"/>
      <c r="BC1047" s="336"/>
      <c r="BD1047" s="336"/>
      <c r="BE1047" s="336"/>
      <c r="BF1047" s="336"/>
    </row>
    <row r="1048" spans="1:58" s="109" customFormat="1" ht="12.95" customHeight="1">
      <c r="A1048" s="376"/>
      <c r="B1048" s="365"/>
      <c r="C1048" s="300"/>
      <c r="D1048" s="300"/>
      <c r="E1048" s="379"/>
      <c r="F1048" s="361"/>
      <c r="G1048" s="315"/>
      <c r="H1048" s="315"/>
      <c r="I1048" s="315"/>
      <c r="J1048" s="315"/>
      <c r="K1048" s="315"/>
      <c r="L1048" s="300"/>
      <c r="M1048" s="250"/>
      <c r="N1048" s="371"/>
      <c r="O1048" s="251" t="str">
        <f>IFERROR(INDEX('Pipe Table'!$A$3:$R$39,MATCH('WELD LOG'!N1048,'Pipe Table'!$A$3:$A$39,),MATCH('WELD LOG'!M1048,'Pipe Table'!$A$3:$R$3,0)),"")</f>
        <v/>
      </c>
      <c r="P1048" s="601">
        <f t="shared" si="16"/>
        <v>0</v>
      </c>
      <c r="Q1048" s="372"/>
      <c r="R1048" s="316"/>
      <c r="S1048" s="300"/>
      <c r="T1048" s="314"/>
      <c r="U1048" s="316"/>
      <c r="V1048" s="348"/>
      <c r="W1048" s="300"/>
      <c r="X1048" s="313"/>
      <c r="Y1048" s="313"/>
      <c r="Z1048" s="313"/>
      <c r="AA1048" s="313"/>
      <c r="AB1048" s="313"/>
      <c r="AC1048" s="313"/>
      <c r="AD1048" s="380"/>
      <c r="AE1048" s="316"/>
      <c r="AF1048" s="363"/>
      <c r="AG1048" s="315"/>
      <c r="AH1048" s="313"/>
      <c r="AI1048" s="313"/>
      <c r="AJ1048" s="313"/>
      <c r="AK1048" s="313"/>
      <c r="AL1048" s="300"/>
      <c r="AM1048" s="313"/>
      <c r="AN1048" s="311"/>
      <c r="AO1048" s="313"/>
      <c r="AP1048" s="373"/>
      <c r="AQ1048" s="336"/>
      <c r="AR1048" s="336"/>
      <c r="AS1048" s="336"/>
      <c r="AT1048" s="336"/>
      <c r="AU1048" s="336"/>
      <c r="AV1048" s="336"/>
      <c r="AW1048" s="336"/>
      <c r="AX1048" s="336"/>
      <c r="AY1048" s="336"/>
      <c r="AZ1048" s="336"/>
      <c r="BA1048" s="336"/>
      <c r="BB1048" s="336"/>
      <c r="BC1048" s="336"/>
      <c r="BD1048" s="336"/>
      <c r="BE1048" s="336"/>
      <c r="BF1048" s="336"/>
    </row>
    <row r="1049" spans="1:58" s="109" customFormat="1" ht="12.95" customHeight="1">
      <c r="A1049" s="376"/>
      <c r="B1049" s="365"/>
      <c r="C1049" s="300"/>
      <c r="D1049" s="300"/>
      <c r="E1049" s="379"/>
      <c r="F1049" s="361"/>
      <c r="G1049" s="315"/>
      <c r="H1049" s="315"/>
      <c r="I1049" s="315"/>
      <c r="J1049" s="315"/>
      <c r="K1049" s="315"/>
      <c r="L1049" s="300"/>
      <c r="M1049" s="250"/>
      <c r="N1049" s="371"/>
      <c r="O1049" s="251" t="str">
        <f>IFERROR(INDEX('Pipe Table'!$A$3:$R$39,MATCH('WELD LOG'!N1049,'Pipe Table'!$A$3:$A$39,),MATCH('WELD LOG'!M1049,'Pipe Table'!$A$3:$R$3,0)),"")</f>
        <v/>
      </c>
      <c r="P1049" s="601">
        <f t="shared" si="16"/>
        <v>0</v>
      </c>
      <c r="Q1049" s="372"/>
      <c r="R1049" s="316"/>
      <c r="S1049" s="300"/>
      <c r="T1049" s="314"/>
      <c r="U1049" s="316"/>
      <c r="V1049" s="348"/>
      <c r="W1049" s="300"/>
      <c r="X1049" s="313"/>
      <c r="Y1049" s="313"/>
      <c r="Z1049" s="313"/>
      <c r="AA1049" s="313"/>
      <c r="AB1049" s="313"/>
      <c r="AC1049" s="313"/>
      <c r="AD1049" s="380"/>
      <c r="AE1049" s="316"/>
      <c r="AF1049" s="363"/>
      <c r="AG1049" s="315"/>
      <c r="AH1049" s="313"/>
      <c r="AI1049" s="313"/>
      <c r="AJ1049" s="313"/>
      <c r="AK1049" s="313"/>
      <c r="AL1049" s="300"/>
      <c r="AM1049" s="313"/>
      <c r="AN1049" s="311"/>
      <c r="AO1049" s="313"/>
      <c r="AP1049" s="373"/>
      <c r="AQ1049" s="336"/>
      <c r="AR1049" s="336"/>
      <c r="AS1049" s="336"/>
      <c r="AT1049" s="336"/>
      <c r="AU1049" s="336"/>
      <c r="AV1049" s="336"/>
      <c r="AW1049" s="336"/>
      <c r="AX1049" s="336"/>
      <c r="AY1049" s="336"/>
      <c r="AZ1049" s="336"/>
      <c r="BA1049" s="336"/>
      <c r="BB1049" s="336"/>
      <c r="BC1049" s="336"/>
      <c r="BD1049" s="336"/>
      <c r="BE1049" s="336"/>
      <c r="BF1049" s="336"/>
    </row>
    <row r="1050" spans="1:58" s="109" customFormat="1" ht="12.95" customHeight="1">
      <c r="A1050" s="376"/>
      <c r="B1050" s="365"/>
      <c r="C1050" s="300"/>
      <c r="D1050" s="300"/>
      <c r="E1050" s="379"/>
      <c r="F1050" s="361"/>
      <c r="G1050" s="315"/>
      <c r="H1050" s="315"/>
      <c r="I1050" s="315"/>
      <c r="J1050" s="315"/>
      <c r="K1050" s="315"/>
      <c r="L1050" s="300"/>
      <c r="M1050" s="250"/>
      <c r="N1050" s="371"/>
      <c r="O1050" s="251" t="str">
        <f>IFERROR(INDEX('Pipe Table'!$A$3:$R$39,MATCH('WELD LOG'!N1050,'Pipe Table'!$A$3:$A$39,),MATCH('WELD LOG'!M1050,'Pipe Table'!$A$3:$R$3,0)),"")</f>
        <v/>
      </c>
      <c r="P1050" s="601">
        <f t="shared" si="16"/>
        <v>0</v>
      </c>
      <c r="Q1050" s="372"/>
      <c r="R1050" s="316"/>
      <c r="S1050" s="300"/>
      <c r="T1050" s="314"/>
      <c r="U1050" s="316"/>
      <c r="V1050" s="348"/>
      <c r="W1050" s="300"/>
      <c r="X1050" s="313"/>
      <c r="Y1050" s="313"/>
      <c r="Z1050" s="313"/>
      <c r="AA1050" s="313"/>
      <c r="AB1050" s="313"/>
      <c r="AC1050" s="313"/>
      <c r="AD1050" s="380"/>
      <c r="AE1050" s="316"/>
      <c r="AF1050" s="363"/>
      <c r="AG1050" s="315"/>
      <c r="AH1050" s="313"/>
      <c r="AI1050" s="313"/>
      <c r="AJ1050" s="313"/>
      <c r="AK1050" s="313"/>
      <c r="AL1050" s="300"/>
      <c r="AM1050" s="313"/>
      <c r="AN1050" s="311"/>
      <c r="AO1050" s="313"/>
      <c r="AP1050" s="373"/>
      <c r="AQ1050" s="336"/>
      <c r="AR1050" s="336"/>
      <c r="AS1050" s="336"/>
      <c r="AT1050" s="336"/>
      <c r="AU1050" s="336"/>
      <c r="AV1050" s="336"/>
      <c r="AW1050" s="336"/>
      <c r="AX1050" s="336"/>
      <c r="AY1050" s="336"/>
      <c r="AZ1050" s="336"/>
      <c r="BA1050" s="336"/>
      <c r="BB1050" s="336"/>
      <c r="BC1050" s="336"/>
      <c r="BD1050" s="336"/>
      <c r="BE1050" s="336"/>
      <c r="BF1050" s="336"/>
    </row>
    <row r="1051" spans="1:58" s="109" customFormat="1" ht="12.95" customHeight="1">
      <c r="A1051" s="376"/>
      <c r="B1051" s="365"/>
      <c r="C1051" s="300"/>
      <c r="D1051" s="300"/>
      <c r="E1051" s="379"/>
      <c r="F1051" s="361"/>
      <c r="G1051" s="315"/>
      <c r="H1051" s="315"/>
      <c r="I1051" s="315"/>
      <c r="J1051" s="315"/>
      <c r="K1051" s="315"/>
      <c r="L1051" s="300"/>
      <c r="M1051" s="250"/>
      <c r="N1051" s="371"/>
      <c r="O1051" s="251" t="str">
        <f>IFERROR(INDEX('Pipe Table'!$A$3:$R$39,MATCH('WELD LOG'!N1051,'Pipe Table'!$A$3:$A$39,),MATCH('WELD LOG'!M1051,'Pipe Table'!$A$3:$R$3,0)),"")</f>
        <v/>
      </c>
      <c r="P1051" s="601">
        <f t="shared" si="16"/>
        <v>0</v>
      </c>
      <c r="Q1051" s="372"/>
      <c r="R1051" s="316"/>
      <c r="S1051" s="300"/>
      <c r="T1051" s="314"/>
      <c r="U1051" s="316"/>
      <c r="V1051" s="348"/>
      <c r="W1051" s="300"/>
      <c r="X1051" s="313"/>
      <c r="Y1051" s="313"/>
      <c r="Z1051" s="313"/>
      <c r="AA1051" s="313"/>
      <c r="AB1051" s="313"/>
      <c r="AC1051" s="313"/>
      <c r="AD1051" s="380"/>
      <c r="AE1051" s="316"/>
      <c r="AF1051" s="363"/>
      <c r="AG1051" s="315"/>
      <c r="AH1051" s="313"/>
      <c r="AI1051" s="313"/>
      <c r="AJ1051" s="313"/>
      <c r="AK1051" s="313"/>
      <c r="AL1051" s="300"/>
      <c r="AM1051" s="313"/>
      <c r="AN1051" s="311"/>
      <c r="AO1051" s="313"/>
      <c r="AP1051" s="373"/>
      <c r="AQ1051" s="336"/>
      <c r="AR1051" s="336"/>
      <c r="AS1051" s="336"/>
      <c r="AT1051" s="336"/>
      <c r="AU1051" s="336"/>
      <c r="AV1051" s="336"/>
      <c r="AW1051" s="336"/>
      <c r="AX1051" s="336"/>
      <c r="AY1051" s="336"/>
      <c r="AZ1051" s="336"/>
      <c r="BA1051" s="336"/>
      <c r="BB1051" s="336"/>
      <c r="BC1051" s="336"/>
      <c r="BD1051" s="336"/>
      <c r="BE1051" s="336"/>
      <c r="BF1051" s="336"/>
    </row>
    <row r="1052" spans="1:58" s="109" customFormat="1" ht="12.95" customHeight="1">
      <c r="A1052" s="376"/>
      <c r="B1052" s="365"/>
      <c r="C1052" s="300"/>
      <c r="D1052" s="300"/>
      <c r="E1052" s="379"/>
      <c r="F1052" s="361"/>
      <c r="G1052" s="315"/>
      <c r="H1052" s="315"/>
      <c r="I1052" s="315"/>
      <c r="J1052" s="315"/>
      <c r="K1052" s="315"/>
      <c r="L1052" s="300"/>
      <c r="M1052" s="250"/>
      <c r="N1052" s="371"/>
      <c r="O1052" s="251" t="str">
        <f>IFERROR(INDEX('Pipe Table'!$A$3:$R$39,MATCH('WELD LOG'!N1052,'Pipe Table'!$A$3:$A$39,),MATCH('WELD LOG'!M1052,'Pipe Table'!$A$3:$R$3,0)),"")</f>
        <v/>
      </c>
      <c r="P1052" s="601">
        <f t="shared" si="16"/>
        <v>0</v>
      </c>
      <c r="Q1052" s="372"/>
      <c r="R1052" s="316"/>
      <c r="S1052" s="300"/>
      <c r="T1052" s="314"/>
      <c r="U1052" s="316"/>
      <c r="V1052" s="348"/>
      <c r="W1052" s="300"/>
      <c r="X1052" s="313"/>
      <c r="Y1052" s="313"/>
      <c r="Z1052" s="313"/>
      <c r="AA1052" s="313"/>
      <c r="AB1052" s="313"/>
      <c r="AC1052" s="313"/>
      <c r="AD1052" s="380"/>
      <c r="AE1052" s="316"/>
      <c r="AF1052" s="363"/>
      <c r="AG1052" s="315"/>
      <c r="AH1052" s="313"/>
      <c r="AI1052" s="313"/>
      <c r="AJ1052" s="313"/>
      <c r="AK1052" s="313"/>
      <c r="AL1052" s="300"/>
      <c r="AM1052" s="313"/>
      <c r="AN1052" s="311"/>
      <c r="AO1052" s="313"/>
      <c r="AP1052" s="373"/>
      <c r="AQ1052" s="336"/>
      <c r="AR1052" s="336"/>
      <c r="AS1052" s="336"/>
      <c r="AT1052" s="336"/>
      <c r="AU1052" s="336"/>
      <c r="AV1052" s="336"/>
      <c r="AW1052" s="336"/>
      <c r="AX1052" s="336"/>
      <c r="AY1052" s="336"/>
      <c r="AZ1052" s="336"/>
      <c r="BA1052" s="336"/>
      <c r="BB1052" s="336"/>
      <c r="BC1052" s="336"/>
      <c r="BD1052" s="336"/>
      <c r="BE1052" s="336"/>
      <c r="BF1052" s="336"/>
    </row>
    <row r="1053" spans="1:58" s="109" customFormat="1" ht="12.95" customHeight="1">
      <c r="A1053" s="376"/>
      <c r="B1053" s="365"/>
      <c r="C1053" s="300"/>
      <c r="D1053" s="300"/>
      <c r="E1053" s="379"/>
      <c r="F1053" s="361"/>
      <c r="G1053" s="315"/>
      <c r="H1053" s="315"/>
      <c r="I1053" s="315"/>
      <c r="J1053" s="315"/>
      <c r="K1053" s="315"/>
      <c r="L1053" s="300"/>
      <c r="M1053" s="250"/>
      <c r="N1053" s="371"/>
      <c r="O1053" s="251" t="str">
        <f>IFERROR(INDEX('Pipe Table'!$A$3:$R$39,MATCH('WELD LOG'!N1053,'Pipe Table'!$A$3:$A$39,),MATCH('WELD LOG'!M1053,'Pipe Table'!$A$3:$R$3,0)),"")</f>
        <v/>
      </c>
      <c r="P1053" s="601">
        <f t="shared" si="16"/>
        <v>0</v>
      </c>
      <c r="Q1053" s="372"/>
      <c r="R1053" s="316"/>
      <c r="S1053" s="300"/>
      <c r="T1053" s="314"/>
      <c r="U1053" s="316"/>
      <c r="V1053" s="348"/>
      <c r="W1053" s="300"/>
      <c r="X1053" s="313"/>
      <c r="Y1053" s="313"/>
      <c r="Z1053" s="350"/>
      <c r="AA1053" s="313"/>
      <c r="AB1053" s="313"/>
      <c r="AC1053" s="313"/>
      <c r="AD1053" s="380"/>
      <c r="AE1053" s="316"/>
      <c r="AF1053" s="363"/>
      <c r="AG1053" s="315"/>
      <c r="AH1053" s="313"/>
      <c r="AI1053" s="313"/>
      <c r="AJ1053" s="313"/>
      <c r="AK1053" s="313"/>
      <c r="AL1053" s="300"/>
      <c r="AM1053" s="313"/>
      <c r="AN1053" s="311"/>
      <c r="AO1053" s="313"/>
      <c r="AP1053" s="373"/>
      <c r="AQ1053" s="336"/>
      <c r="AR1053" s="336"/>
      <c r="AS1053" s="336"/>
      <c r="AT1053" s="336"/>
      <c r="AU1053" s="336"/>
      <c r="AV1053" s="336"/>
      <c r="AW1053" s="336"/>
      <c r="AX1053" s="336"/>
      <c r="AY1053" s="336"/>
      <c r="AZ1053" s="336"/>
      <c r="BA1053" s="336"/>
      <c r="BB1053" s="336"/>
      <c r="BC1053" s="336"/>
      <c r="BD1053" s="336"/>
      <c r="BE1053" s="336"/>
      <c r="BF1053" s="336"/>
    </row>
    <row r="1054" spans="1:58" s="109" customFormat="1" ht="12.95" customHeight="1">
      <c r="A1054" s="376"/>
      <c r="B1054" s="365"/>
      <c r="C1054" s="300"/>
      <c r="D1054" s="300"/>
      <c r="E1054" s="379"/>
      <c r="F1054" s="361"/>
      <c r="G1054" s="315"/>
      <c r="H1054" s="315"/>
      <c r="I1054" s="315"/>
      <c r="J1054" s="315"/>
      <c r="K1054" s="315"/>
      <c r="L1054" s="300"/>
      <c r="M1054" s="250"/>
      <c r="N1054" s="371"/>
      <c r="O1054" s="251" t="str">
        <f>IFERROR(INDEX('Pipe Table'!$A$3:$R$39,MATCH('WELD LOG'!N1054,'Pipe Table'!$A$3:$A$39,),MATCH('WELD LOG'!M1054,'Pipe Table'!$A$3:$R$3,0)),"")</f>
        <v/>
      </c>
      <c r="P1054" s="601">
        <f t="shared" si="16"/>
        <v>0</v>
      </c>
      <c r="Q1054" s="372"/>
      <c r="R1054" s="316"/>
      <c r="S1054" s="300"/>
      <c r="T1054" s="314"/>
      <c r="U1054" s="316"/>
      <c r="V1054" s="348"/>
      <c r="W1054" s="300"/>
      <c r="X1054" s="313"/>
      <c r="Y1054" s="313"/>
      <c r="Z1054" s="350"/>
      <c r="AA1054" s="313"/>
      <c r="AB1054" s="313"/>
      <c r="AC1054" s="313"/>
      <c r="AD1054" s="380"/>
      <c r="AE1054" s="316"/>
      <c r="AF1054" s="363"/>
      <c r="AG1054" s="315"/>
      <c r="AH1054" s="313"/>
      <c r="AI1054" s="313"/>
      <c r="AJ1054" s="313"/>
      <c r="AK1054" s="313"/>
      <c r="AL1054" s="300"/>
      <c r="AM1054" s="313"/>
      <c r="AN1054" s="311"/>
      <c r="AO1054" s="313"/>
      <c r="AP1054" s="373"/>
      <c r="AQ1054" s="336"/>
      <c r="AR1054" s="336"/>
      <c r="AS1054" s="336"/>
      <c r="AT1054" s="336"/>
      <c r="AU1054" s="336"/>
      <c r="AV1054" s="336"/>
      <c r="AW1054" s="336"/>
      <c r="AX1054" s="336"/>
      <c r="AY1054" s="336"/>
      <c r="AZ1054" s="336"/>
      <c r="BA1054" s="336"/>
      <c r="BB1054" s="336"/>
      <c r="BC1054" s="336"/>
      <c r="BD1054" s="336"/>
      <c r="BE1054" s="336"/>
      <c r="BF1054" s="336"/>
    </row>
    <row r="1055" spans="1:58" s="109" customFormat="1" ht="12.95" customHeight="1">
      <c r="A1055" s="376"/>
      <c r="B1055" s="365"/>
      <c r="C1055" s="300"/>
      <c r="D1055" s="300"/>
      <c r="E1055" s="379"/>
      <c r="F1055" s="361"/>
      <c r="G1055" s="315"/>
      <c r="H1055" s="315"/>
      <c r="I1055" s="315"/>
      <c r="J1055" s="315"/>
      <c r="K1055" s="315"/>
      <c r="L1055" s="300"/>
      <c r="M1055" s="250"/>
      <c r="N1055" s="371"/>
      <c r="O1055" s="251" t="str">
        <f>IFERROR(INDEX('Pipe Table'!$A$3:$R$39,MATCH('WELD LOG'!N1055,'Pipe Table'!$A$3:$A$39,),MATCH('WELD LOG'!M1055,'Pipe Table'!$A$3:$R$3,0)),"")</f>
        <v/>
      </c>
      <c r="P1055" s="601">
        <f t="shared" si="16"/>
        <v>0</v>
      </c>
      <c r="Q1055" s="372"/>
      <c r="R1055" s="316"/>
      <c r="S1055" s="300"/>
      <c r="T1055" s="314"/>
      <c r="U1055" s="316"/>
      <c r="V1055" s="348"/>
      <c r="W1055" s="300"/>
      <c r="X1055" s="313"/>
      <c r="Y1055" s="313"/>
      <c r="Z1055" s="350"/>
      <c r="AA1055" s="313"/>
      <c r="AB1055" s="313"/>
      <c r="AC1055" s="313"/>
      <c r="AD1055" s="380"/>
      <c r="AE1055" s="316"/>
      <c r="AF1055" s="363"/>
      <c r="AG1055" s="315"/>
      <c r="AH1055" s="313"/>
      <c r="AI1055" s="313"/>
      <c r="AJ1055" s="313"/>
      <c r="AK1055" s="313"/>
      <c r="AL1055" s="300"/>
      <c r="AM1055" s="313"/>
      <c r="AN1055" s="311"/>
      <c r="AO1055" s="313"/>
      <c r="AP1055" s="373"/>
      <c r="AQ1055" s="336"/>
      <c r="AR1055" s="336"/>
      <c r="AS1055" s="336"/>
      <c r="AT1055" s="336"/>
      <c r="AU1055" s="336"/>
      <c r="AV1055" s="336"/>
      <c r="AW1055" s="336"/>
      <c r="AX1055" s="336"/>
      <c r="AY1055" s="336"/>
      <c r="AZ1055" s="336"/>
      <c r="BA1055" s="336"/>
      <c r="BB1055" s="336"/>
      <c r="BC1055" s="336"/>
      <c r="BD1055" s="336"/>
      <c r="BE1055" s="336"/>
      <c r="BF1055" s="336"/>
    </row>
    <row r="1056" spans="1:58" s="109" customFormat="1" ht="12.95" customHeight="1">
      <c r="A1056" s="376"/>
      <c r="B1056" s="365"/>
      <c r="C1056" s="300"/>
      <c r="D1056" s="300"/>
      <c r="E1056" s="379"/>
      <c r="F1056" s="361"/>
      <c r="G1056" s="315"/>
      <c r="H1056" s="315"/>
      <c r="I1056" s="315"/>
      <c r="J1056" s="315"/>
      <c r="K1056" s="315"/>
      <c r="L1056" s="300"/>
      <c r="M1056" s="250"/>
      <c r="N1056" s="371"/>
      <c r="O1056" s="251" t="str">
        <f>IFERROR(INDEX('Pipe Table'!$A$3:$R$39,MATCH('WELD LOG'!N1056,'Pipe Table'!$A$3:$A$39,),MATCH('WELD LOG'!M1056,'Pipe Table'!$A$3:$R$3,0)),"")</f>
        <v/>
      </c>
      <c r="P1056" s="601">
        <f t="shared" si="16"/>
        <v>0</v>
      </c>
      <c r="Q1056" s="372"/>
      <c r="R1056" s="316"/>
      <c r="S1056" s="300"/>
      <c r="T1056" s="314"/>
      <c r="U1056" s="316"/>
      <c r="V1056" s="348"/>
      <c r="W1056" s="300"/>
      <c r="X1056" s="313"/>
      <c r="Y1056" s="313"/>
      <c r="Z1056" s="350"/>
      <c r="AA1056" s="313"/>
      <c r="AB1056" s="313"/>
      <c r="AC1056" s="313"/>
      <c r="AD1056" s="380"/>
      <c r="AE1056" s="316"/>
      <c r="AF1056" s="363"/>
      <c r="AG1056" s="315"/>
      <c r="AH1056" s="313"/>
      <c r="AI1056" s="313"/>
      <c r="AJ1056" s="313"/>
      <c r="AK1056" s="313"/>
      <c r="AL1056" s="300"/>
      <c r="AM1056" s="313"/>
      <c r="AN1056" s="311"/>
      <c r="AO1056" s="313"/>
      <c r="AP1056" s="373"/>
      <c r="AQ1056" s="336"/>
      <c r="AR1056" s="336"/>
      <c r="AS1056" s="336"/>
      <c r="AT1056" s="336"/>
      <c r="AU1056" s="336"/>
      <c r="AV1056" s="336"/>
      <c r="AW1056" s="336"/>
      <c r="AX1056" s="336"/>
      <c r="AY1056" s="336"/>
      <c r="AZ1056" s="336"/>
      <c r="BA1056" s="336"/>
      <c r="BB1056" s="336"/>
      <c r="BC1056" s="336"/>
      <c r="BD1056" s="336"/>
      <c r="BE1056" s="336"/>
      <c r="BF1056" s="336"/>
    </row>
    <row r="1057" spans="1:58" s="109" customFormat="1" ht="12.95" customHeight="1">
      <c r="A1057" s="376"/>
      <c r="B1057" s="365"/>
      <c r="C1057" s="300"/>
      <c r="D1057" s="300"/>
      <c r="E1057" s="379"/>
      <c r="F1057" s="361"/>
      <c r="G1057" s="315"/>
      <c r="H1057" s="315"/>
      <c r="I1057" s="315"/>
      <c r="J1057" s="315"/>
      <c r="K1057" s="315"/>
      <c r="L1057" s="300"/>
      <c r="M1057" s="250"/>
      <c r="N1057" s="371"/>
      <c r="O1057" s="251" t="str">
        <f>IFERROR(INDEX('Pipe Table'!$A$3:$R$39,MATCH('WELD LOG'!N1057,'Pipe Table'!$A$3:$A$39,),MATCH('WELD LOG'!M1057,'Pipe Table'!$A$3:$R$3,0)),"")</f>
        <v/>
      </c>
      <c r="P1057" s="601">
        <f t="shared" si="16"/>
        <v>0</v>
      </c>
      <c r="Q1057" s="372"/>
      <c r="R1057" s="316"/>
      <c r="S1057" s="300"/>
      <c r="T1057" s="314"/>
      <c r="U1057" s="316"/>
      <c r="V1057" s="348"/>
      <c r="W1057" s="300"/>
      <c r="X1057" s="313"/>
      <c r="Y1057" s="313"/>
      <c r="Z1057" s="350"/>
      <c r="AA1057" s="313"/>
      <c r="AB1057" s="313"/>
      <c r="AC1057" s="313"/>
      <c r="AD1057" s="380"/>
      <c r="AE1057" s="316"/>
      <c r="AF1057" s="363"/>
      <c r="AG1057" s="315"/>
      <c r="AH1057" s="313"/>
      <c r="AI1057" s="313"/>
      <c r="AJ1057" s="313"/>
      <c r="AK1057" s="313"/>
      <c r="AL1057" s="300"/>
      <c r="AM1057" s="313"/>
      <c r="AN1057" s="311"/>
      <c r="AO1057" s="313"/>
      <c r="AP1057" s="373"/>
      <c r="AQ1057" s="336"/>
      <c r="AR1057" s="336"/>
      <c r="AS1057" s="336"/>
      <c r="AT1057" s="336"/>
      <c r="AU1057" s="336"/>
      <c r="AV1057" s="336"/>
      <c r="AW1057" s="336"/>
      <c r="AX1057" s="336"/>
      <c r="AY1057" s="336"/>
      <c r="AZ1057" s="336"/>
      <c r="BA1057" s="336"/>
      <c r="BB1057" s="336"/>
      <c r="BC1057" s="336"/>
      <c r="BD1057" s="336"/>
      <c r="BE1057" s="336"/>
      <c r="BF1057" s="336"/>
    </row>
    <row r="1058" spans="1:58" s="109" customFormat="1" ht="12.95" customHeight="1">
      <c r="A1058" s="376"/>
      <c r="B1058" s="365"/>
      <c r="C1058" s="300"/>
      <c r="D1058" s="300"/>
      <c r="E1058" s="379"/>
      <c r="F1058" s="361"/>
      <c r="G1058" s="315"/>
      <c r="H1058" s="315"/>
      <c r="I1058" s="315"/>
      <c r="J1058" s="315"/>
      <c r="K1058" s="315"/>
      <c r="L1058" s="300"/>
      <c r="M1058" s="250"/>
      <c r="N1058" s="371"/>
      <c r="O1058" s="251" t="str">
        <f>IFERROR(INDEX('Pipe Table'!$A$3:$R$39,MATCH('WELD LOG'!N1058,'Pipe Table'!$A$3:$A$39,),MATCH('WELD LOG'!M1058,'Pipe Table'!$A$3:$R$3,0)),"")</f>
        <v/>
      </c>
      <c r="P1058" s="601">
        <f t="shared" si="16"/>
        <v>0</v>
      </c>
      <c r="Q1058" s="372"/>
      <c r="R1058" s="316"/>
      <c r="S1058" s="300"/>
      <c r="T1058" s="314"/>
      <c r="U1058" s="316"/>
      <c r="V1058" s="348"/>
      <c r="W1058" s="300"/>
      <c r="X1058" s="313"/>
      <c r="Y1058" s="313"/>
      <c r="Z1058" s="350"/>
      <c r="AA1058" s="350"/>
      <c r="AB1058" s="350"/>
      <c r="AC1058" s="313"/>
      <c r="AD1058" s="380"/>
      <c r="AE1058" s="316"/>
      <c r="AF1058" s="363"/>
      <c r="AG1058" s="315"/>
      <c r="AH1058" s="313"/>
      <c r="AI1058" s="350"/>
      <c r="AJ1058" s="350"/>
      <c r="AK1058" s="350"/>
      <c r="AL1058" s="300"/>
      <c r="AM1058" s="313"/>
      <c r="AN1058" s="311"/>
      <c r="AO1058" s="313"/>
      <c r="AP1058" s="373"/>
      <c r="AQ1058" s="336"/>
      <c r="AR1058" s="336"/>
      <c r="AS1058" s="336"/>
      <c r="AT1058" s="336"/>
      <c r="AU1058" s="336"/>
      <c r="AV1058" s="336"/>
      <c r="AW1058" s="336"/>
      <c r="AX1058" s="336"/>
      <c r="AY1058" s="336"/>
      <c r="AZ1058" s="336"/>
      <c r="BA1058" s="336"/>
      <c r="BB1058" s="336"/>
      <c r="BC1058" s="336"/>
      <c r="BD1058" s="336"/>
      <c r="BE1058" s="336"/>
      <c r="BF1058" s="336"/>
    </row>
    <row r="1059" spans="1:58" s="109" customFormat="1" ht="12.95" customHeight="1">
      <c r="A1059" s="376"/>
      <c r="B1059" s="365"/>
      <c r="C1059" s="300"/>
      <c r="D1059" s="300"/>
      <c r="E1059" s="379"/>
      <c r="F1059" s="361"/>
      <c r="G1059" s="315"/>
      <c r="H1059" s="315"/>
      <c r="I1059" s="315"/>
      <c r="J1059" s="315"/>
      <c r="K1059" s="315"/>
      <c r="L1059" s="300"/>
      <c r="M1059" s="250"/>
      <c r="N1059" s="371"/>
      <c r="O1059" s="251" t="str">
        <f>IFERROR(INDEX('Pipe Table'!$A$3:$R$39,MATCH('WELD LOG'!N1059,'Pipe Table'!$A$3:$A$39,),MATCH('WELD LOG'!M1059,'Pipe Table'!$A$3:$R$3,0)),"")</f>
        <v/>
      </c>
      <c r="P1059" s="601">
        <f t="shared" si="16"/>
        <v>0</v>
      </c>
      <c r="Q1059" s="372"/>
      <c r="R1059" s="316"/>
      <c r="S1059" s="300"/>
      <c r="T1059" s="314"/>
      <c r="U1059" s="316"/>
      <c r="V1059" s="348"/>
      <c r="W1059" s="300"/>
      <c r="X1059" s="313"/>
      <c r="Y1059" s="313"/>
      <c r="Z1059" s="350"/>
      <c r="AA1059" s="350"/>
      <c r="AB1059" s="350"/>
      <c r="AC1059" s="313"/>
      <c r="AD1059" s="380"/>
      <c r="AE1059" s="316"/>
      <c r="AF1059" s="363"/>
      <c r="AG1059" s="315"/>
      <c r="AH1059" s="313"/>
      <c r="AI1059" s="350"/>
      <c r="AJ1059" s="350"/>
      <c r="AK1059" s="350"/>
      <c r="AL1059" s="300"/>
      <c r="AM1059" s="313"/>
      <c r="AN1059" s="311"/>
      <c r="AO1059" s="313"/>
      <c r="AP1059" s="373"/>
      <c r="AQ1059" s="336"/>
      <c r="AR1059" s="336"/>
      <c r="AS1059" s="336"/>
      <c r="AT1059" s="336"/>
      <c r="AU1059" s="336"/>
      <c r="AV1059" s="336"/>
      <c r="AW1059" s="336"/>
      <c r="AX1059" s="336"/>
      <c r="AY1059" s="336"/>
      <c r="AZ1059" s="336"/>
      <c r="BA1059" s="336"/>
      <c r="BB1059" s="336"/>
      <c r="BC1059" s="336"/>
      <c r="BD1059" s="336"/>
      <c r="BE1059" s="336"/>
      <c r="BF1059" s="336"/>
    </row>
    <row r="1060" spans="1:58" s="109" customFormat="1" ht="12.95" customHeight="1">
      <c r="A1060" s="376"/>
      <c r="B1060" s="358"/>
      <c r="C1060" s="300"/>
      <c r="D1060" s="300"/>
      <c r="E1060" s="370"/>
      <c r="F1060" s="361"/>
      <c r="G1060" s="315"/>
      <c r="H1060" s="315"/>
      <c r="I1060" s="315"/>
      <c r="J1060" s="315"/>
      <c r="K1060" s="355"/>
      <c r="L1060" s="355"/>
      <c r="M1060" s="250"/>
      <c r="N1060" s="364"/>
      <c r="O1060" s="251" t="str">
        <f>IFERROR(INDEX('Pipe Table'!$A$3:$R$39,MATCH('WELD LOG'!N1060,'Pipe Table'!$A$3:$A$39,),MATCH('WELD LOG'!M1060,'Pipe Table'!$A$3:$R$3,0)),"")</f>
        <v/>
      </c>
      <c r="P1060" s="601">
        <f t="shared" si="16"/>
        <v>0</v>
      </c>
      <c r="Q1060" s="352"/>
      <c r="R1060" s="316"/>
      <c r="S1060" s="300"/>
      <c r="T1060" s="314"/>
      <c r="U1060" s="316"/>
      <c r="V1060" s="348"/>
      <c r="W1060" s="316"/>
      <c r="X1060" s="313"/>
      <c r="Y1060" s="313"/>
      <c r="Z1060" s="313"/>
      <c r="AA1060" s="313"/>
      <c r="AB1060" s="313"/>
      <c r="AC1060" s="313"/>
      <c r="AD1060" s="380"/>
      <c r="AE1060" s="316"/>
      <c r="AF1060" s="363"/>
      <c r="AG1060" s="315"/>
      <c r="AH1060" s="313"/>
      <c r="AI1060" s="313"/>
      <c r="AJ1060" s="313"/>
      <c r="AK1060" s="313"/>
      <c r="AL1060" s="367"/>
      <c r="AM1060" s="313"/>
      <c r="AN1060" s="377"/>
      <c r="AO1060" s="313"/>
      <c r="AP1060" s="373"/>
      <c r="AQ1060" s="336"/>
      <c r="AR1060" s="336"/>
      <c r="AS1060" s="336"/>
      <c r="AT1060" s="336"/>
      <c r="AU1060" s="336"/>
      <c r="AV1060" s="336"/>
      <c r="AW1060" s="336"/>
      <c r="AX1060" s="336"/>
      <c r="AY1060" s="336"/>
      <c r="AZ1060" s="336"/>
      <c r="BA1060" s="336"/>
      <c r="BB1060" s="336"/>
      <c r="BC1060" s="336"/>
      <c r="BD1060" s="336"/>
      <c r="BE1060" s="336"/>
      <c r="BF1060" s="336"/>
    </row>
    <row r="1061" spans="1:58" s="109" customFormat="1" ht="12.95" customHeight="1">
      <c r="A1061" s="376"/>
      <c r="B1061" s="365"/>
      <c r="C1061" s="300"/>
      <c r="D1061" s="300"/>
      <c r="E1061" s="362"/>
      <c r="F1061" s="361"/>
      <c r="G1061" s="315"/>
      <c r="H1061" s="315"/>
      <c r="I1061" s="315"/>
      <c r="J1061" s="315"/>
      <c r="K1061" s="315"/>
      <c r="L1061" s="300"/>
      <c r="M1061" s="250"/>
      <c r="N1061" s="371"/>
      <c r="O1061" s="251" t="str">
        <f>IFERROR(INDEX('Pipe Table'!$A$3:$R$39,MATCH('WELD LOG'!N1061,'Pipe Table'!$A$3:$A$39,),MATCH('WELD LOG'!M1061,'Pipe Table'!$A$3:$R$3,0)),"")</f>
        <v/>
      </c>
      <c r="P1061" s="601">
        <f t="shared" si="16"/>
        <v>0</v>
      </c>
      <c r="Q1061" s="372"/>
      <c r="R1061" s="316"/>
      <c r="S1061" s="300"/>
      <c r="T1061" s="314"/>
      <c r="U1061" s="316"/>
      <c r="V1061" s="348"/>
      <c r="W1061" s="316"/>
      <c r="X1061" s="313"/>
      <c r="Y1061" s="313"/>
      <c r="Z1061" s="313"/>
      <c r="AA1061" s="313"/>
      <c r="AB1061" s="313"/>
      <c r="AC1061" s="313"/>
      <c r="AD1061" s="380"/>
      <c r="AE1061" s="316"/>
      <c r="AF1061" s="363"/>
      <c r="AG1061" s="315"/>
      <c r="AH1061" s="313"/>
      <c r="AI1061" s="313"/>
      <c r="AJ1061" s="313"/>
      <c r="AK1061" s="313"/>
      <c r="AL1061" s="367"/>
      <c r="AM1061" s="313"/>
      <c r="AN1061" s="377"/>
      <c r="AO1061" s="313"/>
      <c r="AP1061" s="373"/>
      <c r="AQ1061" s="336"/>
      <c r="AR1061" s="336"/>
      <c r="AS1061" s="336"/>
      <c r="AT1061" s="336"/>
      <c r="AU1061" s="336"/>
      <c r="AV1061" s="336"/>
      <c r="AW1061" s="336"/>
      <c r="AX1061" s="336"/>
      <c r="AY1061" s="336"/>
      <c r="AZ1061" s="336"/>
      <c r="BA1061" s="336"/>
      <c r="BB1061" s="336"/>
      <c r="BC1061" s="336"/>
      <c r="BD1061" s="336"/>
      <c r="BE1061" s="336"/>
      <c r="BF1061" s="336"/>
    </row>
    <row r="1062" spans="1:58" s="109" customFormat="1" ht="12.95" customHeight="1">
      <c r="A1062" s="376"/>
      <c r="B1062" s="365"/>
      <c r="C1062" s="300"/>
      <c r="D1062" s="300"/>
      <c r="E1062" s="362"/>
      <c r="F1062" s="361"/>
      <c r="G1062" s="315"/>
      <c r="H1062" s="372"/>
      <c r="I1062" s="397"/>
      <c r="J1062" s="315"/>
      <c r="K1062" s="315"/>
      <c r="L1062" s="300"/>
      <c r="M1062" s="250"/>
      <c r="N1062" s="371"/>
      <c r="O1062" s="251" t="str">
        <f>IFERROR(INDEX('Pipe Table'!$A$3:$R$39,MATCH('WELD LOG'!N1062,'Pipe Table'!$A$3:$A$39,),MATCH('WELD LOG'!M1062,'Pipe Table'!$A$3:$R$3,0)),"")</f>
        <v/>
      </c>
      <c r="P1062" s="601">
        <f t="shared" si="16"/>
        <v>0</v>
      </c>
      <c r="Q1062" s="372"/>
      <c r="R1062" s="316"/>
      <c r="S1062" s="352"/>
      <c r="T1062" s="314"/>
      <c r="U1062" s="316"/>
      <c r="V1062" s="348"/>
      <c r="W1062" s="316"/>
      <c r="X1062" s="313"/>
      <c r="Y1062" s="313"/>
      <c r="Z1062" s="313"/>
      <c r="AA1062" s="313"/>
      <c r="AB1062" s="313"/>
      <c r="AC1062" s="313"/>
      <c r="AD1062" s="380"/>
      <c r="AE1062" s="316"/>
      <c r="AF1062" s="363"/>
      <c r="AG1062" s="315"/>
      <c r="AH1062" s="313"/>
      <c r="AI1062" s="313"/>
      <c r="AJ1062" s="313"/>
      <c r="AK1062" s="313"/>
      <c r="AL1062" s="367"/>
      <c r="AM1062" s="313"/>
      <c r="AN1062" s="377"/>
      <c r="AO1062" s="313"/>
      <c r="AP1062" s="373"/>
      <c r="AQ1062" s="336"/>
      <c r="AR1062" s="336"/>
      <c r="AS1062" s="336"/>
      <c r="AT1062" s="336"/>
      <c r="AU1062" s="336"/>
      <c r="AV1062" s="336"/>
      <c r="AW1062" s="336"/>
      <c r="AX1062" s="336"/>
      <c r="AY1062" s="336"/>
      <c r="AZ1062" s="336"/>
      <c r="BA1062" s="336"/>
      <c r="BB1062" s="336"/>
      <c r="BC1062" s="336"/>
      <c r="BD1062" s="336"/>
      <c r="BE1062" s="336"/>
      <c r="BF1062" s="336"/>
    </row>
    <row r="1063" spans="1:58" s="109" customFormat="1" ht="12.95" customHeight="1">
      <c r="A1063" s="341"/>
      <c r="B1063" s="365"/>
      <c r="C1063" s="300"/>
      <c r="D1063" s="300"/>
      <c r="E1063" s="362"/>
      <c r="F1063" s="361"/>
      <c r="G1063" s="315"/>
      <c r="H1063" s="315"/>
      <c r="I1063" s="315"/>
      <c r="J1063" s="315"/>
      <c r="K1063" s="315"/>
      <c r="L1063" s="368"/>
      <c r="M1063" s="250"/>
      <c r="N1063" s="366"/>
      <c r="O1063" s="251" t="str">
        <f>IFERROR(INDEX('Pipe Table'!$A$3:$R$39,MATCH('WELD LOG'!N1063,'Pipe Table'!$A$3:$A$39,),MATCH('WELD LOG'!M1063,'Pipe Table'!$A$3:$R$3,0)),"")</f>
        <v/>
      </c>
      <c r="P1063" s="601">
        <f t="shared" si="16"/>
        <v>0</v>
      </c>
      <c r="Q1063" s="367"/>
      <c r="R1063" s="316"/>
      <c r="S1063" s="300"/>
      <c r="T1063" s="314"/>
      <c r="U1063" s="316"/>
      <c r="V1063" s="348"/>
      <c r="W1063" s="300"/>
      <c r="X1063" s="313"/>
      <c r="Y1063" s="313"/>
      <c r="Z1063" s="313"/>
      <c r="AA1063" s="313"/>
      <c r="AB1063" s="313"/>
      <c r="AC1063" s="313"/>
      <c r="AD1063" s="380"/>
      <c r="AE1063" s="316"/>
      <c r="AF1063" s="363"/>
      <c r="AG1063" s="315"/>
      <c r="AH1063" s="313"/>
      <c r="AI1063" s="313"/>
      <c r="AJ1063" s="313"/>
      <c r="AK1063" s="313"/>
      <c r="AL1063" s="300"/>
      <c r="AM1063" s="311"/>
      <c r="AN1063" s="311"/>
      <c r="AO1063" s="313"/>
      <c r="AP1063" s="373"/>
      <c r="AQ1063" s="336"/>
      <c r="AR1063" s="336"/>
      <c r="AS1063" s="336"/>
      <c r="AT1063" s="336"/>
      <c r="AU1063" s="336"/>
      <c r="AV1063" s="336"/>
      <c r="AW1063" s="336"/>
      <c r="AX1063" s="336"/>
      <c r="AY1063" s="336"/>
      <c r="AZ1063" s="336"/>
      <c r="BA1063" s="336"/>
      <c r="BB1063" s="336"/>
      <c r="BC1063" s="336"/>
      <c r="BD1063" s="336"/>
      <c r="BE1063" s="336"/>
      <c r="BF1063" s="336"/>
    </row>
    <row r="1064" spans="1:58" s="109" customFormat="1" ht="12.95" customHeight="1">
      <c r="A1064" s="341"/>
      <c r="B1064" s="365"/>
      <c r="C1064" s="300"/>
      <c r="D1064" s="300"/>
      <c r="E1064" s="362"/>
      <c r="F1064" s="361"/>
      <c r="G1064" s="315"/>
      <c r="H1064" s="315"/>
      <c r="I1064" s="315"/>
      <c r="J1064" s="315"/>
      <c r="K1064" s="315"/>
      <c r="L1064" s="368"/>
      <c r="M1064" s="250"/>
      <c r="N1064" s="366"/>
      <c r="O1064" s="251" t="str">
        <f>IFERROR(INDEX('Pipe Table'!$A$3:$R$39,MATCH('WELD LOG'!N1064,'Pipe Table'!$A$3:$A$39,),MATCH('WELD LOG'!M1064,'Pipe Table'!$A$3:$R$3,0)),"")</f>
        <v/>
      </c>
      <c r="P1064" s="601">
        <f t="shared" si="16"/>
        <v>0</v>
      </c>
      <c r="Q1064" s="367"/>
      <c r="R1064" s="316"/>
      <c r="S1064" s="300"/>
      <c r="T1064" s="314"/>
      <c r="U1064" s="316"/>
      <c r="V1064" s="348"/>
      <c r="W1064" s="300"/>
      <c r="X1064" s="313"/>
      <c r="Y1064" s="313"/>
      <c r="Z1064" s="313"/>
      <c r="AA1064" s="313"/>
      <c r="AB1064" s="313"/>
      <c r="AC1064" s="313"/>
      <c r="AD1064" s="380"/>
      <c r="AE1064" s="316"/>
      <c r="AF1064" s="363"/>
      <c r="AG1064" s="315"/>
      <c r="AH1064" s="313"/>
      <c r="AI1064" s="313"/>
      <c r="AJ1064" s="313"/>
      <c r="AK1064" s="313"/>
      <c r="AL1064" s="300"/>
      <c r="AM1064" s="311"/>
      <c r="AN1064" s="311"/>
      <c r="AO1064" s="313"/>
      <c r="AP1064" s="373"/>
      <c r="AQ1064" s="336"/>
      <c r="AR1064" s="336"/>
      <c r="AS1064" s="336"/>
      <c r="AT1064" s="336"/>
      <c r="AU1064" s="336"/>
      <c r="AV1064" s="336"/>
      <c r="AW1064" s="336"/>
      <c r="AX1064" s="336"/>
      <c r="AY1064" s="336"/>
      <c r="AZ1064" s="336"/>
      <c r="BA1064" s="336"/>
      <c r="BB1064" s="336"/>
      <c r="BC1064" s="336"/>
      <c r="BD1064" s="336"/>
      <c r="BE1064" s="336"/>
      <c r="BF1064" s="336"/>
    </row>
    <row r="1065" spans="1:58" s="109" customFormat="1" ht="12.95" customHeight="1">
      <c r="A1065" s="341"/>
      <c r="B1065" s="365"/>
      <c r="C1065" s="300"/>
      <c r="D1065" s="300"/>
      <c r="E1065" s="362"/>
      <c r="F1065" s="361"/>
      <c r="G1065" s="315"/>
      <c r="H1065" s="315"/>
      <c r="I1065" s="315"/>
      <c r="J1065" s="315"/>
      <c r="K1065" s="315"/>
      <c r="L1065" s="368"/>
      <c r="M1065" s="250"/>
      <c r="N1065" s="366"/>
      <c r="O1065" s="251" t="str">
        <f>IFERROR(INDEX('Pipe Table'!$A$3:$R$39,MATCH('WELD LOG'!N1065,'Pipe Table'!$A$3:$A$39,),MATCH('WELD LOG'!M1065,'Pipe Table'!$A$3:$R$3,0)),"")</f>
        <v/>
      </c>
      <c r="P1065" s="601">
        <f t="shared" si="16"/>
        <v>0</v>
      </c>
      <c r="Q1065" s="367"/>
      <c r="R1065" s="316"/>
      <c r="S1065" s="300"/>
      <c r="T1065" s="314"/>
      <c r="U1065" s="316"/>
      <c r="V1065" s="348"/>
      <c r="W1065" s="300"/>
      <c r="X1065" s="313"/>
      <c r="Y1065" s="313"/>
      <c r="Z1065" s="313"/>
      <c r="AA1065" s="313"/>
      <c r="AB1065" s="313"/>
      <c r="AC1065" s="313"/>
      <c r="AD1065" s="380"/>
      <c r="AE1065" s="316"/>
      <c r="AF1065" s="363"/>
      <c r="AG1065" s="315"/>
      <c r="AH1065" s="313"/>
      <c r="AI1065" s="313"/>
      <c r="AJ1065" s="313"/>
      <c r="AK1065" s="313"/>
      <c r="AL1065" s="300"/>
      <c r="AM1065" s="311"/>
      <c r="AN1065" s="311"/>
      <c r="AO1065" s="313"/>
      <c r="AP1065" s="373"/>
      <c r="AQ1065" s="336"/>
      <c r="AR1065" s="336"/>
      <c r="AS1065" s="336"/>
      <c r="AT1065" s="336"/>
      <c r="AU1065" s="336"/>
      <c r="AV1065" s="336"/>
      <c r="AW1065" s="336"/>
      <c r="AX1065" s="336"/>
      <c r="AY1065" s="336"/>
      <c r="AZ1065" s="336"/>
      <c r="BA1065" s="336"/>
      <c r="BB1065" s="336"/>
      <c r="BC1065" s="336"/>
      <c r="BD1065" s="336"/>
      <c r="BE1065" s="336"/>
      <c r="BF1065" s="336"/>
    </row>
    <row r="1066" spans="1:58" s="109" customFormat="1" ht="12.95" customHeight="1">
      <c r="A1066" s="341"/>
      <c r="B1066" s="365"/>
      <c r="C1066" s="300"/>
      <c r="D1066" s="300"/>
      <c r="E1066" s="362"/>
      <c r="F1066" s="361"/>
      <c r="G1066" s="315"/>
      <c r="H1066" s="315"/>
      <c r="I1066" s="315"/>
      <c r="J1066" s="315"/>
      <c r="K1066" s="315"/>
      <c r="L1066" s="368"/>
      <c r="M1066" s="250"/>
      <c r="N1066" s="366"/>
      <c r="O1066" s="251" t="str">
        <f>IFERROR(INDEX('Pipe Table'!$A$3:$R$39,MATCH('WELD LOG'!N1066,'Pipe Table'!$A$3:$A$39,),MATCH('WELD LOG'!M1066,'Pipe Table'!$A$3:$R$3,0)),"")</f>
        <v/>
      </c>
      <c r="P1066" s="601">
        <f t="shared" si="16"/>
        <v>0</v>
      </c>
      <c r="Q1066" s="367"/>
      <c r="R1066" s="316"/>
      <c r="S1066" s="300"/>
      <c r="T1066" s="314"/>
      <c r="U1066" s="316"/>
      <c r="V1066" s="348"/>
      <c r="W1066" s="300"/>
      <c r="X1066" s="313"/>
      <c r="Y1066" s="313"/>
      <c r="Z1066" s="313"/>
      <c r="AA1066" s="313"/>
      <c r="AB1066" s="313"/>
      <c r="AC1066" s="313"/>
      <c r="AD1066" s="380"/>
      <c r="AE1066" s="316"/>
      <c r="AF1066" s="363"/>
      <c r="AG1066" s="315"/>
      <c r="AH1066" s="313"/>
      <c r="AI1066" s="313"/>
      <c r="AJ1066" s="313"/>
      <c r="AK1066" s="313"/>
      <c r="AL1066" s="300"/>
      <c r="AM1066" s="311"/>
      <c r="AN1066" s="311"/>
      <c r="AO1066" s="313"/>
      <c r="AP1066" s="373"/>
      <c r="AQ1066" s="336"/>
      <c r="AR1066" s="336"/>
      <c r="AS1066" s="336"/>
      <c r="AT1066" s="336"/>
      <c r="AU1066" s="336"/>
      <c r="AV1066" s="336"/>
      <c r="AW1066" s="336"/>
      <c r="AX1066" s="336"/>
      <c r="AY1066" s="336"/>
      <c r="AZ1066" s="336"/>
      <c r="BA1066" s="336"/>
      <c r="BB1066" s="336"/>
      <c r="BC1066" s="336"/>
      <c r="BD1066" s="336"/>
      <c r="BE1066" s="336"/>
      <c r="BF1066" s="336"/>
    </row>
    <row r="1067" spans="1:58" s="109" customFormat="1" ht="12.95" customHeight="1">
      <c r="A1067" s="341"/>
      <c r="B1067" s="365"/>
      <c r="C1067" s="300"/>
      <c r="D1067" s="300"/>
      <c r="E1067" s="362"/>
      <c r="F1067" s="361"/>
      <c r="G1067" s="315"/>
      <c r="H1067" s="315"/>
      <c r="I1067" s="315"/>
      <c r="J1067" s="315"/>
      <c r="K1067" s="315"/>
      <c r="L1067" s="368"/>
      <c r="M1067" s="250"/>
      <c r="N1067" s="366"/>
      <c r="O1067" s="251" t="str">
        <f>IFERROR(INDEX('Pipe Table'!$A$3:$R$39,MATCH('WELD LOG'!N1067,'Pipe Table'!$A$3:$A$39,),MATCH('WELD LOG'!M1067,'Pipe Table'!$A$3:$R$3,0)),"")</f>
        <v/>
      </c>
      <c r="P1067" s="601">
        <f t="shared" si="16"/>
        <v>0</v>
      </c>
      <c r="Q1067" s="367"/>
      <c r="R1067" s="316"/>
      <c r="S1067" s="300"/>
      <c r="T1067" s="314"/>
      <c r="U1067" s="316"/>
      <c r="V1067" s="348"/>
      <c r="W1067" s="300"/>
      <c r="X1067" s="313"/>
      <c r="Y1067" s="313"/>
      <c r="Z1067" s="313"/>
      <c r="AA1067" s="313"/>
      <c r="AB1067" s="313"/>
      <c r="AC1067" s="313"/>
      <c r="AD1067" s="380"/>
      <c r="AE1067" s="316"/>
      <c r="AF1067" s="363"/>
      <c r="AG1067" s="315"/>
      <c r="AH1067" s="313"/>
      <c r="AI1067" s="313"/>
      <c r="AJ1067" s="313"/>
      <c r="AK1067" s="313"/>
      <c r="AL1067" s="300"/>
      <c r="AM1067" s="311"/>
      <c r="AN1067" s="311"/>
      <c r="AO1067" s="313"/>
      <c r="AP1067" s="373"/>
      <c r="AQ1067" s="336"/>
      <c r="AR1067" s="336"/>
      <c r="AS1067" s="336"/>
      <c r="AT1067" s="336"/>
      <c r="AU1067" s="336"/>
      <c r="AV1067" s="336"/>
      <c r="AW1067" s="336"/>
      <c r="AX1067" s="336"/>
      <c r="AY1067" s="336"/>
      <c r="AZ1067" s="336"/>
      <c r="BA1067" s="336"/>
      <c r="BB1067" s="336"/>
      <c r="BC1067" s="336"/>
      <c r="BD1067" s="336"/>
      <c r="BE1067" s="336"/>
      <c r="BF1067" s="336"/>
    </row>
    <row r="1068" spans="1:58" s="109" customFormat="1" ht="12.95" customHeight="1">
      <c r="A1068" s="341"/>
      <c r="B1068" s="365"/>
      <c r="C1068" s="300"/>
      <c r="D1068" s="300"/>
      <c r="E1068" s="362"/>
      <c r="F1068" s="361"/>
      <c r="G1068" s="315"/>
      <c r="H1068" s="315"/>
      <c r="I1068" s="315"/>
      <c r="J1068" s="315"/>
      <c r="K1068" s="315"/>
      <c r="L1068" s="368"/>
      <c r="M1068" s="250"/>
      <c r="N1068" s="366"/>
      <c r="O1068" s="251" t="str">
        <f>IFERROR(INDEX('Pipe Table'!$A$3:$R$39,MATCH('WELD LOG'!N1068,'Pipe Table'!$A$3:$A$39,),MATCH('WELD LOG'!M1068,'Pipe Table'!$A$3:$R$3,0)),"")</f>
        <v/>
      </c>
      <c r="P1068" s="601">
        <f t="shared" si="16"/>
        <v>0</v>
      </c>
      <c r="Q1068" s="367"/>
      <c r="R1068" s="316"/>
      <c r="S1068" s="300"/>
      <c r="T1068" s="314"/>
      <c r="U1068" s="300"/>
      <c r="V1068" s="348"/>
      <c r="W1068" s="300"/>
      <c r="X1068" s="313"/>
      <c r="Y1068" s="313"/>
      <c r="Z1068" s="313"/>
      <c r="AA1068" s="313"/>
      <c r="AB1068" s="313"/>
      <c r="AC1068" s="313"/>
      <c r="AD1068" s="380"/>
      <c r="AE1068" s="316"/>
      <c r="AF1068" s="363"/>
      <c r="AG1068" s="315"/>
      <c r="AH1068" s="313"/>
      <c r="AI1068" s="313"/>
      <c r="AJ1068" s="313"/>
      <c r="AK1068" s="313"/>
      <c r="AL1068" s="300"/>
      <c r="AM1068" s="311"/>
      <c r="AN1068" s="311"/>
      <c r="AO1068" s="313"/>
      <c r="AP1068" s="373"/>
      <c r="AQ1068" s="336"/>
      <c r="AR1068" s="336"/>
      <c r="AS1068" s="336"/>
      <c r="AT1068" s="336"/>
      <c r="AU1068" s="336"/>
      <c r="AV1068" s="336"/>
      <c r="AW1068" s="336"/>
      <c r="AX1068" s="336"/>
      <c r="AY1068" s="336"/>
      <c r="AZ1068" s="336"/>
      <c r="BA1068" s="336"/>
      <c r="BB1068" s="336"/>
      <c r="BC1068" s="336"/>
      <c r="BD1068" s="336"/>
      <c r="BE1068" s="336"/>
      <c r="BF1068" s="336"/>
    </row>
    <row r="1069" spans="1:58" s="109" customFormat="1" ht="12.95" customHeight="1">
      <c r="A1069" s="341"/>
      <c r="B1069" s="355"/>
      <c r="C1069" s="300"/>
      <c r="D1069" s="355"/>
      <c r="E1069" s="353"/>
      <c r="F1069" s="361"/>
      <c r="G1069" s="315"/>
      <c r="H1069" s="315"/>
      <c r="I1069" s="315"/>
      <c r="J1069" s="315"/>
      <c r="K1069" s="355"/>
      <c r="L1069" s="368"/>
      <c r="M1069" s="250"/>
      <c r="N1069" s="371"/>
      <c r="O1069" s="251" t="str">
        <f>IFERROR(INDEX('Pipe Table'!$A$3:$R$39,MATCH('WELD LOG'!N1069,'Pipe Table'!$A$3:$A$39,),MATCH('WELD LOG'!M1069,'Pipe Table'!$A$3:$R$3,0)),"")</f>
        <v/>
      </c>
      <c r="P1069" s="601">
        <f t="shared" si="16"/>
        <v>0</v>
      </c>
      <c r="Q1069" s="372"/>
      <c r="R1069" s="316"/>
      <c r="S1069" s="300"/>
      <c r="T1069" s="314"/>
      <c r="U1069" s="316"/>
      <c r="V1069" s="348"/>
      <c r="W1069" s="300"/>
      <c r="X1069" s="313"/>
      <c r="Y1069" s="313"/>
      <c r="Z1069" s="313"/>
      <c r="AA1069" s="313"/>
      <c r="AB1069" s="313"/>
      <c r="AC1069" s="313"/>
      <c r="AD1069" s="380"/>
      <c r="AE1069" s="316"/>
      <c r="AF1069" s="363"/>
      <c r="AG1069" s="315"/>
      <c r="AH1069" s="313"/>
      <c r="AI1069" s="313"/>
      <c r="AJ1069" s="313"/>
      <c r="AK1069" s="313"/>
      <c r="AL1069" s="300"/>
      <c r="AM1069" s="313"/>
      <c r="AN1069" s="311"/>
      <c r="AO1069" s="313"/>
      <c r="AP1069" s="373"/>
      <c r="AQ1069" s="336"/>
      <c r="AR1069" s="336"/>
      <c r="AS1069" s="336"/>
      <c r="AT1069" s="336"/>
      <c r="AU1069" s="336"/>
      <c r="AV1069" s="336"/>
      <c r="AW1069" s="336"/>
      <c r="AX1069" s="336"/>
      <c r="AY1069" s="336"/>
      <c r="AZ1069" s="336"/>
      <c r="BA1069" s="336"/>
      <c r="BB1069" s="336"/>
      <c r="BC1069" s="336"/>
      <c r="BD1069" s="336"/>
      <c r="BE1069" s="336"/>
      <c r="BF1069" s="336"/>
    </row>
    <row r="1070" spans="1:58" s="109" customFormat="1" ht="12.95" customHeight="1">
      <c r="A1070" s="376"/>
      <c r="B1070" s="365"/>
      <c r="C1070" s="300"/>
      <c r="D1070" s="300"/>
      <c r="E1070" s="379"/>
      <c r="F1070" s="361"/>
      <c r="G1070" s="315"/>
      <c r="H1070" s="315"/>
      <c r="I1070" s="315"/>
      <c r="J1070" s="315"/>
      <c r="K1070" s="315"/>
      <c r="L1070" s="316"/>
      <c r="M1070" s="250"/>
      <c r="N1070" s="371"/>
      <c r="O1070" s="251" t="str">
        <f>IFERROR(INDEX('Pipe Table'!$A$3:$R$39,MATCH('WELD LOG'!N1070,'Pipe Table'!$A$3:$A$39,),MATCH('WELD LOG'!M1070,'Pipe Table'!$A$3:$R$3,0)),"")</f>
        <v/>
      </c>
      <c r="P1070" s="601">
        <f t="shared" si="16"/>
        <v>0</v>
      </c>
      <c r="Q1070" s="372"/>
      <c r="R1070" s="316"/>
      <c r="S1070" s="300"/>
      <c r="T1070" s="314"/>
      <c r="U1070" s="316"/>
      <c r="V1070" s="348"/>
      <c r="W1070" s="300"/>
      <c r="X1070" s="313"/>
      <c r="Y1070" s="313"/>
      <c r="Z1070" s="313"/>
      <c r="AA1070" s="369"/>
      <c r="AB1070" s="369"/>
      <c r="AC1070" s="313"/>
      <c r="AD1070" s="380"/>
      <c r="AE1070" s="316"/>
      <c r="AF1070" s="363"/>
      <c r="AG1070" s="315"/>
      <c r="AH1070" s="313"/>
      <c r="AI1070" s="313"/>
      <c r="AJ1070" s="313"/>
      <c r="AK1070" s="313"/>
      <c r="AL1070" s="300"/>
      <c r="AM1070" s="313"/>
      <c r="AN1070" s="311"/>
      <c r="AO1070" s="313"/>
      <c r="AP1070" s="373"/>
      <c r="AQ1070" s="336"/>
      <c r="AR1070" s="336"/>
      <c r="AS1070" s="336"/>
      <c r="AT1070" s="336"/>
      <c r="AU1070" s="336"/>
      <c r="AV1070" s="336"/>
      <c r="AW1070" s="336"/>
      <c r="AX1070" s="336"/>
      <c r="AY1070" s="336"/>
      <c r="AZ1070" s="336"/>
      <c r="BA1070" s="336"/>
      <c r="BB1070" s="336"/>
      <c r="BC1070" s="336"/>
      <c r="BD1070" s="336"/>
      <c r="BE1070" s="336"/>
      <c r="BF1070" s="336"/>
    </row>
    <row r="1071" spans="1:58" s="109" customFormat="1" ht="12.95" customHeight="1">
      <c r="A1071" s="376"/>
      <c r="B1071" s="365"/>
      <c r="C1071" s="300"/>
      <c r="D1071" s="300"/>
      <c r="E1071" s="379"/>
      <c r="F1071" s="361"/>
      <c r="G1071" s="315"/>
      <c r="H1071" s="315"/>
      <c r="I1071" s="315"/>
      <c r="J1071" s="315"/>
      <c r="K1071" s="315"/>
      <c r="L1071" s="316"/>
      <c r="M1071" s="345"/>
      <c r="N1071" s="371"/>
      <c r="O1071" s="251" t="str">
        <f>IFERROR(INDEX('Pipe Table'!$A$3:$R$39,MATCH('WELD LOG'!N1071,'Pipe Table'!$A$3:$A$39,),MATCH('WELD LOG'!M1071,'Pipe Table'!$A$3:$R$3,0)),"")</f>
        <v/>
      </c>
      <c r="P1071" s="601">
        <f t="shared" si="16"/>
        <v>0</v>
      </c>
      <c r="Q1071" s="372"/>
      <c r="R1071" s="316"/>
      <c r="S1071" s="300"/>
      <c r="T1071" s="314"/>
      <c r="U1071" s="316"/>
      <c r="V1071" s="348"/>
      <c r="W1071" s="300"/>
      <c r="X1071" s="313"/>
      <c r="Y1071" s="313"/>
      <c r="Z1071" s="313"/>
      <c r="AA1071" s="369"/>
      <c r="AB1071" s="369"/>
      <c r="AC1071" s="313"/>
      <c r="AD1071" s="380"/>
      <c r="AE1071" s="316"/>
      <c r="AF1071" s="363"/>
      <c r="AG1071" s="315"/>
      <c r="AH1071" s="313"/>
      <c r="AI1071" s="313"/>
      <c r="AJ1071" s="313"/>
      <c r="AK1071" s="313"/>
      <c r="AL1071" s="300"/>
      <c r="AM1071" s="313"/>
      <c r="AN1071" s="311"/>
      <c r="AO1071" s="313"/>
      <c r="AP1071" s="373"/>
      <c r="AQ1071" s="336"/>
      <c r="AR1071" s="336"/>
      <c r="AS1071" s="336"/>
      <c r="AT1071" s="336"/>
      <c r="AU1071" s="336"/>
      <c r="AV1071" s="336"/>
      <c r="AW1071" s="336"/>
      <c r="AX1071" s="336"/>
      <c r="AY1071" s="336"/>
      <c r="AZ1071" s="336"/>
      <c r="BA1071" s="336"/>
      <c r="BB1071" s="336"/>
      <c r="BC1071" s="336"/>
      <c r="BD1071" s="336"/>
      <c r="BE1071" s="336"/>
      <c r="BF1071" s="336"/>
    </row>
    <row r="1072" spans="1:58" s="109" customFormat="1" ht="12.95" customHeight="1">
      <c r="A1072" s="376"/>
      <c r="B1072" s="365"/>
      <c r="C1072" s="300"/>
      <c r="D1072" s="300"/>
      <c r="E1072" s="353"/>
      <c r="F1072" s="361"/>
      <c r="G1072" s="315"/>
      <c r="H1072" s="315"/>
      <c r="I1072" s="315"/>
      <c r="J1072" s="315"/>
      <c r="K1072" s="315"/>
      <c r="L1072" s="316"/>
      <c r="M1072" s="345"/>
      <c r="N1072" s="371"/>
      <c r="O1072" s="251" t="str">
        <f>IFERROR(INDEX('Pipe Table'!$A$3:$R$39,MATCH('WELD LOG'!N1072,'Pipe Table'!$A$3:$A$39,),MATCH('WELD LOG'!M1072,'Pipe Table'!$A$3:$R$3,0)),"")</f>
        <v/>
      </c>
      <c r="P1072" s="601">
        <f t="shared" si="16"/>
        <v>0</v>
      </c>
      <c r="Q1072" s="372"/>
      <c r="R1072" s="316"/>
      <c r="S1072" s="300"/>
      <c r="T1072" s="314"/>
      <c r="U1072" s="316"/>
      <c r="V1072" s="348"/>
      <c r="W1072" s="300"/>
      <c r="X1072" s="313"/>
      <c r="Y1072" s="313"/>
      <c r="Z1072" s="313"/>
      <c r="AA1072" s="313"/>
      <c r="AB1072" s="313"/>
      <c r="AC1072" s="313"/>
      <c r="AD1072" s="380"/>
      <c r="AE1072" s="316"/>
      <c r="AF1072" s="363"/>
      <c r="AG1072" s="315"/>
      <c r="AH1072" s="313"/>
      <c r="AI1072" s="313"/>
      <c r="AJ1072" s="313"/>
      <c r="AK1072" s="313"/>
      <c r="AL1072" s="318"/>
      <c r="AM1072" s="313"/>
      <c r="AN1072" s="311"/>
      <c r="AO1072" s="313"/>
      <c r="AP1072" s="373"/>
      <c r="AQ1072" s="336"/>
      <c r="AR1072" s="336"/>
      <c r="AS1072" s="336"/>
      <c r="AT1072" s="336"/>
      <c r="AU1072" s="336"/>
      <c r="AV1072" s="336"/>
      <c r="AW1072" s="336"/>
      <c r="AX1072" s="336"/>
      <c r="AY1072" s="336"/>
      <c r="AZ1072" s="336"/>
      <c r="BA1072" s="336"/>
      <c r="BB1072" s="336"/>
      <c r="BC1072" s="336"/>
      <c r="BD1072" s="336"/>
      <c r="BE1072" s="336"/>
      <c r="BF1072" s="336"/>
    </row>
    <row r="1073" spans="1:58" s="109" customFormat="1" ht="12.95" customHeight="1">
      <c r="A1073" s="376"/>
      <c r="B1073" s="365"/>
      <c r="C1073" s="300"/>
      <c r="D1073" s="300"/>
      <c r="E1073" s="353"/>
      <c r="F1073" s="361"/>
      <c r="G1073" s="315"/>
      <c r="H1073" s="315"/>
      <c r="I1073" s="315"/>
      <c r="J1073" s="315"/>
      <c r="K1073" s="315"/>
      <c r="L1073" s="316"/>
      <c r="M1073" s="345"/>
      <c r="N1073" s="371"/>
      <c r="O1073" s="251" t="str">
        <f>IFERROR(INDEX('Pipe Table'!$A$3:$R$39,MATCH('WELD LOG'!N1073,'Pipe Table'!$A$3:$A$39,),MATCH('WELD LOG'!M1073,'Pipe Table'!$A$3:$R$3,0)),"")</f>
        <v/>
      </c>
      <c r="P1073" s="601">
        <f t="shared" si="16"/>
        <v>0</v>
      </c>
      <c r="Q1073" s="372"/>
      <c r="R1073" s="316"/>
      <c r="S1073" s="300"/>
      <c r="T1073" s="314"/>
      <c r="U1073" s="316"/>
      <c r="V1073" s="348"/>
      <c r="W1073" s="300"/>
      <c r="X1073" s="313"/>
      <c r="Y1073" s="313"/>
      <c r="Z1073" s="313"/>
      <c r="AA1073" s="369"/>
      <c r="AB1073" s="369"/>
      <c r="AC1073" s="313"/>
      <c r="AD1073" s="380"/>
      <c r="AE1073" s="316"/>
      <c r="AF1073" s="363"/>
      <c r="AG1073" s="315"/>
      <c r="AH1073" s="313"/>
      <c r="AI1073" s="313"/>
      <c r="AJ1073" s="313"/>
      <c r="AK1073" s="313"/>
      <c r="AL1073" s="318"/>
      <c r="AM1073" s="313"/>
      <c r="AN1073" s="311"/>
      <c r="AO1073" s="313"/>
      <c r="AP1073" s="373"/>
      <c r="AQ1073" s="336"/>
      <c r="AR1073" s="336"/>
      <c r="AS1073" s="336"/>
      <c r="AT1073" s="336"/>
      <c r="AU1073" s="336"/>
      <c r="AV1073" s="336"/>
      <c r="AW1073" s="336"/>
      <c r="AX1073" s="336"/>
      <c r="AY1073" s="336"/>
      <c r="AZ1073" s="336"/>
      <c r="BA1073" s="336"/>
      <c r="BB1073" s="336"/>
      <c r="BC1073" s="336"/>
      <c r="BD1073" s="336"/>
      <c r="BE1073" s="336"/>
      <c r="BF1073" s="336"/>
    </row>
    <row r="1074" spans="1:58" s="109" customFormat="1" ht="12.95" customHeight="1">
      <c r="A1074" s="376"/>
      <c r="B1074" s="365"/>
      <c r="C1074" s="300"/>
      <c r="D1074" s="300"/>
      <c r="E1074" s="353"/>
      <c r="F1074" s="361"/>
      <c r="G1074" s="315"/>
      <c r="H1074" s="315"/>
      <c r="I1074" s="315"/>
      <c r="J1074" s="315"/>
      <c r="K1074" s="355"/>
      <c r="L1074" s="368"/>
      <c r="M1074" s="345"/>
      <c r="N1074" s="371"/>
      <c r="O1074" s="251" t="str">
        <f>IFERROR(INDEX('Pipe Table'!$A$3:$R$39,MATCH('WELD LOG'!N1074,'Pipe Table'!$A$3:$A$39,),MATCH('WELD LOG'!M1074,'Pipe Table'!$A$3:$R$3,0)),"")</f>
        <v/>
      </c>
      <c r="P1074" s="601">
        <f t="shared" si="16"/>
        <v>0</v>
      </c>
      <c r="Q1074" s="316"/>
      <c r="R1074" s="316"/>
      <c r="S1074" s="352"/>
      <c r="T1074" s="314"/>
      <c r="U1074" s="316"/>
      <c r="V1074" s="348"/>
      <c r="W1074" s="300"/>
      <c r="X1074" s="313"/>
      <c r="Y1074" s="313"/>
      <c r="Z1074" s="313"/>
      <c r="AA1074" s="313"/>
      <c r="AB1074" s="313"/>
      <c r="AC1074" s="313"/>
      <c r="AD1074" s="380"/>
      <c r="AE1074" s="316"/>
      <c r="AF1074" s="363"/>
      <c r="AG1074" s="315"/>
      <c r="AH1074" s="313"/>
      <c r="AI1074" s="313"/>
      <c r="AJ1074" s="313"/>
      <c r="AK1074" s="313"/>
      <c r="AL1074" s="270"/>
      <c r="AM1074" s="313"/>
      <c r="AN1074" s="311"/>
      <c r="AO1074" s="313"/>
      <c r="AP1074" s="373"/>
      <c r="AQ1074" s="336"/>
      <c r="AR1074" s="336"/>
      <c r="AS1074" s="336"/>
      <c r="AT1074" s="336"/>
      <c r="AU1074" s="336"/>
      <c r="AV1074" s="336"/>
      <c r="AW1074" s="336"/>
      <c r="AX1074" s="336"/>
      <c r="AY1074" s="336"/>
      <c r="AZ1074" s="336"/>
      <c r="BA1074" s="336"/>
      <c r="BB1074" s="336"/>
      <c r="BC1074" s="336"/>
      <c r="BD1074" s="336"/>
      <c r="BE1074" s="336"/>
      <c r="BF1074" s="336"/>
    </row>
    <row r="1075" spans="1:58" s="109" customFormat="1" ht="12.95" customHeight="1">
      <c r="A1075" s="376"/>
      <c r="B1075" s="358"/>
      <c r="C1075" s="300"/>
      <c r="D1075" s="355"/>
      <c r="E1075" s="353"/>
      <c r="F1075" s="361"/>
      <c r="G1075" s="315"/>
      <c r="H1075" s="315"/>
      <c r="I1075" s="315"/>
      <c r="J1075" s="315"/>
      <c r="K1075" s="355"/>
      <c r="L1075" s="368"/>
      <c r="M1075" s="345"/>
      <c r="N1075" s="366"/>
      <c r="O1075" s="251" t="str">
        <f>IFERROR(INDEX('Pipe Table'!$A$3:$R$39,MATCH('WELD LOG'!N1075,'Pipe Table'!$A$3:$A$39,),MATCH('WELD LOG'!M1075,'Pipe Table'!$A$3:$R$3,0)),"")</f>
        <v/>
      </c>
      <c r="P1075" s="601">
        <f t="shared" si="16"/>
        <v>0</v>
      </c>
      <c r="Q1075" s="367"/>
      <c r="R1075" s="316"/>
      <c r="S1075" s="352"/>
      <c r="T1075" s="314"/>
      <c r="U1075" s="316"/>
      <c r="V1075" s="348"/>
      <c r="W1075" s="300"/>
      <c r="X1075" s="313"/>
      <c r="Y1075" s="313"/>
      <c r="Z1075" s="313"/>
      <c r="AA1075" s="313"/>
      <c r="AB1075" s="313"/>
      <c r="AC1075" s="313"/>
      <c r="AD1075" s="380"/>
      <c r="AE1075" s="316"/>
      <c r="AF1075" s="363"/>
      <c r="AG1075" s="315"/>
      <c r="AH1075" s="313"/>
      <c r="AI1075" s="313"/>
      <c r="AJ1075" s="313"/>
      <c r="AK1075" s="313"/>
      <c r="AL1075" s="300"/>
      <c r="AM1075" s="313"/>
      <c r="AN1075" s="311"/>
      <c r="AO1075" s="313"/>
      <c r="AP1075" s="373"/>
      <c r="AQ1075" s="336"/>
      <c r="AR1075" s="336"/>
      <c r="AS1075" s="336"/>
      <c r="AT1075" s="336"/>
      <c r="AU1075" s="336"/>
      <c r="AV1075" s="336"/>
      <c r="AW1075" s="336"/>
      <c r="AX1075" s="336"/>
      <c r="AY1075" s="336"/>
      <c r="AZ1075" s="336"/>
      <c r="BA1075" s="336"/>
      <c r="BB1075" s="336"/>
      <c r="BC1075" s="336"/>
      <c r="BD1075" s="336"/>
      <c r="BE1075" s="336"/>
      <c r="BF1075" s="336"/>
    </row>
    <row r="1076" spans="1:58" s="109" customFormat="1" ht="12.95" customHeight="1">
      <c r="A1076" s="376"/>
      <c r="B1076" s="358"/>
      <c r="C1076" s="300"/>
      <c r="D1076" s="313"/>
      <c r="E1076" s="353"/>
      <c r="F1076" s="361"/>
      <c r="G1076" s="315"/>
      <c r="H1076" s="315"/>
      <c r="I1076" s="315"/>
      <c r="J1076" s="315"/>
      <c r="K1076" s="355"/>
      <c r="L1076" s="368"/>
      <c r="M1076" s="345"/>
      <c r="N1076" s="366"/>
      <c r="O1076" s="251" t="str">
        <f>IFERROR(INDEX('Pipe Table'!$A$3:$R$39,MATCH('WELD LOG'!N1076,'Pipe Table'!$A$3:$A$39,),MATCH('WELD LOG'!M1076,'Pipe Table'!$A$3:$R$3,0)),"")</f>
        <v/>
      </c>
      <c r="P1076" s="601">
        <f t="shared" si="16"/>
        <v>0</v>
      </c>
      <c r="Q1076" s="367"/>
      <c r="R1076" s="316"/>
      <c r="S1076" s="300"/>
      <c r="T1076" s="314"/>
      <c r="U1076" s="316"/>
      <c r="V1076" s="348"/>
      <c r="W1076" s="300"/>
      <c r="X1076" s="313"/>
      <c r="Y1076" s="313"/>
      <c r="Z1076" s="313"/>
      <c r="AA1076" s="313"/>
      <c r="AB1076" s="313"/>
      <c r="AC1076" s="313"/>
      <c r="AD1076" s="380"/>
      <c r="AE1076" s="316"/>
      <c r="AF1076" s="363"/>
      <c r="AG1076" s="315"/>
      <c r="AH1076" s="313"/>
      <c r="AI1076" s="313"/>
      <c r="AJ1076" s="313"/>
      <c r="AK1076" s="313"/>
      <c r="AL1076" s="300"/>
      <c r="AM1076" s="311"/>
      <c r="AN1076" s="311"/>
      <c r="AO1076" s="313"/>
      <c r="AP1076" s="373"/>
      <c r="AQ1076" s="336"/>
      <c r="AR1076" s="336"/>
      <c r="AS1076" s="336"/>
      <c r="AT1076" s="336"/>
      <c r="AU1076" s="336"/>
      <c r="AV1076" s="336"/>
      <c r="AW1076" s="336"/>
      <c r="AX1076" s="336"/>
      <c r="AY1076" s="336"/>
      <c r="AZ1076" s="336"/>
      <c r="BA1076" s="336"/>
      <c r="BB1076" s="336"/>
      <c r="BC1076" s="336"/>
      <c r="BD1076" s="336"/>
      <c r="BE1076" s="336"/>
      <c r="BF1076" s="336"/>
    </row>
    <row r="1077" spans="1:58" s="109" customFormat="1" ht="12.95" customHeight="1">
      <c r="A1077" s="376"/>
      <c r="B1077" s="358"/>
      <c r="C1077" s="300"/>
      <c r="D1077" s="300"/>
      <c r="E1077" s="353"/>
      <c r="F1077" s="361"/>
      <c r="G1077" s="315"/>
      <c r="H1077" s="315"/>
      <c r="I1077" s="315"/>
      <c r="J1077" s="315"/>
      <c r="K1077" s="355"/>
      <c r="L1077" s="368"/>
      <c r="M1077" s="345"/>
      <c r="N1077" s="366"/>
      <c r="O1077" s="251" t="str">
        <f>IFERROR(INDEX('Pipe Table'!$A$3:$R$39,MATCH('WELD LOG'!N1077,'Pipe Table'!$A$3:$A$39,),MATCH('WELD LOG'!M1077,'Pipe Table'!$A$3:$R$3,0)),"")</f>
        <v/>
      </c>
      <c r="P1077" s="601">
        <f t="shared" si="16"/>
        <v>0</v>
      </c>
      <c r="Q1077" s="367"/>
      <c r="R1077" s="316"/>
      <c r="S1077" s="352"/>
      <c r="T1077" s="314"/>
      <c r="U1077" s="316"/>
      <c r="V1077" s="348"/>
      <c r="W1077" s="300"/>
      <c r="X1077" s="313"/>
      <c r="Y1077" s="313"/>
      <c r="Z1077" s="313"/>
      <c r="AA1077" s="350"/>
      <c r="AB1077" s="350"/>
      <c r="AC1077" s="313"/>
      <c r="AD1077" s="380"/>
      <c r="AE1077" s="316"/>
      <c r="AF1077" s="363"/>
      <c r="AG1077" s="315"/>
      <c r="AH1077" s="313"/>
      <c r="AI1077" s="313"/>
      <c r="AJ1077" s="313"/>
      <c r="AK1077" s="313"/>
      <c r="AL1077" s="300"/>
      <c r="AM1077" s="311"/>
      <c r="AN1077" s="311"/>
      <c r="AO1077" s="313"/>
      <c r="AP1077" s="373"/>
      <c r="AQ1077" s="336"/>
      <c r="AR1077" s="336"/>
      <c r="AS1077" s="336"/>
      <c r="AT1077" s="336"/>
      <c r="AU1077" s="336"/>
      <c r="AV1077" s="336"/>
      <c r="AW1077" s="336"/>
      <c r="AX1077" s="336"/>
      <c r="AY1077" s="336"/>
      <c r="AZ1077" s="336"/>
      <c r="BA1077" s="336"/>
      <c r="BB1077" s="336"/>
      <c r="BC1077" s="336"/>
      <c r="BD1077" s="336"/>
      <c r="BE1077" s="336"/>
      <c r="BF1077" s="336"/>
    </row>
    <row r="1078" spans="1:58" s="109" customFormat="1" ht="12.95" customHeight="1">
      <c r="A1078" s="376"/>
      <c r="B1078" s="358"/>
      <c r="C1078" s="300"/>
      <c r="D1078" s="300"/>
      <c r="E1078" s="353"/>
      <c r="F1078" s="361"/>
      <c r="G1078" s="315"/>
      <c r="H1078" s="315"/>
      <c r="I1078" s="315"/>
      <c r="J1078" s="315"/>
      <c r="K1078" s="355"/>
      <c r="L1078" s="368"/>
      <c r="M1078" s="345"/>
      <c r="N1078" s="371"/>
      <c r="O1078" s="251" t="str">
        <f>IFERROR(INDEX('Pipe Table'!$A$3:$R$39,MATCH('WELD LOG'!N1078,'Pipe Table'!$A$3:$A$39,),MATCH('WELD LOG'!M1078,'Pipe Table'!$A$3:$R$3,0)),"")</f>
        <v/>
      </c>
      <c r="P1078" s="601">
        <f t="shared" si="16"/>
        <v>0</v>
      </c>
      <c r="Q1078" s="372"/>
      <c r="R1078" s="316"/>
      <c r="S1078" s="300"/>
      <c r="T1078" s="314"/>
      <c r="U1078" s="316"/>
      <c r="V1078" s="348"/>
      <c r="W1078" s="300"/>
      <c r="X1078" s="313"/>
      <c r="Y1078" s="313"/>
      <c r="Z1078" s="313"/>
      <c r="AA1078" s="313"/>
      <c r="AB1078" s="313"/>
      <c r="AC1078" s="313"/>
      <c r="AD1078" s="380"/>
      <c r="AE1078" s="316"/>
      <c r="AF1078" s="363"/>
      <c r="AG1078" s="315"/>
      <c r="AH1078" s="313"/>
      <c r="AI1078" s="313"/>
      <c r="AJ1078" s="313"/>
      <c r="AK1078" s="313"/>
      <c r="AL1078" s="300"/>
      <c r="AM1078" s="311"/>
      <c r="AN1078" s="311"/>
      <c r="AO1078" s="313"/>
      <c r="AP1078" s="373"/>
      <c r="AQ1078" s="336"/>
      <c r="AR1078" s="336"/>
      <c r="AS1078" s="336"/>
      <c r="AT1078" s="336"/>
      <c r="AU1078" s="336"/>
      <c r="AV1078" s="336"/>
      <c r="AW1078" s="336"/>
      <c r="AX1078" s="336"/>
      <c r="AY1078" s="336"/>
      <c r="AZ1078" s="336"/>
      <c r="BA1078" s="336"/>
      <c r="BB1078" s="336"/>
      <c r="BC1078" s="336"/>
      <c r="BD1078" s="336"/>
      <c r="BE1078" s="336"/>
      <c r="BF1078" s="336"/>
    </row>
    <row r="1079" spans="1:58" s="109" customFormat="1" ht="12.95" customHeight="1">
      <c r="A1079" s="376"/>
      <c r="B1079" s="365"/>
      <c r="C1079" s="300"/>
      <c r="D1079" s="300"/>
      <c r="E1079" s="379"/>
      <c r="F1079" s="361"/>
      <c r="G1079" s="315"/>
      <c r="H1079" s="315"/>
      <c r="I1079" s="315"/>
      <c r="J1079" s="315"/>
      <c r="K1079" s="315"/>
      <c r="L1079" s="300"/>
      <c r="M1079" s="345"/>
      <c r="N1079" s="371"/>
      <c r="O1079" s="251" t="str">
        <f>IFERROR(INDEX('Pipe Table'!$A$3:$R$39,MATCH('WELD LOG'!N1079,'Pipe Table'!$A$3:$A$39,),MATCH('WELD LOG'!M1079,'Pipe Table'!$A$3:$R$3,0)),"")</f>
        <v/>
      </c>
      <c r="P1079" s="601">
        <f t="shared" si="16"/>
        <v>0</v>
      </c>
      <c r="Q1079" s="372"/>
      <c r="R1079" s="316"/>
      <c r="S1079" s="300"/>
      <c r="T1079" s="314"/>
      <c r="U1079" s="316"/>
      <c r="V1079" s="348"/>
      <c r="W1079" s="300"/>
      <c r="X1079" s="313"/>
      <c r="Y1079" s="313"/>
      <c r="Z1079" s="350"/>
      <c r="AA1079" s="313"/>
      <c r="AB1079" s="313"/>
      <c r="AC1079" s="313"/>
      <c r="AD1079" s="380"/>
      <c r="AE1079" s="316"/>
      <c r="AF1079" s="363"/>
      <c r="AG1079" s="315"/>
      <c r="AH1079" s="313"/>
      <c r="AI1079" s="313"/>
      <c r="AJ1079" s="313"/>
      <c r="AK1079" s="313"/>
      <c r="AL1079" s="318"/>
      <c r="AM1079" s="313"/>
      <c r="AN1079" s="311"/>
      <c r="AO1079" s="313"/>
      <c r="AP1079" s="373"/>
      <c r="AQ1079" s="336"/>
      <c r="AR1079" s="336"/>
      <c r="AS1079" s="336"/>
      <c r="AT1079" s="336"/>
      <c r="AU1079" s="336"/>
      <c r="AV1079" s="336"/>
      <c r="AW1079" s="336"/>
      <c r="AX1079" s="336"/>
      <c r="AY1079" s="336"/>
      <c r="AZ1079" s="336"/>
      <c r="BA1079" s="336"/>
      <c r="BB1079" s="336"/>
      <c r="BC1079" s="336"/>
      <c r="BD1079" s="336"/>
      <c r="BE1079" s="336"/>
      <c r="BF1079" s="336"/>
    </row>
    <row r="1080" spans="1:58" s="109" customFormat="1" ht="12.95" customHeight="1">
      <c r="A1080" s="376"/>
      <c r="B1080" s="365"/>
      <c r="C1080" s="300"/>
      <c r="D1080" s="300"/>
      <c r="E1080" s="362"/>
      <c r="F1080" s="361"/>
      <c r="G1080" s="315"/>
      <c r="H1080" s="315"/>
      <c r="I1080" s="315"/>
      <c r="J1080" s="315"/>
      <c r="K1080" s="315"/>
      <c r="L1080" s="316"/>
      <c r="M1080" s="345"/>
      <c r="N1080" s="371"/>
      <c r="O1080" s="251" t="str">
        <f>IFERROR(INDEX('Pipe Table'!$A$3:$R$39,MATCH('WELD LOG'!N1080,'Pipe Table'!$A$3:$A$39,),MATCH('WELD LOG'!M1080,'Pipe Table'!$A$3:$R$3,0)),"")</f>
        <v/>
      </c>
      <c r="P1080" s="601">
        <f t="shared" si="16"/>
        <v>0</v>
      </c>
      <c r="Q1080" s="372"/>
      <c r="R1080" s="316"/>
      <c r="S1080" s="300"/>
      <c r="T1080" s="314"/>
      <c r="U1080" s="316"/>
      <c r="V1080" s="348"/>
      <c r="W1080" s="300"/>
      <c r="X1080" s="313"/>
      <c r="Y1080" s="313"/>
      <c r="Z1080" s="313"/>
      <c r="AA1080" s="313"/>
      <c r="AB1080" s="313"/>
      <c r="AC1080" s="313"/>
      <c r="AD1080" s="380"/>
      <c r="AE1080" s="316"/>
      <c r="AF1080" s="363"/>
      <c r="AG1080" s="315"/>
      <c r="AH1080" s="313"/>
      <c r="AI1080" s="313"/>
      <c r="AJ1080" s="313"/>
      <c r="AK1080" s="313"/>
      <c r="AL1080" s="318"/>
      <c r="AM1080" s="313"/>
      <c r="AN1080" s="311"/>
      <c r="AO1080" s="313"/>
      <c r="AP1080" s="373"/>
      <c r="AQ1080" s="336"/>
      <c r="AR1080" s="336"/>
      <c r="AS1080" s="336"/>
      <c r="AT1080" s="336"/>
      <c r="AU1080" s="336"/>
      <c r="AV1080" s="336"/>
      <c r="AW1080" s="336"/>
      <c r="AX1080" s="336"/>
      <c r="AY1080" s="336"/>
      <c r="AZ1080" s="336"/>
      <c r="BA1080" s="336"/>
      <c r="BB1080" s="336"/>
      <c r="BC1080" s="336"/>
      <c r="BD1080" s="336"/>
      <c r="BE1080" s="336"/>
      <c r="BF1080" s="336"/>
    </row>
    <row r="1081" spans="1:58" s="109" customFormat="1" ht="12.95" customHeight="1">
      <c r="A1081" s="376"/>
      <c r="B1081" s="365"/>
      <c r="C1081" s="300"/>
      <c r="D1081" s="300"/>
      <c r="E1081" s="362"/>
      <c r="F1081" s="361"/>
      <c r="G1081" s="315"/>
      <c r="H1081" s="315"/>
      <c r="I1081" s="315"/>
      <c r="J1081" s="315"/>
      <c r="K1081" s="315"/>
      <c r="L1081" s="316"/>
      <c r="M1081" s="345"/>
      <c r="N1081" s="371"/>
      <c r="O1081" s="251" t="str">
        <f>IFERROR(INDEX('Pipe Table'!$A$3:$R$39,MATCH('WELD LOG'!N1081,'Pipe Table'!$A$3:$A$39,),MATCH('WELD LOG'!M1081,'Pipe Table'!$A$3:$R$3,0)),"")</f>
        <v/>
      </c>
      <c r="P1081" s="601">
        <f t="shared" si="16"/>
        <v>0</v>
      </c>
      <c r="Q1081" s="372"/>
      <c r="R1081" s="316"/>
      <c r="S1081" s="300"/>
      <c r="T1081" s="314"/>
      <c r="U1081" s="316"/>
      <c r="V1081" s="348"/>
      <c r="W1081" s="300"/>
      <c r="X1081" s="313"/>
      <c r="Y1081" s="313"/>
      <c r="Z1081" s="313"/>
      <c r="AA1081" s="313"/>
      <c r="AB1081" s="313"/>
      <c r="AC1081" s="313"/>
      <c r="AD1081" s="380"/>
      <c r="AE1081" s="316"/>
      <c r="AF1081" s="363"/>
      <c r="AG1081" s="315"/>
      <c r="AH1081" s="313"/>
      <c r="AI1081" s="313"/>
      <c r="AJ1081" s="313"/>
      <c r="AK1081" s="313"/>
      <c r="AL1081" s="318"/>
      <c r="AM1081" s="313"/>
      <c r="AN1081" s="311"/>
      <c r="AO1081" s="313"/>
      <c r="AP1081" s="373"/>
      <c r="AQ1081" s="336"/>
      <c r="AR1081" s="336"/>
      <c r="AS1081" s="336"/>
      <c r="AT1081" s="336"/>
      <c r="AU1081" s="336"/>
      <c r="AV1081" s="336"/>
      <c r="AW1081" s="336"/>
      <c r="AX1081" s="336"/>
      <c r="AY1081" s="336"/>
      <c r="AZ1081" s="336"/>
      <c r="BA1081" s="336"/>
      <c r="BB1081" s="336"/>
      <c r="BC1081" s="336"/>
      <c r="BD1081" s="336"/>
      <c r="BE1081" s="336"/>
      <c r="BF1081" s="336"/>
    </row>
    <row r="1082" spans="1:58" s="109" customFormat="1" ht="12.95" customHeight="1">
      <c r="A1082" s="376"/>
      <c r="B1082" s="365"/>
      <c r="C1082" s="300"/>
      <c r="D1082" s="300"/>
      <c r="E1082" s="362"/>
      <c r="F1082" s="361"/>
      <c r="G1082" s="315"/>
      <c r="H1082" s="315"/>
      <c r="I1082" s="315"/>
      <c r="J1082" s="315"/>
      <c r="K1082" s="315"/>
      <c r="L1082" s="300"/>
      <c r="M1082" s="345"/>
      <c r="N1082" s="371"/>
      <c r="O1082" s="251" t="str">
        <f>IFERROR(INDEX('Pipe Table'!$A$3:$R$39,MATCH('WELD LOG'!N1082,'Pipe Table'!$A$3:$A$39,),MATCH('WELD LOG'!M1082,'Pipe Table'!$A$3:$R$3,0)),"")</f>
        <v/>
      </c>
      <c r="P1082" s="601">
        <f t="shared" si="16"/>
        <v>0</v>
      </c>
      <c r="Q1082" s="372"/>
      <c r="R1082" s="316"/>
      <c r="S1082" s="300"/>
      <c r="T1082" s="314"/>
      <c r="U1082" s="316"/>
      <c r="V1082" s="348"/>
      <c r="W1082" s="300"/>
      <c r="X1082" s="313"/>
      <c r="Y1082" s="313"/>
      <c r="Z1082" s="313"/>
      <c r="AA1082" s="313"/>
      <c r="AB1082" s="313"/>
      <c r="AC1082" s="313"/>
      <c r="AD1082" s="380"/>
      <c r="AE1082" s="316"/>
      <c r="AF1082" s="363"/>
      <c r="AG1082" s="315"/>
      <c r="AH1082" s="313"/>
      <c r="AI1082" s="313"/>
      <c r="AJ1082" s="313"/>
      <c r="AK1082" s="313"/>
      <c r="AL1082" s="367"/>
      <c r="AM1082" s="313"/>
      <c r="AN1082" s="311"/>
      <c r="AO1082" s="313"/>
      <c r="AP1082" s="373"/>
      <c r="AQ1082" s="336"/>
      <c r="AR1082" s="336"/>
      <c r="AS1082" s="336"/>
      <c r="AT1082" s="336"/>
      <c r="AU1082" s="336"/>
      <c r="AV1082" s="336"/>
      <c r="AW1082" s="336"/>
      <c r="AX1082" s="336"/>
      <c r="AY1082" s="336"/>
      <c r="AZ1082" s="336"/>
      <c r="BA1082" s="336"/>
      <c r="BB1082" s="336"/>
      <c r="BC1082" s="336"/>
      <c r="BD1082" s="336"/>
      <c r="BE1082" s="336"/>
      <c r="BF1082" s="336"/>
    </row>
    <row r="1083" spans="1:58" s="109" customFormat="1" ht="12.95" customHeight="1">
      <c r="A1083" s="376"/>
      <c r="B1083" s="365"/>
      <c r="C1083" s="300"/>
      <c r="D1083" s="300"/>
      <c r="E1083" s="362"/>
      <c r="F1083" s="361"/>
      <c r="G1083" s="315"/>
      <c r="H1083" s="315"/>
      <c r="I1083" s="315"/>
      <c r="J1083" s="315"/>
      <c r="K1083" s="315"/>
      <c r="L1083" s="316"/>
      <c r="M1083" s="345"/>
      <c r="N1083" s="371"/>
      <c r="O1083" s="251" t="str">
        <f>IFERROR(INDEX('Pipe Table'!$A$3:$R$39,MATCH('WELD LOG'!N1083,'Pipe Table'!$A$3:$A$39,),MATCH('WELD LOG'!M1083,'Pipe Table'!$A$3:$R$3,0)),"")</f>
        <v/>
      </c>
      <c r="P1083" s="601">
        <f t="shared" si="16"/>
        <v>0</v>
      </c>
      <c r="Q1083" s="372"/>
      <c r="R1083" s="316"/>
      <c r="S1083" s="300"/>
      <c r="T1083" s="314"/>
      <c r="U1083" s="316"/>
      <c r="V1083" s="348"/>
      <c r="W1083" s="300"/>
      <c r="X1083" s="313"/>
      <c r="Y1083" s="313"/>
      <c r="Z1083" s="313"/>
      <c r="AA1083" s="313"/>
      <c r="AB1083" s="313"/>
      <c r="AC1083" s="313"/>
      <c r="AD1083" s="380"/>
      <c r="AE1083" s="316"/>
      <c r="AF1083" s="363"/>
      <c r="AG1083" s="315"/>
      <c r="AH1083" s="313"/>
      <c r="AI1083" s="313"/>
      <c r="AJ1083" s="313"/>
      <c r="AK1083" s="313"/>
      <c r="AL1083" s="318"/>
      <c r="AM1083" s="313"/>
      <c r="AN1083" s="311"/>
      <c r="AO1083" s="313"/>
      <c r="AP1083" s="373"/>
      <c r="AQ1083" s="336"/>
      <c r="AR1083" s="336"/>
      <c r="AS1083" s="336"/>
      <c r="AT1083" s="336"/>
      <c r="AU1083" s="336"/>
      <c r="AV1083" s="336"/>
      <c r="AW1083" s="336"/>
      <c r="AX1083" s="336"/>
      <c r="AY1083" s="336"/>
      <c r="AZ1083" s="336"/>
      <c r="BA1083" s="336"/>
      <c r="BB1083" s="336"/>
      <c r="BC1083" s="336"/>
      <c r="BD1083" s="336"/>
      <c r="BE1083" s="336"/>
      <c r="BF1083" s="336"/>
    </row>
    <row r="1084" spans="1:58" s="109" customFormat="1" ht="12.95" customHeight="1">
      <c r="A1084" s="376"/>
      <c r="B1084" s="365"/>
      <c r="C1084" s="300"/>
      <c r="D1084" s="300"/>
      <c r="E1084" s="362"/>
      <c r="F1084" s="361"/>
      <c r="G1084" s="315"/>
      <c r="H1084" s="315"/>
      <c r="I1084" s="315"/>
      <c r="J1084" s="315"/>
      <c r="K1084" s="315"/>
      <c r="L1084" s="316"/>
      <c r="M1084" s="345"/>
      <c r="N1084" s="371"/>
      <c r="O1084" s="251" t="str">
        <f>IFERROR(INDEX('Pipe Table'!$A$3:$R$39,MATCH('WELD LOG'!N1084,'Pipe Table'!$A$3:$A$39,),MATCH('WELD LOG'!M1084,'Pipe Table'!$A$3:$R$3,0)),"")</f>
        <v/>
      </c>
      <c r="P1084" s="601">
        <f t="shared" si="16"/>
        <v>0</v>
      </c>
      <c r="Q1084" s="372"/>
      <c r="R1084" s="316"/>
      <c r="S1084" s="300"/>
      <c r="T1084" s="314"/>
      <c r="U1084" s="316"/>
      <c r="V1084" s="348"/>
      <c r="W1084" s="300"/>
      <c r="X1084" s="313"/>
      <c r="Y1084" s="313"/>
      <c r="Z1084" s="313"/>
      <c r="AA1084" s="313"/>
      <c r="AB1084" s="313"/>
      <c r="AC1084" s="313"/>
      <c r="AD1084" s="380"/>
      <c r="AE1084" s="316"/>
      <c r="AF1084" s="363"/>
      <c r="AG1084" s="315"/>
      <c r="AH1084" s="313"/>
      <c r="AI1084" s="313"/>
      <c r="AJ1084" s="313"/>
      <c r="AK1084" s="313"/>
      <c r="AL1084" s="318"/>
      <c r="AM1084" s="313"/>
      <c r="AN1084" s="311"/>
      <c r="AO1084" s="313"/>
      <c r="AP1084" s="373"/>
      <c r="AQ1084" s="336"/>
      <c r="AR1084" s="336"/>
      <c r="AS1084" s="336"/>
      <c r="AT1084" s="336"/>
      <c r="AU1084" s="336"/>
      <c r="AV1084" s="336"/>
      <c r="AW1084" s="336"/>
      <c r="AX1084" s="336"/>
      <c r="AY1084" s="336"/>
      <c r="AZ1084" s="336"/>
      <c r="BA1084" s="336"/>
      <c r="BB1084" s="336"/>
      <c r="BC1084" s="336"/>
      <c r="BD1084" s="336"/>
      <c r="BE1084" s="336"/>
      <c r="BF1084" s="336"/>
    </row>
    <row r="1085" spans="1:58" s="109" customFormat="1" ht="12.95" customHeight="1">
      <c r="A1085" s="376"/>
      <c r="B1085" s="365"/>
      <c r="C1085" s="300"/>
      <c r="D1085" s="300"/>
      <c r="E1085" s="362"/>
      <c r="F1085" s="361"/>
      <c r="G1085" s="315"/>
      <c r="H1085" s="315"/>
      <c r="I1085" s="315"/>
      <c r="J1085" s="315"/>
      <c r="K1085" s="315"/>
      <c r="L1085" s="316"/>
      <c r="M1085" s="345"/>
      <c r="N1085" s="371"/>
      <c r="O1085" s="251" t="str">
        <f>IFERROR(INDEX('Pipe Table'!$A$3:$R$39,MATCH('WELD LOG'!N1085,'Pipe Table'!$A$3:$A$39,),MATCH('WELD LOG'!M1085,'Pipe Table'!$A$3:$R$3,0)),"")</f>
        <v/>
      </c>
      <c r="P1085" s="601">
        <f t="shared" si="16"/>
        <v>0</v>
      </c>
      <c r="Q1085" s="372"/>
      <c r="R1085" s="316"/>
      <c r="S1085" s="300"/>
      <c r="T1085" s="314"/>
      <c r="U1085" s="316"/>
      <c r="V1085" s="348"/>
      <c r="W1085" s="300"/>
      <c r="X1085" s="313"/>
      <c r="Y1085" s="313"/>
      <c r="Z1085" s="313"/>
      <c r="AA1085" s="313"/>
      <c r="AB1085" s="313"/>
      <c r="AC1085" s="313"/>
      <c r="AD1085" s="380"/>
      <c r="AE1085" s="316"/>
      <c r="AF1085" s="363"/>
      <c r="AG1085" s="315"/>
      <c r="AH1085" s="313"/>
      <c r="AI1085" s="313"/>
      <c r="AJ1085" s="313"/>
      <c r="AK1085" s="313"/>
      <c r="AL1085" s="318"/>
      <c r="AM1085" s="313"/>
      <c r="AN1085" s="311"/>
      <c r="AO1085" s="313"/>
      <c r="AP1085" s="373"/>
      <c r="AQ1085" s="336"/>
      <c r="AR1085" s="336"/>
      <c r="AS1085" s="336"/>
      <c r="AT1085" s="336"/>
      <c r="AU1085" s="336"/>
      <c r="AV1085" s="336"/>
      <c r="AW1085" s="336"/>
      <c r="AX1085" s="336"/>
      <c r="AY1085" s="336"/>
      <c r="AZ1085" s="336"/>
      <c r="BA1085" s="336"/>
      <c r="BB1085" s="336"/>
      <c r="BC1085" s="336"/>
      <c r="BD1085" s="336"/>
      <c r="BE1085" s="336"/>
      <c r="BF1085" s="336"/>
    </row>
    <row r="1086" spans="1:58" s="109" customFormat="1" ht="12.95" customHeight="1">
      <c r="A1086" s="376"/>
      <c r="B1086" s="365"/>
      <c r="C1086" s="300"/>
      <c r="D1086" s="300"/>
      <c r="E1086" s="362"/>
      <c r="F1086" s="361"/>
      <c r="G1086" s="315"/>
      <c r="H1086" s="315"/>
      <c r="I1086" s="315"/>
      <c r="J1086" s="315"/>
      <c r="K1086" s="315"/>
      <c r="L1086" s="316"/>
      <c r="M1086" s="345"/>
      <c r="N1086" s="371"/>
      <c r="O1086" s="251" t="str">
        <f>IFERROR(INDEX('Pipe Table'!$A$3:$R$39,MATCH('WELD LOG'!N1086,'Pipe Table'!$A$3:$A$39,),MATCH('WELD LOG'!M1086,'Pipe Table'!$A$3:$R$3,0)),"")</f>
        <v/>
      </c>
      <c r="P1086" s="601">
        <f t="shared" si="16"/>
        <v>0</v>
      </c>
      <c r="Q1086" s="372"/>
      <c r="R1086" s="316"/>
      <c r="S1086" s="300"/>
      <c r="T1086" s="314"/>
      <c r="U1086" s="316"/>
      <c r="V1086" s="348"/>
      <c r="W1086" s="300"/>
      <c r="X1086" s="313"/>
      <c r="Y1086" s="313"/>
      <c r="Z1086" s="313"/>
      <c r="AA1086" s="313"/>
      <c r="AB1086" s="313"/>
      <c r="AC1086" s="313"/>
      <c r="AD1086" s="380"/>
      <c r="AE1086" s="316"/>
      <c r="AF1086" s="363"/>
      <c r="AG1086" s="315"/>
      <c r="AH1086" s="313"/>
      <c r="AI1086" s="313"/>
      <c r="AJ1086" s="313"/>
      <c r="AK1086" s="313"/>
      <c r="AL1086" s="318"/>
      <c r="AM1086" s="313"/>
      <c r="AN1086" s="311"/>
      <c r="AO1086" s="313"/>
      <c r="AP1086" s="373"/>
      <c r="AQ1086" s="336"/>
      <c r="AR1086" s="336"/>
      <c r="AS1086" s="336"/>
      <c r="AT1086" s="336"/>
      <c r="AU1086" s="336"/>
      <c r="AV1086" s="336"/>
      <c r="AW1086" s="336"/>
      <c r="AX1086" s="336"/>
      <c r="AY1086" s="336"/>
      <c r="AZ1086" s="336"/>
      <c r="BA1086" s="336"/>
      <c r="BB1086" s="336"/>
      <c r="BC1086" s="336"/>
      <c r="BD1086" s="336"/>
      <c r="BE1086" s="336"/>
      <c r="BF1086" s="336"/>
    </row>
    <row r="1087" spans="1:58" s="109" customFormat="1" ht="12.95" customHeight="1">
      <c r="A1087" s="386"/>
      <c r="B1087" s="387"/>
      <c r="C1087" s="250"/>
      <c r="D1087" s="250"/>
      <c r="E1087" s="250"/>
      <c r="F1087" s="388"/>
      <c r="G1087" s="389"/>
      <c r="H1087" s="389"/>
      <c r="I1087" s="389"/>
      <c r="J1087" s="389"/>
      <c r="K1087" s="390"/>
      <c r="L1087" s="250"/>
      <c r="M1087" s="345"/>
      <c r="N1087" s="252"/>
      <c r="O1087" s="251" t="str">
        <f>IFERROR(INDEX('Pipe Table'!$A$3:$R$39,MATCH('WELD LOG'!N1087,'Pipe Table'!$A$3:$A$39,),MATCH('WELD LOG'!M1087,'Pipe Table'!$A$3:$R$3,0)),"")</f>
        <v/>
      </c>
      <c r="P1087" s="601">
        <f t="shared" si="16"/>
        <v>0</v>
      </c>
      <c r="Q1087" s="391"/>
      <c r="R1087" s="389"/>
      <c r="S1087" s="250"/>
      <c r="T1087" s="389"/>
      <c r="U1087" s="250"/>
      <c r="V1087" s="350"/>
      <c r="W1087" s="389"/>
      <c r="X1087" s="392"/>
      <c r="Y1087" s="392"/>
      <c r="Z1087" s="392"/>
      <c r="AA1087" s="392"/>
      <c r="AB1087" s="392"/>
      <c r="AC1087" s="392"/>
      <c r="AD1087" s="392"/>
      <c r="AE1087" s="250"/>
      <c r="AF1087" s="250"/>
      <c r="AG1087" s="315"/>
      <c r="AH1087" s="392"/>
      <c r="AI1087" s="392"/>
      <c r="AJ1087" s="392"/>
      <c r="AK1087" s="392"/>
      <c r="AL1087" s="250"/>
      <c r="AM1087" s="392"/>
      <c r="AN1087" s="392"/>
      <c r="AO1087" s="250"/>
      <c r="AP1087" s="393"/>
      <c r="AQ1087" s="336"/>
      <c r="AR1087" s="336"/>
      <c r="AS1087" s="336"/>
      <c r="AT1087" s="336"/>
      <c r="AU1087" s="336"/>
      <c r="AV1087" s="336"/>
      <c r="AW1087" s="336"/>
      <c r="AX1087" s="336"/>
      <c r="AY1087" s="336"/>
      <c r="AZ1087" s="336"/>
      <c r="BA1087" s="336"/>
      <c r="BB1087" s="336"/>
      <c r="BC1087" s="336"/>
      <c r="BD1087" s="336"/>
      <c r="BE1087" s="336"/>
      <c r="BF1087" s="336"/>
    </row>
    <row r="1088" spans="1:58" s="109" customFormat="1" ht="12.95" customHeight="1">
      <c r="A1088" s="386"/>
      <c r="B1088" s="387"/>
      <c r="C1088" s="250"/>
      <c r="D1088" s="250"/>
      <c r="E1088" s="250"/>
      <c r="F1088" s="388"/>
      <c r="G1088" s="389"/>
      <c r="H1088" s="389"/>
      <c r="I1088" s="389"/>
      <c r="J1088" s="389"/>
      <c r="K1088" s="390"/>
      <c r="L1088" s="250"/>
      <c r="M1088" s="345"/>
      <c r="N1088" s="252"/>
      <c r="O1088" s="251" t="str">
        <f>IFERROR(INDEX('Pipe Table'!$A$3:$R$39,MATCH('WELD LOG'!N1088,'Pipe Table'!$A$3:$A$39,),MATCH('WELD LOG'!M1088,'Pipe Table'!$A$3:$R$3,0)),"")</f>
        <v/>
      </c>
      <c r="P1088" s="601">
        <f t="shared" si="16"/>
        <v>0</v>
      </c>
      <c r="Q1088" s="391"/>
      <c r="R1088" s="389"/>
      <c r="S1088" s="250"/>
      <c r="T1088" s="389"/>
      <c r="U1088" s="250"/>
      <c r="V1088" s="350"/>
      <c r="W1088" s="389"/>
      <c r="X1088" s="392"/>
      <c r="Y1088" s="392"/>
      <c r="Z1088" s="392"/>
      <c r="AA1088" s="392"/>
      <c r="AB1088" s="392"/>
      <c r="AC1088" s="392"/>
      <c r="AD1088" s="392"/>
      <c r="AE1088" s="250"/>
      <c r="AF1088" s="250"/>
      <c r="AG1088" s="315"/>
      <c r="AH1088" s="392"/>
      <c r="AI1088" s="392"/>
      <c r="AJ1088" s="392"/>
      <c r="AK1088" s="392"/>
      <c r="AL1088" s="250"/>
      <c r="AM1088" s="392"/>
      <c r="AN1088" s="392"/>
      <c r="AO1088" s="250"/>
      <c r="AP1088" s="393"/>
      <c r="AQ1088" s="336"/>
      <c r="AR1088" s="336"/>
      <c r="AS1088" s="336"/>
      <c r="AT1088" s="336"/>
      <c r="AU1088" s="336"/>
      <c r="AV1088" s="336"/>
      <c r="AW1088" s="336"/>
      <c r="AX1088" s="336"/>
      <c r="AY1088" s="336"/>
      <c r="AZ1088" s="336"/>
      <c r="BA1088" s="336"/>
      <c r="BB1088" s="336"/>
      <c r="BC1088" s="336"/>
      <c r="BD1088" s="336"/>
      <c r="BE1088" s="336"/>
      <c r="BF1088" s="336"/>
    </row>
    <row r="1089" spans="1:58" s="109" customFormat="1" ht="12.95" customHeight="1">
      <c r="A1089" s="386"/>
      <c r="B1089" s="387"/>
      <c r="C1089" s="250"/>
      <c r="D1089" s="250"/>
      <c r="E1089" s="250"/>
      <c r="F1089" s="388"/>
      <c r="G1089" s="389"/>
      <c r="H1089" s="389"/>
      <c r="I1089" s="389"/>
      <c r="J1089" s="389"/>
      <c r="K1089" s="390"/>
      <c r="L1089" s="250"/>
      <c r="M1089" s="345"/>
      <c r="N1089" s="252"/>
      <c r="O1089" s="251" t="str">
        <f>IFERROR(INDEX('Pipe Table'!$A$3:$R$39,MATCH('WELD LOG'!N1089,'Pipe Table'!$A$3:$A$39,),MATCH('WELD LOG'!M1089,'Pipe Table'!$A$3:$R$3,0)),"")</f>
        <v/>
      </c>
      <c r="P1089" s="601">
        <f t="shared" si="16"/>
        <v>0</v>
      </c>
      <c r="Q1089" s="391"/>
      <c r="R1089" s="389"/>
      <c r="S1089" s="250"/>
      <c r="T1089" s="389"/>
      <c r="U1089" s="250"/>
      <c r="V1089" s="350"/>
      <c r="W1089" s="389"/>
      <c r="X1089" s="392"/>
      <c r="Y1089" s="392"/>
      <c r="Z1089" s="392"/>
      <c r="AA1089" s="392"/>
      <c r="AB1089" s="392"/>
      <c r="AC1089" s="392"/>
      <c r="AD1089" s="392"/>
      <c r="AE1089" s="250"/>
      <c r="AF1089" s="250"/>
      <c r="AG1089" s="315"/>
      <c r="AH1089" s="392"/>
      <c r="AI1089" s="392"/>
      <c r="AJ1089" s="392"/>
      <c r="AK1089" s="392"/>
      <c r="AL1089" s="250"/>
      <c r="AM1089" s="392"/>
      <c r="AN1089" s="392"/>
      <c r="AO1089" s="250"/>
      <c r="AP1089" s="393"/>
      <c r="AQ1089" s="336"/>
      <c r="AR1089" s="336"/>
      <c r="AS1089" s="336"/>
      <c r="AT1089" s="336"/>
      <c r="AU1089" s="336"/>
      <c r="AV1089" s="336"/>
      <c r="AW1089" s="336"/>
      <c r="AX1089" s="336"/>
      <c r="AY1089" s="336"/>
      <c r="AZ1089" s="336"/>
      <c r="BA1089" s="336"/>
      <c r="BB1089" s="336"/>
      <c r="BC1089" s="336"/>
      <c r="BD1089" s="336"/>
      <c r="BE1089" s="336"/>
      <c r="BF1089" s="336"/>
    </row>
    <row r="1090" spans="1:58" s="109" customFormat="1" ht="12.95" customHeight="1">
      <c r="A1090" s="386"/>
      <c r="B1090" s="387"/>
      <c r="C1090" s="250"/>
      <c r="D1090" s="250"/>
      <c r="E1090" s="250"/>
      <c r="F1090" s="388"/>
      <c r="G1090" s="389"/>
      <c r="H1090" s="389"/>
      <c r="I1090" s="389"/>
      <c r="J1090" s="389"/>
      <c r="K1090" s="390"/>
      <c r="L1090" s="250"/>
      <c r="M1090" s="250"/>
      <c r="N1090" s="252"/>
      <c r="O1090" s="251" t="str">
        <f>IFERROR(INDEX('Pipe Table'!$A$3:$R$39,MATCH('WELD LOG'!N1090,'Pipe Table'!$A$3:$A$39,),MATCH('WELD LOG'!M1090,'Pipe Table'!$A$3:$R$3,0)),"")</f>
        <v/>
      </c>
      <c r="P1090" s="601">
        <f t="shared" si="16"/>
        <v>0</v>
      </c>
      <c r="Q1090" s="391"/>
      <c r="R1090" s="389"/>
      <c r="S1090" s="250"/>
      <c r="T1090" s="389"/>
      <c r="U1090" s="250"/>
      <c r="V1090" s="350"/>
      <c r="W1090" s="389"/>
      <c r="X1090" s="392"/>
      <c r="Y1090" s="392"/>
      <c r="Z1090" s="392"/>
      <c r="AA1090" s="392"/>
      <c r="AB1090" s="392"/>
      <c r="AC1090" s="392"/>
      <c r="AD1090" s="392"/>
      <c r="AE1090" s="250"/>
      <c r="AF1090" s="250"/>
      <c r="AG1090" s="315"/>
      <c r="AH1090" s="392"/>
      <c r="AI1090" s="392"/>
      <c r="AJ1090" s="392"/>
      <c r="AK1090" s="392"/>
      <c r="AL1090" s="250"/>
      <c r="AM1090" s="392"/>
      <c r="AN1090" s="392"/>
      <c r="AO1090" s="250"/>
      <c r="AP1090" s="393"/>
      <c r="AQ1090" s="336"/>
      <c r="AR1090" s="336"/>
      <c r="AS1090" s="336"/>
      <c r="AT1090" s="336"/>
      <c r="AU1090" s="336"/>
      <c r="AV1090" s="336"/>
      <c r="AW1090" s="336"/>
      <c r="AX1090" s="336"/>
      <c r="AY1090" s="336"/>
      <c r="AZ1090" s="336"/>
      <c r="BA1090" s="336"/>
      <c r="BB1090" s="336"/>
      <c r="BC1090" s="336"/>
      <c r="BD1090" s="336"/>
      <c r="BE1090" s="336"/>
      <c r="BF1090" s="336"/>
    </row>
    <row r="1091" spans="1:58" s="109" customFormat="1" ht="12.95" customHeight="1">
      <c r="A1091" s="386"/>
      <c r="B1091" s="387"/>
      <c r="C1091" s="250"/>
      <c r="D1091" s="250"/>
      <c r="E1091" s="250"/>
      <c r="F1091" s="388"/>
      <c r="G1091" s="389"/>
      <c r="H1091" s="389"/>
      <c r="I1091" s="389"/>
      <c r="J1091" s="389"/>
      <c r="K1091" s="390"/>
      <c r="L1091" s="250"/>
      <c r="M1091" s="250"/>
      <c r="N1091" s="252"/>
      <c r="O1091" s="251" t="str">
        <f>IFERROR(INDEX('Pipe Table'!$A$3:$R$39,MATCH('WELD LOG'!N1091,'Pipe Table'!$A$3:$A$39,),MATCH('WELD LOG'!M1091,'Pipe Table'!$A$3:$R$3,0)),"")</f>
        <v/>
      </c>
      <c r="P1091" s="601">
        <f t="shared" si="16"/>
        <v>0</v>
      </c>
      <c r="Q1091" s="391"/>
      <c r="R1091" s="389"/>
      <c r="S1091" s="250"/>
      <c r="T1091" s="389"/>
      <c r="U1091" s="250"/>
      <c r="V1091" s="350"/>
      <c r="W1091" s="389"/>
      <c r="X1091" s="392"/>
      <c r="Y1091" s="392"/>
      <c r="Z1091" s="392"/>
      <c r="AA1091" s="392"/>
      <c r="AB1091" s="392"/>
      <c r="AC1091" s="392"/>
      <c r="AD1091" s="392"/>
      <c r="AE1091" s="250"/>
      <c r="AF1091" s="250"/>
      <c r="AG1091" s="315"/>
      <c r="AH1091" s="392"/>
      <c r="AI1091" s="392"/>
      <c r="AJ1091" s="392"/>
      <c r="AK1091" s="392"/>
      <c r="AL1091" s="250"/>
      <c r="AM1091" s="392"/>
      <c r="AN1091" s="392"/>
      <c r="AO1091" s="250"/>
      <c r="AP1091" s="393"/>
      <c r="AQ1091" s="336"/>
      <c r="AR1091" s="336"/>
      <c r="AS1091" s="336"/>
      <c r="AT1091" s="336"/>
      <c r="AU1091" s="336"/>
      <c r="AV1091" s="336"/>
      <c r="AW1091" s="336"/>
      <c r="AX1091" s="336"/>
      <c r="AY1091" s="336"/>
      <c r="AZ1091" s="336"/>
      <c r="BA1091" s="336"/>
      <c r="BB1091" s="336"/>
      <c r="BC1091" s="336"/>
      <c r="BD1091" s="336"/>
      <c r="BE1091" s="336"/>
      <c r="BF1091" s="336"/>
    </row>
    <row r="1092" spans="1:58" s="109" customFormat="1" ht="12.95" customHeight="1">
      <c r="A1092" s="386"/>
      <c r="B1092" s="387"/>
      <c r="C1092" s="250"/>
      <c r="D1092" s="250"/>
      <c r="E1092" s="250"/>
      <c r="F1092" s="388"/>
      <c r="G1092" s="389"/>
      <c r="H1092" s="389"/>
      <c r="I1092" s="389"/>
      <c r="J1092" s="389"/>
      <c r="K1092" s="390"/>
      <c r="L1092" s="250"/>
      <c r="M1092" s="250"/>
      <c r="N1092" s="252"/>
      <c r="O1092" s="251" t="str">
        <f>IFERROR(INDEX('Pipe Table'!$A$3:$R$39,MATCH('WELD LOG'!N1092,'Pipe Table'!$A$3:$A$39,),MATCH('WELD LOG'!M1092,'Pipe Table'!$A$3:$R$3,0)),"")</f>
        <v/>
      </c>
      <c r="P1092" s="601">
        <f t="shared" si="16"/>
        <v>0</v>
      </c>
      <c r="Q1092" s="391"/>
      <c r="R1092" s="389"/>
      <c r="S1092" s="250"/>
      <c r="T1092" s="389"/>
      <c r="U1092" s="250"/>
      <c r="V1092" s="350"/>
      <c r="W1092" s="389"/>
      <c r="X1092" s="392"/>
      <c r="Y1092" s="392"/>
      <c r="Z1092" s="392"/>
      <c r="AA1092" s="392"/>
      <c r="AB1092" s="392"/>
      <c r="AC1092" s="392"/>
      <c r="AD1092" s="392"/>
      <c r="AE1092" s="250"/>
      <c r="AF1092" s="250"/>
      <c r="AG1092" s="315"/>
      <c r="AH1092" s="392"/>
      <c r="AI1092" s="392"/>
      <c r="AJ1092" s="392"/>
      <c r="AK1092" s="392"/>
      <c r="AL1092" s="250"/>
      <c r="AM1092" s="392"/>
      <c r="AN1092" s="392"/>
      <c r="AO1092" s="250"/>
      <c r="AP1092" s="393"/>
      <c r="AQ1092" s="336"/>
      <c r="AR1092" s="336"/>
      <c r="AS1092" s="336"/>
      <c r="AT1092" s="336"/>
      <c r="AU1092" s="336"/>
      <c r="AV1092" s="336"/>
      <c r="AW1092" s="336"/>
      <c r="AX1092" s="336"/>
      <c r="AY1092" s="336"/>
      <c r="AZ1092" s="336"/>
      <c r="BA1092" s="336"/>
      <c r="BB1092" s="336"/>
      <c r="BC1092" s="336"/>
      <c r="BD1092" s="336"/>
      <c r="BE1092" s="336"/>
      <c r="BF1092" s="336"/>
    </row>
    <row r="1093" spans="1:58" s="109" customFormat="1" ht="12.95" customHeight="1">
      <c r="A1093" s="386"/>
      <c r="B1093" s="387"/>
      <c r="C1093" s="250"/>
      <c r="D1093" s="250"/>
      <c r="E1093" s="250"/>
      <c r="F1093" s="388"/>
      <c r="G1093" s="389"/>
      <c r="H1093" s="389"/>
      <c r="I1093" s="389"/>
      <c r="J1093" s="389"/>
      <c r="K1093" s="390"/>
      <c r="L1093" s="250"/>
      <c r="M1093" s="250"/>
      <c r="N1093" s="252"/>
      <c r="O1093" s="251" t="str">
        <f>IFERROR(INDEX('Pipe Table'!$A$3:$R$39,MATCH('WELD LOG'!N1093,'Pipe Table'!$A$3:$A$39,),MATCH('WELD LOG'!M1093,'Pipe Table'!$A$3:$R$3,0)),"")</f>
        <v/>
      </c>
      <c r="P1093" s="601">
        <f t="shared" si="16"/>
        <v>0</v>
      </c>
      <c r="Q1093" s="391"/>
      <c r="R1093" s="389"/>
      <c r="S1093" s="250"/>
      <c r="T1093" s="389"/>
      <c r="U1093" s="250"/>
      <c r="V1093" s="350"/>
      <c r="W1093" s="389"/>
      <c r="X1093" s="392"/>
      <c r="Y1093" s="392"/>
      <c r="Z1093" s="392"/>
      <c r="AA1093" s="392"/>
      <c r="AB1093" s="392"/>
      <c r="AC1093" s="392"/>
      <c r="AD1093" s="392"/>
      <c r="AE1093" s="250"/>
      <c r="AF1093" s="250"/>
      <c r="AG1093" s="315"/>
      <c r="AH1093" s="392"/>
      <c r="AI1093" s="392"/>
      <c r="AJ1093" s="392"/>
      <c r="AK1093" s="392"/>
      <c r="AL1093" s="250"/>
      <c r="AM1093" s="392"/>
      <c r="AN1093" s="392"/>
      <c r="AO1093" s="250"/>
      <c r="AP1093" s="393"/>
      <c r="AQ1093" s="336"/>
      <c r="AR1093" s="336"/>
      <c r="AS1093" s="336"/>
      <c r="AT1093" s="336"/>
      <c r="AU1093" s="336"/>
      <c r="AV1093" s="336"/>
      <c r="AW1093" s="336"/>
      <c r="AX1093" s="336"/>
      <c r="AY1093" s="336"/>
      <c r="AZ1093" s="336"/>
      <c r="BA1093" s="336"/>
      <c r="BB1093" s="336"/>
      <c r="BC1093" s="336"/>
      <c r="BD1093" s="336"/>
      <c r="BE1093" s="336"/>
      <c r="BF1093" s="336"/>
    </row>
    <row r="1094" spans="1:58" s="109" customFormat="1" ht="12.95" customHeight="1">
      <c r="A1094" s="386"/>
      <c r="B1094" s="387"/>
      <c r="C1094" s="250"/>
      <c r="D1094" s="250"/>
      <c r="E1094" s="250"/>
      <c r="F1094" s="388"/>
      <c r="G1094" s="389"/>
      <c r="H1094" s="389"/>
      <c r="I1094" s="389"/>
      <c r="J1094" s="389"/>
      <c r="K1094" s="390"/>
      <c r="L1094" s="250"/>
      <c r="M1094" s="345"/>
      <c r="N1094" s="252"/>
      <c r="O1094" s="251" t="str">
        <f>IFERROR(INDEX('Pipe Table'!$A$3:$R$39,MATCH('WELD LOG'!N1094,'Pipe Table'!$A$3:$A$39,),MATCH('WELD LOG'!M1094,'Pipe Table'!$A$3:$R$3,0)),"")</f>
        <v/>
      </c>
      <c r="P1094" s="601">
        <f t="shared" ref="P1094:P1157" si="17">N1094*PI()</f>
        <v>0</v>
      </c>
      <c r="Q1094" s="391"/>
      <c r="R1094" s="389"/>
      <c r="S1094" s="250"/>
      <c r="T1094" s="389"/>
      <c r="U1094" s="250"/>
      <c r="V1094" s="350"/>
      <c r="W1094" s="389"/>
      <c r="X1094" s="392"/>
      <c r="Y1094" s="392"/>
      <c r="Z1094" s="392"/>
      <c r="AA1094" s="392"/>
      <c r="AB1094" s="392"/>
      <c r="AC1094" s="392"/>
      <c r="AD1094" s="392"/>
      <c r="AE1094" s="250"/>
      <c r="AF1094" s="250"/>
      <c r="AG1094" s="315"/>
      <c r="AH1094" s="392"/>
      <c r="AI1094" s="392"/>
      <c r="AJ1094" s="392"/>
      <c r="AK1094" s="392"/>
      <c r="AL1094" s="250"/>
      <c r="AM1094" s="392"/>
      <c r="AN1094" s="392"/>
      <c r="AO1094" s="250"/>
      <c r="AP1094" s="393"/>
      <c r="AQ1094" s="336"/>
      <c r="AR1094" s="336"/>
      <c r="AS1094" s="336"/>
      <c r="AT1094" s="336"/>
      <c r="AU1094" s="336"/>
      <c r="AV1094" s="336"/>
      <c r="AW1094" s="336"/>
      <c r="AX1094" s="336"/>
      <c r="AY1094" s="336"/>
      <c r="AZ1094" s="336"/>
      <c r="BA1094" s="336"/>
      <c r="BB1094" s="336"/>
      <c r="BC1094" s="336"/>
      <c r="BD1094" s="336"/>
      <c r="BE1094" s="336"/>
      <c r="BF1094" s="336"/>
    </row>
    <row r="1095" spans="1:58" s="109" customFormat="1" ht="12.95" customHeight="1">
      <c r="A1095" s="386"/>
      <c r="B1095" s="387"/>
      <c r="C1095" s="250"/>
      <c r="D1095" s="250"/>
      <c r="E1095" s="250"/>
      <c r="F1095" s="388"/>
      <c r="G1095" s="389"/>
      <c r="H1095" s="389"/>
      <c r="I1095" s="389"/>
      <c r="J1095" s="389"/>
      <c r="K1095" s="390"/>
      <c r="L1095" s="250"/>
      <c r="M1095" s="345"/>
      <c r="N1095" s="252"/>
      <c r="O1095" s="251" t="str">
        <f>IFERROR(INDEX('Pipe Table'!$A$3:$R$39,MATCH('WELD LOG'!N1095,'Pipe Table'!$A$3:$A$39,),MATCH('WELD LOG'!M1095,'Pipe Table'!$A$3:$R$3,0)),"")</f>
        <v/>
      </c>
      <c r="P1095" s="601">
        <f t="shared" si="17"/>
        <v>0</v>
      </c>
      <c r="Q1095" s="391"/>
      <c r="R1095" s="389"/>
      <c r="S1095" s="250"/>
      <c r="T1095" s="389"/>
      <c r="U1095" s="250"/>
      <c r="V1095" s="350"/>
      <c r="W1095" s="389"/>
      <c r="X1095" s="392"/>
      <c r="Y1095" s="392"/>
      <c r="Z1095" s="392"/>
      <c r="AA1095" s="392"/>
      <c r="AB1095" s="392"/>
      <c r="AC1095" s="392"/>
      <c r="AD1095" s="392"/>
      <c r="AE1095" s="250"/>
      <c r="AF1095" s="250"/>
      <c r="AG1095" s="315"/>
      <c r="AH1095" s="392"/>
      <c r="AI1095" s="392"/>
      <c r="AJ1095" s="392"/>
      <c r="AK1095" s="392"/>
      <c r="AL1095" s="250"/>
      <c r="AM1095" s="392"/>
      <c r="AN1095" s="392"/>
      <c r="AO1095" s="250"/>
      <c r="AP1095" s="393"/>
      <c r="AQ1095" s="336"/>
      <c r="AR1095" s="336"/>
      <c r="AS1095" s="336"/>
      <c r="AT1095" s="336"/>
      <c r="AU1095" s="336"/>
      <c r="AV1095" s="336"/>
      <c r="AW1095" s="336"/>
      <c r="AX1095" s="336"/>
      <c r="AY1095" s="336"/>
      <c r="AZ1095" s="336"/>
      <c r="BA1095" s="336"/>
      <c r="BB1095" s="336"/>
      <c r="BC1095" s="336"/>
      <c r="BD1095" s="336"/>
      <c r="BE1095" s="336"/>
      <c r="BF1095" s="336"/>
    </row>
    <row r="1096" spans="1:58" s="109" customFormat="1" ht="12.95" customHeight="1">
      <c r="A1096" s="386"/>
      <c r="B1096" s="387"/>
      <c r="C1096" s="250"/>
      <c r="D1096" s="250"/>
      <c r="E1096" s="250"/>
      <c r="F1096" s="388"/>
      <c r="G1096" s="389"/>
      <c r="H1096" s="389"/>
      <c r="I1096" s="389"/>
      <c r="J1096" s="389"/>
      <c r="K1096" s="390"/>
      <c r="L1096" s="250"/>
      <c r="M1096" s="345"/>
      <c r="N1096" s="252"/>
      <c r="O1096" s="251" t="str">
        <f>IFERROR(INDEX('Pipe Table'!$A$3:$R$39,MATCH('WELD LOG'!N1096,'Pipe Table'!$A$3:$A$39,),MATCH('WELD LOG'!M1096,'Pipe Table'!$A$3:$R$3,0)),"")</f>
        <v/>
      </c>
      <c r="P1096" s="601">
        <f t="shared" si="17"/>
        <v>0</v>
      </c>
      <c r="Q1096" s="391"/>
      <c r="R1096" s="389"/>
      <c r="S1096" s="250"/>
      <c r="T1096" s="389"/>
      <c r="U1096" s="250"/>
      <c r="V1096" s="350"/>
      <c r="W1096" s="389"/>
      <c r="X1096" s="392"/>
      <c r="Y1096" s="392"/>
      <c r="Z1096" s="392"/>
      <c r="AA1096" s="392"/>
      <c r="AB1096" s="392"/>
      <c r="AC1096" s="392"/>
      <c r="AD1096" s="392"/>
      <c r="AE1096" s="250"/>
      <c r="AF1096" s="250"/>
      <c r="AG1096" s="315"/>
      <c r="AH1096" s="392"/>
      <c r="AI1096" s="392"/>
      <c r="AJ1096" s="392"/>
      <c r="AK1096" s="392"/>
      <c r="AL1096" s="250"/>
      <c r="AM1096" s="392"/>
      <c r="AN1096" s="392"/>
      <c r="AO1096" s="250"/>
      <c r="AP1096" s="393"/>
      <c r="AQ1096" s="336"/>
      <c r="AR1096" s="336"/>
      <c r="AS1096" s="336"/>
      <c r="AT1096" s="336"/>
      <c r="AU1096" s="336"/>
      <c r="AV1096" s="336"/>
      <c r="AW1096" s="336"/>
      <c r="AX1096" s="336"/>
      <c r="AY1096" s="336"/>
      <c r="AZ1096" s="336"/>
      <c r="BA1096" s="336"/>
      <c r="BB1096" s="336"/>
      <c r="BC1096" s="336"/>
      <c r="BD1096" s="336"/>
      <c r="BE1096" s="336"/>
      <c r="BF1096" s="336"/>
    </row>
    <row r="1097" spans="1:58" s="109" customFormat="1" ht="12.95" customHeight="1">
      <c r="A1097" s="386"/>
      <c r="B1097" s="387"/>
      <c r="C1097" s="250"/>
      <c r="D1097" s="250"/>
      <c r="E1097" s="250"/>
      <c r="F1097" s="388"/>
      <c r="G1097" s="389"/>
      <c r="H1097" s="389"/>
      <c r="I1097" s="389"/>
      <c r="J1097" s="389"/>
      <c r="K1097" s="390"/>
      <c r="L1097" s="250"/>
      <c r="M1097" s="345"/>
      <c r="N1097" s="252"/>
      <c r="O1097" s="251" t="str">
        <f>IFERROR(INDEX('Pipe Table'!$A$3:$R$39,MATCH('WELD LOG'!N1097,'Pipe Table'!$A$3:$A$39,),MATCH('WELD LOG'!M1097,'Pipe Table'!$A$3:$R$3,0)),"")</f>
        <v/>
      </c>
      <c r="P1097" s="601">
        <f t="shared" si="17"/>
        <v>0</v>
      </c>
      <c r="Q1097" s="391"/>
      <c r="R1097" s="389"/>
      <c r="S1097" s="250"/>
      <c r="T1097" s="389"/>
      <c r="U1097" s="250"/>
      <c r="V1097" s="350"/>
      <c r="W1097" s="389"/>
      <c r="X1097" s="392"/>
      <c r="Y1097" s="392"/>
      <c r="Z1097" s="392"/>
      <c r="AA1097" s="392"/>
      <c r="AB1097" s="392"/>
      <c r="AC1097" s="392"/>
      <c r="AD1097" s="392"/>
      <c r="AE1097" s="250"/>
      <c r="AF1097" s="250"/>
      <c r="AG1097" s="315"/>
      <c r="AH1097" s="392"/>
      <c r="AI1097" s="392"/>
      <c r="AJ1097" s="392"/>
      <c r="AK1097" s="392"/>
      <c r="AL1097" s="250"/>
      <c r="AM1097" s="392"/>
      <c r="AN1097" s="392"/>
      <c r="AO1097" s="250"/>
      <c r="AP1097" s="393"/>
      <c r="AQ1097" s="336"/>
      <c r="AR1097" s="336"/>
      <c r="AS1097" s="336"/>
      <c r="AT1097" s="336"/>
      <c r="AU1097" s="336"/>
      <c r="AV1097" s="336"/>
      <c r="AW1097" s="336"/>
      <c r="AX1097" s="336"/>
      <c r="AY1097" s="336"/>
      <c r="AZ1097" s="336"/>
      <c r="BA1097" s="336"/>
      <c r="BB1097" s="336"/>
      <c r="BC1097" s="336"/>
      <c r="BD1097" s="336"/>
      <c r="BE1097" s="336"/>
      <c r="BF1097" s="336"/>
    </row>
    <row r="1098" spans="1:58" s="109" customFormat="1" ht="12.95" customHeight="1">
      <c r="A1098" s="386"/>
      <c r="B1098" s="387"/>
      <c r="C1098" s="250"/>
      <c r="D1098" s="250"/>
      <c r="E1098" s="250"/>
      <c r="F1098" s="388"/>
      <c r="G1098" s="389"/>
      <c r="H1098" s="389"/>
      <c r="I1098" s="389"/>
      <c r="J1098" s="389"/>
      <c r="K1098" s="390"/>
      <c r="L1098" s="250"/>
      <c r="M1098" s="250"/>
      <c r="N1098" s="252"/>
      <c r="O1098" s="251" t="str">
        <f>IFERROR(INDEX('Pipe Table'!$A$3:$R$39,MATCH('WELD LOG'!N1098,'Pipe Table'!$A$3:$A$39,),MATCH('WELD LOG'!M1098,'Pipe Table'!$A$3:$R$3,0)),"")</f>
        <v/>
      </c>
      <c r="P1098" s="601">
        <f t="shared" si="17"/>
        <v>0</v>
      </c>
      <c r="Q1098" s="391"/>
      <c r="R1098" s="389"/>
      <c r="S1098" s="250"/>
      <c r="T1098" s="389"/>
      <c r="U1098" s="250"/>
      <c r="V1098" s="350"/>
      <c r="W1098" s="389"/>
      <c r="X1098" s="392"/>
      <c r="Y1098" s="392"/>
      <c r="Z1098" s="392"/>
      <c r="AA1098" s="392"/>
      <c r="AB1098" s="392"/>
      <c r="AC1098" s="392"/>
      <c r="AD1098" s="392"/>
      <c r="AE1098" s="250"/>
      <c r="AF1098" s="250"/>
      <c r="AG1098" s="315"/>
      <c r="AH1098" s="392"/>
      <c r="AI1098" s="392"/>
      <c r="AJ1098" s="392"/>
      <c r="AK1098" s="392"/>
      <c r="AL1098" s="250"/>
      <c r="AM1098" s="392"/>
      <c r="AN1098" s="392"/>
      <c r="AO1098" s="250"/>
      <c r="AP1098" s="393"/>
      <c r="AQ1098" s="336"/>
      <c r="AR1098" s="336"/>
      <c r="AS1098" s="336"/>
      <c r="AT1098" s="336"/>
      <c r="AU1098" s="336"/>
      <c r="AV1098" s="336"/>
      <c r="AW1098" s="336"/>
      <c r="AX1098" s="336"/>
      <c r="AY1098" s="336"/>
      <c r="AZ1098" s="336"/>
      <c r="BA1098" s="336"/>
      <c r="BB1098" s="336"/>
      <c r="BC1098" s="336"/>
      <c r="BD1098" s="336"/>
      <c r="BE1098" s="336"/>
      <c r="BF1098" s="336"/>
    </row>
    <row r="1099" spans="1:58" s="109" customFormat="1" ht="12.95" customHeight="1">
      <c r="A1099" s="386"/>
      <c r="B1099" s="387"/>
      <c r="C1099" s="250"/>
      <c r="D1099" s="250"/>
      <c r="E1099" s="250"/>
      <c r="F1099" s="388"/>
      <c r="G1099" s="389"/>
      <c r="H1099" s="389"/>
      <c r="I1099" s="389"/>
      <c r="J1099" s="389"/>
      <c r="K1099" s="390"/>
      <c r="L1099" s="250"/>
      <c r="M1099" s="250"/>
      <c r="N1099" s="252"/>
      <c r="O1099" s="251" t="str">
        <f>IFERROR(INDEX('Pipe Table'!$A$3:$R$39,MATCH('WELD LOG'!N1099,'Pipe Table'!$A$3:$A$39,),MATCH('WELD LOG'!M1099,'Pipe Table'!$A$3:$R$3,0)),"")</f>
        <v/>
      </c>
      <c r="P1099" s="601">
        <f t="shared" si="17"/>
        <v>0</v>
      </c>
      <c r="Q1099" s="391"/>
      <c r="R1099" s="389"/>
      <c r="S1099" s="250"/>
      <c r="T1099" s="389"/>
      <c r="U1099" s="250"/>
      <c r="V1099" s="350"/>
      <c r="W1099" s="389"/>
      <c r="X1099" s="392"/>
      <c r="Y1099" s="392"/>
      <c r="Z1099" s="392"/>
      <c r="AA1099" s="392"/>
      <c r="AB1099" s="392"/>
      <c r="AC1099" s="392"/>
      <c r="AD1099" s="392"/>
      <c r="AE1099" s="250"/>
      <c r="AF1099" s="250"/>
      <c r="AG1099" s="315"/>
      <c r="AH1099" s="392"/>
      <c r="AI1099" s="392"/>
      <c r="AJ1099" s="392"/>
      <c r="AK1099" s="392"/>
      <c r="AL1099" s="250"/>
      <c r="AM1099" s="392"/>
      <c r="AN1099" s="392"/>
      <c r="AO1099" s="250"/>
      <c r="AP1099" s="393"/>
      <c r="AQ1099" s="337"/>
      <c r="AR1099" s="336"/>
      <c r="AS1099" s="336"/>
      <c r="AT1099" s="336"/>
      <c r="AU1099" s="336"/>
      <c r="AV1099" s="336"/>
      <c r="AW1099" s="336"/>
      <c r="AX1099" s="336"/>
      <c r="AY1099" s="336"/>
      <c r="AZ1099" s="336"/>
      <c r="BA1099" s="336"/>
      <c r="BB1099" s="336"/>
      <c r="BC1099" s="336"/>
      <c r="BD1099" s="336"/>
      <c r="BE1099" s="336"/>
      <c r="BF1099" s="336"/>
    </row>
    <row r="1100" spans="1:58" s="109" customFormat="1" ht="12.95" customHeight="1">
      <c r="A1100" s="386"/>
      <c r="B1100" s="387"/>
      <c r="C1100" s="250"/>
      <c r="D1100" s="250"/>
      <c r="E1100" s="250"/>
      <c r="F1100" s="388"/>
      <c r="G1100" s="389"/>
      <c r="H1100" s="389"/>
      <c r="I1100" s="389"/>
      <c r="J1100" s="389"/>
      <c r="K1100" s="390"/>
      <c r="L1100" s="250"/>
      <c r="M1100" s="250"/>
      <c r="N1100" s="252"/>
      <c r="O1100" s="251" t="str">
        <f>IFERROR(INDEX('Pipe Table'!$A$3:$R$39,MATCH('WELD LOG'!N1100,'Pipe Table'!$A$3:$A$39,),MATCH('WELD LOG'!M1100,'Pipe Table'!$A$3:$R$3,0)),"")</f>
        <v/>
      </c>
      <c r="P1100" s="601">
        <f t="shared" si="17"/>
        <v>0</v>
      </c>
      <c r="Q1100" s="391"/>
      <c r="R1100" s="389"/>
      <c r="S1100" s="250"/>
      <c r="T1100" s="389"/>
      <c r="U1100" s="250"/>
      <c r="V1100" s="350"/>
      <c r="W1100" s="389"/>
      <c r="X1100" s="392"/>
      <c r="Y1100" s="392"/>
      <c r="Z1100" s="392"/>
      <c r="AA1100" s="392"/>
      <c r="AB1100" s="392"/>
      <c r="AC1100" s="392"/>
      <c r="AD1100" s="392"/>
      <c r="AE1100" s="250"/>
      <c r="AF1100" s="250"/>
      <c r="AG1100" s="315"/>
      <c r="AH1100" s="392"/>
      <c r="AI1100" s="392"/>
      <c r="AJ1100" s="392"/>
      <c r="AK1100" s="392"/>
      <c r="AL1100" s="250"/>
      <c r="AM1100" s="392"/>
      <c r="AN1100" s="392"/>
      <c r="AO1100" s="250"/>
      <c r="AP1100" s="393"/>
      <c r="AQ1100" s="337"/>
      <c r="AR1100" s="336"/>
      <c r="AS1100" s="336"/>
      <c r="AT1100" s="336"/>
      <c r="AU1100" s="336"/>
      <c r="AV1100" s="336"/>
      <c r="AW1100" s="336"/>
      <c r="AX1100" s="336"/>
      <c r="AY1100" s="336"/>
      <c r="AZ1100" s="336"/>
      <c r="BA1100" s="336"/>
      <c r="BB1100" s="336"/>
      <c r="BC1100" s="336"/>
      <c r="BD1100" s="336"/>
      <c r="BE1100" s="336"/>
      <c r="BF1100" s="336"/>
    </row>
    <row r="1101" spans="1:58" s="109" customFormat="1" ht="12.95" customHeight="1">
      <c r="A1101" s="386"/>
      <c r="B1101" s="387"/>
      <c r="C1101" s="250"/>
      <c r="D1101" s="250"/>
      <c r="E1101" s="250"/>
      <c r="F1101" s="388"/>
      <c r="G1101" s="389"/>
      <c r="H1101" s="389"/>
      <c r="I1101" s="389"/>
      <c r="J1101" s="389"/>
      <c r="K1101" s="390"/>
      <c r="L1101" s="250"/>
      <c r="M1101" s="250"/>
      <c r="N1101" s="252"/>
      <c r="O1101" s="251" t="str">
        <f>IFERROR(INDEX('Pipe Table'!$A$3:$R$39,MATCH('WELD LOG'!N1101,'Pipe Table'!$A$3:$A$39,),MATCH('WELD LOG'!M1101,'Pipe Table'!$A$3:$R$3,0)),"")</f>
        <v/>
      </c>
      <c r="P1101" s="601">
        <f t="shared" si="17"/>
        <v>0</v>
      </c>
      <c r="Q1101" s="391"/>
      <c r="R1101" s="389"/>
      <c r="S1101" s="250"/>
      <c r="T1101" s="389"/>
      <c r="U1101" s="250"/>
      <c r="V1101" s="350"/>
      <c r="W1101" s="389"/>
      <c r="X1101" s="392"/>
      <c r="Y1101" s="392"/>
      <c r="Z1101" s="392"/>
      <c r="AA1101" s="392"/>
      <c r="AB1101" s="392"/>
      <c r="AC1101" s="392"/>
      <c r="AD1101" s="392"/>
      <c r="AE1101" s="250"/>
      <c r="AF1101" s="250"/>
      <c r="AG1101" s="315"/>
      <c r="AH1101" s="392"/>
      <c r="AI1101" s="392"/>
      <c r="AJ1101" s="392"/>
      <c r="AK1101" s="392"/>
      <c r="AL1101" s="250"/>
      <c r="AM1101" s="392"/>
      <c r="AN1101" s="392"/>
      <c r="AO1101" s="250"/>
      <c r="AP1101" s="393"/>
      <c r="AQ1101" s="337"/>
      <c r="AR1101" s="336"/>
      <c r="AS1101" s="336"/>
      <c r="AT1101" s="336"/>
      <c r="AU1101" s="336"/>
      <c r="AV1101" s="336"/>
      <c r="AW1101" s="336"/>
      <c r="AX1101" s="336"/>
      <c r="AY1101" s="336"/>
      <c r="AZ1101" s="336"/>
      <c r="BA1101" s="336"/>
      <c r="BB1101" s="336"/>
      <c r="BC1101" s="336"/>
      <c r="BD1101" s="336"/>
      <c r="BE1101" s="336"/>
      <c r="BF1101" s="336"/>
    </row>
    <row r="1102" spans="1:58" s="109" customFormat="1" ht="12.95" customHeight="1">
      <c r="A1102" s="386"/>
      <c r="B1102" s="387"/>
      <c r="C1102" s="250"/>
      <c r="D1102" s="250"/>
      <c r="E1102" s="250"/>
      <c r="F1102" s="388"/>
      <c r="G1102" s="389"/>
      <c r="H1102" s="389"/>
      <c r="I1102" s="389"/>
      <c r="J1102" s="389"/>
      <c r="K1102" s="390"/>
      <c r="L1102" s="250"/>
      <c r="M1102" s="250"/>
      <c r="N1102" s="252"/>
      <c r="O1102" s="251" t="str">
        <f>IFERROR(INDEX('Pipe Table'!$A$3:$R$39,MATCH('WELD LOG'!N1102,'Pipe Table'!$A$3:$A$39,),MATCH('WELD LOG'!M1102,'Pipe Table'!$A$3:$R$3,0)),"")</f>
        <v/>
      </c>
      <c r="P1102" s="601">
        <f t="shared" si="17"/>
        <v>0</v>
      </c>
      <c r="Q1102" s="391"/>
      <c r="R1102" s="389"/>
      <c r="S1102" s="250"/>
      <c r="T1102" s="389"/>
      <c r="U1102" s="250"/>
      <c r="V1102" s="350"/>
      <c r="W1102" s="389"/>
      <c r="X1102" s="392"/>
      <c r="Y1102" s="392"/>
      <c r="Z1102" s="392"/>
      <c r="AA1102" s="392"/>
      <c r="AB1102" s="392"/>
      <c r="AC1102" s="392"/>
      <c r="AD1102" s="392"/>
      <c r="AE1102" s="250"/>
      <c r="AF1102" s="250"/>
      <c r="AG1102" s="315"/>
      <c r="AH1102" s="392"/>
      <c r="AI1102" s="392"/>
      <c r="AJ1102" s="392"/>
      <c r="AK1102" s="392"/>
      <c r="AL1102" s="250"/>
      <c r="AM1102" s="392"/>
      <c r="AN1102" s="392"/>
      <c r="AO1102" s="250"/>
      <c r="AP1102" s="393"/>
      <c r="AQ1102" s="337"/>
      <c r="AR1102" s="336"/>
      <c r="AS1102" s="336"/>
      <c r="AT1102" s="336"/>
      <c r="AU1102" s="336"/>
      <c r="AV1102" s="336"/>
      <c r="AW1102" s="336"/>
      <c r="AX1102" s="336"/>
      <c r="AY1102" s="336"/>
      <c r="AZ1102" s="336"/>
      <c r="BA1102" s="336"/>
      <c r="BB1102" s="336"/>
      <c r="BC1102" s="336"/>
      <c r="BD1102" s="336"/>
      <c r="BE1102" s="336"/>
      <c r="BF1102" s="336"/>
    </row>
    <row r="1103" spans="1:58" s="109" customFormat="1" ht="12.95" customHeight="1">
      <c r="A1103" s="386"/>
      <c r="B1103" s="387"/>
      <c r="C1103" s="250"/>
      <c r="D1103" s="250"/>
      <c r="E1103" s="250"/>
      <c r="F1103" s="388"/>
      <c r="G1103" s="389"/>
      <c r="H1103" s="389"/>
      <c r="I1103" s="389"/>
      <c r="J1103" s="389"/>
      <c r="K1103" s="390"/>
      <c r="L1103" s="250"/>
      <c r="M1103" s="250"/>
      <c r="N1103" s="252"/>
      <c r="O1103" s="251" t="str">
        <f>IFERROR(INDEX('Pipe Table'!$A$3:$R$39,MATCH('WELD LOG'!N1103,'Pipe Table'!$A$3:$A$39,),MATCH('WELD LOG'!M1103,'Pipe Table'!$A$3:$R$3,0)),"")</f>
        <v/>
      </c>
      <c r="P1103" s="601">
        <f t="shared" si="17"/>
        <v>0</v>
      </c>
      <c r="Q1103" s="391"/>
      <c r="R1103" s="389"/>
      <c r="S1103" s="250"/>
      <c r="T1103" s="389"/>
      <c r="U1103" s="250"/>
      <c r="V1103" s="350"/>
      <c r="W1103" s="389"/>
      <c r="X1103" s="392"/>
      <c r="Y1103" s="392"/>
      <c r="Z1103" s="392"/>
      <c r="AA1103" s="392"/>
      <c r="AB1103" s="392"/>
      <c r="AC1103" s="392"/>
      <c r="AD1103" s="392"/>
      <c r="AE1103" s="250"/>
      <c r="AF1103" s="250"/>
      <c r="AG1103" s="315"/>
      <c r="AH1103" s="392"/>
      <c r="AI1103" s="392"/>
      <c r="AJ1103" s="392"/>
      <c r="AK1103" s="392"/>
      <c r="AL1103" s="250"/>
      <c r="AM1103" s="392"/>
      <c r="AN1103" s="392"/>
      <c r="AO1103" s="250"/>
      <c r="AP1103" s="393"/>
      <c r="AQ1103" s="337"/>
      <c r="AR1103" s="336"/>
      <c r="AS1103" s="336"/>
      <c r="AT1103" s="336"/>
      <c r="AU1103" s="336"/>
      <c r="AV1103" s="336"/>
      <c r="AW1103" s="336"/>
      <c r="AX1103" s="336"/>
      <c r="AY1103" s="336"/>
      <c r="AZ1103" s="336"/>
      <c r="BA1103" s="336"/>
      <c r="BB1103" s="336"/>
      <c r="BC1103" s="336"/>
      <c r="BD1103" s="336"/>
      <c r="BE1103" s="336"/>
      <c r="BF1103" s="336"/>
    </row>
    <row r="1104" spans="1:58" s="109" customFormat="1" ht="12.95" customHeight="1">
      <c r="A1104" s="386"/>
      <c r="B1104" s="387"/>
      <c r="C1104" s="250"/>
      <c r="D1104" s="250"/>
      <c r="E1104" s="250"/>
      <c r="F1104" s="388"/>
      <c r="G1104" s="389"/>
      <c r="H1104" s="389"/>
      <c r="I1104" s="389"/>
      <c r="J1104" s="389"/>
      <c r="K1104" s="390"/>
      <c r="L1104" s="250"/>
      <c r="M1104" s="250"/>
      <c r="N1104" s="252"/>
      <c r="O1104" s="251" t="str">
        <f>IFERROR(INDEX('Pipe Table'!$A$3:$R$39,MATCH('WELD LOG'!N1104,'Pipe Table'!$A$3:$A$39,),MATCH('WELD LOG'!M1104,'Pipe Table'!$A$3:$R$3,0)),"")</f>
        <v/>
      </c>
      <c r="P1104" s="601">
        <f t="shared" si="17"/>
        <v>0</v>
      </c>
      <c r="Q1104" s="391"/>
      <c r="R1104" s="389"/>
      <c r="S1104" s="250"/>
      <c r="T1104" s="389"/>
      <c r="U1104" s="250"/>
      <c r="V1104" s="350"/>
      <c r="W1104" s="389"/>
      <c r="X1104" s="392"/>
      <c r="Y1104" s="392"/>
      <c r="Z1104" s="392"/>
      <c r="AA1104" s="392"/>
      <c r="AB1104" s="392"/>
      <c r="AC1104" s="392"/>
      <c r="AD1104" s="392"/>
      <c r="AE1104" s="250"/>
      <c r="AF1104" s="250"/>
      <c r="AG1104" s="315"/>
      <c r="AH1104" s="392"/>
      <c r="AI1104" s="392"/>
      <c r="AJ1104" s="392"/>
      <c r="AK1104" s="392"/>
      <c r="AL1104" s="250"/>
      <c r="AM1104" s="392"/>
      <c r="AN1104" s="392"/>
      <c r="AO1104" s="250"/>
      <c r="AP1104" s="393"/>
      <c r="AQ1104" s="337"/>
      <c r="AR1104" s="336"/>
      <c r="AS1104" s="336"/>
      <c r="AT1104" s="336"/>
      <c r="AU1104" s="336"/>
      <c r="AV1104" s="336"/>
      <c r="AW1104" s="336"/>
      <c r="AX1104" s="336"/>
      <c r="AY1104" s="336"/>
      <c r="AZ1104" s="336"/>
      <c r="BA1104" s="336"/>
      <c r="BB1104" s="336"/>
      <c r="BC1104" s="336"/>
      <c r="BD1104" s="336"/>
      <c r="BE1104" s="336"/>
      <c r="BF1104" s="336"/>
    </row>
    <row r="1105" spans="1:58" s="109" customFormat="1" ht="12.95" customHeight="1">
      <c r="A1105" s="386"/>
      <c r="B1105" s="387"/>
      <c r="C1105" s="250"/>
      <c r="D1105" s="250"/>
      <c r="E1105" s="250"/>
      <c r="F1105" s="388"/>
      <c r="G1105" s="389"/>
      <c r="H1105" s="389"/>
      <c r="I1105" s="389"/>
      <c r="J1105" s="389"/>
      <c r="K1105" s="390"/>
      <c r="L1105" s="250"/>
      <c r="M1105" s="250"/>
      <c r="N1105" s="252"/>
      <c r="O1105" s="251" t="str">
        <f>IFERROR(INDEX('Pipe Table'!$A$3:$R$39,MATCH('WELD LOG'!N1105,'Pipe Table'!$A$3:$A$39,),MATCH('WELD LOG'!M1105,'Pipe Table'!$A$3:$R$3,0)),"")</f>
        <v/>
      </c>
      <c r="P1105" s="601">
        <f t="shared" si="17"/>
        <v>0</v>
      </c>
      <c r="Q1105" s="391"/>
      <c r="R1105" s="389"/>
      <c r="S1105" s="250"/>
      <c r="T1105" s="389"/>
      <c r="U1105" s="250"/>
      <c r="V1105" s="350"/>
      <c r="W1105" s="389"/>
      <c r="X1105" s="392"/>
      <c r="Y1105" s="392"/>
      <c r="Z1105" s="392"/>
      <c r="AA1105" s="392"/>
      <c r="AB1105" s="392"/>
      <c r="AC1105" s="392"/>
      <c r="AD1105" s="392"/>
      <c r="AE1105" s="250"/>
      <c r="AF1105" s="250"/>
      <c r="AG1105" s="315"/>
      <c r="AH1105" s="392"/>
      <c r="AI1105" s="392"/>
      <c r="AJ1105" s="392"/>
      <c r="AK1105" s="392"/>
      <c r="AL1105" s="250"/>
      <c r="AM1105" s="392"/>
      <c r="AN1105" s="392"/>
      <c r="AO1105" s="250"/>
      <c r="AP1105" s="393"/>
      <c r="AQ1105" s="337"/>
      <c r="AR1105" s="336"/>
      <c r="AS1105" s="336"/>
      <c r="AT1105" s="336"/>
      <c r="AU1105" s="336"/>
      <c r="AV1105" s="336"/>
      <c r="AW1105" s="336"/>
      <c r="AX1105" s="336"/>
      <c r="AY1105" s="336"/>
      <c r="AZ1105" s="336"/>
      <c r="BA1105" s="336"/>
      <c r="BB1105" s="336"/>
      <c r="BC1105" s="336"/>
      <c r="BD1105" s="336"/>
      <c r="BE1105" s="336"/>
      <c r="BF1105" s="336"/>
    </row>
    <row r="1106" spans="1:58" s="109" customFormat="1" ht="12.95" customHeight="1">
      <c r="A1106" s="386"/>
      <c r="B1106" s="387"/>
      <c r="C1106" s="250"/>
      <c r="D1106" s="250"/>
      <c r="E1106" s="250"/>
      <c r="F1106" s="388"/>
      <c r="G1106" s="389"/>
      <c r="H1106" s="389"/>
      <c r="I1106" s="389"/>
      <c r="J1106" s="389"/>
      <c r="K1106" s="390"/>
      <c r="L1106" s="250"/>
      <c r="M1106" s="250"/>
      <c r="N1106" s="252"/>
      <c r="O1106" s="251" t="str">
        <f>IFERROR(INDEX('Pipe Table'!$A$3:$R$39,MATCH('WELD LOG'!N1106,'Pipe Table'!$A$3:$A$39,),MATCH('WELD LOG'!M1106,'Pipe Table'!$A$3:$R$3,0)),"")</f>
        <v/>
      </c>
      <c r="P1106" s="601">
        <f t="shared" si="17"/>
        <v>0</v>
      </c>
      <c r="Q1106" s="391"/>
      <c r="R1106" s="389"/>
      <c r="S1106" s="250"/>
      <c r="T1106" s="389"/>
      <c r="U1106" s="250"/>
      <c r="V1106" s="350"/>
      <c r="W1106" s="389"/>
      <c r="X1106" s="392"/>
      <c r="Y1106" s="392"/>
      <c r="Z1106" s="392"/>
      <c r="AA1106" s="392"/>
      <c r="AB1106" s="392"/>
      <c r="AC1106" s="392"/>
      <c r="AD1106" s="392"/>
      <c r="AE1106" s="250"/>
      <c r="AF1106" s="250"/>
      <c r="AG1106" s="315"/>
      <c r="AH1106" s="392"/>
      <c r="AI1106" s="392"/>
      <c r="AJ1106" s="392"/>
      <c r="AK1106" s="392"/>
      <c r="AL1106" s="250"/>
      <c r="AM1106" s="392"/>
      <c r="AN1106" s="392"/>
      <c r="AO1106" s="250"/>
      <c r="AP1106" s="393"/>
      <c r="AQ1106" s="337"/>
      <c r="AR1106" s="336"/>
      <c r="AS1106" s="336"/>
      <c r="AT1106" s="336"/>
      <c r="AU1106" s="336"/>
      <c r="AV1106" s="336"/>
      <c r="AW1106" s="336"/>
      <c r="AX1106" s="336"/>
      <c r="AY1106" s="336"/>
      <c r="AZ1106" s="336"/>
      <c r="BA1106" s="336"/>
      <c r="BB1106" s="336"/>
      <c r="BC1106" s="336"/>
      <c r="BD1106" s="336"/>
      <c r="BE1106" s="336"/>
      <c r="BF1106" s="336"/>
    </row>
    <row r="1107" spans="1:58" s="109" customFormat="1" ht="12.95" customHeight="1">
      <c r="A1107" s="386"/>
      <c r="B1107" s="387"/>
      <c r="C1107" s="250"/>
      <c r="D1107" s="250"/>
      <c r="E1107" s="250"/>
      <c r="F1107" s="388"/>
      <c r="G1107" s="389"/>
      <c r="H1107" s="389"/>
      <c r="I1107" s="389"/>
      <c r="J1107" s="389"/>
      <c r="K1107" s="390"/>
      <c r="L1107" s="250"/>
      <c r="M1107" s="250"/>
      <c r="N1107" s="252"/>
      <c r="O1107" s="251" t="str">
        <f>IFERROR(INDEX('Pipe Table'!$A$3:$R$39,MATCH('WELD LOG'!N1107,'Pipe Table'!$A$3:$A$39,),MATCH('WELD LOG'!M1107,'Pipe Table'!$A$3:$R$3,0)),"")</f>
        <v/>
      </c>
      <c r="P1107" s="601">
        <f t="shared" si="17"/>
        <v>0</v>
      </c>
      <c r="Q1107" s="391"/>
      <c r="R1107" s="389"/>
      <c r="S1107" s="250"/>
      <c r="T1107" s="389"/>
      <c r="U1107" s="250"/>
      <c r="V1107" s="350"/>
      <c r="W1107" s="389"/>
      <c r="X1107" s="392"/>
      <c r="Y1107" s="392"/>
      <c r="Z1107" s="392"/>
      <c r="AA1107" s="392"/>
      <c r="AB1107" s="392"/>
      <c r="AC1107" s="392"/>
      <c r="AD1107" s="392"/>
      <c r="AE1107" s="250"/>
      <c r="AF1107" s="250"/>
      <c r="AG1107" s="315"/>
      <c r="AH1107" s="392"/>
      <c r="AI1107" s="392"/>
      <c r="AJ1107" s="392"/>
      <c r="AK1107" s="392"/>
      <c r="AL1107" s="250"/>
      <c r="AM1107" s="392"/>
      <c r="AN1107" s="392"/>
      <c r="AO1107" s="250"/>
      <c r="AP1107" s="393"/>
      <c r="AQ1107" s="337"/>
      <c r="AR1107" s="336"/>
      <c r="AS1107" s="336"/>
      <c r="AT1107" s="336"/>
      <c r="AU1107" s="336"/>
      <c r="AV1107" s="336"/>
      <c r="AW1107" s="336"/>
      <c r="AX1107" s="336"/>
      <c r="AY1107" s="336"/>
      <c r="AZ1107" s="336"/>
      <c r="BA1107" s="336"/>
      <c r="BB1107" s="336"/>
      <c r="BC1107" s="336"/>
      <c r="BD1107" s="336"/>
      <c r="BE1107" s="336"/>
      <c r="BF1107" s="336"/>
    </row>
    <row r="1108" spans="1:58" s="109" customFormat="1" ht="12.95" customHeight="1">
      <c r="A1108" s="386"/>
      <c r="B1108" s="387"/>
      <c r="C1108" s="250"/>
      <c r="D1108" s="250"/>
      <c r="E1108" s="250"/>
      <c r="F1108" s="388"/>
      <c r="G1108" s="389"/>
      <c r="H1108" s="389"/>
      <c r="I1108" s="389"/>
      <c r="J1108" s="389"/>
      <c r="K1108" s="390"/>
      <c r="L1108" s="250"/>
      <c r="M1108" s="250"/>
      <c r="N1108" s="252"/>
      <c r="O1108" s="251" t="str">
        <f>IFERROR(INDEX('Pipe Table'!$A$3:$R$39,MATCH('WELD LOG'!N1108,'Pipe Table'!$A$3:$A$39,),MATCH('WELD LOG'!M1108,'Pipe Table'!$A$3:$R$3,0)),"")</f>
        <v/>
      </c>
      <c r="P1108" s="601">
        <f t="shared" si="17"/>
        <v>0</v>
      </c>
      <c r="Q1108" s="391"/>
      <c r="R1108" s="389"/>
      <c r="S1108" s="250"/>
      <c r="T1108" s="389"/>
      <c r="U1108" s="250"/>
      <c r="V1108" s="350"/>
      <c r="W1108" s="389"/>
      <c r="X1108" s="392"/>
      <c r="Y1108" s="392"/>
      <c r="Z1108" s="392"/>
      <c r="AA1108" s="392"/>
      <c r="AB1108" s="392"/>
      <c r="AC1108" s="392"/>
      <c r="AD1108" s="392"/>
      <c r="AE1108" s="250"/>
      <c r="AF1108" s="250"/>
      <c r="AG1108" s="315"/>
      <c r="AH1108" s="392"/>
      <c r="AI1108" s="392"/>
      <c r="AJ1108" s="392"/>
      <c r="AK1108" s="392"/>
      <c r="AL1108" s="250"/>
      <c r="AM1108" s="392"/>
      <c r="AN1108" s="392"/>
      <c r="AO1108" s="250"/>
      <c r="AP1108" s="393"/>
      <c r="AQ1108" s="337"/>
      <c r="AR1108" s="336"/>
      <c r="AS1108" s="336"/>
      <c r="AT1108" s="336"/>
      <c r="AU1108" s="336"/>
      <c r="AV1108" s="336"/>
      <c r="AW1108" s="336"/>
      <c r="AX1108" s="336"/>
      <c r="AY1108" s="336"/>
      <c r="AZ1108" s="336"/>
      <c r="BA1108" s="336"/>
      <c r="BB1108" s="336"/>
      <c r="BC1108" s="336"/>
      <c r="BD1108" s="336"/>
      <c r="BE1108" s="336"/>
      <c r="BF1108" s="336"/>
    </row>
    <row r="1109" spans="1:58" s="109" customFormat="1" ht="12.95" customHeight="1">
      <c r="A1109" s="386"/>
      <c r="B1109" s="387"/>
      <c r="C1109" s="250"/>
      <c r="D1109" s="250"/>
      <c r="E1109" s="250"/>
      <c r="F1109" s="388"/>
      <c r="G1109" s="389"/>
      <c r="H1109" s="389"/>
      <c r="I1109" s="389"/>
      <c r="J1109" s="389"/>
      <c r="K1109" s="390"/>
      <c r="L1109" s="250"/>
      <c r="M1109" s="250"/>
      <c r="N1109" s="252"/>
      <c r="O1109" s="251" t="str">
        <f>IFERROR(INDEX('Pipe Table'!$A$3:$R$39,MATCH('WELD LOG'!N1109,'Pipe Table'!$A$3:$A$39,),MATCH('WELD LOG'!M1109,'Pipe Table'!$A$3:$R$3,0)),"")</f>
        <v/>
      </c>
      <c r="P1109" s="601">
        <f t="shared" si="17"/>
        <v>0</v>
      </c>
      <c r="Q1109" s="391"/>
      <c r="R1109" s="389"/>
      <c r="S1109" s="250"/>
      <c r="T1109" s="389"/>
      <c r="U1109" s="250"/>
      <c r="V1109" s="350"/>
      <c r="W1109" s="389"/>
      <c r="X1109" s="392"/>
      <c r="Y1109" s="392"/>
      <c r="Z1109" s="392"/>
      <c r="AA1109" s="392"/>
      <c r="AB1109" s="392"/>
      <c r="AC1109" s="392"/>
      <c r="AD1109" s="392"/>
      <c r="AE1109" s="250"/>
      <c r="AF1109" s="250"/>
      <c r="AG1109" s="315"/>
      <c r="AH1109" s="392"/>
      <c r="AI1109" s="392"/>
      <c r="AJ1109" s="392"/>
      <c r="AK1109" s="392"/>
      <c r="AL1109" s="250"/>
      <c r="AM1109" s="392"/>
      <c r="AN1109" s="392"/>
      <c r="AO1109" s="250"/>
      <c r="AP1109" s="393"/>
      <c r="AQ1109" s="337"/>
      <c r="AR1109" s="336"/>
      <c r="AS1109" s="336"/>
      <c r="AT1109" s="336"/>
      <c r="AU1109" s="336"/>
      <c r="AV1109" s="336"/>
      <c r="AW1109" s="336"/>
      <c r="AX1109" s="336"/>
      <c r="AY1109" s="336"/>
      <c r="AZ1109" s="336"/>
      <c r="BA1109" s="336"/>
      <c r="BB1109" s="336"/>
      <c r="BC1109" s="336"/>
      <c r="BD1109" s="336"/>
      <c r="BE1109" s="336"/>
      <c r="BF1109" s="336"/>
    </row>
    <row r="1110" spans="1:58" s="109" customFormat="1" ht="12.95" customHeight="1">
      <c r="A1110" s="386"/>
      <c r="B1110" s="387"/>
      <c r="C1110" s="250"/>
      <c r="D1110" s="250"/>
      <c r="E1110" s="250"/>
      <c r="F1110" s="388"/>
      <c r="G1110" s="389"/>
      <c r="H1110" s="389"/>
      <c r="I1110" s="389"/>
      <c r="J1110" s="389"/>
      <c r="K1110" s="390"/>
      <c r="L1110" s="250"/>
      <c r="M1110" s="250"/>
      <c r="N1110" s="252"/>
      <c r="O1110" s="251" t="str">
        <f>IFERROR(INDEX('Pipe Table'!$A$3:$R$39,MATCH('WELD LOG'!N1110,'Pipe Table'!$A$3:$A$39,),MATCH('WELD LOG'!M1110,'Pipe Table'!$A$3:$R$3,0)),"")</f>
        <v/>
      </c>
      <c r="P1110" s="601">
        <f t="shared" si="17"/>
        <v>0</v>
      </c>
      <c r="Q1110" s="391"/>
      <c r="R1110" s="389"/>
      <c r="S1110" s="250"/>
      <c r="T1110" s="389"/>
      <c r="U1110" s="250"/>
      <c r="V1110" s="350"/>
      <c r="W1110" s="389"/>
      <c r="X1110" s="392"/>
      <c r="Y1110" s="392"/>
      <c r="Z1110" s="392"/>
      <c r="AA1110" s="392"/>
      <c r="AB1110" s="392"/>
      <c r="AC1110" s="392"/>
      <c r="AD1110" s="392"/>
      <c r="AE1110" s="250"/>
      <c r="AF1110" s="250"/>
      <c r="AG1110" s="315"/>
      <c r="AH1110" s="392"/>
      <c r="AI1110" s="392"/>
      <c r="AJ1110" s="392"/>
      <c r="AK1110" s="392"/>
      <c r="AL1110" s="250"/>
      <c r="AM1110" s="392"/>
      <c r="AN1110" s="392"/>
      <c r="AO1110" s="250"/>
      <c r="AP1110" s="393"/>
      <c r="AQ1110" s="337"/>
      <c r="AR1110" s="336"/>
      <c r="AS1110" s="336"/>
      <c r="AT1110" s="336"/>
      <c r="AU1110" s="336"/>
      <c r="AV1110" s="336"/>
      <c r="AW1110" s="336"/>
      <c r="AX1110" s="336"/>
      <c r="AY1110" s="336"/>
      <c r="AZ1110" s="336"/>
      <c r="BA1110" s="336"/>
      <c r="BB1110" s="336"/>
      <c r="BC1110" s="336"/>
      <c r="BD1110" s="336"/>
      <c r="BE1110" s="336"/>
      <c r="BF1110" s="336"/>
    </row>
    <row r="1111" spans="1:58" s="109" customFormat="1" ht="12.95" customHeight="1">
      <c r="A1111" s="386"/>
      <c r="B1111" s="387"/>
      <c r="C1111" s="250"/>
      <c r="D1111" s="250"/>
      <c r="E1111" s="250"/>
      <c r="F1111" s="388"/>
      <c r="G1111" s="389"/>
      <c r="H1111" s="389"/>
      <c r="I1111" s="389"/>
      <c r="J1111" s="389"/>
      <c r="K1111" s="390"/>
      <c r="L1111" s="250"/>
      <c r="M1111" s="250"/>
      <c r="N1111" s="252"/>
      <c r="O1111" s="251" t="str">
        <f>IFERROR(INDEX('Pipe Table'!$A$3:$R$39,MATCH('WELD LOG'!N1111,'Pipe Table'!$A$3:$A$39,),MATCH('WELD LOG'!M1111,'Pipe Table'!$A$3:$R$3,0)),"")</f>
        <v/>
      </c>
      <c r="P1111" s="601">
        <f t="shared" si="17"/>
        <v>0</v>
      </c>
      <c r="Q1111" s="391"/>
      <c r="R1111" s="389"/>
      <c r="S1111" s="250"/>
      <c r="T1111" s="389"/>
      <c r="U1111" s="250"/>
      <c r="V1111" s="350"/>
      <c r="W1111" s="389"/>
      <c r="X1111" s="392"/>
      <c r="Y1111" s="392"/>
      <c r="Z1111" s="392"/>
      <c r="AA1111" s="392"/>
      <c r="AB1111" s="392"/>
      <c r="AC1111" s="392"/>
      <c r="AD1111" s="392"/>
      <c r="AE1111" s="250"/>
      <c r="AF1111" s="250"/>
      <c r="AG1111" s="315"/>
      <c r="AH1111" s="392"/>
      <c r="AI1111" s="392"/>
      <c r="AJ1111" s="392"/>
      <c r="AK1111" s="392"/>
      <c r="AL1111" s="250"/>
      <c r="AM1111" s="392"/>
      <c r="AN1111" s="392"/>
      <c r="AO1111" s="250"/>
      <c r="AP1111" s="393"/>
      <c r="AQ1111" s="337"/>
      <c r="AR1111" s="336"/>
      <c r="AS1111" s="336"/>
      <c r="AT1111" s="336"/>
      <c r="AU1111" s="336"/>
      <c r="AV1111" s="336"/>
      <c r="AW1111" s="336"/>
      <c r="AX1111" s="336"/>
      <c r="AY1111" s="336"/>
      <c r="AZ1111" s="336"/>
      <c r="BA1111" s="336"/>
      <c r="BB1111" s="336"/>
      <c r="BC1111" s="336"/>
      <c r="BD1111" s="336"/>
      <c r="BE1111" s="336"/>
      <c r="BF1111" s="336"/>
    </row>
    <row r="1112" spans="1:58" s="109" customFormat="1" ht="12.95" customHeight="1">
      <c r="A1112" s="386"/>
      <c r="B1112" s="387"/>
      <c r="C1112" s="250"/>
      <c r="D1112" s="250"/>
      <c r="E1112" s="250"/>
      <c r="F1112" s="388"/>
      <c r="G1112" s="389"/>
      <c r="H1112" s="389"/>
      <c r="I1112" s="389"/>
      <c r="J1112" s="389"/>
      <c r="K1112" s="390"/>
      <c r="L1112" s="250"/>
      <c r="M1112" s="250"/>
      <c r="N1112" s="252"/>
      <c r="O1112" s="251" t="str">
        <f>IFERROR(INDEX('Pipe Table'!$A$3:$R$39,MATCH('WELD LOG'!N1112,'Pipe Table'!$A$3:$A$39,),MATCH('WELD LOG'!M1112,'Pipe Table'!$A$3:$R$3,0)),"")</f>
        <v/>
      </c>
      <c r="P1112" s="601">
        <f t="shared" si="17"/>
        <v>0</v>
      </c>
      <c r="Q1112" s="391"/>
      <c r="R1112" s="389"/>
      <c r="S1112" s="250"/>
      <c r="T1112" s="389"/>
      <c r="U1112" s="250"/>
      <c r="V1112" s="350"/>
      <c r="W1112" s="389"/>
      <c r="X1112" s="392"/>
      <c r="Y1112" s="392"/>
      <c r="Z1112" s="392"/>
      <c r="AA1112" s="392"/>
      <c r="AB1112" s="392"/>
      <c r="AC1112" s="392"/>
      <c r="AD1112" s="392"/>
      <c r="AE1112" s="250"/>
      <c r="AF1112" s="250"/>
      <c r="AG1112" s="315"/>
      <c r="AH1112" s="392"/>
      <c r="AI1112" s="392"/>
      <c r="AJ1112" s="392"/>
      <c r="AK1112" s="392"/>
      <c r="AL1112" s="250"/>
      <c r="AM1112" s="392"/>
      <c r="AN1112" s="392"/>
      <c r="AO1112" s="250"/>
      <c r="AP1112" s="393"/>
      <c r="AQ1112" s="337"/>
      <c r="AR1112" s="336"/>
      <c r="AS1112" s="336"/>
      <c r="AT1112" s="336"/>
      <c r="AU1112" s="336"/>
      <c r="AV1112" s="336"/>
      <c r="AW1112" s="336"/>
      <c r="AX1112" s="336"/>
      <c r="AY1112" s="336"/>
      <c r="AZ1112" s="336"/>
      <c r="BA1112" s="336"/>
      <c r="BB1112" s="336"/>
      <c r="BC1112" s="336"/>
      <c r="BD1112" s="336"/>
      <c r="BE1112" s="336"/>
      <c r="BF1112" s="336"/>
    </row>
    <row r="1113" spans="1:58" s="109" customFormat="1" ht="12.95" customHeight="1">
      <c r="A1113" s="386"/>
      <c r="B1113" s="387"/>
      <c r="C1113" s="250"/>
      <c r="D1113" s="250"/>
      <c r="E1113" s="250"/>
      <c r="F1113" s="388"/>
      <c r="G1113" s="389"/>
      <c r="H1113" s="389"/>
      <c r="I1113" s="389"/>
      <c r="J1113" s="389"/>
      <c r="K1113" s="390"/>
      <c r="L1113" s="250"/>
      <c r="M1113" s="250"/>
      <c r="N1113" s="252"/>
      <c r="O1113" s="251" t="str">
        <f>IFERROR(INDEX('Pipe Table'!$A$3:$R$39,MATCH('WELD LOG'!N1113,'Pipe Table'!$A$3:$A$39,),MATCH('WELD LOG'!M1113,'Pipe Table'!$A$3:$R$3,0)),"")</f>
        <v/>
      </c>
      <c r="P1113" s="601">
        <f t="shared" si="17"/>
        <v>0</v>
      </c>
      <c r="Q1113" s="391"/>
      <c r="R1113" s="389"/>
      <c r="S1113" s="250"/>
      <c r="T1113" s="389"/>
      <c r="U1113" s="250"/>
      <c r="V1113" s="350"/>
      <c r="W1113" s="389"/>
      <c r="X1113" s="392"/>
      <c r="Y1113" s="392"/>
      <c r="Z1113" s="392"/>
      <c r="AA1113" s="392"/>
      <c r="AB1113" s="392"/>
      <c r="AC1113" s="392"/>
      <c r="AD1113" s="392"/>
      <c r="AE1113" s="250"/>
      <c r="AF1113" s="250"/>
      <c r="AG1113" s="315"/>
      <c r="AH1113" s="392"/>
      <c r="AI1113" s="392"/>
      <c r="AJ1113" s="392"/>
      <c r="AK1113" s="392"/>
      <c r="AL1113" s="250"/>
      <c r="AM1113" s="392"/>
      <c r="AN1113" s="392"/>
      <c r="AO1113" s="250"/>
      <c r="AP1113" s="393"/>
      <c r="AQ1113" s="337"/>
      <c r="AR1113" s="336"/>
      <c r="AS1113" s="336"/>
      <c r="AT1113" s="336"/>
      <c r="AU1113" s="336"/>
      <c r="AV1113" s="336"/>
      <c r="AW1113" s="336"/>
      <c r="AX1113" s="336"/>
      <c r="AY1113" s="336"/>
      <c r="AZ1113" s="336"/>
      <c r="BA1113" s="336"/>
      <c r="BB1113" s="336"/>
      <c r="BC1113" s="336"/>
      <c r="BD1113" s="336"/>
      <c r="BE1113" s="336"/>
      <c r="BF1113" s="336"/>
    </row>
    <row r="1114" spans="1:58" s="109" customFormat="1" ht="12.95" customHeight="1">
      <c r="A1114" s="386"/>
      <c r="B1114" s="387"/>
      <c r="C1114" s="250"/>
      <c r="D1114" s="250"/>
      <c r="E1114" s="250"/>
      <c r="F1114" s="388"/>
      <c r="G1114" s="389"/>
      <c r="H1114" s="389"/>
      <c r="I1114" s="389"/>
      <c r="J1114" s="389"/>
      <c r="K1114" s="390"/>
      <c r="L1114" s="250"/>
      <c r="M1114" s="250"/>
      <c r="N1114" s="252"/>
      <c r="O1114" s="251" t="str">
        <f>IFERROR(INDEX('Pipe Table'!$A$3:$R$39,MATCH('WELD LOG'!N1114,'Pipe Table'!$A$3:$A$39,),MATCH('WELD LOG'!M1114,'Pipe Table'!$A$3:$R$3,0)),"")</f>
        <v/>
      </c>
      <c r="P1114" s="601">
        <f t="shared" si="17"/>
        <v>0</v>
      </c>
      <c r="Q1114" s="391"/>
      <c r="R1114" s="389"/>
      <c r="S1114" s="250"/>
      <c r="T1114" s="389"/>
      <c r="U1114" s="250"/>
      <c r="V1114" s="350"/>
      <c r="W1114" s="389"/>
      <c r="X1114" s="392"/>
      <c r="Y1114" s="392"/>
      <c r="Z1114" s="392"/>
      <c r="AA1114" s="392"/>
      <c r="AB1114" s="392"/>
      <c r="AC1114" s="392"/>
      <c r="AD1114" s="392"/>
      <c r="AE1114" s="250"/>
      <c r="AF1114" s="250"/>
      <c r="AG1114" s="315"/>
      <c r="AH1114" s="392"/>
      <c r="AI1114" s="392"/>
      <c r="AJ1114" s="392"/>
      <c r="AK1114" s="392"/>
      <c r="AL1114" s="250"/>
      <c r="AM1114" s="392"/>
      <c r="AN1114" s="392"/>
      <c r="AO1114" s="250"/>
      <c r="AP1114" s="393"/>
      <c r="AQ1114" s="337"/>
      <c r="AR1114" s="336"/>
      <c r="AS1114" s="336"/>
      <c r="AT1114" s="336"/>
      <c r="AU1114" s="336"/>
      <c r="AV1114" s="336"/>
      <c r="AW1114" s="336"/>
      <c r="AX1114" s="336"/>
      <c r="AY1114" s="336"/>
      <c r="AZ1114" s="336"/>
      <c r="BA1114" s="336"/>
      <c r="BB1114" s="336"/>
      <c r="BC1114" s="336"/>
      <c r="BD1114" s="336"/>
      <c r="BE1114" s="336"/>
      <c r="BF1114" s="336"/>
    </row>
    <row r="1115" spans="1:58" s="109" customFormat="1" ht="12.95" customHeight="1">
      <c r="A1115" s="386"/>
      <c r="B1115" s="387"/>
      <c r="C1115" s="250"/>
      <c r="D1115" s="250"/>
      <c r="E1115" s="250"/>
      <c r="F1115" s="388"/>
      <c r="G1115" s="389"/>
      <c r="H1115" s="389"/>
      <c r="I1115" s="389"/>
      <c r="J1115" s="389"/>
      <c r="K1115" s="390"/>
      <c r="L1115" s="250"/>
      <c r="M1115" s="250"/>
      <c r="N1115" s="252"/>
      <c r="O1115" s="251" t="str">
        <f>IFERROR(INDEX('Pipe Table'!$A$3:$R$39,MATCH('WELD LOG'!N1115,'Pipe Table'!$A$3:$A$39,),MATCH('WELD LOG'!M1115,'Pipe Table'!$A$3:$R$3,0)),"")</f>
        <v/>
      </c>
      <c r="P1115" s="601">
        <f t="shared" si="17"/>
        <v>0</v>
      </c>
      <c r="Q1115" s="391"/>
      <c r="R1115" s="389"/>
      <c r="S1115" s="250"/>
      <c r="T1115" s="389"/>
      <c r="U1115" s="250"/>
      <c r="V1115" s="350"/>
      <c r="W1115" s="389"/>
      <c r="X1115" s="392"/>
      <c r="Y1115" s="392"/>
      <c r="Z1115" s="392"/>
      <c r="AA1115" s="392"/>
      <c r="AB1115" s="392"/>
      <c r="AC1115" s="392"/>
      <c r="AD1115" s="392"/>
      <c r="AE1115" s="250"/>
      <c r="AF1115" s="250"/>
      <c r="AG1115" s="315"/>
      <c r="AH1115" s="392"/>
      <c r="AI1115" s="392"/>
      <c r="AJ1115" s="392"/>
      <c r="AK1115" s="392"/>
      <c r="AL1115" s="250"/>
      <c r="AM1115" s="392"/>
      <c r="AN1115" s="392"/>
      <c r="AO1115" s="250"/>
      <c r="AP1115" s="393"/>
      <c r="AQ1115" s="337"/>
      <c r="AR1115" s="336"/>
      <c r="AS1115" s="336"/>
      <c r="AT1115" s="336"/>
      <c r="AU1115" s="336"/>
      <c r="AV1115" s="336"/>
      <c r="AW1115" s="336"/>
      <c r="AX1115" s="336"/>
      <c r="AY1115" s="336"/>
      <c r="AZ1115" s="336"/>
      <c r="BA1115" s="336"/>
      <c r="BB1115" s="336"/>
      <c r="BC1115" s="336"/>
      <c r="BD1115" s="336"/>
      <c r="BE1115" s="336"/>
      <c r="BF1115" s="336"/>
    </row>
    <row r="1116" spans="1:58" s="109" customFormat="1" ht="12.95" customHeight="1">
      <c r="A1116" s="386"/>
      <c r="B1116" s="387"/>
      <c r="C1116" s="250"/>
      <c r="D1116" s="250"/>
      <c r="E1116" s="250"/>
      <c r="F1116" s="388"/>
      <c r="G1116" s="389"/>
      <c r="H1116" s="389"/>
      <c r="I1116" s="389"/>
      <c r="J1116" s="389"/>
      <c r="K1116" s="390"/>
      <c r="L1116" s="250"/>
      <c r="M1116" s="250"/>
      <c r="N1116" s="252"/>
      <c r="O1116" s="251" t="str">
        <f>IFERROR(INDEX('Pipe Table'!$A$3:$R$39,MATCH('WELD LOG'!N1116,'Pipe Table'!$A$3:$A$39,),MATCH('WELD LOG'!M1116,'Pipe Table'!$A$3:$R$3,0)),"")</f>
        <v/>
      </c>
      <c r="P1116" s="601">
        <f t="shared" si="17"/>
        <v>0</v>
      </c>
      <c r="Q1116" s="391"/>
      <c r="R1116" s="389"/>
      <c r="S1116" s="250"/>
      <c r="T1116" s="389"/>
      <c r="U1116" s="250"/>
      <c r="V1116" s="350"/>
      <c r="W1116" s="389"/>
      <c r="X1116" s="392"/>
      <c r="Y1116" s="392"/>
      <c r="Z1116" s="392"/>
      <c r="AA1116" s="392"/>
      <c r="AB1116" s="392"/>
      <c r="AC1116" s="392"/>
      <c r="AD1116" s="392"/>
      <c r="AE1116" s="250"/>
      <c r="AF1116" s="250"/>
      <c r="AG1116" s="315"/>
      <c r="AH1116" s="392"/>
      <c r="AI1116" s="392"/>
      <c r="AJ1116" s="392"/>
      <c r="AK1116" s="392"/>
      <c r="AL1116" s="250"/>
      <c r="AM1116" s="392"/>
      <c r="AN1116" s="392"/>
      <c r="AO1116" s="250"/>
      <c r="AP1116" s="393"/>
      <c r="AQ1116" s="337"/>
      <c r="AR1116" s="336"/>
      <c r="AS1116" s="336"/>
      <c r="AT1116" s="336"/>
      <c r="AU1116" s="336"/>
      <c r="AV1116" s="336"/>
      <c r="AW1116" s="336"/>
      <c r="AX1116" s="336"/>
      <c r="AY1116" s="336"/>
      <c r="AZ1116" s="336"/>
      <c r="BA1116" s="336"/>
      <c r="BB1116" s="336"/>
      <c r="BC1116" s="336"/>
      <c r="BD1116" s="336"/>
      <c r="BE1116" s="336"/>
      <c r="BF1116" s="336"/>
    </row>
    <row r="1117" spans="1:58" s="109" customFormat="1" ht="12.95" customHeight="1">
      <c r="A1117" s="386"/>
      <c r="B1117" s="387"/>
      <c r="C1117" s="250"/>
      <c r="D1117" s="250"/>
      <c r="E1117" s="250"/>
      <c r="F1117" s="388"/>
      <c r="G1117" s="389"/>
      <c r="H1117" s="389"/>
      <c r="I1117" s="389"/>
      <c r="J1117" s="389"/>
      <c r="K1117" s="390"/>
      <c r="L1117" s="250"/>
      <c r="M1117" s="250"/>
      <c r="N1117" s="252"/>
      <c r="O1117" s="251" t="str">
        <f>IFERROR(INDEX('Pipe Table'!$A$3:$R$39,MATCH('WELD LOG'!N1117,'Pipe Table'!$A$3:$A$39,),MATCH('WELD LOG'!M1117,'Pipe Table'!$A$3:$R$3,0)),"")</f>
        <v/>
      </c>
      <c r="P1117" s="601">
        <f t="shared" si="17"/>
        <v>0</v>
      </c>
      <c r="Q1117" s="391"/>
      <c r="R1117" s="389"/>
      <c r="S1117" s="250"/>
      <c r="T1117" s="389"/>
      <c r="U1117" s="250"/>
      <c r="V1117" s="350"/>
      <c r="W1117" s="389"/>
      <c r="X1117" s="392"/>
      <c r="Y1117" s="392"/>
      <c r="Z1117" s="392"/>
      <c r="AA1117" s="392"/>
      <c r="AB1117" s="392"/>
      <c r="AC1117" s="392"/>
      <c r="AD1117" s="392"/>
      <c r="AE1117" s="250"/>
      <c r="AF1117" s="250"/>
      <c r="AG1117" s="315"/>
      <c r="AH1117" s="392"/>
      <c r="AI1117" s="392"/>
      <c r="AJ1117" s="392"/>
      <c r="AK1117" s="392"/>
      <c r="AL1117" s="250"/>
      <c r="AM1117" s="392"/>
      <c r="AN1117" s="392"/>
      <c r="AO1117" s="250"/>
      <c r="AP1117" s="393"/>
      <c r="AQ1117" s="337"/>
      <c r="AR1117" s="336"/>
      <c r="AS1117" s="336"/>
      <c r="AT1117" s="336"/>
      <c r="AU1117" s="336"/>
      <c r="AV1117" s="336"/>
      <c r="AW1117" s="336"/>
      <c r="AX1117" s="336"/>
      <c r="AY1117" s="336"/>
      <c r="AZ1117" s="336"/>
      <c r="BA1117" s="336"/>
      <c r="BB1117" s="336"/>
      <c r="BC1117" s="336"/>
      <c r="BD1117" s="336"/>
      <c r="BE1117" s="336"/>
      <c r="BF1117" s="336"/>
    </row>
    <row r="1118" spans="1:58" s="109" customFormat="1" ht="12.95" customHeight="1">
      <c r="A1118" s="386"/>
      <c r="B1118" s="387"/>
      <c r="C1118" s="250"/>
      <c r="D1118" s="250"/>
      <c r="E1118" s="250"/>
      <c r="F1118" s="388"/>
      <c r="G1118" s="389"/>
      <c r="H1118" s="389"/>
      <c r="I1118" s="389"/>
      <c r="J1118" s="389"/>
      <c r="K1118" s="390"/>
      <c r="L1118" s="250"/>
      <c r="M1118" s="250"/>
      <c r="N1118" s="252"/>
      <c r="O1118" s="251" t="str">
        <f>IFERROR(INDEX('Pipe Table'!$A$3:$R$39,MATCH('WELD LOG'!N1118,'Pipe Table'!$A$3:$A$39,),MATCH('WELD LOG'!M1118,'Pipe Table'!$A$3:$R$3,0)),"")</f>
        <v/>
      </c>
      <c r="P1118" s="601">
        <f t="shared" si="17"/>
        <v>0</v>
      </c>
      <c r="Q1118" s="391"/>
      <c r="R1118" s="389"/>
      <c r="S1118" s="250"/>
      <c r="T1118" s="389"/>
      <c r="U1118" s="250"/>
      <c r="V1118" s="350"/>
      <c r="W1118" s="389"/>
      <c r="X1118" s="392"/>
      <c r="Y1118" s="392"/>
      <c r="Z1118" s="392"/>
      <c r="AA1118" s="392"/>
      <c r="AB1118" s="392"/>
      <c r="AC1118" s="392"/>
      <c r="AD1118" s="392"/>
      <c r="AE1118" s="250"/>
      <c r="AF1118" s="250"/>
      <c r="AG1118" s="315"/>
      <c r="AH1118" s="392"/>
      <c r="AI1118" s="392"/>
      <c r="AJ1118" s="392"/>
      <c r="AK1118" s="392"/>
      <c r="AL1118" s="250"/>
      <c r="AM1118" s="392"/>
      <c r="AN1118" s="392"/>
      <c r="AO1118" s="250"/>
      <c r="AP1118" s="393"/>
      <c r="AQ1118" s="337"/>
      <c r="AR1118" s="336"/>
      <c r="AS1118" s="336"/>
      <c r="AT1118" s="336"/>
      <c r="AU1118" s="336"/>
      <c r="AV1118" s="336"/>
      <c r="AW1118" s="336"/>
      <c r="AX1118" s="336"/>
      <c r="AY1118" s="336"/>
      <c r="AZ1118" s="336"/>
      <c r="BA1118" s="336"/>
      <c r="BB1118" s="336"/>
      <c r="BC1118" s="336"/>
      <c r="BD1118" s="336"/>
      <c r="BE1118" s="336"/>
      <c r="BF1118" s="336"/>
    </row>
    <row r="1119" spans="1:58" s="109" customFormat="1" ht="12.95" customHeight="1">
      <c r="A1119" s="386"/>
      <c r="B1119" s="387"/>
      <c r="C1119" s="250"/>
      <c r="D1119" s="250"/>
      <c r="E1119" s="250"/>
      <c r="F1119" s="388"/>
      <c r="G1119" s="389"/>
      <c r="H1119" s="389"/>
      <c r="I1119" s="389"/>
      <c r="J1119" s="389"/>
      <c r="K1119" s="390"/>
      <c r="L1119" s="250"/>
      <c r="M1119" s="250"/>
      <c r="N1119" s="252"/>
      <c r="O1119" s="251" t="str">
        <f>IFERROR(INDEX('Pipe Table'!$A$3:$R$39,MATCH('WELD LOG'!N1119,'Pipe Table'!$A$3:$A$39,),MATCH('WELD LOG'!M1119,'Pipe Table'!$A$3:$R$3,0)),"")</f>
        <v/>
      </c>
      <c r="P1119" s="601">
        <f t="shared" si="17"/>
        <v>0</v>
      </c>
      <c r="Q1119" s="391"/>
      <c r="R1119" s="389"/>
      <c r="S1119" s="250"/>
      <c r="T1119" s="389"/>
      <c r="U1119" s="250"/>
      <c r="V1119" s="350"/>
      <c r="W1119" s="389"/>
      <c r="X1119" s="392"/>
      <c r="Y1119" s="392"/>
      <c r="Z1119" s="392"/>
      <c r="AA1119" s="392"/>
      <c r="AB1119" s="392"/>
      <c r="AC1119" s="392"/>
      <c r="AD1119" s="392"/>
      <c r="AE1119" s="250"/>
      <c r="AF1119" s="250"/>
      <c r="AG1119" s="315"/>
      <c r="AH1119" s="392"/>
      <c r="AI1119" s="392"/>
      <c r="AJ1119" s="392"/>
      <c r="AK1119" s="392"/>
      <c r="AL1119" s="250"/>
      <c r="AM1119" s="392"/>
      <c r="AN1119" s="392"/>
      <c r="AO1119" s="250"/>
      <c r="AP1119" s="393"/>
      <c r="AQ1119" s="337"/>
      <c r="AR1119" s="336"/>
      <c r="AS1119" s="336"/>
      <c r="AT1119" s="336"/>
      <c r="AU1119" s="336"/>
      <c r="AV1119" s="336"/>
      <c r="AW1119" s="336"/>
      <c r="AX1119" s="336"/>
      <c r="AY1119" s="336"/>
      <c r="AZ1119" s="336"/>
      <c r="BA1119" s="336"/>
      <c r="BB1119" s="336"/>
      <c r="BC1119" s="336"/>
      <c r="BD1119" s="336"/>
      <c r="BE1119" s="336"/>
      <c r="BF1119" s="336"/>
    </row>
    <row r="1120" spans="1:58" s="109" customFormat="1" ht="12.95" customHeight="1">
      <c r="A1120" s="386"/>
      <c r="B1120" s="387"/>
      <c r="C1120" s="250"/>
      <c r="D1120" s="250"/>
      <c r="E1120" s="250"/>
      <c r="F1120" s="388"/>
      <c r="G1120" s="389"/>
      <c r="H1120" s="389"/>
      <c r="I1120" s="389"/>
      <c r="J1120" s="389"/>
      <c r="K1120" s="390"/>
      <c r="L1120" s="250"/>
      <c r="M1120" s="250"/>
      <c r="N1120" s="252"/>
      <c r="O1120" s="251" t="str">
        <f>IFERROR(INDEX('Pipe Table'!$A$3:$R$39,MATCH('WELD LOG'!N1120,'Pipe Table'!$A$3:$A$39,),MATCH('WELD LOG'!M1120,'Pipe Table'!$A$3:$R$3,0)),"")</f>
        <v/>
      </c>
      <c r="P1120" s="601">
        <f t="shared" si="17"/>
        <v>0</v>
      </c>
      <c r="Q1120" s="391"/>
      <c r="R1120" s="389"/>
      <c r="S1120" s="250"/>
      <c r="T1120" s="389"/>
      <c r="U1120" s="250"/>
      <c r="V1120" s="350"/>
      <c r="W1120" s="389"/>
      <c r="X1120" s="392"/>
      <c r="Y1120" s="392"/>
      <c r="Z1120" s="392"/>
      <c r="AA1120" s="392"/>
      <c r="AB1120" s="392"/>
      <c r="AC1120" s="392"/>
      <c r="AD1120" s="392"/>
      <c r="AE1120" s="250"/>
      <c r="AF1120" s="250"/>
      <c r="AG1120" s="315"/>
      <c r="AH1120" s="392"/>
      <c r="AI1120" s="392"/>
      <c r="AJ1120" s="392"/>
      <c r="AK1120" s="392"/>
      <c r="AL1120" s="250"/>
      <c r="AM1120" s="392"/>
      <c r="AN1120" s="392"/>
      <c r="AO1120" s="250"/>
      <c r="AP1120" s="393"/>
      <c r="AQ1120" s="337"/>
      <c r="AR1120" s="336"/>
      <c r="AS1120" s="336"/>
      <c r="AT1120" s="336"/>
      <c r="AU1120" s="336"/>
      <c r="AV1120" s="336"/>
      <c r="AW1120" s="336"/>
      <c r="AX1120" s="336"/>
      <c r="AY1120" s="336"/>
      <c r="AZ1120" s="336"/>
      <c r="BA1120" s="336"/>
      <c r="BB1120" s="336"/>
      <c r="BC1120" s="336"/>
      <c r="BD1120" s="336"/>
      <c r="BE1120" s="336"/>
      <c r="BF1120" s="336"/>
    </row>
    <row r="1121" spans="1:58" s="109" customFormat="1" ht="12.95" customHeight="1">
      <c r="A1121" s="386"/>
      <c r="B1121" s="387"/>
      <c r="C1121" s="250"/>
      <c r="D1121" s="250"/>
      <c r="E1121" s="250"/>
      <c r="F1121" s="388"/>
      <c r="G1121" s="389"/>
      <c r="H1121" s="389"/>
      <c r="I1121" s="389"/>
      <c r="J1121" s="389"/>
      <c r="K1121" s="390"/>
      <c r="L1121" s="250"/>
      <c r="M1121" s="250"/>
      <c r="N1121" s="252"/>
      <c r="O1121" s="251" t="str">
        <f>IFERROR(INDEX('Pipe Table'!$A$3:$R$39,MATCH('WELD LOG'!N1121,'Pipe Table'!$A$3:$A$39,),MATCH('WELD LOG'!M1121,'Pipe Table'!$A$3:$R$3,0)),"")</f>
        <v/>
      </c>
      <c r="P1121" s="601">
        <f t="shared" si="17"/>
        <v>0</v>
      </c>
      <c r="Q1121" s="391"/>
      <c r="R1121" s="389"/>
      <c r="S1121" s="250"/>
      <c r="T1121" s="389"/>
      <c r="U1121" s="250"/>
      <c r="V1121" s="350"/>
      <c r="W1121" s="389"/>
      <c r="X1121" s="392"/>
      <c r="Y1121" s="392"/>
      <c r="Z1121" s="392"/>
      <c r="AA1121" s="392"/>
      <c r="AB1121" s="392"/>
      <c r="AC1121" s="392"/>
      <c r="AD1121" s="392"/>
      <c r="AE1121" s="250"/>
      <c r="AF1121" s="250"/>
      <c r="AG1121" s="315"/>
      <c r="AH1121" s="392"/>
      <c r="AI1121" s="392"/>
      <c r="AJ1121" s="392"/>
      <c r="AK1121" s="392"/>
      <c r="AL1121" s="250"/>
      <c r="AM1121" s="392"/>
      <c r="AN1121" s="392"/>
      <c r="AO1121" s="250"/>
      <c r="AP1121" s="393"/>
      <c r="AQ1121" s="337"/>
      <c r="AR1121" s="336"/>
      <c r="AS1121" s="336"/>
      <c r="AT1121" s="336"/>
      <c r="AU1121" s="336"/>
      <c r="AV1121" s="336"/>
      <c r="AW1121" s="336"/>
      <c r="AX1121" s="336"/>
      <c r="AY1121" s="336"/>
      <c r="AZ1121" s="336"/>
      <c r="BA1121" s="336"/>
      <c r="BB1121" s="336"/>
      <c r="BC1121" s="336"/>
      <c r="BD1121" s="336"/>
      <c r="BE1121" s="336"/>
      <c r="BF1121" s="336"/>
    </row>
    <row r="1122" spans="1:58" s="109" customFormat="1" ht="12.95" customHeight="1">
      <c r="A1122" s="386"/>
      <c r="B1122" s="387"/>
      <c r="C1122" s="250"/>
      <c r="D1122" s="250"/>
      <c r="E1122" s="250"/>
      <c r="F1122" s="388"/>
      <c r="G1122" s="389"/>
      <c r="H1122" s="389"/>
      <c r="I1122" s="389"/>
      <c r="J1122" s="389"/>
      <c r="K1122" s="390"/>
      <c r="L1122" s="250"/>
      <c r="M1122" s="250"/>
      <c r="N1122" s="252"/>
      <c r="O1122" s="251" t="str">
        <f>IFERROR(INDEX('Pipe Table'!$A$3:$R$39,MATCH('WELD LOG'!N1122,'Pipe Table'!$A$3:$A$39,),MATCH('WELD LOG'!M1122,'Pipe Table'!$A$3:$R$3,0)),"")</f>
        <v/>
      </c>
      <c r="P1122" s="601">
        <f t="shared" si="17"/>
        <v>0</v>
      </c>
      <c r="Q1122" s="391"/>
      <c r="R1122" s="389"/>
      <c r="S1122" s="250"/>
      <c r="T1122" s="389"/>
      <c r="U1122" s="250"/>
      <c r="V1122" s="350"/>
      <c r="W1122" s="389"/>
      <c r="X1122" s="392"/>
      <c r="Y1122" s="392"/>
      <c r="Z1122" s="392"/>
      <c r="AA1122" s="392"/>
      <c r="AB1122" s="392"/>
      <c r="AC1122" s="392"/>
      <c r="AD1122" s="392"/>
      <c r="AE1122" s="250"/>
      <c r="AF1122" s="250"/>
      <c r="AG1122" s="315"/>
      <c r="AH1122" s="392"/>
      <c r="AI1122" s="392"/>
      <c r="AJ1122" s="392"/>
      <c r="AK1122" s="392"/>
      <c r="AL1122" s="250"/>
      <c r="AM1122" s="392"/>
      <c r="AN1122" s="392"/>
      <c r="AO1122" s="250"/>
      <c r="AP1122" s="393"/>
      <c r="AQ1122" s="337"/>
      <c r="AR1122" s="336"/>
      <c r="AS1122" s="336"/>
      <c r="AT1122" s="336"/>
      <c r="AU1122" s="336"/>
      <c r="AV1122" s="336"/>
      <c r="AW1122" s="336"/>
      <c r="AX1122" s="336"/>
      <c r="AY1122" s="336"/>
      <c r="AZ1122" s="336"/>
      <c r="BA1122" s="336"/>
      <c r="BB1122" s="336"/>
      <c r="BC1122" s="336"/>
      <c r="BD1122" s="336"/>
      <c r="BE1122" s="336"/>
      <c r="BF1122" s="336"/>
    </row>
    <row r="1123" spans="1:58" s="109" customFormat="1" ht="12.95" customHeight="1">
      <c r="A1123" s="386"/>
      <c r="B1123" s="387"/>
      <c r="C1123" s="250"/>
      <c r="D1123" s="250"/>
      <c r="E1123" s="250"/>
      <c r="F1123" s="388"/>
      <c r="G1123" s="389"/>
      <c r="H1123" s="389"/>
      <c r="I1123" s="389"/>
      <c r="J1123" s="389"/>
      <c r="K1123" s="390"/>
      <c r="L1123" s="250"/>
      <c r="M1123" s="250"/>
      <c r="N1123" s="252"/>
      <c r="O1123" s="251" t="str">
        <f>IFERROR(INDEX('Pipe Table'!$A$3:$R$39,MATCH('WELD LOG'!N1123,'Pipe Table'!$A$3:$A$39,),MATCH('WELD LOG'!M1123,'Pipe Table'!$A$3:$R$3,0)),"")</f>
        <v/>
      </c>
      <c r="P1123" s="601">
        <f t="shared" si="17"/>
        <v>0</v>
      </c>
      <c r="Q1123" s="391"/>
      <c r="R1123" s="389"/>
      <c r="S1123" s="250"/>
      <c r="T1123" s="389"/>
      <c r="U1123" s="250"/>
      <c r="V1123" s="350"/>
      <c r="W1123" s="389"/>
      <c r="X1123" s="392"/>
      <c r="Y1123" s="392"/>
      <c r="Z1123" s="392"/>
      <c r="AA1123" s="392"/>
      <c r="AB1123" s="392"/>
      <c r="AC1123" s="392"/>
      <c r="AD1123" s="392"/>
      <c r="AE1123" s="250"/>
      <c r="AF1123" s="250"/>
      <c r="AG1123" s="315"/>
      <c r="AH1123" s="392"/>
      <c r="AI1123" s="392"/>
      <c r="AJ1123" s="392"/>
      <c r="AK1123" s="392"/>
      <c r="AL1123" s="250"/>
      <c r="AM1123" s="392"/>
      <c r="AN1123" s="392"/>
      <c r="AO1123" s="250"/>
      <c r="AP1123" s="393"/>
      <c r="AQ1123" s="337"/>
      <c r="AR1123" s="336"/>
      <c r="AS1123" s="336"/>
      <c r="AT1123" s="336"/>
      <c r="AU1123" s="336"/>
      <c r="AV1123" s="336"/>
      <c r="AW1123" s="336"/>
      <c r="AX1123" s="336"/>
      <c r="AY1123" s="336"/>
      <c r="AZ1123" s="336"/>
      <c r="BA1123" s="336"/>
      <c r="BB1123" s="336"/>
      <c r="BC1123" s="336"/>
      <c r="BD1123" s="336"/>
      <c r="BE1123" s="336"/>
      <c r="BF1123" s="336"/>
    </row>
    <row r="1124" spans="1:58" s="109" customFormat="1" ht="12.95" customHeight="1">
      <c r="A1124" s="386"/>
      <c r="B1124" s="387"/>
      <c r="C1124" s="250"/>
      <c r="D1124" s="250"/>
      <c r="E1124" s="250"/>
      <c r="F1124" s="388"/>
      <c r="G1124" s="389"/>
      <c r="H1124" s="389"/>
      <c r="I1124" s="389"/>
      <c r="J1124" s="389"/>
      <c r="K1124" s="390"/>
      <c r="L1124" s="250"/>
      <c r="M1124" s="250"/>
      <c r="N1124" s="252"/>
      <c r="O1124" s="251" t="str">
        <f>IFERROR(INDEX('Pipe Table'!$A$3:$R$39,MATCH('WELD LOG'!N1124,'Pipe Table'!$A$3:$A$39,),MATCH('WELD LOG'!M1124,'Pipe Table'!$A$3:$R$3,0)),"")</f>
        <v/>
      </c>
      <c r="P1124" s="601">
        <f t="shared" si="17"/>
        <v>0</v>
      </c>
      <c r="Q1124" s="391"/>
      <c r="R1124" s="389"/>
      <c r="S1124" s="250"/>
      <c r="T1124" s="389"/>
      <c r="U1124" s="250"/>
      <c r="V1124" s="350"/>
      <c r="W1124" s="389"/>
      <c r="X1124" s="392"/>
      <c r="Y1124" s="392"/>
      <c r="Z1124" s="392"/>
      <c r="AA1124" s="392"/>
      <c r="AB1124" s="392"/>
      <c r="AC1124" s="392"/>
      <c r="AD1124" s="392"/>
      <c r="AE1124" s="250"/>
      <c r="AF1124" s="250"/>
      <c r="AG1124" s="315"/>
      <c r="AH1124" s="392"/>
      <c r="AI1124" s="392"/>
      <c r="AJ1124" s="392"/>
      <c r="AK1124" s="392"/>
      <c r="AL1124" s="250"/>
      <c r="AM1124" s="392"/>
      <c r="AN1124" s="392"/>
      <c r="AO1124" s="250"/>
      <c r="AP1124" s="393"/>
      <c r="AQ1124" s="337"/>
      <c r="AR1124" s="336"/>
      <c r="AS1124" s="336"/>
      <c r="AT1124" s="336"/>
      <c r="AU1124" s="336"/>
      <c r="AV1124" s="336"/>
      <c r="AW1124" s="336"/>
      <c r="AX1124" s="336"/>
      <c r="AY1124" s="336"/>
      <c r="AZ1124" s="336"/>
      <c r="BA1124" s="336"/>
      <c r="BB1124" s="336"/>
      <c r="BC1124" s="336"/>
      <c r="BD1124" s="336"/>
      <c r="BE1124" s="336"/>
      <c r="BF1124" s="336"/>
    </row>
    <row r="1125" spans="1:58" s="109" customFormat="1" ht="12.95" customHeight="1">
      <c r="A1125" s="386"/>
      <c r="B1125" s="387"/>
      <c r="C1125" s="250"/>
      <c r="D1125" s="250"/>
      <c r="E1125" s="250"/>
      <c r="F1125" s="388"/>
      <c r="G1125" s="389"/>
      <c r="H1125" s="389"/>
      <c r="I1125" s="389"/>
      <c r="J1125" s="389"/>
      <c r="K1125" s="390"/>
      <c r="L1125" s="250"/>
      <c r="M1125" s="250"/>
      <c r="N1125" s="252"/>
      <c r="O1125" s="251" t="str">
        <f>IFERROR(INDEX('Pipe Table'!$A$3:$R$39,MATCH('WELD LOG'!N1125,'Pipe Table'!$A$3:$A$39,),MATCH('WELD LOG'!M1125,'Pipe Table'!$A$3:$R$3,0)),"")</f>
        <v/>
      </c>
      <c r="P1125" s="601">
        <f t="shared" si="17"/>
        <v>0</v>
      </c>
      <c r="Q1125" s="391"/>
      <c r="R1125" s="389"/>
      <c r="S1125" s="250"/>
      <c r="T1125" s="389"/>
      <c r="U1125" s="250"/>
      <c r="V1125" s="350"/>
      <c r="W1125" s="389"/>
      <c r="X1125" s="392"/>
      <c r="Y1125" s="392"/>
      <c r="Z1125" s="392"/>
      <c r="AA1125" s="392"/>
      <c r="AB1125" s="392"/>
      <c r="AC1125" s="392"/>
      <c r="AD1125" s="392"/>
      <c r="AE1125" s="250"/>
      <c r="AF1125" s="250"/>
      <c r="AG1125" s="315"/>
      <c r="AH1125" s="392"/>
      <c r="AI1125" s="392"/>
      <c r="AJ1125" s="392"/>
      <c r="AK1125" s="392"/>
      <c r="AL1125" s="250"/>
      <c r="AM1125" s="392"/>
      <c r="AN1125" s="392"/>
      <c r="AO1125" s="250"/>
      <c r="AP1125" s="393"/>
      <c r="AQ1125" s="337"/>
      <c r="AR1125" s="336"/>
      <c r="AS1125" s="336"/>
      <c r="AT1125" s="336"/>
      <c r="AU1125" s="336"/>
      <c r="AV1125" s="336"/>
      <c r="AW1125" s="336"/>
      <c r="AX1125" s="336"/>
      <c r="AY1125" s="336"/>
      <c r="AZ1125" s="336"/>
      <c r="BA1125" s="336"/>
      <c r="BB1125" s="336"/>
      <c r="BC1125" s="336"/>
      <c r="BD1125" s="336"/>
      <c r="BE1125" s="336"/>
      <c r="BF1125" s="336"/>
    </row>
    <row r="1126" spans="1:58" s="109" customFormat="1" ht="12.95" customHeight="1">
      <c r="A1126" s="386"/>
      <c r="B1126" s="387"/>
      <c r="C1126" s="250"/>
      <c r="D1126" s="250"/>
      <c r="E1126" s="250"/>
      <c r="F1126" s="388"/>
      <c r="G1126" s="389"/>
      <c r="H1126" s="389"/>
      <c r="I1126" s="389"/>
      <c r="J1126" s="389"/>
      <c r="K1126" s="390"/>
      <c r="L1126" s="250"/>
      <c r="M1126" s="250"/>
      <c r="N1126" s="252"/>
      <c r="O1126" s="251" t="str">
        <f>IFERROR(INDEX('Pipe Table'!$A$3:$R$39,MATCH('WELD LOG'!N1126,'Pipe Table'!$A$3:$A$39,),MATCH('WELD LOG'!M1126,'Pipe Table'!$A$3:$R$3,0)),"")</f>
        <v/>
      </c>
      <c r="P1126" s="601">
        <f t="shared" si="17"/>
        <v>0</v>
      </c>
      <c r="Q1126" s="391"/>
      <c r="R1126" s="389"/>
      <c r="S1126" s="250"/>
      <c r="T1126" s="389"/>
      <c r="U1126" s="250"/>
      <c r="V1126" s="350"/>
      <c r="W1126" s="389"/>
      <c r="X1126" s="392"/>
      <c r="Y1126" s="392"/>
      <c r="Z1126" s="392"/>
      <c r="AA1126" s="392"/>
      <c r="AB1126" s="392"/>
      <c r="AC1126" s="392"/>
      <c r="AD1126" s="392"/>
      <c r="AE1126" s="250"/>
      <c r="AF1126" s="250"/>
      <c r="AG1126" s="315"/>
      <c r="AH1126" s="392"/>
      <c r="AI1126" s="392"/>
      <c r="AJ1126" s="392"/>
      <c r="AK1126" s="392"/>
      <c r="AL1126" s="250"/>
      <c r="AM1126" s="392"/>
      <c r="AN1126" s="392"/>
      <c r="AO1126" s="250"/>
      <c r="AP1126" s="393"/>
      <c r="AQ1126" s="337"/>
      <c r="AR1126" s="336"/>
      <c r="AS1126" s="336"/>
      <c r="AT1126" s="336"/>
      <c r="AU1126" s="336"/>
      <c r="AV1126" s="336"/>
      <c r="AW1126" s="336"/>
      <c r="AX1126" s="336"/>
      <c r="AY1126" s="336"/>
      <c r="AZ1126" s="336"/>
      <c r="BA1126" s="336"/>
      <c r="BB1126" s="336"/>
      <c r="BC1126" s="336"/>
      <c r="BD1126" s="336"/>
      <c r="BE1126" s="336"/>
      <c r="BF1126" s="336"/>
    </row>
    <row r="1127" spans="1:58" s="109" customFormat="1" ht="12.95" customHeight="1">
      <c r="A1127" s="386"/>
      <c r="B1127" s="387"/>
      <c r="C1127" s="250"/>
      <c r="D1127" s="250"/>
      <c r="E1127" s="250"/>
      <c r="F1127" s="388"/>
      <c r="G1127" s="389"/>
      <c r="H1127" s="389"/>
      <c r="I1127" s="389"/>
      <c r="J1127" s="389"/>
      <c r="K1127" s="390"/>
      <c r="L1127" s="250"/>
      <c r="M1127" s="250"/>
      <c r="N1127" s="252"/>
      <c r="O1127" s="251" t="str">
        <f>IFERROR(INDEX('Pipe Table'!$A$3:$R$39,MATCH('WELD LOG'!N1127,'Pipe Table'!$A$3:$A$39,),MATCH('WELD LOG'!M1127,'Pipe Table'!$A$3:$R$3,0)),"")</f>
        <v/>
      </c>
      <c r="P1127" s="601">
        <f t="shared" si="17"/>
        <v>0</v>
      </c>
      <c r="Q1127" s="391"/>
      <c r="R1127" s="389"/>
      <c r="S1127" s="250"/>
      <c r="T1127" s="389"/>
      <c r="U1127" s="250"/>
      <c r="V1127" s="350"/>
      <c r="W1127" s="389"/>
      <c r="X1127" s="392"/>
      <c r="Y1127" s="392"/>
      <c r="Z1127" s="392"/>
      <c r="AA1127" s="392"/>
      <c r="AB1127" s="392"/>
      <c r="AC1127" s="392"/>
      <c r="AD1127" s="392"/>
      <c r="AE1127" s="250"/>
      <c r="AF1127" s="250"/>
      <c r="AG1127" s="315"/>
      <c r="AH1127" s="392"/>
      <c r="AI1127" s="392"/>
      <c r="AJ1127" s="392"/>
      <c r="AK1127" s="392"/>
      <c r="AL1127" s="250"/>
      <c r="AM1127" s="392"/>
      <c r="AN1127" s="392"/>
      <c r="AO1127" s="250"/>
      <c r="AP1127" s="393"/>
      <c r="AQ1127" s="337"/>
      <c r="AR1127" s="336"/>
      <c r="AS1127" s="336"/>
      <c r="AT1127" s="336"/>
      <c r="AU1127" s="336"/>
      <c r="AV1127" s="336"/>
      <c r="AW1127" s="336"/>
      <c r="AX1127" s="336"/>
      <c r="AY1127" s="336"/>
      <c r="AZ1127" s="336"/>
      <c r="BA1127" s="336"/>
      <c r="BB1127" s="336"/>
      <c r="BC1127" s="336"/>
      <c r="BD1127" s="336"/>
      <c r="BE1127" s="336"/>
      <c r="BF1127" s="336"/>
    </row>
    <row r="1128" spans="1:58" s="109" customFormat="1" ht="12.95" customHeight="1">
      <c r="A1128" s="386"/>
      <c r="B1128" s="387"/>
      <c r="C1128" s="250"/>
      <c r="D1128" s="250"/>
      <c r="E1128" s="250"/>
      <c r="F1128" s="388"/>
      <c r="G1128" s="389"/>
      <c r="H1128" s="389"/>
      <c r="I1128" s="389"/>
      <c r="J1128" s="389"/>
      <c r="K1128" s="390"/>
      <c r="L1128" s="250"/>
      <c r="M1128" s="250"/>
      <c r="N1128" s="252"/>
      <c r="O1128" s="251" t="str">
        <f>IFERROR(INDEX('Pipe Table'!$A$3:$R$39,MATCH('WELD LOG'!N1128,'Pipe Table'!$A$3:$A$39,),MATCH('WELD LOG'!M1128,'Pipe Table'!$A$3:$R$3,0)),"")</f>
        <v/>
      </c>
      <c r="P1128" s="601">
        <f t="shared" si="17"/>
        <v>0</v>
      </c>
      <c r="Q1128" s="391"/>
      <c r="R1128" s="389"/>
      <c r="S1128" s="250"/>
      <c r="T1128" s="389"/>
      <c r="U1128" s="250"/>
      <c r="V1128" s="350"/>
      <c r="W1128" s="389"/>
      <c r="X1128" s="392"/>
      <c r="Y1128" s="392"/>
      <c r="Z1128" s="392"/>
      <c r="AA1128" s="392"/>
      <c r="AB1128" s="392"/>
      <c r="AC1128" s="392"/>
      <c r="AD1128" s="392"/>
      <c r="AE1128" s="250"/>
      <c r="AF1128" s="250"/>
      <c r="AG1128" s="315"/>
      <c r="AH1128" s="392"/>
      <c r="AI1128" s="392"/>
      <c r="AJ1128" s="392"/>
      <c r="AK1128" s="392"/>
      <c r="AL1128" s="250"/>
      <c r="AM1128" s="392"/>
      <c r="AN1128" s="392"/>
      <c r="AO1128" s="250"/>
      <c r="AP1128" s="393"/>
      <c r="AQ1128" s="337"/>
      <c r="AR1128" s="336"/>
      <c r="AS1128" s="336"/>
      <c r="AT1128" s="336"/>
      <c r="AU1128" s="336"/>
      <c r="AV1128" s="336"/>
      <c r="AW1128" s="336"/>
      <c r="AX1128" s="336"/>
      <c r="AY1128" s="336"/>
      <c r="AZ1128" s="336"/>
      <c r="BA1128" s="336"/>
      <c r="BB1128" s="336"/>
      <c r="BC1128" s="336"/>
      <c r="BD1128" s="336"/>
      <c r="BE1128" s="336"/>
      <c r="BF1128" s="336"/>
    </row>
    <row r="1129" spans="1:58" s="109" customFormat="1" ht="12.95" customHeight="1">
      <c r="A1129" s="386"/>
      <c r="B1129" s="387"/>
      <c r="C1129" s="250"/>
      <c r="D1129" s="250"/>
      <c r="E1129" s="250"/>
      <c r="F1129" s="388"/>
      <c r="G1129" s="389"/>
      <c r="H1129" s="389"/>
      <c r="I1129" s="389"/>
      <c r="J1129" s="389"/>
      <c r="K1129" s="390"/>
      <c r="L1129" s="250"/>
      <c r="M1129" s="250"/>
      <c r="N1129" s="252"/>
      <c r="O1129" s="251" t="str">
        <f>IFERROR(INDEX('Pipe Table'!$A$3:$R$39,MATCH('WELD LOG'!N1129,'Pipe Table'!$A$3:$A$39,),MATCH('WELD LOG'!M1129,'Pipe Table'!$A$3:$R$3,0)),"")</f>
        <v/>
      </c>
      <c r="P1129" s="601">
        <f t="shared" si="17"/>
        <v>0</v>
      </c>
      <c r="Q1129" s="391"/>
      <c r="R1129" s="389"/>
      <c r="S1129" s="250"/>
      <c r="T1129" s="389"/>
      <c r="U1129" s="250"/>
      <c r="V1129" s="350"/>
      <c r="W1129" s="389"/>
      <c r="X1129" s="392"/>
      <c r="Y1129" s="392"/>
      <c r="Z1129" s="392"/>
      <c r="AA1129" s="392"/>
      <c r="AB1129" s="392"/>
      <c r="AC1129" s="392"/>
      <c r="AD1129" s="392"/>
      <c r="AE1129" s="250"/>
      <c r="AF1129" s="250"/>
      <c r="AG1129" s="315"/>
      <c r="AH1129" s="392"/>
      <c r="AI1129" s="392"/>
      <c r="AJ1129" s="392"/>
      <c r="AK1129" s="392"/>
      <c r="AL1129" s="250"/>
      <c r="AM1129" s="392"/>
      <c r="AN1129" s="392"/>
      <c r="AO1129" s="250"/>
      <c r="AP1129" s="393"/>
      <c r="AQ1129" s="337"/>
      <c r="AR1129" s="336"/>
      <c r="AS1129" s="336"/>
      <c r="AT1129" s="336"/>
      <c r="AU1129" s="336"/>
      <c r="AV1129" s="336"/>
      <c r="AW1129" s="336"/>
      <c r="AX1129" s="336"/>
      <c r="AY1129" s="336"/>
      <c r="AZ1129" s="336"/>
      <c r="BA1129" s="336"/>
      <c r="BB1129" s="336"/>
      <c r="BC1129" s="336"/>
      <c r="BD1129" s="336"/>
      <c r="BE1129" s="336"/>
      <c r="BF1129" s="336"/>
    </row>
    <row r="1130" spans="1:58" s="109" customFormat="1" ht="12.95" customHeight="1">
      <c r="A1130" s="386"/>
      <c r="B1130" s="387"/>
      <c r="C1130" s="250"/>
      <c r="D1130" s="250"/>
      <c r="E1130" s="250"/>
      <c r="F1130" s="388"/>
      <c r="G1130" s="389"/>
      <c r="H1130" s="389"/>
      <c r="I1130" s="389"/>
      <c r="J1130" s="389"/>
      <c r="K1130" s="390"/>
      <c r="L1130" s="250"/>
      <c r="M1130" s="250"/>
      <c r="N1130" s="252"/>
      <c r="O1130" s="251" t="str">
        <f>IFERROR(INDEX('Pipe Table'!$A$3:$R$39,MATCH('WELD LOG'!N1130,'Pipe Table'!$A$3:$A$39,),MATCH('WELD LOG'!M1130,'Pipe Table'!$A$3:$R$3,0)),"")</f>
        <v/>
      </c>
      <c r="P1130" s="601">
        <f t="shared" si="17"/>
        <v>0</v>
      </c>
      <c r="Q1130" s="391"/>
      <c r="R1130" s="389"/>
      <c r="S1130" s="250"/>
      <c r="T1130" s="389"/>
      <c r="U1130" s="250"/>
      <c r="V1130" s="350"/>
      <c r="W1130" s="389"/>
      <c r="X1130" s="392"/>
      <c r="Y1130" s="392"/>
      <c r="Z1130" s="392"/>
      <c r="AA1130" s="392"/>
      <c r="AB1130" s="392"/>
      <c r="AC1130" s="392"/>
      <c r="AD1130" s="392"/>
      <c r="AE1130" s="250"/>
      <c r="AF1130" s="250"/>
      <c r="AG1130" s="315"/>
      <c r="AH1130" s="392"/>
      <c r="AI1130" s="392"/>
      <c r="AJ1130" s="392"/>
      <c r="AK1130" s="392"/>
      <c r="AL1130" s="250"/>
      <c r="AM1130" s="392"/>
      <c r="AN1130" s="392"/>
      <c r="AO1130" s="250"/>
      <c r="AP1130" s="393"/>
      <c r="AQ1130" s="337"/>
      <c r="AR1130" s="336"/>
      <c r="AS1130" s="336"/>
      <c r="AT1130" s="336"/>
      <c r="AU1130" s="336"/>
      <c r="AV1130" s="336"/>
      <c r="AW1130" s="336"/>
      <c r="AX1130" s="336"/>
      <c r="AY1130" s="336"/>
      <c r="AZ1130" s="336"/>
      <c r="BA1130" s="336"/>
      <c r="BB1130" s="336"/>
      <c r="BC1130" s="336"/>
      <c r="BD1130" s="336"/>
      <c r="BE1130" s="336"/>
      <c r="BF1130" s="336"/>
    </row>
    <row r="1131" spans="1:58" s="109" customFormat="1" ht="12.95" customHeight="1">
      <c r="A1131" s="386"/>
      <c r="B1131" s="387"/>
      <c r="C1131" s="250"/>
      <c r="D1131" s="250"/>
      <c r="E1131" s="250"/>
      <c r="F1131" s="388"/>
      <c r="G1131" s="389"/>
      <c r="H1131" s="389"/>
      <c r="I1131" s="389"/>
      <c r="J1131" s="389"/>
      <c r="K1131" s="390"/>
      <c r="L1131" s="250"/>
      <c r="M1131" s="250"/>
      <c r="N1131" s="252"/>
      <c r="O1131" s="251" t="str">
        <f>IFERROR(INDEX('Pipe Table'!$A$3:$R$39,MATCH('WELD LOG'!N1131,'Pipe Table'!$A$3:$A$39,),MATCH('WELD LOG'!M1131,'Pipe Table'!$A$3:$R$3,0)),"")</f>
        <v/>
      </c>
      <c r="P1131" s="601">
        <f t="shared" si="17"/>
        <v>0</v>
      </c>
      <c r="Q1131" s="391"/>
      <c r="R1131" s="389"/>
      <c r="S1131" s="250"/>
      <c r="T1131" s="389"/>
      <c r="U1131" s="250"/>
      <c r="V1131" s="350"/>
      <c r="W1131" s="389"/>
      <c r="X1131" s="392"/>
      <c r="Y1131" s="392"/>
      <c r="Z1131" s="392"/>
      <c r="AA1131" s="392"/>
      <c r="AB1131" s="392"/>
      <c r="AC1131" s="392"/>
      <c r="AD1131" s="392"/>
      <c r="AE1131" s="250"/>
      <c r="AF1131" s="250"/>
      <c r="AG1131" s="315"/>
      <c r="AH1131" s="392"/>
      <c r="AI1131" s="392"/>
      <c r="AJ1131" s="392"/>
      <c r="AK1131" s="392"/>
      <c r="AL1131" s="250"/>
      <c r="AM1131" s="392"/>
      <c r="AN1131" s="392"/>
      <c r="AO1131" s="250"/>
      <c r="AP1131" s="393"/>
      <c r="AQ1131" s="337"/>
      <c r="AR1131" s="336"/>
      <c r="AS1131" s="336"/>
      <c r="AT1131" s="336"/>
      <c r="AU1131" s="336"/>
      <c r="AV1131" s="336"/>
      <c r="AW1131" s="336"/>
      <c r="AX1131" s="336"/>
      <c r="AY1131" s="336"/>
      <c r="AZ1131" s="336"/>
      <c r="BA1131" s="336"/>
      <c r="BB1131" s="336"/>
      <c r="BC1131" s="336"/>
      <c r="BD1131" s="336"/>
      <c r="BE1131" s="336"/>
      <c r="BF1131" s="336"/>
    </row>
    <row r="1132" spans="1:58" s="109" customFormat="1" ht="12.95" customHeight="1">
      <c r="A1132" s="386"/>
      <c r="B1132" s="387"/>
      <c r="C1132" s="250"/>
      <c r="D1132" s="250"/>
      <c r="E1132" s="250"/>
      <c r="F1132" s="388"/>
      <c r="G1132" s="389"/>
      <c r="H1132" s="389"/>
      <c r="I1132" s="389"/>
      <c r="J1132" s="389"/>
      <c r="K1132" s="390"/>
      <c r="L1132" s="250"/>
      <c r="M1132" s="250"/>
      <c r="N1132" s="252"/>
      <c r="O1132" s="251" t="str">
        <f>IFERROR(INDEX('Pipe Table'!$A$3:$R$39,MATCH('WELD LOG'!N1132,'Pipe Table'!$A$3:$A$39,),MATCH('WELD LOG'!M1132,'Pipe Table'!$A$3:$R$3,0)),"")</f>
        <v/>
      </c>
      <c r="P1132" s="601">
        <f t="shared" si="17"/>
        <v>0</v>
      </c>
      <c r="Q1132" s="391"/>
      <c r="R1132" s="389"/>
      <c r="S1132" s="250"/>
      <c r="T1132" s="389"/>
      <c r="U1132" s="250"/>
      <c r="V1132" s="350"/>
      <c r="W1132" s="389"/>
      <c r="X1132" s="392"/>
      <c r="Y1132" s="392"/>
      <c r="Z1132" s="392"/>
      <c r="AA1132" s="392"/>
      <c r="AB1132" s="392"/>
      <c r="AC1132" s="392"/>
      <c r="AD1132" s="392"/>
      <c r="AE1132" s="250"/>
      <c r="AF1132" s="250"/>
      <c r="AG1132" s="315"/>
      <c r="AH1132" s="392"/>
      <c r="AI1132" s="392"/>
      <c r="AJ1132" s="392"/>
      <c r="AK1132" s="392"/>
      <c r="AL1132" s="250"/>
      <c r="AM1132" s="392"/>
      <c r="AN1132" s="392"/>
      <c r="AO1132" s="250"/>
      <c r="AP1132" s="393"/>
      <c r="AQ1132" s="337"/>
      <c r="AR1132" s="336"/>
      <c r="AS1132" s="336"/>
      <c r="AT1132" s="336"/>
      <c r="AU1132" s="336"/>
      <c r="AV1132" s="336"/>
      <c r="AW1132" s="336"/>
      <c r="AX1132" s="336"/>
      <c r="AY1132" s="336"/>
      <c r="AZ1132" s="336"/>
      <c r="BA1132" s="336"/>
      <c r="BB1132" s="336"/>
      <c r="BC1132" s="336"/>
      <c r="BD1132" s="336"/>
      <c r="BE1132" s="336"/>
      <c r="BF1132" s="336"/>
    </row>
    <row r="1133" spans="1:58" s="109" customFormat="1" ht="12.95" customHeight="1">
      <c r="A1133" s="386"/>
      <c r="B1133" s="387"/>
      <c r="C1133" s="250"/>
      <c r="D1133" s="250"/>
      <c r="E1133" s="250"/>
      <c r="F1133" s="388"/>
      <c r="G1133" s="389"/>
      <c r="H1133" s="389"/>
      <c r="I1133" s="389"/>
      <c r="J1133" s="389"/>
      <c r="K1133" s="390"/>
      <c r="L1133" s="250"/>
      <c r="M1133" s="250"/>
      <c r="N1133" s="252"/>
      <c r="O1133" s="251" t="str">
        <f>IFERROR(INDEX('Pipe Table'!$A$3:$R$39,MATCH('WELD LOG'!N1133,'Pipe Table'!$A$3:$A$39,),MATCH('WELD LOG'!M1133,'Pipe Table'!$A$3:$R$3,0)),"")</f>
        <v/>
      </c>
      <c r="P1133" s="601">
        <f t="shared" si="17"/>
        <v>0</v>
      </c>
      <c r="Q1133" s="391"/>
      <c r="R1133" s="389"/>
      <c r="S1133" s="250"/>
      <c r="T1133" s="389"/>
      <c r="U1133" s="250"/>
      <c r="V1133" s="350"/>
      <c r="W1133" s="389"/>
      <c r="X1133" s="392"/>
      <c r="Y1133" s="392"/>
      <c r="Z1133" s="392"/>
      <c r="AA1133" s="392"/>
      <c r="AB1133" s="392"/>
      <c r="AC1133" s="392"/>
      <c r="AD1133" s="392"/>
      <c r="AE1133" s="250"/>
      <c r="AF1133" s="250"/>
      <c r="AG1133" s="315"/>
      <c r="AH1133" s="392"/>
      <c r="AI1133" s="392"/>
      <c r="AJ1133" s="392"/>
      <c r="AK1133" s="392"/>
      <c r="AL1133" s="250"/>
      <c r="AM1133" s="392"/>
      <c r="AN1133" s="392"/>
      <c r="AO1133" s="250"/>
      <c r="AP1133" s="393"/>
      <c r="AQ1133" s="337"/>
      <c r="AR1133" s="336"/>
      <c r="AS1133" s="336"/>
      <c r="AT1133" s="336"/>
      <c r="AU1133" s="336"/>
      <c r="AV1133" s="336"/>
      <c r="AW1133" s="336"/>
      <c r="AX1133" s="336"/>
      <c r="AY1133" s="336"/>
      <c r="AZ1133" s="336"/>
      <c r="BA1133" s="336"/>
      <c r="BB1133" s="336"/>
      <c r="BC1133" s="336"/>
      <c r="BD1133" s="336"/>
      <c r="BE1133" s="336"/>
      <c r="BF1133" s="336"/>
    </row>
    <row r="1134" spans="1:58" s="109" customFormat="1" ht="12.95" customHeight="1">
      <c r="A1134" s="386"/>
      <c r="B1134" s="387"/>
      <c r="C1134" s="250"/>
      <c r="D1134" s="250"/>
      <c r="E1134" s="250"/>
      <c r="F1134" s="388"/>
      <c r="G1134" s="389"/>
      <c r="H1134" s="389"/>
      <c r="I1134" s="389"/>
      <c r="J1134" s="389"/>
      <c r="K1134" s="390"/>
      <c r="L1134" s="250"/>
      <c r="M1134" s="250"/>
      <c r="N1134" s="252"/>
      <c r="O1134" s="251" t="str">
        <f>IFERROR(INDEX('Pipe Table'!$A$3:$R$39,MATCH('WELD LOG'!N1134,'Pipe Table'!$A$3:$A$39,),MATCH('WELD LOG'!M1134,'Pipe Table'!$A$3:$R$3,0)),"")</f>
        <v/>
      </c>
      <c r="P1134" s="601">
        <f t="shared" si="17"/>
        <v>0</v>
      </c>
      <c r="Q1134" s="391"/>
      <c r="R1134" s="389"/>
      <c r="S1134" s="250"/>
      <c r="T1134" s="389"/>
      <c r="U1134" s="250"/>
      <c r="V1134" s="350"/>
      <c r="W1134" s="389"/>
      <c r="X1134" s="392"/>
      <c r="Y1134" s="392"/>
      <c r="Z1134" s="392"/>
      <c r="AA1134" s="392"/>
      <c r="AB1134" s="392"/>
      <c r="AC1134" s="392"/>
      <c r="AD1134" s="392"/>
      <c r="AE1134" s="250"/>
      <c r="AF1134" s="250"/>
      <c r="AG1134" s="315"/>
      <c r="AH1134" s="392"/>
      <c r="AI1134" s="392"/>
      <c r="AJ1134" s="392"/>
      <c r="AK1134" s="392"/>
      <c r="AL1134" s="250"/>
      <c r="AM1134" s="392"/>
      <c r="AN1134" s="392"/>
      <c r="AO1134" s="250"/>
      <c r="AP1134" s="393"/>
      <c r="AQ1134" s="337"/>
      <c r="AR1134" s="336"/>
      <c r="AS1134" s="336"/>
      <c r="AT1134" s="336"/>
      <c r="AU1134" s="336"/>
      <c r="AV1134" s="336"/>
      <c r="AW1134" s="336"/>
      <c r="AX1134" s="336"/>
      <c r="AY1134" s="336"/>
      <c r="AZ1134" s="336"/>
      <c r="BA1134" s="336"/>
      <c r="BB1134" s="336"/>
      <c r="BC1134" s="336"/>
      <c r="BD1134" s="336"/>
      <c r="BE1134" s="336"/>
      <c r="BF1134" s="336"/>
    </row>
    <row r="1135" spans="1:58" s="109" customFormat="1" ht="12.95" customHeight="1">
      <c r="A1135" s="386"/>
      <c r="B1135" s="387"/>
      <c r="C1135" s="250"/>
      <c r="D1135" s="250"/>
      <c r="E1135" s="250"/>
      <c r="F1135" s="388"/>
      <c r="G1135" s="389"/>
      <c r="H1135" s="389"/>
      <c r="I1135" s="389"/>
      <c r="J1135" s="389"/>
      <c r="K1135" s="390"/>
      <c r="L1135" s="250"/>
      <c r="M1135" s="250"/>
      <c r="N1135" s="252"/>
      <c r="O1135" s="251" t="str">
        <f>IFERROR(INDEX('Pipe Table'!$A$3:$R$39,MATCH('WELD LOG'!N1135,'Pipe Table'!$A$3:$A$39,),MATCH('WELD LOG'!M1135,'Pipe Table'!$A$3:$R$3,0)),"")</f>
        <v/>
      </c>
      <c r="P1135" s="601">
        <f t="shared" si="17"/>
        <v>0</v>
      </c>
      <c r="Q1135" s="391"/>
      <c r="R1135" s="389"/>
      <c r="S1135" s="250"/>
      <c r="T1135" s="389"/>
      <c r="U1135" s="250"/>
      <c r="V1135" s="350"/>
      <c r="W1135" s="389"/>
      <c r="X1135" s="392"/>
      <c r="Y1135" s="392"/>
      <c r="Z1135" s="392"/>
      <c r="AA1135" s="392"/>
      <c r="AB1135" s="392"/>
      <c r="AC1135" s="392"/>
      <c r="AD1135" s="392"/>
      <c r="AE1135" s="250"/>
      <c r="AF1135" s="250"/>
      <c r="AG1135" s="315"/>
      <c r="AH1135" s="392"/>
      <c r="AI1135" s="392"/>
      <c r="AJ1135" s="392"/>
      <c r="AK1135" s="392"/>
      <c r="AL1135" s="250"/>
      <c r="AM1135" s="392"/>
      <c r="AN1135" s="392"/>
      <c r="AO1135" s="250"/>
      <c r="AP1135" s="393"/>
      <c r="AQ1135" s="337"/>
      <c r="AR1135" s="336"/>
      <c r="AS1135" s="336"/>
      <c r="AT1135" s="336"/>
      <c r="AU1135" s="336"/>
      <c r="AV1135" s="336"/>
      <c r="AW1135" s="336"/>
      <c r="AX1135" s="336"/>
      <c r="AY1135" s="336"/>
      <c r="AZ1135" s="336"/>
      <c r="BA1135" s="336"/>
      <c r="BB1135" s="336"/>
      <c r="BC1135" s="336"/>
      <c r="BD1135" s="336"/>
      <c r="BE1135" s="336"/>
      <c r="BF1135" s="336"/>
    </row>
    <row r="1136" spans="1:58" s="109" customFormat="1" ht="12.95" customHeight="1">
      <c r="A1136" s="386"/>
      <c r="B1136" s="387"/>
      <c r="C1136" s="250"/>
      <c r="D1136" s="250"/>
      <c r="E1136" s="250"/>
      <c r="F1136" s="388"/>
      <c r="G1136" s="389"/>
      <c r="H1136" s="389"/>
      <c r="I1136" s="389"/>
      <c r="J1136" s="389"/>
      <c r="K1136" s="390"/>
      <c r="L1136" s="250"/>
      <c r="M1136" s="250"/>
      <c r="N1136" s="252"/>
      <c r="O1136" s="251" t="str">
        <f>IFERROR(INDEX('Pipe Table'!$A$3:$R$39,MATCH('WELD LOG'!N1136,'Pipe Table'!$A$3:$A$39,),MATCH('WELD LOG'!M1136,'Pipe Table'!$A$3:$R$3,0)),"")</f>
        <v/>
      </c>
      <c r="P1136" s="601">
        <f t="shared" si="17"/>
        <v>0</v>
      </c>
      <c r="Q1136" s="391"/>
      <c r="R1136" s="389"/>
      <c r="S1136" s="250"/>
      <c r="T1136" s="389"/>
      <c r="U1136" s="250"/>
      <c r="V1136" s="350"/>
      <c r="W1136" s="389"/>
      <c r="X1136" s="392"/>
      <c r="Y1136" s="392"/>
      <c r="Z1136" s="392"/>
      <c r="AA1136" s="392"/>
      <c r="AB1136" s="392"/>
      <c r="AC1136" s="392"/>
      <c r="AD1136" s="392"/>
      <c r="AE1136" s="250"/>
      <c r="AF1136" s="250"/>
      <c r="AG1136" s="315"/>
      <c r="AH1136" s="392"/>
      <c r="AI1136" s="392"/>
      <c r="AJ1136" s="392"/>
      <c r="AK1136" s="392"/>
      <c r="AL1136" s="250"/>
      <c r="AM1136" s="392"/>
      <c r="AN1136" s="392"/>
      <c r="AO1136" s="250"/>
      <c r="AP1136" s="393"/>
      <c r="AQ1136" s="337"/>
      <c r="AR1136" s="336"/>
      <c r="AS1136" s="336"/>
      <c r="AT1136" s="336"/>
      <c r="AU1136" s="336"/>
      <c r="AV1136" s="336"/>
      <c r="AW1136" s="336"/>
      <c r="AX1136" s="336"/>
      <c r="AY1136" s="336"/>
      <c r="AZ1136" s="336"/>
      <c r="BA1136" s="336"/>
      <c r="BB1136" s="336"/>
      <c r="BC1136" s="336"/>
      <c r="BD1136" s="336"/>
      <c r="BE1136" s="336"/>
      <c r="BF1136" s="336"/>
    </row>
    <row r="1137" spans="1:58" s="109" customFormat="1" ht="12.95" customHeight="1">
      <c r="A1137" s="386"/>
      <c r="B1137" s="387"/>
      <c r="C1137" s="250"/>
      <c r="D1137" s="250"/>
      <c r="E1137" s="250"/>
      <c r="F1137" s="388"/>
      <c r="G1137" s="389"/>
      <c r="H1137" s="389"/>
      <c r="I1137" s="389"/>
      <c r="J1137" s="389"/>
      <c r="K1137" s="390"/>
      <c r="L1137" s="250"/>
      <c r="M1137" s="250"/>
      <c r="N1137" s="252"/>
      <c r="O1137" s="251" t="str">
        <f>IFERROR(INDEX('Pipe Table'!$A$3:$R$39,MATCH('WELD LOG'!N1137,'Pipe Table'!$A$3:$A$39,),MATCH('WELD LOG'!M1137,'Pipe Table'!$A$3:$R$3,0)),"")</f>
        <v/>
      </c>
      <c r="P1137" s="601">
        <f t="shared" si="17"/>
        <v>0</v>
      </c>
      <c r="Q1137" s="391"/>
      <c r="R1137" s="389"/>
      <c r="S1137" s="250"/>
      <c r="T1137" s="389"/>
      <c r="U1137" s="250"/>
      <c r="V1137" s="350"/>
      <c r="W1137" s="389"/>
      <c r="X1137" s="392"/>
      <c r="Y1137" s="392"/>
      <c r="Z1137" s="392"/>
      <c r="AA1137" s="392"/>
      <c r="AB1137" s="392"/>
      <c r="AC1137" s="392"/>
      <c r="AD1137" s="392"/>
      <c r="AE1137" s="250"/>
      <c r="AF1137" s="250"/>
      <c r="AG1137" s="315"/>
      <c r="AH1137" s="392"/>
      <c r="AI1137" s="392"/>
      <c r="AJ1137" s="392"/>
      <c r="AK1137" s="392"/>
      <c r="AL1137" s="250"/>
      <c r="AM1137" s="392"/>
      <c r="AN1137" s="392"/>
      <c r="AO1137" s="250"/>
      <c r="AP1137" s="393"/>
      <c r="AQ1137" s="337"/>
      <c r="AR1137" s="336"/>
      <c r="AS1137" s="336"/>
      <c r="AT1137" s="336"/>
      <c r="AU1137" s="336"/>
      <c r="AV1137" s="336"/>
      <c r="AW1137" s="336"/>
      <c r="AX1137" s="336"/>
      <c r="AY1137" s="336"/>
      <c r="AZ1137" s="336"/>
      <c r="BA1137" s="336"/>
      <c r="BB1137" s="336"/>
      <c r="BC1137" s="336"/>
      <c r="BD1137" s="336"/>
      <c r="BE1137" s="336"/>
      <c r="BF1137" s="336"/>
    </row>
    <row r="1138" spans="1:58" s="109" customFormat="1" ht="12.95" customHeight="1">
      <c r="A1138" s="386"/>
      <c r="B1138" s="387"/>
      <c r="C1138" s="250"/>
      <c r="D1138" s="250"/>
      <c r="E1138" s="250"/>
      <c r="F1138" s="388"/>
      <c r="G1138" s="389"/>
      <c r="H1138" s="389"/>
      <c r="I1138" s="389"/>
      <c r="J1138" s="389"/>
      <c r="K1138" s="390"/>
      <c r="L1138" s="250"/>
      <c r="M1138" s="250"/>
      <c r="N1138" s="252"/>
      <c r="O1138" s="251" t="str">
        <f>IFERROR(INDEX('Pipe Table'!$A$3:$R$39,MATCH('WELD LOG'!N1138,'Pipe Table'!$A$3:$A$39,),MATCH('WELD LOG'!M1138,'Pipe Table'!$A$3:$R$3,0)),"")</f>
        <v/>
      </c>
      <c r="P1138" s="601">
        <f t="shared" si="17"/>
        <v>0</v>
      </c>
      <c r="Q1138" s="391"/>
      <c r="R1138" s="389"/>
      <c r="S1138" s="250"/>
      <c r="T1138" s="389"/>
      <c r="U1138" s="250"/>
      <c r="V1138" s="350"/>
      <c r="W1138" s="389"/>
      <c r="X1138" s="392"/>
      <c r="Y1138" s="392"/>
      <c r="Z1138" s="392"/>
      <c r="AA1138" s="392"/>
      <c r="AB1138" s="392"/>
      <c r="AC1138" s="392"/>
      <c r="AD1138" s="392"/>
      <c r="AE1138" s="250"/>
      <c r="AF1138" s="250"/>
      <c r="AG1138" s="315"/>
      <c r="AH1138" s="392"/>
      <c r="AI1138" s="392"/>
      <c r="AJ1138" s="392"/>
      <c r="AK1138" s="392"/>
      <c r="AL1138" s="250"/>
      <c r="AM1138" s="392"/>
      <c r="AN1138" s="392"/>
      <c r="AO1138" s="250"/>
      <c r="AP1138" s="393"/>
      <c r="AQ1138" s="337"/>
      <c r="AR1138" s="336"/>
      <c r="AS1138" s="336"/>
      <c r="AT1138" s="336"/>
      <c r="AU1138" s="336"/>
      <c r="AV1138" s="336"/>
      <c r="AW1138" s="336"/>
      <c r="AX1138" s="336"/>
      <c r="AY1138" s="336"/>
      <c r="AZ1138" s="336"/>
      <c r="BA1138" s="336"/>
      <c r="BB1138" s="336"/>
      <c r="BC1138" s="336"/>
      <c r="BD1138" s="336"/>
      <c r="BE1138" s="336"/>
      <c r="BF1138" s="336"/>
    </row>
    <row r="1139" spans="1:58" s="109" customFormat="1" ht="12.95" customHeight="1">
      <c r="A1139" s="386"/>
      <c r="B1139" s="387"/>
      <c r="C1139" s="250"/>
      <c r="D1139" s="250"/>
      <c r="E1139" s="250"/>
      <c r="F1139" s="388"/>
      <c r="G1139" s="389"/>
      <c r="H1139" s="389"/>
      <c r="I1139" s="389"/>
      <c r="J1139" s="389"/>
      <c r="K1139" s="390"/>
      <c r="L1139" s="250"/>
      <c r="M1139" s="250"/>
      <c r="N1139" s="252"/>
      <c r="O1139" s="251" t="str">
        <f>IFERROR(INDEX('Pipe Table'!$A$3:$R$39,MATCH('WELD LOG'!N1139,'Pipe Table'!$A$3:$A$39,),MATCH('WELD LOG'!M1139,'Pipe Table'!$A$3:$R$3,0)),"")</f>
        <v/>
      </c>
      <c r="P1139" s="601">
        <f t="shared" si="17"/>
        <v>0</v>
      </c>
      <c r="Q1139" s="391"/>
      <c r="R1139" s="389"/>
      <c r="S1139" s="250"/>
      <c r="T1139" s="389"/>
      <c r="U1139" s="250"/>
      <c r="V1139" s="350"/>
      <c r="W1139" s="389"/>
      <c r="X1139" s="392"/>
      <c r="Y1139" s="392"/>
      <c r="Z1139" s="392"/>
      <c r="AA1139" s="392"/>
      <c r="AB1139" s="392"/>
      <c r="AC1139" s="392"/>
      <c r="AD1139" s="392"/>
      <c r="AE1139" s="250"/>
      <c r="AF1139" s="250"/>
      <c r="AG1139" s="315"/>
      <c r="AH1139" s="392"/>
      <c r="AI1139" s="392"/>
      <c r="AJ1139" s="392"/>
      <c r="AK1139" s="392"/>
      <c r="AL1139" s="250"/>
      <c r="AM1139" s="392"/>
      <c r="AN1139" s="392"/>
      <c r="AO1139" s="250"/>
      <c r="AP1139" s="393"/>
      <c r="AQ1139" s="337"/>
      <c r="AR1139" s="336"/>
      <c r="AS1139" s="336"/>
      <c r="AT1139" s="336"/>
      <c r="AU1139" s="336"/>
      <c r="AV1139" s="336"/>
      <c r="AW1139" s="336"/>
      <c r="AX1139" s="336"/>
      <c r="AY1139" s="336"/>
      <c r="AZ1139" s="336"/>
      <c r="BA1139" s="336"/>
      <c r="BB1139" s="336"/>
      <c r="BC1139" s="336"/>
      <c r="BD1139" s="336"/>
      <c r="BE1139" s="336"/>
      <c r="BF1139" s="336"/>
    </row>
    <row r="1140" spans="1:58" s="109" customFormat="1" ht="12.95" customHeight="1">
      <c r="A1140" s="386"/>
      <c r="B1140" s="387"/>
      <c r="C1140" s="250"/>
      <c r="D1140" s="250"/>
      <c r="E1140" s="250"/>
      <c r="F1140" s="388"/>
      <c r="G1140" s="389"/>
      <c r="H1140" s="389"/>
      <c r="I1140" s="389"/>
      <c r="J1140" s="389"/>
      <c r="K1140" s="390"/>
      <c r="L1140" s="250"/>
      <c r="M1140" s="250"/>
      <c r="N1140" s="252"/>
      <c r="O1140" s="251" t="str">
        <f>IFERROR(INDEX('Pipe Table'!$A$3:$R$39,MATCH('WELD LOG'!N1140,'Pipe Table'!$A$3:$A$39,),MATCH('WELD LOG'!M1140,'Pipe Table'!$A$3:$R$3,0)),"")</f>
        <v/>
      </c>
      <c r="P1140" s="601">
        <f t="shared" si="17"/>
        <v>0</v>
      </c>
      <c r="Q1140" s="391"/>
      <c r="R1140" s="389"/>
      <c r="S1140" s="250"/>
      <c r="T1140" s="389"/>
      <c r="U1140" s="250"/>
      <c r="V1140" s="350"/>
      <c r="W1140" s="389"/>
      <c r="X1140" s="392"/>
      <c r="Y1140" s="392"/>
      <c r="Z1140" s="392"/>
      <c r="AA1140" s="392"/>
      <c r="AB1140" s="392"/>
      <c r="AC1140" s="392"/>
      <c r="AD1140" s="392"/>
      <c r="AE1140" s="250"/>
      <c r="AF1140" s="250"/>
      <c r="AG1140" s="315"/>
      <c r="AH1140" s="392"/>
      <c r="AI1140" s="392"/>
      <c r="AJ1140" s="392"/>
      <c r="AK1140" s="392"/>
      <c r="AL1140" s="250"/>
      <c r="AM1140" s="392"/>
      <c r="AN1140" s="392"/>
      <c r="AO1140" s="250"/>
      <c r="AP1140" s="393"/>
      <c r="AQ1140" s="337"/>
      <c r="AR1140" s="336"/>
      <c r="AS1140" s="336"/>
      <c r="AT1140" s="336"/>
      <c r="AU1140" s="336"/>
      <c r="AV1140" s="336"/>
      <c r="AW1140" s="336"/>
      <c r="AX1140" s="336"/>
      <c r="AY1140" s="336"/>
      <c r="AZ1140" s="336"/>
      <c r="BA1140" s="336"/>
      <c r="BB1140" s="336"/>
      <c r="BC1140" s="336"/>
      <c r="BD1140" s="336"/>
      <c r="BE1140" s="336"/>
      <c r="BF1140" s="336"/>
    </row>
    <row r="1141" spans="1:58" s="109" customFormat="1" ht="12.95" customHeight="1">
      <c r="A1141" s="386"/>
      <c r="B1141" s="387"/>
      <c r="C1141" s="250"/>
      <c r="D1141" s="250"/>
      <c r="E1141" s="250"/>
      <c r="F1141" s="388"/>
      <c r="G1141" s="389"/>
      <c r="H1141" s="389"/>
      <c r="I1141" s="389"/>
      <c r="J1141" s="389"/>
      <c r="K1141" s="390"/>
      <c r="L1141" s="250"/>
      <c r="M1141" s="250"/>
      <c r="N1141" s="252"/>
      <c r="O1141" s="251" t="str">
        <f>IFERROR(INDEX('Pipe Table'!$A$3:$R$39,MATCH('WELD LOG'!N1141,'Pipe Table'!$A$3:$A$39,),MATCH('WELD LOG'!M1141,'Pipe Table'!$A$3:$R$3,0)),"")</f>
        <v/>
      </c>
      <c r="P1141" s="601">
        <f t="shared" si="17"/>
        <v>0</v>
      </c>
      <c r="Q1141" s="391"/>
      <c r="R1141" s="389"/>
      <c r="S1141" s="250"/>
      <c r="T1141" s="389"/>
      <c r="U1141" s="250"/>
      <c r="V1141" s="350"/>
      <c r="W1141" s="389"/>
      <c r="X1141" s="392"/>
      <c r="Y1141" s="392"/>
      <c r="Z1141" s="392"/>
      <c r="AA1141" s="392"/>
      <c r="AB1141" s="392"/>
      <c r="AC1141" s="392"/>
      <c r="AD1141" s="392"/>
      <c r="AE1141" s="250"/>
      <c r="AF1141" s="250"/>
      <c r="AG1141" s="315"/>
      <c r="AH1141" s="392"/>
      <c r="AI1141" s="392"/>
      <c r="AJ1141" s="392"/>
      <c r="AK1141" s="392"/>
      <c r="AL1141" s="250"/>
      <c r="AM1141" s="392"/>
      <c r="AN1141" s="392"/>
      <c r="AO1141" s="250"/>
      <c r="AP1141" s="393"/>
      <c r="AQ1141" s="337"/>
      <c r="AR1141" s="336"/>
      <c r="AS1141" s="336"/>
      <c r="AT1141" s="336"/>
      <c r="AU1141" s="336"/>
      <c r="AV1141" s="336"/>
      <c r="AW1141" s="336"/>
      <c r="AX1141" s="336"/>
      <c r="AY1141" s="336"/>
      <c r="AZ1141" s="336"/>
      <c r="BA1141" s="336"/>
      <c r="BB1141" s="336"/>
      <c r="BC1141" s="336"/>
      <c r="BD1141" s="336"/>
      <c r="BE1141" s="336"/>
      <c r="BF1141" s="336"/>
    </row>
    <row r="1142" spans="1:58" s="109" customFormat="1" ht="12.95" customHeight="1">
      <c r="A1142" s="386"/>
      <c r="B1142" s="387"/>
      <c r="C1142" s="250"/>
      <c r="D1142" s="250"/>
      <c r="E1142" s="250"/>
      <c r="F1142" s="388"/>
      <c r="G1142" s="389"/>
      <c r="H1142" s="389"/>
      <c r="I1142" s="389"/>
      <c r="J1142" s="389"/>
      <c r="K1142" s="390"/>
      <c r="L1142" s="250"/>
      <c r="M1142" s="250"/>
      <c r="N1142" s="252"/>
      <c r="O1142" s="251" t="str">
        <f>IFERROR(INDEX('Pipe Table'!$A$3:$R$39,MATCH('WELD LOG'!N1142,'Pipe Table'!$A$3:$A$39,),MATCH('WELD LOG'!M1142,'Pipe Table'!$A$3:$R$3,0)),"")</f>
        <v/>
      </c>
      <c r="P1142" s="601">
        <f t="shared" si="17"/>
        <v>0</v>
      </c>
      <c r="Q1142" s="391"/>
      <c r="R1142" s="389"/>
      <c r="S1142" s="250"/>
      <c r="T1142" s="389"/>
      <c r="U1142" s="250"/>
      <c r="V1142" s="350"/>
      <c r="W1142" s="389"/>
      <c r="X1142" s="392"/>
      <c r="Y1142" s="392"/>
      <c r="Z1142" s="392"/>
      <c r="AA1142" s="392"/>
      <c r="AB1142" s="392"/>
      <c r="AC1142" s="392"/>
      <c r="AD1142" s="392"/>
      <c r="AE1142" s="250"/>
      <c r="AF1142" s="250"/>
      <c r="AG1142" s="315"/>
      <c r="AH1142" s="392"/>
      <c r="AI1142" s="392"/>
      <c r="AJ1142" s="392"/>
      <c r="AK1142" s="392"/>
      <c r="AL1142" s="250"/>
      <c r="AM1142" s="392"/>
      <c r="AN1142" s="392"/>
      <c r="AO1142" s="250"/>
      <c r="AP1142" s="393"/>
      <c r="AQ1142" s="337"/>
      <c r="AR1142" s="336"/>
      <c r="AS1142" s="336"/>
      <c r="AT1142" s="336"/>
      <c r="AU1142" s="336"/>
      <c r="AV1142" s="336"/>
      <c r="AW1142" s="336"/>
      <c r="AX1142" s="336"/>
      <c r="AY1142" s="336"/>
      <c r="AZ1142" s="336"/>
      <c r="BA1142" s="336"/>
      <c r="BB1142" s="336"/>
      <c r="BC1142" s="336"/>
      <c r="BD1142" s="336"/>
      <c r="BE1142" s="336"/>
      <c r="BF1142" s="336"/>
    </row>
    <row r="1143" spans="1:58" s="109" customFormat="1" ht="12.95" customHeight="1">
      <c r="A1143" s="386"/>
      <c r="B1143" s="387"/>
      <c r="C1143" s="250"/>
      <c r="D1143" s="250"/>
      <c r="E1143" s="250"/>
      <c r="F1143" s="388"/>
      <c r="G1143" s="389"/>
      <c r="H1143" s="389"/>
      <c r="I1143" s="389"/>
      <c r="J1143" s="389"/>
      <c r="K1143" s="390"/>
      <c r="L1143" s="250"/>
      <c r="M1143" s="250"/>
      <c r="N1143" s="252"/>
      <c r="O1143" s="251" t="str">
        <f>IFERROR(INDEX('Pipe Table'!$A$3:$R$39,MATCH('WELD LOG'!N1143,'Pipe Table'!$A$3:$A$39,),MATCH('WELD LOG'!M1143,'Pipe Table'!$A$3:$R$3,0)),"")</f>
        <v/>
      </c>
      <c r="P1143" s="601">
        <f t="shared" si="17"/>
        <v>0</v>
      </c>
      <c r="Q1143" s="391"/>
      <c r="R1143" s="389"/>
      <c r="S1143" s="250"/>
      <c r="T1143" s="389"/>
      <c r="U1143" s="250"/>
      <c r="V1143" s="350"/>
      <c r="W1143" s="389"/>
      <c r="X1143" s="392"/>
      <c r="Y1143" s="392"/>
      <c r="Z1143" s="392"/>
      <c r="AA1143" s="392"/>
      <c r="AB1143" s="392"/>
      <c r="AC1143" s="392"/>
      <c r="AD1143" s="392"/>
      <c r="AE1143" s="250"/>
      <c r="AF1143" s="250"/>
      <c r="AG1143" s="315"/>
      <c r="AH1143" s="392"/>
      <c r="AI1143" s="392"/>
      <c r="AJ1143" s="392"/>
      <c r="AK1143" s="392"/>
      <c r="AL1143" s="250"/>
      <c r="AM1143" s="392"/>
      <c r="AN1143" s="392"/>
      <c r="AO1143" s="250"/>
      <c r="AP1143" s="393"/>
      <c r="AQ1143" s="337"/>
      <c r="AR1143" s="336"/>
      <c r="AS1143" s="336"/>
      <c r="AT1143" s="336"/>
      <c r="AU1143" s="336"/>
      <c r="AV1143" s="336"/>
      <c r="AW1143" s="336"/>
      <c r="AX1143" s="336"/>
      <c r="AY1143" s="336"/>
      <c r="AZ1143" s="336"/>
      <c r="BA1143" s="336"/>
      <c r="BB1143" s="336"/>
      <c r="BC1143" s="336"/>
      <c r="BD1143" s="336"/>
      <c r="BE1143" s="336"/>
      <c r="BF1143" s="336"/>
    </row>
    <row r="1144" spans="1:58" s="109" customFormat="1" ht="12.95" customHeight="1">
      <c r="A1144" s="386"/>
      <c r="B1144" s="387"/>
      <c r="C1144" s="250"/>
      <c r="D1144" s="250"/>
      <c r="E1144" s="250"/>
      <c r="F1144" s="388"/>
      <c r="G1144" s="389"/>
      <c r="H1144" s="389"/>
      <c r="I1144" s="389"/>
      <c r="J1144" s="389"/>
      <c r="K1144" s="390"/>
      <c r="L1144" s="250"/>
      <c r="M1144" s="250"/>
      <c r="N1144" s="252"/>
      <c r="O1144" s="251" t="str">
        <f>IFERROR(INDEX('Pipe Table'!$A$3:$R$39,MATCH('WELD LOG'!N1144,'Pipe Table'!$A$3:$A$39,),MATCH('WELD LOG'!M1144,'Pipe Table'!$A$3:$R$3,0)),"")</f>
        <v/>
      </c>
      <c r="P1144" s="601">
        <f t="shared" si="17"/>
        <v>0</v>
      </c>
      <c r="Q1144" s="391"/>
      <c r="R1144" s="389"/>
      <c r="S1144" s="250"/>
      <c r="T1144" s="389"/>
      <c r="U1144" s="250"/>
      <c r="V1144" s="350"/>
      <c r="W1144" s="389"/>
      <c r="X1144" s="392"/>
      <c r="Y1144" s="392"/>
      <c r="Z1144" s="392"/>
      <c r="AA1144" s="392"/>
      <c r="AB1144" s="392"/>
      <c r="AC1144" s="392"/>
      <c r="AD1144" s="392"/>
      <c r="AE1144" s="250"/>
      <c r="AF1144" s="250"/>
      <c r="AG1144" s="315"/>
      <c r="AH1144" s="392"/>
      <c r="AI1144" s="392"/>
      <c r="AJ1144" s="392"/>
      <c r="AK1144" s="392"/>
      <c r="AL1144" s="250"/>
      <c r="AM1144" s="392"/>
      <c r="AN1144" s="392"/>
      <c r="AO1144" s="250"/>
      <c r="AP1144" s="393"/>
      <c r="AQ1144" s="337"/>
      <c r="AR1144" s="336"/>
      <c r="AS1144" s="336"/>
      <c r="AT1144" s="336"/>
      <c r="AU1144" s="336"/>
      <c r="AV1144" s="336"/>
      <c r="AW1144" s="336"/>
      <c r="AX1144" s="336"/>
      <c r="AY1144" s="336"/>
      <c r="AZ1144" s="336"/>
      <c r="BA1144" s="336"/>
      <c r="BB1144" s="336"/>
      <c r="BC1144" s="336"/>
      <c r="BD1144" s="336"/>
      <c r="BE1144" s="336"/>
      <c r="BF1144" s="336"/>
    </row>
    <row r="1145" spans="1:58" s="109" customFormat="1" ht="12.95" customHeight="1">
      <c r="A1145" s="386"/>
      <c r="B1145" s="387"/>
      <c r="C1145" s="250"/>
      <c r="D1145" s="250"/>
      <c r="E1145" s="250"/>
      <c r="F1145" s="388"/>
      <c r="G1145" s="389"/>
      <c r="H1145" s="389"/>
      <c r="I1145" s="389"/>
      <c r="J1145" s="389"/>
      <c r="K1145" s="390"/>
      <c r="L1145" s="250"/>
      <c r="M1145" s="250"/>
      <c r="N1145" s="252"/>
      <c r="O1145" s="251" t="str">
        <f>IFERROR(INDEX('Pipe Table'!$A$3:$R$39,MATCH('WELD LOG'!N1145,'Pipe Table'!$A$3:$A$39,),MATCH('WELD LOG'!M1145,'Pipe Table'!$A$3:$R$3,0)),"")</f>
        <v/>
      </c>
      <c r="P1145" s="601">
        <f t="shared" si="17"/>
        <v>0</v>
      </c>
      <c r="Q1145" s="391"/>
      <c r="R1145" s="389"/>
      <c r="S1145" s="250"/>
      <c r="T1145" s="389"/>
      <c r="U1145" s="250"/>
      <c r="V1145" s="350"/>
      <c r="W1145" s="389"/>
      <c r="X1145" s="392"/>
      <c r="Y1145" s="392"/>
      <c r="Z1145" s="392"/>
      <c r="AA1145" s="392"/>
      <c r="AB1145" s="392"/>
      <c r="AC1145" s="392"/>
      <c r="AD1145" s="392"/>
      <c r="AE1145" s="250"/>
      <c r="AF1145" s="250"/>
      <c r="AG1145" s="315"/>
      <c r="AH1145" s="392"/>
      <c r="AI1145" s="392"/>
      <c r="AJ1145" s="392"/>
      <c r="AK1145" s="392"/>
      <c r="AL1145" s="250"/>
      <c r="AM1145" s="392"/>
      <c r="AN1145" s="392"/>
      <c r="AO1145" s="250"/>
      <c r="AP1145" s="393"/>
      <c r="AQ1145" s="337"/>
      <c r="AR1145" s="336"/>
      <c r="AS1145" s="336"/>
      <c r="AT1145" s="336"/>
      <c r="AU1145" s="336"/>
      <c r="AV1145" s="336"/>
      <c r="AW1145" s="336"/>
      <c r="AX1145" s="336"/>
      <c r="AY1145" s="336"/>
      <c r="AZ1145" s="336"/>
      <c r="BA1145" s="336"/>
      <c r="BB1145" s="336"/>
      <c r="BC1145" s="336"/>
      <c r="BD1145" s="336"/>
      <c r="BE1145" s="336"/>
      <c r="BF1145" s="336"/>
    </row>
    <row r="1146" spans="1:58" s="109" customFormat="1" ht="12.95" customHeight="1">
      <c r="A1146" s="386"/>
      <c r="B1146" s="387"/>
      <c r="C1146" s="250"/>
      <c r="D1146" s="250"/>
      <c r="E1146" s="250"/>
      <c r="F1146" s="388"/>
      <c r="G1146" s="389"/>
      <c r="H1146" s="389"/>
      <c r="I1146" s="389"/>
      <c r="J1146" s="389"/>
      <c r="K1146" s="390"/>
      <c r="L1146" s="250"/>
      <c r="M1146" s="250"/>
      <c r="N1146" s="252"/>
      <c r="O1146" s="251" t="str">
        <f>IFERROR(INDEX('Pipe Table'!$A$3:$R$39,MATCH('WELD LOG'!N1146,'Pipe Table'!$A$3:$A$39,),MATCH('WELD LOG'!M1146,'Pipe Table'!$A$3:$R$3,0)),"")</f>
        <v/>
      </c>
      <c r="P1146" s="601">
        <f t="shared" si="17"/>
        <v>0</v>
      </c>
      <c r="Q1146" s="391"/>
      <c r="R1146" s="389"/>
      <c r="S1146" s="250"/>
      <c r="T1146" s="389"/>
      <c r="U1146" s="250"/>
      <c r="V1146" s="350"/>
      <c r="W1146" s="389"/>
      <c r="X1146" s="392"/>
      <c r="Y1146" s="392"/>
      <c r="Z1146" s="392"/>
      <c r="AA1146" s="392"/>
      <c r="AB1146" s="392"/>
      <c r="AC1146" s="392"/>
      <c r="AD1146" s="392"/>
      <c r="AE1146" s="250"/>
      <c r="AF1146" s="250"/>
      <c r="AG1146" s="315"/>
      <c r="AH1146" s="392"/>
      <c r="AI1146" s="392"/>
      <c r="AJ1146" s="392"/>
      <c r="AK1146" s="392"/>
      <c r="AL1146" s="250"/>
      <c r="AM1146" s="392"/>
      <c r="AN1146" s="392"/>
      <c r="AO1146" s="250"/>
      <c r="AP1146" s="393"/>
      <c r="AQ1146" s="337"/>
      <c r="AR1146" s="336"/>
      <c r="AS1146" s="336"/>
      <c r="AT1146" s="336"/>
      <c r="AU1146" s="336"/>
      <c r="AV1146" s="336"/>
      <c r="AW1146" s="336"/>
      <c r="AX1146" s="336"/>
      <c r="AY1146" s="336"/>
      <c r="AZ1146" s="336"/>
      <c r="BA1146" s="336"/>
      <c r="BB1146" s="336"/>
      <c r="BC1146" s="336"/>
      <c r="BD1146" s="336"/>
      <c r="BE1146" s="336"/>
      <c r="BF1146" s="336"/>
    </row>
    <row r="1147" spans="1:58" s="109" customFormat="1" ht="12.95" customHeight="1">
      <c r="A1147" s="386"/>
      <c r="B1147" s="387"/>
      <c r="C1147" s="250"/>
      <c r="D1147" s="250"/>
      <c r="E1147" s="250"/>
      <c r="F1147" s="388"/>
      <c r="G1147" s="389"/>
      <c r="H1147" s="389"/>
      <c r="I1147" s="389"/>
      <c r="J1147" s="389"/>
      <c r="K1147" s="390"/>
      <c r="L1147" s="250"/>
      <c r="M1147" s="250"/>
      <c r="N1147" s="252"/>
      <c r="O1147" s="251" t="str">
        <f>IFERROR(INDEX('Pipe Table'!$A$3:$R$39,MATCH('WELD LOG'!N1147,'Pipe Table'!$A$3:$A$39,),MATCH('WELD LOG'!M1147,'Pipe Table'!$A$3:$R$3,0)),"")</f>
        <v/>
      </c>
      <c r="P1147" s="601">
        <f t="shared" si="17"/>
        <v>0</v>
      </c>
      <c r="Q1147" s="391"/>
      <c r="R1147" s="389"/>
      <c r="S1147" s="250"/>
      <c r="T1147" s="389"/>
      <c r="U1147" s="250"/>
      <c r="V1147" s="350"/>
      <c r="W1147" s="389"/>
      <c r="X1147" s="392"/>
      <c r="Y1147" s="392"/>
      <c r="Z1147" s="392"/>
      <c r="AA1147" s="392"/>
      <c r="AB1147" s="392"/>
      <c r="AC1147" s="392"/>
      <c r="AD1147" s="392"/>
      <c r="AE1147" s="250"/>
      <c r="AF1147" s="250"/>
      <c r="AG1147" s="315"/>
      <c r="AH1147" s="392"/>
      <c r="AI1147" s="392"/>
      <c r="AJ1147" s="392"/>
      <c r="AK1147" s="392"/>
      <c r="AL1147" s="250"/>
      <c r="AM1147" s="392"/>
      <c r="AN1147" s="392"/>
      <c r="AO1147" s="250"/>
      <c r="AP1147" s="393"/>
      <c r="AQ1147" s="337"/>
      <c r="AR1147" s="336"/>
      <c r="AS1147" s="336"/>
      <c r="AT1147" s="336"/>
      <c r="AU1147" s="336"/>
      <c r="AV1147" s="336"/>
      <c r="AW1147" s="336"/>
      <c r="AX1147" s="336"/>
      <c r="AY1147" s="336"/>
      <c r="AZ1147" s="336"/>
      <c r="BA1147" s="336"/>
      <c r="BB1147" s="336"/>
      <c r="BC1147" s="336"/>
      <c r="BD1147" s="336"/>
      <c r="BE1147" s="336"/>
      <c r="BF1147" s="336"/>
    </row>
    <row r="1148" spans="1:58" s="109" customFormat="1" ht="12.95" customHeight="1">
      <c r="A1148" s="386"/>
      <c r="B1148" s="387"/>
      <c r="C1148" s="250"/>
      <c r="D1148" s="250"/>
      <c r="E1148" s="250"/>
      <c r="F1148" s="388"/>
      <c r="G1148" s="389"/>
      <c r="H1148" s="389"/>
      <c r="I1148" s="389"/>
      <c r="J1148" s="389"/>
      <c r="K1148" s="390"/>
      <c r="L1148" s="250"/>
      <c r="M1148" s="250"/>
      <c r="N1148" s="252"/>
      <c r="O1148" s="251" t="str">
        <f>IFERROR(INDEX('Pipe Table'!$A$3:$R$39,MATCH('WELD LOG'!N1148,'Pipe Table'!$A$3:$A$39,),MATCH('WELD LOG'!M1148,'Pipe Table'!$A$3:$R$3,0)),"")</f>
        <v/>
      </c>
      <c r="P1148" s="601">
        <f t="shared" si="17"/>
        <v>0</v>
      </c>
      <c r="Q1148" s="391"/>
      <c r="R1148" s="389"/>
      <c r="S1148" s="250"/>
      <c r="T1148" s="389"/>
      <c r="U1148" s="250"/>
      <c r="V1148" s="350"/>
      <c r="W1148" s="389"/>
      <c r="X1148" s="392"/>
      <c r="Y1148" s="392"/>
      <c r="Z1148" s="392"/>
      <c r="AA1148" s="392"/>
      <c r="AB1148" s="392"/>
      <c r="AC1148" s="392"/>
      <c r="AD1148" s="392"/>
      <c r="AE1148" s="250"/>
      <c r="AF1148" s="250"/>
      <c r="AG1148" s="315"/>
      <c r="AH1148" s="392"/>
      <c r="AI1148" s="392"/>
      <c r="AJ1148" s="392"/>
      <c r="AK1148" s="392"/>
      <c r="AL1148" s="250"/>
      <c r="AM1148" s="392"/>
      <c r="AN1148" s="392"/>
      <c r="AO1148" s="250"/>
      <c r="AP1148" s="393"/>
      <c r="AQ1148" s="337"/>
      <c r="AR1148" s="336"/>
      <c r="AS1148" s="336"/>
      <c r="AT1148" s="336"/>
      <c r="AU1148" s="336"/>
      <c r="AV1148" s="336"/>
      <c r="AW1148" s="336"/>
      <c r="AX1148" s="336"/>
      <c r="AY1148" s="336"/>
      <c r="AZ1148" s="336"/>
      <c r="BA1148" s="336"/>
      <c r="BB1148" s="336"/>
      <c r="BC1148" s="336"/>
      <c r="BD1148" s="336"/>
      <c r="BE1148" s="336"/>
      <c r="BF1148" s="336"/>
    </row>
    <row r="1149" spans="1:58" s="109" customFormat="1" ht="12.95" customHeight="1">
      <c r="A1149" s="386"/>
      <c r="B1149" s="387"/>
      <c r="C1149" s="250"/>
      <c r="D1149" s="250"/>
      <c r="E1149" s="250"/>
      <c r="F1149" s="388"/>
      <c r="G1149" s="389"/>
      <c r="H1149" s="389"/>
      <c r="I1149" s="389"/>
      <c r="J1149" s="389"/>
      <c r="K1149" s="390"/>
      <c r="L1149" s="250"/>
      <c r="M1149" s="250"/>
      <c r="N1149" s="252"/>
      <c r="O1149" s="251" t="str">
        <f>IFERROR(INDEX('Pipe Table'!$A$3:$R$39,MATCH('WELD LOG'!N1149,'Pipe Table'!$A$3:$A$39,),MATCH('WELD LOG'!M1149,'Pipe Table'!$A$3:$R$3,0)),"")</f>
        <v/>
      </c>
      <c r="P1149" s="601">
        <f t="shared" si="17"/>
        <v>0</v>
      </c>
      <c r="Q1149" s="391"/>
      <c r="R1149" s="389"/>
      <c r="S1149" s="250"/>
      <c r="T1149" s="389"/>
      <c r="U1149" s="250"/>
      <c r="V1149" s="350"/>
      <c r="W1149" s="389"/>
      <c r="X1149" s="392"/>
      <c r="Y1149" s="392"/>
      <c r="Z1149" s="392"/>
      <c r="AA1149" s="392"/>
      <c r="AB1149" s="392"/>
      <c r="AC1149" s="392"/>
      <c r="AD1149" s="392"/>
      <c r="AE1149" s="250"/>
      <c r="AF1149" s="250"/>
      <c r="AG1149" s="315"/>
      <c r="AH1149" s="392"/>
      <c r="AI1149" s="392"/>
      <c r="AJ1149" s="392"/>
      <c r="AK1149" s="392"/>
      <c r="AL1149" s="250"/>
      <c r="AM1149" s="392"/>
      <c r="AN1149" s="392"/>
      <c r="AO1149" s="250"/>
      <c r="AP1149" s="393"/>
      <c r="AQ1149" s="337"/>
      <c r="AR1149" s="336"/>
      <c r="AS1149" s="336"/>
      <c r="AT1149" s="336"/>
      <c r="AU1149" s="336"/>
      <c r="AV1149" s="336"/>
      <c r="AW1149" s="336"/>
      <c r="AX1149" s="336"/>
      <c r="AY1149" s="336"/>
      <c r="AZ1149" s="336"/>
      <c r="BA1149" s="336"/>
      <c r="BB1149" s="336"/>
      <c r="BC1149" s="336"/>
      <c r="BD1149" s="336"/>
      <c r="BE1149" s="336"/>
      <c r="BF1149" s="336"/>
    </row>
    <row r="1150" spans="1:58" s="109" customFormat="1" ht="12.95" customHeight="1">
      <c r="A1150" s="386"/>
      <c r="B1150" s="387"/>
      <c r="C1150" s="250"/>
      <c r="D1150" s="250"/>
      <c r="E1150" s="250"/>
      <c r="F1150" s="388"/>
      <c r="G1150" s="389"/>
      <c r="H1150" s="389"/>
      <c r="I1150" s="389"/>
      <c r="J1150" s="389"/>
      <c r="K1150" s="390"/>
      <c r="L1150" s="250"/>
      <c r="M1150" s="250"/>
      <c r="N1150" s="252"/>
      <c r="O1150" s="251" t="str">
        <f>IFERROR(INDEX('Pipe Table'!$A$3:$R$39,MATCH('WELD LOG'!N1150,'Pipe Table'!$A$3:$A$39,),MATCH('WELD LOG'!M1150,'Pipe Table'!$A$3:$R$3,0)),"")</f>
        <v/>
      </c>
      <c r="P1150" s="601">
        <f t="shared" si="17"/>
        <v>0</v>
      </c>
      <c r="Q1150" s="391"/>
      <c r="R1150" s="389"/>
      <c r="S1150" s="250"/>
      <c r="T1150" s="389"/>
      <c r="U1150" s="250"/>
      <c r="V1150" s="350"/>
      <c r="W1150" s="389"/>
      <c r="X1150" s="392"/>
      <c r="Y1150" s="392"/>
      <c r="Z1150" s="392"/>
      <c r="AA1150" s="392"/>
      <c r="AB1150" s="392"/>
      <c r="AC1150" s="392"/>
      <c r="AD1150" s="392"/>
      <c r="AE1150" s="250"/>
      <c r="AF1150" s="250"/>
      <c r="AG1150" s="315"/>
      <c r="AH1150" s="392"/>
      <c r="AI1150" s="392"/>
      <c r="AJ1150" s="392"/>
      <c r="AK1150" s="392"/>
      <c r="AL1150" s="250"/>
      <c r="AM1150" s="392"/>
      <c r="AN1150" s="392"/>
      <c r="AO1150" s="250"/>
      <c r="AP1150" s="393"/>
      <c r="AQ1150" s="337"/>
      <c r="AR1150" s="336"/>
      <c r="AS1150" s="336"/>
      <c r="AT1150" s="336"/>
      <c r="AU1150" s="336"/>
      <c r="AV1150" s="336"/>
      <c r="AW1150" s="336"/>
      <c r="AX1150" s="336"/>
      <c r="AY1150" s="336"/>
      <c r="AZ1150" s="336"/>
      <c r="BA1150" s="336"/>
      <c r="BB1150" s="336"/>
      <c r="BC1150" s="336"/>
      <c r="BD1150" s="336"/>
      <c r="BE1150" s="336"/>
      <c r="BF1150" s="336"/>
    </row>
    <row r="1151" spans="1:58" s="109" customFormat="1" ht="12.95" customHeight="1">
      <c r="A1151" s="386"/>
      <c r="B1151" s="387"/>
      <c r="C1151" s="250"/>
      <c r="D1151" s="250"/>
      <c r="E1151" s="250"/>
      <c r="F1151" s="388"/>
      <c r="G1151" s="389"/>
      <c r="H1151" s="389"/>
      <c r="I1151" s="389"/>
      <c r="J1151" s="389"/>
      <c r="K1151" s="390"/>
      <c r="L1151" s="250"/>
      <c r="M1151" s="250"/>
      <c r="N1151" s="252"/>
      <c r="O1151" s="251" t="str">
        <f>IFERROR(INDEX('Pipe Table'!$A$3:$R$39,MATCH('WELD LOG'!N1151,'Pipe Table'!$A$3:$A$39,),MATCH('WELD LOG'!M1151,'Pipe Table'!$A$3:$R$3,0)),"")</f>
        <v/>
      </c>
      <c r="P1151" s="601">
        <f t="shared" si="17"/>
        <v>0</v>
      </c>
      <c r="Q1151" s="391"/>
      <c r="R1151" s="389"/>
      <c r="S1151" s="250"/>
      <c r="T1151" s="389"/>
      <c r="U1151" s="250"/>
      <c r="V1151" s="350"/>
      <c r="W1151" s="389"/>
      <c r="X1151" s="392"/>
      <c r="Y1151" s="392"/>
      <c r="Z1151" s="392"/>
      <c r="AA1151" s="392"/>
      <c r="AB1151" s="392"/>
      <c r="AC1151" s="392"/>
      <c r="AD1151" s="392"/>
      <c r="AE1151" s="250"/>
      <c r="AF1151" s="250"/>
      <c r="AG1151" s="315"/>
      <c r="AH1151" s="392"/>
      <c r="AI1151" s="392"/>
      <c r="AJ1151" s="392"/>
      <c r="AK1151" s="392"/>
      <c r="AL1151" s="250"/>
      <c r="AM1151" s="392"/>
      <c r="AN1151" s="392"/>
      <c r="AO1151" s="250"/>
      <c r="AP1151" s="393"/>
      <c r="AQ1151" s="337"/>
      <c r="AR1151" s="336"/>
      <c r="AS1151" s="336"/>
      <c r="AT1151" s="336"/>
      <c r="AU1151" s="336"/>
      <c r="AV1151" s="336"/>
      <c r="AW1151" s="336"/>
      <c r="AX1151" s="336"/>
      <c r="AY1151" s="336"/>
      <c r="AZ1151" s="336"/>
      <c r="BA1151" s="336"/>
      <c r="BB1151" s="336"/>
      <c r="BC1151" s="336"/>
      <c r="BD1151" s="336"/>
      <c r="BE1151" s="336"/>
      <c r="BF1151" s="336"/>
    </row>
    <row r="1152" spans="1:58" s="109" customFormat="1" ht="12.95" customHeight="1">
      <c r="A1152" s="386"/>
      <c r="B1152" s="387"/>
      <c r="C1152" s="250"/>
      <c r="D1152" s="250"/>
      <c r="E1152" s="250"/>
      <c r="F1152" s="388"/>
      <c r="G1152" s="389"/>
      <c r="H1152" s="389"/>
      <c r="I1152" s="389"/>
      <c r="J1152" s="389"/>
      <c r="K1152" s="390"/>
      <c r="L1152" s="250"/>
      <c r="M1152" s="250"/>
      <c r="N1152" s="252"/>
      <c r="O1152" s="251" t="str">
        <f>IFERROR(INDEX('Pipe Table'!$A$3:$R$39,MATCH('WELD LOG'!N1152,'Pipe Table'!$A$3:$A$39,),MATCH('WELD LOG'!M1152,'Pipe Table'!$A$3:$R$3,0)),"")</f>
        <v/>
      </c>
      <c r="P1152" s="601">
        <f t="shared" si="17"/>
        <v>0</v>
      </c>
      <c r="Q1152" s="391"/>
      <c r="R1152" s="389"/>
      <c r="S1152" s="250"/>
      <c r="T1152" s="389"/>
      <c r="U1152" s="250"/>
      <c r="V1152" s="350"/>
      <c r="W1152" s="389"/>
      <c r="X1152" s="392"/>
      <c r="Y1152" s="392"/>
      <c r="Z1152" s="392"/>
      <c r="AA1152" s="392"/>
      <c r="AB1152" s="392"/>
      <c r="AC1152" s="392"/>
      <c r="AD1152" s="392"/>
      <c r="AE1152" s="250"/>
      <c r="AF1152" s="250"/>
      <c r="AG1152" s="315"/>
      <c r="AH1152" s="392"/>
      <c r="AI1152" s="392"/>
      <c r="AJ1152" s="392"/>
      <c r="AK1152" s="392"/>
      <c r="AL1152" s="250"/>
      <c r="AM1152" s="392"/>
      <c r="AN1152" s="392"/>
      <c r="AO1152" s="250"/>
      <c r="AP1152" s="393"/>
      <c r="AQ1152" s="337"/>
      <c r="AR1152" s="336"/>
      <c r="AS1152" s="336"/>
      <c r="AT1152" s="336"/>
      <c r="AU1152" s="336"/>
      <c r="AV1152" s="336"/>
      <c r="AW1152" s="336"/>
      <c r="AX1152" s="336"/>
      <c r="AY1152" s="336"/>
      <c r="AZ1152" s="336"/>
      <c r="BA1152" s="336"/>
      <c r="BB1152" s="336"/>
      <c r="BC1152" s="336"/>
      <c r="BD1152" s="336"/>
      <c r="BE1152" s="336"/>
      <c r="BF1152" s="336"/>
    </row>
    <row r="1153" spans="1:58" s="109" customFormat="1" ht="12.95" customHeight="1">
      <c r="A1153" s="386"/>
      <c r="B1153" s="387"/>
      <c r="C1153" s="250"/>
      <c r="D1153" s="250"/>
      <c r="E1153" s="250"/>
      <c r="F1153" s="388"/>
      <c r="G1153" s="389"/>
      <c r="H1153" s="389"/>
      <c r="I1153" s="389"/>
      <c r="J1153" s="389"/>
      <c r="K1153" s="390"/>
      <c r="L1153" s="250"/>
      <c r="M1153" s="250"/>
      <c r="N1153" s="252"/>
      <c r="O1153" s="251" t="str">
        <f>IFERROR(INDEX('Pipe Table'!$A$3:$R$39,MATCH('WELD LOG'!N1153,'Pipe Table'!$A$3:$A$39,),MATCH('WELD LOG'!M1153,'Pipe Table'!$A$3:$R$3,0)),"")</f>
        <v/>
      </c>
      <c r="P1153" s="601">
        <f t="shared" si="17"/>
        <v>0</v>
      </c>
      <c r="Q1153" s="391"/>
      <c r="R1153" s="389"/>
      <c r="S1153" s="250"/>
      <c r="T1153" s="389"/>
      <c r="U1153" s="250"/>
      <c r="V1153" s="350"/>
      <c r="W1153" s="389"/>
      <c r="X1153" s="392"/>
      <c r="Y1153" s="392"/>
      <c r="Z1153" s="392"/>
      <c r="AA1153" s="392"/>
      <c r="AB1153" s="392"/>
      <c r="AC1153" s="392"/>
      <c r="AD1153" s="392"/>
      <c r="AE1153" s="250"/>
      <c r="AF1153" s="250"/>
      <c r="AG1153" s="315"/>
      <c r="AH1153" s="392"/>
      <c r="AI1153" s="392"/>
      <c r="AJ1153" s="392"/>
      <c r="AK1153" s="392"/>
      <c r="AL1153" s="250"/>
      <c r="AM1153" s="392"/>
      <c r="AN1153" s="392"/>
      <c r="AO1153" s="250"/>
      <c r="AP1153" s="393"/>
      <c r="AQ1153" s="337"/>
      <c r="AR1153" s="336"/>
      <c r="AS1153" s="336"/>
      <c r="AT1153" s="336"/>
      <c r="AU1153" s="336"/>
      <c r="AV1153" s="336"/>
      <c r="AW1153" s="336"/>
      <c r="AX1153" s="336"/>
      <c r="AY1153" s="336"/>
      <c r="AZ1153" s="336"/>
      <c r="BA1153" s="336"/>
      <c r="BB1153" s="336"/>
      <c r="BC1153" s="336"/>
      <c r="BD1153" s="336"/>
      <c r="BE1153" s="336"/>
      <c r="BF1153" s="336"/>
    </row>
    <row r="1154" spans="1:58" s="109" customFormat="1" ht="12.95" customHeight="1">
      <c r="A1154" s="386"/>
      <c r="B1154" s="387"/>
      <c r="C1154" s="250"/>
      <c r="D1154" s="250"/>
      <c r="E1154" s="250"/>
      <c r="F1154" s="388"/>
      <c r="G1154" s="389"/>
      <c r="H1154" s="389"/>
      <c r="I1154" s="389"/>
      <c r="J1154" s="389"/>
      <c r="K1154" s="390"/>
      <c r="L1154" s="250"/>
      <c r="M1154" s="250"/>
      <c r="N1154" s="252"/>
      <c r="O1154" s="251" t="str">
        <f>IFERROR(INDEX('Pipe Table'!$A$3:$R$39,MATCH('WELD LOG'!N1154,'Pipe Table'!$A$3:$A$39,),MATCH('WELD LOG'!M1154,'Pipe Table'!$A$3:$R$3,0)),"")</f>
        <v/>
      </c>
      <c r="P1154" s="601">
        <f t="shared" si="17"/>
        <v>0</v>
      </c>
      <c r="Q1154" s="391"/>
      <c r="R1154" s="389"/>
      <c r="S1154" s="250"/>
      <c r="T1154" s="389"/>
      <c r="U1154" s="250"/>
      <c r="V1154" s="350"/>
      <c r="W1154" s="389"/>
      <c r="X1154" s="392"/>
      <c r="Y1154" s="392"/>
      <c r="Z1154" s="392"/>
      <c r="AA1154" s="392"/>
      <c r="AB1154" s="392"/>
      <c r="AC1154" s="392"/>
      <c r="AD1154" s="392"/>
      <c r="AE1154" s="250"/>
      <c r="AF1154" s="250"/>
      <c r="AG1154" s="315"/>
      <c r="AH1154" s="392"/>
      <c r="AI1154" s="392"/>
      <c r="AJ1154" s="392"/>
      <c r="AK1154" s="392"/>
      <c r="AL1154" s="250"/>
      <c r="AM1154" s="392"/>
      <c r="AN1154" s="392"/>
      <c r="AO1154" s="250"/>
      <c r="AP1154" s="393"/>
      <c r="AQ1154" s="337"/>
      <c r="AR1154" s="336"/>
      <c r="AS1154" s="336"/>
      <c r="AT1154" s="336"/>
      <c r="AU1154" s="336"/>
      <c r="AV1154" s="336"/>
      <c r="AW1154" s="336"/>
      <c r="AX1154" s="336"/>
      <c r="AY1154" s="336"/>
      <c r="AZ1154" s="336"/>
      <c r="BA1154" s="336"/>
      <c r="BB1154" s="336"/>
      <c r="BC1154" s="336"/>
      <c r="BD1154" s="336"/>
      <c r="BE1154" s="336"/>
      <c r="BF1154" s="336"/>
    </row>
    <row r="1155" spans="1:58" s="109" customFormat="1" ht="12.95" customHeight="1">
      <c r="A1155" s="386"/>
      <c r="B1155" s="387"/>
      <c r="C1155" s="250"/>
      <c r="D1155" s="250"/>
      <c r="E1155" s="250"/>
      <c r="F1155" s="388"/>
      <c r="G1155" s="389"/>
      <c r="H1155" s="389"/>
      <c r="I1155" s="389"/>
      <c r="J1155" s="389"/>
      <c r="K1155" s="390"/>
      <c r="L1155" s="250"/>
      <c r="M1155" s="250"/>
      <c r="N1155" s="252"/>
      <c r="O1155" s="251" t="str">
        <f>IFERROR(INDEX('Pipe Table'!$A$3:$R$39,MATCH('WELD LOG'!N1155,'Pipe Table'!$A$3:$A$39,),MATCH('WELD LOG'!M1155,'Pipe Table'!$A$3:$R$3,0)),"")</f>
        <v/>
      </c>
      <c r="P1155" s="601">
        <f t="shared" si="17"/>
        <v>0</v>
      </c>
      <c r="Q1155" s="391"/>
      <c r="R1155" s="389"/>
      <c r="S1155" s="250"/>
      <c r="T1155" s="389"/>
      <c r="U1155" s="250"/>
      <c r="V1155" s="350"/>
      <c r="W1155" s="389"/>
      <c r="X1155" s="392"/>
      <c r="Y1155" s="392"/>
      <c r="Z1155" s="392"/>
      <c r="AA1155" s="392"/>
      <c r="AB1155" s="392"/>
      <c r="AC1155" s="392"/>
      <c r="AD1155" s="392"/>
      <c r="AE1155" s="250"/>
      <c r="AF1155" s="250"/>
      <c r="AG1155" s="315"/>
      <c r="AH1155" s="392"/>
      <c r="AI1155" s="392"/>
      <c r="AJ1155" s="392"/>
      <c r="AK1155" s="392"/>
      <c r="AL1155" s="250"/>
      <c r="AM1155" s="392"/>
      <c r="AN1155" s="392"/>
      <c r="AO1155" s="250"/>
      <c r="AP1155" s="393"/>
      <c r="AQ1155" s="337"/>
      <c r="AR1155" s="336"/>
      <c r="AS1155" s="336"/>
      <c r="AT1155" s="336"/>
      <c r="AU1155" s="336"/>
      <c r="AV1155" s="336"/>
      <c r="AW1155" s="336"/>
      <c r="AX1155" s="336"/>
      <c r="AY1155" s="336"/>
      <c r="AZ1155" s="336"/>
      <c r="BA1155" s="336"/>
      <c r="BB1155" s="336"/>
      <c r="BC1155" s="336"/>
      <c r="BD1155" s="336"/>
      <c r="BE1155" s="336"/>
      <c r="BF1155" s="336"/>
    </row>
    <row r="1156" spans="1:58" s="109" customFormat="1" ht="12.95" customHeight="1">
      <c r="A1156" s="386"/>
      <c r="B1156" s="387"/>
      <c r="C1156" s="250"/>
      <c r="D1156" s="250"/>
      <c r="E1156" s="250"/>
      <c r="F1156" s="388"/>
      <c r="G1156" s="389"/>
      <c r="H1156" s="389"/>
      <c r="I1156" s="389"/>
      <c r="J1156" s="389"/>
      <c r="K1156" s="390"/>
      <c r="L1156" s="250"/>
      <c r="M1156" s="250"/>
      <c r="N1156" s="252"/>
      <c r="O1156" s="251" t="str">
        <f>IFERROR(INDEX('Pipe Table'!$A$3:$R$39,MATCH('WELD LOG'!N1156,'Pipe Table'!$A$3:$A$39,),MATCH('WELD LOG'!M1156,'Pipe Table'!$A$3:$R$3,0)),"")</f>
        <v/>
      </c>
      <c r="P1156" s="601">
        <f t="shared" si="17"/>
        <v>0</v>
      </c>
      <c r="Q1156" s="391"/>
      <c r="R1156" s="389"/>
      <c r="S1156" s="250"/>
      <c r="T1156" s="389"/>
      <c r="U1156" s="250"/>
      <c r="V1156" s="350"/>
      <c r="W1156" s="389"/>
      <c r="X1156" s="392"/>
      <c r="Y1156" s="392"/>
      <c r="Z1156" s="392"/>
      <c r="AA1156" s="392"/>
      <c r="AB1156" s="392"/>
      <c r="AC1156" s="392"/>
      <c r="AD1156" s="392"/>
      <c r="AE1156" s="250"/>
      <c r="AF1156" s="250"/>
      <c r="AG1156" s="315"/>
      <c r="AH1156" s="392"/>
      <c r="AI1156" s="392"/>
      <c r="AJ1156" s="392"/>
      <c r="AK1156" s="392"/>
      <c r="AL1156" s="250"/>
      <c r="AM1156" s="392"/>
      <c r="AN1156" s="392"/>
      <c r="AO1156" s="250"/>
      <c r="AP1156" s="393"/>
      <c r="AQ1156" s="337"/>
      <c r="AR1156" s="336"/>
      <c r="AS1156" s="336"/>
      <c r="AT1156" s="336"/>
      <c r="AU1156" s="336"/>
      <c r="AV1156" s="336"/>
      <c r="AW1156" s="336"/>
      <c r="AX1156" s="336"/>
      <c r="AY1156" s="336"/>
      <c r="AZ1156" s="336"/>
      <c r="BA1156" s="336"/>
      <c r="BB1156" s="336"/>
      <c r="BC1156" s="336"/>
      <c r="BD1156" s="336"/>
      <c r="BE1156" s="336"/>
      <c r="BF1156" s="336"/>
    </row>
    <row r="1157" spans="1:58" s="109" customFormat="1" ht="12.95" customHeight="1">
      <c r="A1157" s="386"/>
      <c r="B1157" s="387"/>
      <c r="C1157" s="250"/>
      <c r="D1157" s="250"/>
      <c r="E1157" s="250"/>
      <c r="F1157" s="388"/>
      <c r="G1157" s="389"/>
      <c r="H1157" s="389"/>
      <c r="I1157" s="389"/>
      <c r="J1157" s="389"/>
      <c r="K1157" s="390"/>
      <c r="L1157" s="250"/>
      <c r="M1157" s="250"/>
      <c r="N1157" s="252"/>
      <c r="O1157" s="251" t="str">
        <f>IFERROR(INDEX('Pipe Table'!$A$3:$R$39,MATCH('WELD LOG'!N1157,'Pipe Table'!$A$3:$A$39,),MATCH('WELD LOG'!M1157,'Pipe Table'!$A$3:$R$3,0)),"")</f>
        <v/>
      </c>
      <c r="P1157" s="601">
        <f t="shared" si="17"/>
        <v>0</v>
      </c>
      <c r="Q1157" s="391"/>
      <c r="R1157" s="389"/>
      <c r="S1157" s="250"/>
      <c r="T1157" s="389"/>
      <c r="U1157" s="250"/>
      <c r="V1157" s="350"/>
      <c r="W1157" s="389"/>
      <c r="X1157" s="392"/>
      <c r="Y1157" s="392"/>
      <c r="Z1157" s="392"/>
      <c r="AA1157" s="392"/>
      <c r="AB1157" s="392"/>
      <c r="AC1157" s="392"/>
      <c r="AD1157" s="392"/>
      <c r="AE1157" s="250"/>
      <c r="AF1157" s="250"/>
      <c r="AG1157" s="315"/>
      <c r="AH1157" s="392"/>
      <c r="AI1157" s="392"/>
      <c r="AJ1157" s="392"/>
      <c r="AK1157" s="392"/>
      <c r="AL1157" s="250"/>
      <c r="AM1157" s="392"/>
      <c r="AN1157" s="392"/>
      <c r="AO1157" s="250"/>
      <c r="AP1157" s="393"/>
      <c r="AQ1157" s="337"/>
      <c r="AR1157" s="336"/>
      <c r="AS1157" s="336"/>
      <c r="AT1157" s="336"/>
      <c r="AU1157" s="336"/>
      <c r="AV1157" s="336"/>
      <c r="AW1157" s="336"/>
      <c r="AX1157" s="336"/>
      <c r="AY1157" s="336"/>
      <c r="AZ1157" s="336"/>
      <c r="BA1157" s="336"/>
      <c r="BB1157" s="336"/>
      <c r="BC1157" s="336"/>
      <c r="BD1157" s="336"/>
      <c r="BE1157" s="336"/>
      <c r="BF1157" s="336"/>
    </row>
    <row r="1158" spans="1:58" s="109" customFormat="1" ht="12.95" customHeight="1">
      <c r="A1158" s="386"/>
      <c r="B1158" s="387"/>
      <c r="C1158" s="250"/>
      <c r="D1158" s="250"/>
      <c r="E1158" s="250"/>
      <c r="F1158" s="388"/>
      <c r="G1158" s="389"/>
      <c r="H1158" s="389"/>
      <c r="I1158" s="389"/>
      <c r="J1158" s="389"/>
      <c r="K1158" s="390"/>
      <c r="L1158" s="250"/>
      <c r="M1158" s="250"/>
      <c r="N1158" s="252"/>
      <c r="O1158" s="251" t="str">
        <f>IFERROR(INDEX('Pipe Table'!$A$3:$R$39,MATCH('WELD LOG'!N1158,'Pipe Table'!$A$3:$A$39,),MATCH('WELD LOG'!M1158,'Pipe Table'!$A$3:$R$3,0)),"")</f>
        <v/>
      </c>
      <c r="P1158" s="601">
        <f t="shared" ref="P1158:P1221" si="18">N1158*PI()</f>
        <v>0</v>
      </c>
      <c r="Q1158" s="391"/>
      <c r="R1158" s="389"/>
      <c r="S1158" s="250"/>
      <c r="T1158" s="389"/>
      <c r="U1158" s="250"/>
      <c r="V1158" s="350"/>
      <c r="W1158" s="389"/>
      <c r="X1158" s="392"/>
      <c r="Y1158" s="392"/>
      <c r="Z1158" s="392"/>
      <c r="AA1158" s="392"/>
      <c r="AB1158" s="392"/>
      <c r="AC1158" s="392"/>
      <c r="AD1158" s="392"/>
      <c r="AE1158" s="250"/>
      <c r="AF1158" s="250"/>
      <c r="AG1158" s="315"/>
      <c r="AH1158" s="392"/>
      <c r="AI1158" s="392"/>
      <c r="AJ1158" s="392"/>
      <c r="AK1158" s="392"/>
      <c r="AL1158" s="250"/>
      <c r="AM1158" s="392"/>
      <c r="AN1158" s="392"/>
      <c r="AO1158" s="250"/>
      <c r="AP1158" s="393"/>
      <c r="AQ1158" s="337"/>
      <c r="AR1158" s="336"/>
      <c r="AS1158" s="336"/>
      <c r="AT1158" s="336"/>
      <c r="AU1158" s="336"/>
      <c r="AV1158" s="336"/>
      <c r="AW1158" s="336"/>
      <c r="AX1158" s="336"/>
      <c r="AY1158" s="336"/>
      <c r="AZ1158" s="336"/>
      <c r="BA1158" s="336"/>
      <c r="BB1158" s="336"/>
      <c r="BC1158" s="336"/>
      <c r="BD1158" s="336"/>
      <c r="BE1158" s="336"/>
      <c r="BF1158" s="336"/>
    </row>
    <row r="1159" spans="1:58" s="109" customFormat="1" ht="12.95" customHeight="1">
      <c r="A1159" s="386"/>
      <c r="B1159" s="387"/>
      <c r="C1159" s="250"/>
      <c r="D1159" s="250"/>
      <c r="E1159" s="250"/>
      <c r="F1159" s="388"/>
      <c r="G1159" s="389"/>
      <c r="H1159" s="389"/>
      <c r="I1159" s="389"/>
      <c r="J1159" s="389"/>
      <c r="K1159" s="390"/>
      <c r="L1159" s="250"/>
      <c r="M1159" s="250"/>
      <c r="N1159" s="252"/>
      <c r="O1159" s="251" t="str">
        <f>IFERROR(INDEX('Pipe Table'!$A$3:$R$39,MATCH('WELD LOG'!N1159,'Pipe Table'!$A$3:$A$39,),MATCH('WELD LOG'!M1159,'Pipe Table'!$A$3:$R$3,0)),"")</f>
        <v/>
      </c>
      <c r="P1159" s="601">
        <f t="shared" si="18"/>
        <v>0</v>
      </c>
      <c r="Q1159" s="391"/>
      <c r="R1159" s="389"/>
      <c r="S1159" s="250"/>
      <c r="T1159" s="389"/>
      <c r="U1159" s="250"/>
      <c r="V1159" s="350"/>
      <c r="W1159" s="389"/>
      <c r="X1159" s="392"/>
      <c r="Y1159" s="392"/>
      <c r="Z1159" s="392"/>
      <c r="AA1159" s="392"/>
      <c r="AB1159" s="392"/>
      <c r="AC1159" s="392"/>
      <c r="AD1159" s="392"/>
      <c r="AE1159" s="250"/>
      <c r="AF1159" s="250"/>
      <c r="AG1159" s="315"/>
      <c r="AH1159" s="392"/>
      <c r="AI1159" s="392"/>
      <c r="AJ1159" s="392"/>
      <c r="AK1159" s="392"/>
      <c r="AL1159" s="250"/>
      <c r="AM1159" s="392"/>
      <c r="AN1159" s="392"/>
      <c r="AO1159" s="250"/>
      <c r="AP1159" s="393"/>
      <c r="AQ1159" s="337"/>
      <c r="AR1159" s="336"/>
      <c r="AS1159" s="336"/>
      <c r="AT1159" s="336"/>
      <c r="AU1159" s="336"/>
      <c r="AV1159" s="336"/>
      <c r="AW1159" s="336"/>
      <c r="AX1159" s="336"/>
      <c r="AY1159" s="336"/>
      <c r="AZ1159" s="336"/>
      <c r="BA1159" s="336"/>
      <c r="BB1159" s="336"/>
      <c r="BC1159" s="336"/>
      <c r="BD1159" s="336"/>
      <c r="BE1159" s="336"/>
      <c r="BF1159" s="336"/>
    </row>
    <row r="1160" spans="1:58" s="109" customFormat="1" ht="12.95" customHeight="1">
      <c r="A1160" s="386"/>
      <c r="B1160" s="387"/>
      <c r="C1160" s="250"/>
      <c r="D1160" s="250"/>
      <c r="E1160" s="250"/>
      <c r="F1160" s="388"/>
      <c r="G1160" s="389"/>
      <c r="H1160" s="389"/>
      <c r="I1160" s="389"/>
      <c r="J1160" s="389"/>
      <c r="K1160" s="390"/>
      <c r="L1160" s="250"/>
      <c r="M1160" s="250"/>
      <c r="N1160" s="252"/>
      <c r="O1160" s="251" t="str">
        <f>IFERROR(INDEX('Pipe Table'!$A$3:$R$39,MATCH('WELD LOG'!N1160,'Pipe Table'!$A$3:$A$39,),MATCH('WELD LOG'!M1160,'Pipe Table'!$A$3:$R$3,0)),"")</f>
        <v/>
      </c>
      <c r="P1160" s="601">
        <f t="shared" si="18"/>
        <v>0</v>
      </c>
      <c r="Q1160" s="391"/>
      <c r="R1160" s="389"/>
      <c r="S1160" s="250"/>
      <c r="T1160" s="389"/>
      <c r="U1160" s="250"/>
      <c r="V1160" s="350"/>
      <c r="W1160" s="389"/>
      <c r="X1160" s="392"/>
      <c r="Y1160" s="392"/>
      <c r="Z1160" s="392"/>
      <c r="AA1160" s="392"/>
      <c r="AB1160" s="392"/>
      <c r="AC1160" s="392"/>
      <c r="AD1160" s="392"/>
      <c r="AE1160" s="250"/>
      <c r="AF1160" s="250"/>
      <c r="AG1160" s="315"/>
      <c r="AH1160" s="392"/>
      <c r="AI1160" s="392"/>
      <c r="AJ1160" s="392"/>
      <c r="AK1160" s="392"/>
      <c r="AL1160" s="250"/>
      <c r="AM1160" s="392"/>
      <c r="AN1160" s="392"/>
      <c r="AO1160" s="250"/>
      <c r="AP1160" s="393"/>
      <c r="AQ1160" s="337"/>
      <c r="AR1160" s="336"/>
      <c r="AS1160" s="336"/>
      <c r="AT1160" s="336"/>
      <c r="AU1160" s="336"/>
      <c r="AV1160" s="336"/>
      <c r="AW1160" s="336"/>
      <c r="AX1160" s="336"/>
      <c r="AY1160" s="336"/>
      <c r="AZ1160" s="336"/>
      <c r="BA1160" s="336"/>
      <c r="BB1160" s="336"/>
      <c r="BC1160" s="336"/>
      <c r="BD1160" s="336"/>
      <c r="BE1160" s="336"/>
      <c r="BF1160" s="336"/>
    </row>
    <row r="1161" spans="1:58" s="109" customFormat="1" ht="12.95" customHeight="1">
      <c r="A1161" s="386"/>
      <c r="B1161" s="387"/>
      <c r="C1161" s="250"/>
      <c r="D1161" s="250"/>
      <c r="E1161" s="250"/>
      <c r="F1161" s="388"/>
      <c r="G1161" s="389"/>
      <c r="H1161" s="389"/>
      <c r="I1161" s="389"/>
      <c r="J1161" s="389"/>
      <c r="K1161" s="390"/>
      <c r="L1161" s="250"/>
      <c r="M1161" s="250"/>
      <c r="N1161" s="252"/>
      <c r="O1161" s="251" t="str">
        <f>IFERROR(INDEX('Pipe Table'!$A$3:$R$39,MATCH('WELD LOG'!N1161,'Pipe Table'!$A$3:$A$39,),MATCH('WELD LOG'!M1161,'Pipe Table'!$A$3:$R$3,0)),"")</f>
        <v/>
      </c>
      <c r="P1161" s="601">
        <f t="shared" si="18"/>
        <v>0</v>
      </c>
      <c r="Q1161" s="391"/>
      <c r="R1161" s="389"/>
      <c r="S1161" s="250"/>
      <c r="T1161" s="389"/>
      <c r="U1161" s="250"/>
      <c r="V1161" s="350"/>
      <c r="W1161" s="389"/>
      <c r="X1161" s="392"/>
      <c r="Y1161" s="392"/>
      <c r="Z1161" s="392"/>
      <c r="AA1161" s="392"/>
      <c r="AB1161" s="392"/>
      <c r="AC1161" s="392"/>
      <c r="AD1161" s="392"/>
      <c r="AE1161" s="250"/>
      <c r="AF1161" s="250"/>
      <c r="AG1161" s="315"/>
      <c r="AH1161" s="392"/>
      <c r="AI1161" s="392"/>
      <c r="AJ1161" s="392"/>
      <c r="AK1161" s="392"/>
      <c r="AL1161" s="250"/>
      <c r="AM1161" s="392"/>
      <c r="AN1161" s="392"/>
      <c r="AO1161" s="250"/>
      <c r="AP1161" s="393"/>
      <c r="AQ1161" s="337"/>
      <c r="AR1161" s="336"/>
      <c r="AS1161" s="336"/>
      <c r="AT1161" s="336"/>
      <c r="AU1161" s="336"/>
      <c r="AV1161" s="336"/>
      <c r="AW1161" s="336"/>
      <c r="AX1161" s="336"/>
      <c r="AY1161" s="336"/>
      <c r="AZ1161" s="336"/>
      <c r="BA1161" s="336"/>
      <c r="BB1161" s="336"/>
      <c r="BC1161" s="336"/>
      <c r="BD1161" s="336"/>
      <c r="BE1161" s="336"/>
      <c r="BF1161" s="336"/>
    </row>
    <row r="1162" spans="1:58" s="109" customFormat="1" ht="12.95" customHeight="1">
      <c r="A1162" s="386"/>
      <c r="B1162" s="387"/>
      <c r="C1162" s="250"/>
      <c r="D1162" s="250"/>
      <c r="E1162" s="250"/>
      <c r="F1162" s="388"/>
      <c r="G1162" s="389"/>
      <c r="H1162" s="389"/>
      <c r="I1162" s="389"/>
      <c r="J1162" s="389"/>
      <c r="K1162" s="390"/>
      <c r="L1162" s="250"/>
      <c r="M1162" s="250"/>
      <c r="N1162" s="252"/>
      <c r="O1162" s="251" t="str">
        <f>IFERROR(INDEX('Pipe Table'!$A$3:$R$39,MATCH('WELD LOG'!N1162,'Pipe Table'!$A$3:$A$39,),MATCH('WELD LOG'!M1162,'Pipe Table'!$A$3:$R$3,0)),"")</f>
        <v/>
      </c>
      <c r="P1162" s="601">
        <f t="shared" si="18"/>
        <v>0</v>
      </c>
      <c r="Q1162" s="391"/>
      <c r="R1162" s="389"/>
      <c r="S1162" s="250"/>
      <c r="T1162" s="389"/>
      <c r="U1162" s="250"/>
      <c r="V1162" s="350"/>
      <c r="W1162" s="389"/>
      <c r="X1162" s="392"/>
      <c r="Y1162" s="392"/>
      <c r="Z1162" s="392"/>
      <c r="AA1162" s="392"/>
      <c r="AB1162" s="392"/>
      <c r="AC1162" s="392"/>
      <c r="AD1162" s="392"/>
      <c r="AE1162" s="250"/>
      <c r="AF1162" s="250"/>
      <c r="AG1162" s="315"/>
      <c r="AH1162" s="392"/>
      <c r="AI1162" s="392"/>
      <c r="AJ1162" s="392"/>
      <c r="AK1162" s="392"/>
      <c r="AL1162" s="250"/>
      <c r="AM1162" s="392"/>
      <c r="AN1162" s="392"/>
      <c r="AO1162" s="250"/>
      <c r="AP1162" s="393"/>
      <c r="AQ1162" s="337"/>
      <c r="AR1162" s="336"/>
      <c r="AS1162" s="336"/>
      <c r="AT1162" s="336"/>
      <c r="AU1162" s="336"/>
      <c r="AV1162" s="336"/>
      <c r="AW1162" s="336"/>
      <c r="AX1162" s="336"/>
      <c r="AY1162" s="336"/>
      <c r="AZ1162" s="336"/>
      <c r="BA1162" s="336"/>
      <c r="BB1162" s="336"/>
      <c r="BC1162" s="336"/>
      <c r="BD1162" s="336"/>
      <c r="BE1162" s="336"/>
      <c r="BF1162" s="336"/>
    </row>
    <row r="1163" spans="1:58" s="109" customFormat="1" ht="12.95" customHeight="1">
      <c r="A1163" s="386"/>
      <c r="B1163" s="387"/>
      <c r="C1163" s="250"/>
      <c r="D1163" s="250"/>
      <c r="E1163" s="250"/>
      <c r="F1163" s="388"/>
      <c r="G1163" s="389"/>
      <c r="H1163" s="389"/>
      <c r="I1163" s="389"/>
      <c r="J1163" s="389"/>
      <c r="K1163" s="390"/>
      <c r="L1163" s="250"/>
      <c r="M1163" s="250"/>
      <c r="N1163" s="252"/>
      <c r="O1163" s="251" t="str">
        <f>IFERROR(INDEX('Pipe Table'!$A$3:$R$39,MATCH('WELD LOG'!N1163,'Pipe Table'!$A$3:$A$39,),MATCH('WELD LOG'!M1163,'Pipe Table'!$A$3:$R$3,0)),"")</f>
        <v/>
      </c>
      <c r="P1163" s="601">
        <f t="shared" si="18"/>
        <v>0</v>
      </c>
      <c r="Q1163" s="391"/>
      <c r="R1163" s="389"/>
      <c r="S1163" s="250"/>
      <c r="T1163" s="389"/>
      <c r="U1163" s="250"/>
      <c r="V1163" s="350"/>
      <c r="W1163" s="389"/>
      <c r="X1163" s="392"/>
      <c r="Y1163" s="392"/>
      <c r="Z1163" s="392"/>
      <c r="AA1163" s="392"/>
      <c r="AB1163" s="392"/>
      <c r="AC1163" s="392"/>
      <c r="AD1163" s="392"/>
      <c r="AE1163" s="250"/>
      <c r="AF1163" s="250"/>
      <c r="AG1163" s="315"/>
      <c r="AH1163" s="392"/>
      <c r="AI1163" s="392"/>
      <c r="AJ1163" s="392"/>
      <c r="AK1163" s="392"/>
      <c r="AL1163" s="250"/>
      <c r="AM1163" s="392"/>
      <c r="AN1163" s="392"/>
      <c r="AO1163" s="250"/>
      <c r="AP1163" s="393"/>
      <c r="AQ1163" s="337"/>
      <c r="AR1163" s="336"/>
      <c r="AS1163" s="336"/>
      <c r="AT1163" s="336"/>
      <c r="AU1163" s="336"/>
      <c r="AV1163" s="336"/>
      <c r="AW1163" s="336"/>
      <c r="AX1163" s="336"/>
      <c r="AY1163" s="336"/>
      <c r="AZ1163" s="336"/>
      <c r="BA1163" s="336"/>
      <c r="BB1163" s="336"/>
      <c r="BC1163" s="336"/>
      <c r="BD1163" s="336"/>
      <c r="BE1163" s="336"/>
      <c r="BF1163" s="336"/>
    </row>
    <row r="1164" spans="1:58" s="109" customFormat="1" ht="12.95" customHeight="1">
      <c r="A1164" s="386"/>
      <c r="B1164" s="387"/>
      <c r="C1164" s="250"/>
      <c r="D1164" s="250"/>
      <c r="E1164" s="250"/>
      <c r="F1164" s="388"/>
      <c r="G1164" s="389"/>
      <c r="H1164" s="389"/>
      <c r="I1164" s="389"/>
      <c r="J1164" s="389"/>
      <c r="K1164" s="390"/>
      <c r="L1164" s="250"/>
      <c r="M1164" s="250"/>
      <c r="N1164" s="252"/>
      <c r="O1164" s="251" t="str">
        <f>IFERROR(INDEX('Pipe Table'!$A$3:$R$39,MATCH('WELD LOG'!N1164,'Pipe Table'!$A$3:$A$39,),MATCH('WELD LOG'!M1164,'Pipe Table'!$A$3:$R$3,0)),"")</f>
        <v/>
      </c>
      <c r="P1164" s="601">
        <f t="shared" si="18"/>
        <v>0</v>
      </c>
      <c r="Q1164" s="391"/>
      <c r="R1164" s="389"/>
      <c r="S1164" s="250"/>
      <c r="T1164" s="389"/>
      <c r="U1164" s="250"/>
      <c r="V1164" s="350"/>
      <c r="W1164" s="389"/>
      <c r="X1164" s="392"/>
      <c r="Y1164" s="392"/>
      <c r="Z1164" s="392"/>
      <c r="AA1164" s="392"/>
      <c r="AB1164" s="392"/>
      <c r="AC1164" s="392"/>
      <c r="AD1164" s="392"/>
      <c r="AE1164" s="250"/>
      <c r="AF1164" s="250"/>
      <c r="AG1164" s="315"/>
      <c r="AH1164" s="392"/>
      <c r="AI1164" s="392"/>
      <c r="AJ1164" s="392"/>
      <c r="AK1164" s="392"/>
      <c r="AL1164" s="250"/>
      <c r="AM1164" s="392"/>
      <c r="AN1164" s="392"/>
      <c r="AO1164" s="250"/>
      <c r="AP1164" s="393"/>
      <c r="AQ1164" s="337"/>
      <c r="AR1164" s="336"/>
      <c r="AS1164" s="336"/>
      <c r="AT1164" s="336"/>
      <c r="AU1164" s="336"/>
      <c r="AV1164" s="336"/>
      <c r="AW1164" s="336"/>
      <c r="AX1164" s="336"/>
      <c r="AY1164" s="336"/>
      <c r="AZ1164" s="336"/>
      <c r="BA1164" s="336"/>
      <c r="BB1164" s="336"/>
      <c r="BC1164" s="336"/>
      <c r="BD1164" s="336"/>
      <c r="BE1164" s="336"/>
      <c r="BF1164" s="336"/>
    </row>
    <row r="1165" spans="1:58" s="109" customFormat="1" ht="12.95" customHeight="1">
      <c r="A1165" s="386"/>
      <c r="B1165" s="387"/>
      <c r="C1165" s="250"/>
      <c r="D1165" s="250"/>
      <c r="E1165" s="250"/>
      <c r="F1165" s="388"/>
      <c r="G1165" s="389"/>
      <c r="H1165" s="389"/>
      <c r="I1165" s="389"/>
      <c r="J1165" s="389"/>
      <c r="K1165" s="390"/>
      <c r="L1165" s="250"/>
      <c r="M1165" s="250"/>
      <c r="N1165" s="252"/>
      <c r="O1165" s="251" t="str">
        <f>IFERROR(INDEX('Pipe Table'!$A$3:$R$39,MATCH('WELD LOG'!N1165,'Pipe Table'!$A$3:$A$39,),MATCH('WELD LOG'!M1165,'Pipe Table'!$A$3:$R$3,0)),"")</f>
        <v/>
      </c>
      <c r="P1165" s="601">
        <f t="shared" si="18"/>
        <v>0</v>
      </c>
      <c r="Q1165" s="391"/>
      <c r="R1165" s="389"/>
      <c r="S1165" s="250"/>
      <c r="T1165" s="389"/>
      <c r="U1165" s="250"/>
      <c r="V1165" s="350"/>
      <c r="W1165" s="389"/>
      <c r="X1165" s="392"/>
      <c r="Y1165" s="392"/>
      <c r="Z1165" s="392"/>
      <c r="AA1165" s="392"/>
      <c r="AB1165" s="392"/>
      <c r="AC1165" s="392"/>
      <c r="AD1165" s="392"/>
      <c r="AE1165" s="250"/>
      <c r="AF1165" s="250"/>
      <c r="AG1165" s="315"/>
      <c r="AH1165" s="392"/>
      <c r="AI1165" s="392"/>
      <c r="AJ1165" s="392"/>
      <c r="AK1165" s="392"/>
      <c r="AL1165" s="250"/>
      <c r="AM1165" s="392"/>
      <c r="AN1165" s="392"/>
      <c r="AO1165" s="250"/>
      <c r="AP1165" s="393"/>
      <c r="AQ1165" s="337"/>
      <c r="AR1165" s="336"/>
      <c r="AS1165" s="336"/>
      <c r="AT1165" s="336"/>
      <c r="AU1165" s="336"/>
      <c r="AV1165" s="336"/>
      <c r="AW1165" s="336"/>
      <c r="AX1165" s="336"/>
      <c r="AY1165" s="336"/>
      <c r="AZ1165" s="336"/>
      <c r="BA1165" s="336"/>
      <c r="BB1165" s="336"/>
      <c r="BC1165" s="336"/>
      <c r="BD1165" s="336"/>
      <c r="BE1165" s="336"/>
      <c r="BF1165" s="336"/>
    </row>
    <row r="1166" spans="1:58" s="109" customFormat="1" ht="12.95" customHeight="1">
      <c r="A1166" s="386"/>
      <c r="B1166" s="387"/>
      <c r="C1166" s="250"/>
      <c r="D1166" s="250"/>
      <c r="E1166" s="250"/>
      <c r="F1166" s="388"/>
      <c r="G1166" s="389"/>
      <c r="H1166" s="389"/>
      <c r="I1166" s="389"/>
      <c r="J1166" s="389"/>
      <c r="K1166" s="390"/>
      <c r="L1166" s="250"/>
      <c r="M1166" s="250"/>
      <c r="N1166" s="252"/>
      <c r="O1166" s="251" t="str">
        <f>IFERROR(INDEX('Pipe Table'!$A$3:$R$39,MATCH('WELD LOG'!N1166,'Pipe Table'!$A$3:$A$39,),MATCH('WELD LOG'!M1166,'Pipe Table'!$A$3:$R$3,0)),"")</f>
        <v/>
      </c>
      <c r="P1166" s="601">
        <f t="shared" si="18"/>
        <v>0</v>
      </c>
      <c r="Q1166" s="391"/>
      <c r="R1166" s="389"/>
      <c r="S1166" s="250"/>
      <c r="T1166" s="389"/>
      <c r="U1166" s="250"/>
      <c r="V1166" s="350"/>
      <c r="W1166" s="389"/>
      <c r="X1166" s="392"/>
      <c r="Y1166" s="392"/>
      <c r="Z1166" s="392"/>
      <c r="AA1166" s="392"/>
      <c r="AB1166" s="392"/>
      <c r="AC1166" s="392"/>
      <c r="AD1166" s="392"/>
      <c r="AE1166" s="250"/>
      <c r="AF1166" s="250"/>
      <c r="AG1166" s="315"/>
      <c r="AH1166" s="392"/>
      <c r="AI1166" s="392"/>
      <c r="AJ1166" s="392"/>
      <c r="AK1166" s="392"/>
      <c r="AL1166" s="250"/>
      <c r="AM1166" s="392"/>
      <c r="AN1166" s="392"/>
      <c r="AO1166" s="250"/>
      <c r="AP1166" s="393"/>
      <c r="AQ1166" s="337"/>
      <c r="AR1166" s="336"/>
      <c r="AS1166" s="336"/>
      <c r="AT1166" s="336"/>
      <c r="AU1166" s="336"/>
      <c r="AV1166" s="336"/>
      <c r="AW1166" s="336"/>
      <c r="AX1166" s="336"/>
      <c r="AY1166" s="336"/>
      <c r="AZ1166" s="336"/>
      <c r="BA1166" s="336"/>
      <c r="BB1166" s="336"/>
      <c r="BC1166" s="336"/>
      <c r="BD1166" s="336"/>
      <c r="BE1166" s="336"/>
      <c r="BF1166" s="336"/>
    </row>
    <row r="1167" spans="1:58" s="109" customFormat="1" ht="12.95" customHeight="1">
      <c r="A1167" s="386"/>
      <c r="B1167" s="387"/>
      <c r="C1167" s="250"/>
      <c r="D1167" s="250"/>
      <c r="E1167" s="250"/>
      <c r="F1167" s="388"/>
      <c r="G1167" s="389"/>
      <c r="H1167" s="389"/>
      <c r="I1167" s="389"/>
      <c r="J1167" s="389"/>
      <c r="K1167" s="390"/>
      <c r="L1167" s="250"/>
      <c r="M1167" s="250"/>
      <c r="N1167" s="252"/>
      <c r="O1167" s="251" t="str">
        <f>IFERROR(INDEX('Pipe Table'!$A$3:$R$39,MATCH('WELD LOG'!N1167,'Pipe Table'!$A$3:$A$39,),MATCH('WELD LOG'!M1167,'Pipe Table'!$A$3:$R$3,0)),"")</f>
        <v/>
      </c>
      <c r="P1167" s="601">
        <f t="shared" si="18"/>
        <v>0</v>
      </c>
      <c r="Q1167" s="391"/>
      <c r="R1167" s="389"/>
      <c r="S1167" s="250"/>
      <c r="T1167" s="389"/>
      <c r="U1167" s="250"/>
      <c r="V1167" s="350"/>
      <c r="W1167" s="389"/>
      <c r="X1167" s="392"/>
      <c r="Y1167" s="392"/>
      <c r="Z1167" s="392"/>
      <c r="AA1167" s="392"/>
      <c r="AB1167" s="392"/>
      <c r="AC1167" s="392"/>
      <c r="AD1167" s="392"/>
      <c r="AE1167" s="250"/>
      <c r="AF1167" s="250"/>
      <c r="AG1167" s="315"/>
      <c r="AH1167" s="392"/>
      <c r="AI1167" s="392"/>
      <c r="AJ1167" s="392"/>
      <c r="AK1167" s="392"/>
      <c r="AL1167" s="250"/>
      <c r="AM1167" s="392"/>
      <c r="AN1167" s="392"/>
      <c r="AO1167" s="250"/>
      <c r="AP1167" s="393"/>
      <c r="AQ1167" s="337"/>
      <c r="AR1167" s="336"/>
      <c r="AS1167" s="336"/>
      <c r="AT1167" s="336"/>
      <c r="AU1167" s="336"/>
      <c r="AV1167" s="336"/>
      <c r="AW1167" s="336"/>
      <c r="AX1167" s="336"/>
      <c r="AY1167" s="336"/>
      <c r="AZ1167" s="336"/>
      <c r="BA1167" s="336"/>
      <c r="BB1167" s="336"/>
      <c r="BC1167" s="336"/>
      <c r="BD1167" s="336"/>
      <c r="BE1167" s="336"/>
      <c r="BF1167" s="336"/>
    </row>
    <row r="1168" spans="1:58" s="109" customFormat="1" ht="12.95" customHeight="1">
      <c r="A1168" s="386"/>
      <c r="B1168" s="387"/>
      <c r="C1168" s="250"/>
      <c r="D1168" s="250"/>
      <c r="E1168" s="250"/>
      <c r="F1168" s="388"/>
      <c r="G1168" s="389"/>
      <c r="H1168" s="389"/>
      <c r="I1168" s="389"/>
      <c r="J1168" s="389"/>
      <c r="K1168" s="390"/>
      <c r="L1168" s="250"/>
      <c r="M1168" s="250"/>
      <c r="N1168" s="252"/>
      <c r="O1168" s="251" t="str">
        <f>IFERROR(INDEX('Pipe Table'!$A$3:$R$39,MATCH('WELD LOG'!N1168,'Pipe Table'!$A$3:$A$39,),MATCH('WELD LOG'!M1168,'Pipe Table'!$A$3:$R$3,0)),"")</f>
        <v/>
      </c>
      <c r="P1168" s="601">
        <f t="shared" si="18"/>
        <v>0</v>
      </c>
      <c r="Q1168" s="391"/>
      <c r="R1168" s="389"/>
      <c r="S1168" s="250"/>
      <c r="T1168" s="389"/>
      <c r="U1168" s="250"/>
      <c r="V1168" s="350"/>
      <c r="W1168" s="389"/>
      <c r="X1168" s="392"/>
      <c r="Y1168" s="392"/>
      <c r="Z1168" s="392"/>
      <c r="AA1168" s="392"/>
      <c r="AB1168" s="392"/>
      <c r="AC1168" s="392"/>
      <c r="AD1168" s="392"/>
      <c r="AE1168" s="250"/>
      <c r="AF1168" s="250"/>
      <c r="AG1168" s="315"/>
      <c r="AH1168" s="392"/>
      <c r="AI1168" s="392"/>
      <c r="AJ1168" s="392"/>
      <c r="AK1168" s="392"/>
      <c r="AL1168" s="250"/>
      <c r="AM1168" s="392"/>
      <c r="AN1168" s="392"/>
      <c r="AO1168" s="250"/>
      <c r="AP1168" s="393"/>
      <c r="AQ1168" s="337"/>
      <c r="AR1168" s="336"/>
      <c r="AS1168" s="336"/>
      <c r="AT1168" s="336"/>
      <c r="AU1168" s="336"/>
      <c r="AV1168" s="336"/>
      <c r="AW1168" s="336"/>
      <c r="AX1168" s="336"/>
      <c r="AY1168" s="336"/>
      <c r="AZ1168" s="336"/>
      <c r="BA1168" s="336"/>
      <c r="BB1168" s="336"/>
      <c r="BC1168" s="336"/>
      <c r="BD1168" s="336"/>
      <c r="BE1168" s="336"/>
      <c r="BF1168" s="336"/>
    </row>
    <row r="1169" spans="1:58" s="109" customFormat="1" ht="12.95" customHeight="1">
      <c r="A1169" s="386"/>
      <c r="B1169" s="387"/>
      <c r="C1169" s="250"/>
      <c r="D1169" s="250"/>
      <c r="E1169" s="250"/>
      <c r="F1169" s="388"/>
      <c r="G1169" s="389"/>
      <c r="H1169" s="389"/>
      <c r="I1169" s="389"/>
      <c r="J1169" s="389"/>
      <c r="K1169" s="390"/>
      <c r="L1169" s="250"/>
      <c r="M1169" s="250"/>
      <c r="N1169" s="252"/>
      <c r="O1169" s="251" t="str">
        <f>IFERROR(INDEX('Pipe Table'!$A$3:$R$39,MATCH('WELD LOG'!N1169,'Pipe Table'!$A$3:$A$39,),MATCH('WELD LOG'!M1169,'Pipe Table'!$A$3:$R$3,0)),"")</f>
        <v/>
      </c>
      <c r="P1169" s="601">
        <f t="shared" si="18"/>
        <v>0</v>
      </c>
      <c r="Q1169" s="391"/>
      <c r="R1169" s="389"/>
      <c r="S1169" s="250"/>
      <c r="T1169" s="389"/>
      <c r="U1169" s="250"/>
      <c r="V1169" s="350"/>
      <c r="W1169" s="389"/>
      <c r="X1169" s="392"/>
      <c r="Y1169" s="392"/>
      <c r="Z1169" s="392"/>
      <c r="AA1169" s="392"/>
      <c r="AB1169" s="392"/>
      <c r="AC1169" s="392"/>
      <c r="AD1169" s="392"/>
      <c r="AE1169" s="250"/>
      <c r="AF1169" s="250"/>
      <c r="AG1169" s="315"/>
      <c r="AH1169" s="392"/>
      <c r="AI1169" s="392"/>
      <c r="AJ1169" s="392"/>
      <c r="AK1169" s="392"/>
      <c r="AL1169" s="250"/>
      <c r="AM1169" s="392"/>
      <c r="AN1169" s="392"/>
      <c r="AO1169" s="250"/>
      <c r="AP1169" s="393"/>
      <c r="AQ1169" s="337"/>
      <c r="AR1169" s="336"/>
      <c r="AS1169" s="336"/>
      <c r="AT1169" s="336"/>
      <c r="AU1169" s="336"/>
      <c r="AV1169" s="336"/>
      <c r="AW1169" s="336"/>
      <c r="AX1169" s="336"/>
      <c r="AY1169" s="336"/>
      <c r="AZ1169" s="336"/>
      <c r="BA1169" s="336"/>
      <c r="BB1169" s="336"/>
      <c r="BC1169" s="336"/>
      <c r="BD1169" s="336"/>
      <c r="BE1169" s="336"/>
      <c r="BF1169" s="336"/>
    </row>
    <row r="1170" spans="1:58" s="109" customFormat="1" ht="12.95" customHeight="1">
      <c r="A1170" s="386"/>
      <c r="B1170" s="387"/>
      <c r="C1170" s="250"/>
      <c r="D1170" s="250"/>
      <c r="E1170" s="250"/>
      <c r="F1170" s="388"/>
      <c r="G1170" s="389"/>
      <c r="H1170" s="389"/>
      <c r="I1170" s="389"/>
      <c r="J1170" s="389"/>
      <c r="K1170" s="390"/>
      <c r="L1170" s="250"/>
      <c r="M1170" s="250"/>
      <c r="N1170" s="252"/>
      <c r="O1170" s="251" t="str">
        <f>IFERROR(INDEX('Pipe Table'!$A$3:$R$39,MATCH('WELD LOG'!N1170,'Pipe Table'!$A$3:$A$39,),MATCH('WELD LOG'!M1170,'Pipe Table'!$A$3:$R$3,0)),"")</f>
        <v/>
      </c>
      <c r="P1170" s="601">
        <f t="shared" si="18"/>
        <v>0</v>
      </c>
      <c r="Q1170" s="391"/>
      <c r="R1170" s="389"/>
      <c r="S1170" s="250"/>
      <c r="T1170" s="389"/>
      <c r="U1170" s="250"/>
      <c r="V1170" s="350"/>
      <c r="W1170" s="389"/>
      <c r="X1170" s="392"/>
      <c r="Y1170" s="392"/>
      <c r="Z1170" s="392"/>
      <c r="AA1170" s="392"/>
      <c r="AB1170" s="392"/>
      <c r="AC1170" s="392"/>
      <c r="AD1170" s="392"/>
      <c r="AE1170" s="250"/>
      <c r="AF1170" s="250"/>
      <c r="AG1170" s="315"/>
      <c r="AH1170" s="392"/>
      <c r="AI1170" s="392"/>
      <c r="AJ1170" s="392"/>
      <c r="AK1170" s="392"/>
      <c r="AL1170" s="250"/>
      <c r="AM1170" s="392"/>
      <c r="AN1170" s="392"/>
      <c r="AO1170" s="250"/>
      <c r="AP1170" s="393"/>
      <c r="AQ1170" s="337"/>
      <c r="AR1170" s="336"/>
      <c r="AS1170" s="336"/>
      <c r="AT1170" s="336"/>
      <c r="AU1170" s="336"/>
      <c r="AV1170" s="336"/>
      <c r="AW1170" s="336"/>
      <c r="AX1170" s="336"/>
      <c r="AY1170" s="336"/>
      <c r="AZ1170" s="336"/>
      <c r="BA1170" s="336"/>
      <c r="BB1170" s="336"/>
      <c r="BC1170" s="336"/>
      <c r="BD1170" s="336"/>
      <c r="BE1170" s="336"/>
      <c r="BF1170" s="336"/>
    </row>
    <row r="1171" spans="1:58" s="109" customFormat="1" ht="12.95" customHeight="1">
      <c r="A1171" s="386"/>
      <c r="B1171" s="387"/>
      <c r="C1171" s="250"/>
      <c r="D1171" s="250"/>
      <c r="E1171" s="250"/>
      <c r="F1171" s="388"/>
      <c r="G1171" s="389"/>
      <c r="H1171" s="389"/>
      <c r="I1171" s="389"/>
      <c r="J1171" s="389"/>
      <c r="K1171" s="390"/>
      <c r="L1171" s="250"/>
      <c r="M1171" s="250"/>
      <c r="N1171" s="252"/>
      <c r="O1171" s="251" t="str">
        <f>IFERROR(INDEX('Pipe Table'!$A$3:$R$39,MATCH('WELD LOG'!N1171,'Pipe Table'!$A$3:$A$39,),MATCH('WELD LOG'!M1171,'Pipe Table'!$A$3:$R$3,0)),"")</f>
        <v/>
      </c>
      <c r="P1171" s="601">
        <f t="shared" si="18"/>
        <v>0</v>
      </c>
      <c r="Q1171" s="391"/>
      <c r="R1171" s="389"/>
      <c r="S1171" s="250"/>
      <c r="T1171" s="389"/>
      <c r="U1171" s="250"/>
      <c r="V1171" s="350"/>
      <c r="W1171" s="389"/>
      <c r="X1171" s="392"/>
      <c r="Y1171" s="392"/>
      <c r="Z1171" s="392"/>
      <c r="AA1171" s="392"/>
      <c r="AB1171" s="392"/>
      <c r="AC1171" s="392"/>
      <c r="AD1171" s="392"/>
      <c r="AE1171" s="250"/>
      <c r="AF1171" s="250"/>
      <c r="AG1171" s="315"/>
      <c r="AH1171" s="392"/>
      <c r="AI1171" s="392"/>
      <c r="AJ1171" s="392"/>
      <c r="AK1171" s="392"/>
      <c r="AL1171" s="250"/>
      <c r="AM1171" s="392"/>
      <c r="AN1171" s="392"/>
      <c r="AO1171" s="250"/>
      <c r="AP1171" s="393"/>
      <c r="AQ1171" s="337"/>
      <c r="AR1171" s="336"/>
      <c r="AS1171" s="336"/>
      <c r="AT1171" s="336"/>
      <c r="AU1171" s="336"/>
      <c r="AV1171" s="336"/>
      <c r="AW1171" s="336"/>
      <c r="AX1171" s="336"/>
      <c r="AY1171" s="336"/>
      <c r="AZ1171" s="336"/>
      <c r="BA1171" s="336"/>
      <c r="BB1171" s="336"/>
      <c r="BC1171" s="336"/>
      <c r="BD1171" s="336"/>
      <c r="BE1171" s="336"/>
      <c r="BF1171" s="336"/>
    </row>
    <row r="1172" spans="1:58" s="109" customFormat="1" ht="12.95" customHeight="1">
      <c r="A1172" s="386"/>
      <c r="B1172" s="387"/>
      <c r="C1172" s="250"/>
      <c r="D1172" s="250"/>
      <c r="E1172" s="250"/>
      <c r="F1172" s="388"/>
      <c r="G1172" s="389"/>
      <c r="H1172" s="389"/>
      <c r="I1172" s="389"/>
      <c r="J1172" s="389"/>
      <c r="K1172" s="390"/>
      <c r="L1172" s="250"/>
      <c r="M1172" s="250"/>
      <c r="N1172" s="252"/>
      <c r="O1172" s="251" t="str">
        <f>IFERROR(INDEX('Pipe Table'!$A$3:$R$39,MATCH('WELD LOG'!N1172,'Pipe Table'!$A$3:$A$39,),MATCH('WELD LOG'!M1172,'Pipe Table'!$A$3:$R$3,0)),"")</f>
        <v/>
      </c>
      <c r="P1172" s="601">
        <f t="shared" si="18"/>
        <v>0</v>
      </c>
      <c r="Q1172" s="391"/>
      <c r="R1172" s="389"/>
      <c r="S1172" s="250"/>
      <c r="T1172" s="389"/>
      <c r="U1172" s="250"/>
      <c r="V1172" s="350"/>
      <c r="W1172" s="389"/>
      <c r="X1172" s="392"/>
      <c r="Y1172" s="392"/>
      <c r="Z1172" s="392"/>
      <c r="AA1172" s="392"/>
      <c r="AB1172" s="392"/>
      <c r="AC1172" s="392"/>
      <c r="AD1172" s="392"/>
      <c r="AE1172" s="250"/>
      <c r="AF1172" s="250"/>
      <c r="AG1172" s="315"/>
      <c r="AH1172" s="392"/>
      <c r="AI1172" s="392"/>
      <c r="AJ1172" s="392"/>
      <c r="AK1172" s="392"/>
      <c r="AL1172" s="250"/>
      <c r="AM1172" s="392"/>
      <c r="AN1172" s="392"/>
      <c r="AO1172" s="250"/>
      <c r="AP1172" s="393"/>
      <c r="AQ1172" s="337"/>
      <c r="AR1172" s="336"/>
      <c r="AS1172" s="336"/>
      <c r="AT1172" s="336"/>
      <c r="AU1172" s="336"/>
      <c r="AV1172" s="336"/>
      <c r="AW1172" s="336"/>
      <c r="AX1172" s="336"/>
      <c r="AY1172" s="336"/>
      <c r="AZ1172" s="336"/>
      <c r="BA1172" s="336"/>
      <c r="BB1172" s="336"/>
      <c r="BC1172" s="336"/>
      <c r="BD1172" s="336"/>
      <c r="BE1172" s="336"/>
      <c r="BF1172" s="336"/>
    </row>
    <row r="1173" spans="1:58" s="109" customFormat="1" ht="12.95" customHeight="1">
      <c r="A1173" s="386"/>
      <c r="B1173" s="387"/>
      <c r="C1173" s="250"/>
      <c r="D1173" s="250"/>
      <c r="E1173" s="250"/>
      <c r="F1173" s="388"/>
      <c r="G1173" s="389"/>
      <c r="H1173" s="389"/>
      <c r="I1173" s="389"/>
      <c r="J1173" s="389"/>
      <c r="K1173" s="390"/>
      <c r="L1173" s="250"/>
      <c r="M1173" s="250"/>
      <c r="N1173" s="252"/>
      <c r="O1173" s="251" t="str">
        <f>IFERROR(INDEX('Pipe Table'!$A$3:$R$39,MATCH('WELD LOG'!N1173,'Pipe Table'!$A$3:$A$39,),MATCH('WELD LOG'!M1173,'Pipe Table'!$A$3:$R$3,0)),"")</f>
        <v/>
      </c>
      <c r="P1173" s="601">
        <f t="shared" si="18"/>
        <v>0</v>
      </c>
      <c r="Q1173" s="391"/>
      <c r="R1173" s="389"/>
      <c r="S1173" s="250"/>
      <c r="T1173" s="389"/>
      <c r="U1173" s="250"/>
      <c r="V1173" s="350"/>
      <c r="W1173" s="389"/>
      <c r="X1173" s="392"/>
      <c r="Y1173" s="392"/>
      <c r="Z1173" s="392"/>
      <c r="AA1173" s="392"/>
      <c r="AB1173" s="392"/>
      <c r="AC1173" s="392"/>
      <c r="AD1173" s="392"/>
      <c r="AE1173" s="250"/>
      <c r="AF1173" s="250"/>
      <c r="AG1173" s="315"/>
      <c r="AH1173" s="392"/>
      <c r="AI1173" s="392"/>
      <c r="AJ1173" s="392"/>
      <c r="AK1173" s="392"/>
      <c r="AL1173" s="250"/>
      <c r="AM1173" s="392"/>
      <c r="AN1173" s="392"/>
      <c r="AO1173" s="250"/>
      <c r="AP1173" s="393"/>
      <c r="AQ1173" s="337"/>
      <c r="AR1173" s="336"/>
      <c r="AS1173" s="336"/>
      <c r="AT1173" s="336"/>
      <c r="AU1173" s="336"/>
      <c r="AV1173" s="336"/>
      <c r="AW1173" s="336"/>
      <c r="AX1173" s="336"/>
      <c r="AY1173" s="336"/>
      <c r="AZ1173" s="336"/>
      <c r="BA1173" s="336"/>
      <c r="BB1173" s="336"/>
      <c r="BC1173" s="336"/>
      <c r="BD1173" s="336"/>
      <c r="BE1173" s="336"/>
      <c r="BF1173" s="336"/>
    </row>
    <row r="1174" spans="1:58" s="109" customFormat="1" ht="12.95" customHeight="1">
      <c r="A1174" s="386"/>
      <c r="B1174" s="387"/>
      <c r="C1174" s="250"/>
      <c r="D1174" s="250"/>
      <c r="E1174" s="250"/>
      <c r="F1174" s="388"/>
      <c r="G1174" s="389"/>
      <c r="H1174" s="389"/>
      <c r="I1174" s="389"/>
      <c r="J1174" s="389"/>
      <c r="K1174" s="390"/>
      <c r="L1174" s="250"/>
      <c r="M1174" s="250"/>
      <c r="N1174" s="252"/>
      <c r="O1174" s="251" t="str">
        <f>IFERROR(INDEX('Pipe Table'!$A$3:$R$39,MATCH('WELD LOG'!N1174,'Pipe Table'!$A$3:$A$39,),MATCH('WELD LOG'!M1174,'Pipe Table'!$A$3:$R$3,0)),"")</f>
        <v/>
      </c>
      <c r="P1174" s="601">
        <f t="shared" si="18"/>
        <v>0</v>
      </c>
      <c r="Q1174" s="391"/>
      <c r="R1174" s="389"/>
      <c r="S1174" s="250"/>
      <c r="T1174" s="389"/>
      <c r="U1174" s="250"/>
      <c r="V1174" s="350"/>
      <c r="W1174" s="389"/>
      <c r="X1174" s="392"/>
      <c r="Y1174" s="392"/>
      <c r="Z1174" s="392"/>
      <c r="AA1174" s="392"/>
      <c r="AB1174" s="392"/>
      <c r="AC1174" s="392"/>
      <c r="AD1174" s="392"/>
      <c r="AE1174" s="250"/>
      <c r="AF1174" s="250"/>
      <c r="AG1174" s="315"/>
      <c r="AH1174" s="392"/>
      <c r="AI1174" s="392"/>
      <c r="AJ1174" s="392"/>
      <c r="AK1174" s="392"/>
      <c r="AL1174" s="250"/>
      <c r="AM1174" s="392"/>
      <c r="AN1174" s="392"/>
      <c r="AO1174" s="250"/>
      <c r="AP1174" s="393"/>
      <c r="AQ1174" s="337"/>
      <c r="AR1174" s="336"/>
      <c r="AS1174" s="336"/>
      <c r="AT1174" s="336"/>
      <c r="AU1174" s="336"/>
      <c r="AV1174" s="336"/>
      <c r="AW1174" s="336"/>
      <c r="AX1174" s="336"/>
      <c r="AY1174" s="336"/>
      <c r="AZ1174" s="336"/>
      <c r="BA1174" s="336"/>
      <c r="BB1174" s="336"/>
      <c r="BC1174" s="336"/>
      <c r="BD1174" s="336"/>
      <c r="BE1174" s="336"/>
      <c r="BF1174" s="336"/>
    </row>
    <row r="1175" spans="1:58" s="109" customFormat="1" ht="12.95" customHeight="1">
      <c r="A1175" s="386"/>
      <c r="B1175" s="387"/>
      <c r="C1175" s="250"/>
      <c r="D1175" s="250"/>
      <c r="E1175" s="250"/>
      <c r="F1175" s="388"/>
      <c r="G1175" s="389"/>
      <c r="H1175" s="389"/>
      <c r="I1175" s="389"/>
      <c r="J1175" s="389"/>
      <c r="K1175" s="390"/>
      <c r="L1175" s="250"/>
      <c r="M1175" s="250"/>
      <c r="N1175" s="252"/>
      <c r="O1175" s="251" t="str">
        <f>IFERROR(INDEX('Pipe Table'!$A$3:$R$39,MATCH('WELD LOG'!N1175,'Pipe Table'!$A$3:$A$39,),MATCH('WELD LOG'!M1175,'Pipe Table'!$A$3:$R$3,0)),"")</f>
        <v/>
      </c>
      <c r="P1175" s="601">
        <f t="shared" si="18"/>
        <v>0</v>
      </c>
      <c r="Q1175" s="391"/>
      <c r="R1175" s="389"/>
      <c r="S1175" s="250"/>
      <c r="T1175" s="389"/>
      <c r="U1175" s="250"/>
      <c r="V1175" s="350"/>
      <c r="W1175" s="389"/>
      <c r="X1175" s="392"/>
      <c r="Y1175" s="392"/>
      <c r="Z1175" s="392"/>
      <c r="AA1175" s="392"/>
      <c r="AB1175" s="392"/>
      <c r="AC1175" s="392"/>
      <c r="AD1175" s="392"/>
      <c r="AE1175" s="250"/>
      <c r="AF1175" s="250"/>
      <c r="AG1175" s="315"/>
      <c r="AH1175" s="392"/>
      <c r="AI1175" s="392"/>
      <c r="AJ1175" s="392"/>
      <c r="AK1175" s="392"/>
      <c r="AL1175" s="250"/>
      <c r="AM1175" s="392"/>
      <c r="AN1175" s="392"/>
      <c r="AO1175" s="250"/>
      <c r="AP1175" s="393"/>
      <c r="AQ1175" s="337"/>
      <c r="AR1175" s="336"/>
      <c r="AS1175" s="336"/>
      <c r="AT1175" s="336"/>
      <c r="AU1175" s="336"/>
      <c r="AV1175" s="336"/>
      <c r="AW1175" s="336"/>
      <c r="AX1175" s="336"/>
      <c r="AY1175" s="336"/>
      <c r="AZ1175" s="336"/>
      <c r="BA1175" s="336"/>
      <c r="BB1175" s="336"/>
      <c r="BC1175" s="336"/>
      <c r="BD1175" s="336"/>
      <c r="BE1175" s="336"/>
      <c r="BF1175" s="336"/>
    </row>
    <row r="1176" spans="1:58" s="109" customFormat="1" ht="12.95" customHeight="1">
      <c r="A1176" s="386"/>
      <c r="B1176" s="387"/>
      <c r="C1176" s="250"/>
      <c r="D1176" s="250"/>
      <c r="E1176" s="250"/>
      <c r="F1176" s="388"/>
      <c r="G1176" s="389"/>
      <c r="H1176" s="389"/>
      <c r="I1176" s="389"/>
      <c r="J1176" s="389"/>
      <c r="K1176" s="390"/>
      <c r="L1176" s="250"/>
      <c r="M1176" s="250"/>
      <c r="N1176" s="252"/>
      <c r="O1176" s="251" t="str">
        <f>IFERROR(INDEX('Pipe Table'!$A$3:$R$39,MATCH('WELD LOG'!N1176,'Pipe Table'!$A$3:$A$39,),MATCH('WELD LOG'!M1176,'Pipe Table'!$A$3:$R$3,0)),"")</f>
        <v/>
      </c>
      <c r="P1176" s="601">
        <f t="shared" si="18"/>
        <v>0</v>
      </c>
      <c r="Q1176" s="391"/>
      <c r="R1176" s="389"/>
      <c r="S1176" s="250"/>
      <c r="T1176" s="389"/>
      <c r="U1176" s="250"/>
      <c r="V1176" s="350"/>
      <c r="W1176" s="389"/>
      <c r="X1176" s="392"/>
      <c r="Y1176" s="392"/>
      <c r="Z1176" s="392"/>
      <c r="AA1176" s="392"/>
      <c r="AB1176" s="392"/>
      <c r="AC1176" s="392"/>
      <c r="AD1176" s="392"/>
      <c r="AE1176" s="250"/>
      <c r="AF1176" s="250"/>
      <c r="AG1176" s="315"/>
      <c r="AH1176" s="392"/>
      <c r="AI1176" s="392"/>
      <c r="AJ1176" s="392"/>
      <c r="AK1176" s="392"/>
      <c r="AL1176" s="250"/>
      <c r="AM1176" s="392"/>
      <c r="AN1176" s="392"/>
      <c r="AO1176" s="250"/>
      <c r="AP1176" s="393"/>
      <c r="AQ1176" s="337"/>
      <c r="AR1176" s="336"/>
      <c r="AS1176" s="336"/>
      <c r="AT1176" s="336"/>
      <c r="AU1176" s="336"/>
      <c r="AV1176" s="336"/>
      <c r="AW1176" s="336"/>
      <c r="AX1176" s="336"/>
      <c r="AY1176" s="336"/>
      <c r="AZ1176" s="336"/>
      <c r="BA1176" s="336"/>
      <c r="BB1176" s="336"/>
      <c r="BC1176" s="336"/>
      <c r="BD1176" s="336"/>
      <c r="BE1176" s="336"/>
      <c r="BF1176" s="336"/>
    </row>
    <row r="1177" spans="1:58" s="109" customFormat="1" ht="12.95" customHeight="1">
      <c r="A1177" s="386"/>
      <c r="B1177" s="387"/>
      <c r="C1177" s="250"/>
      <c r="D1177" s="250"/>
      <c r="E1177" s="250"/>
      <c r="F1177" s="388"/>
      <c r="G1177" s="389"/>
      <c r="H1177" s="389"/>
      <c r="I1177" s="389"/>
      <c r="J1177" s="389"/>
      <c r="K1177" s="390"/>
      <c r="L1177" s="250"/>
      <c r="M1177" s="250"/>
      <c r="N1177" s="252"/>
      <c r="O1177" s="251" t="str">
        <f>IFERROR(INDEX('Pipe Table'!$A$3:$R$39,MATCH('WELD LOG'!N1177,'Pipe Table'!$A$3:$A$39,),MATCH('WELD LOG'!M1177,'Pipe Table'!$A$3:$R$3,0)),"")</f>
        <v/>
      </c>
      <c r="P1177" s="601">
        <f t="shared" si="18"/>
        <v>0</v>
      </c>
      <c r="Q1177" s="391"/>
      <c r="R1177" s="389"/>
      <c r="S1177" s="250"/>
      <c r="T1177" s="389"/>
      <c r="U1177" s="250"/>
      <c r="V1177" s="350"/>
      <c r="W1177" s="389"/>
      <c r="X1177" s="392"/>
      <c r="Y1177" s="392"/>
      <c r="Z1177" s="392"/>
      <c r="AA1177" s="392"/>
      <c r="AB1177" s="392"/>
      <c r="AC1177" s="392"/>
      <c r="AD1177" s="392"/>
      <c r="AE1177" s="250"/>
      <c r="AF1177" s="250"/>
      <c r="AG1177" s="315"/>
      <c r="AH1177" s="392"/>
      <c r="AI1177" s="392"/>
      <c r="AJ1177" s="392"/>
      <c r="AK1177" s="392"/>
      <c r="AL1177" s="250"/>
      <c r="AM1177" s="392"/>
      <c r="AN1177" s="392"/>
      <c r="AO1177" s="250"/>
      <c r="AP1177" s="393"/>
      <c r="AQ1177" s="337"/>
      <c r="AR1177" s="336"/>
      <c r="AS1177" s="336"/>
      <c r="AT1177" s="336"/>
      <c r="AU1177" s="336"/>
      <c r="AV1177" s="336"/>
      <c r="AW1177" s="336"/>
      <c r="AX1177" s="336"/>
      <c r="AY1177" s="336"/>
      <c r="AZ1177" s="336"/>
      <c r="BA1177" s="336"/>
      <c r="BB1177" s="336"/>
      <c r="BC1177" s="336"/>
      <c r="BD1177" s="336"/>
      <c r="BE1177" s="336"/>
      <c r="BF1177" s="336"/>
    </row>
    <row r="1178" spans="1:58" s="109" customFormat="1" ht="12.95" customHeight="1">
      <c r="A1178" s="386"/>
      <c r="B1178" s="387"/>
      <c r="C1178" s="250"/>
      <c r="D1178" s="250"/>
      <c r="E1178" s="250"/>
      <c r="F1178" s="388"/>
      <c r="G1178" s="389"/>
      <c r="H1178" s="389"/>
      <c r="I1178" s="389"/>
      <c r="J1178" s="389"/>
      <c r="K1178" s="390"/>
      <c r="L1178" s="250"/>
      <c r="M1178" s="250"/>
      <c r="N1178" s="252"/>
      <c r="O1178" s="251" t="str">
        <f>IFERROR(INDEX('Pipe Table'!$A$3:$R$39,MATCH('WELD LOG'!N1178,'Pipe Table'!$A$3:$A$39,),MATCH('WELD LOG'!M1178,'Pipe Table'!$A$3:$R$3,0)),"")</f>
        <v/>
      </c>
      <c r="P1178" s="601">
        <f t="shared" si="18"/>
        <v>0</v>
      </c>
      <c r="Q1178" s="391"/>
      <c r="R1178" s="389"/>
      <c r="S1178" s="250"/>
      <c r="T1178" s="389"/>
      <c r="U1178" s="250"/>
      <c r="V1178" s="350"/>
      <c r="W1178" s="389"/>
      <c r="X1178" s="392"/>
      <c r="Y1178" s="392"/>
      <c r="Z1178" s="392"/>
      <c r="AA1178" s="392"/>
      <c r="AB1178" s="392"/>
      <c r="AC1178" s="392"/>
      <c r="AD1178" s="392"/>
      <c r="AE1178" s="250"/>
      <c r="AF1178" s="250"/>
      <c r="AG1178" s="315"/>
      <c r="AH1178" s="392"/>
      <c r="AI1178" s="392"/>
      <c r="AJ1178" s="392"/>
      <c r="AK1178" s="392"/>
      <c r="AL1178" s="250"/>
      <c r="AM1178" s="392"/>
      <c r="AN1178" s="392"/>
      <c r="AO1178" s="250"/>
      <c r="AP1178" s="393"/>
      <c r="AQ1178" s="337"/>
      <c r="AR1178" s="336"/>
      <c r="AS1178" s="336"/>
      <c r="AT1178" s="336"/>
      <c r="AU1178" s="336"/>
      <c r="AV1178" s="336"/>
      <c r="AW1178" s="336"/>
      <c r="AX1178" s="336"/>
      <c r="AY1178" s="336"/>
      <c r="AZ1178" s="336"/>
      <c r="BA1178" s="336"/>
      <c r="BB1178" s="336"/>
      <c r="BC1178" s="336"/>
      <c r="BD1178" s="336"/>
      <c r="BE1178" s="336"/>
      <c r="BF1178" s="336"/>
    </row>
    <row r="1179" spans="1:58" s="109" customFormat="1" ht="12.95" customHeight="1">
      <c r="A1179" s="386"/>
      <c r="B1179" s="387"/>
      <c r="C1179" s="250"/>
      <c r="D1179" s="250"/>
      <c r="E1179" s="250"/>
      <c r="F1179" s="388"/>
      <c r="G1179" s="389"/>
      <c r="H1179" s="389"/>
      <c r="I1179" s="389"/>
      <c r="J1179" s="389"/>
      <c r="K1179" s="390"/>
      <c r="L1179" s="250"/>
      <c r="M1179" s="250"/>
      <c r="N1179" s="252"/>
      <c r="O1179" s="251" t="str">
        <f>IFERROR(INDEX('Pipe Table'!$A$3:$R$39,MATCH('WELD LOG'!N1179,'Pipe Table'!$A$3:$A$39,),MATCH('WELD LOG'!M1179,'Pipe Table'!$A$3:$R$3,0)),"")</f>
        <v/>
      </c>
      <c r="P1179" s="601">
        <f t="shared" si="18"/>
        <v>0</v>
      </c>
      <c r="Q1179" s="391"/>
      <c r="R1179" s="389"/>
      <c r="S1179" s="250"/>
      <c r="T1179" s="389"/>
      <c r="U1179" s="250"/>
      <c r="V1179" s="350"/>
      <c r="W1179" s="389"/>
      <c r="X1179" s="392"/>
      <c r="Y1179" s="392"/>
      <c r="Z1179" s="392"/>
      <c r="AA1179" s="392"/>
      <c r="AB1179" s="392"/>
      <c r="AC1179" s="392"/>
      <c r="AD1179" s="392"/>
      <c r="AE1179" s="250"/>
      <c r="AF1179" s="250"/>
      <c r="AG1179" s="315"/>
      <c r="AH1179" s="392"/>
      <c r="AI1179" s="392"/>
      <c r="AJ1179" s="392"/>
      <c r="AK1179" s="392"/>
      <c r="AL1179" s="250"/>
      <c r="AM1179" s="392"/>
      <c r="AN1179" s="392"/>
      <c r="AO1179" s="250"/>
      <c r="AP1179" s="393"/>
      <c r="AQ1179" s="337"/>
      <c r="AR1179" s="336"/>
      <c r="AS1179" s="336"/>
      <c r="AT1179" s="336"/>
      <c r="AU1179" s="336"/>
      <c r="AV1179" s="336"/>
      <c r="AW1179" s="336"/>
      <c r="AX1179" s="336"/>
      <c r="AY1179" s="336"/>
      <c r="AZ1179" s="336"/>
      <c r="BA1179" s="336"/>
      <c r="BB1179" s="336"/>
      <c r="BC1179" s="336"/>
      <c r="BD1179" s="336"/>
      <c r="BE1179" s="336"/>
      <c r="BF1179" s="336"/>
    </row>
    <row r="1180" spans="1:58" s="109" customFormat="1" ht="12.95" customHeight="1">
      <c r="A1180" s="386"/>
      <c r="B1180" s="387"/>
      <c r="C1180" s="250"/>
      <c r="D1180" s="250"/>
      <c r="E1180" s="250"/>
      <c r="F1180" s="388"/>
      <c r="G1180" s="389"/>
      <c r="H1180" s="389"/>
      <c r="I1180" s="389"/>
      <c r="J1180" s="389"/>
      <c r="K1180" s="390"/>
      <c r="L1180" s="250"/>
      <c r="M1180" s="250"/>
      <c r="N1180" s="252"/>
      <c r="O1180" s="251" t="str">
        <f>IFERROR(INDEX('Pipe Table'!$A$3:$R$39,MATCH('WELD LOG'!N1180,'Pipe Table'!$A$3:$A$39,),MATCH('WELD LOG'!M1180,'Pipe Table'!$A$3:$R$3,0)),"")</f>
        <v/>
      </c>
      <c r="P1180" s="601">
        <f t="shared" si="18"/>
        <v>0</v>
      </c>
      <c r="Q1180" s="391"/>
      <c r="R1180" s="389"/>
      <c r="S1180" s="250"/>
      <c r="T1180" s="389"/>
      <c r="U1180" s="250"/>
      <c r="V1180" s="350"/>
      <c r="W1180" s="389"/>
      <c r="X1180" s="392"/>
      <c r="Y1180" s="392"/>
      <c r="Z1180" s="392"/>
      <c r="AA1180" s="392"/>
      <c r="AB1180" s="392"/>
      <c r="AC1180" s="392"/>
      <c r="AD1180" s="392"/>
      <c r="AE1180" s="250"/>
      <c r="AF1180" s="250"/>
      <c r="AG1180" s="315"/>
      <c r="AH1180" s="392"/>
      <c r="AI1180" s="392"/>
      <c r="AJ1180" s="392"/>
      <c r="AK1180" s="392"/>
      <c r="AL1180" s="250"/>
      <c r="AM1180" s="392"/>
      <c r="AN1180" s="392"/>
      <c r="AO1180" s="250"/>
      <c r="AP1180" s="393"/>
      <c r="AQ1180" s="337"/>
      <c r="AR1180" s="336"/>
      <c r="AS1180" s="336"/>
      <c r="AT1180" s="336"/>
      <c r="AU1180" s="336"/>
      <c r="AV1180" s="336"/>
      <c r="AW1180" s="336"/>
      <c r="AX1180" s="336"/>
      <c r="AY1180" s="336"/>
      <c r="AZ1180" s="336"/>
      <c r="BA1180" s="336"/>
      <c r="BB1180" s="336"/>
      <c r="BC1180" s="336"/>
      <c r="BD1180" s="336"/>
      <c r="BE1180" s="336"/>
      <c r="BF1180" s="336"/>
    </row>
    <row r="1181" spans="1:58" s="109" customFormat="1" ht="12.95" customHeight="1">
      <c r="A1181" s="386"/>
      <c r="B1181" s="387"/>
      <c r="C1181" s="250"/>
      <c r="D1181" s="250"/>
      <c r="E1181" s="250"/>
      <c r="F1181" s="388"/>
      <c r="G1181" s="389"/>
      <c r="H1181" s="389"/>
      <c r="I1181" s="389"/>
      <c r="J1181" s="389"/>
      <c r="K1181" s="390"/>
      <c r="L1181" s="250"/>
      <c r="M1181" s="250"/>
      <c r="N1181" s="252"/>
      <c r="O1181" s="251" t="str">
        <f>IFERROR(INDEX('Pipe Table'!$A$3:$R$39,MATCH('WELD LOG'!N1181,'Pipe Table'!$A$3:$A$39,),MATCH('WELD LOG'!M1181,'Pipe Table'!$A$3:$R$3,0)),"")</f>
        <v/>
      </c>
      <c r="P1181" s="601">
        <f t="shared" si="18"/>
        <v>0</v>
      </c>
      <c r="Q1181" s="391"/>
      <c r="R1181" s="389"/>
      <c r="S1181" s="250"/>
      <c r="T1181" s="389"/>
      <c r="U1181" s="250"/>
      <c r="V1181" s="350"/>
      <c r="W1181" s="389"/>
      <c r="X1181" s="392"/>
      <c r="Y1181" s="392"/>
      <c r="Z1181" s="392"/>
      <c r="AA1181" s="392"/>
      <c r="AB1181" s="392"/>
      <c r="AC1181" s="392"/>
      <c r="AD1181" s="392"/>
      <c r="AE1181" s="250"/>
      <c r="AF1181" s="250"/>
      <c r="AG1181" s="315"/>
      <c r="AH1181" s="392"/>
      <c r="AI1181" s="392"/>
      <c r="AJ1181" s="392"/>
      <c r="AK1181" s="392"/>
      <c r="AL1181" s="250"/>
      <c r="AM1181" s="392"/>
      <c r="AN1181" s="392"/>
      <c r="AO1181" s="250"/>
      <c r="AP1181" s="393"/>
      <c r="AQ1181" s="337"/>
      <c r="AR1181" s="336"/>
      <c r="AS1181" s="336"/>
      <c r="AT1181" s="336"/>
      <c r="AU1181" s="336"/>
      <c r="AV1181" s="336"/>
      <c r="AW1181" s="336"/>
      <c r="AX1181" s="336"/>
      <c r="AY1181" s="336"/>
      <c r="AZ1181" s="336"/>
      <c r="BA1181" s="336"/>
      <c r="BB1181" s="336"/>
      <c r="BC1181" s="336"/>
      <c r="BD1181" s="336"/>
      <c r="BE1181" s="336"/>
      <c r="BF1181" s="336"/>
    </row>
    <row r="1182" spans="1:58" s="109" customFormat="1" ht="12.75" customHeight="1">
      <c r="A1182" s="386"/>
      <c r="B1182" s="387"/>
      <c r="C1182" s="250"/>
      <c r="D1182" s="250"/>
      <c r="E1182" s="250"/>
      <c r="F1182" s="388"/>
      <c r="G1182" s="389"/>
      <c r="H1182" s="389"/>
      <c r="I1182" s="389"/>
      <c r="J1182" s="389"/>
      <c r="K1182" s="390"/>
      <c r="L1182" s="250"/>
      <c r="M1182" s="250"/>
      <c r="N1182" s="252"/>
      <c r="O1182" s="251" t="str">
        <f>IFERROR(INDEX('Pipe Table'!$A$3:$R$39,MATCH('WELD LOG'!N1182,'Pipe Table'!$A$3:$A$39,),MATCH('WELD LOG'!M1182,'Pipe Table'!$A$3:$R$3,0)),"")</f>
        <v/>
      </c>
      <c r="P1182" s="601">
        <f t="shared" si="18"/>
        <v>0</v>
      </c>
      <c r="Q1182" s="391"/>
      <c r="R1182" s="389"/>
      <c r="S1182" s="250"/>
      <c r="T1182" s="389"/>
      <c r="U1182" s="250"/>
      <c r="V1182" s="350"/>
      <c r="W1182" s="389"/>
      <c r="X1182" s="392"/>
      <c r="Y1182" s="392"/>
      <c r="Z1182" s="392"/>
      <c r="AA1182" s="392"/>
      <c r="AB1182" s="392"/>
      <c r="AC1182" s="392"/>
      <c r="AD1182" s="392"/>
      <c r="AE1182" s="250"/>
      <c r="AF1182" s="250"/>
      <c r="AG1182" s="315"/>
      <c r="AH1182" s="392"/>
      <c r="AI1182" s="392"/>
      <c r="AJ1182" s="392"/>
      <c r="AK1182" s="392"/>
      <c r="AL1182" s="250"/>
      <c r="AM1182" s="392"/>
      <c r="AN1182" s="392"/>
      <c r="AO1182" s="250"/>
      <c r="AP1182" s="393"/>
      <c r="AQ1182" s="337"/>
      <c r="AR1182" s="336"/>
      <c r="AS1182" s="336"/>
      <c r="AT1182" s="336"/>
      <c r="AU1182" s="336"/>
      <c r="AV1182" s="336"/>
      <c r="AW1182" s="336"/>
      <c r="AX1182" s="336"/>
      <c r="AY1182" s="336"/>
      <c r="AZ1182" s="336"/>
      <c r="BA1182" s="336"/>
      <c r="BB1182" s="336"/>
      <c r="BC1182" s="336"/>
      <c r="BD1182" s="336"/>
      <c r="BE1182" s="336"/>
      <c r="BF1182" s="336"/>
    </row>
    <row r="1183" spans="1:58" s="109" customFormat="1" ht="12.75" customHeight="1">
      <c r="A1183" s="386"/>
      <c r="B1183" s="387"/>
      <c r="C1183" s="250"/>
      <c r="D1183" s="250"/>
      <c r="E1183" s="250"/>
      <c r="F1183" s="388"/>
      <c r="G1183" s="389"/>
      <c r="H1183" s="389"/>
      <c r="I1183" s="389"/>
      <c r="J1183" s="389"/>
      <c r="K1183" s="390"/>
      <c r="L1183" s="250"/>
      <c r="M1183" s="250"/>
      <c r="N1183" s="252"/>
      <c r="O1183" s="251" t="str">
        <f>IFERROR(INDEX('Pipe Table'!$A$3:$R$39,MATCH('WELD LOG'!N1183,'Pipe Table'!$A$3:$A$39,),MATCH('WELD LOG'!M1183,'Pipe Table'!$A$3:$R$3,0)),"")</f>
        <v/>
      </c>
      <c r="P1183" s="601">
        <f t="shared" si="18"/>
        <v>0</v>
      </c>
      <c r="Q1183" s="391"/>
      <c r="R1183" s="389"/>
      <c r="S1183" s="250"/>
      <c r="T1183" s="389"/>
      <c r="U1183" s="250"/>
      <c r="V1183" s="350"/>
      <c r="W1183" s="389"/>
      <c r="X1183" s="392"/>
      <c r="Y1183" s="392"/>
      <c r="Z1183" s="392"/>
      <c r="AA1183" s="392"/>
      <c r="AB1183" s="392"/>
      <c r="AC1183" s="392"/>
      <c r="AD1183" s="392"/>
      <c r="AE1183" s="250"/>
      <c r="AF1183" s="250"/>
      <c r="AG1183" s="315"/>
      <c r="AH1183" s="392"/>
      <c r="AI1183" s="392"/>
      <c r="AJ1183" s="392"/>
      <c r="AK1183" s="392"/>
      <c r="AL1183" s="250"/>
      <c r="AM1183" s="392"/>
      <c r="AN1183" s="392"/>
      <c r="AO1183" s="250"/>
      <c r="AP1183" s="393"/>
      <c r="AQ1183" s="337"/>
      <c r="AR1183" s="336"/>
      <c r="AS1183" s="336"/>
      <c r="AT1183" s="336"/>
      <c r="AU1183" s="336"/>
      <c r="AV1183" s="336"/>
      <c r="AW1183" s="336"/>
      <c r="AX1183" s="336"/>
      <c r="AY1183" s="336"/>
      <c r="AZ1183" s="336"/>
      <c r="BA1183" s="336"/>
      <c r="BB1183" s="336"/>
      <c r="BC1183" s="336"/>
      <c r="BD1183" s="336"/>
      <c r="BE1183" s="336"/>
      <c r="BF1183" s="336"/>
    </row>
    <row r="1184" spans="1:58" s="109" customFormat="1" ht="12.75" customHeight="1">
      <c r="A1184" s="386"/>
      <c r="B1184" s="387"/>
      <c r="C1184" s="250"/>
      <c r="D1184" s="250"/>
      <c r="E1184" s="250"/>
      <c r="F1184" s="388"/>
      <c r="G1184" s="389"/>
      <c r="H1184" s="389"/>
      <c r="I1184" s="389"/>
      <c r="J1184" s="389"/>
      <c r="K1184" s="390"/>
      <c r="L1184" s="250"/>
      <c r="M1184" s="250"/>
      <c r="N1184" s="252"/>
      <c r="O1184" s="251" t="str">
        <f>IFERROR(INDEX('Pipe Table'!$A$3:$R$39,MATCH('WELD LOG'!N1184,'Pipe Table'!$A$3:$A$39,),MATCH('WELD LOG'!M1184,'Pipe Table'!$A$3:$R$3,0)),"")</f>
        <v/>
      </c>
      <c r="P1184" s="601">
        <f t="shared" si="18"/>
        <v>0</v>
      </c>
      <c r="Q1184" s="391"/>
      <c r="R1184" s="389"/>
      <c r="S1184" s="250"/>
      <c r="T1184" s="389"/>
      <c r="U1184" s="250"/>
      <c r="V1184" s="350"/>
      <c r="W1184" s="389"/>
      <c r="X1184" s="392"/>
      <c r="Y1184" s="392"/>
      <c r="Z1184" s="392"/>
      <c r="AA1184" s="392"/>
      <c r="AB1184" s="392"/>
      <c r="AC1184" s="392"/>
      <c r="AD1184" s="392"/>
      <c r="AE1184" s="250"/>
      <c r="AF1184" s="250"/>
      <c r="AG1184" s="315"/>
      <c r="AH1184" s="392"/>
      <c r="AI1184" s="392"/>
      <c r="AJ1184" s="392"/>
      <c r="AK1184" s="392"/>
      <c r="AL1184" s="250"/>
      <c r="AM1184" s="392"/>
      <c r="AN1184" s="392"/>
      <c r="AO1184" s="250"/>
      <c r="AP1184" s="393"/>
      <c r="AQ1184" s="337"/>
      <c r="AR1184" s="336"/>
      <c r="AS1184" s="336"/>
      <c r="AT1184" s="336"/>
      <c r="AU1184" s="336"/>
      <c r="AV1184" s="336"/>
      <c r="AW1184" s="336"/>
      <c r="AX1184" s="336"/>
      <c r="AY1184" s="336"/>
      <c r="AZ1184" s="336"/>
      <c r="BA1184" s="336"/>
      <c r="BB1184" s="336"/>
      <c r="BC1184" s="336"/>
      <c r="BD1184" s="336"/>
      <c r="BE1184" s="336"/>
      <c r="BF1184" s="336"/>
    </row>
    <row r="1185" spans="1:58" s="109" customFormat="1" ht="12.95" customHeight="1">
      <c r="A1185" s="386"/>
      <c r="B1185" s="387"/>
      <c r="C1185" s="250"/>
      <c r="D1185" s="250"/>
      <c r="E1185" s="250"/>
      <c r="F1185" s="388"/>
      <c r="G1185" s="389"/>
      <c r="H1185" s="389"/>
      <c r="I1185" s="389"/>
      <c r="J1185" s="389"/>
      <c r="K1185" s="390"/>
      <c r="L1185" s="250"/>
      <c r="M1185" s="250"/>
      <c r="N1185" s="252"/>
      <c r="O1185" s="251" t="str">
        <f>IFERROR(INDEX('Pipe Table'!$A$3:$R$39,MATCH('WELD LOG'!N1185,'Pipe Table'!$A$3:$A$39,),MATCH('WELD LOG'!M1185,'Pipe Table'!$A$3:$R$3,0)),"")</f>
        <v/>
      </c>
      <c r="P1185" s="601">
        <f t="shared" si="18"/>
        <v>0</v>
      </c>
      <c r="Q1185" s="391"/>
      <c r="R1185" s="389"/>
      <c r="S1185" s="250"/>
      <c r="T1185" s="389"/>
      <c r="U1185" s="250"/>
      <c r="V1185" s="350"/>
      <c r="W1185" s="389"/>
      <c r="X1185" s="392"/>
      <c r="Y1185" s="392"/>
      <c r="Z1185" s="392"/>
      <c r="AA1185" s="392"/>
      <c r="AB1185" s="392"/>
      <c r="AC1185" s="392"/>
      <c r="AD1185" s="392"/>
      <c r="AE1185" s="250"/>
      <c r="AF1185" s="250"/>
      <c r="AG1185" s="315"/>
      <c r="AH1185" s="392"/>
      <c r="AI1185" s="392"/>
      <c r="AJ1185" s="392"/>
      <c r="AK1185" s="392"/>
      <c r="AL1185" s="250"/>
      <c r="AM1185" s="392"/>
      <c r="AN1185" s="392"/>
      <c r="AO1185" s="250"/>
      <c r="AP1185" s="393"/>
      <c r="AQ1185" s="337"/>
      <c r="AR1185" s="336"/>
      <c r="AS1185" s="336"/>
      <c r="AT1185" s="336"/>
      <c r="AU1185" s="336"/>
      <c r="AV1185" s="336"/>
      <c r="AW1185" s="336"/>
      <c r="AX1185" s="336"/>
      <c r="AY1185" s="336"/>
      <c r="AZ1185" s="336"/>
      <c r="BA1185" s="336"/>
      <c r="BB1185" s="336"/>
      <c r="BC1185" s="336"/>
      <c r="BD1185" s="336"/>
      <c r="BE1185" s="336"/>
      <c r="BF1185" s="336"/>
    </row>
    <row r="1186" spans="1:58" s="109" customFormat="1" ht="12.95" customHeight="1">
      <c r="A1186" s="386"/>
      <c r="B1186" s="387"/>
      <c r="C1186" s="250"/>
      <c r="D1186" s="250"/>
      <c r="E1186" s="250"/>
      <c r="F1186" s="388"/>
      <c r="G1186" s="389"/>
      <c r="H1186" s="389"/>
      <c r="I1186" s="389"/>
      <c r="J1186" s="389"/>
      <c r="K1186" s="390"/>
      <c r="L1186" s="250"/>
      <c r="M1186" s="250"/>
      <c r="N1186" s="252"/>
      <c r="O1186" s="251" t="str">
        <f>IFERROR(INDEX('Pipe Table'!$A$3:$R$39,MATCH('WELD LOG'!N1186,'Pipe Table'!$A$3:$A$39,),MATCH('WELD LOG'!M1186,'Pipe Table'!$A$3:$R$3,0)),"")</f>
        <v/>
      </c>
      <c r="P1186" s="601">
        <f t="shared" si="18"/>
        <v>0</v>
      </c>
      <c r="Q1186" s="391"/>
      <c r="R1186" s="389"/>
      <c r="S1186" s="250"/>
      <c r="T1186" s="389"/>
      <c r="U1186" s="250"/>
      <c r="V1186" s="350"/>
      <c r="W1186" s="389"/>
      <c r="X1186" s="392"/>
      <c r="Y1186" s="392"/>
      <c r="Z1186" s="392"/>
      <c r="AA1186" s="392"/>
      <c r="AB1186" s="392"/>
      <c r="AC1186" s="392"/>
      <c r="AD1186" s="392"/>
      <c r="AE1186" s="250"/>
      <c r="AF1186" s="250"/>
      <c r="AG1186" s="315"/>
      <c r="AH1186" s="392"/>
      <c r="AI1186" s="392"/>
      <c r="AJ1186" s="392"/>
      <c r="AK1186" s="392"/>
      <c r="AL1186" s="250"/>
      <c r="AM1186" s="392"/>
      <c r="AN1186" s="392"/>
      <c r="AO1186" s="250"/>
      <c r="AP1186" s="393"/>
      <c r="AQ1186" s="337"/>
      <c r="AR1186" s="336"/>
      <c r="AS1186" s="336"/>
      <c r="AT1186" s="336"/>
      <c r="AU1186" s="336"/>
      <c r="AV1186" s="336"/>
      <c r="AW1186" s="336"/>
      <c r="AX1186" s="336"/>
      <c r="AY1186" s="336"/>
      <c r="AZ1186" s="336"/>
      <c r="BA1186" s="336"/>
      <c r="BB1186" s="336"/>
      <c r="BC1186" s="336"/>
      <c r="BD1186" s="336"/>
      <c r="BE1186" s="336"/>
      <c r="BF1186" s="336"/>
    </row>
    <row r="1187" spans="1:58" s="109" customFormat="1" ht="12.95" customHeight="1">
      <c r="A1187" s="386"/>
      <c r="B1187" s="387"/>
      <c r="C1187" s="250"/>
      <c r="D1187" s="250"/>
      <c r="E1187" s="250"/>
      <c r="F1187" s="388"/>
      <c r="G1187" s="389"/>
      <c r="H1187" s="389"/>
      <c r="I1187" s="389"/>
      <c r="J1187" s="389"/>
      <c r="K1187" s="390"/>
      <c r="L1187" s="250"/>
      <c r="M1187" s="250"/>
      <c r="N1187" s="252"/>
      <c r="O1187" s="251" t="str">
        <f>IFERROR(INDEX('Pipe Table'!$A$3:$R$39,MATCH('WELD LOG'!N1187,'Pipe Table'!$A$3:$A$39,),MATCH('WELD LOG'!M1187,'Pipe Table'!$A$3:$R$3,0)),"")</f>
        <v/>
      </c>
      <c r="P1187" s="601">
        <f t="shared" si="18"/>
        <v>0</v>
      </c>
      <c r="Q1187" s="391"/>
      <c r="R1187" s="389"/>
      <c r="S1187" s="250"/>
      <c r="T1187" s="389"/>
      <c r="U1187" s="250"/>
      <c r="V1187" s="350"/>
      <c r="W1187" s="389"/>
      <c r="X1187" s="392"/>
      <c r="Y1187" s="392"/>
      <c r="Z1187" s="392"/>
      <c r="AA1187" s="392"/>
      <c r="AB1187" s="392"/>
      <c r="AC1187" s="392"/>
      <c r="AD1187" s="392"/>
      <c r="AE1187" s="250"/>
      <c r="AF1187" s="250"/>
      <c r="AG1187" s="315"/>
      <c r="AH1187" s="392"/>
      <c r="AI1187" s="392"/>
      <c r="AJ1187" s="392"/>
      <c r="AK1187" s="392"/>
      <c r="AL1187" s="250"/>
      <c r="AM1187" s="392"/>
      <c r="AN1187" s="392"/>
      <c r="AO1187" s="250"/>
      <c r="AP1187" s="393"/>
      <c r="AQ1187" s="337"/>
      <c r="AR1187" s="336"/>
      <c r="AS1187" s="336"/>
      <c r="AT1187" s="336"/>
      <c r="AU1187" s="336"/>
      <c r="AV1187" s="336"/>
      <c r="AW1187" s="336"/>
      <c r="AX1187" s="336"/>
      <c r="AY1187" s="336"/>
      <c r="AZ1187" s="336"/>
      <c r="BA1187" s="336"/>
      <c r="BB1187" s="336"/>
      <c r="BC1187" s="336"/>
      <c r="BD1187" s="336"/>
      <c r="BE1187" s="336"/>
      <c r="BF1187" s="336"/>
    </row>
    <row r="1188" spans="1:58" s="109" customFormat="1" ht="12.95" customHeight="1">
      <c r="A1188" s="386"/>
      <c r="B1188" s="387"/>
      <c r="C1188" s="250"/>
      <c r="D1188" s="250"/>
      <c r="E1188" s="250"/>
      <c r="F1188" s="388"/>
      <c r="G1188" s="389"/>
      <c r="H1188" s="389"/>
      <c r="I1188" s="389"/>
      <c r="J1188" s="389"/>
      <c r="K1188" s="390"/>
      <c r="L1188" s="250"/>
      <c r="M1188" s="250"/>
      <c r="N1188" s="252"/>
      <c r="O1188" s="251" t="str">
        <f>IFERROR(INDEX('Pipe Table'!$A$3:$R$39,MATCH('WELD LOG'!N1188,'Pipe Table'!$A$3:$A$39,),MATCH('WELD LOG'!M1188,'Pipe Table'!$A$3:$R$3,0)),"")</f>
        <v/>
      </c>
      <c r="P1188" s="601">
        <f t="shared" si="18"/>
        <v>0</v>
      </c>
      <c r="Q1188" s="391"/>
      <c r="R1188" s="389"/>
      <c r="S1188" s="250"/>
      <c r="T1188" s="389"/>
      <c r="U1188" s="250"/>
      <c r="V1188" s="350"/>
      <c r="W1188" s="389"/>
      <c r="X1188" s="392"/>
      <c r="Y1188" s="392"/>
      <c r="Z1188" s="392"/>
      <c r="AA1188" s="392"/>
      <c r="AB1188" s="392"/>
      <c r="AC1188" s="392"/>
      <c r="AD1188" s="392"/>
      <c r="AE1188" s="250"/>
      <c r="AF1188" s="250"/>
      <c r="AG1188" s="315"/>
      <c r="AH1188" s="392"/>
      <c r="AI1188" s="392"/>
      <c r="AJ1188" s="392"/>
      <c r="AK1188" s="392"/>
      <c r="AL1188" s="250"/>
      <c r="AM1188" s="392"/>
      <c r="AN1188" s="392"/>
      <c r="AO1188" s="250"/>
      <c r="AP1188" s="393"/>
      <c r="AQ1188" s="337"/>
      <c r="AR1188" s="336"/>
      <c r="AS1188" s="336"/>
      <c r="AT1188" s="336"/>
      <c r="AU1188" s="336"/>
      <c r="AV1188" s="336"/>
      <c r="AW1188" s="336"/>
      <c r="AX1188" s="336"/>
      <c r="AY1188" s="336"/>
      <c r="AZ1188" s="336"/>
      <c r="BA1188" s="336"/>
      <c r="BB1188" s="336"/>
      <c r="BC1188" s="336"/>
      <c r="BD1188" s="336"/>
      <c r="BE1188" s="336"/>
      <c r="BF1188" s="336"/>
    </row>
    <row r="1189" spans="1:58" s="109" customFormat="1" ht="12.95" customHeight="1">
      <c r="A1189" s="386"/>
      <c r="B1189" s="387"/>
      <c r="C1189" s="250"/>
      <c r="D1189" s="250"/>
      <c r="E1189" s="250"/>
      <c r="F1189" s="388"/>
      <c r="G1189" s="389"/>
      <c r="H1189" s="389"/>
      <c r="I1189" s="389"/>
      <c r="J1189" s="389"/>
      <c r="K1189" s="390"/>
      <c r="L1189" s="250"/>
      <c r="M1189" s="250"/>
      <c r="N1189" s="252"/>
      <c r="O1189" s="251" t="str">
        <f>IFERROR(INDEX('Pipe Table'!$A$3:$R$39,MATCH('WELD LOG'!N1189,'Pipe Table'!$A$3:$A$39,),MATCH('WELD LOG'!M1189,'Pipe Table'!$A$3:$R$3,0)),"")</f>
        <v/>
      </c>
      <c r="P1189" s="601">
        <f t="shared" si="18"/>
        <v>0</v>
      </c>
      <c r="Q1189" s="391"/>
      <c r="R1189" s="389"/>
      <c r="S1189" s="250"/>
      <c r="T1189" s="389"/>
      <c r="U1189" s="250"/>
      <c r="V1189" s="350"/>
      <c r="W1189" s="389"/>
      <c r="X1189" s="392"/>
      <c r="Y1189" s="392"/>
      <c r="Z1189" s="392"/>
      <c r="AA1189" s="392"/>
      <c r="AB1189" s="392"/>
      <c r="AC1189" s="392"/>
      <c r="AD1189" s="392"/>
      <c r="AE1189" s="250"/>
      <c r="AF1189" s="250"/>
      <c r="AG1189" s="315"/>
      <c r="AH1189" s="392"/>
      <c r="AI1189" s="392"/>
      <c r="AJ1189" s="392"/>
      <c r="AK1189" s="392"/>
      <c r="AL1189" s="250"/>
      <c r="AM1189" s="392"/>
      <c r="AN1189" s="392"/>
      <c r="AO1189" s="250"/>
      <c r="AP1189" s="393"/>
      <c r="AQ1189" s="337"/>
      <c r="AR1189" s="336"/>
      <c r="AS1189" s="336"/>
      <c r="AT1189" s="336"/>
      <c r="AU1189" s="336"/>
      <c r="AV1189" s="336"/>
      <c r="AW1189" s="336"/>
      <c r="AX1189" s="336"/>
      <c r="AY1189" s="336"/>
      <c r="AZ1189" s="336"/>
      <c r="BA1189" s="336"/>
      <c r="BB1189" s="336"/>
      <c r="BC1189" s="336"/>
      <c r="BD1189" s="336"/>
      <c r="BE1189" s="336"/>
      <c r="BF1189" s="336"/>
    </row>
    <row r="1190" spans="1:58" s="109" customFormat="1" ht="12.95" customHeight="1">
      <c r="A1190" s="386"/>
      <c r="B1190" s="387"/>
      <c r="C1190" s="250"/>
      <c r="D1190" s="250"/>
      <c r="E1190" s="250"/>
      <c r="F1190" s="388"/>
      <c r="G1190" s="389"/>
      <c r="H1190" s="389"/>
      <c r="I1190" s="389"/>
      <c r="J1190" s="389"/>
      <c r="K1190" s="390"/>
      <c r="L1190" s="250"/>
      <c r="M1190" s="250"/>
      <c r="N1190" s="252"/>
      <c r="O1190" s="251" t="str">
        <f>IFERROR(INDEX('Pipe Table'!$A$3:$R$39,MATCH('WELD LOG'!N1190,'Pipe Table'!$A$3:$A$39,),MATCH('WELD LOG'!M1190,'Pipe Table'!$A$3:$R$3,0)),"")</f>
        <v/>
      </c>
      <c r="P1190" s="601">
        <f t="shared" si="18"/>
        <v>0</v>
      </c>
      <c r="Q1190" s="391"/>
      <c r="R1190" s="389"/>
      <c r="S1190" s="250"/>
      <c r="T1190" s="389"/>
      <c r="U1190" s="250"/>
      <c r="V1190" s="312"/>
      <c r="W1190" s="389"/>
      <c r="X1190" s="392"/>
      <c r="Y1190" s="392"/>
      <c r="Z1190" s="392"/>
      <c r="AA1190" s="392"/>
      <c r="AB1190" s="392"/>
      <c r="AC1190" s="392"/>
      <c r="AD1190" s="392"/>
      <c r="AE1190" s="250"/>
      <c r="AF1190" s="250"/>
      <c r="AG1190" s="315"/>
      <c r="AH1190" s="392"/>
      <c r="AI1190" s="392"/>
      <c r="AJ1190" s="392"/>
      <c r="AK1190" s="392"/>
      <c r="AL1190" s="250"/>
      <c r="AM1190" s="392"/>
      <c r="AN1190" s="392"/>
      <c r="AO1190" s="250"/>
      <c r="AP1190" s="393"/>
      <c r="AQ1190" s="337"/>
      <c r="AR1190" s="336"/>
      <c r="AS1190" s="336"/>
      <c r="AT1190" s="336"/>
      <c r="AU1190" s="336"/>
      <c r="AV1190" s="336"/>
      <c r="AW1190" s="336"/>
      <c r="AX1190" s="336"/>
      <c r="AY1190" s="336"/>
      <c r="AZ1190" s="336"/>
      <c r="BA1190" s="336"/>
      <c r="BB1190" s="336"/>
      <c r="BC1190" s="336"/>
      <c r="BD1190" s="336"/>
      <c r="BE1190" s="336"/>
      <c r="BF1190" s="336"/>
    </row>
    <row r="1191" spans="1:58" s="109" customFormat="1" ht="12.95" customHeight="1">
      <c r="A1191" s="386"/>
      <c r="B1191" s="387"/>
      <c r="C1191" s="250"/>
      <c r="D1191" s="250"/>
      <c r="E1191" s="250"/>
      <c r="F1191" s="388"/>
      <c r="G1191" s="389"/>
      <c r="H1191" s="389"/>
      <c r="I1191" s="389"/>
      <c r="J1191" s="389"/>
      <c r="K1191" s="390"/>
      <c r="L1191" s="250"/>
      <c r="M1191" s="345"/>
      <c r="N1191" s="252"/>
      <c r="O1191" s="251" t="str">
        <f>IFERROR(INDEX('Pipe Table'!$A$3:$R$39,MATCH('WELD LOG'!N1191,'Pipe Table'!$A$3:$A$39,),MATCH('WELD LOG'!M1191,'Pipe Table'!$A$3:$R$3,0)),"")</f>
        <v/>
      </c>
      <c r="P1191" s="601">
        <f t="shared" si="18"/>
        <v>0</v>
      </c>
      <c r="Q1191" s="391"/>
      <c r="R1191" s="389"/>
      <c r="S1191" s="250"/>
      <c r="T1191" s="389"/>
      <c r="U1191" s="250"/>
      <c r="V1191" s="350"/>
      <c r="W1191" s="389"/>
      <c r="X1191" s="392"/>
      <c r="Y1191" s="392"/>
      <c r="Z1191" s="392"/>
      <c r="AA1191" s="392"/>
      <c r="AB1191" s="392"/>
      <c r="AC1191" s="392"/>
      <c r="AD1191" s="392"/>
      <c r="AE1191" s="250"/>
      <c r="AF1191" s="250"/>
      <c r="AG1191" s="315"/>
      <c r="AH1191" s="392"/>
      <c r="AI1191" s="392"/>
      <c r="AJ1191" s="392"/>
      <c r="AK1191" s="392"/>
      <c r="AL1191" s="250"/>
      <c r="AM1191" s="392"/>
      <c r="AN1191" s="392"/>
      <c r="AO1191" s="250"/>
      <c r="AP1191" s="393"/>
      <c r="AQ1191" s="337"/>
      <c r="AR1191" s="336"/>
      <c r="AS1191" s="336"/>
      <c r="AT1191" s="336"/>
      <c r="AU1191" s="336"/>
      <c r="AV1191" s="336"/>
      <c r="AW1191" s="336"/>
      <c r="AX1191" s="336"/>
      <c r="AY1191" s="336"/>
      <c r="AZ1191" s="336"/>
      <c r="BA1191" s="336"/>
      <c r="BB1191" s="336"/>
      <c r="BC1191" s="336"/>
      <c r="BD1191" s="336"/>
      <c r="BE1191" s="336"/>
      <c r="BF1191" s="336"/>
    </row>
    <row r="1192" spans="1:58" s="109" customFormat="1" ht="12.95" customHeight="1">
      <c r="A1192" s="386"/>
      <c r="B1192" s="387"/>
      <c r="C1192" s="250"/>
      <c r="D1192" s="250"/>
      <c r="E1192" s="250"/>
      <c r="F1192" s="388"/>
      <c r="G1192" s="389"/>
      <c r="H1192" s="389"/>
      <c r="I1192" s="389"/>
      <c r="J1192" s="389"/>
      <c r="K1192" s="390"/>
      <c r="L1192" s="250"/>
      <c r="M1192" s="345"/>
      <c r="N1192" s="252"/>
      <c r="O1192" s="251" t="str">
        <f>IFERROR(INDEX('Pipe Table'!$A$3:$R$39,MATCH('WELD LOG'!N1192,'Pipe Table'!$A$3:$A$39,),MATCH('WELD LOG'!M1192,'Pipe Table'!$A$3:$R$3,0)),"")</f>
        <v/>
      </c>
      <c r="P1192" s="601">
        <f t="shared" si="18"/>
        <v>0</v>
      </c>
      <c r="Q1192" s="391"/>
      <c r="R1192" s="389"/>
      <c r="S1192" s="250"/>
      <c r="T1192" s="389"/>
      <c r="U1192" s="250"/>
      <c r="V1192" s="350"/>
      <c r="W1192" s="389"/>
      <c r="X1192" s="392"/>
      <c r="Y1192" s="392"/>
      <c r="Z1192" s="392"/>
      <c r="AA1192" s="392"/>
      <c r="AB1192" s="392"/>
      <c r="AC1192" s="392"/>
      <c r="AD1192" s="392"/>
      <c r="AE1192" s="250"/>
      <c r="AF1192" s="250"/>
      <c r="AG1192" s="315"/>
      <c r="AH1192" s="392"/>
      <c r="AI1192" s="392"/>
      <c r="AJ1192" s="392"/>
      <c r="AK1192" s="392"/>
      <c r="AL1192" s="250"/>
      <c r="AM1192" s="392"/>
      <c r="AN1192" s="392"/>
      <c r="AO1192" s="250"/>
      <c r="AP1192" s="393"/>
      <c r="AQ1192" s="337"/>
      <c r="AR1192" s="336"/>
      <c r="AS1192" s="336"/>
      <c r="AT1192" s="336"/>
      <c r="AU1192" s="336"/>
      <c r="AV1192" s="336"/>
      <c r="AW1192" s="336"/>
      <c r="AX1192" s="336"/>
      <c r="AY1192" s="336"/>
      <c r="AZ1192" s="336"/>
      <c r="BA1192" s="336"/>
      <c r="BB1192" s="336"/>
      <c r="BC1192" s="336"/>
      <c r="BD1192" s="336"/>
      <c r="BE1192" s="336"/>
      <c r="BF1192" s="336"/>
    </row>
    <row r="1193" spans="1:58" s="109" customFormat="1" ht="12.95" customHeight="1">
      <c r="A1193" s="386"/>
      <c r="B1193" s="387"/>
      <c r="C1193" s="250"/>
      <c r="D1193" s="250"/>
      <c r="E1193" s="250"/>
      <c r="F1193" s="388"/>
      <c r="G1193" s="389"/>
      <c r="H1193" s="389"/>
      <c r="I1193" s="389"/>
      <c r="J1193" s="389"/>
      <c r="K1193" s="390"/>
      <c r="L1193" s="250"/>
      <c r="M1193" s="345"/>
      <c r="N1193" s="252"/>
      <c r="O1193" s="251" t="str">
        <f>IFERROR(INDEX('Pipe Table'!$A$3:$R$39,MATCH('WELD LOG'!N1193,'Pipe Table'!$A$3:$A$39,),MATCH('WELD LOG'!M1193,'Pipe Table'!$A$3:$R$3,0)),"")</f>
        <v/>
      </c>
      <c r="P1193" s="601">
        <f t="shared" si="18"/>
        <v>0</v>
      </c>
      <c r="Q1193" s="391"/>
      <c r="R1193" s="389"/>
      <c r="S1193" s="250"/>
      <c r="T1193" s="389"/>
      <c r="U1193" s="250"/>
      <c r="V1193" s="350"/>
      <c r="W1193" s="389"/>
      <c r="X1193" s="392"/>
      <c r="Y1193" s="392"/>
      <c r="Z1193" s="392"/>
      <c r="AA1193" s="392"/>
      <c r="AB1193" s="392"/>
      <c r="AC1193" s="392"/>
      <c r="AD1193" s="392"/>
      <c r="AE1193" s="250"/>
      <c r="AF1193" s="250"/>
      <c r="AG1193" s="315"/>
      <c r="AH1193" s="392"/>
      <c r="AI1193" s="392"/>
      <c r="AJ1193" s="392"/>
      <c r="AK1193" s="392"/>
      <c r="AL1193" s="250"/>
      <c r="AM1193" s="392"/>
      <c r="AN1193" s="392"/>
      <c r="AO1193" s="250"/>
      <c r="AP1193" s="393"/>
      <c r="AQ1193" s="337"/>
      <c r="AR1193" s="336"/>
      <c r="AS1193" s="336"/>
      <c r="AT1193" s="336"/>
      <c r="AU1193" s="336"/>
      <c r="AV1193" s="336"/>
      <c r="AW1193" s="336"/>
      <c r="AX1193" s="336"/>
      <c r="AY1193" s="336"/>
      <c r="AZ1193" s="336"/>
      <c r="BA1193" s="336"/>
      <c r="BB1193" s="336"/>
      <c r="BC1193" s="336"/>
      <c r="BD1193" s="336"/>
      <c r="BE1193" s="336"/>
      <c r="BF1193" s="336"/>
    </row>
    <row r="1194" spans="1:58" s="109" customFormat="1" ht="12.95" customHeight="1">
      <c r="A1194" s="386"/>
      <c r="B1194" s="387"/>
      <c r="C1194" s="250"/>
      <c r="D1194" s="250"/>
      <c r="E1194" s="250"/>
      <c r="F1194" s="388"/>
      <c r="G1194" s="389"/>
      <c r="H1194" s="389"/>
      <c r="I1194" s="389"/>
      <c r="J1194" s="389"/>
      <c r="K1194" s="390"/>
      <c r="L1194" s="250"/>
      <c r="M1194" s="345"/>
      <c r="N1194" s="252"/>
      <c r="O1194" s="251" t="str">
        <f>IFERROR(INDEX('Pipe Table'!$A$3:$R$39,MATCH('WELD LOG'!N1194,'Pipe Table'!$A$3:$A$39,),MATCH('WELD LOG'!M1194,'Pipe Table'!$A$3:$R$3,0)),"")</f>
        <v/>
      </c>
      <c r="P1194" s="601">
        <f t="shared" si="18"/>
        <v>0</v>
      </c>
      <c r="Q1194" s="391"/>
      <c r="R1194" s="389"/>
      <c r="S1194" s="250"/>
      <c r="T1194" s="389"/>
      <c r="U1194" s="250"/>
      <c r="V1194" s="350"/>
      <c r="W1194" s="389"/>
      <c r="X1194" s="392"/>
      <c r="Y1194" s="392"/>
      <c r="Z1194" s="392"/>
      <c r="AA1194" s="392"/>
      <c r="AB1194" s="392"/>
      <c r="AC1194" s="392"/>
      <c r="AD1194" s="392"/>
      <c r="AE1194" s="250"/>
      <c r="AF1194" s="250"/>
      <c r="AG1194" s="315"/>
      <c r="AH1194" s="392"/>
      <c r="AI1194" s="392"/>
      <c r="AJ1194" s="392"/>
      <c r="AK1194" s="392"/>
      <c r="AL1194" s="250"/>
      <c r="AM1194" s="392"/>
      <c r="AN1194" s="392"/>
      <c r="AO1194" s="250"/>
      <c r="AP1194" s="393"/>
      <c r="AQ1194" s="337"/>
      <c r="AR1194" s="336"/>
      <c r="AS1194" s="336"/>
      <c r="AT1194" s="336"/>
      <c r="AU1194" s="336"/>
      <c r="AV1194" s="336"/>
      <c r="AW1194" s="336"/>
      <c r="AX1194" s="336"/>
      <c r="AY1194" s="336"/>
      <c r="AZ1194" s="336"/>
      <c r="BA1194" s="336"/>
      <c r="BB1194" s="336"/>
      <c r="BC1194" s="336"/>
      <c r="BD1194" s="336"/>
      <c r="BE1194" s="336"/>
      <c r="BF1194" s="336"/>
    </row>
    <row r="1195" spans="1:58" s="109" customFormat="1" ht="12.95" customHeight="1">
      <c r="A1195" s="386"/>
      <c r="B1195" s="387"/>
      <c r="C1195" s="250"/>
      <c r="D1195" s="250"/>
      <c r="E1195" s="250"/>
      <c r="F1195" s="388"/>
      <c r="G1195" s="389"/>
      <c r="H1195" s="389"/>
      <c r="I1195" s="389"/>
      <c r="J1195" s="389"/>
      <c r="K1195" s="390"/>
      <c r="L1195" s="250"/>
      <c r="M1195" s="345"/>
      <c r="N1195" s="252"/>
      <c r="O1195" s="251" t="str">
        <f>IFERROR(INDEX('Pipe Table'!$A$3:$R$39,MATCH('WELD LOG'!N1195,'Pipe Table'!$A$3:$A$39,),MATCH('WELD LOG'!M1195,'Pipe Table'!$A$3:$R$3,0)),"")</f>
        <v/>
      </c>
      <c r="P1195" s="601">
        <f t="shared" si="18"/>
        <v>0</v>
      </c>
      <c r="Q1195" s="391"/>
      <c r="R1195" s="389"/>
      <c r="S1195" s="250"/>
      <c r="T1195" s="389"/>
      <c r="U1195" s="250"/>
      <c r="V1195" s="350"/>
      <c r="W1195" s="389"/>
      <c r="X1195" s="392"/>
      <c r="Y1195" s="392"/>
      <c r="Z1195" s="392"/>
      <c r="AA1195" s="392"/>
      <c r="AB1195" s="392"/>
      <c r="AC1195" s="392"/>
      <c r="AD1195" s="392"/>
      <c r="AE1195" s="250"/>
      <c r="AF1195" s="250"/>
      <c r="AG1195" s="315"/>
      <c r="AH1195" s="392"/>
      <c r="AI1195" s="392"/>
      <c r="AJ1195" s="392"/>
      <c r="AK1195" s="392"/>
      <c r="AL1195" s="250"/>
      <c r="AM1195" s="392"/>
      <c r="AN1195" s="392"/>
      <c r="AO1195" s="250"/>
      <c r="AP1195" s="393"/>
      <c r="AQ1195" s="337"/>
      <c r="AR1195" s="336"/>
      <c r="AS1195" s="336"/>
      <c r="AT1195" s="336"/>
      <c r="AU1195" s="336"/>
      <c r="AV1195" s="336"/>
      <c r="AW1195" s="336"/>
      <c r="AX1195" s="336"/>
      <c r="AY1195" s="336"/>
      <c r="AZ1195" s="336"/>
      <c r="BA1195" s="336"/>
      <c r="BB1195" s="336"/>
      <c r="BC1195" s="336"/>
      <c r="BD1195" s="336"/>
      <c r="BE1195" s="336"/>
      <c r="BF1195" s="336"/>
    </row>
    <row r="1196" spans="1:58" s="109" customFormat="1" ht="12.95" customHeight="1">
      <c r="A1196" s="386"/>
      <c r="B1196" s="387"/>
      <c r="C1196" s="250"/>
      <c r="D1196" s="250"/>
      <c r="E1196" s="250"/>
      <c r="F1196" s="388"/>
      <c r="G1196" s="389"/>
      <c r="H1196" s="389"/>
      <c r="I1196" s="389"/>
      <c r="J1196" s="389"/>
      <c r="K1196" s="390"/>
      <c r="L1196" s="250"/>
      <c r="M1196" s="345"/>
      <c r="N1196" s="252"/>
      <c r="O1196" s="251" t="str">
        <f>IFERROR(INDEX('Pipe Table'!$A$3:$R$39,MATCH('WELD LOG'!N1196,'Pipe Table'!$A$3:$A$39,),MATCH('WELD LOG'!M1196,'Pipe Table'!$A$3:$R$3,0)),"")</f>
        <v/>
      </c>
      <c r="P1196" s="601">
        <f t="shared" si="18"/>
        <v>0</v>
      </c>
      <c r="Q1196" s="391"/>
      <c r="R1196" s="389"/>
      <c r="S1196" s="250"/>
      <c r="T1196" s="389"/>
      <c r="U1196" s="250"/>
      <c r="V1196" s="350"/>
      <c r="W1196" s="389"/>
      <c r="X1196" s="392"/>
      <c r="Y1196" s="392"/>
      <c r="Z1196" s="392"/>
      <c r="AA1196" s="392"/>
      <c r="AB1196" s="392"/>
      <c r="AC1196" s="392"/>
      <c r="AD1196" s="392"/>
      <c r="AE1196" s="250"/>
      <c r="AF1196" s="250"/>
      <c r="AG1196" s="315"/>
      <c r="AH1196" s="392"/>
      <c r="AI1196" s="392"/>
      <c r="AJ1196" s="392"/>
      <c r="AK1196" s="392"/>
      <c r="AL1196" s="250"/>
      <c r="AM1196" s="392"/>
      <c r="AN1196" s="392"/>
      <c r="AO1196" s="250"/>
      <c r="AP1196" s="393"/>
      <c r="AQ1196" s="336"/>
      <c r="AR1196" s="336"/>
      <c r="AS1196" s="336"/>
      <c r="AT1196" s="336"/>
      <c r="AU1196" s="336"/>
      <c r="AV1196" s="336"/>
      <c r="AW1196" s="336"/>
      <c r="AX1196" s="336"/>
      <c r="AY1196" s="336"/>
      <c r="AZ1196" s="336"/>
      <c r="BA1196" s="336"/>
      <c r="BB1196" s="336"/>
      <c r="BC1196" s="336"/>
      <c r="BD1196" s="336"/>
      <c r="BE1196" s="336"/>
      <c r="BF1196" s="336"/>
    </row>
    <row r="1197" spans="1:58" s="109" customFormat="1" ht="12.95" customHeight="1">
      <c r="A1197" s="386"/>
      <c r="B1197" s="387"/>
      <c r="C1197" s="250"/>
      <c r="D1197" s="250"/>
      <c r="E1197" s="250"/>
      <c r="F1197" s="388"/>
      <c r="G1197" s="389"/>
      <c r="H1197" s="389"/>
      <c r="I1197" s="389"/>
      <c r="J1197" s="389"/>
      <c r="K1197" s="390"/>
      <c r="L1197" s="250"/>
      <c r="M1197" s="345"/>
      <c r="N1197" s="252"/>
      <c r="O1197" s="251" t="str">
        <f>IFERROR(INDEX('Pipe Table'!$A$3:$R$39,MATCH('WELD LOG'!N1197,'Pipe Table'!$A$3:$A$39,),MATCH('WELD LOG'!M1197,'Pipe Table'!$A$3:$R$3,0)),"")</f>
        <v/>
      </c>
      <c r="P1197" s="601">
        <f t="shared" si="18"/>
        <v>0</v>
      </c>
      <c r="Q1197" s="391"/>
      <c r="R1197" s="389"/>
      <c r="S1197" s="250"/>
      <c r="T1197" s="389"/>
      <c r="U1197" s="250"/>
      <c r="V1197" s="350"/>
      <c r="W1197" s="389"/>
      <c r="X1197" s="392"/>
      <c r="Y1197" s="392"/>
      <c r="Z1197" s="392"/>
      <c r="AA1197" s="392"/>
      <c r="AB1197" s="392"/>
      <c r="AC1197" s="392"/>
      <c r="AD1197" s="392"/>
      <c r="AE1197" s="250"/>
      <c r="AF1197" s="250"/>
      <c r="AG1197" s="315"/>
      <c r="AH1197" s="392"/>
      <c r="AI1197" s="392"/>
      <c r="AJ1197" s="392"/>
      <c r="AK1197" s="392"/>
      <c r="AL1197" s="250"/>
      <c r="AM1197" s="392"/>
      <c r="AN1197" s="392"/>
      <c r="AO1197" s="250"/>
      <c r="AP1197" s="393"/>
      <c r="AQ1197" s="336"/>
      <c r="AR1197" s="336"/>
      <c r="AS1197" s="336"/>
      <c r="AT1197" s="336"/>
      <c r="AU1197" s="336"/>
      <c r="AV1197" s="336"/>
      <c r="AW1197" s="336"/>
      <c r="AX1197" s="336"/>
      <c r="AY1197" s="336"/>
      <c r="AZ1197" s="336"/>
      <c r="BA1197" s="336"/>
      <c r="BB1197" s="336"/>
      <c r="BC1197" s="336"/>
      <c r="BD1197" s="336"/>
      <c r="BE1197" s="336"/>
      <c r="BF1197" s="336"/>
    </row>
    <row r="1198" spans="1:58" s="109" customFormat="1" ht="12.95" customHeight="1">
      <c r="A1198" s="386"/>
      <c r="B1198" s="387"/>
      <c r="C1198" s="250"/>
      <c r="D1198" s="250"/>
      <c r="E1198" s="250"/>
      <c r="F1198" s="388"/>
      <c r="G1198" s="389"/>
      <c r="H1198" s="389"/>
      <c r="I1198" s="389"/>
      <c r="J1198" s="389"/>
      <c r="K1198" s="390"/>
      <c r="L1198" s="250"/>
      <c r="M1198" s="345"/>
      <c r="N1198" s="252"/>
      <c r="O1198" s="251" t="str">
        <f>IFERROR(INDEX('Pipe Table'!$A$3:$R$39,MATCH('WELD LOG'!N1198,'Pipe Table'!$A$3:$A$39,),MATCH('WELD LOG'!M1198,'Pipe Table'!$A$3:$R$3,0)),"")</f>
        <v/>
      </c>
      <c r="P1198" s="601">
        <f t="shared" si="18"/>
        <v>0</v>
      </c>
      <c r="Q1198" s="391"/>
      <c r="R1198" s="389"/>
      <c r="S1198" s="250"/>
      <c r="T1198" s="389"/>
      <c r="U1198" s="250"/>
      <c r="V1198" s="350"/>
      <c r="W1198" s="389"/>
      <c r="X1198" s="392"/>
      <c r="Y1198" s="392"/>
      <c r="Z1198" s="392"/>
      <c r="AA1198" s="392"/>
      <c r="AB1198" s="392"/>
      <c r="AC1198" s="392"/>
      <c r="AD1198" s="392"/>
      <c r="AE1198" s="250"/>
      <c r="AF1198" s="250"/>
      <c r="AG1198" s="315"/>
      <c r="AH1198" s="392"/>
      <c r="AI1198" s="392"/>
      <c r="AJ1198" s="392"/>
      <c r="AK1198" s="392"/>
      <c r="AL1198" s="250"/>
      <c r="AM1198" s="392"/>
      <c r="AN1198" s="392"/>
      <c r="AO1198" s="250"/>
      <c r="AP1198" s="393"/>
      <c r="AQ1198" s="337"/>
      <c r="AR1198" s="336"/>
      <c r="AS1198" s="336"/>
      <c r="AT1198" s="336"/>
      <c r="AU1198" s="336"/>
      <c r="AV1198" s="336"/>
      <c r="AW1198" s="336"/>
      <c r="AX1198" s="336"/>
      <c r="AY1198" s="336"/>
      <c r="AZ1198" s="336"/>
      <c r="BA1198" s="336"/>
      <c r="BB1198" s="336"/>
      <c r="BC1198" s="336"/>
      <c r="BD1198" s="336"/>
      <c r="BE1198" s="336"/>
      <c r="BF1198" s="336"/>
    </row>
    <row r="1199" spans="1:58" s="109" customFormat="1" ht="12.95" customHeight="1">
      <c r="A1199" s="386"/>
      <c r="B1199" s="387"/>
      <c r="C1199" s="250"/>
      <c r="D1199" s="250"/>
      <c r="E1199" s="250"/>
      <c r="F1199" s="388"/>
      <c r="G1199" s="389"/>
      <c r="H1199" s="389"/>
      <c r="I1199" s="389"/>
      <c r="J1199" s="389"/>
      <c r="K1199" s="390"/>
      <c r="L1199" s="250"/>
      <c r="M1199" s="345"/>
      <c r="N1199" s="252"/>
      <c r="O1199" s="251" t="str">
        <f>IFERROR(INDEX('Pipe Table'!$A$3:$R$39,MATCH('WELD LOG'!N1199,'Pipe Table'!$A$3:$A$39,),MATCH('WELD LOG'!M1199,'Pipe Table'!$A$3:$R$3,0)),"")</f>
        <v/>
      </c>
      <c r="P1199" s="601">
        <f t="shared" si="18"/>
        <v>0</v>
      </c>
      <c r="Q1199" s="391"/>
      <c r="R1199" s="389"/>
      <c r="S1199" s="250"/>
      <c r="T1199" s="389"/>
      <c r="U1199" s="250"/>
      <c r="V1199" s="350"/>
      <c r="W1199" s="389"/>
      <c r="X1199" s="392"/>
      <c r="Y1199" s="392"/>
      <c r="Z1199" s="392"/>
      <c r="AA1199" s="392"/>
      <c r="AB1199" s="392"/>
      <c r="AC1199" s="392"/>
      <c r="AD1199" s="392"/>
      <c r="AE1199" s="250"/>
      <c r="AF1199" s="250"/>
      <c r="AG1199" s="315"/>
      <c r="AH1199" s="392"/>
      <c r="AI1199" s="392"/>
      <c r="AJ1199" s="392"/>
      <c r="AK1199" s="392"/>
      <c r="AL1199" s="250"/>
      <c r="AM1199" s="392"/>
      <c r="AN1199" s="392"/>
      <c r="AO1199" s="250"/>
      <c r="AP1199" s="393"/>
      <c r="AQ1199" s="337"/>
      <c r="AR1199" s="336"/>
      <c r="AS1199" s="336"/>
      <c r="AT1199" s="336"/>
      <c r="AU1199" s="336"/>
      <c r="AV1199" s="336"/>
      <c r="AW1199" s="336"/>
      <c r="AX1199" s="336"/>
      <c r="AY1199" s="336"/>
      <c r="AZ1199" s="336"/>
      <c r="BA1199" s="336"/>
      <c r="BB1199" s="336"/>
      <c r="BC1199" s="336"/>
      <c r="BD1199" s="336"/>
      <c r="BE1199" s="336"/>
      <c r="BF1199" s="336"/>
    </row>
    <row r="1200" spans="1:58" s="109" customFormat="1" ht="12.95" customHeight="1">
      <c r="A1200" s="386"/>
      <c r="B1200" s="387"/>
      <c r="C1200" s="250"/>
      <c r="D1200" s="250"/>
      <c r="E1200" s="250"/>
      <c r="F1200" s="388"/>
      <c r="G1200" s="389"/>
      <c r="H1200" s="389"/>
      <c r="I1200" s="389"/>
      <c r="J1200" s="389"/>
      <c r="K1200" s="390"/>
      <c r="L1200" s="250"/>
      <c r="M1200" s="345"/>
      <c r="N1200" s="252"/>
      <c r="O1200" s="251" t="str">
        <f>IFERROR(INDEX('Pipe Table'!$A$3:$R$39,MATCH('WELD LOG'!N1200,'Pipe Table'!$A$3:$A$39,),MATCH('WELD LOG'!M1200,'Pipe Table'!$A$3:$R$3,0)),"")</f>
        <v/>
      </c>
      <c r="P1200" s="601">
        <f t="shared" si="18"/>
        <v>0</v>
      </c>
      <c r="Q1200" s="391"/>
      <c r="R1200" s="389"/>
      <c r="S1200" s="250"/>
      <c r="T1200" s="389"/>
      <c r="U1200" s="250"/>
      <c r="V1200" s="350"/>
      <c r="W1200" s="389"/>
      <c r="X1200" s="392"/>
      <c r="Y1200" s="392"/>
      <c r="Z1200" s="392"/>
      <c r="AA1200" s="392"/>
      <c r="AB1200" s="392"/>
      <c r="AC1200" s="392"/>
      <c r="AD1200" s="392"/>
      <c r="AE1200" s="250"/>
      <c r="AF1200" s="250"/>
      <c r="AG1200" s="315"/>
      <c r="AH1200" s="392"/>
      <c r="AI1200" s="392"/>
      <c r="AJ1200" s="392"/>
      <c r="AK1200" s="392"/>
      <c r="AL1200" s="250"/>
      <c r="AM1200" s="392"/>
      <c r="AN1200" s="392"/>
      <c r="AO1200" s="250"/>
      <c r="AP1200" s="393"/>
      <c r="AQ1200" s="337"/>
      <c r="AR1200" s="336"/>
      <c r="AS1200" s="336"/>
      <c r="AT1200" s="336"/>
      <c r="AU1200" s="336"/>
      <c r="AV1200" s="336"/>
      <c r="AW1200" s="336"/>
      <c r="AX1200" s="336"/>
      <c r="AY1200" s="336"/>
      <c r="AZ1200" s="336"/>
      <c r="BA1200" s="336"/>
      <c r="BB1200" s="336"/>
      <c r="BC1200" s="336"/>
      <c r="BD1200" s="336"/>
      <c r="BE1200" s="336"/>
      <c r="BF1200" s="336"/>
    </row>
    <row r="1201" spans="1:58" s="109" customFormat="1" ht="12.95" customHeight="1">
      <c r="A1201" s="386"/>
      <c r="B1201" s="387"/>
      <c r="C1201" s="250"/>
      <c r="D1201" s="250"/>
      <c r="E1201" s="250"/>
      <c r="F1201" s="388"/>
      <c r="G1201" s="389"/>
      <c r="H1201" s="389"/>
      <c r="I1201" s="389"/>
      <c r="J1201" s="389"/>
      <c r="K1201" s="390"/>
      <c r="L1201" s="250"/>
      <c r="M1201" s="345"/>
      <c r="N1201" s="252"/>
      <c r="O1201" s="251" t="str">
        <f>IFERROR(INDEX('Pipe Table'!$A$3:$R$39,MATCH('WELD LOG'!N1201,'Pipe Table'!$A$3:$A$39,),MATCH('WELD LOG'!M1201,'Pipe Table'!$A$3:$R$3,0)),"")</f>
        <v/>
      </c>
      <c r="P1201" s="601">
        <f t="shared" si="18"/>
        <v>0</v>
      </c>
      <c r="Q1201" s="391"/>
      <c r="R1201" s="389"/>
      <c r="S1201" s="250"/>
      <c r="T1201" s="389"/>
      <c r="U1201" s="250"/>
      <c r="V1201" s="350"/>
      <c r="W1201" s="389"/>
      <c r="X1201" s="392"/>
      <c r="Y1201" s="392"/>
      <c r="Z1201" s="392"/>
      <c r="AA1201" s="392"/>
      <c r="AB1201" s="392"/>
      <c r="AC1201" s="392"/>
      <c r="AD1201" s="392"/>
      <c r="AE1201" s="250"/>
      <c r="AF1201" s="250"/>
      <c r="AG1201" s="315"/>
      <c r="AH1201" s="392"/>
      <c r="AI1201" s="392"/>
      <c r="AJ1201" s="392"/>
      <c r="AK1201" s="392"/>
      <c r="AL1201" s="250"/>
      <c r="AM1201" s="392"/>
      <c r="AN1201" s="392"/>
      <c r="AO1201" s="250"/>
      <c r="AP1201" s="393"/>
      <c r="AQ1201" s="337"/>
      <c r="AR1201" s="336"/>
      <c r="AS1201" s="336"/>
      <c r="AT1201" s="336"/>
      <c r="AU1201" s="336"/>
      <c r="AV1201" s="336"/>
      <c r="AW1201" s="336"/>
      <c r="AX1201" s="336"/>
      <c r="AY1201" s="336"/>
      <c r="AZ1201" s="336"/>
      <c r="BA1201" s="336"/>
      <c r="BB1201" s="336"/>
      <c r="BC1201" s="336"/>
      <c r="BD1201" s="336"/>
      <c r="BE1201" s="336"/>
      <c r="BF1201" s="336"/>
    </row>
    <row r="1202" spans="1:58" s="109" customFormat="1" ht="12.95" customHeight="1">
      <c r="A1202" s="386"/>
      <c r="B1202" s="387"/>
      <c r="C1202" s="250"/>
      <c r="D1202" s="250"/>
      <c r="E1202" s="250"/>
      <c r="F1202" s="388"/>
      <c r="G1202" s="389"/>
      <c r="H1202" s="389"/>
      <c r="I1202" s="389"/>
      <c r="J1202" s="389"/>
      <c r="K1202" s="390"/>
      <c r="L1202" s="250"/>
      <c r="M1202" s="345"/>
      <c r="N1202" s="252"/>
      <c r="O1202" s="251" t="str">
        <f>IFERROR(INDEX('Pipe Table'!$A$3:$R$39,MATCH('WELD LOG'!N1202,'Pipe Table'!$A$3:$A$39,),MATCH('WELD LOG'!M1202,'Pipe Table'!$A$3:$R$3,0)),"")</f>
        <v/>
      </c>
      <c r="P1202" s="601">
        <f t="shared" si="18"/>
        <v>0</v>
      </c>
      <c r="Q1202" s="391"/>
      <c r="R1202" s="389"/>
      <c r="S1202" s="250"/>
      <c r="T1202" s="389"/>
      <c r="U1202" s="250"/>
      <c r="V1202" s="350"/>
      <c r="W1202" s="389"/>
      <c r="X1202" s="392"/>
      <c r="Y1202" s="392"/>
      <c r="Z1202" s="392"/>
      <c r="AA1202" s="392"/>
      <c r="AB1202" s="392"/>
      <c r="AC1202" s="392"/>
      <c r="AD1202" s="392"/>
      <c r="AE1202" s="250"/>
      <c r="AF1202" s="250"/>
      <c r="AG1202" s="315"/>
      <c r="AH1202" s="392"/>
      <c r="AI1202" s="392"/>
      <c r="AJ1202" s="392"/>
      <c r="AK1202" s="392"/>
      <c r="AL1202" s="250"/>
      <c r="AM1202" s="392"/>
      <c r="AN1202" s="392"/>
      <c r="AO1202" s="250"/>
      <c r="AP1202" s="393"/>
      <c r="AQ1202" s="337"/>
      <c r="AR1202" s="336"/>
      <c r="AS1202" s="336"/>
      <c r="AT1202" s="336"/>
      <c r="AU1202" s="336"/>
      <c r="AV1202" s="336"/>
      <c r="AW1202" s="336"/>
      <c r="AX1202" s="336"/>
      <c r="AY1202" s="336"/>
      <c r="AZ1202" s="336"/>
      <c r="BA1202" s="336"/>
      <c r="BB1202" s="336"/>
      <c r="BC1202" s="336"/>
      <c r="BD1202" s="336"/>
      <c r="BE1202" s="336"/>
      <c r="BF1202" s="336"/>
    </row>
    <row r="1203" spans="1:58" s="109" customFormat="1" ht="12.95" customHeight="1">
      <c r="A1203" s="386"/>
      <c r="B1203" s="387"/>
      <c r="C1203" s="250"/>
      <c r="D1203" s="250"/>
      <c r="E1203" s="250"/>
      <c r="F1203" s="388"/>
      <c r="G1203" s="389"/>
      <c r="H1203" s="389"/>
      <c r="I1203" s="389"/>
      <c r="J1203" s="389"/>
      <c r="K1203" s="390"/>
      <c r="L1203" s="250"/>
      <c r="M1203" s="345"/>
      <c r="N1203" s="252"/>
      <c r="O1203" s="251" t="str">
        <f>IFERROR(INDEX('Pipe Table'!$A$3:$R$39,MATCH('WELD LOG'!N1203,'Pipe Table'!$A$3:$A$39,),MATCH('WELD LOG'!M1203,'Pipe Table'!$A$3:$R$3,0)),"")</f>
        <v/>
      </c>
      <c r="P1203" s="601">
        <f t="shared" si="18"/>
        <v>0</v>
      </c>
      <c r="Q1203" s="391"/>
      <c r="R1203" s="389"/>
      <c r="S1203" s="250"/>
      <c r="T1203" s="389"/>
      <c r="U1203" s="250"/>
      <c r="V1203" s="350"/>
      <c r="W1203" s="389"/>
      <c r="X1203" s="392"/>
      <c r="Y1203" s="392"/>
      <c r="Z1203" s="392"/>
      <c r="AA1203" s="392"/>
      <c r="AB1203" s="392"/>
      <c r="AC1203" s="392"/>
      <c r="AD1203" s="392"/>
      <c r="AE1203" s="250"/>
      <c r="AF1203" s="250"/>
      <c r="AG1203" s="315"/>
      <c r="AH1203" s="392"/>
      <c r="AI1203" s="392"/>
      <c r="AJ1203" s="392"/>
      <c r="AK1203" s="392"/>
      <c r="AL1203" s="250"/>
      <c r="AM1203" s="392"/>
      <c r="AN1203" s="392"/>
      <c r="AO1203" s="250"/>
      <c r="AP1203" s="393"/>
      <c r="AQ1203" s="337"/>
      <c r="AR1203" s="336"/>
      <c r="AS1203" s="336"/>
      <c r="AT1203" s="336"/>
      <c r="AU1203" s="336"/>
      <c r="AV1203" s="336"/>
      <c r="AW1203" s="336"/>
      <c r="AX1203" s="336"/>
      <c r="AY1203" s="336"/>
      <c r="AZ1203" s="336"/>
      <c r="BA1203" s="336"/>
      <c r="BB1203" s="336"/>
      <c r="BC1203" s="336"/>
      <c r="BD1203" s="336"/>
      <c r="BE1203" s="336"/>
      <c r="BF1203" s="336"/>
    </row>
    <row r="1204" spans="1:58" s="109" customFormat="1" ht="12.95" customHeight="1">
      <c r="A1204" s="386"/>
      <c r="B1204" s="387"/>
      <c r="C1204" s="250"/>
      <c r="D1204" s="250"/>
      <c r="E1204" s="250"/>
      <c r="F1204" s="388"/>
      <c r="G1204" s="389"/>
      <c r="H1204" s="389"/>
      <c r="I1204" s="389"/>
      <c r="J1204" s="389"/>
      <c r="K1204" s="390"/>
      <c r="L1204" s="250"/>
      <c r="M1204" s="345"/>
      <c r="N1204" s="252"/>
      <c r="O1204" s="251" t="str">
        <f>IFERROR(INDEX('Pipe Table'!$A$3:$R$39,MATCH('WELD LOG'!N1204,'Pipe Table'!$A$3:$A$39,),MATCH('WELD LOG'!M1204,'Pipe Table'!$A$3:$R$3,0)),"")</f>
        <v/>
      </c>
      <c r="P1204" s="601">
        <f t="shared" si="18"/>
        <v>0</v>
      </c>
      <c r="Q1204" s="391"/>
      <c r="R1204" s="389"/>
      <c r="S1204" s="250"/>
      <c r="T1204" s="389"/>
      <c r="U1204" s="250"/>
      <c r="V1204" s="350"/>
      <c r="W1204" s="389"/>
      <c r="X1204" s="392"/>
      <c r="Y1204" s="392"/>
      <c r="Z1204" s="392"/>
      <c r="AA1204" s="392"/>
      <c r="AB1204" s="392"/>
      <c r="AC1204" s="392"/>
      <c r="AD1204" s="392"/>
      <c r="AE1204" s="250"/>
      <c r="AF1204" s="250"/>
      <c r="AG1204" s="315"/>
      <c r="AH1204" s="392"/>
      <c r="AI1204" s="392"/>
      <c r="AJ1204" s="392"/>
      <c r="AK1204" s="392"/>
      <c r="AL1204" s="250"/>
      <c r="AM1204" s="392"/>
      <c r="AN1204" s="392"/>
      <c r="AO1204" s="250"/>
      <c r="AP1204" s="393"/>
      <c r="AQ1204" s="337"/>
      <c r="AR1204" s="336"/>
      <c r="AS1204" s="336"/>
      <c r="AT1204" s="336"/>
      <c r="AU1204" s="336"/>
      <c r="AV1204" s="336"/>
      <c r="AW1204" s="336"/>
      <c r="AX1204" s="336"/>
      <c r="AY1204" s="336"/>
      <c r="AZ1204" s="336"/>
      <c r="BA1204" s="336"/>
      <c r="BB1204" s="336"/>
      <c r="BC1204" s="336"/>
      <c r="BD1204" s="336"/>
      <c r="BE1204" s="336"/>
      <c r="BF1204" s="336"/>
    </row>
    <row r="1205" spans="1:58" s="109" customFormat="1" ht="12.95" customHeight="1">
      <c r="A1205" s="386"/>
      <c r="B1205" s="387"/>
      <c r="C1205" s="250"/>
      <c r="D1205" s="250"/>
      <c r="E1205" s="250"/>
      <c r="F1205" s="388"/>
      <c r="G1205" s="389"/>
      <c r="H1205" s="389"/>
      <c r="I1205" s="389"/>
      <c r="J1205" s="389"/>
      <c r="K1205" s="390"/>
      <c r="L1205" s="250"/>
      <c r="M1205" s="345"/>
      <c r="N1205" s="252"/>
      <c r="O1205" s="251" t="str">
        <f>IFERROR(INDEX('Pipe Table'!$A$3:$R$39,MATCH('WELD LOG'!N1205,'Pipe Table'!$A$3:$A$39,),MATCH('WELD LOG'!M1205,'Pipe Table'!$A$3:$R$3,0)),"")</f>
        <v/>
      </c>
      <c r="P1205" s="601">
        <f t="shared" si="18"/>
        <v>0</v>
      </c>
      <c r="Q1205" s="391"/>
      <c r="R1205" s="389"/>
      <c r="S1205" s="250"/>
      <c r="T1205" s="389"/>
      <c r="U1205" s="250"/>
      <c r="V1205" s="350"/>
      <c r="W1205" s="389"/>
      <c r="X1205" s="392"/>
      <c r="Y1205" s="392"/>
      <c r="Z1205" s="392"/>
      <c r="AA1205" s="392"/>
      <c r="AB1205" s="392"/>
      <c r="AC1205" s="392"/>
      <c r="AD1205" s="392"/>
      <c r="AE1205" s="250"/>
      <c r="AF1205" s="250"/>
      <c r="AG1205" s="315"/>
      <c r="AH1205" s="392"/>
      <c r="AI1205" s="392"/>
      <c r="AJ1205" s="392"/>
      <c r="AK1205" s="392"/>
      <c r="AL1205" s="250"/>
      <c r="AM1205" s="392"/>
      <c r="AN1205" s="392"/>
      <c r="AO1205" s="250"/>
      <c r="AP1205" s="393"/>
      <c r="AQ1205" s="337"/>
      <c r="AR1205" s="336"/>
      <c r="AS1205" s="336"/>
      <c r="AT1205" s="336"/>
      <c r="AU1205" s="336"/>
      <c r="AV1205" s="336"/>
      <c r="AW1205" s="336"/>
      <c r="AX1205" s="336"/>
      <c r="AY1205" s="336"/>
      <c r="AZ1205" s="336"/>
      <c r="BA1205" s="336"/>
      <c r="BB1205" s="336"/>
      <c r="BC1205" s="336"/>
      <c r="BD1205" s="336"/>
      <c r="BE1205" s="336"/>
      <c r="BF1205" s="336"/>
    </row>
    <row r="1206" spans="1:58" s="109" customFormat="1" ht="12.95" customHeight="1">
      <c r="A1206" s="386"/>
      <c r="B1206" s="387"/>
      <c r="C1206" s="250"/>
      <c r="D1206" s="250"/>
      <c r="E1206" s="250"/>
      <c r="F1206" s="388"/>
      <c r="G1206" s="389"/>
      <c r="H1206" s="389"/>
      <c r="I1206" s="389"/>
      <c r="J1206" s="389"/>
      <c r="K1206" s="390"/>
      <c r="L1206" s="250"/>
      <c r="M1206" s="345"/>
      <c r="N1206" s="252"/>
      <c r="O1206" s="251" t="str">
        <f>IFERROR(INDEX('Pipe Table'!$A$3:$R$39,MATCH('WELD LOG'!N1206,'Pipe Table'!$A$3:$A$39,),MATCH('WELD LOG'!M1206,'Pipe Table'!$A$3:$R$3,0)),"")</f>
        <v/>
      </c>
      <c r="P1206" s="601">
        <f t="shared" si="18"/>
        <v>0</v>
      </c>
      <c r="Q1206" s="391"/>
      <c r="R1206" s="389"/>
      <c r="S1206" s="250"/>
      <c r="T1206" s="389"/>
      <c r="U1206" s="250"/>
      <c r="V1206" s="350"/>
      <c r="W1206" s="389"/>
      <c r="X1206" s="392"/>
      <c r="Y1206" s="392"/>
      <c r="Z1206" s="392"/>
      <c r="AA1206" s="392"/>
      <c r="AB1206" s="392"/>
      <c r="AC1206" s="392"/>
      <c r="AD1206" s="392"/>
      <c r="AE1206" s="250"/>
      <c r="AF1206" s="250"/>
      <c r="AG1206" s="315"/>
      <c r="AH1206" s="392"/>
      <c r="AI1206" s="392"/>
      <c r="AJ1206" s="392"/>
      <c r="AK1206" s="392"/>
      <c r="AL1206" s="250"/>
      <c r="AM1206" s="392"/>
      <c r="AN1206" s="392"/>
      <c r="AO1206" s="250"/>
      <c r="AP1206" s="393"/>
      <c r="AQ1206" s="337"/>
      <c r="AR1206" s="336"/>
      <c r="AS1206" s="336"/>
      <c r="AT1206" s="336"/>
      <c r="AU1206" s="336"/>
      <c r="AV1206" s="336"/>
      <c r="AW1206" s="336"/>
      <c r="AX1206" s="336"/>
      <c r="AY1206" s="336"/>
      <c r="AZ1206" s="336"/>
      <c r="BA1206" s="336"/>
      <c r="BB1206" s="336"/>
      <c r="BC1206" s="336"/>
      <c r="BD1206" s="336"/>
      <c r="BE1206" s="336"/>
      <c r="BF1206" s="336"/>
    </row>
    <row r="1207" spans="1:58" s="109" customFormat="1" ht="12.95" customHeight="1">
      <c r="A1207" s="386"/>
      <c r="B1207" s="387"/>
      <c r="C1207" s="250"/>
      <c r="D1207" s="250"/>
      <c r="E1207" s="250"/>
      <c r="F1207" s="388"/>
      <c r="G1207" s="389"/>
      <c r="H1207" s="389"/>
      <c r="I1207" s="389"/>
      <c r="J1207" s="389"/>
      <c r="K1207" s="390"/>
      <c r="L1207" s="250"/>
      <c r="M1207" s="345"/>
      <c r="N1207" s="252"/>
      <c r="O1207" s="251" t="str">
        <f>IFERROR(INDEX('Pipe Table'!$A$3:$R$39,MATCH('WELD LOG'!N1207,'Pipe Table'!$A$3:$A$39,),MATCH('WELD LOG'!M1207,'Pipe Table'!$A$3:$R$3,0)),"")</f>
        <v/>
      </c>
      <c r="P1207" s="601">
        <f t="shared" si="18"/>
        <v>0</v>
      </c>
      <c r="Q1207" s="391"/>
      <c r="R1207" s="389"/>
      <c r="S1207" s="250"/>
      <c r="T1207" s="389"/>
      <c r="U1207" s="250"/>
      <c r="V1207" s="350"/>
      <c r="W1207" s="389"/>
      <c r="X1207" s="392"/>
      <c r="Y1207" s="392"/>
      <c r="Z1207" s="392"/>
      <c r="AA1207" s="392"/>
      <c r="AB1207" s="392"/>
      <c r="AC1207" s="392"/>
      <c r="AD1207" s="392"/>
      <c r="AE1207" s="250"/>
      <c r="AF1207" s="250"/>
      <c r="AG1207" s="315"/>
      <c r="AH1207" s="392"/>
      <c r="AI1207" s="392"/>
      <c r="AJ1207" s="392"/>
      <c r="AK1207" s="392"/>
      <c r="AL1207" s="250"/>
      <c r="AM1207" s="392"/>
      <c r="AN1207" s="392"/>
      <c r="AO1207" s="250"/>
      <c r="AP1207" s="393"/>
      <c r="AQ1207" s="337"/>
      <c r="AR1207" s="336"/>
      <c r="AS1207" s="336"/>
      <c r="AT1207" s="336"/>
      <c r="AU1207" s="336"/>
      <c r="AV1207" s="336"/>
      <c r="AW1207" s="336"/>
      <c r="AX1207" s="336"/>
      <c r="AY1207" s="336"/>
      <c r="AZ1207" s="336"/>
      <c r="BA1207" s="336"/>
      <c r="BB1207" s="336"/>
      <c r="BC1207" s="336"/>
      <c r="BD1207" s="336"/>
      <c r="BE1207" s="336"/>
      <c r="BF1207" s="336"/>
    </row>
    <row r="1208" spans="1:58" s="109" customFormat="1" ht="12.95" customHeight="1">
      <c r="A1208" s="386"/>
      <c r="B1208" s="387"/>
      <c r="C1208" s="250"/>
      <c r="D1208" s="250"/>
      <c r="E1208" s="250"/>
      <c r="F1208" s="388"/>
      <c r="G1208" s="389"/>
      <c r="H1208" s="389"/>
      <c r="I1208" s="389"/>
      <c r="J1208" s="389"/>
      <c r="K1208" s="390"/>
      <c r="L1208" s="250"/>
      <c r="M1208" s="345"/>
      <c r="N1208" s="252"/>
      <c r="O1208" s="251" t="str">
        <f>IFERROR(INDEX('Pipe Table'!$A$3:$R$39,MATCH('WELD LOG'!N1208,'Pipe Table'!$A$3:$A$39,),MATCH('WELD LOG'!M1208,'Pipe Table'!$A$3:$R$3,0)),"")</f>
        <v/>
      </c>
      <c r="P1208" s="601">
        <f t="shared" si="18"/>
        <v>0</v>
      </c>
      <c r="Q1208" s="391"/>
      <c r="R1208" s="389"/>
      <c r="S1208" s="250"/>
      <c r="T1208" s="389"/>
      <c r="U1208" s="250"/>
      <c r="V1208" s="350"/>
      <c r="W1208" s="389"/>
      <c r="X1208" s="392"/>
      <c r="Y1208" s="392"/>
      <c r="Z1208" s="392"/>
      <c r="AA1208" s="392"/>
      <c r="AB1208" s="392"/>
      <c r="AC1208" s="392"/>
      <c r="AD1208" s="392"/>
      <c r="AE1208" s="250"/>
      <c r="AF1208" s="250"/>
      <c r="AG1208" s="315"/>
      <c r="AH1208" s="392"/>
      <c r="AI1208" s="392"/>
      <c r="AJ1208" s="392"/>
      <c r="AK1208" s="392"/>
      <c r="AL1208" s="250"/>
      <c r="AM1208" s="392"/>
      <c r="AN1208" s="392"/>
      <c r="AO1208" s="250"/>
      <c r="AP1208" s="393"/>
      <c r="AQ1208" s="337"/>
      <c r="AR1208" s="336"/>
      <c r="AS1208" s="336"/>
      <c r="AT1208" s="336"/>
      <c r="AU1208" s="336"/>
      <c r="AV1208" s="336"/>
      <c r="AW1208" s="336"/>
      <c r="AX1208" s="336"/>
      <c r="AY1208" s="336"/>
      <c r="AZ1208" s="336"/>
      <c r="BA1208" s="336"/>
      <c r="BB1208" s="336"/>
      <c r="BC1208" s="336"/>
      <c r="BD1208" s="336"/>
      <c r="BE1208" s="336"/>
      <c r="BF1208" s="336"/>
    </row>
    <row r="1209" spans="1:58" s="109" customFormat="1" ht="12.95" customHeight="1">
      <c r="A1209" s="386"/>
      <c r="B1209" s="387"/>
      <c r="C1209" s="250"/>
      <c r="D1209" s="250"/>
      <c r="E1209" s="250"/>
      <c r="F1209" s="388"/>
      <c r="G1209" s="389"/>
      <c r="H1209" s="389"/>
      <c r="I1209" s="389"/>
      <c r="J1209" s="389"/>
      <c r="K1209" s="390"/>
      <c r="L1209" s="250"/>
      <c r="M1209" s="345"/>
      <c r="N1209" s="252"/>
      <c r="O1209" s="251" t="str">
        <f>IFERROR(INDEX('Pipe Table'!$A$3:$R$39,MATCH('WELD LOG'!N1209,'Pipe Table'!$A$3:$A$39,),MATCH('WELD LOG'!M1209,'Pipe Table'!$A$3:$R$3,0)),"")</f>
        <v/>
      </c>
      <c r="P1209" s="601">
        <f t="shared" si="18"/>
        <v>0</v>
      </c>
      <c r="Q1209" s="391"/>
      <c r="R1209" s="389"/>
      <c r="S1209" s="250"/>
      <c r="T1209" s="389"/>
      <c r="U1209" s="250"/>
      <c r="V1209" s="350"/>
      <c r="W1209" s="389"/>
      <c r="X1209" s="392"/>
      <c r="Y1209" s="392"/>
      <c r="Z1209" s="392"/>
      <c r="AA1209" s="392"/>
      <c r="AB1209" s="392"/>
      <c r="AC1209" s="392"/>
      <c r="AD1209" s="392"/>
      <c r="AE1209" s="250"/>
      <c r="AF1209" s="250"/>
      <c r="AG1209" s="315"/>
      <c r="AH1209" s="392"/>
      <c r="AI1209" s="392"/>
      <c r="AJ1209" s="392"/>
      <c r="AK1209" s="392"/>
      <c r="AL1209" s="250"/>
      <c r="AM1209" s="392"/>
      <c r="AN1209" s="392"/>
      <c r="AO1209" s="250"/>
      <c r="AP1209" s="393"/>
      <c r="AQ1209" s="337"/>
      <c r="AR1209" s="336"/>
      <c r="AS1209" s="336"/>
      <c r="AT1209" s="336"/>
      <c r="AU1209" s="336"/>
      <c r="AV1209" s="336"/>
      <c r="AW1209" s="336"/>
      <c r="AX1209" s="336"/>
      <c r="AY1209" s="336"/>
      <c r="AZ1209" s="336"/>
      <c r="BA1209" s="336"/>
      <c r="BB1209" s="336"/>
      <c r="BC1209" s="336"/>
      <c r="BD1209" s="336"/>
      <c r="BE1209" s="336"/>
      <c r="BF1209" s="336"/>
    </row>
    <row r="1210" spans="1:58" s="109" customFormat="1" ht="12.95" customHeight="1">
      <c r="A1210" s="386"/>
      <c r="B1210" s="387"/>
      <c r="C1210" s="250"/>
      <c r="D1210" s="250"/>
      <c r="E1210" s="250"/>
      <c r="F1210" s="388"/>
      <c r="G1210" s="389"/>
      <c r="H1210" s="389"/>
      <c r="I1210" s="389"/>
      <c r="J1210" s="389"/>
      <c r="K1210" s="390"/>
      <c r="L1210" s="250"/>
      <c r="M1210" s="345"/>
      <c r="N1210" s="252"/>
      <c r="O1210" s="251" t="str">
        <f>IFERROR(INDEX('Pipe Table'!$A$3:$R$39,MATCH('WELD LOG'!N1210,'Pipe Table'!$A$3:$A$39,),MATCH('WELD LOG'!M1210,'Pipe Table'!$A$3:$R$3,0)),"")</f>
        <v/>
      </c>
      <c r="P1210" s="601">
        <f t="shared" si="18"/>
        <v>0</v>
      </c>
      <c r="Q1210" s="391"/>
      <c r="R1210" s="389"/>
      <c r="S1210" s="250"/>
      <c r="T1210" s="389"/>
      <c r="U1210" s="250"/>
      <c r="V1210" s="350"/>
      <c r="W1210" s="389"/>
      <c r="X1210" s="392"/>
      <c r="Y1210" s="392"/>
      <c r="Z1210" s="392"/>
      <c r="AA1210" s="392"/>
      <c r="AB1210" s="392"/>
      <c r="AC1210" s="392"/>
      <c r="AD1210" s="392"/>
      <c r="AE1210" s="250"/>
      <c r="AF1210" s="250"/>
      <c r="AG1210" s="315"/>
      <c r="AH1210" s="392"/>
      <c r="AI1210" s="392"/>
      <c r="AJ1210" s="392"/>
      <c r="AK1210" s="392"/>
      <c r="AL1210" s="250"/>
      <c r="AM1210" s="392"/>
      <c r="AN1210" s="392"/>
      <c r="AO1210" s="250"/>
      <c r="AP1210" s="393"/>
      <c r="AQ1210" s="337"/>
      <c r="AR1210" s="336"/>
      <c r="AS1210" s="336"/>
      <c r="AT1210" s="336"/>
      <c r="AU1210" s="336"/>
      <c r="AV1210" s="336"/>
      <c r="AW1210" s="336"/>
      <c r="AX1210" s="336"/>
      <c r="AY1210" s="336"/>
      <c r="AZ1210" s="336"/>
      <c r="BA1210" s="336"/>
      <c r="BB1210" s="336"/>
      <c r="BC1210" s="336"/>
      <c r="BD1210" s="336"/>
      <c r="BE1210" s="336"/>
      <c r="BF1210" s="336"/>
    </row>
    <row r="1211" spans="1:58" s="109" customFormat="1" ht="12.95" customHeight="1">
      <c r="A1211" s="386"/>
      <c r="B1211" s="387"/>
      <c r="C1211" s="250"/>
      <c r="D1211" s="250"/>
      <c r="E1211" s="250"/>
      <c r="F1211" s="388"/>
      <c r="G1211" s="389"/>
      <c r="H1211" s="389"/>
      <c r="I1211" s="389"/>
      <c r="J1211" s="389"/>
      <c r="K1211" s="390"/>
      <c r="L1211" s="250"/>
      <c r="M1211" s="345"/>
      <c r="N1211" s="252"/>
      <c r="O1211" s="251" t="str">
        <f>IFERROR(INDEX('Pipe Table'!$A$3:$R$39,MATCH('WELD LOG'!N1211,'Pipe Table'!$A$3:$A$39,),MATCH('WELD LOG'!M1211,'Pipe Table'!$A$3:$R$3,0)),"")</f>
        <v/>
      </c>
      <c r="P1211" s="601">
        <f t="shared" si="18"/>
        <v>0</v>
      </c>
      <c r="Q1211" s="391"/>
      <c r="R1211" s="389"/>
      <c r="S1211" s="250"/>
      <c r="T1211" s="389"/>
      <c r="U1211" s="250"/>
      <c r="V1211" s="350"/>
      <c r="W1211" s="389"/>
      <c r="X1211" s="392"/>
      <c r="Y1211" s="392"/>
      <c r="Z1211" s="392"/>
      <c r="AA1211" s="392"/>
      <c r="AB1211" s="392"/>
      <c r="AC1211" s="392"/>
      <c r="AD1211" s="392"/>
      <c r="AE1211" s="250"/>
      <c r="AF1211" s="250"/>
      <c r="AG1211" s="315"/>
      <c r="AH1211" s="392"/>
      <c r="AI1211" s="392"/>
      <c r="AJ1211" s="392"/>
      <c r="AK1211" s="392"/>
      <c r="AL1211" s="250"/>
      <c r="AM1211" s="392"/>
      <c r="AN1211" s="392"/>
      <c r="AO1211" s="250"/>
      <c r="AP1211" s="393"/>
      <c r="AQ1211" s="337"/>
      <c r="AR1211" s="336"/>
      <c r="AS1211" s="336"/>
      <c r="AT1211" s="336"/>
      <c r="AU1211" s="336"/>
      <c r="AV1211" s="336"/>
      <c r="AW1211" s="336"/>
      <c r="AX1211" s="336"/>
      <c r="AY1211" s="336"/>
      <c r="AZ1211" s="336"/>
      <c r="BA1211" s="336"/>
      <c r="BB1211" s="336"/>
      <c r="BC1211" s="336"/>
      <c r="BD1211" s="336"/>
      <c r="BE1211" s="336"/>
      <c r="BF1211" s="336"/>
    </row>
    <row r="1212" spans="1:58" s="109" customFormat="1" ht="12.95" customHeight="1">
      <c r="A1212" s="386"/>
      <c r="B1212" s="387"/>
      <c r="C1212" s="250"/>
      <c r="D1212" s="250"/>
      <c r="E1212" s="250"/>
      <c r="F1212" s="388"/>
      <c r="G1212" s="389"/>
      <c r="H1212" s="389"/>
      <c r="I1212" s="389"/>
      <c r="J1212" s="389"/>
      <c r="K1212" s="390"/>
      <c r="L1212" s="250"/>
      <c r="M1212" s="345"/>
      <c r="N1212" s="252"/>
      <c r="O1212" s="251" t="str">
        <f>IFERROR(INDEX('Pipe Table'!$A$3:$R$39,MATCH('WELD LOG'!N1212,'Pipe Table'!$A$3:$A$39,),MATCH('WELD LOG'!M1212,'Pipe Table'!$A$3:$R$3,0)),"")</f>
        <v/>
      </c>
      <c r="P1212" s="601">
        <f t="shared" si="18"/>
        <v>0</v>
      </c>
      <c r="Q1212" s="391"/>
      <c r="R1212" s="389"/>
      <c r="S1212" s="250"/>
      <c r="T1212" s="389"/>
      <c r="U1212" s="250"/>
      <c r="V1212" s="350"/>
      <c r="W1212" s="389"/>
      <c r="X1212" s="392"/>
      <c r="Y1212" s="392"/>
      <c r="Z1212" s="392"/>
      <c r="AA1212" s="392"/>
      <c r="AB1212" s="392"/>
      <c r="AC1212" s="392"/>
      <c r="AD1212" s="392"/>
      <c r="AE1212" s="250"/>
      <c r="AF1212" s="250"/>
      <c r="AG1212" s="315"/>
      <c r="AH1212" s="392"/>
      <c r="AI1212" s="392"/>
      <c r="AJ1212" s="392"/>
      <c r="AK1212" s="392"/>
      <c r="AL1212" s="250"/>
      <c r="AM1212" s="392"/>
      <c r="AN1212" s="392"/>
      <c r="AO1212" s="250"/>
      <c r="AP1212" s="393"/>
      <c r="AQ1212" s="337"/>
      <c r="AR1212" s="336"/>
      <c r="AS1212" s="336"/>
      <c r="AT1212" s="336"/>
      <c r="AU1212" s="336"/>
      <c r="AV1212" s="336"/>
      <c r="AW1212" s="336"/>
      <c r="AX1212" s="336"/>
      <c r="AY1212" s="336"/>
      <c r="AZ1212" s="336"/>
      <c r="BA1212" s="336"/>
      <c r="BB1212" s="336"/>
      <c r="BC1212" s="336"/>
      <c r="BD1212" s="336"/>
      <c r="BE1212" s="336"/>
      <c r="BF1212" s="336"/>
    </row>
    <row r="1213" spans="1:58" s="109" customFormat="1" ht="12.95" customHeight="1">
      <c r="A1213" s="386"/>
      <c r="B1213" s="387"/>
      <c r="C1213" s="250"/>
      <c r="D1213" s="250"/>
      <c r="E1213" s="250"/>
      <c r="F1213" s="388"/>
      <c r="G1213" s="389"/>
      <c r="H1213" s="389"/>
      <c r="I1213" s="389"/>
      <c r="J1213" s="389"/>
      <c r="K1213" s="390"/>
      <c r="L1213" s="250"/>
      <c r="M1213" s="345"/>
      <c r="N1213" s="252"/>
      <c r="O1213" s="251" t="str">
        <f>IFERROR(INDEX('Pipe Table'!$A$3:$R$39,MATCH('WELD LOG'!N1213,'Pipe Table'!$A$3:$A$39,),MATCH('WELD LOG'!M1213,'Pipe Table'!$A$3:$R$3,0)),"")</f>
        <v/>
      </c>
      <c r="P1213" s="601">
        <f t="shared" si="18"/>
        <v>0</v>
      </c>
      <c r="Q1213" s="391"/>
      <c r="R1213" s="389"/>
      <c r="S1213" s="250"/>
      <c r="T1213" s="389"/>
      <c r="U1213" s="250"/>
      <c r="V1213" s="350"/>
      <c r="W1213" s="389"/>
      <c r="X1213" s="392"/>
      <c r="Y1213" s="392"/>
      <c r="Z1213" s="392"/>
      <c r="AA1213" s="392"/>
      <c r="AB1213" s="392"/>
      <c r="AC1213" s="392"/>
      <c r="AD1213" s="392"/>
      <c r="AE1213" s="250"/>
      <c r="AF1213" s="250"/>
      <c r="AG1213" s="315"/>
      <c r="AH1213" s="392"/>
      <c r="AI1213" s="392"/>
      <c r="AJ1213" s="392"/>
      <c r="AK1213" s="392"/>
      <c r="AL1213" s="250"/>
      <c r="AM1213" s="392"/>
      <c r="AN1213" s="392"/>
      <c r="AO1213" s="250"/>
      <c r="AP1213" s="393"/>
      <c r="AQ1213" s="337"/>
      <c r="AR1213" s="336"/>
      <c r="AS1213" s="336"/>
      <c r="AT1213" s="336"/>
      <c r="AU1213" s="336"/>
      <c r="AV1213" s="336"/>
      <c r="AW1213" s="336"/>
      <c r="AX1213" s="336"/>
      <c r="AY1213" s="336"/>
      <c r="AZ1213" s="336"/>
      <c r="BA1213" s="336"/>
      <c r="BB1213" s="336"/>
      <c r="BC1213" s="336"/>
      <c r="BD1213" s="336"/>
      <c r="BE1213" s="336"/>
      <c r="BF1213" s="336"/>
    </row>
    <row r="1214" spans="1:58" s="109" customFormat="1" ht="12.95" customHeight="1">
      <c r="A1214" s="386"/>
      <c r="B1214" s="387"/>
      <c r="C1214" s="250"/>
      <c r="D1214" s="250"/>
      <c r="E1214" s="250"/>
      <c r="F1214" s="388"/>
      <c r="G1214" s="389"/>
      <c r="H1214" s="389"/>
      <c r="I1214" s="389"/>
      <c r="J1214" s="389"/>
      <c r="K1214" s="390"/>
      <c r="L1214" s="250"/>
      <c r="M1214" s="345"/>
      <c r="N1214" s="252"/>
      <c r="O1214" s="251" t="str">
        <f>IFERROR(INDEX('Pipe Table'!$A$3:$R$39,MATCH('WELD LOG'!N1214,'Pipe Table'!$A$3:$A$39,),MATCH('WELD LOG'!M1214,'Pipe Table'!$A$3:$R$3,0)),"")</f>
        <v/>
      </c>
      <c r="P1214" s="601">
        <f t="shared" si="18"/>
        <v>0</v>
      </c>
      <c r="Q1214" s="391"/>
      <c r="R1214" s="389"/>
      <c r="S1214" s="250"/>
      <c r="T1214" s="389"/>
      <c r="U1214" s="250"/>
      <c r="V1214" s="350"/>
      <c r="W1214" s="389"/>
      <c r="X1214" s="392"/>
      <c r="Y1214" s="392"/>
      <c r="Z1214" s="392"/>
      <c r="AA1214" s="392"/>
      <c r="AB1214" s="392"/>
      <c r="AC1214" s="392"/>
      <c r="AD1214" s="392"/>
      <c r="AE1214" s="250"/>
      <c r="AF1214" s="250"/>
      <c r="AG1214" s="315"/>
      <c r="AH1214" s="392"/>
      <c r="AI1214" s="392"/>
      <c r="AJ1214" s="392"/>
      <c r="AK1214" s="392"/>
      <c r="AL1214" s="250"/>
      <c r="AM1214" s="392"/>
      <c r="AN1214" s="392"/>
      <c r="AO1214" s="250"/>
      <c r="AP1214" s="393"/>
      <c r="AQ1214" s="337"/>
      <c r="AR1214" s="336"/>
      <c r="AS1214" s="336"/>
      <c r="AT1214" s="336"/>
      <c r="AU1214" s="336"/>
      <c r="AV1214" s="336"/>
      <c r="AW1214" s="336"/>
      <c r="AX1214" s="336"/>
      <c r="AY1214" s="336"/>
      <c r="AZ1214" s="336"/>
      <c r="BA1214" s="336"/>
      <c r="BB1214" s="336"/>
      <c r="BC1214" s="336"/>
      <c r="BD1214" s="336"/>
      <c r="BE1214" s="336"/>
      <c r="BF1214" s="336"/>
    </row>
    <row r="1215" spans="1:58" s="109" customFormat="1" ht="12.95" customHeight="1">
      <c r="A1215" s="386"/>
      <c r="B1215" s="387"/>
      <c r="C1215" s="250"/>
      <c r="D1215" s="250"/>
      <c r="E1215" s="250"/>
      <c r="F1215" s="388"/>
      <c r="G1215" s="389"/>
      <c r="H1215" s="389"/>
      <c r="I1215" s="389"/>
      <c r="J1215" s="389"/>
      <c r="K1215" s="390"/>
      <c r="L1215" s="250"/>
      <c r="M1215" s="345"/>
      <c r="N1215" s="252"/>
      <c r="O1215" s="251" t="str">
        <f>IFERROR(INDEX('Pipe Table'!$A$3:$R$39,MATCH('WELD LOG'!N1215,'Pipe Table'!$A$3:$A$39,),MATCH('WELD LOG'!M1215,'Pipe Table'!$A$3:$R$3,0)),"")</f>
        <v/>
      </c>
      <c r="P1215" s="601">
        <f t="shared" si="18"/>
        <v>0</v>
      </c>
      <c r="Q1215" s="391"/>
      <c r="R1215" s="389"/>
      <c r="S1215" s="250"/>
      <c r="T1215" s="389"/>
      <c r="U1215" s="250"/>
      <c r="V1215" s="350"/>
      <c r="W1215" s="389"/>
      <c r="X1215" s="392"/>
      <c r="Y1215" s="392"/>
      <c r="Z1215" s="392"/>
      <c r="AA1215" s="392"/>
      <c r="AB1215" s="392"/>
      <c r="AC1215" s="392"/>
      <c r="AD1215" s="392"/>
      <c r="AE1215" s="250"/>
      <c r="AF1215" s="250"/>
      <c r="AG1215" s="315"/>
      <c r="AH1215" s="392"/>
      <c r="AI1215" s="392"/>
      <c r="AJ1215" s="392"/>
      <c r="AK1215" s="392"/>
      <c r="AL1215" s="250"/>
      <c r="AM1215" s="392"/>
      <c r="AN1215" s="392"/>
      <c r="AO1215" s="250"/>
      <c r="AP1215" s="393"/>
      <c r="AQ1215" s="337"/>
      <c r="AR1215" s="336"/>
      <c r="AS1215" s="336"/>
      <c r="AT1215" s="336"/>
      <c r="AU1215" s="336"/>
      <c r="AV1215" s="336"/>
      <c r="AW1215" s="336"/>
      <c r="AX1215" s="336"/>
      <c r="AY1215" s="336"/>
      <c r="AZ1215" s="336"/>
      <c r="BA1215" s="336"/>
      <c r="BB1215" s="336"/>
      <c r="BC1215" s="336"/>
      <c r="BD1215" s="336"/>
      <c r="BE1215" s="336"/>
      <c r="BF1215" s="336"/>
    </row>
    <row r="1216" spans="1:58" s="109" customFormat="1" ht="12.95" customHeight="1">
      <c r="A1216" s="386"/>
      <c r="B1216" s="387"/>
      <c r="C1216" s="250"/>
      <c r="D1216" s="250"/>
      <c r="E1216" s="250"/>
      <c r="F1216" s="388"/>
      <c r="G1216" s="389"/>
      <c r="H1216" s="389"/>
      <c r="I1216" s="389"/>
      <c r="J1216" s="389"/>
      <c r="K1216" s="390"/>
      <c r="L1216" s="250"/>
      <c r="M1216" s="345"/>
      <c r="N1216" s="252"/>
      <c r="O1216" s="251" t="str">
        <f>IFERROR(INDEX('Pipe Table'!$A$3:$R$39,MATCH('WELD LOG'!N1216,'Pipe Table'!$A$3:$A$39,),MATCH('WELD LOG'!M1216,'Pipe Table'!$A$3:$R$3,0)),"")</f>
        <v/>
      </c>
      <c r="P1216" s="601">
        <f t="shared" si="18"/>
        <v>0</v>
      </c>
      <c r="Q1216" s="391"/>
      <c r="R1216" s="389"/>
      <c r="S1216" s="250"/>
      <c r="T1216" s="389"/>
      <c r="U1216" s="250"/>
      <c r="V1216" s="350"/>
      <c r="W1216" s="389"/>
      <c r="X1216" s="392"/>
      <c r="Y1216" s="392"/>
      <c r="Z1216" s="392"/>
      <c r="AA1216" s="392"/>
      <c r="AB1216" s="392"/>
      <c r="AC1216" s="392"/>
      <c r="AD1216" s="392"/>
      <c r="AE1216" s="250"/>
      <c r="AF1216" s="250"/>
      <c r="AG1216" s="315"/>
      <c r="AH1216" s="392"/>
      <c r="AI1216" s="392"/>
      <c r="AJ1216" s="392"/>
      <c r="AK1216" s="392"/>
      <c r="AL1216" s="250"/>
      <c r="AM1216" s="392"/>
      <c r="AN1216" s="392"/>
      <c r="AO1216" s="250"/>
      <c r="AP1216" s="393"/>
      <c r="AQ1216" s="337"/>
      <c r="AR1216" s="336"/>
      <c r="AS1216" s="336"/>
      <c r="AT1216" s="336"/>
      <c r="AU1216" s="336"/>
      <c r="AV1216" s="336"/>
      <c r="AW1216" s="336"/>
      <c r="AX1216" s="336"/>
      <c r="AY1216" s="336"/>
      <c r="AZ1216" s="336"/>
      <c r="BA1216" s="336"/>
      <c r="BB1216" s="336"/>
      <c r="BC1216" s="336"/>
      <c r="BD1216" s="336"/>
      <c r="BE1216" s="336"/>
      <c r="BF1216" s="336"/>
    </row>
    <row r="1217" spans="1:58" s="109" customFormat="1" ht="12.95" customHeight="1">
      <c r="A1217" s="386"/>
      <c r="B1217" s="387"/>
      <c r="C1217" s="250"/>
      <c r="D1217" s="250"/>
      <c r="E1217" s="250"/>
      <c r="F1217" s="388"/>
      <c r="G1217" s="389"/>
      <c r="H1217" s="389"/>
      <c r="I1217" s="389"/>
      <c r="J1217" s="389"/>
      <c r="K1217" s="390"/>
      <c r="L1217" s="250"/>
      <c r="M1217" s="345"/>
      <c r="N1217" s="252"/>
      <c r="O1217" s="251" t="str">
        <f>IFERROR(INDEX('Pipe Table'!$A$3:$R$39,MATCH('WELD LOG'!N1217,'Pipe Table'!$A$3:$A$39,),MATCH('WELD LOG'!M1217,'Pipe Table'!$A$3:$R$3,0)),"")</f>
        <v/>
      </c>
      <c r="P1217" s="601">
        <f t="shared" si="18"/>
        <v>0</v>
      </c>
      <c r="Q1217" s="391"/>
      <c r="R1217" s="389"/>
      <c r="S1217" s="250"/>
      <c r="T1217" s="389"/>
      <c r="U1217" s="250"/>
      <c r="V1217" s="350"/>
      <c r="W1217" s="389"/>
      <c r="X1217" s="392"/>
      <c r="Y1217" s="392"/>
      <c r="Z1217" s="392"/>
      <c r="AA1217" s="392"/>
      <c r="AB1217" s="392"/>
      <c r="AC1217" s="392"/>
      <c r="AD1217" s="392"/>
      <c r="AE1217" s="250"/>
      <c r="AF1217" s="250"/>
      <c r="AG1217" s="315"/>
      <c r="AH1217" s="392"/>
      <c r="AI1217" s="392"/>
      <c r="AJ1217" s="392"/>
      <c r="AK1217" s="392"/>
      <c r="AL1217" s="250"/>
      <c r="AM1217" s="392"/>
      <c r="AN1217" s="392"/>
      <c r="AO1217" s="250"/>
      <c r="AP1217" s="393"/>
      <c r="AQ1217" s="337"/>
      <c r="AR1217" s="336"/>
      <c r="AS1217" s="336"/>
      <c r="AT1217" s="336"/>
      <c r="AU1217" s="336"/>
      <c r="AV1217" s="336"/>
      <c r="AW1217" s="336"/>
      <c r="AX1217" s="336"/>
      <c r="AY1217" s="336"/>
      <c r="AZ1217" s="336"/>
      <c r="BA1217" s="336"/>
      <c r="BB1217" s="336"/>
      <c r="BC1217" s="336"/>
      <c r="BD1217" s="336"/>
      <c r="BE1217" s="336"/>
      <c r="BF1217" s="336"/>
    </row>
    <row r="1218" spans="1:58" s="109" customFormat="1" ht="12.95" customHeight="1">
      <c r="A1218" s="386"/>
      <c r="B1218" s="387"/>
      <c r="C1218" s="250"/>
      <c r="D1218" s="250"/>
      <c r="E1218" s="250"/>
      <c r="F1218" s="388"/>
      <c r="G1218" s="389"/>
      <c r="H1218" s="389"/>
      <c r="I1218" s="389"/>
      <c r="J1218" s="389"/>
      <c r="K1218" s="390"/>
      <c r="L1218" s="250"/>
      <c r="M1218" s="345"/>
      <c r="N1218" s="252"/>
      <c r="O1218" s="251" t="str">
        <f>IFERROR(INDEX('Pipe Table'!$A$3:$R$39,MATCH('WELD LOG'!N1218,'Pipe Table'!$A$3:$A$39,),MATCH('WELD LOG'!M1218,'Pipe Table'!$A$3:$R$3,0)),"")</f>
        <v/>
      </c>
      <c r="P1218" s="601">
        <f t="shared" si="18"/>
        <v>0</v>
      </c>
      <c r="Q1218" s="391"/>
      <c r="R1218" s="389"/>
      <c r="S1218" s="250"/>
      <c r="T1218" s="389"/>
      <c r="U1218" s="250"/>
      <c r="V1218" s="350"/>
      <c r="W1218" s="389"/>
      <c r="X1218" s="392"/>
      <c r="Y1218" s="392"/>
      <c r="Z1218" s="392"/>
      <c r="AA1218" s="392"/>
      <c r="AB1218" s="392"/>
      <c r="AC1218" s="392"/>
      <c r="AD1218" s="392"/>
      <c r="AE1218" s="250"/>
      <c r="AF1218" s="250"/>
      <c r="AG1218" s="315"/>
      <c r="AH1218" s="392"/>
      <c r="AI1218" s="392"/>
      <c r="AJ1218" s="392"/>
      <c r="AK1218" s="392"/>
      <c r="AL1218" s="250"/>
      <c r="AM1218" s="392"/>
      <c r="AN1218" s="392"/>
      <c r="AO1218" s="250"/>
      <c r="AP1218" s="393"/>
      <c r="AQ1218" s="337"/>
      <c r="AR1218" s="336"/>
      <c r="AS1218" s="336"/>
      <c r="AT1218" s="336"/>
      <c r="AU1218" s="336"/>
      <c r="AV1218" s="336"/>
      <c r="AW1218" s="336"/>
      <c r="AX1218" s="336"/>
      <c r="AY1218" s="336"/>
      <c r="AZ1218" s="336"/>
      <c r="BA1218" s="336"/>
      <c r="BB1218" s="336"/>
      <c r="BC1218" s="336"/>
      <c r="BD1218" s="336"/>
      <c r="BE1218" s="336"/>
      <c r="BF1218" s="336"/>
    </row>
    <row r="1219" spans="1:58" s="109" customFormat="1" ht="12.95" customHeight="1">
      <c r="A1219" s="386"/>
      <c r="B1219" s="387"/>
      <c r="C1219" s="250"/>
      <c r="D1219" s="250"/>
      <c r="E1219" s="250"/>
      <c r="F1219" s="388"/>
      <c r="G1219" s="389"/>
      <c r="H1219" s="389"/>
      <c r="I1219" s="389"/>
      <c r="J1219" s="389"/>
      <c r="K1219" s="390"/>
      <c r="L1219" s="250"/>
      <c r="M1219" s="345"/>
      <c r="N1219" s="252"/>
      <c r="O1219" s="251" t="str">
        <f>IFERROR(INDEX('Pipe Table'!$A$3:$R$39,MATCH('WELD LOG'!N1219,'Pipe Table'!$A$3:$A$39,),MATCH('WELD LOG'!M1219,'Pipe Table'!$A$3:$R$3,0)),"")</f>
        <v/>
      </c>
      <c r="P1219" s="601">
        <f t="shared" si="18"/>
        <v>0</v>
      </c>
      <c r="Q1219" s="391"/>
      <c r="R1219" s="389"/>
      <c r="S1219" s="250"/>
      <c r="T1219" s="389"/>
      <c r="U1219" s="250"/>
      <c r="V1219" s="350"/>
      <c r="W1219" s="389"/>
      <c r="X1219" s="392"/>
      <c r="Y1219" s="392"/>
      <c r="Z1219" s="392"/>
      <c r="AA1219" s="392"/>
      <c r="AB1219" s="392"/>
      <c r="AC1219" s="392"/>
      <c r="AD1219" s="392"/>
      <c r="AE1219" s="250"/>
      <c r="AF1219" s="250"/>
      <c r="AG1219" s="315"/>
      <c r="AH1219" s="392"/>
      <c r="AI1219" s="392"/>
      <c r="AJ1219" s="392"/>
      <c r="AK1219" s="392"/>
      <c r="AL1219" s="250"/>
      <c r="AM1219" s="392"/>
      <c r="AN1219" s="392"/>
      <c r="AO1219" s="250"/>
      <c r="AP1219" s="393"/>
      <c r="AQ1219" s="337"/>
      <c r="AR1219" s="336"/>
      <c r="AS1219" s="336"/>
      <c r="AT1219" s="336"/>
      <c r="AU1219" s="336"/>
      <c r="AV1219" s="336"/>
      <c r="AW1219" s="336"/>
      <c r="AX1219" s="336"/>
      <c r="AY1219" s="336"/>
      <c r="AZ1219" s="336"/>
      <c r="BA1219" s="336"/>
      <c r="BB1219" s="336"/>
      <c r="BC1219" s="336"/>
      <c r="BD1219" s="336"/>
      <c r="BE1219" s="336"/>
      <c r="BF1219" s="336"/>
    </row>
    <row r="1220" spans="1:58" s="109" customFormat="1" ht="12.95" customHeight="1">
      <c r="A1220" s="386"/>
      <c r="B1220" s="387"/>
      <c r="C1220" s="250"/>
      <c r="D1220" s="250"/>
      <c r="E1220" s="250"/>
      <c r="F1220" s="388"/>
      <c r="G1220" s="389"/>
      <c r="H1220" s="389"/>
      <c r="I1220" s="389"/>
      <c r="J1220" s="389"/>
      <c r="K1220" s="390"/>
      <c r="L1220" s="250"/>
      <c r="M1220" s="345"/>
      <c r="N1220" s="252"/>
      <c r="O1220" s="251" t="str">
        <f>IFERROR(INDEX('Pipe Table'!$A$3:$R$39,MATCH('WELD LOG'!N1220,'Pipe Table'!$A$3:$A$39,),MATCH('WELD LOG'!M1220,'Pipe Table'!$A$3:$R$3,0)),"")</f>
        <v/>
      </c>
      <c r="P1220" s="601">
        <f t="shared" si="18"/>
        <v>0</v>
      </c>
      <c r="Q1220" s="391"/>
      <c r="R1220" s="389"/>
      <c r="S1220" s="250"/>
      <c r="T1220" s="389"/>
      <c r="U1220" s="250"/>
      <c r="V1220" s="350"/>
      <c r="W1220" s="389"/>
      <c r="X1220" s="392"/>
      <c r="Y1220" s="392"/>
      <c r="Z1220" s="392"/>
      <c r="AA1220" s="392"/>
      <c r="AB1220" s="392"/>
      <c r="AC1220" s="392"/>
      <c r="AD1220" s="392"/>
      <c r="AE1220" s="250"/>
      <c r="AF1220" s="250"/>
      <c r="AG1220" s="315"/>
      <c r="AH1220" s="392"/>
      <c r="AI1220" s="392"/>
      <c r="AJ1220" s="392"/>
      <c r="AK1220" s="392"/>
      <c r="AL1220" s="250"/>
      <c r="AM1220" s="392"/>
      <c r="AN1220" s="392"/>
      <c r="AO1220" s="250"/>
      <c r="AP1220" s="393"/>
      <c r="AQ1220" s="337"/>
      <c r="AR1220" s="336"/>
      <c r="AS1220" s="336"/>
      <c r="AT1220" s="336"/>
      <c r="AU1220" s="336"/>
      <c r="AV1220" s="336"/>
      <c r="AW1220" s="336"/>
      <c r="AX1220" s="336"/>
      <c r="AY1220" s="336"/>
      <c r="AZ1220" s="336"/>
      <c r="BA1220" s="336"/>
      <c r="BB1220" s="336"/>
      <c r="BC1220" s="336"/>
      <c r="BD1220" s="336"/>
      <c r="BE1220" s="336"/>
      <c r="BF1220" s="336"/>
    </row>
    <row r="1221" spans="1:58" s="109" customFormat="1" ht="12.95" customHeight="1">
      <c r="A1221" s="386"/>
      <c r="B1221" s="387"/>
      <c r="C1221" s="250"/>
      <c r="D1221" s="250"/>
      <c r="E1221" s="250"/>
      <c r="F1221" s="388"/>
      <c r="G1221" s="389"/>
      <c r="H1221" s="389"/>
      <c r="I1221" s="389"/>
      <c r="J1221" s="389"/>
      <c r="K1221" s="390"/>
      <c r="L1221" s="250"/>
      <c r="M1221" s="345"/>
      <c r="N1221" s="252"/>
      <c r="O1221" s="251" t="str">
        <f>IFERROR(INDEX('Pipe Table'!$A$3:$R$39,MATCH('WELD LOG'!N1221,'Pipe Table'!$A$3:$A$39,),MATCH('WELD LOG'!M1221,'Pipe Table'!$A$3:$R$3,0)),"")</f>
        <v/>
      </c>
      <c r="P1221" s="601">
        <f t="shared" si="18"/>
        <v>0</v>
      </c>
      <c r="Q1221" s="391"/>
      <c r="R1221" s="389"/>
      <c r="S1221" s="250"/>
      <c r="T1221" s="389"/>
      <c r="U1221" s="250"/>
      <c r="V1221" s="350"/>
      <c r="W1221" s="389"/>
      <c r="X1221" s="392"/>
      <c r="Y1221" s="392"/>
      <c r="Z1221" s="392"/>
      <c r="AA1221" s="392"/>
      <c r="AB1221" s="392"/>
      <c r="AC1221" s="392"/>
      <c r="AD1221" s="392"/>
      <c r="AE1221" s="250"/>
      <c r="AF1221" s="250"/>
      <c r="AG1221" s="315"/>
      <c r="AH1221" s="392"/>
      <c r="AI1221" s="392"/>
      <c r="AJ1221" s="392"/>
      <c r="AK1221" s="392"/>
      <c r="AL1221" s="250"/>
      <c r="AM1221" s="392"/>
      <c r="AN1221" s="392"/>
      <c r="AO1221" s="250"/>
      <c r="AP1221" s="393"/>
      <c r="AQ1221" s="337"/>
      <c r="AR1221" s="336"/>
      <c r="AS1221" s="336"/>
      <c r="AT1221" s="336"/>
      <c r="AU1221" s="336"/>
      <c r="AV1221" s="336"/>
      <c r="AW1221" s="336"/>
      <c r="AX1221" s="336"/>
      <c r="AY1221" s="336"/>
      <c r="AZ1221" s="336"/>
      <c r="BA1221" s="336"/>
      <c r="BB1221" s="336"/>
      <c r="BC1221" s="336"/>
      <c r="BD1221" s="336"/>
      <c r="BE1221" s="336"/>
      <c r="BF1221" s="336"/>
    </row>
    <row r="1222" spans="1:58" s="109" customFormat="1" ht="12.95" customHeight="1">
      <c r="A1222" s="386"/>
      <c r="B1222" s="387"/>
      <c r="C1222" s="250"/>
      <c r="D1222" s="250"/>
      <c r="E1222" s="250"/>
      <c r="F1222" s="388"/>
      <c r="G1222" s="389"/>
      <c r="H1222" s="389"/>
      <c r="I1222" s="389"/>
      <c r="J1222" s="389"/>
      <c r="K1222" s="390"/>
      <c r="L1222" s="250"/>
      <c r="M1222" s="345"/>
      <c r="N1222" s="252"/>
      <c r="O1222" s="251" t="str">
        <f>IFERROR(INDEX('Pipe Table'!$A$3:$R$39,MATCH('WELD LOG'!N1222,'Pipe Table'!$A$3:$A$39,),MATCH('WELD LOG'!M1222,'Pipe Table'!$A$3:$R$3,0)),"")</f>
        <v/>
      </c>
      <c r="P1222" s="601">
        <f t="shared" ref="P1222:P1285" si="19">N1222*PI()</f>
        <v>0</v>
      </c>
      <c r="Q1222" s="391"/>
      <c r="R1222" s="389"/>
      <c r="S1222" s="250"/>
      <c r="T1222" s="389"/>
      <c r="U1222" s="250"/>
      <c r="V1222" s="350"/>
      <c r="W1222" s="389"/>
      <c r="X1222" s="392"/>
      <c r="Y1222" s="392"/>
      <c r="Z1222" s="392"/>
      <c r="AA1222" s="392"/>
      <c r="AB1222" s="392"/>
      <c r="AC1222" s="392"/>
      <c r="AD1222" s="392"/>
      <c r="AE1222" s="250"/>
      <c r="AF1222" s="250"/>
      <c r="AG1222" s="315"/>
      <c r="AH1222" s="392"/>
      <c r="AI1222" s="392"/>
      <c r="AJ1222" s="392"/>
      <c r="AK1222" s="392"/>
      <c r="AL1222" s="250"/>
      <c r="AM1222" s="392"/>
      <c r="AN1222" s="392"/>
      <c r="AO1222" s="250"/>
      <c r="AP1222" s="393"/>
      <c r="AQ1222" s="337"/>
      <c r="AR1222" s="336"/>
      <c r="AS1222" s="336"/>
      <c r="AT1222" s="336"/>
      <c r="AU1222" s="336"/>
      <c r="AV1222" s="336"/>
      <c r="AW1222" s="336"/>
      <c r="AX1222" s="336"/>
      <c r="AY1222" s="336"/>
      <c r="AZ1222" s="336"/>
      <c r="BA1222" s="336"/>
      <c r="BB1222" s="336"/>
      <c r="BC1222" s="336"/>
      <c r="BD1222" s="336"/>
      <c r="BE1222" s="336"/>
      <c r="BF1222" s="336"/>
    </row>
    <row r="1223" spans="1:58" s="109" customFormat="1" ht="12.95" customHeight="1">
      <c r="A1223" s="386"/>
      <c r="B1223" s="387"/>
      <c r="C1223" s="250"/>
      <c r="D1223" s="250"/>
      <c r="E1223" s="250"/>
      <c r="F1223" s="388"/>
      <c r="G1223" s="389"/>
      <c r="H1223" s="389"/>
      <c r="I1223" s="389"/>
      <c r="J1223" s="389"/>
      <c r="K1223" s="390"/>
      <c r="L1223" s="250"/>
      <c r="M1223" s="345"/>
      <c r="N1223" s="252"/>
      <c r="O1223" s="251" t="str">
        <f>IFERROR(INDEX('Pipe Table'!$A$3:$R$39,MATCH('WELD LOG'!N1223,'Pipe Table'!$A$3:$A$39,),MATCH('WELD LOG'!M1223,'Pipe Table'!$A$3:$R$3,0)),"")</f>
        <v/>
      </c>
      <c r="P1223" s="601">
        <f t="shared" si="19"/>
        <v>0</v>
      </c>
      <c r="Q1223" s="391"/>
      <c r="R1223" s="389"/>
      <c r="S1223" s="250"/>
      <c r="T1223" s="389"/>
      <c r="U1223" s="250"/>
      <c r="V1223" s="350"/>
      <c r="W1223" s="389"/>
      <c r="X1223" s="392"/>
      <c r="Y1223" s="392"/>
      <c r="Z1223" s="392"/>
      <c r="AA1223" s="392"/>
      <c r="AB1223" s="392"/>
      <c r="AC1223" s="392"/>
      <c r="AD1223" s="392"/>
      <c r="AE1223" s="250"/>
      <c r="AF1223" s="250"/>
      <c r="AG1223" s="315"/>
      <c r="AH1223" s="392"/>
      <c r="AI1223" s="392"/>
      <c r="AJ1223" s="392"/>
      <c r="AK1223" s="392"/>
      <c r="AL1223" s="250"/>
      <c r="AM1223" s="392"/>
      <c r="AN1223" s="392"/>
      <c r="AO1223" s="250"/>
      <c r="AP1223" s="393"/>
      <c r="AQ1223" s="337"/>
      <c r="AR1223" s="336"/>
      <c r="AS1223" s="336"/>
      <c r="AT1223" s="336"/>
      <c r="AU1223" s="336"/>
      <c r="AV1223" s="336"/>
      <c r="AW1223" s="336"/>
      <c r="AX1223" s="336"/>
      <c r="AY1223" s="336"/>
      <c r="AZ1223" s="336"/>
      <c r="BA1223" s="336"/>
      <c r="BB1223" s="336"/>
      <c r="BC1223" s="336"/>
      <c r="BD1223" s="336"/>
      <c r="BE1223" s="336"/>
      <c r="BF1223" s="336"/>
    </row>
    <row r="1224" spans="1:58" s="109" customFormat="1" ht="12.95" customHeight="1">
      <c r="A1224" s="386"/>
      <c r="B1224" s="387"/>
      <c r="C1224" s="250"/>
      <c r="D1224" s="250"/>
      <c r="E1224" s="250"/>
      <c r="F1224" s="388"/>
      <c r="G1224" s="389"/>
      <c r="H1224" s="389"/>
      <c r="I1224" s="389"/>
      <c r="J1224" s="389"/>
      <c r="K1224" s="390"/>
      <c r="L1224" s="250"/>
      <c r="M1224" s="345"/>
      <c r="N1224" s="252"/>
      <c r="O1224" s="251" t="str">
        <f>IFERROR(INDEX('Pipe Table'!$A$3:$R$39,MATCH('WELD LOG'!N1224,'Pipe Table'!$A$3:$A$39,),MATCH('WELD LOG'!M1224,'Pipe Table'!$A$3:$R$3,0)),"")</f>
        <v/>
      </c>
      <c r="P1224" s="601">
        <f t="shared" si="19"/>
        <v>0</v>
      </c>
      <c r="Q1224" s="391"/>
      <c r="R1224" s="389"/>
      <c r="S1224" s="250"/>
      <c r="T1224" s="389"/>
      <c r="U1224" s="250"/>
      <c r="V1224" s="350"/>
      <c r="W1224" s="389"/>
      <c r="X1224" s="392"/>
      <c r="Y1224" s="392"/>
      <c r="Z1224" s="392"/>
      <c r="AA1224" s="392"/>
      <c r="AB1224" s="392"/>
      <c r="AC1224" s="392"/>
      <c r="AD1224" s="392"/>
      <c r="AE1224" s="250"/>
      <c r="AF1224" s="250"/>
      <c r="AG1224" s="315"/>
      <c r="AH1224" s="392"/>
      <c r="AI1224" s="392"/>
      <c r="AJ1224" s="392"/>
      <c r="AK1224" s="392"/>
      <c r="AL1224" s="250"/>
      <c r="AM1224" s="392"/>
      <c r="AN1224" s="392"/>
      <c r="AO1224" s="250"/>
      <c r="AP1224" s="393"/>
      <c r="AQ1224" s="337"/>
      <c r="AR1224" s="336"/>
      <c r="AS1224" s="336"/>
      <c r="AT1224" s="336"/>
      <c r="AU1224" s="336"/>
      <c r="AV1224" s="336"/>
      <c r="AW1224" s="336"/>
      <c r="AX1224" s="336"/>
      <c r="AY1224" s="336"/>
      <c r="AZ1224" s="336"/>
      <c r="BA1224" s="336"/>
      <c r="BB1224" s="336"/>
      <c r="BC1224" s="336"/>
      <c r="BD1224" s="336"/>
      <c r="BE1224" s="336"/>
      <c r="BF1224" s="336"/>
    </row>
    <row r="1225" spans="1:58" s="109" customFormat="1" ht="12.95" customHeight="1">
      <c r="A1225" s="386"/>
      <c r="B1225" s="387"/>
      <c r="C1225" s="250"/>
      <c r="D1225" s="250"/>
      <c r="E1225" s="250"/>
      <c r="F1225" s="388"/>
      <c r="G1225" s="389"/>
      <c r="H1225" s="389"/>
      <c r="I1225" s="389"/>
      <c r="J1225" s="389"/>
      <c r="K1225" s="390"/>
      <c r="L1225" s="250"/>
      <c r="M1225" s="345"/>
      <c r="N1225" s="252"/>
      <c r="O1225" s="251" t="str">
        <f>IFERROR(INDEX('Pipe Table'!$A$3:$R$39,MATCH('WELD LOG'!N1225,'Pipe Table'!$A$3:$A$39,),MATCH('WELD LOG'!M1225,'Pipe Table'!$A$3:$R$3,0)),"")</f>
        <v/>
      </c>
      <c r="P1225" s="601">
        <f t="shared" si="19"/>
        <v>0</v>
      </c>
      <c r="Q1225" s="391"/>
      <c r="R1225" s="389"/>
      <c r="S1225" s="250"/>
      <c r="T1225" s="389"/>
      <c r="U1225" s="250"/>
      <c r="V1225" s="350"/>
      <c r="W1225" s="389"/>
      <c r="X1225" s="392"/>
      <c r="Y1225" s="392"/>
      <c r="Z1225" s="392"/>
      <c r="AA1225" s="392"/>
      <c r="AB1225" s="392"/>
      <c r="AC1225" s="392"/>
      <c r="AD1225" s="392"/>
      <c r="AE1225" s="250"/>
      <c r="AF1225" s="250"/>
      <c r="AG1225" s="315"/>
      <c r="AH1225" s="392"/>
      <c r="AI1225" s="392"/>
      <c r="AJ1225" s="392"/>
      <c r="AK1225" s="392"/>
      <c r="AL1225" s="250"/>
      <c r="AM1225" s="392"/>
      <c r="AN1225" s="392"/>
      <c r="AO1225" s="250"/>
      <c r="AP1225" s="393"/>
      <c r="AQ1225" s="337"/>
      <c r="AR1225" s="336"/>
      <c r="AS1225" s="336"/>
      <c r="AT1225" s="336"/>
      <c r="AU1225" s="336"/>
      <c r="AV1225" s="336"/>
      <c r="AW1225" s="336"/>
      <c r="AX1225" s="336"/>
      <c r="AY1225" s="336"/>
      <c r="AZ1225" s="336"/>
      <c r="BA1225" s="336"/>
      <c r="BB1225" s="336"/>
      <c r="BC1225" s="336"/>
      <c r="BD1225" s="336"/>
      <c r="BE1225" s="336"/>
      <c r="BF1225" s="336"/>
    </row>
    <row r="1226" spans="1:58" s="109" customFormat="1" ht="12.95" customHeight="1">
      <c r="A1226" s="386"/>
      <c r="B1226" s="387"/>
      <c r="C1226" s="250"/>
      <c r="D1226" s="250"/>
      <c r="E1226" s="250"/>
      <c r="F1226" s="388"/>
      <c r="G1226" s="389"/>
      <c r="H1226" s="389"/>
      <c r="I1226" s="389"/>
      <c r="J1226" s="389"/>
      <c r="K1226" s="390"/>
      <c r="L1226" s="250"/>
      <c r="M1226" s="345"/>
      <c r="N1226" s="252"/>
      <c r="O1226" s="251" t="str">
        <f>IFERROR(INDEX('Pipe Table'!$A$3:$R$39,MATCH('WELD LOG'!N1226,'Pipe Table'!$A$3:$A$39,),MATCH('WELD LOG'!M1226,'Pipe Table'!$A$3:$R$3,0)),"")</f>
        <v/>
      </c>
      <c r="P1226" s="601">
        <f t="shared" si="19"/>
        <v>0</v>
      </c>
      <c r="Q1226" s="391"/>
      <c r="R1226" s="389"/>
      <c r="S1226" s="250"/>
      <c r="T1226" s="389"/>
      <c r="U1226" s="250"/>
      <c r="V1226" s="350"/>
      <c r="W1226" s="389"/>
      <c r="X1226" s="392"/>
      <c r="Y1226" s="392"/>
      <c r="Z1226" s="392"/>
      <c r="AA1226" s="392"/>
      <c r="AB1226" s="392"/>
      <c r="AC1226" s="392"/>
      <c r="AD1226" s="392"/>
      <c r="AE1226" s="250"/>
      <c r="AF1226" s="250"/>
      <c r="AG1226" s="315"/>
      <c r="AH1226" s="392"/>
      <c r="AI1226" s="392"/>
      <c r="AJ1226" s="392"/>
      <c r="AK1226" s="392"/>
      <c r="AL1226" s="250"/>
      <c r="AM1226" s="392"/>
      <c r="AN1226" s="392"/>
      <c r="AO1226" s="250"/>
      <c r="AP1226" s="393"/>
      <c r="AQ1226" s="337"/>
      <c r="AR1226" s="336"/>
      <c r="AS1226" s="336"/>
      <c r="AT1226" s="336"/>
      <c r="AU1226" s="336"/>
      <c r="AV1226" s="336"/>
      <c r="AW1226" s="336"/>
      <c r="AX1226" s="336"/>
      <c r="AY1226" s="336"/>
      <c r="AZ1226" s="336"/>
      <c r="BA1226" s="336"/>
      <c r="BB1226" s="336"/>
      <c r="BC1226" s="336"/>
      <c r="BD1226" s="336"/>
      <c r="BE1226" s="336"/>
      <c r="BF1226" s="336"/>
    </row>
    <row r="1227" spans="1:58" s="109" customFormat="1" ht="12.95" customHeight="1">
      <c r="A1227" s="386"/>
      <c r="B1227" s="387"/>
      <c r="C1227" s="250"/>
      <c r="D1227" s="250"/>
      <c r="E1227" s="250"/>
      <c r="F1227" s="388"/>
      <c r="G1227" s="389"/>
      <c r="H1227" s="389"/>
      <c r="I1227" s="389"/>
      <c r="J1227" s="389"/>
      <c r="K1227" s="390"/>
      <c r="L1227" s="250"/>
      <c r="M1227" s="345"/>
      <c r="N1227" s="252"/>
      <c r="O1227" s="251" t="str">
        <f>IFERROR(INDEX('Pipe Table'!$A$3:$R$39,MATCH('WELD LOG'!N1227,'Pipe Table'!$A$3:$A$39,),MATCH('WELD LOG'!M1227,'Pipe Table'!$A$3:$R$3,0)),"")</f>
        <v/>
      </c>
      <c r="P1227" s="601">
        <f t="shared" si="19"/>
        <v>0</v>
      </c>
      <c r="Q1227" s="391"/>
      <c r="R1227" s="389"/>
      <c r="S1227" s="250"/>
      <c r="T1227" s="389"/>
      <c r="U1227" s="250"/>
      <c r="V1227" s="350"/>
      <c r="W1227" s="389"/>
      <c r="X1227" s="392"/>
      <c r="Y1227" s="392"/>
      <c r="Z1227" s="392"/>
      <c r="AA1227" s="392"/>
      <c r="AB1227" s="392"/>
      <c r="AC1227" s="392"/>
      <c r="AD1227" s="392"/>
      <c r="AE1227" s="250"/>
      <c r="AF1227" s="250"/>
      <c r="AG1227" s="315"/>
      <c r="AH1227" s="392"/>
      <c r="AI1227" s="392"/>
      <c r="AJ1227" s="392"/>
      <c r="AK1227" s="392"/>
      <c r="AL1227" s="250"/>
      <c r="AM1227" s="392"/>
      <c r="AN1227" s="392"/>
      <c r="AO1227" s="250"/>
      <c r="AP1227" s="393"/>
      <c r="AQ1227" s="337"/>
      <c r="AR1227" s="336"/>
      <c r="AS1227" s="336"/>
      <c r="AT1227" s="336"/>
      <c r="AU1227" s="336"/>
      <c r="AV1227" s="336"/>
      <c r="AW1227" s="336"/>
      <c r="AX1227" s="336"/>
      <c r="AY1227" s="336"/>
      <c r="AZ1227" s="336"/>
      <c r="BA1227" s="336"/>
      <c r="BB1227" s="336"/>
      <c r="BC1227" s="336"/>
      <c r="BD1227" s="336"/>
      <c r="BE1227" s="336"/>
      <c r="BF1227" s="336"/>
    </row>
    <row r="1228" spans="1:58" s="111" customFormat="1" ht="12.95" customHeight="1">
      <c r="A1228" s="386"/>
      <c r="B1228" s="387"/>
      <c r="C1228" s="250"/>
      <c r="D1228" s="250"/>
      <c r="E1228" s="250"/>
      <c r="F1228" s="388"/>
      <c r="G1228" s="389"/>
      <c r="H1228" s="389"/>
      <c r="I1228" s="389"/>
      <c r="J1228" s="389"/>
      <c r="K1228" s="390"/>
      <c r="L1228" s="250"/>
      <c r="M1228" s="345"/>
      <c r="N1228" s="252"/>
      <c r="O1228" s="251" t="str">
        <f>IFERROR(INDEX('Pipe Table'!$A$3:$R$39,MATCH('WELD LOG'!N1228,'Pipe Table'!$A$3:$A$39,),MATCH('WELD LOG'!M1228,'Pipe Table'!$A$3:$R$3,0)),"")</f>
        <v/>
      </c>
      <c r="P1228" s="601">
        <f t="shared" si="19"/>
        <v>0</v>
      </c>
      <c r="Q1228" s="391"/>
      <c r="R1228" s="389"/>
      <c r="S1228" s="250"/>
      <c r="T1228" s="389"/>
      <c r="U1228" s="250"/>
      <c r="V1228" s="350"/>
      <c r="W1228" s="389"/>
      <c r="X1228" s="392"/>
      <c r="Y1228" s="392"/>
      <c r="Z1228" s="392"/>
      <c r="AA1228" s="392"/>
      <c r="AB1228" s="392"/>
      <c r="AC1228" s="392"/>
      <c r="AD1228" s="392"/>
      <c r="AE1228" s="250"/>
      <c r="AF1228" s="250"/>
      <c r="AG1228" s="315"/>
      <c r="AH1228" s="392"/>
      <c r="AI1228" s="392"/>
      <c r="AJ1228" s="392"/>
      <c r="AK1228" s="392"/>
      <c r="AL1228" s="250"/>
      <c r="AM1228" s="392"/>
      <c r="AN1228" s="392"/>
      <c r="AO1228" s="250"/>
      <c r="AP1228" s="393"/>
      <c r="AQ1228" s="337"/>
      <c r="AR1228" s="336"/>
      <c r="AS1228" s="336"/>
      <c r="AT1228" s="336"/>
      <c r="AU1228" s="338"/>
      <c r="AV1228" s="338"/>
      <c r="AW1228" s="338"/>
      <c r="AX1228" s="338"/>
      <c r="AY1228" s="338"/>
      <c r="AZ1228" s="338"/>
      <c r="BA1228" s="338"/>
      <c r="BB1228" s="338"/>
      <c r="BC1228" s="338"/>
      <c r="BD1228" s="338"/>
      <c r="BE1228" s="338"/>
      <c r="BF1228" s="338"/>
    </row>
    <row r="1229" spans="1:58" s="109" customFormat="1" ht="12.95" customHeight="1">
      <c r="A1229" s="386"/>
      <c r="B1229" s="387"/>
      <c r="C1229" s="250"/>
      <c r="D1229" s="250"/>
      <c r="E1229" s="250"/>
      <c r="F1229" s="388"/>
      <c r="G1229" s="389"/>
      <c r="H1229" s="389"/>
      <c r="I1229" s="389"/>
      <c r="J1229" s="389"/>
      <c r="K1229" s="390"/>
      <c r="L1229" s="250"/>
      <c r="M1229" s="345"/>
      <c r="N1229" s="252"/>
      <c r="O1229" s="251" t="str">
        <f>IFERROR(INDEX('Pipe Table'!$A$3:$R$39,MATCH('WELD LOG'!N1229,'Pipe Table'!$A$3:$A$39,),MATCH('WELD LOG'!M1229,'Pipe Table'!$A$3:$R$3,0)),"")</f>
        <v/>
      </c>
      <c r="P1229" s="601">
        <f t="shared" si="19"/>
        <v>0</v>
      </c>
      <c r="Q1229" s="391"/>
      <c r="R1229" s="389"/>
      <c r="S1229" s="250"/>
      <c r="T1229" s="389"/>
      <c r="U1229" s="250"/>
      <c r="V1229" s="350"/>
      <c r="W1229" s="389"/>
      <c r="X1229" s="392"/>
      <c r="Y1229" s="392"/>
      <c r="Z1229" s="392"/>
      <c r="AA1229" s="392"/>
      <c r="AB1229" s="392"/>
      <c r="AC1229" s="392"/>
      <c r="AD1229" s="392"/>
      <c r="AE1229" s="250"/>
      <c r="AF1229" s="250"/>
      <c r="AG1229" s="315"/>
      <c r="AH1229" s="392"/>
      <c r="AI1229" s="392"/>
      <c r="AJ1229" s="392"/>
      <c r="AK1229" s="392"/>
      <c r="AL1229" s="250"/>
      <c r="AM1229" s="392"/>
      <c r="AN1229" s="392"/>
      <c r="AO1229" s="250"/>
      <c r="AP1229" s="393"/>
      <c r="AQ1229" s="337"/>
      <c r="AR1229" s="336"/>
      <c r="AS1229" s="336"/>
      <c r="AT1229" s="336"/>
      <c r="AU1229" s="336"/>
      <c r="AV1229" s="336"/>
      <c r="AW1229" s="336"/>
      <c r="AX1229" s="336"/>
      <c r="AY1229" s="336"/>
      <c r="AZ1229" s="336"/>
      <c r="BA1229" s="336"/>
      <c r="BB1229" s="336"/>
      <c r="BC1229" s="336"/>
      <c r="BD1229" s="336"/>
      <c r="BE1229" s="336"/>
      <c r="BF1229" s="336"/>
    </row>
    <row r="1230" spans="1:58" s="109" customFormat="1" ht="12.95" customHeight="1">
      <c r="A1230" s="386"/>
      <c r="B1230" s="387"/>
      <c r="C1230" s="250"/>
      <c r="D1230" s="250"/>
      <c r="E1230" s="250"/>
      <c r="F1230" s="388"/>
      <c r="G1230" s="389"/>
      <c r="H1230" s="389"/>
      <c r="I1230" s="389"/>
      <c r="J1230" s="389"/>
      <c r="K1230" s="390"/>
      <c r="L1230" s="250"/>
      <c r="M1230" s="345"/>
      <c r="N1230" s="252"/>
      <c r="O1230" s="251" t="str">
        <f>IFERROR(INDEX('Pipe Table'!$A$3:$R$39,MATCH('WELD LOG'!N1230,'Pipe Table'!$A$3:$A$39,),MATCH('WELD LOG'!M1230,'Pipe Table'!$A$3:$R$3,0)),"")</f>
        <v/>
      </c>
      <c r="P1230" s="601">
        <f t="shared" si="19"/>
        <v>0</v>
      </c>
      <c r="Q1230" s="391"/>
      <c r="R1230" s="389"/>
      <c r="S1230" s="250"/>
      <c r="T1230" s="389"/>
      <c r="U1230" s="250"/>
      <c r="V1230" s="350"/>
      <c r="W1230" s="389"/>
      <c r="X1230" s="392"/>
      <c r="Y1230" s="392"/>
      <c r="Z1230" s="392"/>
      <c r="AA1230" s="392"/>
      <c r="AB1230" s="392"/>
      <c r="AC1230" s="392"/>
      <c r="AD1230" s="392"/>
      <c r="AE1230" s="250"/>
      <c r="AF1230" s="250"/>
      <c r="AG1230" s="315"/>
      <c r="AH1230" s="392"/>
      <c r="AI1230" s="392"/>
      <c r="AJ1230" s="392"/>
      <c r="AK1230" s="392"/>
      <c r="AL1230" s="250"/>
      <c r="AM1230" s="392"/>
      <c r="AN1230" s="392"/>
      <c r="AO1230" s="250"/>
      <c r="AP1230" s="393"/>
      <c r="AQ1230" s="337"/>
      <c r="AR1230" s="336"/>
      <c r="AS1230" s="336"/>
      <c r="AT1230" s="336"/>
      <c r="AU1230" s="336"/>
      <c r="AV1230" s="336"/>
      <c r="AW1230" s="336"/>
      <c r="AX1230" s="336"/>
      <c r="AY1230" s="336"/>
      <c r="AZ1230" s="336"/>
      <c r="BA1230" s="336"/>
      <c r="BB1230" s="336"/>
      <c r="BC1230" s="336"/>
      <c r="BD1230" s="336"/>
      <c r="BE1230" s="336"/>
      <c r="BF1230" s="336"/>
    </row>
    <row r="1231" spans="1:58" s="109" customFormat="1" ht="12.95" customHeight="1">
      <c r="A1231" s="386"/>
      <c r="B1231" s="387"/>
      <c r="C1231" s="250"/>
      <c r="D1231" s="250"/>
      <c r="E1231" s="250"/>
      <c r="F1231" s="388"/>
      <c r="G1231" s="389"/>
      <c r="H1231" s="389"/>
      <c r="I1231" s="389"/>
      <c r="J1231" s="389"/>
      <c r="K1231" s="390"/>
      <c r="L1231" s="250"/>
      <c r="M1231" s="250"/>
      <c r="N1231" s="252"/>
      <c r="O1231" s="251" t="str">
        <f>IFERROR(INDEX('Pipe Table'!$A$3:$R$39,MATCH('WELD LOG'!N1231,'Pipe Table'!$A$3:$A$39,),MATCH('WELD LOG'!M1231,'Pipe Table'!$A$3:$R$3,0)),"")</f>
        <v/>
      </c>
      <c r="P1231" s="601">
        <f t="shared" si="19"/>
        <v>0</v>
      </c>
      <c r="Q1231" s="391"/>
      <c r="R1231" s="389"/>
      <c r="S1231" s="250"/>
      <c r="T1231" s="389"/>
      <c r="U1231" s="250"/>
      <c r="V1231" s="312"/>
      <c r="W1231" s="389"/>
      <c r="X1231" s="392"/>
      <c r="Y1231" s="392"/>
      <c r="Z1231" s="392"/>
      <c r="AA1231" s="392"/>
      <c r="AB1231" s="392"/>
      <c r="AC1231" s="392"/>
      <c r="AD1231" s="392"/>
      <c r="AE1231" s="250"/>
      <c r="AF1231" s="250"/>
      <c r="AG1231" s="315"/>
      <c r="AH1231" s="392"/>
      <c r="AI1231" s="392"/>
      <c r="AJ1231" s="392"/>
      <c r="AK1231" s="392"/>
      <c r="AL1231" s="250"/>
      <c r="AM1231" s="392"/>
      <c r="AN1231" s="392"/>
      <c r="AO1231" s="250"/>
      <c r="AP1231" s="393"/>
      <c r="AQ1231" s="337"/>
      <c r="AR1231" s="336"/>
      <c r="AS1231" s="336"/>
      <c r="AT1231" s="336"/>
      <c r="AU1231" s="336"/>
      <c r="AV1231" s="336"/>
      <c r="AW1231" s="336"/>
      <c r="AX1231" s="336"/>
      <c r="AY1231" s="336"/>
      <c r="AZ1231" s="336"/>
      <c r="BA1231" s="336"/>
      <c r="BB1231" s="336"/>
      <c r="BC1231" s="336"/>
      <c r="BD1231" s="336"/>
      <c r="BE1231" s="336"/>
      <c r="BF1231" s="336"/>
    </row>
    <row r="1232" spans="1:58" s="109" customFormat="1" ht="12.95" customHeight="1">
      <c r="A1232" s="386"/>
      <c r="B1232" s="387"/>
      <c r="C1232" s="250"/>
      <c r="D1232" s="250"/>
      <c r="E1232" s="250"/>
      <c r="F1232" s="388"/>
      <c r="G1232" s="389"/>
      <c r="H1232" s="389"/>
      <c r="I1232" s="389"/>
      <c r="J1232" s="389"/>
      <c r="K1232" s="390"/>
      <c r="L1232" s="250"/>
      <c r="M1232" s="250"/>
      <c r="N1232" s="252"/>
      <c r="O1232" s="251" t="str">
        <f>IFERROR(INDEX('Pipe Table'!$A$3:$R$39,MATCH('WELD LOG'!N1232,'Pipe Table'!$A$3:$A$39,),MATCH('WELD LOG'!M1232,'Pipe Table'!$A$3:$R$3,0)),"")</f>
        <v/>
      </c>
      <c r="P1232" s="601">
        <f t="shared" si="19"/>
        <v>0</v>
      </c>
      <c r="Q1232" s="391"/>
      <c r="R1232" s="389"/>
      <c r="S1232" s="250"/>
      <c r="T1232" s="389"/>
      <c r="U1232" s="250"/>
      <c r="V1232" s="350"/>
      <c r="W1232" s="389"/>
      <c r="X1232" s="392"/>
      <c r="Y1232" s="392"/>
      <c r="Z1232" s="392"/>
      <c r="AA1232" s="392"/>
      <c r="AB1232" s="392"/>
      <c r="AC1232" s="392"/>
      <c r="AD1232" s="392"/>
      <c r="AE1232" s="250"/>
      <c r="AF1232" s="250"/>
      <c r="AG1232" s="315"/>
      <c r="AH1232" s="392"/>
      <c r="AI1232" s="392"/>
      <c r="AJ1232" s="392"/>
      <c r="AK1232" s="392"/>
      <c r="AL1232" s="250"/>
      <c r="AM1232" s="392"/>
      <c r="AN1232" s="392"/>
      <c r="AO1232" s="250"/>
      <c r="AP1232" s="393"/>
      <c r="AQ1232" s="337"/>
      <c r="AR1232" s="336"/>
      <c r="AS1232" s="336"/>
      <c r="AT1232" s="336"/>
      <c r="AU1232" s="336"/>
      <c r="AV1232" s="336"/>
      <c r="AW1232" s="336"/>
      <c r="AX1232" s="336"/>
      <c r="AY1232" s="336"/>
      <c r="AZ1232" s="336"/>
      <c r="BA1232" s="336"/>
      <c r="BB1232" s="336"/>
      <c r="BC1232" s="336"/>
      <c r="BD1232" s="336"/>
      <c r="BE1232" s="336"/>
      <c r="BF1232" s="336"/>
    </row>
    <row r="1233" spans="1:58" s="109" customFormat="1" ht="12.95" customHeight="1">
      <c r="A1233" s="386"/>
      <c r="B1233" s="387"/>
      <c r="C1233" s="250"/>
      <c r="D1233" s="250"/>
      <c r="E1233" s="250"/>
      <c r="F1233" s="388"/>
      <c r="G1233" s="389"/>
      <c r="H1233" s="389"/>
      <c r="I1233" s="389"/>
      <c r="J1233" s="389"/>
      <c r="K1233" s="390"/>
      <c r="L1233" s="250"/>
      <c r="M1233" s="250"/>
      <c r="N1233" s="252"/>
      <c r="O1233" s="251" t="str">
        <f>IFERROR(INDEX('Pipe Table'!$A$3:$R$39,MATCH('WELD LOG'!N1233,'Pipe Table'!$A$3:$A$39,),MATCH('WELD LOG'!M1233,'Pipe Table'!$A$3:$R$3,0)),"")</f>
        <v/>
      </c>
      <c r="P1233" s="601">
        <f t="shared" si="19"/>
        <v>0</v>
      </c>
      <c r="Q1233" s="391"/>
      <c r="R1233" s="389"/>
      <c r="S1233" s="250"/>
      <c r="T1233" s="389"/>
      <c r="U1233" s="250"/>
      <c r="V1233" s="350"/>
      <c r="W1233" s="389"/>
      <c r="X1233" s="392"/>
      <c r="Y1233" s="392"/>
      <c r="Z1233" s="392"/>
      <c r="AA1233" s="392"/>
      <c r="AB1233" s="392"/>
      <c r="AC1233" s="392"/>
      <c r="AD1233" s="392"/>
      <c r="AE1233" s="250"/>
      <c r="AF1233" s="250"/>
      <c r="AG1233" s="315"/>
      <c r="AH1233" s="392"/>
      <c r="AI1233" s="392"/>
      <c r="AJ1233" s="392"/>
      <c r="AK1233" s="392"/>
      <c r="AL1233" s="250"/>
      <c r="AM1233" s="392"/>
      <c r="AN1233" s="392"/>
      <c r="AO1233" s="250"/>
      <c r="AP1233" s="393"/>
      <c r="AQ1233" s="337"/>
      <c r="AR1233" s="336"/>
      <c r="AS1233" s="336"/>
      <c r="AT1233" s="336"/>
      <c r="AU1233" s="336"/>
      <c r="AV1233" s="336"/>
      <c r="AW1233" s="336"/>
      <c r="AX1233" s="336"/>
      <c r="AY1233" s="336"/>
      <c r="AZ1233" s="336"/>
      <c r="BA1233" s="336"/>
      <c r="BB1233" s="336"/>
      <c r="BC1233" s="336"/>
      <c r="BD1233" s="336"/>
      <c r="BE1233" s="336"/>
      <c r="BF1233" s="336"/>
    </row>
    <row r="1234" spans="1:58" s="109" customFormat="1" ht="12.95" customHeight="1">
      <c r="A1234" s="386"/>
      <c r="B1234" s="387"/>
      <c r="C1234" s="250"/>
      <c r="D1234" s="250"/>
      <c r="E1234" s="250"/>
      <c r="F1234" s="388"/>
      <c r="G1234" s="389"/>
      <c r="H1234" s="389"/>
      <c r="I1234" s="389"/>
      <c r="J1234" s="389"/>
      <c r="K1234" s="390"/>
      <c r="L1234" s="250"/>
      <c r="M1234" s="250"/>
      <c r="N1234" s="252"/>
      <c r="O1234" s="251" t="str">
        <f>IFERROR(INDEX('Pipe Table'!$A$3:$R$39,MATCH('WELD LOG'!N1234,'Pipe Table'!$A$3:$A$39,),MATCH('WELD LOG'!M1234,'Pipe Table'!$A$3:$R$3,0)),"")</f>
        <v/>
      </c>
      <c r="P1234" s="601">
        <f t="shared" si="19"/>
        <v>0</v>
      </c>
      <c r="Q1234" s="391"/>
      <c r="R1234" s="389"/>
      <c r="S1234" s="250"/>
      <c r="T1234" s="389"/>
      <c r="U1234" s="250"/>
      <c r="V1234" s="350"/>
      <c r="W1234" s="389"/>
      <c r="X1234" s="392"/>
      <c r="Y1234" s="392"/>
      <c r="Z1234" s="392"/>
      <c r="AA1234" s="392"/>
      <c r="AB1234" s="392"/>
      <c r="AC1234" s="392"/>
      <c r="AD1234" s="392"/>
      <c r="AE1234" s="250"/>
      <c r="AF1234" s="250"/>
      <c r="AG1234" s="315"/>
      <c r="AH1234" s="392"/>
      <c r="AI1234" s="392"/>
      <c r="AJ1234" s="392"/>
      <c r="AK1234" s="392"/>
      <c r="AL1234" s="250"/>
      <c r="AM1234" s="392"/>
      <c r="AN1234" s="392"/>
      <c r="AO1234" s="250"/>
      <c r="AP1234" s="393"/>
      <c r="AQ1234" s="337"/>
      <c r="AR1234" s="336"/>
      <c r="AS1234" s="336"/>
      <c r="AT1234" s="336"/>
      <c r="AU1234" s="336"/>
      <c r="AV1234" s="336"/>
      <c r="AW1234" s="336"/>
      <c r="AX1234" s="336"/>
      <c r="AY1234" s="336"/>
      <c r="AZ1234" s="336"/>
      <c r="BA1234" s="336"/>
      <c r="BB1234" s="336"/>
      <c r="BC1234" s="336"/>
      <c r="BD1234" s="336"/>
      <c r="BE1234" s="336"/>
      <c r="BF1234" s="336"/>
    </row>
    <row r="1235" spans="1:58" s="109" customFormat="1" ht="12.95" customHeight="1">
      <c r="A1235" s="386"/>
      <c r="B1235" s="387"/>
      <c r="C1235" s="250"/>
      <c r="D1235" s="250"/>
      <c r="E1235" s="250"/>
      <c r="F1235" s="388"/>
      <c r="G1235" s="389"/>
      <c r="H1235" s="389"/>
      <c r="I1235" s="389"/>
      <c r="J1235" s="389"/>
      <c r="K1235" s="390"/>
      <c r="L1235" s="250"/>
      <c r="M1235" s="250"/>
      <c r="N1235" s="252"/>
      <c r="O1235" s="251" t="str">
        <f>IFERROR(INDEX('Pipe Table'!$A$3:$R$39,MATCH('WELD LOG'!N1235,'Pipe Table'!$A$3:$A$39,),MATCH('WELD LOG'!M1235,'Pipe Table'!$A$3:$R$3,0)),"")</f>
        <v/>
      </c>
      <c r="P1235" s="601">
        <f t="shared" si="19"/>
        <v>0</v>
      </c>
      <c r="Q1235" s="391"/>
      <c r="R1235" s="389"/>
      <c r="S1235" s="250"/>
      <c r="T1235" s="389"/>
      <c r="U1235" s="250"/>
      <c r="V1235" s="350"/>
      <c r="W1235" s="389"/>
      <c r="X1235" s="392"/>
      <c r="Y1235" s="392"/>
      <c r="Z1235" s="392"/>
      <c r="AA1235" s="392"/>
      <c r="AB1235" s="392"/>
      <c r="AC1235" s="392"/>
      <c r="AD1235" s="392"/>
      <c r="AE1235" s="250"/>
      <c r="AF1235" s="250"/>
      <c r="AG1235" s="315"/>
      <c r="AH1235" s="392"/>
      <c r="AI1235" s="392"/>
      <c r="AJ1235" s="392"/>
      <c r="AK1235" s="392"/>
      <c r="AL1235" s="250"/>
      <c r="AM1235" s="392"/>
      <c r="AN1235" s="392"/>
      <c r="AO1235" s="250"/>
      <c r="AP1235" s="393"/>
      <c r="AQ1235" s="337"/>
      <c r="AR1235" s="336"/>
      <c r="AS1235" s="336"/>
      <c r="AT1235" s="336"/>
      <c r="AU1235" s="336"/>
      <c r="AV1235" s="336"/>
      <c r="AW1235" s="336"/>
      <c r="AX1235" s="336"/>
      <c r="AY1235" s="336"/>
      <c r="AZ1235" s="336"/>
      <c r="BA1235" s="336"/>
      <c r="BB1235" s="336"/>
      <c r="BC1235" s="336"/>
      <c r="BD1235" s="336"/>
      <c r="BE1235" s="336"/>
      <c r="BF1235" s="336"/>
    </row>
    <row r="1236" spans="1:58" s="109" customFormat="1" ht="12.95" customHeight="1">
      <c r="A1236" s="386"/>
      <c r="B1236" s="387"/>
      <c r="C1236" s="250"/>
      <c r="D1236" s="250"/>
      <c r="E1236" s="250"/>
      <c r="F1236" s="388"/>
      <c r="G1236" s="389"/>
      <c r="H1236" s="389"/>
      <c r="I1236" s="389"/>
      <c r="J1236" s="389"/>
      <c r="K1236" s="390"/>
      <c r="L1236" s="250"/>
      <c r="M1236" s="250"/>
      <c r="N1236" s="252"/>
      <c r="O1236" s="251" t="str">
        <f>IFERROR(INDEX('Pipe Table'!$A$3:$R$39,MATCH('WELD LOG'!N1236,'Pipe Table'!$A$3:$A$39,),MATCH('WELD LOG'!M1236,'Pipe Table'!$A$3:$R$3,0)),"")</f>
        <v/>
      </c>
      <c r="P1236" s="601">
        <f t="shared" si="19"/>
        <v>0</v>
      </c>
      <c r="Q1236" s="391"/>
      <c r="R1236" s="389"/>
      <c r="S1236" s="250"/>
      <c r="T1236" s="389"/>
      <c r="U1236" s="250"/>
      <c r="V1236" s="350"/>
      <c r="W1236" s="389"/>
      <c r="X1236" s="392"/>
      <c r="Y1236" s="392"/>
      <c r="Z1236" s="392"/>
      <c r="AA1236" s="392"/>
      <c r="AB1236" s="392"/>
      <c r="AC1236" s="392"/>
      <c r="AD1236" s="392"/>
      <c r="AE1236" s="250"/>
      <c r="AF1236" s="250"/>
      <c r="AG1236" s="315"/>
      <c r="AH1236" s="392"/>
      <c r="AI1236" s="392"/>
      <c r="AJ1236" s="392"/>
      <c r="AK1236" s="392"/>
      <c r="AL1236" s="250"/>
      <c r="AM1236" s="392"/>
      <c r="AN1236" s="392"/>
      <c r="AO1236" s="250"/>
      <c r="AP1236" s="393"/>
      <c r="AQ1236" s="337"/>
      <c r="AR1236" s="336"/>
      <c r="AS1236" s="336"/>
      <c r="AT1236" s="336"/>
      <c r="AU1236" s="336"/>
      <c r="AV1236" s="336"/>
      <c r="AW1236" s="336"/>
      <c r="AX1236" s="336"/>
      <c r="AY1236" s="336"/>
      <c r="AZ1236" s="336"/>
      <c r="BA1236" s="336"/>
      <c r="BB1236" s="336"/>
      <c r="BC1236" s="336"/>
      <c r="BD1236" s="336"/>
      <c r="BE1236" s="336"/>
      <c r="BF1236" s="336"/>
    </row>
    <row r="1237" spans="1:58" s="109" customFormat="1" ht="12.95" customHeight="1">
      <c r="A1237" s="386"/>
      <c r="B1237" s="387"/>
      <c r="C1237" s="250"/>
      <c r="D1237" s="250"/>
      <c r="E1237" s="250"/>
      <c r="F1237" s="388"/>
      <c r="G1237" s="389"/>
      <c r="H1237" s="389"/>
      <c r="I1237" s="389"/>
      <c r="J1237" s="389"/>
      <c r="K1237" s="390"/>
      <c r="L1237" s="250"/>
      <c r="M1237" s="250"/>
      <c r="N1237" s="252"/>
      <c r="O1237" s="251" t="str">
        <f>IFERROR(INDEX('Pipe Table'!$A$3:$R$39,MATCH('WELD LOG'!N1237,'Pipe Table'!$A$3:$A$39,),MATCH('WELD LOG'!M1237,'Pipe Table'!$A$3:$R$3,0)),"")</f>
        <v/>
      </c>
      <c r="P1237" s="601">
        <f t="shared" si="19"/>
        <v>0</v>
      </c>
      <c r="Q1237" s="391"/>
      <c r="R1237" s="389"/>
      <c r="S1237" s="250"/>
      <c r="T1237" s="389"/>
      <c r="U1237" s="250"/>
      <c r="V1237" s="350"/>
      <c r="W1237" s="389"/>
      <c r="X1237" s="392"/>
      <c r="Y1237" s="392"/>
      <c r="Z1237" s="392"/>
      <c r="AA1237" s="392"/>
      <c r="AB1237" s="392"/>
      <c r="AC1237" s="392"/>
      <c r="AD1237" s="392"/>
      <c r="AE1237" s="250"/>
      <c r="AF1237" s="250"/>
      <c r="AG1237" s="315"/>
      <c r="AH1237" s="392"/>
      <c r="AI1237" s="392"/>
      <c r="AJ1237" s="392"/>
      <c r="AK1237" s="392"/>
      <c r="AL1237" s="250"/>
      <c r="AM1237" s="392"/>
      <c r="AN1237" s="392"/>
      <c r="AO1237" s="250"/>
      <c r="AP1237" s="393"/>
      <c r="AQ1237" s="337"/>
      <c r="AR1237" s="336"/>
      <c r="AS1237" s="336"/>
      <c r="AT1237" s="336"/>
      <c r="AU1237" s="336"/>
      <c r="AV1237" s="336"/>
      <c r="AW1237" s="336"/>
      <c r="AX1237" s="336"/>
      <c r="AY1237" s="336"/>
      <c r="AZ1237" s="336"/>
      <c r="BA1237" s="336"/>
      <c r="BB1237" s="336"/>
      <c r="BC1237" s="336"/>
      <c r="BD1237" s="336"/>
      <c r="BE1237" s="336"/>
      <c r="BF1237" s="336"/>
    </row>
    <row r="1238" spans="1:58" s="109" customFormat="1" ht="12.95" customHeight="1">
      <c r="A1238" s="386"/>
      <c r="B1238" s="387"/>
      <c r="C1238" s="250"/>
      <c r="D1238" s="250"/>
      <c r="E1238" s="250"/>
      <c r="F1238" s="388"/>
      <c r="G1238" s="389"/>
      <c r="H1238" s="389"/>
      <c r="I1238" s="389"/>
      <c r="J1238" s="389"/>
      <c r="K1238" s="390"/>
      <c r="L1238" s="250"/>
      <c r="M1238" s="250"/>
      <c r="N1238" s="252"/>
      <c r="O1238" s="251" t="str">
        <f>IFERROR(INDEX('Pipe Table'!$A$3:$R$39,MATCH('WELD LOG'!N1238,'Pipe Table'!$A$3:$A$39,),MATCH('WELD LOG'!M1238,'Pipe Table'!$A$3:$R$3,0)),"")</f>
        <v/>
      </c>
      <c r="P1238" s="601">
        <f t="shared" si="19"/>
        <v>0</v>
      </c>
      <c r="Q1238" s="391"/>
      <c r="R1238" s="389"/>
      <c r="S1238" s="250"/>
      <c r="T1238" s="389"/>
      <c r="U1238" s="250"/>
      <c r="V1238" s="350"/>
      <c r="W1238" s="389"/>
      <c r="X1238" s="392"/>
      <c r="Y1238" s="392"/>
      <c r="Z1238" s="392"/>
      <c r="AA1238" s="392"/>
      <c r="AB1238" s="392"/>
      <c r="AC1238" s="392"/>
      <c r="AD1238" s="392"/>
      <c r="AE1238" s="250"/>
      <c r="AF1238" s="250"/>
      <c r="AG1238" s="315"/>
      <c r="AH1238" s="392"/>
      <c r="AI1238" s="392"/>
      <c r="AJ1238" s="392"/>
      <c r="AK1238" s="392"/>
      <c r="AL1238" s="250"/>
      <c r="AM1238" s="392"/>
      <c r="AN1238" s="392"/>
      <c r="AO1238" s="250"/>
      <c r="AP1238" s="393"/>
      <c r="AQ1238" s="337"/>
      <c r="AR1238" s="336"/>
      <c r="AS1238" s="336"/>
      <c r="AT1238" s="336"/>
      <c r="AU1238" s="336"/>
      <c r="AV1238" s="336"/>
      <c r="AW1238" s="336"/>
      <c r="AX1238" s="336"/>
      <c r="AY1238" s="336"/>
      <c r="AZ1238" s="336"/>
      <c r="BA1238" s="336"/>
      <c r="BB1238" s="336"/>
      <c r="BC1238" s="336"/>
      <c r="BD1238" s="336"/>
      <c r="BE1238" s="336"/>
      <c r="BF1238" s="336"/>
    </row>
    <row r="1239" spans="1:58" s="109" customFormat="1" ht="12.95" customHeight="1">
      <c r="A1239" s="386"/>
      <c r="B1239" s="387"/>
      <c r="C1239" s="250"/>
      <c r="D1239" s="250"/>
      <c r="E1239" s="250"/>
      <c r="F1239" s="388"/>
      <c r="G1239" s="389"/>
      <c r="H1239" s="389"/>
      <c r="I1239" s="389"/>
      <c r="J1239" s="389"/>
      <c r="K1239" s="390"/>
      <c r="L1239" s="250"/>
      <c r="M1239" s="250"/>
      <c r="N1239" s="252"/>
      <c r="O1239" s="251" t="str">
        <f>IFERROR(INDEX('Pipe Table'!$A$3:$R$39,MATCH('WELD LOG'!N1239,'Pipe Table'!$A$3:$A$39,),MATCH('WELD LOG'!M1239,'Pipe Table'!$A$3:$R$3,0)),"")</f>
        <v/>
      </c>
      <c r="P1239" s="601">
        <f t="shared" si="19"/>
        <v>0</v>
      </c>
      <c r="Q1239" s="391"/>
      <c r="R1239" s="389"/>
      <c r="S1239" s="250"/>
      <c r="T1239" s="389"/>
      <c r="U1239" s="250"/>
      <c r="V1239" s="350"/>
      <c r="W1239" s="389"/>
      <c r="X1239" s="392"/>
      <c r="Y1239" s="392"/>
      <c r="Z1239" s="392"/>
      <c r="AA1239" s="392"/>
      <c r="AB1239" s="392"/>
      <c r="AC1239" s="392"/>
      <c r="AD1239" s="392"/>
      <c r="AE1239" s="250"/>
      <c r="AF1239" s="250"/>
      <c r="AG1239" s="315"/>
      <c r="AH1239" s="392"/>
      <c r="AI1239" s="392"/>
      <c r="AJ1239" s="392"/>
      <c r="AK1239" s="392"/>
      <c r="AL1239" s="250"/>
      <c r="AM1239" s="392"/>
      <c r="AN1239" s="392"/>
      <c r="AO1239" s="250"/>
      <c r="AP1239" s="393"/>
      <c r="AQ1239" s="337"/>
      <c r="AR1239" s="336"/>
      <c r="AS1239" s="336"/>
      <c r="AT1239" s="336"/>
      <c r="AU1239" s="336"/>
      <c r="AV1239" s="336"/>
      <c r="AW1239" s="336"/>
      <c r="AX1239" s="336"/>
      <c r="AY1239" s="336"/>
      <c r="AZ1239" s="336"/>
      <c r="BA1239" s="336"/>
      <c r="BB1239" s="336"/>
      <c r="BC1239" s="336"/>
      <c r="BD1239" s="336"/>
      <c r="BE1239" s="336"/>
      <c r="BF1239" s="336"/>
    </row>
    <row r="1240" spans="1:58" s="109" customFormat="1" ht="12.95" customHeight="1">
      <c r="A1240" s="386"/>
      <c r="B1240" s="387"/>
      <c r="C1240" s="250"/>
      <c r="D1240" s="250"/>
      <c r="E1240" s="250"/>
      <c r="F1240" s="388"/>
      <c r="G1240" s="389"/>
      <c r="H1240" s="389"/>
      <c r="I1240" s="389"/>
      <c r="J1240" s="389"/>
      <c r="K1240" s="390"/>
      <c r="L1240" s="250"/>
      <c r="M1240" s="250"/>
      <c r="N1240" s="252"/>
      <c r="O1240" s="251" t="str">
        <f>IFERROR(INDEX('Pipe Table'!$A$3:$R$39,MATCH('WELD LOG'!N1240,'Pipe Table'!$A$3:$A$39,),MATCH('WELD LOG'!M1240,'Pipe Table'!$A$3:$R$3,0)),"")</f>
        <v/>
      </c>
      <c r="P1240" s="601">
        <f t="shared" si="19"/>
        <v>0</v>
      </c>
      <c r="Q1240" s="391"/>
      <c r="R1240" s="389"/>
      <c r="S1240" s="250"/>
      <c r="T1240" s="389"/>
      <c r="U1240" s="250"/>
      <c r="V1240" s="350"/>
      <c r="W1240" s="389"/>
      <c r="X1240" s="392"/>
      <c r="Y1240" s="392"/>
      <c r="Z1240" s="392"/>
      <c r="AA1240" s="392"/>
      <c r="AB1240" s="392"/>
      <c r="AC1240" s="392"/>
      <c r="AD1240" s="392"/>
      <c r="AE1240" s="250"/>
      <c r="AF1240" s="250"/>
      <c r="AG1240" s="315"/>
      <c r="AH1240" s="392"/>
      <c r="AI1240" s="392"/>
      <c r="AJ1240" s="392"/>
      <c r="AK1240" s="392"/>
      <c r="AL1240" s="250"/>
      <c r="AM1240" s="392"/>
      <c r="AN1240" s="392"/>
      <c r="AO1240" s="250"/>
      <c r="AP1240" s="393"/>
      <c r="AQ1240" s="337"/>
      <c r="AR1240" s="336"/>
      <c r="AS1240" s="336"/>
      <c r="AT1240" s="336"/>
      <c r="AU1240" s="336"/>
      <c r="AV1240" s="336"/>
      <c r="AW1240" s="336"/>
      <c r="AX1240" s="336"/>
      <c r="AY1240" s="336"/>
      <c r="AZ1240" s="336"/>
      <c r="BA1240" s="336"/>
      <c r="BB1240" s="336"/>
      <c r="BC1240" s="336"/>
      <c r="BD1240" s="336"/>
      <c r="BE1240" s="336"/>
      <c r="BF1240" s="336"/>
    </row>
    <row r="1241" spans="1:58" s="109" customFormat="1" ht="12.95" customHeight="1">
      <c r="A1241" s="386"/>
      <c r="B1241" s="387"/>
      <c r="C1241" s="250"/>
      <c r="D1241" s="250"/>
      <c r="E1241" s="250"/>
      <c r="F1241" s="388"/>
      <c r="G1241" s="389"/>
      <c r="H1241" s="389"/>
      <c r="I1241" s="389"/>
      <c r="J1241" s="389"/>
      <c r="K1241" s="390"/>
      <c r="L1241" s="250"/>
      <c r="M1241" s="250"/>
      <c r="N1241" s="252"/>
      <c r="O1241" s="251" t="str">
        <f>IFERROR(INDEX('Pipe Table'!$A$3:$R$39,MATCH('WELD LOG'!N1241,'Pipe Table'!$A$3:$A$39,),MATCH('WELD LOG'!M1241,'Pipe Table'!$A$3:$R$3,0)),"")</f>
        <v/>
      </c>
      <c r="P1241" s="601">
        <f t="shared" si="19"/>
        <v>0</v>
      </c>
      <c r="Q1241" s="391"/>
      <c r="R1241" s="389"/>
      <c r="S1241" s="250"/>
      <c r="T1241" s="389"/>
      <c r="U1241" s="250"/>
      <c r="V1241" s="350"/>
      <c r="W1241" s="389"/>
      <c r="X1241" s="392"/>
      <c r="Y1241" s="392"/>
      <c r="Z1241" s="392"/>
      <c r="AA1241" s="392"/>
      <c r="AB1241" s="392"/>
      <c r="AC1241" s="392"/>
      <c r="AD1241" s="392"/>
      <c r="AE1241" s="250"/>
      <c r="AF1241" s="250"/>
      <c r="AG1241" s="315"/>
      <c r="AH1241" s="392"/>
      <c r="AI1241" s="392"/>
      <c r="AJ1241" s="392"/>
      <c r="AK1241" s="392"/>
      <c r="AL1241" s="250"/>
      <c r="AM1241" s="392"/>
      <c r="AN1241" s="392"/>
      <c r="AO1241" s="250"/>
      <c r="AP1241" s="393"/>
      <c r="AQ1241" s="337"/>
      <c r="AR1241" s="336"/>
      <c r="AS1241" s="336"/>
      <c r="AT1241" s="336"/>
      <c r="AU1241" s="336"/>
      <c r="AV1241" s="336"/>
      <c r="AW1241" s="336"/>
      <c r="AX1241" s="336"/>
      <c r="AY1241" s="336"/>
      <c r="AZ1241" s="336"/>
      <c r="BA1241" s="336"/>
      <c r="BB1241" s="336"/>
      <c r="BC1241" s="336"/>
      <c r="BD1241" s="336"/>
      <c r="BE1241" s="336"/>
      <c r="BF1241" s="336"/>
    </row>
    <row r="1242" spans="1:58" s="109" customFormat="1" ht="12.95" customHeight="1">
      <c r="A1242" s="386"/>
      <c r="B1242" s="387"/>
      <c r="C1242" s="250"/>
      <c r="D1242" s="250"/>
      <c r="E1242" s="250"/>
      <c r="F1242" s="388"/>
      <c r="G1242" s="389"/>
      <c r="H1242" s="389"/>
      <c r="I1242" s="389"/>
      <c r="J1242" s="389"/>
      <c r="K1242" s="390"/>
      <c r="L1242" s="250"/>
      <c r="M1242" s="250"/>
      <c r="N1242" s="252"/>
      <c r="O1242" s="251" t="str">
        <f>IFERROR(INDEX('Pipe Table'!$A$3:$R$39,MATCH('WELD LOG'!N1242,'Pipe Table'!$A$3:$A$39,),MATCH('WELD LOG'!M1242,'Pipe Table'!$A$3:$R$3,0)),"")</f>
        <v/>
      </c>
      <c r="P1242" s="601">
        <f t="shared" si="19"/>
        <v>0</v>
      </c>
      <c r="Q1242" s="391"/>
      <c r="R1242" s="389"/>
      <c r="S1242" s="250"/>
      <c r="T1242" s="389"/>
      <c r="U1242" s="250"/>
      <c r="V1242" s="350"/>
      <c r="W1242" s="389"/>
      <c r="X1242" s="392"/>
      <c r="Y1242" s="392"/>
      <c r="Z1242" s="392"/>
      <c r="AA1242" s="392"/>
      <c r="AB1242" s="392"/>
      <c r="AC1242" s="392"/>
      <c r="AD1242" s="392"/>
      <c r="AE1242" s="250"/>
      <c r="AF1242" s="250"/>
      <c r="AG1242" s="315"/>
      <c r="AH1242" s="392"/>
      <c r="AI1242" s="392"/>
      <c r="AJ1242" s="392"/>
      <c r="AK1242" s="392"/>
      <c r="AL1242" s="250"/>
      <c r="AM1242" s="392"/>
      <c r="AN1242" s="392"/>
      <c r="AO1242" s="250"/>
      <c r="AP1242" s="393"/>
      <c r="AQ1242" s="337"/>
      <c r="AR1242" s="336"/>
      <c r="AS1242" s="336"/>
      <c r="AT1242" s="336"/>
      <c r="AU1242" s="336"/>
      <c r="AV1242" s="336"/>
      <c r="AW1242" s="336"/>
      <c r="AX1242" s="336"/>
      <c r="AY1242" s="336"/>
      <c r="AZ1242" s="336"/>
      <c r="BA1242" s="336"/>
      <c r="BB1242" s="336"/>
      <c r="BC1242" s="336"/>
      <c r="BD1242" s="336"/>
      <c r="BE1242" s="336"/>
      <c r="BF1242" s="336"/>
    </row>
    <row r="1243" spans="1:58" s="109" customFormat="1" ht="12.95" customHeight="1">
      <c r="A1243" s="386"/>
      <c r="B1243" s="387"/>
      <c r="C1243" s="250"/>
      <c r="D1243" s="250"/>
      <c r="E1243" s="250"/>
      <c r="F1243" s="388"/>
      <c r="G1243" s="389"/>
      <c r="H1243" s="389"/>
      <c r="I1243" s="389"/>
      <c r="J1243" s="389"/>
      <c r="K1243" s="390"/>
      <c r="L1243" s="250"/>
      <c r="M1243" s="250"/>
      <c r="N1243" s="252"/>
      <c r="O1243" s="251" t="str">
        <f>IFERROR(INDEX('Pipe Table'!$A$3:$R$39,MATCH('WELD LOG'!N1243,'Pipe Table'!$A$3:$A$39,),MATCH('WELD LOG'!M1243,'Pipe Table'!$A$3:$R$3,0)),"")</f>
        <v/>
      </c>
      <c r="P1243" s="601">
        <f t="shared" si="19"/>
        <v>0</v>
      </c>
      <c r="Q1243" s="391"/>
      <c r="R1243" s="389"/>
      <c r="S1243" s="250"/>
      <c r="T1243" s="389"/>
      <c r="U1243" s="250"/>
      <c r="V1243" s="350"/>
      <c r="W1243" s="389"/>
      <c r="X1243" s="392"/>
      <c r="Y1243" s="392"/>
      <c r="Z1243" s="392"/>
      <c r="AA1243" s="392"/>
      <c r="AB1243" s="392"/>
      <c r="AC1243" s="392"/>
      <c r="AD1243" s="392"/>
      <c r="AE1243" s="250"/>
      <c r="AF1243" s="250"/>
      <c r="AG1243" s="315"/>
      <c r="AH1243" s="392"/>
      <c r="AI1243" s="392"/>
      <c r="AJ1243" s="392"/>
      <c r="AK1243" s="392"/>
      <c r="AL1243" s="250"/>
      <c r="AM1243" s="392"/>
      <c r="AN1243" s="392"/>
      <c r="AO1243" s="250"/>
      <c r="AP1243" s="393"/>
      <c r="AQ1243" s="337"/>
      <c r="AR1243" s="336"/>
      <c r="AS1243" s="336"/>
      <c r="AT1243" s="336"/>
      <c r="AU1243" s="336"/>
      <c r="AV1243" s="336"/>
      <c r="AW1243" s="336"/>
      <c r="AX1243" s="336"/>
      <c r="AY1243" s="336"/>
      <c r="AZ1243" s="336"/>
      <c r="BA1243" s="336"/>
      <c r="BB1243" s="336"/>
      <c r="BC1243" s="336"/>
      <c r="BD1243" s="336"/>
      <c r="BE1243" s="336"/>
      <c r="BF1243" s="336"/>
    </row>
    <row r="1244" spans="1:58" s="109" customFormat="1" ht="12.95" customHeight="1">
      <c r="A1244" s="386"/>
      <c r="B1244" s="387"/>
      <c r="C1244" s="250"/>
      <c r="D1244" s="250"/>
      <c r="E1244" s="250"/>
      <c r="F1244" s="388"/>
      <c r="G1244" s="389"/>
      <c r="H1244" s="389"/>
      <c r="I1244" s="389"/>
      <c r="J1244" s="389"/>
      <c r="K1244" s="390"/>
      <c r="L1244" s="250"/>
      <c r="M1244" s="250"/>
      <c r="N1244" s="252"/>
      <c r="O1244" s="251" t="str">
        <f>IFERROR(INDEX('Pipe Table'!$A$3:$R$39,MATCH('WELD LOG'!N1244,'Pipe Table'!$A$3:$A$39,),MATCH('WELD LOG'!M1244,'Pipe Table'!$A$3:$R$3,0)),"")</f>
        <v/>
      </c>
      <c r="P1244" s="601">
        <f t="shared" si="19"/>
        <v>0</v>
      </c>
      <c r="Q1244" s="391"/>
      <c r="R1244" s="389"/>
      <c r="S1244" s="250"/>
      <c r="T1244" s="389"/>
      <c r="U1244" s="250"/>
      <c r="V1244" s="350"/>
      <c r="W1244" s="389"/>
      <c r="X1244" s="392"/>
      <c r="Y1244" s="392"/>
      <c r="Z1244" s="392"/>
      <c r="AA1244" s="392"/>
      <c r="AB1244" s="392"/>
      <c r="AC1244" s="392"/>
      <c r="AD1244" s="392"/>
      <c r="AE1244" s="250"/>
      <c r="AF1244" s="250"/>
      <c r="AG1244" s="315"/>
      <c r="AH1244" s="392"/>
      <c r="AI1244" s="392"/>
      <c r="AJ1244" s="392"/>
      <c r="AK1244" s="392"/>
      <c r="AL1244" s="250"/>
      <c r="AM1244" s="392"/>
      <c r="AN1244" s="392"/>
      <c r="AO1244" s="250"/>
      <c r="AP1244" s="393"/>
      <c r="AQ1244" s="337"/>
      <c r="AR1244" s="336"/>
      <c r="AS1244" s="336"/>
      <c r="AT1244" s="336"/>
      <c r="AU1244" s="336"/>
      <c r="AV1244" s="336"/>
      <c r="AW1244" s="336"/>
      <c r="AX1244" s="336"/>
      <c r="AY1244" s="336"/>
      <c r="AZ1244" s="336"/>
      <c r="BA1244" s="336"/>
      <c r="BB1244" s="336"/>
      <c r="BC1244" s="336"/>
      <c r="BD1244" s="336"/>
      <c r="BE1244" s="336"/>
      <c r="BF1244" s="336"/>
    </row>
    <row r="1245" spans="1:58" s="109" customFormat="1" ht="12.95" customHeight="1">
      <c r="A1245" s="386"/>
      <c r="B1245" s="387"/>
      <c r="C1245" s="250"/>
      <c r="D1245" s="250"/>
      <c r="E1245" s="250"/>
      <c r="F1245" s="388"/>
      <c r="G1245" s="389"/>
      <c r="H1245" s="389"/>
      <c r="I1245" s="389"/>
      <c r="J1245" s="389"/>
      <c r="K1245" s="390"/>
      <c r="L1245" s="250"/>
      <c r="M1245" s="250"/>
      <c r="N1245" s="252"/>
      <c r="O1245" s="251" t="str">
        <f>IFERROR(INDEX('Pipe Table'!$A$3:$R$39,MATCH('WELD LOG'!N1245,'Pipe Table'!$A$3:$A$39,),MATCH('WELD LOG'!M1245,'Pipe Table'!$A$3:$R$3,0)),"")</f>
        <v/>
      </c>
      <c r="P1245" s="601">
        <f t="shared" si="19"/>
        <v>0</v>
      </c>
      <c r="Q1245" s="391"/>
      <c r="R1245" s="389"/>
      <c r="S1245" s="250"/>
      <c r="T1245" s="389"/>
      <c r="U1245" s="250"/>
      <c r="V1245" s="350"/>
      <c r="W1245" s="389"/>
      <c r="X1245" s="392"/>
      <c r="Y1245" s="392"/>
      <c r="Z1245" s="392"/>
      <c r="AA1245" s="392"/>
      <c r="AB1245" s="392"/>
      <c r="AC1245" s="392"/>
      <c r="AD1245" s="392"/>
      <c r="AE1245" s="250"/>
      <c r="AF1245" s="250"/>
      <c r="AG1245" s="315"/>
      <c r="AH1245" s="392"/>
      <c r="AI1245" s="392"/>
      <c r="AJ1245" s="392"/>
      <c r="AK1245" s="392"/>
      <c r="AL1245" s="250"/>
      <c r="AM1245" s="392"/>
      <c r="AN1245" s="392"/>
      <c r="AO1245" s="250"/>
      <c r="AP1245" s="393"/>
      <c r="AQ1245" s="337"/>
      <c r="AR1245" s="336"/>
      <c r="AS1245" s="336"/>
      <c r="AT1245" s="336"/>
      <c r="AU1245" s="336"/>
      <c r="AV1245" s="336"/>
      <c r="AW1245" s="336"/>
      <c r="AX1245" s="336"/>
      <c r="AY1245" s="336"/>
      <c r="AZ1245" s="336"/>
      <c r="BA1245" s="336"/>
      <c r="BB1245" s="336"/>
      <c r="BC1245" s="336"/>
      <c r="BD1245" s="336"/>
      <c r="BE1245" s="336"/>
      <c r="BF1245" s="336"/>
    </row>
    <row r="1246" spans="1:58" s="109" customFormat="1" ht="12.95" customHeight="1">
      <c r="A1246" s="386"/>
      <c r="B1246" s="387"/>
      <c r="C1246" s="250"/>
      <c r="D1246" s="250"/>
      <c r="E1246" s="250"/>
      <c r="F1246" s="388"/>
      <c r="G1246" s="389"/>
      <c r="H1246" s="389"/>
      <c r="I1246" s="389"/>
      <c r="J1246" s="389"/>
      <c r="K1246" s="390"/>
      <c r="L1246" s="250"/>
      <c r="M1246" s="250"/>
      <c r="N1246" s="252"/>
      <c r="O1246" s="251" t="str">
        <f>IFERROR(INDEX('Pipe Table'!$A$3:$R$39,MATCH('WELD LOG'!N1246,'Pipe Table'!$A$3:$A$39,),MATCH('WELD LOG'!M1246,'Pipe Table'!$A$3:$R$3,0)),"")</f>
        <v/>
      </c>
      <c r="P1246" s="601">
        <f t="shared" si="19"/>
        <v>0</v>
      </c>
      <c r="Q1246" s="391"/>
      <c r="R1246" s="389"/>
      <c r="S1246" s="250"/>
      <c r="T1246" s="389"/>
      <c r="U1246" s="250"/>
      <c r="V1246" s="350"/>
      <c r="W1246" s="389"/>
      <c r="X1246" s="392"/>
      <c r="Y1246" s="392"/>
      <c r="Z1246" s="392"/>
      <c r="AA1246" s="392"/>
      <c r="AB1246" s="392"/>
      <c r="AC1246" s="392"/>
      <c r="AD1246" s="392"/>
      <c r="AE1246" s="250"/>
      <c r="AF1246" s="250"/>
      <c r="AG1246" s="315"/>
      <c r="AH1246" s="392"/>
      <c r="AI1246" s="392"/>
      <c r="AJ1246" s="392"/>
      <c r="AK1246" s="392"/>
      <c r="AL1246" s="250"/>
      <c r="AM1246" s="392"/>
      <c r="AN1246" s="392"/>
      <c r="AO1246" s="250"/>
      <c r="AP1246" s="393"/>
      <c r="AQ1246" s="337"/>
      <c r="AR1246" s="336"/>
      <c r="AS1246" s="336"/>
      <c r="AT1246" s="336"/>
      <c r="AU1246" s="336"/>
      <c r="AV1246" s="336"/>
      <c r="AW1246" s="336"/>
      <c r="AX1246" s="336"/>
      <c r="AY1246" s="336"/>
      <c r="AZ1246" s="336"/>
      <c r="BA1246" s="336"/>
      <c r="BB1246" s="336"/>
      <c r="BC1246" s="336"/>
      <c r="BD1246" s="336"/>
      <c r="BE1246" s="336"/>
      <c r="BF1246" s="336"/>
    </row>
    <row r="1247" spans="1:58" s="109" customFormat="1" ht="12.95" customHeight="1">
      <c r="A1247" s="386"/>
      <c r="B1247" s="387"/>
      <c r="C1247" s="250"/>
      <c r="D1247" s="250"/>
      <c r="E1247" s="250"/>
      <c r="F1247" s="388"/>
      <c r="G1247" s="389"/>
      <c r="H1247" s="389"/>
      <c r="I1247" s="389"/>
      <c r="J1247" s="389"/>
      <c r="K1247" s="390"/>
      <c r="L1247" s="250"/>
      <c r="M1247" s="250"/>
      <c r="N1247" s="252"/>
      <c r="O1247" s="251" t="str">
        <f>IFERROR(INDEX('Pipe Table'!$A$3:$R$39,MATCH('WELD LOG'!N1247,'Pipe Table'!$A$3:$A$39,),MATCH('WELD LOG'!M1247,'Pipe Table'!$A$3:$R$3,0)),"")</f>
        <v/>
      </c>
      <c r="P1247" s="601">
        <f t="shared" si="19"/>
        <v>0</v>
      </c>
      <c r="Q1247" s="391"/>
      <c r="R1247" s="389"/>
      <c r="S1247" s="250"/>
      <c r="T1247" s="389"/>
      <c r="U1247" s="250"/>
      <c r="V1247" s="350"/>
      <c r="W1247" s="389"/>
      <c r="X1247" s="392"/>
      <c r="Y1247" s="392"/>
      <c r="Z1247" s="392"/>
      <c r="AA1247" s="392"/>
      <c r="AB1247" s="392"/>
      <c r="AC1247" s="392"/>
      <c r="AD1247" s="392"/>
      <c r="AE1247" s="250"/>
      <c r="AF1247" s="250"/>
      <c r="AG1247" s="315"/>
      <c r="AH1247" s="392"/>
      <c r="AI1247" s="392"/>
      <c r="AJ1247" s="392"/>
      <c r="AK1247" s="392"/>
      <c r="AL1247" s="250"/>
      <c r="AM1247" s="392"/>
      <c r="AN1247" s="392"/>
      <c r="AO1247" s="250"/>
      <c r="AP1247" s="393"/>
      <c r="AQ1247" s="337"/>
      <c r="AR1247" s="336"/>
      <c r="AS1247" s="336"/>
      <c r="AT1247" s="336"/>
      <c r="AU1247" s="336"/>
      <c r="AV1247" s="336"/>
      <c r="AW1247" s="336"/>
      <c r="AX1247" s="336"/>
      <c r="AY1247" s="336"/>
      <c r="AZ1247" s="336"/>
      <c r="BA1247" s="336"/>
      <c r="BB1247" s="336"/>
      <c r="BC1247" s="336"/>
      <c r="BD1247" s="336"/>
      <c r="BE1247" s="336"/>
      <c r="BF1247" s="336"/>
    </row>
    <row r="1248" spans="1:58" s="109" customFormat="1" ht="12.95" customHeight="1">
      <c r="A1248" s="386"/>
      <c r="B1248" s="387"/>
      <c r="C1248" s="250"/>
      <c r="D1248" s="250"/>
      <c r="E1248" s="250"/>
      <c r="F1248" s="388"/>
      <c r="G1248" s="389"/>
      <c r="H1248" s="389"/>
      <c r="I1248" s="389"/>
      <c r="J1248" s="389"/>
      <c r="K1248" s="390"/>
      <c r="L1248" s="250"/>
      <c r="M1248" s="250"/>
      <c r="N1248" s="252"/>
      <c r="O1248" s="251" t="str">
        <f>IFERROR(INDEX('Pipe Table'!$A$3:$R$39,MATCH('WELD LOG'!N1248,'Pipe Table'!$A$3:$A$39,),MATCH('WELD LOG'!M1248,'Pipe Table'!$A$3:$R$3,0)),"")</f>
        <v/>
      </c>
      <c r="P1248" s="601">
        <f t="shared" si="19"/>
        <v>0</v>
      </c>
      <c r="Q1248" s="391"/>
      <c r="R1248" s="389"/>
      <c r="S1248" s="250"/>
      <c r="T1248" s="389"/>
      <c r="U1248" s="250"/>
      <c r="V1248" s="350"/>
      <c r="W1248" s="389"/>
      <c r="X1248" s="392"/>
      <c r="Y1248" s="392"/>
      <c r="Z1248" s="392"/>
      <c r="AA1248" s="392"/>
      <c r="AB1248" s="392"/>
      <c r="AC1248" s="392"/>
      <c r="AD1248" s="392"/>
      <c r="AE1248" s="250"/>
      <c r="AF1248" s="250"/>
      <c r="AG1248" s="315"/>
      <c r="AH1248" s="392"/>
      <c r="AI1248" s="392"/>
      <c r="AJ1248" s="392"/>
      <c r="AK1248" s="392"/>
      <c r="AL1248" s="250"/>
      <c r="AM1248" s="392"/>
      <c r="AN1248" s="392"/>
      <c r="AO1248" s="250"/>
      <c r="AP1248" s="393"/>
      <c r="AQ1248" s="337"/>
      <c r="AR1248" s="336"/>
      <c r="AS1248" s="336"/>
      <c r="AT1248" s="336"/>
      <c r="AU1248" s="336"/>
      <c r="AV1248" s="336"/>
      <c r="AW1248" s="336"/>
      <c r="AX1248" s="336"/>
      <c r="AY1248" s="336"/>
      <c r="AZ1248" s="336"/>
      <c r="BA1248" s="336"/>
      <c r="BB1248" s="336"/>
      <c r="BC1248" s="336"/>
      <c r="BD1248" s="336"/>
      <c r="BE1248" s="336"/>
      <c r="BF1248" s="336"/>
    </row>
    <row r="1249" spans="1:58" s="109" customFormat="1" ht="12.95" customHeight="1">
      <c r="A1249" s="386"/>
      <c r="B1249" s="387"/>
      <c r="C1249" s="250"/>
      <c r="D1249" s="250"/>
      <c r="E1249" s="250"/>
      <c r="F1249" s="388"/>
      <c r="G1249" s="389"/>
      <c r="H1249" s="389"/>
      <c r="I1249" s="389"/>
      <c r="J1249" s="389"/>
      <c r="K1249" s="390"/>
      <c r="L1249" s="250"/>
      <c r="M1249" s="250"/>
      <c r="N1249" s="252"/>
      <c r="O1249" s="251" t="str">
        <f>IFERROR(INDEX('Pipe Table'!$A$3:$R$39,MATCH('WELD LOG'!N1249,'Pipe Table'!$A$3:$A$39,),MATCH('WELD LOG'!M1249,'Pipe Table'!$A$3:$R$3,0)),"")</f>
        <v/>
      </c>
      <c r="P1249" s="601">
        <f t="shared" si="19"/>
        <v>0</v>
      </c>
      <c r="Q1249" s="391"/>
      <c r="R1249" s="389"/>
      <c r="S1249" s="250"/>
      <c r="T1249" s="389"/>
      <c r="U1249" s="250"/>
      <c r="V1249" s="350"/>
      <c r="W1249" s="389"/>
      <c r="X1249" s="392"/>
      <c r="Y1249" s="392"/>
      <c r="Z1249" s="392"/>
      <c r="AA1249" s="392"/>
      <c r="AB1249" s="392"/>
      <c r="AC1249" s="392"/>
      <c r="AD1249" s="392"/>
      <c r="AE1249" s="250"/>
      <c r="AF1249" s="250"/>
      <c r="AG1249" s="315"/>
      <c r="AH1249" s="392"/>
      <c r="AI1249" s="392"/>
      <c r="AJ1249" s="392"/>
      <c r="AK1249" s="392"/>
      <c r="AL1249" s="250"/>
      <c r="AM1249" s="392"/>
      <c r="AN1249" s="392"/>
      <c r="AO1249" s="250"/>
      <c r="AP1249" s="393"/>
      <c r="AQ1249" s="337"/>
      <c r="AR1249" s="336"/>
      <c r="AS1249" s="336"/>
      <c r="AT1249" s="336"/>
      <c r="AU1249" s="336"/>
      <c r="AV1249" s="336"/>
      <c r="AW1249" s="336"/>
      <c r="AX1249" s="336"/>
      <c r="AY1249" s="336"/>
      <c r="AZ1249" s="336"/>
      <c r="BA1249" s="336"/>
      <c r="BB1249" s="336"/>
      <c r="BC1249" s="336"/>
      <c r="BD1249" s="336"/>
      <c r="BE1249" s="336"/>
      <c r="BF1249" s="336"/>
    </row>
    <row r="1250" spans="1:58" s="109" customFormat="1" ht="12.95" customHeight="1">
      <c r="A1250" s="386"/>
      <c r="B1250" s="387"/>
      <c r="C1250" s="250"/>
      <c r="D1250" s="250"/>
      <c r="E1250" s="250"/>
      <c r="F1250" s="388"/>
      <c r="G1250" s="389"/>
      <c r="H1250" s="389"/>
      <c r="I1250" s="389"/>
      <c r="J1250" s="389"/>
      <c r="K1250" s="390"/>
      <c r="L1250" s="250"/>
      <c r="M1250" s="250"/>
      <c r="N1250" s="252"/>
      <c r="O1250" s="251" t="str">
        <f>IFERROR(INDEX('Pipe Table'!$A$3:$R$39,MATCH('WELD LOG'!N1250,'Pipe Table'!$A$3:$A$39,),MATCH('WELD LOG'!M1250,'Pipe Table'!$A$3:$R$3,0)),"")</f>
        <v/>
      </c>
      <c r="P1250" s="601">
        <f t="shared" si="19"/>
        <v>0</v>
      </c>
      <c r="Q1250" s="391"/>
      <c r="R1250" s="389"/>
      <c r="S1250" s="250"/>
      <c r="T1250" s="389"/>
      <c r="U1250" s="250"/>
      <c r="V1250" s="350"/>
      <c r="W1250" s="389"/>
      <c r="X1250" s="392"/>
      <c r="Y1250" s="392"/>
      <c r="Z1250" s="392"/>
      <c r="AA1250" s="392"/>
      <c r="AB1250" s="392"/>
      <c r="AC1250" s="392"/>
      <c r="AD1250" s="392"/>
      <c r="AE1250" s="250"/>
      <c r="AF1250" s="250"/>
      <c r="AG1250" s="315"/>
      <c r="AH1250" s="392"/>
      <c r="AI1250" s="392"/>
      <c r="AJ1250" s="392"/>
      <c r="AK1250" s="392"/>
      <c r="AL1250" s="250"/>
      <c r="AM1250" s="392"/>
      <c r="AN1250" s="392"/>
      <c r="AO1250" s="250"/>
      <c r="AP1250" s="393"/>
      <c r="AQ1250" s="337"/>
      <c r="AR1250" s="336"/>
      <c r="AS1250" s="336"/>
      <c r="AT1250" s="336"/>
      <c r="AU1250" s="336"/>
      <c r="AV1250" s="336"/>
      <c r="AW1250" s="336"/>
      <c r="AX1250" s="336"/>
      <c r="AY1250" s="336"/>
      <c r="AZ1250" s="336"/>
      <c r="BA1250" s="336"/>
      <c r="BB1250" s="336"/>
      <c r="BC1250" s="336"/>
      <c r="BD1250" s="336"/>
      <c r="BE1250" s="336"/>
      <c r="BF1250" s="336"/>
    </row>
    <row r="1251" spans="1:58" s="109" customFormat="1" ht="12.95" customHeight="1">
      <c r="A1251" s="386"/>
      <c r="B1251" s="387"/>
      <c r="C1251" s="250"/>
      <c r="D1251" s="250"/>
      <c r="E1251" s="250"/>
      <c r="F1251" s="388"/>
      <c r="G1251" s="389"/>
      <c r="H1251" s="389"/>
      <c r="I1251" s="389"/>
      <c r="J1251" s="389"/>
      <c r="K1251" s="390"/>
      <c r="L1251" s="250"/>
      <c r="M1251" s="250"/>
      <c r="N1251" s="252"/>
      <c r="O1251" s="251" t="str">
        <f>IFERROR(INDEX('Pipe Table'!$A$3:$R$39,MATCH('WELD LOG'!N1251,'Pipe Table'!$A$3:$A$39,),MATCH('WELD LOG'!M1251,'Pipe Table'!$A$3:$R$3,0)),"")</f>
        <v/>
      </c>
      <c r="P1251" s="601">
        <f t="shared" si="19"/>
        <v>0</v>
      </c>
      <c r="Q1251" s="391"/>
      <c r="R1251" s="389"/>
      <c r="S1251" s="250"/>
      <c r="T1251" s="389"/>
      <c r="U1251" s="250"/>
      <c r="V1251" s="350"/>
      <c r="W1251" s="389"/>
      <c r="X1251" s="392"/>
      <c r="Y1251" s="392"/>
      <c r="Z1251" s="392"/>
      <c r="AA1251" s="392"/>
      <c r="AB1251" s="392"/>
      <c r="AC1251" s="392"/>
      <c r="AD1251" s="392"/>
      <c r="AE1251" s="250"/>
      <c r="AF1251" s="250"/>
      <c r="AG1251" s="315"/>
      <c r="AH1251" s="392"/>
      <c r="AI1251" s="392"/>
      <c r="AJ1251" s="392"/>
      <c r="AK1251" s="392"/>
      <c r="AL1251" s="250"/>
      <c r="AM1251" s="392"/>
      <c r="AN1251" s="392"/>
      <c r="AO1251" s="250"/>
      <c r="AP1251" s="393"/>
      <c r="AQ1251" s="337"/>
      <c r="AR1251" s="336"/>
      <c r="AS1251" s="336"/>
      <c r="AT1251" s="336"/>
      <c r="AU1251" s="336"/>
      <c r="AV1251" s="336"/>
      <c r="AW1251" s="336"/>
      <c r="AX1251" s="336"/>
      <c r="AY1251" s="336"/>
      <c r="AZ1251" s="336"/>
      <c r="BA1251" s="336"/>
      <c r="BB1251" s="336"/>
      <c r="BC1251" s="336"/>
      <c r="BD1251" s="336"/>
      <c r="BE1251" s="336"/>
      <c r="BF1251" s="336"/>
    </row>
    <row r="1252" spans="1:58" s="109" customFormat="1" ht="12.95" customHeight="1">
      <c r="A1252" s="386"/>
      <c r="B1252" s="387"/>
      <c r="C1252" s="250"/>
      <c r="D1252" s="250"/>
      <c r="E1252" s="250"/>
      <c r="F1252" s="388"/>
      <c r="G1252" s="389"/>
      <c r="H1252" s="389"/>
      <c r="I1252" s="389"/>
      <c r="J1252" s="389"/>
      <c r="K1252" s="390"/>
      <c r="L1252" s="250"/>
      <c r="M1252" s="250"/>
      <c r="N1252" s="252"/>
      <c r="O1252" s="251" t="str">
        <f>IFERROR(INDEX('Pipe Table'!$A$3:$R$39,MATCH('WELD LOG'!N1252,'Pipe Table'!$A$3:$A$39,),MATCH('WELD LOG'!M1252,'Pipe Table'!$A$3:$R$3,0)),"")</f>
        <v/>
      </c>
      <c r="P1252" s="601">
        <f t="shared" si="19"/>
        <v>0</v>
      </c>
      <c r="Q1252" s="391"/>
      <c r="R1252" s="389"/>
      <c r="S1252" s="250"/>
      <c r="T1252" s="389"/>
      <c r="U1252" s="250"/>
      <c r="V1252" s="350"/>
      <c r="W1252" s="389"/>
      <c r="X1252" s="392"/>
      <c r="Y1252" s="392"/>
      <c r="Z1252" s="392"/>
      <c r="AA1252" s="392"/>
      <c r="AB1252" s="392"/>
      <c r="AC1252" s="392"/>
      <c r="AD1252" s="392"/>
      <c r="AE1252" s="250"/>
      <c r="AF1252" s="250"/>
      <c r="AG1252" s="315"/>
      <c r="AH1252" s="392"/>
      <c r="AI1252" s="392"/>
      <c r="AJ1252" s="392"/>
      <c r="AK1252" s="392"/>
      <c r="AL1252" s="250"/>
      <c r="AM1252" s="392"/>
      <c r="AN1252" s="392"/>
      <c r="AO1252" s="250"/>
      <c r="AP1252" s="393"/>
      <c r="AQ1252" s="337"/>
      <c r="AR1252" s="336"/>
      <c r="AS1252" s="336"/>
      <c r="AT1252" s="336"/>
      <c r="AU1252" s="336"/>
      <c r="AV1252" s="336"/>
      <c r="AW1252" s="336"/>
      <c r="AX1252" s="336"/>
      <c r="AY1252" s="336"/>
      <c r="AZ1252" s="336"/>
      <c r="BA1252" s="336"/>
      <c r="BB1252" s="336"/>
      <c r="BC1252" s="336"/>
      <c r="BD1252" s="336"/>
      <c r="BE1252" s="336"/>
      <c r="BF1252" s="336"/>
    </row>
    <row r="1253" spans="1:58" s="109" customFormat="1" ht="12.95" customHeight="1">
      <c r="A1253" s="386"/>
      <c r="B1253" s="387"/>
      <c r="C1253" s="250"/>
      <c r="D1253" s="250"/>
      <c r="E1253" s="250"/>
      <c r="F1253" s="388"/>
      <c r="G1253" s="389"/>
      <c r="H1253" s="389"/>
      <c r="I1253" s="389"/>
      <c r="J1253" s="389"/>
      <c r="K1253" s="390"/>
      <c r="L1253" s="250"/>
      <c r="M1253" s="250"/>
      <c r="N1253" s="252"/>
      <c r="O1253" s="251" t="str">
        <f>IFERROR(INDEX('Pipe Table'!$A$3:$R$39,MATCH('WELD LOG'!N1253,'Pipe Table'!$A$3:$A$39,),MATCH('WELD LOG'!M1253,'Pipe Table'!$A$3:$R$3,0)),"")</f>
        <v/>
      </c>
      <c r="P1253" s="601">
        <f t="shared" si="19"/>
        <v>0</v>
      </c>
      <c r="Q1253" s="391"/>
      <c r="R1253" s="389"/>
      <c r="S1253" s="250"/>
      <c r="T1253" s="389"/>
      <c r="U1253" s="250"/>
      <c r="V1253" s="350"/>
      <c r="W1253" s="389"/>
      <c r="X1253" s="392"/>
      <c r="Y1253" s="392"/>
      <c r="Z1253" s="392"/>
      <c r="AA1253" s="392"/>
      <c r="AB1253" s="392"/>
      <c r="AC1253" s="392"/>
      <c r="AD1253" s="392"/>
      <c r="AE1253" s="250"/>
      <c r="AF1253" s="250"/>
      <c r="AG1253" s="315"/>
      <c r="AH1253" s="392"/>
      <c r="AI1253" s="392"/>
      <c r="AJ1253" s="392"/>
      <c r="AK1253" s="392"/>
      <c r="AL1253" s="250"/>
      <c r="AM1253" s="392"/>
      <c r="AN1253" s="392"/>
      <c r="AO1253" s="250"/>
      <c r="AP1253" s="393"/>
      <c r="AQ1253" s="337"/>
      <c r="AR1253" s="336"/>
      <c r="AS1253" s="336"/>
      <c r="AT1253" s="336"/>
      <c r="AU1253" s="336"/>
      <c r="AV1253" s="336"/>
      <c r="AW1253" s="336"/>
      <c r="AX1253" s="336"/>
      <c r="AY1253" s="336"/>
      <c r="AZ1253" s="336"/>
      <c r="BA1253" s="336"/>
      <c r="BB1253" s="336"/>
      <c r="BC1253" s="336"/>
      <c r="BD1253" s="336"/>
      <c r="BE1253" s="336"/>
      <c r="BF1253" s="336"/>
    </row>
    <row r="1254" spans="1:58" s="109" customFormat="1" ht="12.95" customHeight="1">
      <c r="A1254" s="386"/>
      <c r="B1254" s="387"/>
      <c r="C1254" s="250"/>
      <c r="D1254" s="250"/>
      <c r="E1254" s="250"/>
      <c r="F1254" s="388"/>
      <c r="G1254" s="389"/>
      <c r="H1254" s="389"/>
      <c r="I1254" s="389"/>
      <c r="J1254" s="389"/>
      <c r="K1254" s="390"/>
      <c r="L1254" s="250"/>
      <c r="M1254" s="250"/>
      <c r="N1254" s="252"/>
      <c r="O1254" s="251" t="str">
        <f>IFERROR(INDEX('Pipe Table'!$A$3:$R$39,MATCH('WELD LOG'!N1254,'Pipe Table'!$A$3:$A$39,),MATCH('WELD LOG'!M1254,'Pipe Table'!$A$3:$R$3,0)),"")</f>
        <v/>
      </c>
      <c r="P1254" s="601">
        <f t="shared" si="19"/>
        <v>0</v>
      </c>
      <c r="Q1254" s="391"/>
      <c r="R1254" s="389"/>
      <c r="S1254" s="250"/>
      <c r="T1254" s="389"/>
      <c r="U1254" s="250"/>
      <c r="V1254" s="350"/>
      <c r="W1254" s="389"/>
      <c r="X1254" s="392"/>
      <c r="Y1254" s="392"/>
      <c r="Z1254" s="392"/>
      <c r="AA1254" s="392"/>
      <c r="AB1254" s="392"/>
      <c r="AC1254" s="392"/>
      <c r="AD1254" s="392"/>
      <c r="AE1254" s="250"/>
      <c r="AF1254" s="250"/>
      <c r="AG1254" s="315"/>
      <c r="AH1254" s="392"/>
      <c r="AI1254" s="392"/>
      <c r="AJ1254" s="392"/>
      <c r="AK1254" s="392"/>
      <c r="AL1254" s="250"/>
      <c r="AM1254" s="392"/>
      <c r="AN1254" s="392"/>
      <c r="AO1254" s="250"/>
      <c r="AP1254" s="393"/>
      <c r="AQ1254" s="337"/>
      <c r="AR1254" s="336"/>
      <c r="AS1254" s="336"/>
      <c r="AT1254" s="336"/>
      <c r="AU1254" s="336"/>
      <c r="AV1254" s="336"/>
      <c r="AW1254" s="336"/>
      <c r="AX1254" s="336"/>
      <c r="AY1254" s="336"/>
      <c r="AZ1254" s="336"/>
      <c r="BA1254" s="336"/>
      <c r="BB1254" s="336"/>
      <c r="BC1254" s="336"/>
      <c r="BD1254" s="336"/>
      <c r="BE1254" s="336"/>
      <c r="BF1254" s="336"/>
    </row>
    <row r="1255" spans="1:58" s="109" customFormat="1" ht="12.95" customHeight="1">
      <c r="A1255" s="386"/>
      <c r="B1255" s="387"/>
      <c r="C1255" s="250"/>
      <c r="D1255" s="250"/>
      <c r="E1255" s="250"/>
      <c r="F1255" s="388"/>
      <c r="G1255" s="389"/>
      <c r="H1255" s="389"/>
      <c r="I1255" s="389"/>
      <c r="J1255" s="389"/>
      <c r="K1255" s="390"/>
      <c r="L1255" s="250"/>
      <c r="M1255" s="250"/>
      <c r="N1255" s="252"/>
      <c r="O1255" s="251" t="str">
        <f>IFERROR(INDEX('Pipe Table'!$A$3:$R$39,MATCH('WELD LOG'!N1255,'Pipe Table'!$A$3:$A$39,),MATCH('WELD LOG'!M1255,'Pipe Table'!$A$3:$R$3,0)),"")</f>
        <v/>
      </c>
      <c r="P1255" s="601">
        <f t="shared" si="19"/>
        <v>0</v>
      </c>
      <c r="Q1255" s="391"/>
      <c r="R1255" s="389"/>
      <c r="S1255" s="250"/>
      <c r="T1255" s="389"/>
      <c r="U1255" s="250"/>
      <c r="V1255" s="350"/>
      <c r="W1255" s="389"/>
      <c r="X1255" s="392"/>
      <c r="Y1255" s="392"/>
      <c r="Z1255" s="392"/>
      <c r="AA1255" s="392"/>
      <c r="AB1255" s="392"/>
      <c r="AC1255" s="392"/>
      <c r="AD1255" s="392"/>
      <c r="AE1255" s="250"/>
      <c r="AF1255" s="250"/>
      <c r="AG1255" s="315"/>
      <c r="AH1255" s="392"/>
      <c r="AI1255" s="392"/>
      <c r="AJ1255" s="392"/>
      <c r="AK1255" s="392"/>
      <c r="AL1255" s="250"/>
      <c r="AM1255" s="392"/>
      <c r="AN1255" s="392"/>
      <c r="AO1255" s="250"/>
      <c r="AP1255" s="393"/>
      <c r="AQ1255" s="337"/>
      <c r="AR1255" s="336"/>
      <c r="AS1255" s="336"/>
      <c r="AT1255" s="336"/>
      <c r="AU1255" s="336"/>
      <c r="AV1255" s="336"/>
      <c r="AW1255" s="336"/>
      <c r="AX1255" s="336"/>
      <c r="AY1255" s="336"/>
      <c r="AZ1255" s="336"/>
      <c r="BA1255" s="336"/>
      <c r="BB1255" s="336"/>
      <c r="BC1255" s="336"/>
      <c r="BD1255" s="336"/>
      <c r="BE1255" s="336"/>
      <c r="BF1255" s="336"/>
    </row>
    <row r="1256" spans="1:58" s="109" customFormat="1" ht="12.95" customHeight="1">
      <c r="A1256" s="386"/>
      <c r="B1256" s="387"/>
      <c r="C1256" s="250"/>
      <c r="D1256" s="250"/>
      <c r="E1256" s="250"/>
      <c r="F1256" s="388"/>
      <c r="G1256" s="389"/>
      <c r="H1256" s="389"/>
      <c r="I1256" s="389"/>
      <c r="J1256" s="389"/>
      <c r="K1256" s="390"/>
      <c r="L1256" s="250"/>
      <c r="M1256" s="250"/>
      <c r="N1256" s="252"/>
      <c r="O1256" s="251" t="str">
        <f>IFERROR(INDEX('Pipe Table'!$A$3:$R$39,MATCH('WELD LOG'!N1256,'Pipe Table'!$A$3:$A$39,),MATCH('WELD LOG'!M1256,'Pipe Table'!$A$3:$R$3,0)),"")</f>
        <v/>
      </c>
      <c r="P1256" s="601">
        <f t="shared" si="19"/>
        <v>0</v>
      </c>
      <c r="Q1256" s="391"/>
      <c r="R1256" s="389"/>
      <c r="S1256" s="250"/>
      <c r="T1256" s="389"/>
      <c r="U1256" s="250"/>
      <c r="V1256" s="350"/>
      <c r="W1256" s="389"/>
      <c r="X1256" s="392"/>
      <c r="Y1256" s="392"/>
      <c r="Z1256" s="392"/>
      <c r="AA1256" s="392"/>
      <c r="AB1256" s="392"/>
      <c r="AC1256" s="392"/>
      <c r="AD1256" s="392"/>
      <c r="AE1256" s="250"/>
      <c r="AF1256" s="250"/>
      <c r="AG1256" s="315"/>
      <c r="AH1256" s="392"/>
      <c r="AI1256" s="392"/>
      <c r="AJ1256" s="392"/>
      <c r="AK1256" s="392"/>
      <c r="AL1256" s="250"/>
      <c r="AM1256" s="392"/>
      <c r="AN1256" s="392"/>
      <c r="AO1256" s="250"/>
      <c r="AP1256" s="393"/>
      <c r="AQ1256" s="337"/>
      <c r="AR1256" s="336"/>
      <c r="AS1256" s="336"/>
      <c r="AT1256" s="336"/>
      <c r="AU1256" s="336"/>
      <c r="AV1256" s="336"/>
      <c r="AW1256" s="336"/>
      <c r="AX1256" s="336"/>
      <c r="AY1256" s="336"/>
      <c r="AZ1256" s="336"/>
      <c r="BA1256" s="336"/>
      <c r="BB1256" s="336"/>
      <c r="BC1256" s="336"/>
      <c r="BD1256" s="336"/>
      <c r="BE1256" s="336"/>
      <c r="BF1256" s="336"/>
    </row>
    <row r="1257" spans="1:58" s="109" customFormat="1" ht="12.95" customHeight="1">
      <c r="A1257" s="386"/>
      <c r="B1257" s="387"/>
      <c r="C1257" s="250"/>
      <c r="D1257" s="250"/>
      <c r="E1257" s="250"/>
      <c r="F1257" s="388"/>
      <c r="G1257" s="389"/>
      <c r="H1257" s="389"/>
      <c r="I1257" s="389"/>
      <c r="J1257" s="389"/>
      <c r="K1257" s="390"/>
      <c r="L1257" s="250"/>
      <c r="M1257" s="250"/>
      <c r="N1257" s="252"/>
      <c r="O1257" s="251" t="str">
        <f>IFERROR(INDEX('Pipe Table'!$A$3:$R$39,MATCH('WELD LOG'!N1257,'Pipe Table'!$A$3:$A$39,),MATCH('WELD LOG'!M1257,'Pipe Table'!$A$3:$R$3,0)),"")</f>
        <v/>
      </c>
      <c r="P1257" s="601">
        <f t="shared" si="19"/>
        <v>0</v>
      </c>
      <c r="Q1257" s="391"/>
      <c r="R1257" s="389"/>
      <c r="S1257" s="250"/>
      <c r="T1257" s="389"/>
      <c r="U1257" s="250"/>
      <c r="V1257" s="350"/>
      <c r="W1257" s="389"/>
      <c r="X1257" s="392"/>
      <c r="Y1257" s="392"/>
      <c r="Z1257" s="392"/>
      <c r="AA1257" s="392"/>
      <c r="AB1257" s="392"/>
      <c r="AC1257" s="392"/>
      <c r="AD1257" s="392"/>
      <c r="AE1257" s="250"/>
      <c r="AF1257" s="250"/>
      <c r="AG1257" s="315"/>
      <c r="AH1257" s="392"/>
      <c r="AI1257" s="392"/>
      <c r="AJ1257" s="392"/>
      <c r="AK1257" s="392"/>
      <c r="AL1257" s="250"/>
      <c r="AM1257" s="392"/>
      <c r="AN1257" s="392"/>
      <c r="AO1257" s="250"/>
      <c r="AP1257" s="393"/>
      <c r="AQ1257" s="337"/>
      <c r="AR1257" s="336"/>
      <c r="AS1257" s="336"/>
      <c r="AT1257" s="336"/>
      <c r="AU1257" s="336"/>
      <c r="AV1257" s="336"/>
      <c r="AW1257" s="336"/>
      <c r="AX1257" s="336"/>
      <c r="AY1257" s="336"/>
      <c r="AZ1257" s="336"/>
      <c r="BA1257" s="336"/>
      <c r="BB1257" s="336"/>
      <c r="BC1257" s="336"/>
      <c r="BD1257" s="336"/>
      <c r="BE1257" s="336"/>
      <c r="BF1257" s="336"/>
    </row>
    <row r="1258" spans="1:58" s="109" customFormat="1" ht="12.95" customHeight="1">
      <c r="A1258" s="386"/>
      <c r="B1258" s="387"/>
      <c r="C1258" s="250"/>
      <c r="D1258" s="250"/>
      <c r="E1258" s="250"/>
      <c r="F1258" s="388"/>
      <c r="G1258" s="389"/>
      <c r="H1258" s="389"/>
      <c r="I1258" s="389"/>
      <c r="J1258" s="389"/>
      <c r="K1258" s="390"/>
      <c r="L1258" s="250"/>
      <c r="M1258" s="250"/>
      <c r="N1258" s="252"/>
      <c r="O1258" s="251" t="str">
        <f>IFERROR(INDEX('Pipe Table'!$A$3:$R$39,MATCH('WELD LOG'!N1258,'Pipe Table'!$A$3:$A$39,),MATCH('WELD LOG'!M1258,'Pipe Table'!$A$3:$R$3,0)),"")</f>
        <v/>
      </c>
      <c r="P1258" s="601">
        <f t="shared" si="19"/>
        <v>0</v>
      </c>
      <c r="Q1258" s="391"/>
      <c r="R1258" s="389"/>
      <c r="S1258" s="250"/>
      <c r="T1258" s="389"/>
      <c r="U1258" s="250"/>
      <c r="V1258" s="350"/>
      <c r="W1258" s="389"/>
      <c r="X1258" s="392"/>
      <c r="Y1258" s="392"/>
      <c r="Z1258" s="392"/>
      <c r="AA1258" s="392"/>
      <c r="AB1258" s="392"/>
      <c r="AC1258" s="392"/>
      <c r="AD1258" s="392"/>
      <c r="AE1258" s="250"/>
      <c r="AF1258" s="250"/>
      <c r="AG1258" s="315"/>
      <c r="AH1258" s="392"/>
      <c r="AI1258" s="392"/>
      <c r="AJ1258" s="392"/>
      <c r="AK1258" s="392"/>
      <c r="AL1258" s="250"/>
      <c r="AM1258" s="392"/>
      <c r="AN1258" s="392"/>
      <c r="AO1258" s="250"/>
      <c r="AP1258" s="393"/>
      <c r="AQ1258" s="337"/>
      <c r="AR1258" s="336"/>
      <c r="AS1258" s="336"/>
      <c r="AT1258" s="336"/>
      <c r="AU1258" s="336"/>
      <c r="AV1258" s="336"/>
      <c r="AW1258" s="336"/>
      <c r="AX1258" s="336"/>
      <c r="AY1258" s="336"/>
      <c r="AZ1258" s="336"/>
      <c r="BA1258" s="336"/>
      <c r="BB1258" s="336"/>
      <c r="BC1258" s="336"/>
      <c r="BD1258" s="336"/>
      <c r="BE1258" s="336"/>
      <c r="BF1258" s="336"/>
    </row>
    <row r="1259" spans="1:58" s="109" customFormat="1" ht="12.95" customHeight="1">
      <c r="A1259" s="386"/>
      <c r="B1259" s="387"/>
      <c r="C1259" s="250"/>
      <c r="D1259" s="250"/>
      <c r="E1259" s="250"/>
      <c r="F1259" s="388"/>
      <c r="G1259" s="389"/>
      <c r="H1259" s="389"/>
      <c r="I1259" s="389"/>
      <c r="J1259" s="389"/>
      <c r="K1259" s="390"/>
      <c r="L1259" s="250"/>
      <c r="M1259" s="250"/>
      <c r="N1259" s="252"/>
      <c r="O1259" s="251" t="str">
        <f>IFERROR(INDEX('Pipe Table'!$A$3:$R$39,MATCH('WELD LOG'!N1259,'Pipe Table'!$A$3:$A$39,),MATCH('WELD LOG'!M1259,'Pipe Table'!$A$3:$R$3,0)),"")</f>
        <v/>
      </c>
      <c r="P1259" s="601">
        <f t="shared" si="19"/>
        <v>0</v>
      </c>
      <c r="Q1259" s="391"/>
      <c r="R1259" s="389"/>
      <c r="S1259" s="250"/>
      <c r="T1259" s="389"/>
      <c r="U1259" s="250"/>
      <c r="V1259" s="350"/>
      <c r="W1259" s="389"/>
      <c r="X1259" s="392"/>
      <c r="Y1259" s="392"/>
      <c r="Z1259" s="392"/>
      <c r="AA1259" s="392"/>
      <c r="AB1259" s="392"/>
      <c r="AC1259" s="392"/>
      <c r="AD1259" s="392"/>
      <c r="AE1259" s="250"/>
      <c r="AF1259" s="250"/>
      <c r="AG1259" s="315"/>
      <c r="AH1259" s="392"/>
      <c r="AI1259" s="392"/>
      <c r="AJ1259" s="392"/>
      <c r="AK1259" s="392"/>
      <c r="AL1259" s="250"/>
      <c r="AM1259" s="392"/>
      <c r="AN1259" s="392"/>
      <c r="AO1259" s="250"/>
      <c r="AP1259" s="393"/>
      <c r="AQ1259" s="337"/>
      <c r="AR1259" s="336"/>
      <c r="AS1259" s="336"/>
      <c r="AT1259" s="336"/>
      <c r="AU1259" s="336"/>
      <c r="AV1259" s="336"/>
      <c r="AW1259" s="336"/>
      <c r="AX1259" s="336"/>
      <c r="AY1259" s="336"/>
      <c r="AZ1259" s="336"/>
      <c r="BA1259" s="336"/>
      <c r="BB1259" s="336"/>
      <c r="BC1259" s="336"/>
      <c r="BD1259" s="336"/>
      <c r="BE1259" s="336"/>
      <c r="BF1259" s="336"/>
    </row>
    <row r="1260" spans="1:58" s="109" customFormat="1" ht="12.95" customHeight="1">
      <c r="A1260" s="386"/>
      <c r="B1260" s="387"/>
      <c r="C1260" s="250"/>
      <c r="D1260" s="250"/>
      <c r="E1260" s="250"/>
      <c r="F1260" s="388"/>
      <c r="G1260" s="389"/>
      <c r="H1260" s="389"/>
      <c r="I1260" s="389"/>
      <c r="J1260" s="389"/>
      <c r="K1260" s="390"/>
      <c r="L1260" s="250"/>
      <c r="M1260" s="250"/>
      <c r="N1260" s="252"/>
      <c r="O1260" s="251" t="str">
        <f>IFERROR(INDEX('Pipe Table'!$A$3:$R$39,MATCH('WELD LOG'!N1260,'Pipe Table'!$A$3:$A$39,),MATCH('WELD LOG'!M1260,'Pipe Table'!$A$3:$R$3,0)),"")</f>
        <v/>
      </c>
      <c r="P1260" s="601">
        <f t="shared" si="19"/>
        <v>0</v>
      </c>
      <c r="Q1260" s="391"/>
      <c r="R1260" s="389"/>
      <c r="S1260" s="250"/>
      <c r="T1260" s="389"/>
      <c r="U1260" s="250"/>
      <c r="V1260" s="350"/>
      <c r="W1260" s="389"/>
      <c r="X1260" s="392"/>
      <c r="Y1260" s="392"/>
      <c r="Z1260" s="392"/>
      <c r="AA1260" s="392"/>
      <c r="AB1260" s="392"/>
      <c r="AC1260" s="392"/>
      <c r="AD1260" s="392"/>
      <c r="AE1260" s="250"/>
      <c r="AF1260" s="250"/>
      <c r="AG1260" s="315"/>
      <c r="AH1260" s="392"/>
      <c r="AI1260" s="392"/>
      <c r="AJ1260" s="392"/>
      <c r="AK1260" s="392"/>
      <c r="AL1260" s="250"/>
      <c r="AM1260" s="392"/>
      <c r="AN1260" s="392"/>
      <c r="AO1260" s="250"/>
      <c r="AP1260" s="393"/>
      <c r="AQ1260" s="337"/>
      <c r="AR1260" s="336"/>
      <c r="AS1260" s="336"/>
      <c r="AT1260" s="336"/>
      <c r="AU1260" s="336"/>
      <c r="AV1260" s="336"/>
      <c r="AW1260" s="336"/>
      <c r="AX1260" s="336"/>
      <c r="AY1260" s="336"/>
      <c r="AZ1260" s="336"/>
      <c r="BA1260" s="336"/>
      <c r="BB1260" s="336"/>
      <c r="BC1260" s="336"/>
      <c r="BD1260" s="336"/>
      <c r="BE1260" s="336"/>
      <c r="BF1260" s="336"/>
    </row>
    <row r="1261" spans="1:58" s="109" customFormat="1" ht="12.95" customHeight="1">
      <c r="A1261" s="386"/>
      <c r="B1261" s="387"/>
      <c r="C1261" s="250"/>
      <c r="D1261" s="250"/>
      <c r="E1261" s="250"/>
      <c r="F1261" s="388"/>
      <c r="G1261" s="389"/>
      <c r="H1261" s="389"/>
      <c r="I1261" s="389"/>
      <c r="J1261" s="389"/>
      <c r="K1261" s="390"/>
      <c r="L1261" s="250"/>
      <c r="M1261" s="250"/>
      <c r="N1261" s="252"/>
      <c r="O1261" s="251" t="str">
        <f>IFERROR(INDEX('Pipe Table'!$A$3:$R$39,MATCH('WELD LOG'!N1261,'Pipe Table'!$A$3:$A$39,),MATCH('WELD LOG'!M1261,'Pipe Table'!$A$3:$R$3,0)),"")</f>
        <v/>
      </c>
      <c r="P1261" s="601">
        <f t="shared" si="19"/>
        <v>0</v>
      </c>
      <c r="Q1261" s="391"/>
      <c r="R1261" s="389"/>
      <c r="S1261" s="250"/>
      <c r="T1261" s="389"/>
      <c r="U1261" s="250"/>
      <c r="V1261" s="350"/>
      <c r="W1261" s="389"/>
      <c r="X1261" s="392"/>
      <c r="Y1261" s="392"/>
      <c r="Z1261" s="392"/>
      <c r="AA1261" s="392"/>
      <c r="AB1261" s="392"/>
      <c r="AC1261" s="392"/>
      <c r="AD1261" s="392"/>
      <c r="AE1261" s="250"/>
      <c r="AF1261" s="250"/>
      <c r="AG1261" s="315"/>
      <c r="AH1261" s="392"/>
      <c r="AI1261" s="392"/>
      <c r="AJ1261" s="392"/>
      <c r="AK1261" s="392"/>
      <c r="AL1261" s="250"/>
      <c r="AM1261" s="392"/>
      <c r="AN1261" s="392"/>
      <c r="AO1261" s="250"/>
      <c r="AP1261" s="393"/>
      <c r="AQ1261" s="337"/>
      <c r="AR1261" s="336"/>
      <c r="AS1261" s="336"/>
      <c r="AT1261" s="336"/>
      <c r="AU1261" s="336"/>
      <c r="AV1261" s="336"/>
      <c r="AW1261" s="336"/>
      <c r="AX1261" s="336"/>
      <c r="AY1261" s="336"/>
      <c r="AZ1261" s="336"/>
      <c r="BA1261" s="336"/>
      <c r="BB1261" s="336"/>
      <c r="BC1261" s="336"/>
      <c r="BD1261" s="336"/>
      <c r="BE1261" s="336"/>
      <c r="BF1261" s="336"/>
    </row>
    <row r="1262" spans="1:58" s="109" customFormat="1" ht="12.95" customHeight="1">
      <c r="A1262" s="386"/>
      <c r="B1262" s="387"/>
      <c r="C1262" s="250"/>
      <c r="D1262" s="250"/>
      <c r="E1262" s="250"/>
      <c r="F1262" s="388"/>
      <c r="G1262" s="389"/>
      <c r="H1262" s="389"/>
      <c r="I1262" s="389"/>
      <c r="J1262" s="389"/>
      <c r="K1262" s="390"/>
      <c r="L1262" s="250"/>
      <c r="M1262" s="250"/>
      <c r="N1262" s="252"/>
      <c r="O1262" s="251" t="str">
        <f>IFERROR(INDEX('Pipe Table'!$A$3:$R$39,MATCH('WELD LOG'!N1262,'Pipe Table'!$A$3:$A$39,),MATCH('WELD LOG'!M1262,'Pipe Table'!$A$3:$R$3,0)),"")</f>
        <v/>
      </c>
      <c r="P1262" s="601">
        <f t="shared" si="19"/>
        <v>0</v>
      </c>
      <c r="Q1262" s="391"/>
      <c r="R1262" s="389"/>
      <c r="S1262" s="250"/>
      <c r="T1262" s="389"/>
      <c r="U1262" s="250"/>
      <c r="V1262" s="350"/>
      <c r="W1262" s="389"/>
      <c r="X1262" s="392"/>
      <c r="Y1262" s="392"/>
      <c r="Z1262" s="392"/>
      <c r="AA1262" s="392"/>
      <c r="AB1262" s="392"/>
      <c r="AC1262" s="392"/>
      <c r="AD1262" s="392"/>
      <c r="AE1262" s="250"/>
      <c r="AF1262" s="250"/>
      <c r="AG1262" s="315"/>
      <c r="AH1262" s="392"/>
      <c r="AI1262" s="392"/>
      <c r="AJ1262" s="392"/>
      <c r="AK1262" s="392"/>
      <c r="AL1262" s="250"/>
      <c r="AM1262" s="392"/>
      <c r="AN1262" s="392"/>
      <c r="AO1262" s="250"/>
      <c r="AP1262" s="393"/>
      <c r="AQ1262" s="337"/>
      <c r="AR1262" s="336"/>
      <c r="AS1262" s="336"/>
      <c r="AT1262" s="336"/>
      <c r="AU1262" s="336"/>
      <c r="AV1262" s="336"/>
      <c r="AW1262" s="336"/>
      <c r="AX1262" s="336"/>
      <c r="AY1262" s="336"/>
      <c r="AZ1262" s="336"/>
      <c r="BA1262" s="336"/>
      <c r="BB1262" s="336"/>
      <c r="BC1262" s="336"/>
      <c r="BD1262" s="336"/>
      <c r="BE1262" s="336"/>
      <c r="BF1262" s="336"/>
    </row>
    <row r="1263" spans="1:58" s="109" customFormat="1" ht="12.95" customHeight="1">
      <c r="A1263" s="386"/>
      <c r="B1263" s="387"/>
      <c r="C1263" s="250"/>
      <c r="D1263" s="250"/>
      <c r="E1263" s="250"/>
      <c r="F1263" s="388"/>
      <c r="G1263" s="389"/>
      <c r="H1263" s="389"/>
      <c r="I1263" s="389"/>
      <c r="J1263" s="389"/>
      <c r="K1263" s="390"/>
      <c r="L1263" s="250"/>
      <c r="M1263" s="250"/>
      <c r="N1263" s="252"/>
      <c r="O1263" s="251" t="str">
        <f>IFERROR(INDEX('Pipe Table'!$A$3:$R$39,MATCH('WELD LOG'!N1263,'Pipe Table'!$A$3:$A$39,),MATCH('WELD LOG'!M1263,'Pipe Table'!$A$3:$R$3,0)),"")</f>
        <v/>
      </c>
      <c r="P1263" s="601">
        <f t="shared" si="19"/>
        <v>0</v>
      </c>
      <c r="Q1263" s="391"/>
      <c r="R1263" s="389"/>
      <c r="S1263" s="250"/>
      <c r="T1263" s="389"/>
      <c r="U1263" s="250"/>
      <c r="V1263" s="350"/>
      <c r="W1263" s="389"/>
      <c r="X1263" s="392"/>
      <c r="Y1263" s="392"/>
      <c r="Z1263" s="392"/>
      <c r="AA1263" s="392"/>
      <c r="AB1263" s="392"/>
      <c r="AC1263" s="392"/>
      <c r="AD1263" s="392"/>
      <c r="AE1263" s="250"/>
      <c r="AF1263" s="250"/>
      <c r="AG1263" s="315"/>
      <c r="AH1263" s="392"/>
      <c r="AI1263" s="392"/>
      <c r="AJ1263" s="392"/>
      <c r="AK1263" s="392"/>
      <c r="AL1263" s="250"/>
      <c r="AM1263" s="392"/>
      <c r="AN1263" s="392"/>
      <c r="AO1263" s="250"/>
      <c r="AP1263" s="393"/>
      <c r="AQ1263" s="337"/>
      <c r="AR1263" s="336"/>
      <c r="AS1263" s="336"/>
      <c r="AT1263" s="336"/>
      <c r="AU1263" s="336"/>
      <c r="AV1263" s="336"/>
      <c r="AW1263" s="336"/>
      <c r="AX1263" s="336"/>
      <c r="AY1263" s="336"/>
      <c r="AZ1263" s="336"/>
      <c r="BA1263" s="336"/>
      <c r="BB1263" s="336"/>
      <c r="BC1263" s="336"/>
      <c r="BD1263" s="336"/>
      <c r="BE1263" s="336"/>
      <c r="BF1263" s="336"/>
    </row>
    <row r="1264" spans="1:58" s="109" customFormat="1" ht="12.95" customHeight="1">
      <c r="A1264" s="386"/>
      <c r="B1264" s="387"/>
      <c r="C1264" s="250"/>
      <c r="D1264" s="250"/>
      <c r="E1264" s="250"/>
      <c r="F1264" s="388"/>
      <c r="G1264" s="389"/>
      <c r="H1264" s="389"/>
      <c r="I1264" s="389"/>
      <c r="J1264" s="389"/>
      <c r="K1264" s="390"/>
      <c r="L1264" s="250"/>
      <c r="M1264" s="250"/>
      <c r="N1264" s="252"/>
      <c r="O1264" s="251" t="str">
        <f>IFERROR(INDEX('Pipe Table'!$A$3:$R$39,MATCH('WELD LOG'!N1264,'Pipe Table'!$A$3:$A$39,),MATCH('WELD LOG'!M1264,'Pipe Table'!$A$3:$R$3,0)),"")</f>
        <v/>
      </c>
      <c r="P1264" s="601">
        <f t="shared" si="19"/>
        <v>0</v>
      </c>
      <c r="Q1264" s="391"/>
      <c r="R1264" s="389"/>
      <c r="S1264" s="250"/>
      <c r="T1264" s="389"/>
      <c r="U1264" s="250"/>
      <c r="V1264" s="350"/>
      <c r="W1264" s="389"/>
      <c r="X1264" s="392"/>
      <c r="Y1264" s="392"/>
      <c r="Z1264" s="392"/>
      <c r="AA1264" s="392"/>
      <c r="AB1264" s="392"/>
      <c r="AC1264" s="392"/>
      <c r="AD1264" s="392"/>
      <c r="AE1264" s="250"/>
      <c r="AF1264" s="250"/>
      <c r="AG1264" s="315"/>
      <c r="AH1264" s="392"/>
      <c r="AI1264" s="392"/>
      <c r="AJ1264" s="392"/>
      <c r="AK1264" s="392"/>
      <c r="AL1264" s="250"/>
      <c r="AM1264" s="392"/>
      <c r="AN1264" s="392"/>
      <c r="AO1264" s="250"/>
      <c r="AP1264" s="393"/>
      <c r="AQ1264" s="337"/>
      <c r="AR1264" s="336"/>
      <c r="AS1264" s="336"/>
      <c r="AT1264" s="336"/>
      <c r="AU1264" s="336"/>
      <c r="AV1264" s="336"/>
      <c r="AW1264" s="336"/>
      <c r="AX1264" s="336"/>
      <c r="AY1264" s="336"/>
      <c r="AZ1264" s="336"/>
      <c r="BA1264" s="336"/>
      <c r="BB1264" s="336"/>
      <c r="BC1264" s="336"/>
      <c r="BD1264" s="336"/>
      <c r="BE1264" s="336"/>
      <c r="BF1264" s="336"/>
    </row>
    <row r="1265" spans="1:58" s="109" customFormat="1" ht="12.95" customHeight="1">
      <c r="A1265" s="386"/>
      <c r="B1265" s="387"/>
      <c r="C1265" s="250"/>
      <c r="D1265" s="250"/>
      <c r="E1265" s="250"/>
      <c r="F1265" s="388"/>
      <c r="G1265" s="389"/>
      <c r="H1265" s="389"/>
      <c r="I1265" s="389"/>
      <c r="J1265" s="389"/>
      <c r="K1265" s="390"/>
      <c r="L1265" s="250"/>
      <c r="M1265" s="250"/>
      <c r="N1265" s="252"/>
      <c r="O1265" s="251" t="str">
        <f>IFERROR(INDEX('Pipe Table'!$A$3:$R$39,MATCH('WELD LOG'!N1265,'Pipe Table'!$A$3:$A$39,),MATCH('WELD LOG'!M1265,'Pipe Table'!$A$3:$R$3,0)),"")</f>
        <v/>
      </c>
      <c r="P1265" s="601">
        <f t="shared" si="19"/>
        <v>0</v>
      </c>
      <c r="Q1265" s="391"/>
      <c r="R1265" s="389"/>
      <c r="S1265" s="250"/>
      <c r="T1265" s="389"/>
      <c r="U1265" s="250"/>
      <c r="V1265" s="350"/>
      <c r="W1265" s="389"/>
      <c r="X1265" s="392"/>
      <c r="Y1265" s="392"/>
      <c r="Z1265" s="392"/>
      <c r="AA1265" s="392"/>
      <c r="AB1265" s="392"/>
      <c r="AC1265" s="392"/>
      <c r="AD1265" s="392"/>
      <c r="AE1265" s="250"/>
      <c r="AF1265" s="250"/>
      <c r="AG1265" s="315"/>
      <c r="AH1265" s="392"/>
      <c r="AI1265" s="392"/>
      <c r="AJ1265" s="392"/>
      <c r="AK1265" s="392"/>
      <c r="AL1265" s="250"/>
      <c r="AM1265" s="392"/>
      <c r="AN1265" s="392"/>
      <c r="AO1265" s="250"/>
      <c r="AP1265" s="393"/>
      <c r="AQ1265" s="337"/>
      <c r="AR1265" s="336"/>
      <c r="AS1265" s="336"/>
      <c r="AT1265" s="336"/>
      <c r="AU1265" s="336"/>
      <c r="AV1265" s="336"/>
      <c r="AW1265" s="336"/>
      <c r="AX1265" s="336"/>
      <c r="AY1265" s="336"/>
      <c r="AZ1265" s="336"/>
      <c r="BA1265" s="336"/>
      <c r="BB1265" s="336"/>
      <c r="BC1265" s="336"/>
      <c r="BD1265" s="336"/>
      <c r="BE1265" s="336"/>
      <c r="BF1265" s="336"/>
    </row>
    <row r="1266" spans="1:58" s="109" customFormat="1" ht="12.95" customHeight="1">
      <c r="A1266" s="386"/>
      <c r="B1266" s="387"/>
      <c r="C1266" s="250"/>
      <c r="D1266" s="250"/>
      <c r="E1266" s="250"/>
      <c r="F1266" s="388"/>
      <c r="G1266" s="389"/>
      <c r="H1266" s="389"/>
      <c r="I1266" s="389"/>
      <c r="J1266" s="389"/>
      <c r="K1266" s="390"/>
      <c r="L1266" s="250"/>
      <c r="M1266" s="345"/>
      <c r="N1266" s="252"/>
      <c r="O1266" s="251" t="str">
        <f>IFERROR(INDEX('Pipe Table'!$A$3:$R$39,MATCH('WELD LOG'!N1266,'Pipe Table'!$A$3:$A$39,),MATCH('WELD LOG'!M1266,'Pipe Table'!$A$3:$R$3,0)),"")</f>
        <v/>
      </c>
      <c r="P1266" s="601">
        <f t="shared" si="19"/>
        <v>0</v>
      </c>
      <c r="Q1266" s="391"/>
      <c r="R1266" s="389"/>
      <c r="S1266" s="250"/>
      <c r="T1266" s="389"/>
      <c r="U1266" s="250"/>
      <c r="V1266" s="350"/>
      <c r="W1266" s="389"/>
      <c r="X1266" s="392"/>
      <c r="Y1266" s="392"/>
      <c r="Z1266" s="392"/>
      <c r="AA1266" s="392"/>
      <c r="AB1266" s="392"/>
      <c r="AC1266" s="392"/>
      <c r="AD1266" s="392"/>
      <c r="AE1266" s="250"/>
      <c r="AF1266" s="250"/>
      <c r="AG1266" s="315"/>
      <c r="AH1266" s="392"/>
      <c r="AI1266" s="392"/>
      <c r="AJ1266" s="392"/>
      <c r="AK1266" s="392"/>
      <c r="AL1266" s="250"/>
      <c r="AM1266" s="392"/>
      <c r="AN1266" s="392"/>
      <c r="AO1266" s="250"/>
      <c r="AP1266" s="393"/>
      <c r="AQ1266" s="337"/>
      <c r="AR1266" s="336"/>
      <c r="AS1266" s="336"/>
      <c r="AT1266" s="336"/>
      <c r="AU1266" s="336"/>
      <c r="AV1266" s="336"/>
      <c r="AW1266" s="336"/>
      <c r="AX1266" s="336"/>
      <c r="AY1266" s="336"/>
      <c r="AZ1266" s="336"/>
      <c r="BA1266" s="336"/>
      <c r="BB1266" s="336"/>
      <c r="BC1266" s="336"/>
      <c r="BD1266" s="336"/>
      <c r="BE1266" s="336"/>
      <c r="BF1266" s="336"/>
    </row>
    <row r="1267" spans="1:58" s="109" customFormat="1" ht="12.95" customHeight="1">
      <c r="A1267" s="386"/>
      <c r="B1267" s="387"/>
      <c r="C1267" s="250"/>
      <c r="D1267" s="250"/>
      <c r="E1267" s="250"/>
      <c r="F1267" s="388"/>
      <c r="G1267" s="389"/>
      <c r="H1267" s="389"/>
      <c r="I1267" s="389"/>
      <c r="J1267" s="389"/>
      <c r="K1267" s="390"/>
      <c r="L1267" s="250"/>
      <c r="M1267" s="345"/>
      <c r="N1267" s="252"/>
      <c r="O1267" s="251" t="str">
        <f>IFERROR(INDEX('Pipe Table'!$A$3:$R$39,MATCH('WELD LOG'!N1267,'Pipe Table'!$A$3:$A$39,),MATCH('WELD LOG'!M1267,'Pipe Table'!$A$3:$R$3,0)),"")</f>
        <v/>
      </c>
      <c r="P1267" s="601">
        <f t="shared" si="19"/>
        <v>0</v>
      </c>
      <c r="Q1267" s="391"/>
      <c r="R1267" s="389"/>
      <c r="S1267" s="250"/>
      <c r="T1267" s="389"/>
      <c r="U1267" s="250"/>
      <c r="V1267" s="350"/>
      <c r="W1267" s="389"/>
      <c r="X1267" s="392"/>
      <c r="Y1267" s="392"/>
      <c r="Z1267" s="392"/>
      <c r="AA1267" s="392"/>
      <c r="AB1267" s="392"/>
      <c r="AC1267" s="392"/>
      <c r="AD1267" s="392"/>
      <c r="AE1267" s="250"/>
      <c r="AF1267" s="250"/>
      <c r="AG1267" s="315"/>
      <c r="AH1267" s="392"/>
      <c r="AI1267" s="392"/>
      <c r="AJ1267" s="392"/>
      <c r="AK1267" s="392"/>
      <c r="AL1267" s="250"/>
      <c r="AM1267" s="392"/>
      <c r="AN1267" s="392"/>
      <c r="AO1267" s="250"/>
      <c r="AP1267" s="393"/>
      <c r="AQ1267" s="337"/>
      <c r="AR1267" s="336"/>
      <c r="AS1267" s="336"/>
      <c r="AT1267" s="336"/>
      <c r="AU1267" s="336"/>
      <c r="AV1267" s="336"/>
      <c r="AW1267" s="336"/>
      <c r="AX1267" s="336"/>
      <c r="AY1267" s="336"/>
      <c r="AZ1267" s="336"/>
      <c r="BA1267" s="336"/>
      <c r="BB1267" s="336"/>
      <c r="BC1267" s="336"/>
      <c r="BD1267" s="336"/>
      <c r="BE1267" s="336"/>
      <c r="BF1267" s="336"/>
    </row>
    <row r="1268" spans="1:58" s="109" customFormat="1" ht="12.95" customHeight="1">
      <c r="A1268" s="386"/>
      <c r="B1268" s="387"/>
      <c r="C1268" s="250"/>
      <c r="D1268" s="250"/>
      <c r="E1268" s="250"/>
      <c r="F1268" s="388"/>
      <c r="G1268" s="389"/>
      <c r="H1268" s="389"/>
      <c r="I1268" s="389"/>
      <c r="J1268" s="389"/>
      <c r="K1268" s="390"/>
      <c r="L1268" s="250"/>
      <c r="M1268" s="345"/>
      <c r="N1268" s="252"/>
      <c r="O1268" s="251" t="str">
        <f>IFERROR(INDEX('Pipe Table'!$A$3:$R$39,MATCH('WELD LOG'!N1268,'Pipe Table'!$A$3:$A$39,),MATCH('WELD LOG'!M1268,'Pipe Table'!$A$3:$R$3,0)),"")</f>
        <v/>
      </c>
      <c r="P1268" s="601">
        <f t="shared" si="19"/>
        <v>0</v>
      </c>
      <c r="Q1268" s="391"/>
      <c r="R1268" s="389"/>
      <c r="S1268" s="250"/>
      <c r="T1268" s="389"/>
      <c r="U1268" s="250"/>
      <c r="V1268" s="350"/>
      <c r="W1268" s="389"/>
      <c r="X1268" s="392"/>
      <c r="Y1268" s="392"/>
      <c r="Z1268" s="392"/>
      <c r="AA1268" s="392"/>
      <c r="AB1268" s="392"/>
      <c r="AC1268" s="392"/>
      <c r="AD1268" s="392"/>
      <c r="AE1268" s="250"/>
      <c r="AF1268" s="250"/>
      <c r="AG1268" s="315"/>
      <c r="AH1268" s="392"/>
      <c r="AI1268" s="392"/>
      <c r="AJ1268" s="392"/>
      <c r="AK1268" s="392"/>
      <c r="AL1268" s="250"/>
      <c r="AM1268" s="392"/>
      <c r="AN1268" s="392"/>
      <c r="AO1268" s="250"/>
      <c r="AP1268" s="393"/>
      <c r="AQ1268" s="337"/>
      <c r="AR1268" s="336"/>
      <c r="AS1268" s="336"/>
      <c r="AT1268" s="336"/>
      <c r="AU1268" s="336"/>
      <c r="AV1268" s="336"/>
      <c r="AW1268" s="336"/>
      <c r="AX1268" s="336"/>
      <c r="AY1268" s="336"/>
      <c r="AZ1268" s="336"/>
      <c r="BA1268" s="336"/>
      <c r="BB1268" s="336"/>
      <c r="BC1268" s="336"/>
      <c r="BD1268" s="336"/>
      <c r="BE1268" s="336"/>
      <c r="BF1268" s="336"/>
    </row>
    <row r="1269" spans="1:58" s="109" customFormat="1" ht="12.95" customHeight="1">
      <c r="A1269" s="386"/>
      <c r="B1269" s="387"/>
      <c r="C1269" s="250"/>
      <c r="D1269" s="250"/>
      <c r="E1269" s="250"/>
      <c r="F1269" s="388"/>
      <c r="G1269" s="389"/>
      <c r="H1269" s="389"/>
      <c r="I1269" s="389"/>
      <c r="J1269" s="389"/>
      <c r="K1269" s="390"/>
      <c r="L1269" s="250"/>
      <c r="M1269" s="345"/>
      <c r="N1269" s="252"/>
      <c r="O1269" s="251" t="str">
        <f>IFERROR(INDEX('Pipe Table'!$A$3:$R$39,MATCH('WELD LOG'!N1269,'Pipe Table'!$A$3:$A$39,),MATCH('WELD LOG'!M1269,'Pipe Table'!$A$3:$R$3,0)),"")</f>
        <v/>
      </c>
      <c r="P1269" s="601">
        <f t="shared" si="19"/>
        <v>0</v>
      </c>
      <c r="Q1269" s="391"/>
      <c r="R1269" s="389"/>
      <c r="S1269" s="250"/>
      <c r="T1269" s="389"/>
      <c r="U1269" s="250"/>
      <c r="V1269" s="350"/>
      <c r="W1269" s="389"/>
      <c r="X1269" s="392"/>
      <c r="Y1269" s="392"/>
      <c r="Z1269" s="392"/>
      <c r="AA1269" s="392"/>
      <c r="AB1269" s="392"/>
      <c r="AC1269" s="392"/>
      <c r="AD1269" s="392"/>
      <c r="AE1269" s="250"/>
      <c r="AF1269" s="250"/>
      <c r="AG1269" s="315"/>
      <c r="AH1269" s="392"/>
      <c r="AI1269" s="392"/>
      <c r="AJ1269" s="392"/>
      <c r="AK1269" s="392"/>
      <c r="AL1269" s="250"/>
      <c r="AM1269" s="392"/>
      <c r="AN1269" s="392"/>
      <c r="AO1269" s="250"/>
      <c r="AP1269" s="393"/>
      <c r="AQ1269" s="337"/>
      <c r="AR1269" s="336"/>
      <c r="AS1269" s="336"/>
      <c r="AT1269" s="336"/>
      <c r="AU1269" s="336"/>
      <c r="AV1269" s="336"/>
      <c r="AW1269" s="336"/>
      <c r="AX1269" s="336"/>
      <c r="AY1269" s="336"/>
      <c r="AZ1269" s="336"/>
      <c r="BA1269" s="336"/>
      <c r="BB1269" s="336"/>
      <c r="BC1269" s="336"/>
      <c r="BD1269" s="336"/>
      <c r="BE1269" s="336"/>
      <c r="BF1269" s="336"/>
    </row>
    <row r="1270" spans="1:58" s="109" customFormat="1" ht="12.95" customHeight="1">
      <c r="A1270" s="386"/>
      <c r="B1270" s="387"/>
      <c r="C1270" s="250"/>
      <c r="D1270" s="250"/>
      <c r="E1270" s="250"/>
      <c r="F1270" s="388"/>
      <c r="G1270" s="389"/>
      <c r="H1270" s="389"/>
      <c r="I1270" s="389"/>
      <c r="J1270" s="389"/>
      <c r="K1270" s="390"/>
      <c r="L1270" s="250"/>
      <c r="M1270" s="345"/>
      <c r="N1270" s="252"/>
      <c r="O1270" s="251" t="str">
        <f>IFERROR(INDEX('Pipe Table'!$A$3:$R$39,MATCH('WELD LOG'!N1270,'Pipe Table'!$A$3:$A$39,),MATCH('WELD LOG'!M1270,'Pipe Table'!$A$3:$R$3,0)),"")</f>
        <v/>
      </c>
      <c r="P1270" s="601">
        <f t="shared" si="19"/>
        <v>0</v>
      </c>
      <c r="Q1270" s="391"/>
      <c r="R1270" s="389"/>
      <c r="S1270" s="250"/>
      <c r="T1270" s="389"/>
      <c r="U1270" s="250"/>
      <c r="V1270" s="350"/>
      <c r="W1270" s="389"/>
      <c r="X1270" s="392"/>
      <c r="Y1270" s="392"/>
      <c r="Z1270" s="392"/>
      <c r="AA1270" s="392"/>
      <c r="AB1270" s="392"/>
      <c r="AC1270" s="392"/>
      <c r="AD1270" s="392"/>
      <c r="AE1270" s="250"/>
      <c r="AF1270" s="250"/>
      <c r="AG1270" s="315"/>
      <c r="AH1270" s="392"/>
      <c r="AI1270" s="392"/>
      <c r="AJ1270" s="392"/>
      <c r="AK1270" s="392"/>
      <c r="AL1270" s="250"/>
      <c r="AM1270" s="392"/>
      <c r="AN1270" s="392"/>
      <c r="AO1270" s="250"/>
      <c r="AP1270" s="393"/>
      <c r="AQ1270" s="337"/>
      <c r="AR1270" s="336"/>
      <c r="AS1270" s="336"/>
      <c r="AT1270" s="336"/>
      <c r="AU1270" s="336"/>
      <c r="AV1270" s="336"/>
      <c r="AW1270" s="336"/>
      <c r="AX1270" s="336"/>
      <c r="AY1270" s="336"/>
      <c r="AZ1270" s="336"/>
      <c r="BA1270" s="336"/>
      <c r="BB1270" s="336"/>
      <c r="BC1270" s="336"/>
      <c r="BD1270" s="336"/>
      <c r="BE1270" s="336"/>
      <c r="BF1270" s="336"/>
    </row>
    <row r="1271" spans="1:58" s="109" customFormat="1" ht="12.95" customHeight="1">
      <c r="A1271" s="386"/>
      <c r="B1271" s="387"/>
      <c r="C1271" s="250"/>
      <c r="D1271" s="250"/>
      <c r="E1271" s="250"/>
      <c r="F1271" s="388"/>
      <c r="G1271" s="389"/>
      <c r="H1271" s="389"/>
      <c r="I1271" s="389"/>
      <c r="J1271" s="389"/>
      <c r="K1271" s="390"/>
      <c r="L1271" s="250"/>
      <c r="M1271" s="345"/>
      <c r="N1271" s="252"/>
      <c r="O1271" s="251" t="str">
        <f>IFERROR(INDEX('Pipe Table'!$A$3:$R$39,MATCH('WELD LOG'!N1271,'Pipe Table'!$A$3:$A$39,),MATCH('WELD LOG'!M1271,'Pipe Table'!$A$3:$R$3,0)),"")</f>
        <v/>
      </c>
      <c r="P1271" s="601">
        <f t="shared" si="19"/>
        <v>0</v>
      </c>
      <c r="Q1271" s="391"/>
      <c r="R1271" s="389"/>
      <c r="S1271" s="250"/>
      <c r="T1271" s="389"/>
      <c r="U1271" s="250"/>
      <c r="V1271" s="350"/>
      <c r="W1271" s="389"/>
      <c r="X1271" s="392"/>
      <c r="Y1271" s="392"/>
      <c r="Z1271" s="392"/>
      <c r="AA1271" s="392"/>
      <c r="AB1271" s="392"/>
      <c r="AC1271" s="392"/>
      <c r="AD1271" s="392"/>
      <c r="AE1271" s="250"/>
      <c r="AF1271" s="250"/>
      <c r="AG1271" s="315"/>
      <c r="AH1271" s="392"/>
      <c r="AI1271" s="392"/>
      <c r="AJ1271" s="392"/>
      <c r="AK1271" s="392"/>
      <c r="AL1271" s="250"/>
      <c r="AM1271" s="392"/>
      <c r="AN1271" s="392"/>
      <c r="AO1271" s="250"/>
      <c r="AP1271" s="393"/>
      <c r="AQ1271" s="337"/>
      <c r="AR1271" s="336"/>
      <c r="AS1271" s="336"/>
      <c r="AT1271" s="336"/>
      <c r="AU1271" s="336"/>
      <c r="AV1271" s="336"/>
      <c r="AW1271" s="336"/>
      <c r="AX1271" s="336"/>
      <c r="AY1271" s="336"/>
      <c r="AZ1271" s="336"/>
      <c r="BA1271" s="336"/>
      <c r="BB1271" s="336"/>
      <c r="BC1271" s="336"/>
      <c r="BD1271" s="336"/>
      <c r="BE1271" s="336"/>
      <c r="BF1271" s="336"/>
    </row>
    <row r="1272" spans="1:58" s="109" customFormat="1" ht="12.95" customHeight="1">
      <c r="A1272" s="386"/>
      <c r="B1272" s="387"/>
      <c r="C1272" s="250"/>
      <c r="D1272" s="250"/>
      <c r="E1272" s="250"/>
      <c r="F1272" s="388"/>
      <c r="G1272" s="389"/>
      <c r="H1272" s="389"/>
      <c r="I1272" s="389"/>
      <c r="J1272" s="389"/>
      <c r="K1272" s="390"/>
      <c r="L1272" s="250"/>
      <c r="M1272" s="345"/>
      <c r="N1272" s="252"/>
      <c r="O1272" s="251" t="str">
        <f>IFERROR(INDEX('Pipe Table'!$A$3:$R$39,MATCH('WELD LOG'!N1272,'Pipe Table'!$A$3:$A$39,),MATCH('WELD LOG'!M1272,'Pipe Table'!$A$3:$R$3,0)),"")</f>
        <v/>
      </c>
      <c r="P1272" s="601">
        <f t="shared" si="19"/>
        <v>0</v>
      </c>
      <c r="Q1272" s="391"/>
      <c r="R1272" s="389"/>
      <c r="S1272" s="250"/>
      <c r="T1272" s="389"/>
      <c r="U1272" s="250"/>
      <c r="V1272" s="350"/>
      <c r="W1272" s="389"/>
      <c r="X1272" s="392"/>
      <c r="Y1272" s="392"/>
      <c r="Z1272" s="392"/>
      <c r="AA1272" s="392"/>
      <c r="AB1272" s="392"/>
      <c r="AC1272" s="392"/>
      <c r="AD1272" s="392"/>
      <c r="AE1272" s="250"/>
      <c r="AF1272" s="250"/>
      <c r="AG1272" s="315"/>
      <c r="AH1272" s="392"/>
      <c r="AI1272" s="392"/>
      <c r="AJ1272" s="392"/>
      <c r="AK1272" s="392"/>
      <c r="AL1272" s="250"/>
      <c r="AM1272" s="392"/>
      <c r="AN1272" s="392"/>
      <c r="AO1272" s="250"/>
      <c r="AP1272" s="393"/>
      <c r="AQ1272" s="337"/>
      <c r="AR1272" s="336"/>
      <c r="AS1272" s="336"/>
      <c r="AT1272" s="336"/>
      <c r="AU1272" s="336"/>
      <c r="AV1272" s="336"/>
      <c r="AW1272" s="336"/>
      <c r="AX1272" s="336"/>
      <c r="AY1272" s="336"/>
      <c r="AZ1272" s="336"/>
      <c r="BA1272" s="336"/>
      <c r="BB1272" s="336"/>
      <c r="BC1272" s="336"/>
      <c r="BD1272" s="336"/>
      <c r="BE1272" s="336"/>
      <c r="BF1272" s="336"/>
    </row>
    <row r="1273" spans="1:58" s="109" customFormat="1" ht="12.95" customHeight="1">
      <c r="A1273" s="386"/>
      <c r="B1273" s="387"/>
      <c r="C1273" s="250"/>
      <c r="D1273" s="250"/>
      <c r="E1273" s="250"/>
      <c r="F1273" s="388"/>
      <c r="G1273" s="389"/>
      <c r="H1273" s="389"/>
      <c r="I1273" s="389"/>
      <c r="J1273" s="389"/>
      <c r="K1273" s="390"/>
      <c r="L1273" s="250"/>
      <c r="M1273" s="345"/>
      <c r="N1273" s="252"/>
      <c r="O1273" s="251" t="str">
        <f>IFERROR(INDEX('Pipe Table'!$A$3:$R$39,MATCH('WELD LOG'!N1273,'Pipe Table'!$A$3:$A$39,),MATCH('WELD LOG'!M1273,'Pipe Table'!$A$3:$R$3,0)),"")</f>
        <v/>
      </c>
      <c r="P1273" s="601">
        <f t="shared" si="19"/>
        <v>0</v>
      </c>
      <c r="Q1273" s="391"/>
      <c r="R1273" s="389"/>
      <c r="S1273" s="250"/>
      <c r="T1273" s="389"/>
      <c r="U1273" s="250"/>
      <c r="V1273" s="350"/>
      <c r="W1273" s="389"/>
      <c r="X1273" s="392"/>
      <c r="Y1273" s="392"/>
      <c r="Z1273" s="392"/>
      <c r="AA1273" s="392"/>
      <c r="AB1273" s="392"/>
      <c r="AC1273" s="392"/>
      <c r="AD1273" s="392"/>
      <c r="AE1273" s="250"/>
      <c r="AF1273" s="250"/>
      <c r="AG1273" s="315"/>
      <c r="AH1273" s="392"/>
      <c r="AI1273" s="392"/>
      <c r="AJ1273" s="392"/>
      <c r="AK1273" s="392"/>
      <c r="AL1273" s="250"/>
      <c r="AM1273" s="392"/>
      <c r="AN1273" s="392"/>
      <c r="AO1273" s="250"/>
      <c r="AP1273" s="393"/>
      <c r="AQ1273" s="337"/>
      <c r="AR1273" s="336"/>
      <c r="AS1273" s="336"/>
      <c r="AT1273" s="336"/>
      <c r="AU1273" s="336"/>
      <c r="AV1273" s="336"/>
      <c r="AW1273" s="336"/>
      <c r="AX1273" s="336"/>
      <c r="AY1273" s="336"/>
      <c r="AZ1273" s="336"/>
      <c r="BA1273" s="336"/>
      <c r="BB1273" s="336"/>
      <c r="BC1273" s="336"/>
      <c r="BD1273" s="336"/>
      <c r="BE1273" s="336"/>
      <c r="BF1273" s="336"/>
    </row>
    <row r="1274" spans="1:58" s="109" customFormat="1" ht="12.95" customHeight="1">
      <c r="A1274" s="386"/>
      <c r="B1274" s="387"/>
      <c r="C1274" s="250"/>
      <c r="D1274" s="250"/>
      <c r="E1274" s="250"/>
      <c r="F1274" s="388"/>
      <c r="G1274" s="389"/>
      <c r="H1274" s="389"/>
      <c r="I1274" s="389"/>
      <c r="J1274" s="389"/>
      <c r="K1274" s="390"/>
      <c r="L1274" s="250"/>
      <c r="M1274" s="345"/>
      <c r="N1274" s="252"/>
      <c r="O1274" s="251" t="str">
        <f>IFERROR(INDEX('Pipe Table'!$A$3:$R$39,MATCH('WELD LOG'!N1274,'Pipe Table'!$A$3:$A$39,),MATCH('WELD LOG'!M1274,'Pipe Table'!$A$3:$R$3,0)),"")</f>
        <v/>
      </c>
      <c r="P1274" s="601">
        <f t="shared" si="19"/>
        <v>0</v>
      </c>
      <c r="Q1274" s="391"/>
      <c r="R1274" s="389"/>
      <c r="S1274" s="250"/>
      <c r="T1274" s="389"/>
      <c r="U1274" s="250"/>
      <c r="V1274" s="350"/>
      <c r="W1274" s="389"/>
      <c r="X1274" s="392"/>
      <c r="Y1274" s="392"/>
      <c r="Z1274" s="392"/>
      <c r="AA1274" s="392"/>
      <c r="AB1274" s="392"/>
      <c r="AC1274" s="392"/>
      <c r="AD1274" s="392"/>
      <c r="AE1274" s="250"/>
      <c r="AF1274" s="250"/>
      <c r="AG1274" s="315"/>
      <c r="AH1274" s="392"/>
      <c r="AI1274" s="392"/>
      <c r="AJ1274" s="392"/>
      <c r="AK1274" s="392"/>
      <c r="AL1274" s="250"/>
      <c r="AM1274" s="392"/>
      <c r="AN1274" s="392"/>
      <c r="AO1274" s="250"/>
      <c r="AP1274" s="393"/>
      <c r="AQ1274" s="337"/>
      <c r="AR1274" s="336"/>
      <c r="AS1274" s="336"/>
      <c r="AT1274" s="336"/>
      <c r="AU1274" s="336"/>
      <c r="AV1274" s="336"/>
      <c r="AW1274" s="336"/>
      <c r="AX1274" s="336"/>
      <c r="AY1274" s="336"/>
      <c r="AZ1274" s="336"/>
      <c r="BA1274" s="336"/>
      <c r="BB1274" s="336"/>
      <c r="BC1274" s="336"/>
      <c r="BD1274" s="336"/>
      <c r="BE1274" s="336"/>
      <c r="BF1274" s="336"/>
    </row>
    <row r="1275" spans="1:58" s="109" customFormat="1" ht="12.95" customHeight="1">
      <c r="A1275" s="386"/>
      <c r="B1275" s="387"/>
      <c r="C1275" s="250"/>
      <c r="D1275" s="250"/>
      <c r="E1275" s="250"/>
      <c r="F1275" s="388"/>
      <c r="G1275" s="389"/>
      <c r="H1275" s="389"/>
      <c r="I1275" s="389"/>
      <c r="J1275" s="389"/>
      <c r="K1275" s="390"/>
      <c r="L1275" s="250"/>
      <c r="M1275" s="345"/>
      <c r="N1275" s="252"/>
      <c r="O1275" s="251" t="str">
        <f>IFERROR(INDEX('Pipe Table'!$A$3:$R$39,MATCH('WELD LOG'!N1275,'Pipe Table'!$A$3:$A$39,),MATCH('WELD LOG'!M1275,'Pipe Table'!$A$3:$R$3,0)),"")</f>
        <v/>
      </c>
      <c r="P1275" s="601">
        <f t="shared" si="19"/>
        <v>0</v>
      </c>
      <c r="Q1275" s="391"/>
      <c r="R1275" s="389"/>
      <c r="S1275" s="250"/>
      <c r="T1275" s="389"/>
      <c r="U1275" s="250"/>
      <c r="V1275" s="350"/>
      <c r="W1275" s="389"/>
      <c r="X1275" s="392"/>
      <c r="Y1275" s="392"/>
      <c r="Z1275" s="392"/>
      <c r="AA1275" s="392"/>
      <c r="AB1275" s="392"/>
      <c r="AC1275" s="392"/>
      <c r="AD1275" s="392"/>
      <c r="AE1275" s="250"/>
      <c r="AF1275" s="250"/>
      <c r="AG1275" s="315"/>
      <c r="AH1275" s="392"/>
      <c r="AI1275" s="392"/>
      <c r="AJ1275" s="392"/>
      <c r="AK1275" s="392"/>
      <c r="AL1275" s="250"/>
      <c r="AM1275" s="392"/>
      <c r="AN1275" s="392"/>
      <c r="AO1275" s="250"/>
      <c r="AP1275" s="393"/>
      <c r="AQ1275" s="337"/>
      <c r="AR1275" s="336"/>
      <c r="AS1275" s="336"/>
      <c r="AT1275" s="336"/>
      <c r="AU1275" s="336"/>
      <c r="AV1275" s="336"/>
      <c r="AW1275" s="336"/>
      <c r="AX1275" s="336"/>
      <c r="AY1275" s="336"/>
      <c r="AZ1275" s="336"/>
      <c r="BA1275" s="336"/>
      <c r="BB1275" s="336"/>
      <c r="BC1275" s="336"/>
      <c r="BD1275" s="336"/>
      <c r="BE1275" s="336"/>
      <c r="BF1275" s="336"/>
    </row>
    <row r="1276" spans="1:58" s="109" customFormat="1" ht="12.95" customHeight="1">
      <c r="A1276" s="386"/>
      <c r="B1276" s="387"/>
      <c r="C1276" s="250"/>
      <c r="D1276" s="250"/>
      <c r="E1276" s="250"/>
      <c r="F1276" s="388"/>
      <c r="G1276" s="389"/>
      <c r="H1276" s="389"/>
      <c r="I1276" s="389"/>
      <c r="J1276" s="389"/>
      <c r="K1276" s="390"/>
      <c r="L1276" s="250"/>
      <c r="M1276" s="345"/>
      <c r="N1276" s="252"/>
      <c r="O1276" s="251" t="str">
        <f>IFERROR(INDEX('Pipe Table'!$A$3:$R$39,MATCH('WELD LOG'!N1276,'Pipe Table'!$A$3:$A$39,),MATCH('WELD LOG'!M1276,'Pipe Table'!$A$3:$R$3,0)),"")</f>
        <v/>
      </c>
      <c r="P1276" s="601">
        <f t="shared" si="19"/>
        <v>0</v>
      </c>
      <c r="Q1276" s="391"/>
      <c r="R1276" s="389"/>
      <c r="S1276" s="250"/>
      <c r="T1276" s="389"/>
      <c r="U1276" s="250"/>
      <c r="V1276" s="350"/>
      <c r="W1276" s="389"/>
      <c r="X1276" s="392"/>
      <c r="Y1276" s="392"/>
      <c r="Z1276" s="392"/>
      <c r="AA1276" s="392"/>
      <c r="AB1276" s="392"/>
      <c r="AC1276" s="392"/>
      <c r="AD1276" s="392"/>
      <c r="AE1276" s="250"/>
      <c r="AF1276" s="250"/>
      <c r="AG1276" s="315"/>
      <c r="AH1276" s="392"/>
      <c r="AI1276" s="392"/>
      <c r="AJ1276" s="392"/>
      <c r="AK1276" s="392"/>
      <c r="AL1276" s="250"/>
      <c r="AM1276" s="392"/>
      <c r="AN1276" s="392"/>
      <c r="AO1276" s="250"/>
      <c r="AP1276" s="393"/>
      <c r="AQ1276" s="336"/>
      <c r="AR1276" s="336"/>
      <c r="AS1276" s="336"/>
      <c r="AT1276" s="336"/>
      <c r="AU1276" s="336"/>
      <c r="AV1276" s="336"/>
      <c r="AW1276" s="336"/>
      <c r="AX1276" s="336"/>
      <c r="AY1276" s="336"/>
      <c r="AZ1276" s="336"/>
      <c r="BA1276" s="336"/>
      <c r="BB1276" s="336"/>
      <c r="BC1276" s="336"/>
      <c r="BD1276" s="336"/>
      <c r="BE1276" s="336"/>
      <c r="BF1276" s="336"/>
    </row>
    <row r="1277" spans="1:58" s="109" customFormat="1" ht="12.95" customHeight="1">
      <c r="A1277" s="386"/>
      <c r="B1277" s="387"/>
      <c r="C1277" s="250"/>
      <c r="D1277" s="250"/>
      <c r="E1277" s="250"/>
      <c r="F1277" s="388"/>
      <c r="G1277" s="389"/>
      <c r="H1277" s="389"/>
      <c r="I1277" s="389"/>
      <c r="J1277" s="389"/>
      <c r="K1277" s="390"/>
      <c r="L1277" s="250"/>
      <c r="M1277" s="345"/>
      <c r="N1277" s="252"/>
      <c r="O1277" s="251" t="str">
        <f>IFERROR(INDEX('Pipe Table'!$A$3:$R$39,MATCH('WELD LOG'!N1277,'Pipe Table'!$A$3:$A$39,),MATCH('WELD LOG'!M1277,'Pipe Table'!$A$3:$R$3,0)),"")</f>
        <v/>
      </c>
      <c r="P1277" s="601">
        <f t="shared" si="19"/>
        <v>0</v>
      </c>
      <c r="Q1277" s="391"/>
      <c r="R1277" s="389"/>
      <c r="S1277" s="250"/>
      <c r="T1277" s="389"/>
      <c r="U1277" s="250"/>
      <c r="V1277" s="350"/>
      <c r="W1277" s="389"/>
      <c r="X1277" s="392"/>
      <c r="Y1277" s="392"/>
      <c r="Z1277" s="392"/>
      <c r="AA1277" s="392"/>
      <c r="AB1277" s="392"/>
      <c r="AC1277" s="392"/>
      <c r="AD1277" s="392"/>
      <c r="AE1277" s="250"/>
      <c r="AF1277" s="250"/>
      <c r="AG1277" s="315"/>
      <c r="AH1277" s="392"/>
      <c r="AI1277" s="392"/>
      <c r="AJ1277" s="392"/>
      <c r="AK1277" s="392"/>
      <c r="AL1277" s="250"/>
      <c r="AM1277" s="392"/>
      <c r="AN1277" s="392"/>
      <c r="AO1277" s="250"/>
      <c r="AP1277" s="393"/>
      <c r="AQ1277" s="336"/>
      <c r="AR1277" s="336"/>
      <c r="AS1277" s="336"/>
      <c r="AT1277" s="336"/>
      <c r="AU1277" s="336"/>
      <c r="AV1277" s="336"/>
      <c r="AW1277" s="336"/>
      <c r="AX1277" s="336"/>
      <c r="AY1277" s="336"/>
      <c r="AZ1277" s="336"/>
      <c r="BA1277" s="336"/>
      <c r="BB1277" s="336"/>
      <c r="BC1277" s="336"/>
      <c r="BD1277" s="336"/>
      <c r="BE1277" s="336"/>
      <c r="BF1277" s="336"/>
    </row>
    <row r="1278" spans="1:58" s="109" customFormat="1" ht="12.95" customHeight="1">
      <c r="A1278" s="386"/>
      <c r="B1278" s="387"/>
      <c r="C1278" s="250"/>
      <c r="D1278" s="250"/>
      <c r="E1278" s="250"/>
      <c r="F1278" s="388"/>
      <c r="G1278" s="389"/>
      <c r="H1278" s="389"/>
      <c r="I1278" s="389"/>
      <c r="J1278" s="389"/>
      <c r="K1278" s="390"/>
      <c r="L1278" s="250"/>
      <c r="M1278" s="345"/>
      <c r="N1278" s="252"/>
      <c r="O1278" s="251" t="str">
        <f>IFERROR(INDEX('Pipe Table'!$A$3:$R$39,MATCH('WELD LOG'!N1278,'Pipe Table'!$A$3:$A$39,),MATCH('WELD LOG'!M1278,'Pipe Table'!$A$3:$R$3,0)),"")</f>
        <v/>
      </c>
      <c r="P1278" s="601">
        <f t="shared" si="19"/>
        <v>0</v>
      </c>
      <c r="Q1278" s="391"/>
      <c r="R1278" s="389"/>
      <c r="S1278" s="250"/>
      <c r="T1278" s="389"/>
      <c r="U1278" s="250"/>
      <c r="V1278" s="350"/>
      <c r="W1278" s="389"/>
      <c r="X1278" s="392"/>
      <c r="Y1278" s="392"/>
      <c r="Z1278" s="392"/>
      <c r="AA1278" s="392"/>
      <c r="AB1278" s="392"/>
      <c r="AC1278" s="392"/>
      <c r="AD1278" s="392"/>
      <c r="AE1278" s="250"/>
      <c r="AF1278" s="250"/>
      <c r="AG1278" s="315"/>
      <c r="AH1278" s="392"/>
      <c r="AI1278" s="392"/>
      <c r="AJ1278" s="392"/>
      <c r="AK1278" s="392"/>
      <c r="AL1278" s="250"/>
      <c r="AM1278" s="392"/>
      <c r="AN1278" s="392"/>
      <c r="AO1278" s="250"/>
      <c r="AP1278" s="393"/>
      <c r="AQ1278" s="336"/>
      <c r="AR1278" s="336"/>
      <c r="AS1278" s="336"/>
      <c r="AT1278" s="336"/>
      <c r="AU1278" s="336"/>
      <c r="AV1278" s="336"/>
      <c r="AW1278" s="336"/>
      <c r="AX1278" s="336"/>
      <c r="AY1278" s="336"/>
      <c r="AZ1278" s="336"/>
      <c r="BA1278" s="336"/>
      <c r="BB1278" s="336"/>
      <c r="BC1278" s="336"/>
      <c r="BD1278" s="336"/>
      <c r="BE1278" s="336"/>
      <c r="BF1278" s="336"/>
    </row>
    <row r="1279" spans="1:58" s="109" customFormat="1" ht="12.95" customHeight="1">
      <c r="A1279" s="386"/>
      <c r="B1279" s="387"/>
      <c r="C1279" s="250"/>
      <c r="D1279" s="250"/>
      <c r="E1279" s="250"/>
      <c r="F1279" s="388"/>
      <c r="G1279" s="389"/>
      <c r="H1279" s="389"/>
      <c r="I1279" s="389"/>
      <c r="J1279" s="389"/>
      <c r="K1279" s="390"/>
      <c r="L1279" s="250"/>
      <c r="M1279" s="345"/>
      <c r="N1279" s="252"/>
      <c r="O1279" s="251" t="str">
        <f>IFERROR(INDEX('Pipe Table'!$A$3:$R$39,MATCH('WELD LOG'!N1279,'Pipe Table'!$A$3:$A$39,),MATCH('WELD LOG'!M1279,'Pipe Table'!$A$3:$R$3,0)),"")</f>
        <v/>
      </c>
      <c r="P1279" s="601">
        <f t="shared" si="19"/>
        <v>0</v>
      </c>
      <c r="Q1279" s="391"/>
      <c r="R1279" s="389"/>
      <c r="S1279" s="250"/>
      <c r="T1279" s="389"/>
      <c r="U1279" s="250"/>
      <c r="V1279" s="350"/>
      <c r="W1279" s="389"/>
      <c r="X1279" s="392"/>
      <c r="Y1279" s="392"/>
      <c r="Z1279" s="392"/>
      <c r="AA1279" s="392"/>
      <c r="AB1279" s="392"/>
      <c r="AC1279" s="392"/>
      <c r="AD1279" s="392"/>
      <c r="AE1279" s="250"/>
      <c r="AF1279" s="250"/>
      <c r="AG1279" s="315"/>
      <c r="AH1279" s="392"/>
      <c r="AI1279" s="392"/>
      <c r="AJ1279" s="392"/>
      <c r="AK1279" s="392"/>
      <c r="AL1279" s="250"/>
      <c r="AM1279" s="392"/>
      <c r="AN1279" s="392"/>
      <c r="AO1279" s="250"/>
      <c r="AP1279" s="393"/>
      <c r="AQ1279" s="336"/>
      <c r="AR1279" s="336"/>
      <c r="AS1279" s="336"/>
      <c r="AT1279" s="336"/>
      <c r="AU1279" s="336"/>
      <c r="AV1279" s="336"/>
      <c r="AW1279" s="336"/>
      <c r="AX1279" s="336"/>
      <c r="AY1279" s="336"/>
      <c r="AZ1279" s="336"/>
      <c r="BA1279" s="336"/>
      <c r="BB1279" s="336"/>
      <c r="BC1279" s="336"/>
      <c r="BD1279" s="336"/>
      <c r="BE1279" s="336"/>
      <c r="BF1279" s="336"/>
    </row>
    <row r="1280" spans="1:58" s="109" customFormat="1" ht="12.95" customHeight="1">
      <c r="A1280" s="386"/>
      <c r="B1280" s="387"/>
      <c r="C1280" s="250"/>
      <c r="D1280" s="250"/>
      <c r="E1280" s="250"/>
      <c r="F1280" s="388"/>
      <c r="G1280" s="389"/>
      <c r="H1280" s="389"/>
      <c r="I1280" s="389"/>
      <c r="J1280" s="389"/>
      <c r="K1280" s="390"/>
      <c r="L1280" s="250"/>
      <c r="M1280" s="345"/>
      <c r="N1280" s="252"/>
      <c r="O1280" s="251" t="str">
        <f>IFERROR(INDEX('Pipe Table'!$A$3:$R$39,MATCH('WELD LOG'!N1280,'Pipe Table'!$A$3:$A$39,),MATCH('WELD LOG'!M1280,'Pipe Table'!$A$3:$R$3,0)),"")</f>
        <v/>
      </c>
      <c r="P1280" s="601">
        <f t="shared" si="19"/>
        <v>0</v>
      </c>
      <c r="Q1280" s="391"/>
      <c r="R1280" s="389"/>
      <c r="S1280" s="250"/>
      <c r="T1280" s="389"/>
      <c r="U1280" s="250"/>
      <c r="V1280" s="350"/>
      <c r="W1280" s="389"/>
      <c r="X1280" s="392"/>
      <c r="Y1280" s="392"/>
      <c r="Z1280" s="392"/>
      <c r="AA1280" s="392"/>
      <c r="AB1280" s="392"/>
      <c r="AC1280" s="392"/>
      <c r="AD1280" s="392"/>
      <c r="AE1280" s="250"/>
      <c r="AF1280" s="250"/>
      <c r="AG1280" s="315"/>
      <c r="AH1280" s="392"/>
      <c r="AI1280" s="392"/>
      <c r="AJ1280" s="392"/>
      <c r="AK1280" s="392"/>
      <c r="AL1280" s="250"/>
      <c r="AM1280" s="392"/>
      <c r="AN1280" s="392"/>
      <c r="AO1280" s="250"/>
      <c r="AP1280" s="393"/>
      <c r="AQ1280" s="336"/>
      <c r="AR1280" s="336"/>
      <c r="AS1280" s="336"/>
      <c r="AT1280" s="336"/>
      <c r="AU1280" s="336"/>
      <c r="AV1280" s="336"/>
      <c r="AW1280" s="336"/>
      <c r="AX1280" s="336"/>
      <c r="AY1280" s="336"/>
      <c r="AZ1280" s="336"/>
      <c r="BA1280" s="336"/>
      <c r="BB1280" s="336"/>
      <c r="BC1280" s="336"/>
      <c r="BD1280" s="336"/>
      <c r="BE1280" s="336"/>
      <c r="BF1280" s="336"/>
    </row>
    <row r="1281" spans="1:58" s="109" customFormat="1" ht="12.95" customHeight="1">
      <c r="A1281" s="386"/>
      <c r="B1281" s="387"/>
      <c r="C1281" s="250"/>
      <c r="D1281" s="250"/>
      <c r="E1281" s="250"/>
      <c r="F1281" s="388"/>
      <c r="G1281" s="389"/>
      <c r="H1281" s="389"/>
      <c r="I1281" s="389"/>
      <c r="J1281" s="389"/>
      <c r="K1281" s="390"/>
      <c r="L1281" s="250"/>
      <c r="M1281" s="345"/>
      <c r="N1281" s="252"/>
      <c r="O1281" s="251" t="str">
        <f>IFERROR(INDEX('Pipe Table'!$A$3:$R$39,MATCH('WELD LOG'!N1281,'Pipe Table'!$A$3:$A$39,),MATCH('WELD LOG'!M1281,'Pipe Table'!$A$3:$R$3,0)),"")</f>
        <v/>
      </c>
      <c r="P1281" s="601">
        <f t="shared" si="19"/>
        <v>0</v>
      </c>
      <c r="Q1281" s="391"/>
      <c r="R1281" s="389"/>
      <c r="S1281" s="250"/>
      <c r="T1281" s="389"/>
      <c r="U1281" s="250"/>
      <c r="V1281" s="350"/>
      <c r="W1281" s="389"/>
      <c r="X1281" s="392"/>
      <c r="Y1281" s="392"/>
      <c r="Z1281" s="392"/>
      <c r="AA1281" s="392"/>
      <c r="AB1281" s="392"/>
      <c r="AC1281" s="392"/>
      <c r="AD1281" s="392"/>
      <c r="AE1281" s="250"/>
      <c r="AF1281" s="250"/>
      <c r="AG1281" s="315"/>
      <c r="AH1281" s="392"/>
      <c r="AI1281" s="392"/>
      <c r="AJ1281" s="392"/>
      <c r="AK1281" s="392"/>
      <c r="AL1281" s="250"/>
      <c r="AM1281" s="392"/>
      <c r="AN1281" s="392"/>
      <c r="AO1281" s="250"/>
      <c r="AP1281" s="393"/>
      <c r="AQ1281" s="336"/>
      <c r="AR1281" s="336"/>
      <c r="AS1281" s="336"/>
      <c r="AT1281" s="336"/>
      <c r="AU1281" s="336"/>
      <c r="AV1281" s="336"/>
      <c r="AW1281" s="336"/>
      <c r="AX1281" s="336"/>
      <c r="AY1281" s="336"/>
      <c r="AZ1281" s="336"/>
      <c r="BA1281" s="336"/>
      <c r="BB1281" s="336"/>
      <c r="BC1281" s="336"/>
      <c r="BD1281" s="336"/>
      <c r="BE1281" s="336"/>
      <c r="BF1281" s="336"/>
    </row>
    <row r="1282" spans="1:58" s="109" customFormat="1" ht="12.95" customHeight="1">
      <c r="A1282" s="386"/>
      <c r="B1282" s="387"/>
      <c r="C1282" s="250"/>
      <c r="D1282" s="250"/>
      <c r="E1282" s="250"/>
      <c r="F1282" s="388"/>
      <c r="G1282" s="389"/>
      <c r="H1282" s="389"/>
      <c r="I1282" s="389"/>
      <c r="J1282" s="389"/>
      <c r="K1282" s="390"/>
      <c r="L1282" s="250"/>
      <c r="M1282" s="345"/>
      <c r="N1282" s="252"/>
      <c r="O1282" s="251" t="str">
        <f>IFERROR(INDEX('Pipe Table'!$A$3:$R$39,MATCH('WELD LOG'!N1282,'Pipe Table'!$A$3:$A$39,),MATCH('WELD LOG'!M1282,'Pipe Table'!$A$3:$R$3,0)),"")</f>
        <v/>
      </c>
      <c r="P1282" s="601">
        <f t="shared" si="19"/>
        <v>0</v>
      </c>
      <c r="Q1282" s="391"/>
      <c r="R1282" s="389"/>
      <c r="S1282" s="250"/>
      <c r="T1282" s="389"/>
      <c r="U1282" s="250"/>
      <c r="V1282" s="350"/>
      <c r="W1282" s="389"/>
      <c r="X1282" s="392"/>
      <c r="Y1282" s="392"/>
      <c r="Z1282" s="392"/>
      <c r="AA1282" s="392"/>
      <c r="AB1282" s="392"/>
      <c r="AC1282" s="392"/>
      <c r="AD1282" s="392"/>
      <c r="AE1282" s="250"/>
      <c r="AF1282" s="250"/>
      <c r="AG1282" s="315"/>
      <c r="AH1282" s="392"/>
      <c r="AI1282" s="392"/>
      <c r="AJ1282" s="392"/>
      <c r="AK1282" s="392"/>
      <c r="AL1282" s="250"/>
      <c r="AM1282" s="392"/>
      <c r="AN1282" s="392"/>
      <c r="AO1282" s="250"/>
      <c r="AP1282" s="393"/>
      <c r="AQ1282" s="336"/>
      <c r="AR1282" s="336"/>
      <c r="AS1282" s="336"/>
      <c r="AT1282" s="336"/>
      <c r="AU1282" s="336"/>
      <c r="AV1282" s="336"/>
      <c r="AW1282" s="336"/>
      <c r="AX1282" s="336"/>
      <c r="AY1282" s="336"/>
      <c r="AZ1282" s="336"/>
      <c r="BA1282" s="336"/>
      <c r="BB1282" s="336"/>
      <c r="BC1282" s="336"/>
      <c r="BD1282" s="336"/>
      <c r="BE1282" s="336"/>
      <c r="BF1282" s="336"/>
    </row>
    <row r="1283" spans="1:58" s="109" customFormat="1" ht="12.95" customHeight="1">
      <c r="A1283" s="386"/>
      <c r="B1283" s="387"/>
      <c r="C1283" s="250"/>
      <c r="D1283" s="250"/>
      <c r="E1283" s="250"/>
      <c r="F1283" s="388"/>
      <c r="G1283" s="389"/>
      <c r="H1283" s="389"/>
      <c r="I1283" s="389"/>
      <c r="J1283" s="389"/>
      <c r="K1283" s="390"/>
      <c r="L1283" s="250"/>
      <c r="M1283" s="345"/>
      <c r="N1283" s="252"/>
      <c r="O1283" s="251" t="str">
        <f>IFERROR(INDEX('Pipe Table'!$A$3:$R$39,MATCH('WELD LOG'!N1283,'Pipe Table'!$A$3:$A$39,),MATCH('WELD LOG'!M1283,'Pipe Table'!$A$3:$R$3,0)),"")</f>
        <v/>
      </c>
      <c r="P1283" s="601">
        <f t="shared" si="19"/>
        <v>0</v>
      </c>
      <c r="Q1283" s="391"/>
      <c r="R1283" s="389"/>
      <c r="S1283" s="250"/>
      <c r="T1283" s="389"/>
      <c r="U1283" s="250"/>
      <c r="V1283" s="350"/>
      <c r="W1283" s="389"/>
      <c r="X1283" s="392"/>
      <c r="Y1283" s="392"/>
      <c r="Z1283" s="392"/>
      <c r="AA1283" s="392"/>
      <c r="AB1283" s="392"/>
      <c r="AC1283" s="392"/>
      <c r="AD1283" s="392"/>
      <c r="AE1283" s="250"/>
      <c r="AF1283" s="250"/>
      <c r="AG1283" s="315"/>
      <c r="AH1283" s="392"/>
      <c r="AI1283" s="392"/>
      <c r="AJ1283" s="392"/>
      <c r="AK1283" s="392"/>
      <c r="AL1283" s="250"/>
      <c r="AM1283" s="392"/>
      <c r="AN1283" s="392"/>
      <c r="AO1283" s="250"/>
      <c r="AP1283" s="393"/>
      <c r="AQ1283" s="336"/>
      <c r="AR1283" s="336"/>
      <c r="AS1283" s="336"/>
      <c r="AT1283" s="336"/>
      <c r="AU1283" s="336"/>
      <c r="AV1283" s="336"/>
      <c r="AW1283" s="336"/>
      <c r="AX1283" s="336"/>
      <c r="AY1283" s="336"/>
      <c r="AZ1283" s="336"/>
      <c r="BA1283" s="336"/>
      <c r="BB1283" s="336"/>
      <c r="BC1283" s="336"/>
      <c r="BD1283" s="336"/>
      <c r="BE1283" s="336"/>
      <c r="BF1283" s="336"/>
    </row>
    <row r="1284" spans="1:58" s="109" customFormat="1" ht="12.95" customHeight="1">
      <c r="A1284" s="386"/>
      <c r="B1284" s="387"/>
      <c r="C1284" s="250"/>
      <c r="D1284" s="250"/>
      <c r="E1284" s="250"/>
      <c r="F1284" s="388"/>
      <c r="G1284" s="389"/>
      <c r="H1284" s="389"/>
      <c r="I1284" s="389"/>
      <c r="J1284" s="389"/>
      <c r="K1284" s="390"/>
      <c r="L1284" s="250"/>
      <c r="M1284" s="250"/>
      <c r="N1284" s="252"/>
      <c r="O1284" s="251" t="str">
        <f>IFERROR(INDEX('Pipe Table'!$A$3:$R$39,MATCH('WELD LOG'!N1284,'Pipe Table'!$A$3:$A$39,),MATCH('WELD LOG'!M1284,'Pipe Table'!$A$3:$R$3,0)),"")</f>
        <v/>
      </c>
      <c r="P1284" s="601">
        <f t="shared" si="19"/>
        <v>0</v>
      </c>
      <c r="Q1284" s="391"/>
      <c r="R1284" s="389"/>
      <c r="S1284" s="250"/>
      <c r="T1284" s="389"/>
      <c r="U1284" s="250"/>
      <c r="V1284" s="350"/>
      <c r="W1284" s="389"/>
      <c r="X1284" s="392"/>
      <c r="Y1284" s="392"/>
      <c r="Z1284" s="392"/>
      <c r="AA1284" s="392"/>
      <c r="AB1284" s="392"/>
      <c r="AC1284" s="392"/>
      <c r="AD1284" s="392"/>
      <c r="AE1284" s="250"/>
      <c r="AF1284" s="250"/>
      <c r="AG1284" s="315"/>
      <c r="AH1284" s="392"/>
      <c r="AI1284" s="392"/>
      <c r="AJ1284" s="392"/>
      <c r="AK1284" s="392"/>
      <c r="AL1284" s="250"/>
      <c r="AM1284" s="392"/>
      <c r="AN1284" s="392"/>
      <c r="AO1284" s="250"/>
      <c r="AP1284" s="393"/>
      <c r="AQ1284" s="336"/>
      <c r="AR1284" s="336"/>
      <c r="AS1284" s="336"/>
      <c r="AT1284" s="336"/>
      <c r="AU1284" s="336"/>
      <c r="AV1284" s="336"/>
      <c r="AW1284" s="336"/>
      <c r="AX1284" s="336"/>
      <c r="AY1284" s="336"/>
      <c r="AZ1284" s="336"/>
      <c r="BA1284" s="336"/>
      <c r="BB1284" s="336"/>
      <c r="BC1284" s="336"/>
      <c r="BD1284" s="336"/>
      <c r="BE1284" s="336"/>
      <c r="BF1284" s="336"/>
    </row>
    <row r="1285" spans="1:58" s="109" customFormat="1" ht="12.95" customHeight="1">
      <c r="A1285" s="386"/>
      <c r="B1285" s="387"/>
      <c r="C1285" s="250"/>
      <c r="D1285" s="250"/>
      <c r="E1285" s="250"/>
      <c r="F1285" s="388"/>
      <c r="G1285" s="389"/>
      <c r="H1285" s="389"/>
      <c r="I1285" s="389"/>
      <c r="J1285" s="389"/>
      <c r="K1285" s="390"/>
      <c r="L1285" s="250"/>
      <c r="M1285" s="345"/>
      <c r="N1285" s="252"/>
      <c r="O1285" s="251" t="str">
        <f>IFERROR(INDEX('Pipe Table'!$A$3:$R$39,MATCH('WELD LOG'!N1285,'Pipe Table'!$A$3:$A$39,),MATCH('WELD LOG'!M1285,'Pipe Table'!$A$3:$R$3,0)),"")</f>
        <v/>
      </c>
      <c r="P1285" s="601">
        <f t="shared" si="19"/>
        <v>0</v>
      </c>
      <c r="Q1285" s="391"/>
      <c r="R1285" s="389"/>
      <c r="S1285" s="250"/>
      <c r="T1285" s="389"/>
      <c r="U1285" s="250"/>
      <c r="V1285" s="350"/>
      <c r="W1285" s="389"/>
      <c r="X1285" s="392"/>
      <c r="Y1285" s="392"/>
      <c r="Z1285" s="392"/>
      <c r="AA1285" s="392"/>
      <c r="AB1285" s="392"/>
      <c r="AC1285" s="392"/>
      <c r="AD1285" s="392"/>
      <c r="AE1285" s="250"/>
      <c r="AF1285" s="250"/>
      <c r="AG1285" s="315"/>
      <c r="AH1285" s="392"/>
      <c r="AI1285" s="392"/>
      <c r="AJ1285" s="392"/>
      <c r="AK1285" s="392"/>
      <c r="AL1285" s="250"/>
      <c r="AM1285" s="392"/>
      <c r="AN1285" s="392"/>
      <c r="AO1285" s="250"/>
      <c r="AP1285" s="393"/>
      <c r="AQ1285" s="336"/>
      <c r="AR1285" s="336"/>
      <c r="AS1285" s="336"/>
      <c r="AT1285" s="336"/>
      <c r="AU1285" s="336"/>
      <c r="AV1285" s="336"/>
      <c r="AW1285" s="336"/>
      <c r="AX1285" s="336"/>
      <c r="AY1285" s="336"/>
      <c r="AZ1285" s="336"/>
      <c r="BA1285" s="336"/>
      <c r="BB1285" s="336"/>
      <c r="BC1285" s="336"/>
      <c r="BD1285" s="336"/>
      <c r="BE1285" s="336"/>
      <c r="BF1285" s="336"/>
    </row>
    <row r="1286" spans="1:58" s="109" customFormat="1" ht="12.95" customHeight="1">
      <c r="A1286" s="386"/>
      <c r="B1286" s="387"/>
      <c r="C1286" s="250"/>
      <c r="D1286" s="250"/>
      <c r="E1286" s="250"/>
      <c r="F1286" s="388"/>
      <c r="G1286" s="389"/>
      <c r="H1286" s="389"/>
      <c r="I1286" s="389"/>
      <c r="J1286" s="389"/>
      <c r="K1286" s="390"/>
      <c r="L1286" s="250"/>
      <c r="M1286" s="250"/>
      <c r="N1286" s="252"/>
      <c r="O1286" s="251" t="str">
        <f>IFERROR(INDEX('Pipe Table'!$A$3:$R$39,MATCH('WELD LOG'!N1286,'Pipe Table'!$A$3:$A$39,),MATCH('WELD LOG'!M1286,'Pipe Table'!$A$3:$R$3,0)),"")</f>
        <v/>
      </c>
      <c r="P1286" s="601">
        <f t="shared" ref="P1286:P1349" si="20">N1286*PI()</f>
        <v>0</v>
      </c>
      <c r="Q1286" s="391"/>
      <c r="R1286" s="389"/>
      <c r="S1286" s="250"/>
      <c r="T1286" s="389"/>
      <c r="U1286" s="250"/>
      <c r="V1286" s="350"/>
      <c r="W1286" s="389"/>
      <c r="X1286" s="392"/>
      <c r="Y1286" s="392"/>
      <c r="Z1286" s="392"/>
      <c r="AA1286" s="392"/>
      <c r="AB1286" s="392"/>
      <c r="AC1286" s="392"/>
      <c r="AD1286" s="392"/>
      <c r="AE1286" s="250"/>
      <c r="AF1286" s="250"/>
      <c r="AG1286" s="315"/>
      <c r="AH1286" s="392"/>
      <c r="AI1286" s="392"/>
      <c r="AJ1286" s="392"/>
      <c r="AK1286" s="392"/>
      <c r="AL1286" s="250"/>
      <c r="AM1286" s="392"/>
      <c r="AN1286" s="392"/>
      <c r="AO1286" s="250"/>
      <c r="AP1286" s="393"/>
      <c r="AQ1286" s="336"/>
      <c r="AR1286" s="336"/>
      <c r="AS1286" s="336"/>
      <c r="AT1286" s="336"/>
      <c r="AU1286" s="336"/>
      <c r="AV1286" s="336"/>
      <c r="AW1286" s="336"/>
      <c r="AX1286" s="336"/>
      <c r="AY1286" s="336"/>
      <c r="AZ1286" s="336"/>
      <c r="BA1286" s="336"/>
      <c r="BB1286" s="336"/>
      <c r="BC1286" s="336"/>
      <c r="BD1286" s="336"/>
      <c r="BE1286" s="336"/>
      <c r="BF1286" s="336"/>
    </row>
    <row r="1287" spans="1:58" s="109" customFormat="1" ht="12.95" customHeight="1">
      <c r="A1287" s="386"/>
      <c r="B1287" s="387"/>
      <c r="C1287" s="250"/>
      <c r="D1287" s="250"/>
      <c r="E1287" s="250"/>
      <c r="F1287" s="388"/>
      <c r="G1287" s="389"/>
      <c r="H1287" s="389"/>
      <c r="I1287" s="389"/>
      <c r="J1287" s="389"/>
      <c r="K1287" s="390"/>
      <c r="L1287" s="250"/>
      <c r="M1287" s="250"/>
      <c r="N1287" s="252"/>
      <c r="O1287" s="251" t="str">
        <f>IFERROR(INDEX('Pipe Table'!$A$3:$R$39,MATCH('WELD LOG'!N1287,'Pipe Table'!$A$3:$A$39,),MATCH('WELD LOG'!M1287,'Pipe Table'!$A$3:$R$3,0)),"")</f>
        <v/>
      </c>
      <c r="P1287" s="601">
        <f t="shared" si="20"/>
        <v>0</v>
      </c>
      <c r="Q1287" s="391"/>
      <c r="R1287" s="389"/>
      <c r="S1287" s="250"/>
      <c r="T1287" s="389"/>
      <c r="U1287" s="250"/>
      <c r="V1287" s="350"/>
      <c r="W1287" s="389"/>
      <c r="X1287" s="392"/>
      <c r="Y1287" s="392"/>
      <c r="Z1287" s="392"/>
      <c r="AA1287" s="392"/>
      <c r="AB1287" s="392"/>
      <c r="AC1287" s="392"/>
      <c r="AD1287" s="392"/>
      <c r="AE1287" s="250"/>
      <c r="AF1287" s="250"/>
      <c r="AG1287" s="315"/>
      <c r="AH1287" s="392"/>
      <c r="AI1287" s="392"/>
      <c r="AJ1287" s="392"/>
      <c r="AK1287" s="392"/>
      <c r="AL1287" s="250"/>
      <c r="AM1287" s="392"/>
      <c r="AN1287" s="392"/>
      <c r="AO1287" s="250"/>
      <c r="AP1287" s="393"/>
      <c r="AQ1287" s="336"/>
      <c r="AR1287" s="336"/>
      <c r="AS1287" s="336"/>
      <c r="AT1287" s="336"/>
      <c r="AU1287" s="336"/>
      <c r="AV1287" s="336"/>
      <c r="AW1287" s="336"/>
      <c r="AX1287" s="336"/>
      <c r="AY1287" s="336"/>
      <c r="AZ1287" s="336"/>
      <c r="BA1287" s="336"/>
      <c r="BB1287" s="336"/>
      <c r="BC1287" s="336"/>
      <c r="BD1287" s="336"/>
      <c r="BE1287" s="336"/>
      <c r="BF1287" s="336"/>
    </row>
    <row r="1288" spans="1:58" s="109" customFormat="1" ht="12.95" customHeight="1">
      <c r="A1288" s="386"/>
      <c r="B1288" s="387"/>
      <c r="C1288" s="250"/>
      <c r="D1288" s="250"/>
      <c r="E1288" s="250"/>
      <c r="F1288" s="388"/>
      <c r="G1288" s="389"/>
      <c r="H1288" s="389"/>
      <c r="I1288" s="389"/>
      <c r="J1288" s="389"/>
      <c r="K1288" s="390"/>
      <c r="L1288" s="250"/>
      <c r="M1288" s="345"/>
      <c r="N1288" s="252"/>
      <c r="O1288" s="251" t="str">
        <f>IFERROR(INDEX('Pipe Table'!$A$3:$R$39,MATCH('WELD LOG'!N1288,'Pipe Table'!$A$3:$A$39,),MATCH('WELD LOG'!M1288,'Pipe Table'!$A$3:$R$3,0)),"")</f>
        <v/>
      </c>
      <c r="P1288" s="601">
        <f t="shared" si="20"/>
        <v>0</v>
      </c>
      <c r="Q1288" s="391"/>
      <c r="R1288" s="389"/>
      <c r="S1288" s="250"/>
      <c r="T1288" s="389"/>
      <c r="U1288" s="250"/>
      <c r="V1288" s="350"/>
      <c r="W1288" s="389"/>
      <c r="X1288" s="392"/>
      <c r="Y1288" s="392"/>
      <c r="Z1288" s="392"/>
      <c r="AA1288" s="392"/>
      <c r="AB1288" s="392"/>
      <c r="AC1288" s="392"/>
      <c r="AD1288" s="392"/>
      <c r="AE1288" s="250"/>
      <c r="AF1288" s="250"/>
      <c r="AG1288" s="315"/>
      <c r="AH1288" s="392"/>
      <c r="AI1288" s="392"/>
      <c r="AJ1288" s="392"/>
      <c r="AK1288" s="392"/>
      <c r="AL1288" s="250"/>
      <c r="AM1288" s="392"/>
      <c r="AN1288" s="392"/>
      <c r="AO1288" s="250"/>
      <c r="AP1288" s="393"/>
      <c r="AQ1288" s="336"/>
      <c r="AR1288" s="336"/>
      <c r="AS1288" s="336"/>
      <c r="AT1288" s="336"/>
      <c r="AU1288" s="336"/>
      <c r="AV1288" s="336"/>
      <c r="AW1288" s="336"/>
      <c r="AX1288" s="336"/>
      <c r="AY1288" s="336"/>
      <c r="AZ1288" s="336"/>
      <c r="BA1288" s="336"/>
      <c r="BB1288" s="336"/>
      <c r="BC1288" s="336"/>
      <c r="BD1288" s="336"/>
      <c r="BE1288" s="336"/>
      <c r="BF1288" s="336"/>
    </row>
    <row r="1289" spans="1:58" s="109" customFormat="1" ht="12.95" customHeight="1">
      <c r="A1289" s="386"/>
      <c r="B1289" s="387"/>
      <c r="C1289" s="250"/>
      <c r="D1289" s="250"/>
      <c r="E1289" s="250"/>
      <c r="F1289" s="388"/>
      <c r="G1289" s="389"/>
      <c r="H1289" s="389"/>
      <c r="I1289" s="389"/>
      <c r="J1289" s="389"/>
      <c r="K1289" s="390"/>
      <c r="L1289" s="250"/>
      <c r="M1289" s="345"/>
      <c r="N1289" s="252"/>
      <c r="O1289" s="251" t="str">
        <f>IFERROR(INDEX('Pipe Table'!$A$3:$R$39,MATCH('WELD LOG'!N1289,'Pipe Table'!$A$3:$A$39,),MATCH('WELD LOG'!M1289,'Pipe Table'!$A$3:$R$3,0)),"")</f>
        <v/>
      </c>
      <c r="P1289" s="601">
        <f t="shared" si="20"/>
        <v>0</v>
      </c>
      <c r="Q1289" s="391"/>
      <c r="R1289" s="389"/>
      <c r="S1289" s="250"/>
      <c r="T1289" s="389"/>
      <c r="U1289" s="250"/>
      <c r="V1289" s="350"/>
      <c r="W1289" s="389"/>
      <c r="X1289" s="392"/>
      <c r="Y1289" s="392"/>
      <c r="Z1289" s="392"/>
      <c r="AA1289" s="392"/>
      <c r="AB1289" s="392"/>
      <c r="AC1289" s="392"/>
      <c r="AD1289" s="392"/>
      <c r="AE1289" s="250"/>
      <c r="AF1289" s="250"/>
      <c r="AG1289" s="315"/>
      <c r="AH1289" s="392"/>
      <c r="AI1289" s="392"/>
      <c r="AJ1289" s="392"/>
      <c r="AK1289" s="392"/>
      <c r="AL1289" s="250"/>
      <c r="AM1289" s="392"/>
      <c r="AN1289" s="392"/>
      <c r="AO1289" s="250"/>
      <c r="AP1289" s="393"/>
      <c r="AQ1289" s="336"/>
      <c r="AR1289" s="336"/>
      <c r="AS1289" s="336"/>
      <c r="AT1289" s="336"/>
      <c r="AU1289" s="336"/>
      <c r="AV1289" s="336"/>
      <c r="AW1289" s="336"/>
      <c r="AX1289" s="336"/>
      <c r="AY1289" s="336"/>
      <c r="AZ1289" s="336"/>
      <c r="BA1289" s="336"/>
      <c r="BB1289" s="336"/>
      <c r="BC1289" s="336"/>
      <c r="BD1289" s="336"/>
      <c r="BE1289" s="336"/>
      <c r="BF1289" s="336"/>
    </row>
    <row r="1290" spans="1:58" s="109" customFormat="1" ht="12.95" customHeight="1">
      <c r="A1290" s="386"/>
      <c r="B1290" s="387"/>
      <c r="C1290" s="250"/>
      <c r="D1290" s="250"/>
      <c r="E1290" s="250"/>
      <c r="F1290" s="388"/>
      <c r="G1290" s="389"/>
      <c r="H1290" s="389"/>
      <c r="I1290" s="389"/>
      <c r="J1290" s="389"/>
      <c r="K1290" s="390"/>
      <c r="L1290" s="250"/>
      <c r="M1290" s="250"/>
      <c r="N1290" s="252"/>
      <c r="O1290" s="251" t="str">
        <f>IFERROR(INDEX('Pipe Table'!$A$3:$R$39,MATCH('WELD LOG'!N1290,'Pipe Table'!$A$3:$A$39,),MATCH('WELD LOG'!M1290,'Pipe Table'!$A$3:$R$3,0)),"")</f>
        <v/>
      </c>
      <c r="P1290" s="601">
        <f t="shared" si="20"/>
        <v>0</v>
      </c>
      <c r="Q1290" s="391"/>
      <c r="R1290" s="389"/>
      <c r="S1290" s="250"/>
      <c r="T1290" s="389"/>
      <c r="U1290" s="250"/>
      <c r="V1290" s="350"/>
      <c r="W1290" s="389"/>
      <c r="X1290" s="392"/>
      <c r="Y1290" s="392"/>
      <c r="Z1290" s="392"/>
      <c r="AA1290" s="392"/>
      <c r="AB1290" s="392"/>
      <c r="AC1290" s="392"/>
      <c r="AD1290" s="392"/>
      <c r="AE1290" s="250"/>
      <c r="AF1290" s="250"/>
      <c r="AG1290" s="315"/>
      <c r="AH1290" s="392"/>
      <c r="AI1290" s="392"/>
      <c r="AJ1290" s="392"/>
      <c r="AK1290" s="392"/>
      <c r="AL1290" s="250"/>
      <c r="AM1290" s="392"/>
      <c r="AN1290" s="392"/>
      <c r="AO1290" s="250"/>
      <c r="AP1290" s="393"/>
      <c r="AQ1290" s="336"/>
      <c r="AR1290" s="336"/>
      <c r="AS1290" s="336"/>
      <c r="AT1290" s="336"/>
      <c r="AU1290" s="336"/>
      <c r="AV1290" s="336"/>
      <c r="AW1290" s="336"/>
      <c r="AX1290" s="336"/>
      <c r="AY1290" s="336"/>
      <c r="AZ1290" s="336"/>
      <c r="BA1290" s="336"/>
      <c r="BB1290" s="336"/>
      <c r="BC1290" s="336"/>
      <c r="BD1290" s="336"/>
      <c r="BE1290" s="336"/>
      <c r="BF1290" s="336"/>
    </row>
    <row r="1291" spans="1:58" s="109" customFormat="1" ht="12.95" customHeight="1">
      <c r="A1291" s="386"/>
      <c r="B1291" s="387"/>
      <c r="C1291" s="250"/>
      <c r="D1291" s="250"/>
      <c r="E1291" s="250"/>
      <c r="F1291" s="388"/>
      <c r="G1291" s="389"/>
      <c r="H1291" s="389"/>
      <c r="I1291" s="389"/>
      <c r="J1291" s="389"/>
      <c r="K1291" s="390"/>
      <c r="L1291" s="250"/>
      <c r="M1291" s="250"/>
      <c r="N1291" s="252"/>
      <c r="O1291" s="251" t="str">
        <f>IFERROR(INDEX('Pipe Table'!$A$3:$R$39,MATCH('WELD LOG'!N1291,'Pipe Table'!$A$3:$A$39,),MATCH('WELD LOG'!M1291,'Pipe Table'!$A$3:$R$3,0)),"")</f>
        <v/>
      </c>
      <c r="P1291" s="601">
        <f t="shared" si="20"/>
        <v>0</v>
      </c>
      <c r="Q1291" s="391"/>
      <c r="R1291" s="389"/>
      <c r="S1291" s="250"/>
      <c r="T1291" s="389"/>
      <c r="U1291" s="250"/>
      <c r="V1291" s="350"/>
      <c r="W1291" s="389"/>
      <c r="X1291" s="392"/>
      <c r="Y1291" s="392"/>
      <c r="Z1291" s="392"/>
      <c r="AA1291" s="392"/>
      <c r="AB1291" s="392"/>
      <c r="AC1291" s="392"/>
      <c r="AD1291" s="392"/>
      <c r="AE1291" s="250"/>
      <c r="AF1291" s="250"/>
      <c r="AG1291" s="315"/>
      <c r="AH1291" s="392"/>
      <c r="AI1291" s="392"/>
      <c r="AJ1291" s="392"/>
      <c r="AK1291" s="392"/>
      <c r="AL1291" s="250"/>
      <c r="AM1291" s="392"/>
      <c r="AN1291" s="392"/>
      <c r="AO1291" s="250"/>
      <c r="AP1291" s="393"/>
      <c r="AQ1291" s="336"/>
      <c r="AR1291" s="336"/>
      <c r="AS1291" s="336"/>
      <c r="AT1291" s="336"/>
      <c r="AU1291" s="336"/>
      <c r="AV1291" s="336"/>
      <c r="AW1291" s="336"/>
      <c r="AX1291" s="336"/>
      <c r="AY1291" s="336"/>
      <c r="AZ1291" s="336"/>
      <c r="BA1291" s="336"/>
      <c r="BB1291" s="336"/>
      <c r="BC1291" s="336"/>
      <c r="BD1291" s="336"/>
      <c r="BE1291" s="336"/>
      <c r="BF1291" s="336"/>
    </row>
    <row r="1292" spans="1:58" s="109" customFormat="1" ht="12.95" customHeight="1">
      <c r="A1292" s="386"/>
      <c r="B1292" s="387"/>
      <c r="C1292" s="250"/>
      <c r="D1292" s="250"/>
      <c r="E1292" s="250"/>
      <c r="F1292" s="388"/>
      <c r="G1292" s="389"/>
      <c r="H1292" s="389"/>
      <c r="I1292" s="389"/>
      <c r="J1292" s="389"/>
      <c r="K1292" s="390"/>
      <c r="L1292" s="250"/>
      <c r="M1292" s="250"/>
      <c r="N1292" s="252"/>
      <c r="O1292" s="251" t="str">
        <f>IFERROR(INDEX('Pipe Table'!$A$3:$R$39,MATCH('WELD LOG'!N1292,'Pipe Table'!$A$3:$A$39,),MATCH('WELD LOG'!M1292,'Pipe Table'!$A$3:$R$3,0)),"")</f>
        <v/>
      </c>
      <c r="P1292" s="601">
        <f t="shared" si="20"/>
        <v>0</v>
      </c>
      <c r="Q1292" s="391"/>
      <c r="R1292" s="389"/>
      <c r="S1292" s="250"/>
      <c r="T1292" s="389"/>
      <c r="U1292" s="250"/>
      <c r="V1292" s="350"/>
      <c r="W1292" s="389"/>
      <c r="X1292" s="392"/>
      <c r="Y1292" s="392"/>
      <c r="Z1292" s="392"/>
      <c r="AA1292" s="392"/>
      <c r="AB1292" s="392"/>
      <c r="AC1292" s="392"/>
      <c r="AD1292" s="392"/>
      <c r="AE1292" s="250"/>
      <c r="AF1292" s="250"/>
      <c r="AG1292" s="315"/>
      <c r="AH1292" s="392"/>
      <c r="AI1292" s="392"/>
      <c r="AJ1292" s="392"/>
      <c r="AK1292" s="392"/>
      <c r="AL1292" s="250"/>
      <c r="AM1292" s="392"/>
      <c r="AN1292" s="392"/>
      <c r="AO1292" s="250"/>
      <c r="AP1292" s="393"/>
      <c r="AQ1292" s="336"/>
      <c r="AR1292" s="336"/>
      <c r="AS1292" s="336"/>
      <c r="AT1292" s="336"/>
      <c r="AU1292" s="336"/>
      <c r="AV1292" s="336"/>
      <c r="AW1292" s="336"/>
      <c r="AX1292" s="336"/>
      <c r="AY1292" s="336"/>
      <c r="AZ1292" s="336"/>
      <c r="BA1292" s="336"/>
      <c r="BB1292" s="336"/>
      <c r="BC1292" s="336"/>
      <c r="BD1292" s="336"/>
      <c r="BE1292" s="336"/>
      <c r="BF1292" s="336"/>
    </row>
    <row r="1293" spans="1:58" s="109" customFormat="1" ht="12.95" customHeight="1">
      <c r="A1293" s="386"/>
      <c r="B1293" s="387"/>
      <c r="C1293" s="250"/>
      <c r="D1293" s="250"/>
      <c r="E1293" s="250"/>
      <c r="F1293" s="388"/>
      <c r="G1293" s="389"/>
      <c r="H1293" s="389"/>
      <c r="I1293" s="389"/>
      <c r="J1293" s="389"/>
      <c r="K1293" s="390"/>
      <c r="L1293" s="250"/>
      <c r="M1293" s="250"/>
      <c r="N1293" s="252"/>
      <c r="O1293" s="251" t="str">
        <f>IFERROR(INDEX('Pipe Table'!$A$3:$R$39,MATCH('WELD LOG'!N1293,'Pipe Table'!$A$3:$A$39,),MATCH('WELD LOG'!M1293,'Pipe Table'!$A$3:$R$3,0)),"")</f>
        <v/>
      </c>
      <c r="P1293" s="601">
        <f t="shared" si="20"/>
        <v>0</v>
      </c>
      <c r="Q1293" s="391"/>
      <c r="R1293" s="389"/>
      <c r="S1293" s="250"/>
      <c r="T1293" s="389"/>
      <c r="U1293" s="250"/>
      <c r="V1293" s="350"/>
      <c r="W1293" s="389"/>
      <c r="X1293" s="392"/>
      <c r="Y1293" s="392"/>
      <c r="Z1293" s="392"/>
      <c r="AA1293" s="392"/>
      <c r="AB1293" s="392"/>
      <c r="AC1293" s="392"/>
      <c r="AD1293" s="392"/>
      <c r="AE1293" s="250"/>
      <c r="AF1293" s="250"/>
      <c r="AG1293" s="315"/>
      <c r="AH1293" s="392"/>
      <c r="AI1293" s="392"/>
      <c r="AJ1293" s="392"/>
      <c r="AK1293" s="392"/>
      <c r="AL1293" s="250"/>
      <c r="AM1293" s="392"/>
      <c r="AN1293" s="392"/>
      <c r="AO1293" s="250"/>
      <c r="AP1293" s="393"/>
      <c r="AQ1293" s="336"/>
      <c r="AR1293" s="336"/>
      <c r="AS1293" s="336"/>
      <c r="AT1293" s="336"/>
      <c r="AU1293" s="336"/>
      <c r="AV1293" s="336"/>
      <c r="AW1293" s="336"/>
      <c r="AX1293" s="336"/>
      <c r="AY1293" s="336"/>
      <c r="AZ1293" s="336"/>
      <c r="BA1293" s="336"/>
      <c r="BB1293" s="336"/>
      <c r="BC1293" s="336"/>
      <c r="BD1293" s="336"/>
      <c r="BE1293" s="336"/>
      <c r="BF1293" s="336"/>
    </row>
    <row r="1294" spans="1:58" s="109" customFormat="1" ht="12.95" customHeight="1">
      <c r="A1294" s="386"/>
      <c r="B1294" s="387"/>
      <c r="C1294" s="250"/>
      <c r="D1294" s="250"/>
      <c r="E1294" s="250"/>
      <c r="F1294" s="388"/>
      <c r="G1294" s="389"/>
      <c r="H1294" s="389"/>
      <c r="I1294" s="389"/>
      <c r="J1294" s="389"/>
      <c r="K1294" s="390"/>
      <c r="L1294" s="250"/>
      <c r="M1294" s="250"/>
      <c r="N1294" s="252"/>
      <c r="O1294" s="251" t="str">
        <f>IFERROR(INDEX('Pipe Table'!$A$3:$R$39,MATCH('WELD LOG'!N1294,'Pipe Table'!$A$3:$A$39,),MATCH('WELD LOG'!M1294,'Pipe Table'!$A$3:$R$3,0)),"")</f>
        <v/>
      </c>
      <c r="P1294" s="601">
        <f t="shared" si="20"/>
        <v>0</v>
      </c>
      <c r="Q1294" s="391"/>
      <c r="R1294" s="389"/>
      <c r="S1294" s="250"/>
      <c r="T1294" s="389"/>
      <c r="U1294" s="250"/>
      <c r="V1294" s="350"/>
      <c r="W1294" s="389"/>
      <c r="X1294" s="392"/>
      <c r="Y1294" s="392"/>
      <c r="Z1294" s="392"/>
      <c r="AA1294" s="392"/>
      <c r="AB1294" s="392"/>
      <c r="AC1294" s="392"/>
      <c r="AD1294" s="392"/>
      <c r="AE1294" s="250"/>
      <c r="AF1294" s="250"/>
      <c r="AG1294" s="315"/>
      <c r="AH1294" s="392"/>
      <c r="AI1294" s="392"/>
      <c r="AJ1294" s="392"/>
      <c r="AK1294" s="392"/>
      <c r="AL1294" s="250"/>
      <c r="AM1294" s="392"/>
      <c r="AN1294" s="392"/>
      <c r="AO1294" s="250"/>
      <c r="AP1294" s="393"/>
      <c r="AQ1294" s="336"/>
      <c r="AR1294" s="336"/>
      <c r="AS1294" s="336"/>
      <c r="AT1294" s="336"/>
      <c r="AU1294" s="336"/>
      <c r="AV1294" s="336"/>
      <c r="AW1294" s="336"/>
      <c r="AX1294" s="336"/>
      <c r="AY1294" s="336"/>
      <c r="AZ1294" s="336"/>
      <c r="BA1294" s="336"/>
      <c r="BB1294" s="336"/>
      <c r="BC1294" s="336"/>
      <c r="BD1294" s="336"/>
      <c r="BE1294" s="336"/>
      <c r="BF1294" s="336"/>
    </row>
    <row r="1295" spans="1:58" s="109" customFormat="1" ht="12.95" customHeight="1">
      <c r="A1295" s="386"/>
      <c r="B1295" s="387"/>
      <c r="C1295" s="250"/>
      <c r="D1295" s="250"/>
      <c r="E1295" s="250"/>
      <c r="F1295" s="388"/>
      <c r="G1295" s="389"/>
      <c r="H1295" s="389"/>
      <c r="I1295" s="389"/>
      <c r="J1295" s="389"/>
      <c r="K1295" s="390"/>
      <c r="L1295" s="250"/>
      <c r="M1295" s="250"/>
      <c r="N1295" s="252"/>
      <c r="O1295" s="251" t="str">
        <f>IFERROR(INDEX('Pipe Table'!$A$3:$R$39,MATCH('WELD LOG'!N1295,'Pipe Table'!$A$3:$A$39,),MATCH('WELD LOG'!M1295,'Pipe Table'!$A$3:$R$3,0)),"")</f>
        <v/>
      </c>
      <c r="P1295" s="601">
        <f t="shared" si="20"/>
        <v>0</v>
      </c>
      <c r="Q1295" s="391"/>
      <c r="R1295" s="389"/>
      <c r="S1295" s="250"/>
      <c r="T1295" s="389"/>
      <c r="U1295" s="250"/>
      <c r="V1295" s="350"/>
      <c r="W1295" s="389"/>
      <c r="X1295" s="392"/>
      <c r="Y1295" s="392"/>
      <c r="Z1295" s="392"/>
      <c r="AA1295" s="392"/>
      <c r="AB1295" s="392"/>
      <c r="AC1295" s="392"/>
      <c r="AD1295" s="392"/>
      <c r="AE1295" s="250"/>
      <c r="AF1295" s="250"/>
      <c r="AG1295" s="315"/>
      <c r="AH1295" s="392"/>
      <c r="AI1295" s="392"/>
      <c r="AJ1295" s="392"/>
      <c r="AK1295" s="392"/>
      <c r="AL1295" s="250"/>
      <c r="AM1295" s="392"/>
      <c r="AN1295" s="392"/>
      <c r="AO1295" s="250"/>
      <c r="AP1295" s="393"/>
      <c r="AQ1295" s="336"/>
      <c r="AR1295" s="336"/>
      <c r="AS1295" s="336"/>
      <c r="AT1295" s="336"/>
      <c r="AU1295" s="336"/>
      <c r="AV1295" s="336"/>
      <c r="AW1295" s="336"/>
      <c r="AX1295" s="336"/>
      <c r="AY1295" s="336"/>
      <c r="AZ1295" s="336"/>
      <c r="BA1295" s="336"/>
      <c r="BB1295" s="336"/>
      <c r="BC1295" s="336"/>
      <c r="BD1295" s="336"/>
      <c r="BE1295" s="336"/>
      <c r="BF1295" s="336"/>
    </row>
    <row r="1296" spans="1:58" s="109" customFormat="1" ht="12.95" customHeight="1">
      <c r="A1296" s="386"/>
      <c r="B1296" s="387"/>
      <c r="C1296" s="250"/>
      <c r="D1296" s="250"/>
      <c r="E1296" s="250"/>
      <c r="F1296" s="388"/>
      <c r="G1296" s="389"/>
      <c r="H1296" s="389"/>
      <c r="I1296" s="389"/>
      <c r="J1296" s="389"/>
      <c r="K1296" s="390"/>
      <c r="L1296" s="250"/>
      <c r="M1296" s="250"/>
      <c r="N1296" s="252"/>
      <c r="O1296" s="251" t="str">
        <f>IFERROR(INDEX('Pipe Table'!$A$3:$R$39,MATCH('WELD LOG'!N1296,'Pipe Table'!$A$3:$A$39,),MATCH('WELD LOG'!M1296,'Pipe Table'!$A$3:$R$3,0)),"")</f>
        <v/>
      </c>
      <c r="P1296" s="601">
        <f t="shared" si="20"/>
        <v>0</v>
      </c>
      <c r="Q1296" s="391"/>
      <c r="R1296" s="389"/>
      <c r="S1296" s="250"/>
      <c r="T1296" s="389"/>
      <c r="U1296" s="250"/>
      <c r="V1296" s="350"/>
      <c r="W1296" s="389"/>
      <c r="X1296" s="392"/>
      <c r="Y1296" s="392"/>
      <c r="Z1296" s="392"/>
      <c r="AA1296" s="392"/>
      <c r="AB1296" s="392"/>
      <c r="AC1296" s="392"/>
      <c r="AD1296" s="392"/>
      <c r="AE1296" s="250"/>
      <c r="AF1296" s="250"/>
      <c r="AG1296" s="315"/>
      <c r="AH1296" s="392"/>
      <c r="AI1296" s="392"/>
      <c r="AJ1296" s="392"/>
      <c r="AK1296" s="392"/>
      <c r="AL1296" s="250"/>
      <c r="AM1296" s="392"/>
      <c r="AN1296" s="392"/>
      <c r="AO1296" s="250"/>
      <c r="AP1296" s="393"/>
      <c r="AQ1296" s="336"/>
      <c r="AR1296" s="336"/>
      <c r="AS1296" s="336"/>
      <c r="AT1296" s="336"/>
      <c r="AU1296" s="336"/>
      <c r="AV1296" s="336"/>
      <c r="AW1296" s="336"/>
      <c r="AX1296" s="336"/>
      <c r="AY1296" s="336"/>
      <c r="AZ1296" s="336"/>
      <c r="BA1296" s="336"/>
      <c r="BB1296" s="336"/>
      <c r="BC1296" s="336"/>
      <c r="BD1296" s="336"/>
      <c r="BE1296" s="336"/>
      <c r="BF1296" s="336"/>
    </row>
    <row r="1297" spans="1:58" s="109" customFormat="1" ht="12.95" customHeight="1">
      <c r="A1297" s="386"/>
      <c r="B1297" s="387"/>
      <c r="C1297" s="250"/>
      <c r="D1297" s="250"/>
      <c r="E1297" s="250"/>
      <c r="F1297" s="388"/>
      <c r="G1297" s="389"/>
      <c r="H1297" s="389"/>
      <c r="I1297" s="389"/>
      <c r="J1297" s="389"/>
      <c r="K1297" s="390"/>
      <c r="L1297" s="250"/>
      <c r="M1297" s="250"/>
      <c r="N1297" s="252"/>
      <c r="O1297" s="251" t="str">
        <f>IFERROR(INDEX('Pipe Table'!$A$3:$R$39,MATCH('WELD LOG'!N1297,'Pipe Table'!$A$3:$A$39,),MATCH('WELD LOG'!M1297,'Pipe Table'!$A$3:$R$3,0)),"")</f>
        <v/>
      </c>
      <c r="P1297" s="601">
        <f t="shared" si="20"/>
        <v>0</v>
      </c>
      <c r="Q1297" s="391"/>
      <c r="R1297" s="389"/>
      <c r="S1297" s="250"/>
      <c r="T1297" s="389"/>
      <c r="U1297" s="250"/>
      <c r="V1297" s="350"/>
      <c r="W1297" s="389"/>
      <c r="X1297" s="392"/>
      <c r="Y1297" s="392"/>
      <c r="Z1297" s="392"/>
      <c r="AA1297" s="392"/>
      <c r="AB1297" s="392"/>
      <c r="AC1297" s="392"/>
      <c r="AD1297" s="392"/>
      <c r="AE1297" s="250"/>
      <c r="AF1297" s="250"/>
      <c r="AG1297" s="315"/>
      <c r="AH1297" s="392"/>
      <c r="AI1297" s="392"/>
      <c r="AJ1297" s="392"/>
      <c r="AK1297" s="392"/>
      <c r="AL1297" s="250"/>
      <c r="AM1297" s="392"/>
      <c r="AN1297" s="392"/>
      <c r="AO1297" s="250"/>
      <c r="AP1297" s="393"/>
      <c r="AQ1297" s="336"/>
      <c r="AR1297" s="336"/>
      <c r="AS1297" s="336"/>
      <c r="AT1297" s="336"/>
      <c r="AU1297" s="336"/>
      <c r="AV1297" s="336"/>
      <c r="AW1297" s="336"/>
      <c r="AX1297" s="336"/>
      <c r="AY1297" s="336"/>
      <c r="AZ1297" s="336"/>
      <c r="BA1297" s="336"/>
      <c r="BB1297" s="336"/>
      <c r="BC1297" s="336"/>
      <c r="BD1297" s="336"/>
      <c r="BE1297" s="336"/>
      <c r="BF1297" s="336"/>
    </row>
    <row r="1298" spans="1:58" s="109" customFormat="1" ht="12.95" customHeight="1">
      <c r="A1298" s="386"/>
      <c r="B1298" s="387"/>
      <c r="C1298" s="250"/>
      <c r="D1298" s="250"/>
      <c r="E1298" s="250"/>
      <c r="F1298" s="388"/>
      <c r="G1298" s="389"/>
      <c r="H1298" s="389"/>
      <c r="I1298" s="389"/>
      <c r="J1298" s="389"/>
      <c r="K1298" s="390"/>
      <c r="L1298" s="250"/>
      <c r="M1298" s="250"/>
      <c r="N1298" s="252"/>
      <c r="O1298" s="251" t="str">
        <f>IFERROR(INDEX('Pipe Table'!$A$3:$R$39,MATCH('WELD LOG'!N1298,'Pipe Table'!$A$3:$A$39,),MATCH('WELD LOG'!M1298,'Pipe Table'!$A$3:$R$3,0)),"")</f>
        <v/>
      </c>
      <c r="P1298" s="601">
        <f t="shared" si="20"/>
        <v>0</v>
      </c>
      <c r="Q1298" s="391"/>
      <c r="R1298" s="389"/>
      <c r="S1298" s="250"/>
      <c r="T1298" s="389"/>
      <c r="U1298" s="250"/>
      <c r="V1298" s="350"/>
      <c r="W1298" s="389"/>
      <c r="X1298" s="392"/>
      <c r="Y1298" s="392"/>
      <c r="Z1298" s="392"/>
      <c r="AA1298" s="392"/>
      <c r="AB1298" s="392"/>
      <c r="AC1298" s="392"/>
      <c r="AD1298" s="392"/>
      <c r="AE1298" s="250"/>
      <c r="AF1298" s="250"/>
      <c r="AG1298" s="315"/>
      <c r="AH1298" s="392"/>
      <c r="AI1298" s="392"/>
      <c r="AJ1298" s="392"/>
      <c r="AK1298" s="392"/>
      <c r="AL1298" s="250"/>
      <c r="AM1298" s="392"/>
      <c r="AN1298" s="392"/>
      <c r="AO1298" s="250"/>
      <c r="AP1298" s="393"/>
      <c r="AQ1298" s="336"/>
      <c r="AR1298" s="336"/>
      <c r="AS1298" s="336"/>
      <c r="AT1298" s="336"/>
      <c r="AU1298" s="336"/>
      <c r="AV1298" s="336"/>
      <c r="AW1298" s="336"/>
      <c r="AX1298" s="336"/>
      <c r="AY1298" s="336"/>
      <c r="AZ1298" s="336"/>
      <c r="BA1298" s="336"/>
      <c r="BB1298" s="336"/>
      <c r="BC1298" s="336"/>
      <c r="BD1298" s="336"/>
      <c r="BE1298" s="336"/>
      <c r="BF1298" s="336"/>
    </row>
    <row r="1299" spans="1:58" s="109" customFormat="1" ht="12.95" customHeight="1">
      <c r="A1299" s="386"/>
      <c r="B1299" s="387"/>
      <c r="C1299" s="250"/>
      <c r="D1299" s="250"/>
      <c r="E1299" s="250"/>
      <c r="F1299" s="388"/>
      <c r="G1299" s="389"/>
      <c r="H1299" s="389"/>
      <c r="I1299" s="389"/>
      <c r="J1299" s="389"/>
      <c r="K1299" s="390"/>
      <c r="L1299" s="250"/>
      <c r="M1299" s="250"/>
      <c r="N1299" s="252"/>
      <c r="O1299" s="251" t="str">
        <f>IFERROR(INDEX('Pipe Table'!$A$3:$R$39,MATCH('WELD LOG'!N1299,'Pipe Table'!$A$3:$A$39,),MATCH('WELD LOG'!M1299,'Pipe Table'!$A$3:$R$3,0)),"")</f>
        <v/>
      </c>
      <c r="P1299" s="601">
        <f t="shared" si="20"/>
        <v>0</v>
      </c>
      <c r="Q1299" s="391"/>
      <c r="R1299" s="389"/>
      <c r="S1299" s="250"/>
      <c r="T1299" s="389"/>
      <c r="U1299" s="250"/>
      <c r="V1299" s="350"/>
      <c r="W1299" s="389"/>
      <c r="X1299" s="392"/>
      <c r="Y1299" s="392"/>
      <c r="Z1299" s="392"/>
      <c r="AA1299" s="392"/>
      <c r="AB1299" s="392"/>
      <c r="AC1299" s="392"/>
      <c r="AD1299" s="392"/>
      <c r="AE1299" s="250"/>
      <c r="AF1299" s="250"/>
      <c r="AG1299" s="315"/>
      <c r="AH1299" s="392"/>
      <c r="AI1299" s="392"/>
      <c r="AJ1299" s="392"/>
      <c r="AK1299" s="392"/>
      <c r="AL1299" s="250"/>
      <c r="AM1299" s="392"/>
      <c r="AN1299" s="392"/>
      <c r="AO1299" s="250"/>
      <c r="AP1299" s="393"/>
      <c r="AQ1299" s="336"/>
      <c r="AR1299" s="336"/>
      <c r="AS1299" s="336"/>
      <c r="AT1299" s="336"/>
      <c r="AU1299" s="336"/>
      <c r="AV1299" s="336"/>
      <c r="AW1299" s="336"/>
      <c r="AX1299" s="336"/>
      <c r="AY1299" s="336"/>
      <c r="AZ1299" s="336"/>
      <c r="BA1299" s="336"/>
      <c r="BB1299" s="336"/>
      <c r="BC1299" s="336"/>
      <c r="BD1299" s="336"/>
      <c r="BE1299" s="336"/>
      <c r="BF1299" s="336"/>
    </row>
    <row r="1300" spans="1:58" s="109" customFormat="1" ht="12.95" customHeight="1">
      <c r="A1300" s="386"/>
      <c r="B1300" s="387"/>
      <c r="C1300" s="250"/>
      <c r="D1300" s="250"/>
      <c r="E1300" s="250"/>
      <c r="F1300" s="388"/>
      <c r="G1300" s="389"/>
      <c r="H1300" s="389"/>
      <c r="I1300" s="389"/>
      <c r="J1300" s="389"/>
      <c r="K1300" s="390"/>
      <c r="L1300" s="250"/>
      <c r="M1300" s="250"/>
      <c r="N1300" s="252"/>
      <c r="O1300" s="251" t="str">
        <f>IFERROR(INDEX('Pipe Table'!$A$3:$R$39,MATCH('WELD LOG'!N1300,'Pipe Table'!$A$3:$A$39,),MATCH('WELD LOG'!M1300,'Pipe Table'!$A$3:$R$3,0)),"")</f>
        <v/>
      </c>
      <c r="P1300" s="601">
        <f t="shared" si="20"/>
        <v>0</v>
      </c>
      <c r="Q1300" s="391"/>
      <c r="R1300" s="389"/>
      <c r="S1300" s="250"/>
      <c r="T1300" s="389"/>
      <c r="U1300" s="250"/>
      <c r="V1300" s="350"/>
      <c r="W1300" s="389"/>
      <c r="X1300" s="392"/>
      <c r="Y1300" s="392"/>
      <c r="Z1300" s="392"/>
      <c r="AA1300" s="392"/>
      <c r="AB1300" s="392"/>
      <c r="AC1300" s="392"/>
      <c r="AD1300" s="392"/>
      <c r="AE1300" s="250"/>
      <c r="AF1300" s="250"/>
      <c r="AG1300" s="315"/>
      <c r="AH1300" s="392"/>
      <c r="AI1300" s="392"/>
      <c r="AJ1300" s="392"/>
      <c r="AK1300" s="392"/>
      <c r="AL1300" s="250"/>
      <c r="AM1300" s="392"/>
      <c r="AN1300" s="392"/>
      <c r="AO1300" s="250"/>
      <c r="AP1300" s="393"/>
      <c r="AQ1300" s="336"/>
      <c r="AR1300" s="336"/>
      <c r="AS1300" s="336"/>
      <c r="AT1300" s="336"/>
      <c r="AU1300" s="336"/>
      <c r="AV1300" s="336"/>
      <c r="AW1300" s="336"/>
      <c r="AX1300" s="336"/>
      <c r="AY1300" s="336"/>
      <c r="AZ1300" s="336"/>
      <c r="BA1300" s="336"/>
      <c r="BB1300" s="336"/>
      <c r="BC1300" s="336"/>
      <c r="BD1300" s="336"/>
      <c r="BE1300" s="336"/>
      <c r="BF1300" s="336"/>
    </row>
    <row r="1301" spans="1:58" s="109" customFormat="1" ht="12.95" customHeight="1">
      <c r="A1301" s="386"/>
      <c r="B1301" s="387"/>
      <c r="C1301" s="250"/>
      <c r="D1301" s="250"/>
      <c r="E1301" s="250"/>
      <c r="F1301" s="388"/>
      <c r="G1301" s="389"/>
      <c r="H1301" s="389"/>
      <c r="I1301" s="389"/>
      <c r="J1301" s="389"/>
      <c r="K1301" s="390"/>
      <c r="L1301" s="250"/>
      <c r="M1301" s="250"/>
      <c r="N1301" s="252"/>
      <c r="O1301" s="251" t="str">
        <f>IFERROR(INDEX('Pipe Table'!$A$3:$R$39,MATCH('WELD LOG'!N1301,'Pipe Table'!$A$3:$A$39,),MATCH('WELD LOG'!M1301,'Pipe Table'!$A$3:$R$3,0)),"")</f>
        <v/>
      </c>
      <c r="P1301" s="601">
        <f t="shared" si="20"/>
        <v>0</v>
      </c>
      <c r="Q1301" s="391"/>
      <c r="R1301" s="389"/>
      <c r="S1301" s="250"/>
      <c r="T1301" s="389"/>
      <c r="U1301" s="250"/>
      <c r="V1301" s="350"/>
      <c r="W1301" s="389"/>
      <c r="X1301" s="392"/>
      <c r="Y1301" s="392"/>
      <c r="Z1301" s="392"/>
      <c r="AA1301" s="392"/>
      <c r="AB1301" s="392"/>
      <c r="AC1301" s="392"/>
      <c r="AD1301" s="392"/>
      <c r="AE1301" s="250"/>
      <c r="AF1301" s="250"/>
      <c r="AG1301" s="315"/>
      <c r="AH1301" s="392"/>
      <c r="AI1301" s="392"/>
      <c r="AJ1301" s="392"/>
      <c r="AK1301" s="392"/>
      <c r="AL1301" s="250"/>
      <c r="AM1301" s="392"/>
      <c r="AN1301" s="392"/>
      <c r="AO1301" s="250"/>
      <c r="AP1301" s="393"/>
      <c r="AQ1301" s="336"/>
      <c r="AR1301" s="336"/>
      <c r="AS1301" s="336"/>
      <c r="AT1301" s="336"/>
      <c r="AU1301" s="336"/>
      <c r="AV1301" s="336"/>
      <c r="AW1301" s="336"/>
      <c r="AX1301" s="336"/>
      <c r="AY1301" s="336"/>
      <c r="AZ1301" s="336"/>
      <c r="BA1301" s="336"/>
      <c r="BB1301" s="336"/>
      <c r="BC1301" s="336"/>
      <c r="BD1301" s="336"/>
      <c r="BE1301" s="336"/>
      <c r="BF1301" s="336"/>
    </row>
    <row r="1302" spans="1:58" s="109" customFormat="1" ht="12.95" customHeight="1">
      <c r="A1302" s="386"/>
      <c r="B1302" s="387"/>
      <c r="C1302" s="250"/>
      <c r="D1302" s="250"/>
      <c r="E1302" s="250"/>
      <c r="F1302" s="388"/>
      <c r="G1302" s="389"/>
      <c r="H1302" s="389"/>
      <c r="I1302" s="389"/>
      <c r="J1302" s="389"/>
      <c r="K1302" s="390"/>
      <c r="L1302" s="250"/>
      <c r="M1302" s="250"/>
      <c r="N1302" s="252"/>
      <c r="O1302" s="251" t="str">
        <f>IFERROR(INDEX('Pipe Table'!$A$3:$R$39,MATCH('WELD LOG'!N1302,'Pipe Table'!$A$3:$A$39,),MATCH('WELD LOG'!M1302,'Pipe Table'!$A$3:$R$3,0)),"")</f>
        <v/>
      </c>
      <c r="P1302" s="601">
        <f t="shared" si="20"/>
        <v>0</v>
      </c>
      <c r="Q1302" s="391"/>
      <c r="R1302" s="389"/>
      <c r="S1302" s="250"/>
      <c r="T1302" s="389"/>
      <c r="U1302" s="250"/>
      <c r="V1302" s="350"/>
      <c r="W1302" s="389"/>
      <c r="X1302" s="392"/>
      <c r="Y1302" s="392"/>
      <c r="Z1302" s="392"/>
      <c r="AA1302" s="392"/>
      <c r="AB1302" s="392"/>
      <c r="AC1302" s="392"/>
      <c r="AD1302" s="392"/>
      <c r="AE1302" s="250"/>
      <c r="AF1302" s="250"/>
      <c r="AG1302" s="315"/>
      <c r="AH1302" s="392"/>
      <c r="AI1302" s="392"/>
      <c r="AJ1302" s="392"/>
      <c r="AK1302" s="392"/>
      <c r="AL1302" s="250"/>
      <c r="AM1302" s="392"/>
      <c r="AN1302" s="392"/>
      <c r="AO1302" s="250"/>
      <c r="AP1302" s="393"/>
      <c r="AQ1302" s="336"/>
      <c r="AR1302" s="336"/>
      <c r="AS1302" s="336"/>
      <c r="AT1302" s="336"/>
      <c r="AU1302" s="336"/>
      <c r="AV1302" s="336"/>
      <c r="AW1302" s="336"/>
      <c r="AX1302" s="336"/>
      <c r="AY1302" s="336"/>
      <c r="AZ1302" s="336"/>
      <c r="BA1302" s="336"/>
      <c r="BB1302" s="336"/>
      <c r="BC1302" s="336"/>
      <c r="BD1302" s="336"/>
      <c r="BE1302" s="336"/>
      <c r="BF1302" s="336"/>
    </row>
    <row r="1303" spans="1:58" s="109" customFormat="1" ht="12.95" customHeight="1">
      <c r="A1303" s="386"/>
      <c r="B1303" s="387"/>
      <c r="C1303" s="250"/>
      <c r="D1303" s="250"/>
      <c r="E1303" s="250"/>
      <c r="F1303" s="388"/>
      <c r="G1303" s="389"/>
      <c r="H1303" s="389"/>
      <c r="I1303" s="389"/>
      <c r="J1303" s="389"/>
      <c r="K1303" s="390"/>
      <c r="L1303" s="250"/>
      <c r="M1303" s="250"/>
      <c r="N1303" s="252"/>
      <c r="O1303" s="251" t="str">
        <f>IFERROR(INDEX('Pipe Table'!$A$3:$R$39,MATCH('WELD LOG'!N1303,'Pipe Table'!$A$3:$A$39,),MATCH('WELD LOG'!M1303,'Pipe Table'!$A$3:$R$3,0)),"")</f>
        <v/>
      </c>
      <c r="P1303" s="601">
        <f t="shared" si="20"/>
        <v>0</v>
      </c>
      <c r="Q1303" s="391"/>
      <c r="R1303" s="389"/>
      <c r="S1303" s="250"/>
      <c r="T1303" s="389"/>
      <c r="U1303" s="250"/>
      <c r="V1303" s="350"/>
      <c r="W1303" s="389"/>
      <c r="X1303" s="392"/>
      <c r="Y1303" s="392"/>
      <c r="Z1303" s="392"/>
      <c r="AA1303" s="392"/>
      <c r="AB1303" s="392"/>
      <c r="AC1303" s="392"/>
      <c r="AD1303" s="392"/>
      <c r="AE1303" s="250"/>
      <c r="AF1303" s="250"/>
      <c r="AG1303" s="315"/>
      <c r="AH1303" s="392"/>
      <c r="AI1303" s="392"/>
      <c r="AJ1303" s="392"/>
      <c r="AK1303" s="392"/>
      <c r="AL1303" s="250"/>
      <c r="AM1303" s="392"/>
      <c r="AN1303" s="392"/>
      <c r="AO1303" s="250"/>
      <c r="AP1303" s="393"/>
      <c r="AQ1303" s="336"/>
      <c r="AR1303" s="336"/>
      <c r="AS1303" s="336"/>
      <c r="AT1303" s="336"/>
      <c r="AU1303" s="336"/>
      <c r="AV1303" s="336"/>
      <c r="AW1303" s="336"/>
      <c r="AX1303" s="336"/>
      <c r="AY1303" s="336"/>
      <c r="AZ1303" s="336"/>
      <c r="BA1303" s="336"/>
      <c r="BB1303" s="336"/>
      <c r="BC1303" s="336"/>
      <c r="BD1303" s="336"/>
      <c r="BE1303" s="336"/>
      <c r="BF1303" s="336"/>
    </row>
    <row r="1304" spans="1:58" s="109" customFormat="1" ht="12.95" customHeight="1">
      <c r="A1304" s="386"/>
      <c r="B1304" s="387"/>
      <c r="C1304" s="250"/>
      <c r="D1304" s="250"/>
      <c r="E1304" s="250"/>
      <c r="F1304" s="388"/>
      <c r="G1304" s="389"/>
      <c r="H1304" s="389"/>
      <c r="I1304" s="389"/>
      <c r="J1304" s="389"/>
      <c r="K1304" s="390"/>
      <c r="L1304" s="250"/>
      <c r="M1304" s="250"/>
      <c r="N1304" s="252"/>
      <c r="O1304" s="251" t="str">
        <f>IFERROR(INDEX('Pipe Table'!$A$3:$R$39,MATCH('WELD LOG'!N1304,'Pipe Table'!$A$3:$A$39,),MATCH('WELD LOG'!M1304,'Pipe Table'!$A$3:$R$3,0)),"")</f>
        <v/>
      </c>
      <c r="P1304" s="601">
        <f t="shared" si="20"/>
        <v>0</v>
      </c>
      <c r="Q1304" s="391"/>
      <c r="R1304" s="389"/>
      <c r="S1304" s="250"/>
      <c r="T1304" s="389"/>
      <c r="U1304" s="250"/>
      <c r="V1304" s="350"/>
      <c r="W1304" s="389"/>
      <c r="X1304" s="392"/>
      <c r="Y1304" s="392"/>
      <c r="Z1304" s="392"/>
      <c r="AA1304" s="392"/>
      <c r="AB1304" s="392"/>
      <c r="AC1304" s="392"/>
      <c r="AD1304" s="392"/>
      <c r="AE1304" s="250"/>
      <c r="AF1304" s="250"/>
      <c r="AG1304" s="315"/>
      <c r="AH1304" s="392"/>
      <c r="AI1304" s="392"/>
      <c r="AJ1304" s="392"/>
      <c r="AK1304" s="392"/>
      <c r="AL1304" s="250"/>
      <c r="AM1304" s="392"/>
      <c r="AN1304" s="392"/>
      <c r="AO1304" s="250"/>
      <c r="AP1304" s="393"/>
      <c r="AQ1304" s="336"/>
      <c r="AR1304" s="336"/>
      <c r="AS1304" s="336"/>
      <c r="AT1304" s="336"/>
      <c r="AU1304" s="336"/>
      <c r="AV1304" s="336"/>
      <c r="AW1304" s="336"/>
      <c r="AX1304" s="336"/>
      <c r="AY1304" s="336"/>
      <c r="AZ1304" s="336"/>
      <c r="BA1304" s="336"/>
      <c r="BB1304" s="336"/>
      <c r="BC1304" s="336"/>
      <c r="BD1304" s="336"/>
      <c r="BE1304" s="336"/>
      <c r="BF1304" s="336"/>
    </row>
    <row r="1305" spans="1:58" s="109" customFormat="1" ht="12.95" customHeight="1">
      <c r="A1305" s="386"/>
      <c r="B1305" s="387"/>
      <c r="C1305" s="250"/>
      <c r="D1305" s="250"/>
      <c r="E1305" s="250"/>
      <c r="F1305" s="388"/>
      <c r="G1305" s="389"/>
      <c r="H1305" s="389"/>
      <c r="I1305" s="389"/>
      <c r="J1305" s="389"/>
      <c r="K1305" s="390"/>
      <c r="L1305" s="250"/>
      <c r="M1305" s="250"/>
      <c r="N1305" s="252"/>
      <c r="O1305" s="251" t="str">
        <f>IFERROR(INDEX('Pipe Table'!$A$3:$R$39,MATCH('WELD LOG'!N1305,'Pipe Table'!$A$3:$A$39,),MATCH('WELD LOG'!M1305,'Pipe Table'!$A$3:$R$3,0)),"")</f>
        <v/>
      </c>
      <c r="P1305" s="601">
        <f t="shared" si="20"/>
        <v>0</v>
      </c>
      <c r="Q1305" s="391"/>
      <c r="R1305" s="389"/>
      <c r="S1305" s="250"/>
      <c r="T1305" s="389"/>
      <c r="U1305" s="250"/>
      <c r="V1305" s="350"/>
      <c r="W1305" s="389"/>
      <c r="X1305" s="392"/>
      <c r="Y1305" s="392"/>
      <c r="Z1305" s="392"/>
      <c r="AA1305" s="392"/>
      <c r="AB1305" s="392"/>
      <c r="AC1305" s="392"/>
      <c r="AD1305" s="392"/>
      <c r="AE1305" s="250"/>
      <c r="AF1305" s="250"/>
      <c r="AG1305" s="315"/>
      <c r="AH1305" s="392"/>
      <c r="AI1305" s="392"/>
      <c r="AJ1305" s="392"/>
      <c r="AK1305" s="392"/>
      <c r="AL1305" s="250"/>
      <c r="AM1305" s="392"/>
      <c r="AN1305" s="392"/>
      <c r="AO1305" s="250"/>
      <c r="AP1305" s="393"/>
      <c r="AQ1305" s="336"/>
      <c r="AR1305" s="336"/>
      <c r="AS1305" s="336"/>
      <c r="AT1305" s="336"/>
      <c r="AU1305" s="336"/>
      <c r="AV1305" s="336"/>
      <c r="AW1305" s="336"/>
      <c r="AX1305" s="336"/>
      <c r="AY1305" s="336"/>
      <c r="AZ1305" s="336"/>
      <c r="BA1305" s="336"/>
      <c r="BB1305" s="336"/>
      <c r="BC1305" s="336"/>
      <c r="BD1305" s="336"/>
      <c r="BE1305" s="336"/>
      <c r="BF1305" s="336"/>
    </row>
    <row r="1306" spans="1:58" s="109" customFormat="1" ht="12.95" customHeight="1">
      <c r="A1306" s="386"/>
      <c r="B1306" s="387"/>
      <c r="C1306" s="250"/>
      <c r="D1306" s="250"/>
      <c r="E1306" s="250"/>
      <c r="F1306" s="388"/>
      <c r="G1306" s="389"/>
      <c r="H1306" s="389"/>
      <c r="I1306" s="389"/>
      <c r="J1306" s="389"/>
      <c r="K1306" s="390"/>
      <c r="L1306" s="250"/>
      <c r="M1306" s="250"/>
      <c r="N1306" s="252"/>
      <c r="O1306" s="251" t="str">
        <f>IFERROR(INDEX('Pipe Table'!$A$3:$R$39,MATCH('WELD LOG'!N1306,'Pipe Table'!$A$3:$A$39,),MATCH('WELD LOG'!M1306,'Pipe Table'!$A$3:$R$3,0)),"")</f>
        <v/>
      </c>
      <c r="P1306" s="601">
        <f t="shared" si="20"/>
        <v>0</v>
      </c>
      <c r="Q1306" s="391"/>
      <c r="R1306" s="389"/>
      <c r="S1306" s="250"/>
      <c r="T1306" s="389"/>
      <c r="U1306" s="250"/>
      <c r="V1306" s="312"/>
      <c r="W1306" s="389"/>
      <c r="X1306" s="392"/>
      <c r="Y1306" s="392"/>
      <c r="Z1306" s="392"/>
      <c r="AA1306" s="392"/>
      <c r="AB1306" s="392"/>
      <c r="AC1306" s="392"/>
      <c r="AD1306" s="392"/>
      <c r="AE1306" s="250"/>
      <c r="AF1306" s="250"/>
      <c r="AG1306" s="315"/>
      <c r="AH1306" s="392"/>
      <c r="AI1306" s="392"/>
      <c r="AJ1306" s="392"/>
      <c r="AK1306" s="392"/>
      <c r="AL1306" s="250"/>
      <c r="AM1306" s="392"/>
      <c r="AN1306" s="392"/>
      <c r="AO1306" s="250"/>
      <c r="AP1306" s="393"/>
      <c r="AQ1306" s="336"/>
      <c r="AR1306" s="336"/>
      <c r="AS1306" s="336"/>
      <c r="AT1306" s="336"/>
      <c r="AU1306" s="336"/>
      <c r="AV1306" s="336"/>
      <c r="AW1306" s="336"/>
      <c r="AX1306" s="336"/>
      <c r="AY1306" s="336"/>
      <c r="AZ1306" s="336"/>
      <c r="BA1306" s="336"/>
      <c r="BB1306" s="336"/>
      <c r="BC1306" s="336"/>
      <c r="BD1306" s="336"/>
      <c r="BE1306" s="336"/>
      <c r="BF1306" s="336"/>
    </row>
    <row r="1307" spans="1:58" s="109" customFormat="1" ht="12.95" customHeight="1">
      <c r="A1307" s="386"/>
      <c r="B1307" s="387"/>
      <c r="C1307" s="250"/>
      <c r="D1307" s="250"/>
      <c r="E1307" s="250"/>
      <c r="F1307" s="388"/>
      <c r="G1307" s="389"/>
      <c r="H1307" s="389"/>
      <c r="I1307" s="389"/>
      <c r="J1307" s="389"/>
      <c r="K1307" s="390"/>
      <c r="L1307" s="250"/>
      <c r="M1307" s="250"/>
      <c r="N1307" s="252"/>
      <c r="O1307" s="251" t="str">
        <f>IFERROR(INDEX('Pipe Table'!$A$3:$R$39,MATCH('WELD LOG'!N1307,'Pipe Table'!$A$3:$A$39,),MATCH('WELD LOG'!M1307,'Pipe Table'!$A$3:$R$3,0)),"")</f>
        <v/>
      </c>
      <c r="P1307" s="601">
        <f t="shared" si="20"/>
        <v>0</v>
      </c>
      <c r="Q1307" s="391"/>
      <c r="R1307" s="389"/>
      <c r="S1307" s="250"/>
      <c r="T1307" s="389"/>
      <c r="U1307" s="250"/>
      <c r="V1307" s="312"/>
      <c r="W1307" s="389"/>
      <c r="X1307" s="392"/>
      <c r="Y1307" s="392"/>
      <c r="Z1307" s="392"/>
      <c r="AA1307" s="392"/>
      <c r="AB1307" s="392"/>
      <c r="AC1307" s="392"/>
      <c r="AD1307" s="392"/>
      <c r="AE1307" s="250"/>
      <c r="AF1307" s="250"/>
      <c r="AG1307" s="315"/>
      <c r="AH1307" s="392"/>
      <c r="AI1307" s="392"/>
      <c r="AJ1307" s="392"/>
      <c r="AK1307" s="392"/>
      <c r="AL1307" s="250"/>
      <c r="AM1307" s="392"/>
      <c r="AN1307" s="392"/>
      <c r="AO1307" s="250"/>
      <c r="AP1307" s="393"/>
      <c r="AQ1307" s="336"/>
      <c r="AR1307" s="336"/>
      <c r="AS1307" s="336"/>
      <c r="AT1307" s="336"/>
      <c r="AU1307" s="336"/>
      <c r="AV1307" s="336"/>
      <c r="AW1307" s="336"/>
      <c r="AX1307" s="336"/>
      <c r="AY1307" s="336"/>
      <c r="AZ1307" s="336"/>
      <c r="BA1307" s="336"/>
      <c r="BB1307" s="336"/>
      <c r="BC1307" s="336"/>
      <c r="BD1307" s="336"/>
      <c r="BE1307" s="336"/>
      <c r="BF1307" s="336"/>
    </row>
    <row r="1308" spans="1:58" s="109" customFormat="1" ht="12.75" customHeight="1">
      <c r="A1308" s="386"/>
      <c r="B1308" s="387"/>
      <c r="C1308" s="250"/>
      <c r="D1308" s="250"/>
      <c r="E1308" s="250"/>
      <c r="F1308" s="388"/>
      <c r="G1308" s="389"/>
      <c r="H1308" s="389"/>
      <c r="I1308" s="389"/>
      <c r="J1308" s="389"/>
      <c r="K1308" s="390"/>
      <c r="L1308" s="250"/>
      <c r="M1308" s="345"/>
      <c r="N1308" s="252"/>
      <c r="O1308" s="251" t="str">
        <f>IFERROR(INDEX('Pipe Table'!$A$3:$R$39,MATCH('WELD LOG'!N1308,'Pipe Table'!$A$3:$A$39,),MATCH('WELD LOG'!M1308,'Pipe Table'!$A$3:$R$3,0)),"")</f>
        <v/>
      </c>
      <c r="P1308" s="601">
        <f t="shared" si="20"/>
        <v>0</v>
      </c>
      <c r="Q1308" s="391"/>
      <c r="R1308" s="389"/>
      <c r="S1308" s="250"/>
      <c r="T1308" s="389"/>
      <c r="U1308" s="250"/>
      <c r="V1308" s="350"/>
      <c r="W1308" s="389"/>
      <c r="X1308" s="392"/>
      <c r="Y1308" s="392"/>
      <c r="Z1308" s="392"/>
      <c r="AA1308" s="392"/>
      <c r="AB1308" s="392"/>
      <c r="AC1308" s="392"/>
      <c r="AD1308" s="392"/>
      <c r="AE1308" s="250"/>
      <c r="AF1308" s="250"/>
      <c r="AG1308" s="315"/>
      <c r="AH1308" s="392"/>
      <c r="AI1308" s="392"/>
      <c r="AJ1308" s="392"/>
      <c r="AK1308" s="392"/>
      <c r="AL1308" s="250"/>
      <c r="AM1308" s="392"/>
      <c r="AN1308" s="392"/>
      <c r="AO1308" s="250"/>
      <c r="AP1308" s="393"/>
      <c r="AQ1308" s="336"/>
      <c r="AR1308" s="336"/>
      <c r="AS1308" s="336"/>
      <c r="AT1308" s="336"/>
      <c r="AU1308" s="336"/>
      <c r="AV1308" s="336"/>
      <c r="AW1308" s="336"/>
      <c r="AX1308" s="336"/>
      <c r="AY1308" s="336"/>
      <c r="AZ1308" s="336"/>
      <c r="BA1308" s="336"/>
      <c r="BB1308" s="336"/>
      <c r="BC1308" s="336"/>
      <c r="BD1308" s="336"/>
      <c r="BE1308" s="336"/>
      <c r="BF1308" s="336"/>
    </row>
    <row r="1309" spans="1:58" s="109" customFormat="1" ht="12.95" customHeight="1">
      <c r="A1309" s="386"/>
      <c r="B1309" s="387"/>
      <c r="C1309" s="250"/>
      <c r="D1309" s="250"/>
      <c r="E1309" s="250"/>
      <c r="F1309" s="388"/>
      <c r="G1309" s="389"/>
      <c r="H1309" s="389"/>
      <c r="I1309" s="389"/>
      <c r="J1309" s="389"/>
      <c r="K1309" s="390"/>
      <c r="L1309" s="250"/>
      <c r="M1309" s="345"/>
      <c r="N1309" s="252"/>
      <c r="O1309" s="251" t="str">
        <f>IFERROR(INDEX('Pipe Table'!$A$3:$R$39,MATCH('WELD LOG'!N1309,'Pipe Table'!$A$3:$A$39,),MATCH('WELD LOG'!M1309,'Pipe Table'!$A$3:$R$3,0)),"")</f>
        <v/>
      </c>
      <c r="P1309" s="601">
        <f t="shared" si="20"/>
        <v>0</v>
      </c>
      <c r="Q1309" s="391"/>
      <c r="R1309" s="389"/>
      <c r="S1309" s="250"/>
      <c r="T1309" s="389"/>
      <c r="U1309" s="250"/>
      <c r="V1309" s="350"/>
      <c r="W1309" s="389"/>
      <c r="X1309" s="392"/>
      <c r="Y1309" s="392"/>
      <c r="Z1309" s="392"/>
      <c r="AA1309" s="392"/>
      <c r="AB1309" s="392"/>
      <c r="AC1309" s="392"/>
      <c r="AD1309" s="392"/>
      <c r="AE1309" s="250"/>
      <c r="AF1309" s="250"/>
      <c r="AG1309" s="315"/>
      <c r="AH1309" s="392"/>
      <c r="AI1309" s="392"/>
      <c r="AJ1309" s="392"/>
      <c r="AK1309" s="392"/>
      <c r="AL1309" s="250"/>
      <c r="AM1309" s="392"/>
      <c r="AN1309" s="392"/>
      <c r="AO1309" s="250"/>
      <c r="AP1309" s="393"/>
      <c r="AQ1309" s="336"/>
      <c r="AR1309" s="336"/>
      <c r="AS1309" s="336"/>
      <c r="AT1309" s="336"/>
      <c r="AU1309" s="336"/>
      <c r="AV1309" s="336"/>
      <c r="AW1309" s="336"/>
      <c r="AX1309" s="336"/>
      <c r="AY1309" s="336"/>
      <c r="AZ1309" s="336"/>
      <c r="BA1309" s="336"/>
      <c r="BB1309" s="336"/>
      <c r="BC1309" s="336"/>
      <c r="BD1309" s="336"/>
      <c r="BE1309" s="336"/>
      <c r="BF1309" s="336"/>
    </row>
    <row r="1310" spans="1:58" s="109" customFormat="1" ht="12.95" customHeight="1">
      <c r="A1310" s="386"/>
      <c r="B1310" s="387"/>
      <c r="C1310" s="250"/>
      <c r="D1310" s="250"/>
      <c r="E1310" s="250"/>
      <c r="F1310" s="388"/>
      <c r="G1310" s="389"/>
      <c r="H1310" s="389"/>
      <c r="I1310" s="389"/>
      <c r="J1310" s="389"/>
      <c r="K1310" s="390"/>
      <c r="L1310" s="250"/>
      <c r="M1310" s="345"/>
      <c r="N1310" s="252"/>
      <c r="O1310" s="251" t="str">
        <f>IFERROR(INDEX('Pipe Table'!$A$3:$R$39,MATCH('WELD LOG'!N1310,'Pipe Table'!$A$3:$A$39,),MATCH('WELD LOG'!M1310,'Pipe Table'!$A$3:$R$3,0)),"")</f>
        <v/>
      </c>
      <c r="P1310" s="601">
        <f t="shared" si="20"/>
        <v>0</v>
      </c>
      <c r="Q1310" s="391"/>
      <c r="R1310" s="389"/>
      <c r="S1310" s="250"/>
      <c r="T1310" s="389"/>
      <c r="U1310" s="250"/>
      <c r="V1310" s="350"/>
      <c r="W1310" s="389"/>
      <c r="X1310" s="392"/>
      <c r="Y1310" s="392"/>
      <c r="Z1310" s="392"/>
      <c r="AA1310" s="392"/>
      <c r="AB1310" s="392"/>
      <c r="AC1310" s="392"/>
      <c r="AD1310" s="392"/>
      <c r="AE1310" s="250"/>
      <c r="AF1310" s="250"/>
      <c r="AG1310" s="315"/>
      <c r="AH1310" s="392"/>
      <c r="AI1310" s="392"/>
      <c r="AJ1310" s="392"/>
      <c r="AK1310" s="392"/>
      <c r="AL1310" s="250"/>
      <c r="AM1310" s="392"/>
      <c r="AN1310" s="392"/>
      <c r="AO1310" s="250"/>
      <c r="AP1310" s="393"/>
      <c r="AQ1310" s="336"/>
      <c r="AR1310" s="336"/>
      <c r="AS1310" s="336"/>
      <c r="AT1310" s="336"/>
      <c r="AU1310" s="336"/>
      <c r="AV1310" s="336"/>
      <c r="AW1310" s="336"/>
      <c r="AX1310" s="336"/>
      <c r="AY1310" s="336"/>
      <c r="AZ1310" s="336"/>
      <c r="BA1310" s="336"/>
      <c r="BB1310" s="336"/>
      <c r="BC1310" s="336"/>
      <c r="BD1310" s="336"/>
      <c r="BE1310" s="336"/>
      <c r="BF1310" s="336"/>
    </row>
    <row r="1311" spans="1:58" s="109" customFormat="1" ht="12.95" customHeight="1">
      <c r="A1311" s="386"/>
      <c r="B1311" s="387"/>
      <c r="C1311" s="250"/>
      <c r="D1311" s="250"/>
      <c r="E1311" s="250"/>
      <c r="F1311" s="388"/>
      <c r="G1311" s="389"/>
      <c r="H1311" s="389"/>
      <c r="I1311" s="389"/>
      <c r="J1311" s="389"/>
      <c r="K1311" s="390"/>
      <c r="L1311" s="250"/>
      <c r="M1311" s="345"/>
      <c r="N1311" s="252"/>
      <c r="O1311" s="251" t="str">
        <f>IFERROR(INDEX('Pipe Table'!$A$3:$R$39,MATCH('WELD LOG'!N1311,'Pipe Table'!$A$3:$A$39,),MATCH('WELD LOG'!M1311,'Pipe Table'!$A$3:$R$3,0)),"")</f>
        <v/>
      </c>
      <c r="P1311" s="601">
        <f t="shared" si="20"/>
        <v>0</v>
      </c>
      <c r="Q1311" s="391"/>
      <c r="R1311" s="389"/>
      <c r="S1311" s="250"/>
      <c r="T1311" s="389"/>
      <c r="U1311" s="250"/>
      <c r="V1311" s="350"/>
      <c r="W1311" s="389"/>
      <c r="X1311" s="392"/>
      <c r="Y1311" s="392"/>
      <c r="Z1311" s="392"/>
      <c r="AA1311" s="392"/>
      <c r="AB1311" s="392"/>
      <c r="AC1311" s="392"/>
      <c r="AD1311" s="392"/>
      <c r="AE1311" s="250"/>
      <c r="AF1311" s="250"/>
      <c r="AG1311" s="315"/>
      <c r="AH1311" s="392"/>
      <c r="AI1311" s="392"/>
      <c r="AJ1311" s="392"/>
      <c r="AK1311" s="392"/>
      <c r="AL1311" s="250"/>
      <c r="AM1311" s="392"/>
      <c r="AN1311" s="392"/>
      <c r="AO1311" s="250"/>
      <c r="AP1311" s="393"/>
      <c r="AQ1311" s="336"/>
      <c r="AR1311" s="336"/>
      <c r="AS1311" s="336"/>
      <c r="AT1311" s="336"/>
      <c r="AU1311" s="336"/>
      <c r="AV1311" s="336"/>
      <c r="AW1311" s="336"/>
      <c r="AX1311" s="336"/>
      <c r="AY1311" s="336"/>
      <c r="AZ1311" s="336"/>
      <c r="BA1311" s="336"/>
      <c r="BB1311" s="336"/>
      <c r="BC1311" s="336"/>
      <c r="BD1311" s="336"/>
      <c r="BE1311" s="336"/>
      <c r="BF1311" s="336"/>
    </row>
    <row r="1312" spans="1:58" s="109" customFormat="1" ht="12.95" customHeight="1">
      <c r="A1312" s="386"/>
      <c r="B1312" s="387"/>
      <c r="C1312" s="250"/>
      <c r="D1312" s="250"/>
      <c r="E1312" s="250"/>
      <c r="F1312" s="388"/>
      <c r="G1312" s="389"/>
      <c r="H1312" s="389"/>
      <c r="I1312" s="389"/>
      <c r="J1312" s="389"/>
      <c r="K1312" s="390"/>
      <c r="L1312" s="250"/>
      <c r="M1312" s="345"/>
      <c r="N1312" s="252"/>
      <c r="O1312" s="251" t="str">
        <f>IFERROR(INDEX('Pipe Table'!$A$3:$R$39,MATCH('WELD LOG'!N1312,'Pipe Table'!$A$3:$A$39,),MATCH('WELD LOG'!M1312,'Pipe Table'!$A$3:$R$3,0)),"")</f>
        <v/>
      </c>
      <c r="P1312" s="601">
        <f t="shared" si="20"/>
        <v>0</v>
      </c>
      <c r="Q1312" s="391"/>
      <c r="R1312" s="389"/>
      <c r="S1312" s="250"/>
      <c r="T1312" s="389"/>
      <c r="U1312" s="250"/>
      <c r="V1312" s="350"/>
      <c r="W1312" s="389"/>
      <c r="X1312" s="392"/>
      <c r="Y1312" s="392"/>
      <c r="Z1312" s="392"/>
      <c r="AA1312" s="392"/>
      <c r="AB1312" s="392"/>
      <c r="AC1312" s="392"/>
      <c r="AD1312" s="392"/>
      <c r="AE1312" s="250"/>
      <c r="AF1312" s="250"/>
      <c r="AG1312" s="315"/>
      <c r="AH1312" s="392"/>
      <c r="AI1312" s="392"/>
      <c r="AJ1312" s="392"/>
      <c r="AK1312" s="392"/>
      <c r="AL1312" s="250"/>
      <c r="AM1312" s="392"/>
      <c r="AN1312" s="392"/>
      <c r="AO1312" s="250"/>
      <c r="AP1312" s="393"/>
      <c r="AQ1312" s="336"/>
      <c r="AR1312" s="336"/>
      <c r="AS1312" s="336"/>
      <c r="AT1312" s="336"/>
      <c r="AU1312" s="336"/>
      <c r="AV1312" s="336"/>
      <c r="AW1312" s="336"/>
      <c r="AX1312" s="336"/>
      <c r="AY1312" s="336"/>
      <c r="AZ1312" s="336"/>
      <c r="BA1312" s="336"/>
      <c r="BB1312" s="336"/>
      <c r="BC1312" s="336"/>
      <c r="BD1312" s="336"/>
      <c r="BE1312" s="336"/>
      <c r="BF1312" s="336"/>
    </row>
    <row r="1313" spans="1:58" s="109" customFormat="1" ht="12.95" customHeight="1">
      <c r="A1313" s="386"/>
      <c r="B1313" s="387"/>
      <c r="C1313" s="250"/>
      <c r="D1313" s="250"/>
      <c r="E1313" s="250"/>
      <c r="F1313" s="388"/>
      <c r="G1313" s="389"/>
      <c r="H1313" s="389"/>
      <c r="I1313" s="389"/>
      <c r="J1313" s="389"/>
      <c r="K1313" s="390"/>
      <c r="L1313" s="250"/>
      <c r="M1313" s="345"/>
      <c r="N1313" s="252"/>
      <c r="O1313" s="251" t="str">
        <f>IFERROR(INDEX('Pipe Table'!$A$3:$R$39,MATCH('WELD LOG'!N1313,'Pipe Table'!$A$3:$A$39,),MATCH('WELD LOG'!M1313,'Pipe Table'!$A$3:$R$3,0)),"")</f>
        <v/>
      </c>
      <c r="P1313" s="601">
        <f t="shared" si="20"/>
        <v>0</v>
      </c>
      <c r="Q1313" s="391"/>
      <c r="R1313" s="389"/>
      <c r="S1313" s="250"/>
      <c r="T1313" s="389"/>
      <c r="U1313" s="250"/>
      <c r="V1313" s="350"/>
      <c r="W1313" s="389"/>
      <c r="X1313" s="392"/>
      <c r="Y1313" s="392"/>
      <c r="Z1313" s="392"/>
      <c r="AA1313" s="392"/>
      <c r="AB1313" s="392"/>
      <c r="AC1313" s="392"/>
      <c r="AD1313" s="392"/>
      <c r="AE1313" s="250"/>
      <c r="AF1313" s="250"/>
      <c r="AG1313" s="315"/>
      <c r="AH1313" s="392"/>
      <c r="AI1313" s="392"/>
      <c r="AJ1313" s="392"/>
      <c r="AK1313" s="392"/>
      <c r="AL1313" s="250"/>
      <c r="AM1313" s="392"/>
      <c r="AN1313" s="392"/>
      <c r="AO1313" s="250"/>
      <c r="AP1313" s="393"/>
      <c r="AQ1313" s="336"/>
      <c r="AR1313" s="336"/>
      <c r="AS1313" s="336"/>
      <c r="AT1313" s="336"/>
      <c r="AU1313" s="336"/>
      <c r="AV1313" s="336"/>
      <c r="AW1313" s="336"/>
      <c r="AX1313" s="336"/>
      <c r="AY1313" s="336"/>
      <c r="AZ1313" s="336"/>
      <c r="BA1313" s="336"/>
      <c r="BB1313" s="336"/>
      <c r="BC1313" s="336"/>
      <c r="BD1313" s="336"/>
      <c r="BE1313" s="336"/>
      <c r="BF1313" s="336"/>
    </row>
    <row r="1314" spans="1:58" s="109" customFormat="1" ht="12.95" customHeight="1">
      <c r="A1314" s="386"/>
      <c r="B1314" s="387"/>
      <c r="C1314" s="250"/>
      <c r="D1314" s="250"/>
      <c r="E1314" s="250"/>
      <c r="F1314" s="388"/>
      <c r="G1314" s="389"/>
      <c r="H1314" s="389"/>
      <c r="I1314" s="389"/>
      <c r="J1314" s="389"/>
      <c r="K1314" s="390"/>
      <c r="L1314" s="250"/>
      <c r="M1314" s="345"/>
      <c r="N1314" s="252"/>
      <c r="O1314" s="251" t="str">
        <f>IFERROR(INDEX('Pipe Table'!$A$3:$R$39,MATCH('WELD LOG'!N1314,'Pipe Table'!$A$3:$A$39,),MATCH('WELD LOG'!M1314,'Pipe Table'!$A$3:$R$3,0)),"")</f>
        <v/>
      </c>
      <c r="P1314" s="601">
        <f t="shared" si="20"/>
        <v>0</v>
      </c>
      <c r="Q1314" s="391"/>
      <c r="R1314" s="389"/>
      <c r="S1314" s="250"/>
      <c r="T1314" s="389"/>
      <c r="U1314" s="250"/>
      <c r="V1314" s="350"/>
      <c r="W1314" s="389"/>
      <c r="X1314" s="392"/>
      <c r="Y1314" s="392"/>
      <c r="Z1314" s="392"/>
      <c r="AA1314" s="392"/>
      <c r="AB1314" s="392"/>
      <c r="AC1314" s="392"/>
      <c r="AD1314" s="392"/>
      <c r="AE1314" s="250"/>
      <c r="AF1314" s="250"/>
      <c r="AG1314" s="315"/>
      <c r="AH1314" s="392"/>
      <c r="AI1314" s="392"/>
      <c r="AJ1314" s="392"/>
      <c r="AK1314" s="392"/>
      <c r="AL1314" s="250"/>
      <c r="AM1314" s="392"/>
      <c r="AN1314" s="392"/>
      <c r="AO1314" s="250"/>
      <c r="AP1314" s="393"/>
      <c r="AQ1314" s="336"/>
      <c r="AR1314" s="336"/>
      <c r="AS1314" s="336"/>
      <c r="AT1314" s="336"/>
      <c r="AU1314" s="336"/>
      <c r="AV1314" s="336"/>
      <c r="AW1314" s="336"/>
      <c r="AX1314" s="336"/>
      <c r="AY1314" s="336"/>
      <c r="AZ1314" s="336"/>
      <c r="BA1314" s="336"/>
      <c r="BB1314" s="336"/>
      <c r="BC1314" s="336"/>
      <c r="BD1314" s="336"/>
      <c r="BE1314" s="336"/>
      <c r="BF1314" s="336"/>
    </row>
    <row r="1315" spans="1:58" s="109" customFormat="1" ht="12.95" customHeight="1">
      <c r="A1315" s="386"/>
      <c r="B1315" s="387"/>
      <c r="C1315" s="250"/>
      <c r="D1315" s="250"/>
      <c r="E1315" s="250"/>
      <c r="F1315" s="388"/>
      <c r="G1315" s="389"/>
      <c r="H1315" s="389"/>
      <c r="I1315" s="389"/>
      <c r="J1315" s="389"/>
      <c r="K1315" s="390"/>
      <c r="L1315" s="250"/>
      <c r="M1315" s="345"/>
      <c r="N1315" s="252"/>
      <c r="O1315" s="251" t="str">
        <f>IFERROR(INDEX('Pipe Table'!$A$3:$R$39,MATCH('WELD LOG'!N1315,'Pipe Table'!$A$3:$A$39,),MATCH('WELD LOG'!M1315,'Pipe Table'!$A$3:$R$3,0)),"")</f>
        <v/>
      </c>
      <c r="P1315" s="601">
        <f t="shared" si="20"/>
        <v>0</v>
      </c>
      <c r="Q1315" s="391"/>
      <c r="R1315" s="389"/>
      <c r="S1315" s="250"/>
      <c r="T1315" s="389"/>
      <c r="U1315" s="250"/>
      <c r="V1315" s="350"/>
      <c r="W1315" s="389"/>
      <c r="X1315" s="392"/>
      <c r="Y1315" s="392"/>
      <c r="Z1315" s="392"/>
      <c r="AA1315" s="392"/>
      <c r="AB1315" s="392"/>
      <c r="AC1315" s="392"/>
      <c r="AD1315" s="392"/>
      <c r="AE1315" s="250"/>
      <c r="AF1315" s="250"/>
      <c r="AG1315" s="315"/>
      <c r="AH1315" s="392"/>
      <c r="AI1315" s="392"/>
      <c r="AJ1315" s="392"/>
      <c r="AK1315" s="392"/>
      <c r="AL1315" s="250"/>
      <c r="AM1315" s="392"/>
      <c r="AN1315" s="392"/>
      <c r="AO1315" s="250"/>
      <c r="AP1315" s="393"/>
      <c r="AQ1315" s="336"/>
      <c r="AR1315" s="336"/>
      <c r="AS1315" s="336"/>
      <c r="AT1315" s="336"/>
      <c r="AU1315" s="336"/>
      <c r="AV1315" s="336"/>
      <c r="AW1315" s="336"/>
      <c r="AX1315" s="336"/>
      <c r="AY1315" s="336"/>
      <c r="AZ1315" s="336"/>
      <c r="BA1315" s="336"/>
      <c r="BB1315" s="336"/>
      <c r="BC1315" s="336"/>
      <c r="BD1315" s="336"/>
      <c r="BE1315" s="336"/>
      <c r="BF1315" s="336"/>
    </row>
    <row r="1316" spans="1:58" s="109" customFormat="1" ht="12.95" customHeight="1">
      <c r="A1316" s="386"/>
      <c r="B1316" s="387"/>
      <c r="C1316" s="250"/>
      <c r="D1316" s="250"/>
      <c r="E1316" s="250"/>
      <c r="F1316" s="388"/>
      <c r="G1316" s="389"/>
      <c r="H1316" s="389"/>
      <c r="I1316" s="389"/>
      <c r="J1316" s="389"/>
      <c r="K1316" s="390"/>
      <c r="L1316" s="250"/>
      <c r="M1316" s="345"/>
      <c r="N1316" s="252"/>
      <c r="O1316" s="251" t="str">
        <f>IFERROR(INDEX('Pipe Table'!$A$3:$R$39,MATCH('WELD LOG'!N1316,'Pipe Table'!$A$3:$A$39,),MATCH('WELD LOG'!M1316,'Pipe Table'!$A$3:$R$3,0)),"")</f>
        <v/>
      </c>
      <c r="P1316" s="601">
        <f t="shared" si="20"/>
        <v>0</v>
      </c>
      <c r="Q1316" s="391"/>
      <c r="R1316" s="389"/>
      <c r="S1316" s="250"/>
      <c r="T1316" s="389"/>
      <c r="U1316" s="250"/>
      <c r="V1316" s="350"/>
      <c r="W1316" s="389"/>
      <c r="X1316" s="392"/>
      <c r="Y1316" s="392"/>
      <c r="Z1316" s="392"/>
      <c r="AA1316" s="392"/>
      <c r="AB1316" s="392"/>
      <c r="AC1316" s="392"/>
      <c r="AD1316" s="392"/>
      <c r="AE1316" s="250"/>
      <c r="AF1316" s="250"/>
      <c r="AG1316" s="315"/>
      <c r="AH1316" s="392"/>
      <c r="AI1316" s="392"/>
      <c r="AJ1316" s="392"/>
      <c r="AK1316" s="392"/>
      <c r="AL1316" s="250"/>
      <c r="AM1316" s="392"/>
      <c r="AN1316" s="392"/>
      <c r="AO1316" s="250"/>
      <c r="AP1316" s="393"/>
      <c r="AQ1316" s="336"/>
      <c r="AR1316" s="336"/>
      <c r="AS1316" s="336"/>
      <c r="AT1316" s="336"/>
      <c r="AU1316" s="336"/>
      <c r="AV1316" s="336"/>
      <c r="AW1316" s="336"/>
      <c r="AX1316" s="336"/>
      <c r="AY1316" s="336"/>
      <c r="AZ1316" s="336"/>
      <c r="BA1316" s="336"/>
      <c r="BB1316" s="336"/>
      <c r="BC1316" s="336"/>
      <c r="BD1316" s="336"/>
      <c r="BE1316" s="336"/>
      <c r="BF1316" s="336"/>
    </row>
    <row r="1317" spans="1:58" s="109" customFormat="1" ht="12.95" customHeight="1">
      <c r="A1317" s="386"/>
      <c r="B1317" s="387"/>
      <c r="C1317" s="250"/>
      <c r="D1317" s="250"/>
      <c r="E1317" s="250"/>
      <c r="F1317" s="388"/>
      <c r="G1317" s="389"/>
      <c r="H1317" s="389"/>
      <c r="I1317" s="389"/>
      <c r="J1317" s="389"/>
      <c r="K1317" s="390"/>
      <c r="L1317" s="250"/>
      <c r="M1317" s="345"/>
      <c r="N1317" s="252"/>
      <c r="O1317" s="251" t="str">
        <f>IFERROR(INDEX('Pipe Table'!$A$3:$R$39,MATCH('WELD LOG'!N1317,'Pipe Table'!$A$3:$A$39,),MATCH('WELD LOG'!M1317,'Pipe Table'!$A$3:$R$3,0)),"")</f>
        <v/>
      </c>
      <c r="P1317" s="601">
        <f t="shared" si="20"/>
        <v>0</v>
      </c>
      <c r="Q1317" s="391"/>
      <c r="R1317" s="389"/>
      <c r="S1317" s="250"/>
      <c r="T1317" s="389"/>
      <c r="U1317" s="250"/>
      <c r="V1317" s="350"/>
      <c r="W1317" s="389"/>
      <c r="X1317" s="392"/>
      <c r="Y1317" s="392"/>
      <c r="Z1317" s="392"/>
      <c r="AA1317" s="392"/>
      <c r="AB1317" s="392"/>
      <c r="AC1317" s="392"/>
      <c r="AD1317" s="392"/>
      <c r="AE1317" s="250"/>
      <c r="AF1317" s="250"/>
      <c r="AG1317" s="315"/>
      <c r="AH1317" s="392"/>
      <c r="AI1317" s="392"/>
      <c r="AJ1317" s="392"/>
      <c r="AK1317" s="392"/>
      <c r="AL1317" s="250"/>
      <c r="AM1317" s="392"/>
      <c r="AN1317" s="392"/>
      <c r="AO1317" s="250"/>
      <c r="AP1317" s="393"/>
      <c r="AQ1317" s="336"/>
      <c r="AR1317" s="336"/>
      <c r="AS1317" s="336"/>
      <c r="AT1317" s="336"/>
      <c r="AU1317" s="336"/>
      <c r="AV1317" s="336"/>
      <c r="AW1317" s="336"/>
      <c r="AX1317" s="336"/>
      <c r="AY1317" s="336"/>
      <c r="AZ1317" s="336"/>
      <c r="BA1317" s="336"/>
      <c r="BB1317" s="336"/>
      <c r="BC1317" s="336"/>
      <c r="BD1317" s="336"/>
      <c r="BE1317" s="336"/>
      <c r="BF1317" s="336"/>
    </row>
    <row r="1318" spans="1:58" s="109" customFormat="1" ht="12.95" customHeight="1">
      <c r="A1318" s="386"/>
      <c r="B1318" s="387"/>
      <c r="C1318" s="250"/>
      <c r="D1318" s="250"/>
      <c r="E1318" s="250"/>
      <c r="F1318" s="388"/>
      <c r="G1318" s="389"/>
      <c r="H1318" s="389"/>
      <c r="I1318" s="389"/>
      <c r="J1318" s="389"/>
      <c r="K1318" s="390"/>
      <c r="L1318" s="250"/>
      <c r="M1318" s="345"/>
      <c r="N1318" s="252"/>
      <c r="O1318" s="251" t="str">
        <f>IFERROR(INDEX('Pipe Table'!$A$3:$R$39,MATCH('WELD LOG'!N1318,'Pipe Table'!$A$3:$A$39,),MATCH('WELD LOG'!M1318,'Pipe Table'!$A$3:$R$3,0)),"")</f>
        <v/>
      </c>
      <c r="P1318" s="601">
        <f t="shared" si="20"/>
        <v>0</v>
      </c>
      <c r="Q1318" s="391"/>
      <c r="R1318" s="389"/>
      <c r="S1318" s="250"/>
      <c r="T1318" s="389"/>
      <c r="U1318" s="250"/>
      <c r="V1318" s="350"/>
      <c r="W1318" s="389"/>
      <c r="X1318" s="392"/>
      <c r="Y1318" s="392"/>
      <c r="Z1318" s="392"/>
      <c r="AA1318" s="392"/>
      <c r="AB1318" s="392"/>
      <c r="AC1318" s="392"/>
      <c r="AD1318" s="392"/>
      <c r="AE1318" s="250"/>
      <c r="AF1318" s="250"/>
      <c r="AG1318" s="315"/>
      <c r="AH1318" s="392"/>
      <c r="AI1318" s="392"/>
      <c r="AJ1318" s="392"/>
      <c r="AK1318" s="392"/>
      <c r="AL1318" s="250"/>
      <c r="AM1318" s="392"/>
      <c r="AN1318" s="392"/>
      <c r="AO1318" s="250"/>
      <c r="AP1318" s="393"/>
      <c r="AQ1318" s="336"/>
      <c r="AR1318" s="336"/>
      <c r="AS1318" s="336"/>
      <c r="AT1318" s="336"/>
      <c r="AU1318" s="336"/>
      <c r="AV1318" s="336"/>
      <c r="AW1318" s="336"/>
      <c r="AX1318" s="336"/>
      <c r="AY1318" s="336"/>
      <c r="AZ1318" s="336"/>
      <c r="BA1318" s="336"/>
      <c r="BB1318" s="336"/>
      <c r="BC1318" s="336"/>
      <c r="BD1318" s="336"/>
      <c r="BE1318" s="336"/>
      <c r="BF1318" s="336"/>
    </row>
    <row r="1319" spans="1:58" s="109" customFormat="1" ht="12.95" customHeight="1">
      <c r="A1319" s="386"/>
      <c r="B1319" s="387"/>
      <c r="C1319" s="250"/>
      <c r="D1319" s="250"/>
      <c r="E1319" s="250"/>
      <c r="F1319" s="388"/>
      <c r="G1319" s="389"/>
      <c r="H1319" s="389"/>
      <c r="I1319" s="389"/>
      <c r="J1319" s="389"/>
      <c r="K1319" s="390"/>
      <c r="L1319" s="250"/>
      <c r="M1319" s="345"/>
      <c r="N1319" s="252"/>
      <c r="O1319" s="251" t="str">
        <f>IFERROR(INDEX('Pipe Table'!$A$3:$R$39,MATCH('WELD LOG'!N1319,'Pipe Table'!$A$3:$A$39,),MATCH('WELD LOG'!M1319,'Pipe Table'!$A$3:$R$3,0)),"")</f>
        <v/>
      </c>
      <c r="P1319" s="601">
        <f t="shared" si="20"/>
        <v>0</v>
      </c>
      <c r="Q1319" s="391"/>
      <c r="R1319" s="389"/>
      <c r="S1319" s="250"/>
      <c r="T1319" s="389"/>
      <c r="U1319" s="250"/>
      <c r="V1319" s="350"/>
      <c r="W1319" s="389"/>
      <c r="X1319" s="392"/>
      <c r="Y1319" s="392"/>
      <c r="Z1319" s="392"/>
      <c r="AA1319" s="392"/>
      <c r="AB1319" s="392"/>
      <c r="AC1319" s="392"/>
      <c r="AD1319" s="392"/>
      <c r="AE1319" s="250"/>
      <c r="AF1319" s="250"/>
      <c r="AG1319" s="315"/>
      <c r="AH1319" s="392"/>
      <c r="AI1319" s="392"/>
      <c r="AJ1319" s="392"/>
      <c r="AK1319" s="392"/>
      <c r="AL1319" s="250"/>
      <c r="AM1319" s="392"/>
      <c r="AN1319" s="392"/>
      <c r="AO1319" s="250"/>
      <c r="AP1319" s="393"/>
      <c r="AQ1319" s="336"/>
      <c r="AR1319" s="336"/>
      <c r="AS1319" s="336"/>
      <c r="AT1319" s="336"/>
      <c r="AU1319" s="336"/>
      <c r="AV1319" s="336"/>
      <c r="AW1319" s="336"/>
      <c r="AX1319" s="336"/>
      <c r="AY1319" s="336"/>
      <c r="AZ1319" s="336"/>
      <c r="BA1319" s="336"/>
      <c r="BB1319" s="336"/>
      <c r="BC1319" s="336"/>
      <c r="BD1319" s="336"/>
      <c r="BE1319" s="336"/>
      <c r="BF1319" s="336"/>
    </row>
    <row r="1320" spans="1:58" s="109" customFormat="1" ht="12.95" customHeight="1">
      <c r="A1320" s="386"/>
      <c r="B1320" s="387"/>
      <c r="C1320" s="250"/>
      <c r="D1320" s="250"/>
      <c r="E1320" s="250"/>
      <c r="F1320" s="388"/>
      <c r="G1320" s="389"/>
      <c r="H1320" s="389"/>
      <c r="I1320" s="389"/>
      <c r="J1320" s="389"/>
      <c r="K1320" s="390"/>
      <c r="L1320" s="250"/>
      <c r="M1320" s="345"/>
      <c r="N1320" s="252"/>
      <c r="O1320" s="251" t="str">
        <f>IFERROR(INDEX('Pipe Table'!$A$3:$R$39,MATCH('WELD LOG'!N1320,'Pipe Table'!$A$3:$A$39,),MATCH('WELD LOG'!M1320,'Pipe Table'!$A$3:$R$3,0)),"")</f>
        <v/>
      </c>
      <c r="P1320" s="601">
        <f t="shared" si="20"/>
        <v>0</v>
      </c>
      <c r="Q1320" s="391"/>
      <c r="R1320" s="389"/>
      <c r="S1320" s="250"/>
      <c r="T1320" s="389"/>
      <c r="U1320" s="250"/>
      <c r="V1320" s="350"/>
      <c r="W1320" s="389"/>
      <c r="X1320" s="392"/>
      <c r="Y1320" s="392"/>
      <c r="Z1320" s="392"/>
      <c r="AA1320" s="392"/>
      <c r="AB1320" s="392"/>
      <c r="AC1320" s="392"/>
      <c r="AD1320" s="392"/>
      <c r="AE1320" s="250"/>
      <c r="AF1320" s="250"/>
      <c r="AG1320" s="315"/>
      <c r="AH1320" s="392"/>
      <c r="AI1320" s="392"/>
      <c r="AJ1320" s="392"/>
      <c r="AK1320" s="392"/>
      <c r="AL1320" s="250"/>
      <c r="AM1320" s="392"/>
      <c r="AN1320" s="392"/>
      <c r="AO1320" s="250"/>
      <c r="AP1320" s="393"/>
      <c r="AQ1320" s="336"/>
      <c r="AR1320" s="336"/>
      <c r="AS1320" s="336"/>
      <c r="AT1320" s="336"/>
      <c r="AU1320" s="336"/>
      <c r="AV1320" s="336"/>
      <c r="AW1320" s="336"/>
      <c r="AX1320" s="336"/>
      <c r="AY1320" s="336"/>
      <c r="AZ1320" s="336"/>
      <c r="BA1320" s="336"/>
      <c r="BB1320" s="336"/>
      <c r="BC1320" s="336"/>
      <c r="BD1320" s="336"/>
      <c r="BE1320" s="336"/>
      <c r="BF1320" s="336"/>
    </row>
    <row r="1321" spans="1:58" s="109" customFormat="1" ht="12.95" customHeight="1">
      <c r="A1321" s="386"/>
      <c r="B1321" s="387"/>
      <c r="C1321" s="250"/>
      <c r="D1321" s="250"/>
      <c r="E1321" s="250"/>
      <c r="F1321" s="388"/>
      <c r="G1321" s="389"/>
      <c r="H1321" s="389"/>
      <c r="I1321" s="389"/>
      <c r="J1321" s="389"/>
      <c r="K1321" s="390"/>
      <c r="L1321" s="250"/>
      <c r="M1321" s="345"/>
      <c r="N1321" s="252"/>
      <c r="O1321" s="251" t="str">
        <f>IFERROR(INDEX('Pipe Table'!$A$3:$R$39,MATCH('WELD LOG'!N1321,'Pipe Table'!$A$3:$A$39,),MATCH('WELD LOG'!M1321,'Pipe Table'!$A$3:$R$3,0)),"")</f>
        <v/>
      </c>
      <c r="P1321" s="601">
        <f t="shared" si="20"/>
        <v>0</v>
      </c>
      <c r="Q1321" s="391"/>
      <c r="R1321" s="389"/>
      <c r="S1321" s="250"/>
      <c r="T1321" s="389"/>
      <c r="U1321" s="250"/>
      <c r="V1321" s="350"/>
      <c r="W1321" s="389"/>
      <c r="X1321" s="392"/>
      <c r="Y1321" s="392"/>
      <c r="Z1321" s="392"/>
      <c r="AA1321" s="392"/>
      <c r="AB1321" s="392"/>
      <c r="AC1321" s="392"/>
      <c r="AD1321" s="392"/>
      <c r="AE1321" s="250"/>
      <c r="AF1321" s="250"/>
      <c r="AG1321" s="315"/>
      <c r="AH1321" s="392"/>
      <c r="AI1321" s="392"/>
      <c r="AJ1321" s="392"/>
      <c r="AK1321" s="392"/>
      <c r="AL1321" s="250"/>
      <c r="AM1321" s="392"/>
      <c r="AN1321" s="392"/>
      <c r="AO1321" s="250"/>
      <c r="AP1321" s="393"/>
      <c r="AQ1321" s="336"/>
      <c r="AR1321" s="336"/>
      <c r="AS1321" s="336"/>
      <c r="AT1321" s="336"/>
      <c r="AU1321" s="336"/>
      <c r="AV1321" s="336"/>
      <c r="AW1321" s="336"/>
      <c r="AX1321" s="336"/>
      <c r="AY1321" s="336"/>
      <c r="AZ1321" s="336"/>
      <c r="BA1321" s="336"/>
      <c r="BB1321" s="336"/>
      <c r="BC1321" s="336"/>
      <c r="BD1321" s="336"/>
      <c r="BE1321" s="336"/>
      <c r="BF1321" s="336"/>
    </row>
    <row r="1322" spans="1:58" s="109" customFormat="1" ht="12.95" customHeight="1">
      <c r="A1322" s="386"/>
      <c r="B1322" s="387"/>
      <c r="C1322" s="250"/>
      <c r="D1322" s="250"/>
      <c r="E1322" s="250"/>
      <c r="F1322" s="388"/>
      <c r="G1322" s="389"/>
      <c r="H1322" s="389"/>
      <c r="I1322" s="389"/>
      <c r="J1322" s="389"/>
      <c r="K1322" s="390"/>
      <c r="L1322" s="250"/>
      <c r="M1322" s="345"/>
      <c r="N1322" s="252"/>
      <c r="O1322" s="251" t="str">
        <f>IFERROR(INDEX('Pipe Table'!$A$3:$R$39,MATCH('WELD LOG'!N1322,'Pipe Table'!$A$3:$A$39,),MATCH('WELD LOG'!M1322,'Pipe Table'!$A$3:$R$3,0)),"")</f>
        <v/>
      </c>
      <c r="P1322" s="601">
        <f t="shared" si="20"/>
        <v>0</v>
      </c>
      <c r="Q1322" s="391"/>
      <c r="R1322" s="389"/>
      <c r="S1322" s="250"/>
      <c r="T1322" s="389"/>
      <c r="U1322" s="250"/>
      <c r="V1322" s="350"/>
      <c r="W1322" s="389"/>
      <c r="X1322" s="392"/>
      <c r="Y1322" s="392"/>
      <c r="Z1322" s="392"/>
      <c r="AA1322" s="392"/>
      <c r="AB1322" s="392"/>
      <c r="AC1322" s="392"/>
      <c r="AD1322" s="392"/>
      <c r="AE1322" s="250"/>
      <c r="AF1322" s="250"/>
      <c r="AG1322" s="315"/>
      <c r="AH1322" s="392"/>
      <c r="AI1322" s="392"/>
      <c r="AJ1322" s="392"/>
      <c r="AK1322" s="392"/>
      <c r="AL1322" s="250"/>
      <c r="AM1322" s="392"/>
      <c r="AN1322" s="392"/>
      <c r="AO1322" s="250"/>
      <c r="AP1322" s="393"/>
      <c r="AQ1322" s="337"/>
      <c r="AR1322" s="336"/>
      <c r="AS1322" s="336"/>
      <c r="AT1322" s="336"/>
      <c r="AU1322" s="336"/>
      <c r="AV1322" s="336"/>
      <c r="AW1322" s="336"/>
      <c r="AX1322" s="336"/>
      <c r="AY1322" s="336"/>
      <c r="AZ1322" s="336"/>
      <c r="BA1322" s="336"/>
      <c r="BB1322" s="336"/>
      <c r="BC1322" s="336"/>
      <c r="BD1322" s="336"/>
      <c r="BE1322" s="336"/>
      <c r="BF1322" s="336"/>
    </row>
    <row r="1323" spans="1:58" s="109" customFormat="1" ht="12.95" customHeight="1">
      <c r="A1323" s="386"/>
      <c r="B1323" s="387"/>
      <c r="C1323" s="250"/>
      <c r="D1323" s="250"/>
      <c r="E1323" s="250"/>
      <c r="F1323" s="388"/>
      <c r="G1323" s="389"/>
      <c r="H1323" s="389"/>
      <c r="I1323" s="389"/>
      <c r="J1323" s="389"/>
      <c r="K1323" s="390"/>
      <c r="L1323" s="250"/>
      <c r="M1323" s="345"/>
      <c r="N1323" s="252"/>
      <c r="O1323" s="251" t="str">
        <f>IFERROR(INDEX('Pipe Table'!$A$3:$R$39,MATCH('WELD LOG'!N1323,'Pipe Table'!$A$3:$A$39,),MATCH('WELD LOG'!M1323,'Pipe Table'!$A$3:$R$3,0)),"")</f>
        <v/>
      </c>
      <c r="P1323" s="601">
        <f t="shared" si="20"/>
        <v>0</v>
      </c>
      <c r="Q1323" s="391"/>
      <c r="R1323" s="389"/>
      <c r="S1323" s="250"/>
      <c r="T1323" s="389"/>
      <c r="U1323" s="250"/>
      <c r="V1323" s="350"/>
      <c r="W1323" s="389"/>
      <c r="X1323" s="392"/>
      <c r="Y1323" s="392"/>
      <c r="Z1323" s="392"/>
      <c r="AA1323" s="392"/>
      <c r="AB1323" s="392"/>
      <c r="AC1323" s="392"/>
      <c r="AD1323" s="392"/>
      <c r="AE1323" s="250"/>
      <c r="AF1323" s="250"/>
      <c r="AG1323" s="315"/>
      <c r="AH1323" s="392"/>
      <c r="AI1323" s="392"/>
      <c r="AJ1323" s="392"/>
      <c r="AK1323" s="392"/>
      <c r="AL1323" s="250"/>
      <c r="AM1323" s="392"/>
      <c r="AN1323" s="392"/>
      <c r="AO1323" s="250"/>
      <c r="AP1323" s="393"/>
      <c r="AQ1323" s="337"/>
      <c r="AR1323" s="336"/>
      <c r="AS1323" s="336"/>
      <c r="AT1323" s="336"/>
      <c r="AU1323" s="336"/>
      <c r="AV1323" s="336"/>
      <c r="AW1323" s="336"/>
      <c r="AX1323" s="336"/>
      <c r="AY1323" s="336"/>
      <c r="AZ1323" s="336"/>
      <c r="BA1323" s="336"/>
      <c r="BB1323" s="336"/>
      <c r="BC1323" s="336"/>
      <c r="BD1323" s="336"/>
      <c r="BE1323" s="336"/>
      <c r="BF1323" s="336"/>
    </row>
    <row r="1324" spans="1:58" s="109" customFormat="1" ht="12.95" customHeight="1">
      <c r="A1324" s="386"/>
      <c r="B1324" s="387"/>
      <c r="C1324" s="250"/>
      <c r="D1324" s="250"/>
      <c r="E1324" s="250"/>
      <c r="F1324" s="388"/>
      <c r="G1324" s="389"/>
      <c r="H1324" s="389"/>
      <c r="I1324" s="389"/>
      <c r="J1324" s="389"/>
      <c r="K1324" s="390"/>
      <c r="L1324" s="250"/>
      <c r="M1324" s="345"/>
      <c r="N1324" s="252"/>
      <c r="O1324" s="251" t="str">
        <f>IFERROR(INDEX('Pipe Table'!$A$3:$R$39,MATCH('WELD LOG'!N1324,'Pipe Table'!$A$3:$A$39,),MATCH('WELD LOG'!M1324,'Pipe Table'!$A$3:$R$3,0)),"")</f>
        <v/>
      </c>
      <c r="P1324" s="601">
        <f t="shared" si="20"/>
        <v>0</v>
      </c>
      <c r="Q1324" s="391"/>
      <c r="R1324" s="389"/>
      <c r="S1324" s="250"/>
      <c r="T1324" s="389"/>
      <c r="U1324" s="250"/>
      <c r="V1324" s="350"/>
      <c r="W1324" s="389"/>
      <c r="X1324" s="392"/>
      <c r="Y1324" s="392"/>
      <c r="Z1324" s="392"/>
      <c r="AA1324" s="392"/>
      <c r="AB1324" s="392"/>
      <c r="AC1324" s="392"/>
      <c r="AD1324" s="392"/>
      <c r="AE1324" s="250"/>
      <c r="AF1324" s="250"/>
      <c r="AG1324" s="315"/>
      <c r="AH1324" s="392"/>
      <c r="AI1324" s="392"/>
      <c r="AJ1324" s="392"/>
      <c r="AK1324" s="392"/>
      <c r="AL1324" s="250"/>
      <c r="AM1324" s="392"/>
      <c r="AN1324" s="392"/>
      <c r="AO1324" s="250"/>
      <c r="AP1324" s="393"/>
      <c r="AQ1324" s="337"/>
      <c r="AR1324" s="336"/>
      <c r="AS1324" s="336"/>
      <c r="AT1324" s="336"/>
      <c r="AU1324" s="336"/>
      <c r="AV1324" s="336"/>
      <c r="AW1324" s="336"/>
      <c r="AX1324" s="336"/>
      <c r="AY1324" s="336"/>
      <c r="AZ1324" s="336"/>
      <c r="BA1324" s="336"/>
      <c r="BB1324" s="336"/>
      <c r="BC1324" s="336"/>
      <c r="BD1324" s="336"/>
      <c r="BE1324" s="336"/>
      <c r="BF1324" s="336"/>
    </row>
    <row r="1325" spans="1:58" s="109" customFormat="1" ht="12.95" customHeight="1">
      <c r="A1325" s="386"/>
      <c r="B1325" s="387"/>
      <c r="C1325" s="250"/>
      <c r="D1325" s="250"/>
      <c r="E1325" s="250"/>
      <c r="F1325" s="388"/>
      <c r="G1325" s="389"/>
      <c r="H1325" s="389"/>
      <c r="I1325" s="389"/>
      <c r="J1325" s="389"/>
      <c r="K1325" s="390"/>
      <c r="L1325" s="250"/>
      <c r="M1325" s="345"/>
      <c r="N1325" s="252"/>
      <c r="O1325" s="251" t="str">
        <f>IFERROR(INDEX('Pipe Table'!$A$3:$R$39,MATCH('WELD LOG'!N1325,'Pipe Table'!$A$3:$A$39,),MATCH('WELD LOG'!M1325,'Pipe Table'!$A$3:$R$3,0)),"")</f>
        <v/>
      </c>
      <c r="P1325" s="601">
        <f t="shared" si="20"/>
        <v>0</v>
      </c>
      <c r="Q1325" s="391"/>
      <c r="R1325" s="389"/>
      <c r="S1325" s="250"/>
      <c r="T1325" s="389"/>
      <c r="U1325" s="250"/>
      <c r="V1325" s="350"/>
      <c r="W1325" s="389"/>
      <c r="X1325" s="392"/>
      <c r="Y1325" s="392"/>
      <c r="Z1325" s="392"/>
      <c r="AA1325" s="392"/>
      <c r="AB1325" s="392"/>
      <c r="AC1325" s="392"/>
      <c r="AD1325" s="392"/>
      <c r="AE1325" s="250"/>
      <c r="AF1325" s="250"/>
      <c r="AG1325" s="315"/>
      <c r="AH1325" s="392"/>
      <c r="AI1325" s="392"/>
      <c r="AJ1325" s="392"/>
      <c r="AK1325" s="392"/>
      <c r="AL1325" s="250"/>
      <c r="AM1325" s="392"/>
      <c r="AN1325" s="392"/>
      <c r="AO1325" s="250"/>
      <c r="AP1325" s="393"/>
      <c r="AQ1325" s="337"/>
      <c r="AR1325" s="336"/>
      <c r="AS1325" s="336"/>
      <c r="AT1325" s="336"/>
      <c r="AU1325" s="336"/>
      <c r="AV1325" s="336"/>
      <c r="AW1325" s="336"/>
      <c r="AX1325" s="336"/>
      <c r="AY1325" s="336"/>
      <c r="AZ1325" s="336"/>
      <c r="BA1325" s="336"/>
      <c r="BB1325" s="336"/>
      <c r="BC1325" s="336"/>
      <c r="BD1325" s="336"/>
      <c r="BE1325" s="336"/>
      <c r="BF1325" s="336"/>
    </row>
    <row r="1326" spans="1:58" s="109" customFormat="1" ht="12.95" customHeight="1">
      <c r="A1326" s="386"/>
      <c r="B1326" s="387"/>
      <c r="C1326" s="250"/>
      <c r="D1326" s="250"/>
      <c r="E1326" s="250"/>
      <c r="F1326" s="388"/>
      <c r="G1326" s="389"/>
      <c r="H1326" s="389"/>
      <c r="I1326" s="389"/>
      <c r="J1326" s="389"/>
      <c r="K1326" s="390"/>
      <c r="L1326" s="250"/>
      <c r="M1326" s="345"/>
      <c r="N1326" s="252"/>
      <c r="O1326" s="251" t="str">
        <f>IFERROR(INDEX('Pipe Table'!$A$3:$R$39,MATCH('WELD LOG'!N1326,'Pipe Table'!$A$3:$A$39,),MATCH('WELD LOG'!M1326,'Pipe Table'!$A$3:$R$3,0)),"")</f>
        <v/>
      </c>
      <c r="P1326" s="601">
        <f t="shared" si="20"/>
        <v>0</v>
      </c>
      <c r="Q1326" s="391"/>
      <c r="R1326" s="389"/>
      <c r="S1326" s="250"/>
      <c r="T1326" s="389"/>
      <c r="U1326" s="250"/>
      <c r="V1326" s="350"/>
      <c r="W1326" s="389"/>
      <c r="X1326" s="392"/>
      <c r="Y1326" s="392"/>
      <c r="Z1326" s="392"/>
      <c r="AA1326" s="392"/>
      <c r="AB1326" s="392"/>
      <c r="AC1326" s="392"/>
      <c r="AD1326" s="392"/>
      <c r="AE1326" s="250"/>
      <c r="AF1326" s="250"/>
      <c r="AG1326" s="315"/>
      <c r="AH1326" s="392"/>
      <c r="AI1326" s="392"/>
      <c r="AJ1326" s="392"/>
      <c r="AK1326" s="392"/>
      <c r="AL1326" s="250"/>
      <c r="AM1326" s="392"/>
      <c r="AN1326" s="392"/>
      <c r="AO1326" s="250"/>
      <c r="AP1326" s="393"/>
      <c r="AQ1326" s="337"/>
      <c r="AR1326" s="336"/>
      <c r="AS1326" s="336"/>
      <c r="AT1326" s="336"/>
      <c r="AU1326" s="336"/>
      <c r="AV1326" s="336"/>
      <c r="AW1326" s="336"/>
      <c r="AX1326" s="336"/>
      <c r="AY1326" s="336"/>
      <c r="AZ1326" s="336"/>
      <c r="BA1326" s="336"/>
      <c r="BB1326" s="336"/>
      <c r="BC1326" s="336"/>
      <c r="BD1326" s="336"/>
      <c r="BE1326" s="336"/>
      <c r="BF1326" s="336"/>
    </row>
    <row r="1327" spans="1:58" s="109" customFormat="1" ht="12.95" customHeight="1">
      <c r="A1327" s="386"/>
      <c r="B1327" s="387"/>
      <c r="C1327" s="250"/>
      <c r="D1327" s="250"/>
      <c r="E1327" s="250"/>
      <c r="F1327" s="388"/>
      <c r="G1327" s="389"/>
      <c r="H1327" s="389"/>
      <c r="I1327" s="389"/>
      <c r="J1327" s="389"/>
      <c r="K1327" s="390"/>
      <c r="L1327" s="250"/>
      <c r="M1327" s="345"/>
      <c r="N1327" s="252"/>
      <c r="O1327" s="251" t="str">
        <f>IFERROR(INDEX('Pipe Table'!$A$3:$R$39,MATCH('WELD LOG'!N1327,'Pipe Table'!$A$3:$A$39,),MATCH('WELD LOG'!M1327,'Pipe Table'!$A$3:$R$3,0)),"")</f>
        <v/>
      </c>
      <c r="P1327" s="601">
        <f t="shared" si="20"/>
        <v>0</v>
      </c>
      <c r="Q1327" s="391"/>
      <c r="R1327" s="389"/>
      <c r="S1327" s="250"/>
      <c r="T1327" s="389"/>
      <c r="U1327" s="250"/>
      <c r="V1327" s="312"/>
      <c r="W1327" s="389"/>
      <c r="X1327" s="392"/>
      <c r="Y1327" s="392"/>
      <c r="Z1327" s="392"/>
      <c r="AA1327" s="392"/>
      <c r="AB1327" s="392"/>
      <c r="AC1327" s="392"/>
      <c r="AD1327" s="392"/>
      <c r="AE1327" s="250"/>
      <c r="AF1327" s="250"/>
      <c r="AG1327" s="315"/>
      <c r="AH1327" s="392"/>
      <c r="AI1327" s="392"/>
      <c r="AJ1327" s="392"/>
      <c r="AK1327" s="392"/>
      <c r="AL1327" s="250"/>
      <c r="AM1327" s="392"/>
      <c r="AN1327" s="392"/>
      <c r="AO1327" s="250"/>
      <c r="AP1327" s="393"/>
      <c r="AQ1327" s="337"/>
      <c r="AR1327" s="336"/>
      <c r="AS1327" s="336"/>
      <c r="AT1327" s="336"/>
      <c r="AU1327" s="336"/>
      <c r="AV1327" s="336"/>
      <c r="AW1327" s="336"/>
      <c r="AX1327" s="336"/>
      <c r="AY1327" s="336"/>
      <c r="AZ1327" s="336"/>
      <c r="BA1327" s="336"/>
      <c r="BB1327" s="336"/>
      <c r="BC1327" s="336"/>
      <c r="BD1327" s="336"/>
      <c r="BE1327" s="336"/>
      <c r="BF1327" s="336"/>
    </row>
    <row r="1328" spans="1:58" s="109" customFormat="1" ht="12.95" customHeight="1">
      <c r="A1328" s="386"/>
      <c r="B1328" s="387"/>
      <c r="C1328" s="250"/>
      <c r="D1328" s="250"/>
      <c r="E1328" s="250"/>
      <c r="F1328" s="388"/>
      <c r="G1328" s="389"/>
      <c r="H1328" s="389"/>
      <c r="I1328" s="389"/>
      <c r="J1328" s="389"/>
      <c r="K1328" s="390"/>
      <c r="L1328" s="250"/>
      <c r="M1328" s="345"/>
      <c r="N1328" s="252"/>
      <c r="O1328" s="251" t="str">
        <f>IFERROR(INDEX('Pipe Table'!$A$3:$R$39,MATCH('WELD LOG'!N1328,'Pipe Table'!$A$3:$A$39,),MATCH('WELD LOG'!M1328,'Pipe Table'!$A$3:$R$3,0)),"")</f>
        <v/>
      </c>
      <c r="P1328" s="601">
        <f t="shared" si="20"/>
        <v>0</v>
      </c>
      <c r="Q1328" s="391"/>
      <c r="R1328" s="389"/>
      <c r="S1328" s="250"/>
      <c r="T1328" s="389"/>
      <c r="U1328" s="250"/>
      <c r="V1328" s="312"/>
      <c r="W1328" s="389"/>
      <c r="X1328" s="392"/>
      <c r="Y1328" s="392"/>
      <c r="Z1328" s="392"/>
      <c r="AA1328" s="392"/>
      <c r="AB1328" s="392"/>
      <c r="AC1328" s="392"/>
      <c r="AD1328" s="392"/>
      <c r="AE1328" s="250"/>
      <c r="AF1328" s="250"/>
      <c r="AG1328" s="315"/>
      <c r="AH1328" s="392"/>
      <c r="AI1328" s="392"/>
      <c r="AJ1328" s="392"/>
      <c r="AK1328" s="392"/>
      <c r="AL1328" s="250"/>
      <c r="AM1328" s="392"/>
      <c r="AN1328" s="392"/>
      <c r="AO1328" s="250"/>
      <c r="AP1328" s="393"/>
      <c r="AQ1328" s="337"/>
      <c r="AR1328" s="336"/>
      <c r="AS1328" s="336"/>
      <c r="AT1328" s="336"/>
      <c r="AU1328" s="336"/>
      <c r="AV1328" s="336"/>
      <c r="AW1328" s="336"/>
      <c r="AX1328" s="336"/>
      <c r="AY1328" s="336"/>
      <c r="AZ1328" s="336"/>
      <c r="BA1328" s="336"/>
      <c r="BB1328" s="336"/>
      <c r="BC1328" s="336"/>
      <c r="BD1328" s="336"/>
      <c r="BE1328" s="336"/>
      <c r="BF1328" s="336"/>
    </row>
    <row r="1329" spans="1:58" s="109" customFormat="1" ht="12.95" customHeight="1">
      <c r="A1329" s="386"/>
      <c r="B1329" s="387"/>
      <c r="C1329" s="250"/>
      <c r="D1329" s="250"/>
      <c r="E1329" s="250"/>
      <c r="F1329" s="388"/>
      <c r="G1329" s="389"/>
      <c r="H1329" s="389"/>
      <c r="I1329" s="389"/>
      <c r="J1329" s="389"/>
      <c r="K1329" s="390"/>
      <c r="L1329" s="250"/>
      <c r="M1329" s="345"/>
      <c r="N1329" s="252"/>
      <c r="O1329" s="251" t="str">
        <f>IFERROR(INDEX('Pipe Table'!$A$3:$R$39,MATCH('WELD LOG'!N1329,'Pipe Table'!$A$3:$A$39,),MATCH('WELD LOG'!M1329,'Pipe Table'!$A$3:$R$3,0)),"")</f>
        <v/>
      </c>
      <c r="P1329" s="601">
        <f t="shared" si="20"/>
        <v>0</v>
      </c>
      <c r="Q1329" s="391"/>
      <c r="R1329" s="389"/>
      <c r="S1329" s="250"/>
      <c r="T1329" s="389"/>
      <c r="U1329" s="250"/>
      <c r="V1329" s="312"/>
      <c r="W1329" s="389"/>
      <c r="X1329" s="392"/>
      <c r="Y1329" s="392"/>
      <c r="Z1329" s="392"/>
      <c r="AA1329" s="392"/>
      <c r="AB1329" s="392"/>
      <c r="AC1329" s="392"/>
      <c r="AD1329" s="392"/>
      <c r="AE1329" s="250"/>
      <c r="AF1329" s="250"/>
      <c r="AG1329" s="315"/>
      <c r="AH1329" s="392"/>
      <c r="AI1329" s="392"/>
      <c r="AJ1329" s="392"/>
      <c r="AK1329" s="392"/>
      <c r="AL1329" s="250"/>
      <c r="AM1329" s="392"/>
      <c r="AN1329" s="392"/>
      <c r="AO1329" s="250"/>
      <c r="AP1329" s="393"/>
      <c r="AQ1329" s="336"/>
      <c r="AR1329" s="336"/>
      <c r="AS1329" s="336"/>
      <c r="AT1329" s="336"/>
      <c r="AU1329" s="336"/>
      <c r="AV1329" s="336"/>
      <c r="AW1329" s="336"/>
      <c r="AX1329" s="336"/>
      <c r="AY1329" s="336"/>
      <c r="AZ1329" s="336"/>
      <c r="BA1329" s="336"/>
      <c r="BB1329" s="336"/>
      <c r="BC1329" s="336"/>
      <c r="BD1329" s="336"/>
      <c r="BE1329" s="336"/>
      <c r="BF1329" s="336"/>
    </row>
    <row r="1330" spans="1:58" s="109" customFormat="1" ht="12.95" customHeight="1">
      <c r="A1330" s="386"/>
      <c r="B1330" s="387"/>
      <c r="C1330" s="250"/>
      <c r="D1330" s="250"/>
      <c r="E1330" s="250"/>
      <c r="F1330" s="388"/>
      <c r="G1330" s="389"/>
      <c r="H1330" s="389"/>
      <c r="I1330" s="389"/>
      <c r="J1330" s="389"/>
      <c r="K1330" s="390"/>
      <c r="L1330" s="250"/>
      <c r="M1330" s="345"/>
      <c r="N1330" s="252"/>
      <c r="O1330" s="251" t="str">
        <f>IFERROR(INDEX('Pipe Table'!$A$3:$R$39,MATCH('WELD LOG'!N1330,'Pipe Table'!$A$3:$A$39,),MATCH('WELD LOG'!M1330,'Pipe Table'!$A$3:$R$3,0)),"")</f>
        <v/>
      </c>
      <c r="P1330" s="601">
        <f t="shared" si="20"/>
        <v>0</v>
      </c>
      <c r="Q1330" s="391"/>
      <c r="R1330" s="389"/>
      <c r="S1330" s="250"/>
      <c r="T1330" s="389"/>
      <c r="U1330" s="250"/>
      <c r="V1330" s="350"/>
      <c r="W1330" s="389"/>
      <c r="X1330" s="392"/>
      <c r="Y1330" s="392"/>
      <c r="Z1330" s="392"/>
      <c r="AA1330" s="392"/>
      <c r="AB1330" s="392"/>
      <c r="AC1330" s="392"/>
      <c r="AD1330" s="392"/>
      <c r="AE1330" s="250"/>
      <c r="AF1330" s="250"/>
      <c r="AG1330" s="315"/>
      <c r="AH1330" s="392"/>
      <c r="AI1330" s="392"/>
      <c r="AJ1330" s="392"/>
      <c r="AK1330" s="392"/>
      <c r="AL1330" s="250"/>
      <c r="AM1330" s="392"/>
      <c r="AN1330" s="392"/>
      <c r="AO1330" s="250"/>
      <c r="AP1330" s="393"/>
      <c r="AQ1330" s="336"/>
      <c r="AR1330" s="336"/>
      <c r="AS1330" s="336"/>
      <c r="AT1330" s="336"/>
      <c r="AU1330" s="336"/>
      <c r="AV1330" s="336"/>
      <c r="AW1330" s="336"/>
      <c r="AX1330" s="336"/>
      <c r="AY1330" s="336"/>
      <c r="AZ1330" s="336"/>
      <c r="BA1330" s="336"/>
      <c r="BB1330" s="336"/>
      <c r="BC1330" s="336"/>
      <c r="BD1330" s="336"/>
      <c r="BE1330" s="336"/>
      <c r="BF1330" s="336"/>
    </row>
    <row r="1331" spans="1:58" s="109" customFormat="1" ht="12.95" customHeight="1">
      <c r="A1331" s="386"/>
      <c r="B1331" s="387"/>
      <c r="C1331" s="250"/>
      <c r="D1331" s="250"/>
      <c r="E1331" s="250"/>
      <c r="F1331" s="388"/>
      <c r="G1331" s="389"/>
      <c r="H1331" s="389"/>
      <c r="I1331" s="389"/>
      <c r="J1331" s="389"/>
      <c r="K1331" s="390"/>
      <c r="L1331" s="250"/>
      <c r="M1331" s="345"/>
      <c r="N1331" s="252"/>
      <c r="O1331" s="251" t="str">
        <f>IFERROR(INDEX('Pipe Table'!$A$3:$R$39,MATCH('WELD LOG'!N1331,'Pipe Table'!$A$3:$A$39,),MATCH('WELD LOG'!M1331,'Pipe Table'!$A$3:$R$3,0)),"")</f>
        <v/>
      </c>
      <c r="P1331" s="601">
        <f t="shared" si="20"/>
        <v>0</v>
      </c>
      <c r="Q1331" s="391"/>
      <c r="R1331" s="389"/>
      <c r="S1331" s="250"/>
      <c r="T1331" s="389"/>
      <c r="U1331" s="250"/>
      <c r="V1331" s="350"/>
      <c r="W1331" s="389"/>
      <c r="X1331" s="392"/>
      <c r="Y1331" s="392"/>
      <c r="Z1331" s="392"/>
      <c r="AA1331" s="392"/>
      <c r="AB1331" s="392"/>
      <c r="AC1331" s="392"/>
      <c r="AD1331" s="392"/>
      <c r="AE1331" s="250"/>
      <c r="AF1331" s="250"/>
      <c r="AG1331" s="315"/>
      <c r="AH1331" s="392"/>
      <c r="AI1331" s="392"/>
      <c r="AJ1331" s="392"/>
      <c r="AK1331" s="392"/>
      <c r="AL1331" s="250"/>
      <c r="AM1331" s="392"/>
      <c r="AN1331" s="392"/>
      <c r="AO1331" s="250"/>
      <c r="AP1331" s="393"/>
      <c r="AQ1331" s="336"/>
      <c r="AR1331" s="336"/>
      <c r="AS1331" s="336"/>
      <c r="AT1331" s="336"/>
      <c r="AU1331" s="336"/>
      <c r="AV1331" s="336"/>
      <c r="AW1331" s="336"/>
      <c r="AX1331" s="336"/>
      <c r="AY1331" s="336"/>
      <c r="AZ1331" s="336"/>
      <c r="BA1331" s="336"/>
      <c r="BB1331" s="336"/>
      <c r="BC1331" s="336"/>
      <c r="BD1331" s="336"/>
      <c r="BE1331" s="336"/>
      <c r="BF1331" s="336"/>
    </row>
    <row r="1332" spans="1:58" s="109" customFormat="1" ht="12.95" customHeight="1">
      <c r="A1332" s="386"/>
      <c r="B1332" s="387"/>
      <c r="C1332" s="250"/>
      <c r="D1332" s="250"/>
      <c r="E1332" s="250"/>
      <c r="F1332" s="388"/>
      <c r="G1332" s="389"/>
      <c r="H1332" s="389"/>
      <c r="I1332" s="389"/>
      <c r="J1332" s="389"/>
      <c r="K1332" s="390"/>
      <c r="L1332" s="250"/>
      <c r="M1332" s="345"/>
      <c r="N1332" s="252"/>
      <c r="O1332" s="251" t="str">
        <f>IFERROR(INDEX('Pipe Table'!$A$3:$R$39,MATCH('WELD LOG'!N1332,'Pipe Table'!$A$3:$A$39,),MATCH('WELD LOG'!M1332,'Pipe Table'!$A$3:$R$3,0)),"")</f>
        <v/>
      </c>
      <c r="P1332" s="601">
        <f t="shared" si="20"/>
        <v>0</v>
      </c>
      <c r="Q1332" s="391"/>
      <c r="R1332" s="389"/>
      <c r="S1332" s="250"/>
      <c r="T1332" s="389"/>
      <c r="U1332" s="250"/>
      <c r="V1332" s="350"/>
      <c r="W1332" s="389"/>
      <c r="X1332" s="392"/>
      <c r="Y1332" s="392"/>
      <c r="Z1332" s="392"/>
      <c r="AA1332" s="392"/>
      <c r="AB1332" s="392"/>
      <c r="AC1332" s="392"/>
      <c r="AD1332" s="392"/>
      <c r="AE1332" s="250"/>
      <c r="AF1332" s="250"/>
      <c r="AG1332" s="315"/>
      <c r="AH1332" s="392"/>
      <c r="AI1332" s="392"/>
      <c r="AJ1332" s="392"/>
      <c r="AK1332" s="392"/>
      <c r="AL1332" s="250"/>
      <c r="AM1332" s="392"/>
      <c r="AN1332" s="392"/>
      <c r="AO1332" s="250"/>
      <c r="AP1332" s="393"/>
      <c r="AQ1332" s="336"/>
      <c r="AR1332" s="336"/>
      <c r="AS1332" s="336"/>
      <c r="AT1332" s="336"/>
      <c r="AU1332" s="336"/>
      <c r="AV1332" s="336"/>
      <c r="AW1332" s="336"/>
      <c r="AX1332" s="336"/>
      <c r="AY1332" s="336"/>
      <c r="AZ1332" s="336"/>
      <c r="BA1332" s="336"/>
      <c r="BB1332" s="336"/>
      <c r="BC1332" s="336"/>
      <c r="BD1332" s="336"/>
      <c r="BE1332" s="336"/>
      <c r="BF1332" s="336"/>
    </row>
    <row r="1333" spans="1:58" s="109" customFormat="1" ht="12.95" customHeight="1">
      <c r="A1333" s="386"/>
      <c r="B1333" s="387"/>
      <c r="C1333" s="250"/>
      <c r="D1333" s="250"/>
      <c r="E1333" s="250"/>
      <c r="F1333" s="388"/>
      <c r="G1333" s="389"/>
      <c r="H1333" s="389"/>
      <c r="I1333" s="389"/>
      <c r="J1333" s="389"/>
      <c r="K1333" s="390"/>
      <c r="L1333" s="250"/>
      <c r="M1333" s="345"/>
      <c r="N1333" s="252"/>
      <c r="O1333" s="251" t="str">
        <f>IFERROR(INDEX('Pipe Table'!$A$3:$R$39,MATCH('WELD LOG'!N1333,'Pipe Table'!$A$3:$A$39,),MATCH('WELD LOG'!M1333,'Pipe Table'!$A$3:$R$3,0)),"")</f>
        <v/>
      </c>
      <c r="P1333" s="601">
        <f t="shared" si="20"/>
        <v>0</v>
      </c>
      <c r="Q1333" s="391"/>
      <c r="R1333" s="389"/>
      <c r="S1333" s="250"/>
      <c r="T1333" s="389"/>
      <c r="U1333" s="250"/>
      <c r="V1333" s="350"/>
      <c r="W1333" s="389"/>
      <c r="X1333" s="392"/>
      <c r="Y1333" s="392"/>
      <c r="Z1333" s="392"/>
      <c r="AA1333" s="392"/>
      <c r="AB1333" s="392"/>
      <c r="AC1333" s="392"/>
      <c r="AD1333" s="392"/>
      <c r="AE1333" s="250"/>
      <c r="AF1333" s="250"/>
      <c r="AG1333" s="315"/>
      <c r="AH1333" s="392"/>
      <c r="AI1333" s="392"/>
      <c r="AJ1333" s="392"/>
      <c r="AK1333" s="392"/>
      <c r="AL1333" s="250"/>
      <c r="AM1333" s="392"/>
      <c r="AN1333" s="392"/>
      <c r="AO1333" s="250"/>
      <c r="AP1333" s="393"/>
      <c r="AQ1333" s="336"/>
      <c r="AR1333" s="336"/>
      <c r="AS1333" s="336"/>
      <c r="AT1333" s="336"/>
      <c r="AU1333" s="336"/>
      <c r="AV1333" s="336"/>
      <c r="AW1333" s="336"/>
      <c r="AX1333" s="336"/>
      <c r="AY1333" s="336"/>
      <c r="AZ1333" s="336"/>
      <c r="BA1333" s="336"/>
      <c r="BB1333" s="336"/>
      <c r="BC1333" s="336"/>
      <c r="BD1333" s="336"/>
      <c r="BE1333" s="336"/>
      <c r="BF1333" s="336"/>
    </row>
    <row r="1334" spans="1:58" s="109" customFormat="1" ht="12.95" customHeight="1">
      <c r="A1334" s="386"/>
      <c r="B1334" s="387"/>
      <c r="C1334" s="250"/>
      <c r="D1334" s="250"/>
      <c r="E1334" s="250"/>
      <c r="F1334" s="388"/>
      <c r="G1334" s="389"/>
      <c r="H1334" s="389"/>
      <c r="I1334" s="389"/>
      <c r="J1334" s="389"/>
      <c r="K1334" s="390"/>
      <c r="L1334" s="250"/>
      <c r="M1334" s="345"/>
      <c r="N1334" s="252"/>
      <c r="O1334" s="251" t="str">
        <f>IFERROR(INDEX('Pipe Table'!$A$3:$R$39,MATCH('WELD LOG'!N1334,'Pipe Table'!$A$3:$A$39,),MATCH('WELD LOG'!M1334,'Pipe Table'!$A$3:$R$3,0)),"")</f>
        <v/>
      </c>
      <c r="P1334" s="601">
        <f t="shared" si="20"/>
        <v>0</v>
      </c>
      <c r="Q1334" s="391"/>
      <c r="R1334" s="389"/>
      <c r="S1334" s="250"/>
      <c r="T1334" s="389"/>
      <c r="U1334" s="250"/>
      <c r="V1334" s="350"/>
      <c r="W1334" s="389"/>
      <c r="X1334" s="392"/>
      <c r="Y1334" s="392"/>
      <c r="Z1334" s="392"/>
      <c r="AA1334" s="392"/>
      <c r="AB1334" s="392"/>
      <c r="AC1334" s="392"/>
      <c r="AD1334" s="392"/>
      <c r="AE1334" s="250"/>
      <c r="AF1334" s="250"/>
      <c r="AG1334" s="315"/>
      <c r="AH1334" s="392"/>
      <c r="AI1334" s="392"/>
      <c r="AJ1334" s="392"/>
      <c r="AK1334" s="392"/>
      <c r="AL1334" s="250"/>
      <c r="AM1334" s="392"/>
      <c r="AN1334" s="392"/>
      <c r="AO1334" s="250"/>
      <c r="AP1334" s="393"/>
      <c r="AQ1334" s="336"/>
      <c r="AR1334" s="336"/>
      <c r="AS1334" s="336"/>
      <c r="AT1334" s="336"/>
      <c r="AU1334" s="336"/>
      <c r="AV1334" s="336"/>
      <c r="AW1334" s="336"/>
      <c r="AX1334" s="336"/>
      <c r="AY1334" s="336"/>
      <c r="AZ1334" s="336"/>
      <c r="BA1334" s="336"/>
      <c r="BB1334" s="336"/>
      <c r="BC1334" s="336"/>
      <c r="BD1334" s="336"/>
      <c r="BE1334" s="336"/>
      <c r="BF1334" s="336"/>
    </row>
    <row r="1335" spans="1:58" s="109" customFormat="1" ht="12.95" customHeight="1">
      <c r="A1335" s="386"/>
      <c r="B1335" s="387"/>
      <c r="C1335" s="250"/>
      <c r="D1335" s="250"/>
      <c r="E1335" s="250"/>
      <c r="F1335" s="388"/>
      <c r="G1335" s="389"/>
      <c r="H1335" s="389"/>
      <c r="I1335" s="389"/>
      <c r="J1335" s="389"/>
      <c r="K1335" s="390"/>
      <c r="L1335" s="250"/>
      <c r="M1335" s="345"/>
      <c r="N1335" s="252"/>
      <c r="O1335" s="251" t="str">
        <f>IFERROR(INDEX('Pipe Table'!$A$3:$R$39,MATCH('WELD LOG'!N1335,'Pipe Table'!$A$3:$A$39,),MATCH('WELD LOG'!M1335,'Pipe Table'!$A$3:$R$3,0)),"")</f>
        <v/>
      </c>
      <c r="P1335" s="601">
        <f t="shared" si="20"/>
        <v>0</v>
      </c>
      <c r="Q1335" s="391"/>
      <c r="R1335" s="389"/>
      <c r="S1335" s="250"/>
      <c r="T1335" s="389"/>
      <c r="U1335" s="250"/>
      <c r="V1335" s="350"/>
      <c r="W1335" s="389"/>
      <c r="X1335" s="392"/>
      <c r="Y1335" s="392"/>
      <c r="Z1335" s="392"/>
      <c r="AA1335" s="392"/>
      <c r="AB1335" s="392"/>
      <c r="AC1335" s="392"/>
      <c r="AD1335" s="392"/>
      <c r="AE1335" s="250"/>
      <c r="AF1335" s="250"/>
      <c r="AG1335" s="315"/>
      <c r="AH1335" s="392"/>
      <c r="AI1335" s="392"/>
      <c r="AJ1335" s="392"/>
      <c r="AK1335" s="392"/>
      <c r="AL1335" s="250"/>
      <c r="AM1335" s="392"/>
      <c r="AN1335" s="392"/>
      <c r="AO1335" s="250"/>
      <c r="AP1335" s="393"/>
      <c r="AQ1335" s="336"/>
      <c r="AR1335" s="336"/>
      <c r="AS1335" s="336"/>
      <c r="AT1335" s="336"/>
      <c r="AU1335" s="336"/>
      <c r="AV1335" s="336"/>
      <c r="AW1335" s="336"/>
      <c r="AX1335" s="336"/>
      <c r="AY1335" s="336"/>
      <c r="AZ1335" s="336"/>
      <c r="BA1335" s="336"/>
      <c r="BB1335" s="336"/>
      <c r="BC1335" s="336"/>
      <c r="BD1335" s="336"/>
      <c r="BE1335" s="336"/>
      <c r="BF1335" s="336"/>
    </row>
    <row r="1336" spans="1:58" s="109" customFormat="1" ht="12.95" customHeight="1">
      <c r="A1336" s="386"/>
      <c r="B1336" s="387"/>
      <c r="C1336" s="250"/>
      <c r="D1336" s="250"/>
      <c r="E1336" s="250"/>
      <c r="F1336" s="388"/>
      <c r="G1336" s="389"/>
      <c r="H1336" s="389"/>
      <c r="I1336" s="389"/>
      <c r="J1336" s="389"/>
      <c r="K1336" s="390"/>
      <c r="L1336" s="250"/>
      <c r="M1336" s="250"/>
      <c r="N1336" s="252"/>
      <c r="O1336" s="251" t="str">
        <f>IFERROR(INDEX('Pipe Table'!$A$3:$R$39,MATCH('WELD LOG'!N1336,'Pipe Table'!$A$3:$A$39,),MATCH('WELD LOG'!M1336,'Pipe Table'!$A$3:$R$3,0)),"")</f>
        <v/>
      </c>
      <c r="P1336" s="601">
        <f t="shared" si="20"/>
        <v>0</v>
      </c>
      <c r="Q1336" s="391"/>
      <c r="R1336" s="389"/>
      <c r="S1336" s="250"/>
      <c r="T1336" s="389"/>
      <c r="U1336" s="250"/>
      <c r="V1336" s="312"/>
      <c r="W1336" s="389"/>
      <c r="X1336" s="392"/>
      <c r="Y1336" s="392"/>
      <c r="Z1336" s="392"/>
      <c r="AA1336" s="392"/>
      <c r="AB1336" s="392"/>
      <c r="AC1336" s="392"/>
      <c r="AD1336" s="392"/>
      <c r="AE1336" s="250"/>
      <c r="AF1336" s="250"/>
      <c r="AG1336" s="315"/>
      <c r="AH1336" s="392"/>
      <c r="AI1336" s="392"/>
      <c r="AJ1336" s="392"/>
      <c r="AK1336" s="392"/>
      <c r="AL1336" s="250"/>
      <c r="AM1336" s="392"/>
      <c r="AN1336" s="392"/>
      <c r="AO1336" s="250"/>
      <c r="AP1336" s="393"/>
      <c r="AQ1336" s="336"/>
      <c r="AR1336" s="336"/>
      <c r="AS1336" s="336"/>
      <c r="AT1336" s="336"/>
      <c r="AU1336" s="336"/>
      <c r="AV1336" s="336"/>
      <c r="AW1336" s="336"/>
      <c r="AX1336" s="336"/>
      <c r="AY1336" s="336"/>
      <c r="AZ1336" s="336"/>
      <c r="BA1336" s="336"/>
      <c r="BB1336" s="336"/>
      <c r="BC1336" s="336"/>
      <c r="BD1336" s="336"/>
      <c r="BE1336" s="336"/>
      <c r="BF1336" s="336"/>
    </row>
    <row r="1337" spans="1:58" s="109" customFormat="1" ht="12.95" customHeight="1">
      <c r="A1337" s="386"/>
      <c r="B1337" s="387"/>
      <c r="C1337" s="250"/>
      <c r="D1337" s="250"/>
      <c r="E1337" s="250"/>
      <c r="F1337" s="388"/>
      <c r="G1337" s="389"/>
      <c r="H1337" s="389"/>
      <c r="I1337" s="389"/>
      <c r="J1337" s="389"/>
      <c r="K1337" s="390"/>
      <c r="L1337" s="250"/>
      <c r="M1337" s="250"/>
      <c r="N1337" s="252"/>
      <c r="O1337" s="251" t="str">
        <f>IFERROR(INDEX('Pipe Table'!$A$3:$R$39,MATCH('WELD LOG'!N1337,'Pipe Table'!$A$3:$A$39,),MATCH('WELD LOG'!M1337,'Pipe Table'!$A$3:$R$3,0)),"")</f>
        <v/>
      </c>
      <c r="P1337" s="601">
        <f t="shared" si="20"/>
        <v>0</v>
      </c>
      <c r="Q1337" s="391"/>
      <c r="R1337" s="389"/>
      <c r="S1337" s="250"/>
      <c r="T1337" s="389"/>
      <c r="U1337" s="250"/>
      <c r="V1337" s="350"/>
      <c r="W1337" s="389"/>
      <c r="X1337" s="392"/>
      <c r="Y1337" s="392"/>
      <c r="Z1337" s="392"/>
      <c r="AA1337" s="392"/>
      <c r="AB1337" s="392"/>
      <c r="AC1337" s="392"/>
      <c r="AD1337" s="392"/>
      <c r="AE1337" s="250"/>
      <c r="AF1337" s="250"/>
      <c r="AG1337" s="315"/>
      <c r="AH1337" s="392"/>
      <c r="AI1337" s="392"/>
      <c r="AJ1337" s="392"/>
      <c r="AK1337" s="392"/>
      <c r="AL1337" s="250"/>
      <c r="AM1337" s="392"/>
      <c r="AN1337" s="392"/>
      <c r="AO1337" s="250"/>
      <c r="AP1337" s="393"/>
      <c r="AQ1337" s="336"/>
      <c r="AR1337" s="336"/>
      <c r="AS1337" s="336"/>
      <c r="AT1337" s="336"/>
      <c r="AU1337" s="336"/>
      <c r="AV1337" s="336"/>
      <c r="AW1337" s="336"/>
      <c r="AX1337" s="336"/>
      <c r="AY1337" s="336"/>
      <c r="AZ1337" s="336"/>
      <c r="BA1337" s="336"/>
      <c r="BB1337" s="336"/>
      <c r="BC1337" s="336"/>
      <c r="BD1337" s="336"/>
      <c r="BE1337" s="336"/>
      <c r="BF1337" s="336"/>
    </row>
    <row r="1338" spans="1:58" s="109" customFormat="1" ht="12.95" customHeight="1">
      <c r="A1338" s="386"/>
      <c r="B1338" s="387"/>
      <c r="C1338" s="250"/>
      <c r="D1338" s="250"/>
      <c r="E1338" s="250"/>
      <c r="F1338" s="388"/>
      <c r="G1338" s="389"/>
      <c r="H1338" s="389"/>
      <c r="I1338" s="389"/>
      <c r="J1338" s="389"/>
      <c r="K1338" s="390"/>
      <c r="L1338" s="250"/>
      <c r="M1338" s="250"/>
      <c r="N1338" s="252"/>
      <c r="O1338" s="251" t="str">
        <f>IFERROR(INDEX('Pipe Table'!$A$3:$R$39,MATCH('WELD LOG'!N1338,'Pipe Table'!$A$3:$A$39,),MATCH('WELD LOG'!M1338,'Pipe Table'!$A$3:$R$3,0)),"")</f>
        <v/>
      </c>
      <c r="P1338" s="601">
        <f t="shared" si="20"/>
        <v>0</v>
      </c>
      <c r="Q1338" s="391"/>
      <c r="R1338" s="389"/>
      <c r="S1338" s="250"/>
      <c r="T1338" s="389"/>
      <c r="U1338" s="250"/>
      <c r="V1338" s="350"/>
      <c r="W1338" s="389"/>
      <c r="X1338" s="392"/>
      <c r="Y1338" s="392"/>
      <c r="Z1338" s="392"/>
      <c r="AA1338" s="392"/>
      <c r="AB1338" s="392"/>
      <c r="AC1338" s="392"/>
      <c r="AD1338" s="392"/>
      <c r="AE1338" s="250"/>
      <c r="AF1338" s="250"/>
      <c r="AG1338" s="315"/>
      <c r="AH1338" s="392"/>
      <c r="AI1338" s="392"/>
      <c r="AJ1338" s="392"/>
      <c r="AK1338" s="392"/>
      <c r="AL1338" s="250"/>
      <c r="AM1338" s="392"/>
      <c r="AN1338" s="392"/>
      <c r="AO1338" s="250"/>
      <c r="AP1338" s="393"/>
      <c r="AQ1338" s="336"/>
      <c r="AR1338" s="336"/>
      <c r="AS1338" s="336"/>
      <c r="AT1338" s="336"/>
      <c r="AU1338" s="336"/>
      <c r="AV1338" s="336"/>
      <c r="AW1338" s="336"/>
      <c r="AX1338" s="336"/>
      <c r="AY1338" s="336"/>
      <c r="AZ1338" s="336"/>
      <c r="BA1338" s="336"/>
      <c r="BB1338" s="336"/>
      <c r="BC1338" s="336"/>
      <c r="BD1338" s="336"/>
      <c r="BE1338" s="336"/>
      <c r="BF1338" s="336"/>
    </row>
    <row r="1339" spans="1:58" s="109" customFormat="1" ht="12.95" customHeight="1">
      <c r="A1339" s="386"/>
      <c r="B1339" s="387"/>
      <c r="C1339" s="250"/>
      <c r="D1339" s="250"/>
      <c r="E1339" s="250"/>
      <c r="F1339" s="388"/>
      <c r="G1339" s="389"/>
      <c r="H1339" s="389"/>
      <c r="I1339" s="389"/>
      <c r="J1339" s="389"/>
      <c r="K1339" s="390"/>
      <c r="L1339" s="250"/>
      <c r="M1339" s="250"/>
      <c r="N1339" s="252"/>
      <c r="O1339" s="251" t="str">
        <f>IFERROR(INDEX('Pipe Table'!$A$3:$R$39,MATCH('WELD LOG'!N1339,'Pipe Table'!$A$3:$A$39,),MATCH('WELD LOG'!M1339,'Pipe Table'!$A$3:$R$3,0)),"")</f>
        <v/>
      </c>
      <c r="P1339" s="601">
        <f t="shared" si="20"/>
        <v>0</v>
      </c>
      <c r="Q1339" s="391"/>
      <c r="R1339" s="389"/>
      <c r="S1339" s="250"/>
      <c r="T1339" s="389"/>
      <c r="U1339" s="250"/>
      <c r="V1339" s="350"/>
      <c r="W1339" s="389"/>
      <c r="X1339" s="392"/>
      <c r="Y1339" s="392"/>
      <c r="Z1339" s="392"/>
      <c r="AA1339" s="392"/>
      <c r="AB1339" s="392"/>
      <c r="AC1339" s="392"/>
      <c r="AD1339" s="392"/>
      <c r="AE1339" s="250"/>
      <c r="AF1339" s="250"/>
      <c r="AG1339" s="315"/>
      <c r="AH1339" s="392"/>
      <c r="AI1339" s="392"/>
      <c r="AJ1339" s="392"/>
      <c r="AK1339" s="392"/>
      <c r="AL1339" s="250"/>
      <c r="AM1339" s="392"/>
      <c r="AN1339" s="392"/>
      <c r="AO1339" s="250"/>
      <c r="AP1339" s="393"/>
      <c r="AQ1339" s="336"/>
      <c r="AR1339" s="336"/>
      <c r="AS1339" s="336"/>
      <c r="AT1339" s="336"/>
      <c r="AU1339" s="336"/>
      <c r="AV1339" s="336"/>
      <c r="AW1339" s="336"/>
      <c r="AX1339" s="336"/>
      <c r="AY1339" s="336"/>
      <c r="AZ1339" s="336"/>
      <c r="BA1339" s="336"/>
      <c r="BB1339" s="336"/>
      <c r="BC1339" s="336"/>
      <c r="BD1339" s="336"/>
      <c r="BE1339" s="336"/>
      <c r="BF1339" s="336"/>
    </row>
    <row r="1340" spans="1:58" s="109" customFormat="1" ht="12.95" customHeight="1">
      <c r="A1340" s="386"/>
      <c r="B1340" s="387"/>
      <c r="C1340" s="250"/>
      <c r="D1340" s="250"/>
      <c r="E1340" s="250"/>
      <c r="F1340" s="388"/>
      <c r="G1340" s="389"/>
      <c r="H1340" s="389"/>
      <c r="I1340" s="389"/>
      <c r="J1340" s="389"/>
      <c r="K1340" s="390"/>
      <c r="L1340" s="250"/>
      <c r="M1340" s="250"/>
      <c r="N1340" s="252"/>
      <c r="O1340" s="251" t="str">
        <f>IFERROR(INDEX('Pipe Table'!$A$3:$R$39,MATCH('WELD LOG'!N1340,'Pipe Table'!$A$3:$A$39,),MATCH('WELD LOG'!M1340,'Pipe Table'!$A$3:$R$3,0)),"")</f>
        <v/>
      </c>
      <c r="P1340" s="601">
        <f t="shared" si="20"/>
        <v>0</v>
      </c>
      <c r="Q1340" s="391"/>
      <c r="R1340" s="389"/>
      <c r="S1340" s="250"/>
      <c r="T1340" s="389"/>
      <c r="U1340" s="250"/>
      <c r="V1340" s="350"/>
      <c r="W1340" s="389"/>
      <c r="X1340" s="392"/>
      <c r="Y1340" s="392"/>
      <c r="Z1340" s="392"/>
      <c r="AA1340" s="392"/>
      <c r="AB1340" s="392"/>
      <c r="AC1340" s="392"/>
      <c r="AD1340" s="392"/>
      <c r="AE1340" s="250"/>
      <c r="AF1340" s="250"/>
      <c r="AG1340" s="315"/>
      <c r="AH1340" s="392"/>
      <c r="AI1340" s="392"/>
      <c r="AJ1340" s="392"/>
      <c r="AK1340" s="392"/>
      <c r="AL1340" s="250"/>
      <c r="AM1340" s="392"/>
      <c r="AN1340" s="392"/>
      <c r="AO1340" s="250"/>
      <c r="AP1340" s="393"/>
      <c r="AQ1340" s="336"/>
      <c r="AR1340" s="336"/>
      <c r="AS1340" s="336"/>
      <c r="AT1340" s="336"/>
      <c r="AU1340" s="336"/>
      <c r="AV1340" s="336"/>
      <c r="AW1340" s="336"/>
      <c r="AX1340" s="336"/>
      <c r="AY1340" s="336"/>
      <c r="AZ1340" s="336"/>
      <c r="BA1340" s="336"/>
      <c r="BB1340" s="336"/>
      <c r="BC1340" s="336"/>
      <c r="BD1340" s="336"/>
      <c r="BE1340" s="336"/>
      <c r="BF1340" s="336"/>
    </row>
    <row r="1341" spans="1:58" s="109" customFormat="1" ht="12.95" customHeight="1">
      <c r="A1341" s="386"/>
      <c r="B1341" s="387"/>
      <c r="C1341" s="250"/>
      <c r="D1341" s="250"/>
      <c r="E1341" s="250"/>
      <c r="F1341" s="388"/>
      <c r="G1341" s="389"/>
      <c r="H1341" s="389"/>
      <c r="I1341" s="389"/>
      <c r="J1341" s="389"/>
      <c r="K1341" s="390"/>
      <c r="L1341" s="250"/>
      <c r="M1341" s="250"/>
      <c r="N1341" s="252"/>
      <c r="O1341" s="251" t="str">
        <f>IFERROR(INDEX('Pipe Table'!$A$3:$R$39,MATCH('WELD LOG'!N1341,'Pipe Table'!$A$3:$A$39,),MATCH('WELD LOG'!M1341,'Pipe Table'!$A$3:$R$3,0)),"")</f>
        <v/>
      </c>
      <c r="P1341" s="601">
        <f t="shared" si="20"/>
        <v>0</v>
      </c>
      <c r="Q1341" s="391"/>
      <c r="R1341" s="389"/>
      <c r="S1341" s="250"/>
      <c r="T1341" s="389"/>
      <c r="U1341" s="250"/>
      <c r="V1341" s="350"/>
      <c r="W1341" s="389"/>
      <c r="X1341" s="392"/>
      <c r="Y1341" s="392"/>
      <c r="Z1341" s="392"/>
      <c r="AA1341" s="392"/>
      <c r="AB1341" s="392"/>
      <c r="AC1341" s="392"/>
      <c r="AD1341" s="392"/>
      <c r="AE1341" s="250"/>
      <c r="AF1341" s="250"/>
      <c r="AG1341" s="315"/>
      <c r="AH1341" s="392"/>
      <c r="AI1341" s="392"/>
      <c r="AJ1341" s="392"/>
      <c r="AK1341" s="392"/>
      <c r="AL1341" s="250"/>
      <c r="AM1341" s="392"/>
      <c r="AN1341" s="392"/>
      <c r="AO1341" s="250"/>
      <c r="AP1341" s="393"/>
      <c r="AQ1341" s="336"/>
      <c r="AR1341" s="336"/>
      <c r="AS1341" s="336"/>
      <c r="AT1341" s="336"/>
      <c r="AU1341" s="336"/>
      <c r="AV1341" s="336"/>
      <c r="AW1341" s="336"/>
      <c r="AX1341" s="336"/>
      <c r="AY1341" s="336"/>
      <c r="AZ1341" s="336"/>
      <c r="BA1341" s="336"/>
      <c r="BB1341" s="336"/>
      <c r="BC1341" s="336"/>
      <c r="BD1341" s="336"/>
      <c r="BE1341" s="336"/>
      <c r="BF1341" s="336"/>
    </row>
    <row r="1342" spans="1:58" s="109" customFormat="1" ht="12.95" customHeight="1">
      <c r="A1342" s="386"/>
      <c r="B1342" s="387"/>
      <c r="C1342" s="250"/>
      <c r="D1342" s="250"/>
      <c r="E1342" s="250"/>
      <c r="F1342" s="388"/>
      <c r="G1342" s="389"/>
      <c r="H1342" s="389"/>
      <c r="I1342" s="389"/>
      <c r="J1342" s="389"/>
      <c r="K1342" s="390"/>
      <c r="L1342" s="250"/>
      <c r="M1342" s="345"/>
      <c r="N1342" s="252"/>
      <c r="O1342" s="251" t="str">
        <f>IFERROR(INDEX('Pipe Table'!$A$3:$R$39,MATCH('WELD LOG'!N1342,'Pipe Table'!$A$3:$A$39,),MATCH('WELD LOG'!M1342,'Pipe Table'!$A$3:$R$3,0)),"")</f>
        <v/>
      </c>
      <c r="P1342" s="601">
        <f t="shared" si="20"/>
        <v>0</v>
      </c>
      <c r="Q1342" s="391"/>
      <c r="R1342" s="389"/>
      <c r="S1342" s="250"/>
      <c r="T1342" s="389"/>
      <c r="U1342" s="250"/>
      <c r="V1342" s="350"/>
      <c r="W1342" s="389"/>
      <c r="X1342" s="392"/>
      <c r="Y1342" s="392"/>
      <c r="Z1342" s="392"/>
      <c r="AA1342" s="392"/>
      <c r="AB1342" s="392"/>
      <c r="AC1342" s="392"/>
      <c r="AD1342" s="392"/>
      <c r="AE1342" s="250"/>
      <c r="AF1342" s="250"/>
      <c r="AG1342" s="315"/>
      <c r="AH1342" s="392"/>
      <c r="AI1342" s="392"/>
      <c r="AJ1342" s="392"/>
      <c r="AK1342" s="392"/>
      <c r="AL1342" s="250"/>
      <c r="AM1342" s="392"/>
      <c r="AN1342" s="392"/>
      <c r="AO1342" s="250"/>
      <c r="AP1342" s="393"/>
      <c r="AQ1342" s="336"/>
      <c r="AR1342" s="336"/>
      <c r="AS1342" s="336"/>
      <c r="AT1342" s="336"/>
      <c r="AU1342" s="336"/>
      <c r="AV1342" s="336"/>
      <c r="AW1342" s="336"/>
      <c r="AX1342" s="336"/>
      <c r="AY1342" s="336"/>
      <c r="AZ1342" s="336"/>
      <c r="BA1342" s="336"/>
      <c r="BB1342" s="336"/>
      <c r="BC1342" s="336"/>
      <c r="BD1342" s="336"/>
      <c r="BE1342" s="336"/>
      <c r="BF1342" s="336"/>
    </row>
    <row r="1343" spans="1:58" s="109" customFormat="1" ht="12.95" customHeight="1">
      <c r="A1343" s="386"/>
      <c r="B1343" s="387"/>
      <c r="C1343" s="250"/>
      <c r="D1343" s="250"/>
      <c r="E1343" s="250"/>
      <c r="F1343" s="388"/>
      <c r="G1343" s="389"/>
      <c r="H1343" s="389"/>
      <c r="I1343" s="389"/>
      <c r="J1343" s="389"/>
      <c r="K1343" s="390"/>
      <c r="L1343" s="250"/>
      <c r="M1343" s="345"/>
      <c r="N1343" s="252"/>
      <c r="O1343" s="251" t="str">
        <f>IFERROR(INDEX('Pipe Table'!$A$3:$R$39,MATCH('WELD LOG'!N1343,'Pipe Table'!$A$3:$A$39,),MATCH('WELD LOG'!M1343,'Pipe Table'!$A$3:$R$3,0)),"")</f>
        <v/>
      </c>
      <c r="P1343" s="601">
        <f t="shared" si="20"/>
        <v>0</v>
      </c>
      <c r="Q1343" s="391"/>
      <c r="R1343" s="389"/>
      <c r="S1343" s="250"/>
      <c r="T1343" s="389"/>
      <c r="U1343" s="250"/>
      <c r="V1343" s="350"/>
      <c r="W1343" s="389"/>
      <c r="X1343" s="392"/>
      <c r="Y1343" s="392"/>
      <c r="Z1343" s="392"/>
      <c r="AA1343" s="392"/>
      <c r="AB1343" s="392"/>
      <c r="AC1343" s="392"/>
      <c r="AD1343" s="392"/>
      <c r="AE1343" s="250"/>
      <c r="AF1343" s="250"/>
      <c r="AG1343" s="315"/>
      <c r="AH1343" s="392"/>
      <c r="AI1343" s="392"/>
      <c r="AJ1343" s="392"/>
      <c r="AK1343" s="392"/>
      <c r="AL1343" s="250"/>
      <c r="AM1343" s="392"/>
      <c r="AN1343" s="392"/>
      <c r="AO1343" s="250"/>
      <c r="AP1343" s="393"/>
      <c r="AQ1343" s="336"/>
      <c r="AR1343" s="336"/>
      <c r="AS1343" s="336"/>
      <c r="AT1343" s="336"/>
      <c r="AU1343" s="336"/>
      <c r="AV1343" s="336"/>
      <c r="AW1343" s="336"/>
      <c r="AX1343" s="336"/>
      <c r="AY1343" s="336"/>
      <c r="AZ1343" s="336"/>
      <c r="BA1343" s="336"/>
      <c r="BB1343" s="336"/>
      <c r="BC1343" s="336"/>
      <c r="BD1343" s="336"/>
      <c r="BE1343" s="336"/>
      <c r="BF1343" s="336"/>
    </row>
    <row r="1344" spans="1:58" s="109" customFormat="1" ht="12.95" customHeight="1">
      <c r="A1344" s="386"/>
      <c r="B1344" s="387"/>
      <c r="C1344" s="250"/>
      <c r="D1344" s="250"/>
      <c r="E1344" s="250"/>
      <c r="F1344" s="388"/>
      <c r="G1344" s="389"/>
      <c r="H1344" s="389"/>
      <c r="I1344" s="389"/>
      <c r="J1344" s="389"/>
      <c r="K1344" s="390"/>
      <c r="L1344" s="250"/>
      <c r="M1344" s="345"/>
      <c r="N1344" s="252"/>
      <c r="O1344" s="251" t="str">
        <f>IFERROR(INDEX('Pipe Table'!$A$3:$R$39,MATCH('WELD LOG'!N1344,'Pipe Table'!$A$3:$A$39,),MATCH('WELD LOG'!M1344,'Pipe Table'!$A$3:$R$3,0)),"")</f>
        <v/>
      </c>
      <c r="P1344" s="601">
        <f t="shared" si="20"/>
        <v>0</v>
      </c>
      <c r="Q1344" s="391"/>
      <c r="R1344" s="389"/>
      <c r="S1344" s="250"/>
      <c r="T1344" s="389"/>
      <c r="U1344" s="250"/>
      <c r="V1344" s="350"/>
      <c r="W1344" s="389"/>
      <c r="X1344" s="392"/>
      <c r="Y1344" s="392"/>
      <c r="Z1344" s="392"/>
      <c r="AA1344" s="392"/>
      <c r="AB1344" s="392"/>
      <c r="AC1344" s="392"/>
      <c r="AD1344" s="392"/>
      <c r="AE1344" s="250"/>
      <c r="AF1344" s="250"/>
      <c r="AG1344" s="315"/>
      <c r="AH1344" s="392"/>
      <c r="AI1344" s="392"/>
      <c r="AJ1344" s="392"/>
      <c r="AK1344" s="392"/>
      <c r="AL1344" s="250"/>
      <c r="AM1344" s="392"/>
      <c r="AN1344" s="392"/>
      <c r="AO1344" s="250"/>
      <c r="AP1344" s="393"/>
      <c r="AQ1344" s="336"/>
      <c r="AR1344" s="336"/>
      <c r="AS1344" s="336"/>
      <c r="AT1344" s="336"/>
      <c r="AU1344" s="336"/>
      <c r="AV1344" s="336"/>
      <c r="AW1344" s="336"/>
      <c r="AX1344" s="336"/>
      <c r="AY1344" s="336"/>
      <c r="AZ1344" s="336"/>
      <c r="BA1344" s="336"/>
      <c r="BB1344" s="336"/>
      <c r="BC1344" s="336"/>
      <c r="BD1344" s="336"/>
      <c r="BE1344" s="336"/>
      <c r="BF1344" s="336"/>
    </row>
    <row r="1345" spans="1:58" s="109" customFormat="1" ht="12.75" customHeight="1">
      <c r="A1345" s="386"/>
      <c r="B1345" s="387"/>
      <c r="C1345" s="250"/>
      <c r="D1345" s="250"/>
      <c r="E1345" s="250"/>
      <c r="F1345" s="388"/>
      <c r="G1345" s="389"/>
      <c r="H1345" s="389"/>
      <c r="I1345" s="389"/>
      <c r="J1345" s="389"/>
      <c r="K1345" s="390"/>
      <c r="L1345" s="250"/>
      <c r="M1345" s="345"/>
      <c r="N1345" s="252"/>
      <c r="O1345" s="251" t="str">
        <f>IFERROR(INDEX('Pipe Table'!$A$3:$R$39,MATCH('WELD LOG'!N1345,'Pipe Table'!$A$3:$A$39,),MATCH('WELD LOG'!M1345,'Pipe Table'!$A$3:$R$3,0)),"")</f>
        <v/>
      </c>
      <c r="P1345" s="601">
        <f t="shared" si="20"/>
        <v>0</v>
      </c>
      <c r="Q1345" s="391"/>
      <c r="R1345" s="389"/>
      <c r="S1345" s="250"/>
      <c r="T1345" s="389"/>
      <c r="U1345" s="250"/>
      <c r="V1345" s="350"/>
      <c r="W1345" s="389"/>
      <c r="X1345" s="392"/>
      <c r="Y1345" s="392"/>
      <c r="Z1345" s="392"/>
      <c r="AA1345" s="392"/>
      <c r="AB1345" s="392"/>
      <c r="AC1345" s="392"/>
      <c r="AD1345" s="392"/>
      <c r="AE1345" s="250"/>
      <c r="AF1345" s="250"/>
      <c r="AG1345" s="315"/>
      <c r="AH1345" s="392"/>
      <c r="AI1345" s="392"/>
      <c r="AJ1345" s="392"/>
      <c r="AK1345" s="392"/>
      <c r="AL1345" s="250"/>
      <c r="AM1345" s="392"/>
      <c r="AN1345" s="392"/>
      <c r="AO1345" s="250"/>
      <c r="AP1345" s="393"/>
      <c r="AQ1345" s="336"/>
      <c r="AR1345" s="336"/>
      <c r="AS1345" s="336"/>
      <c r="AT1345" s="336"/>
      <c r="AU1345" s="336"/>
      <c r="AV1345" s="336"/>
      <c r="AW1345" s="336"/>
      <c r="AX1345" s="336"/>
      <c r="AY1345" s="336"/>
      <c r="AZ1345" s="336"/>
      <c r="BA1345" s="336"/>
      <c r="BB1345" s="336"/>
      <c r="BC1345" s="336"/>
      <c r="BD1345" s="336"/>
      <c r="BE1345" s="336"/>
      <c r="BF1345" s="336"/>
    </row>
    <row r="1346" spans="1:58" s="109" customFormat="1" ht="12.95" customHeight="1">
      <c r="A1346" s="386"/>
      <c r="B1346" s="387"/>
      <c r="C1346" s="250"/>
      <c r="D1346" s="250"/>
      <c r="E1346" s="250"/>
      <c r="F1346" s="388"/>
      <c r="G1346" s="389"/>
      <c r="H1346" s="389"/>
      <c r="I1346" s="389"/>
      <c r="J1346" s="389"/>
      <c r="K1346" s="390"/>
      <c r="L1346" s="250"/>
      <c r="M1346" s="250"/>
      <c r="N1346" s="252"/>
      <c r="O1346" s="251" t="str">
        <f>IFERROR(INDEX('Pipe Table'!$A$3:$R$39,MATCH('WELD LOG'!N1346,'Pipe Table'!$A$3:$A$39,),MATCH('WELD LOG'!M1346,'Pipe Table'!$A$3:$R$3,0)),"")</f>
        <v/>
      </c>
      <c r="P1346" s="601">
        <f t="shared" si="20"/>
        <v>0</v>
      </c>
      <c r="Q1346" s="391"/>
      <c r="R1346" s="389"/>
      <c r="S1346" s="250"/>
      <c r="T1346" s="389"/>
      <c r="U1346" s="250"/>
      <c r="V1346" s="350"/>
      <c r="W1346" s="389"/>
      <c r="X1346" s="392"/>
      <c r="Y1346" s="392"/>
      <c r="Z1346" s="392"/>
      <c r="AA1346" s="392"/>
      <c r="AB1346" s="392"/>
      <c r="AC1346" s="392"/>
      <c r="AD1346" s="392"/>
      <c r="AE1346" s="250"/>
      <c r="AF1346" s="250"/>
      <c r="AG1346" s="315"/>
      <c r="AH1346" s="392"/>
      <c r="AI1346" s="392"/>
      <c r="AJ1346" s="392"/>
      <c r="AK1346" s="392"/>
      <c r="AL1346" s="250"/>
      <c r="AM1346" s="392"/>
      <c r="AN1346" s="392"/>
      <c r="AO1346" s="250"/>
      <c r="AP1346" s="393"/>
      <c r="AQ1346" s="336"/>
      <c r="AR1346" s="336"/>
      <c r="AS1346" s="336"/>
      <c r="AT1346" s="336"/>
      <c r="AU1346" s="336"/>
      <c r="AV1346" s="336"/>
      <c r="AW1346" s="336"/>
      <c r="AX1346" s="336"/>
      <c r="AY1346" s="336"/>
      <c r="AZ1346" s="336"/>
      <c r="BA1346" s="336"/>
      <c r="BB1346" s="336"/>
      <c r="BC1346" s="336"/>
      <c r="BD1346" s="336"/>
      <c r="BE1346" s="336"/>
      <c r="BF1346" s="336"/>
    </row>
    <row r="1347" spans="1:58" s="109" customFormat="1" ht="12.95" customHeight="1">
      <c r="A1347" s="386"/>
      <c r="B1347" s="387"/>
      <c r="C1347" s="250"/>
      <c r="D1347" s="250"/>
      <c r="E1347" s="250"/>
      <c r="F1347" s="388"/>
      <c r="G1347" s="389"/>
      <c r="H1347" s="389"/>
      <c r="I1347" s="389"/>
      <c r="J1347" s="389"/>
      <c r="K1347" s="390"/>
      <c r="L1347" s="250"/>
      <c r="M1347" s="250"/>
      <c r="N1347" s="252"/>
      <c r="O1347" s="251" t="str">
        <f>IFERROR(INDEX('Pipe Table'!$A$3:$R$39,MATCH('WELD LOG'!N1347,'Pipe Table'!$A$3:$A$39,),MATCH('WELD LOG'!M1347,'Pipe Table'!$A$3:$R$3,0)),"")</f>
        <v/>
      </c>
      <c r="P1347" s="601">
        <f t="shared" si="20"/>
        <v>0</v>
      </c>
      <c r="Q1347" s="391"/>
      <c r="R1347" s="389"/>
      <c r="S1347" s="250"/>
      <c r="T1347" s="389"/>
      <c r="U1347" s="250"/>
      <c r="V1347" s="350"/>
      <c r="W1347" s="389"/>
      <c r="X1347" s="392"/>
      <c r="Y1347" s="392"/>
      <c r="Z1347" s="392"/>
      <c r="AA1347" s="392"/>
      <c r="AB1347" s="392"/>
      <c r="AC1347" s="392"/>
      <c r="AD1347" s="392"/>
      <c r="AE1347" s="250"/>
      <c r="AF1347" s="250"/>
      <c r="AG1347" s="315"/>
      <c r="AH1347" s="392"/>
      <c r="AI1347" s="392"/>
      <c r="AJ1347" s="392"/>
      <c r="AK1347" s="392"/>
      <c r="AL1347" s="250"/>
      <c r="AM1347" s="392"/>
      <c r="AN1347" s="392"/>
      <c r="AO1347" s="250"/>
      <c r="AP1347" s="393"/>
      <c r="AQ1347" s="336"/>
      <c r="AR1347" s="336"/>
      <c r="AS1347" s="336"/>
      <c r="AT1347" s="336"/>
      <c r="AU1347" s="336"/>
      <c r="AV1347" s="336"/>
      <c r="AW1347" s="336"/>
      <c r="AX1347" s="336"/>
      <c r="AY1347" s="336"/>
      <c r="AZ1347" s="336"/>
      <c r="BA1347" s="336"/>
      <c r="BB1347" s="336"/>
      <c r="BC1347" s="336"/>
      <c r="BD1347" s="336"/>
      <c r="BE1347" s="336"/>
      <c r="BF1347" s="336"/>
    </row>
    <row r="1348" spans="1:58" s="109" customFormat="1" ht="12.95" customHeight="1">
      <c r="A1348" s="386"/>
      <c r="B1348" s="387"/>
      <c r="C1348" s="250"/>
      <c r="D1348" s="250"/>
      <c r="E1348" s="250"/>
      <c r="F1348" s="388"/>
      <c r="G1348" s="389"/>
      <c r="H1348" s="389"/>
      <c r="I1348" s="389"/>
      <c r="J1348" s="389"/>
      <c r="K1348" s="390"/>
      <c r="L1348" s="250"/>
      <c r="M1348" s="345"/>
      <c r="N1348" s="252"/>
      <c r="O1348" s="251" t="str">
        <f>IFERROR(INDEX('Pipe Table'!$A$3:$R$39,MATCH('WELD LOG'!N1348,'Pipe Table'!$A$3:$A$39,),MATCH('WELD LOG'!M1348,'Pipe Table'!$A$3:$R$3,0)),"")</f>
        <v/>
      </c>
      <c r="P1348" s="601">
        <f t="shared" si="20"/>
        <v>0</v>
      </c>
      <c r="Q1348" s="391"/>
      <c r="R1348" s="389"/>
      <c r="S1348" s="250"/>
      <c r="T1348" s="389"/>
      <c r="U1348" s="250"/>
      <c r="V1348" s="350"/>
      <c r="W1348" s="389"/>
      <c r="X1348" s="392"/>
      <c r="Y1348" s="392"/>
      <c r="Z1348" s="392"/>
      <c r="AA1348" s="392"/>
      <c r="AB1348" s="392"/>
      <c r="AC1348" s="392"/>
      <c r="AD1348" s="392"/>
      <c r="AE1348" s="250"/>
      <c r="AF1348" s="250"/>
      <c r="AG1348" s="315"/>
      <c r="AH1348" s="392"/>
      <c r="AI1348" s="392"/>
      <c r="AJ1348" s="392"/>
      <c r="AK1348" s="392"/>
      <c r="AL1348" s="250"/>
      <c r="AM1348" s="392"/>
      <c r="AN1348" s="392"/>
      <c r="AO1348" s="250"/>
      <c r="AP1348" s="393"/>
      <c r="AQ1348" s="336"/>
      <c r="AR1348" s="336"/>
      <c r="AS1348" s="336"/>
      <c r="AT1348" s="336"/>
      <c r="AU1348" s="336"/>
      <c r="AV1348" s="336"/>
      <c r="AW1348" s="336"/>
      <c r="AX1348" s="336"/>
      <c r="AY1348" s="336"/>
      <c r="AZ1348" s="336"/>
      <c r="BA1348" s="336"/>
      <c r="BB1348" s="336"/>
      <c r="BC1348" s="336"/>
      <c r="BD1348" s="336"/>
      <c r="BE1348" s="336"/>
      <c r="BF1348" s="336"/>
    </row>
    <row r="1349" spans="1:58" s="109" customFormat="1" ht="12.95" customHeight="1">
      <c r="A1349" s="386"/>
      <c r="B1349" s="387"/>
      <c r="C1349" s="250"/>
      <c r="D1349" s="250"/>
      <c r="E1349" s="250"/>
      <c r="F1349" s="388"/>
      <c r="G1349" s="389"/>
      <c r="H1349" s="389"/>
      <c r="I1349" s="389"/>
      <c r="J1349" s="389"/>
      <c r="K1349" s="390"/>
      <c r="L1349" s="250"/>
      <c r="M1349" s="345"/>
      <c r="N1349" s="252"/>
      <c r="O1349" s="251" t="str">
        <f>IFERROR(INDEX('Pipe Table'!$A$3:$R$39,MATCH('WELD LOG'!N1349,'Pipe Table'!$A$3:$A$39,),MATCH('WELD LOG'!M1349,'Pipe Table'!$A$3:$R$3,0)),"")</f>
        <v/>
      </c>
      <c r="P1349" s="601">
        <f t="shared" si="20"/>
        <v>0</v>
      </c>
      <c r="Q1349" s="391"/>
      <c r="R1349" s="389"/>
      <c r="S1349" s="250"/>
      <c r="T1349" s="389"/>
      <c r="U1349" s="250"/>
      <c r="V1349" s="350"/>
      <c r="W1349" s="389"/>
      <c r="X1349" s="392"/>
      <c r="Y1349" s="392"/>
      <c r="Z1349" s="392"/>
      <c r="AA1349" s="392"/>
      <c r="AB1349" s="392"/>
      <c r="AC1349" s="392"/>
      <c r="AD1349" s="392"/>
      <c r="AE1349" s="250"/>
      <c r="AF1349" s="250"/>
      <c r="AG1349" s="315"/>
      <c r="AH1349" s="392"/>
      <c r="AI1349" s="392"/>
      <c r="AJ1349" s="392"/>
      <c r="AK1349" s="392"/>
      <c r="AL1349" s="250"/>
      <c r="AM1349" s="392"/>
      <c r="AN1349" s="392"/>
      <c r="AO1349" s="250"/>
      <c r="AP1349" s="393"/>
      <c r="AQ1349" s="336"/>
      <c r="AR1349" s="336"/>
      <c r="AS1349" s="336"/>
      <c r="AT1349" s="336"/>
      <c r="AU1349" s="336"/>
      <c r="AV1349" s="336"/>
      <c r="AW1349" s="336"/>
      <c r="AX1349" s="336"/>
      <c r="AY1349" s="336"/>
      <c r="AZ1349" s="336"/>
      <c r="BA1349" s="336"/>
      <c r="BB1349" s="336"/>
      <c r="BC1349" s="336"/>
      <c r="BD1349" s="336"/>
      <c r="BE1349" s="336"/>
      <c r="BF1349" s="336"/>
    </row>
    <row r="1350" spans="1:58" s="109" customFormat="1" ht="12.95" customHeight="1">
      <c r="A1350" s="386"/>
      <c r="B1350" s="387"/>
      <c r="C1350" s="250"/>
      <c r="D1350" s="250"/>
      <c r="E1350" s="250"/>
      <c r="F1350" s="388"/>
      <c r="G1350" s="389"/>
      <c r="H1350" s="389"/>
      <c r="I1350" s="389"/>
      <c r="J1350" s="389"/>
      <c r="K1350" s="390"/>
      <c r="L1350" s="250"/>
      <c r="M1350" s="345"/>
      <c r="N1350" s="252"/>
      <c r="O1350" s="251" t="str">
        <f>IFERROR(INDEX('Pipe Table'!$A$3:$R$39,MATCH('WELD LOG'!N1350,'Pipe Table'!$A$3:$A$39,),MATCH('WELD LOG'!M1350,'Pipe Table'!$A$3:$R$3,0)),"")</f>
        <v/>
      </c>
      <c r="P1350" s="601">
        <f t="shared" ref="P1350:P1413" si="21">N1350*PI()</f>
        <v>0</v>
      </c>
      <c r="Q1350" s="391"/>
      <c r="R1350" s="389"/>
      <c r="S1350" s="250"/>
      <c r="T1350" s="389"/>
      <c r="U1350" s="250"/>
      <c r="V1350" s="350"/>
      <c r="W1350" s="389"/>
      <c r="X1350" s="392"/>
      <c r="Y1350" s="392"/>
      <c r="Z1350" s="392"/>
      <c r="AA1350" s="392"/>
      <c r="AB1350" s="392"/>
      <c r="AC1350" s="392"/>
      <c r="AD1350" s="392"/>
      <c r="AE1350" s="250"/>
      <c r="AF1350" s="250"/>
      <c r="AG1350" s="315"/>
      <c r="AH1350" s="392"/>
      <c r="AI1350" s="392"/>
      <c r="AJ1350" s="392"/>
      <c r="AK1350" s="392"/>
      <c r="AL1350" s="250"/>
      <c r="AM1350" s="392"/>
      <c r="AN1350" s="392"/>
      <c r="AO1350" s="250"/>
      <c r="AP1350" s="393"/>
      <c r="AQ1350" s="336"/>
      <c r="AR1350" s="336"/>
      <c r="AS1350" s="336"/>
      <c r="AT1350" s="336"/>
      <c r="AU1350" s="336"/>
      <c r="AV1350" s="336"/>
      <c r="AW1350" s="336"/>
      <c r="AX1350" s="336"/>
      <c r="AY1350" s="336"/>
      <c r="AZ1350" s="336"/>
      <c r="BA1350" s="336"/>
      <c r="BB1350" s="336"/>
      <c r="BC1350" s="336"/>
      <c r="BD1350" s="336"/>
      <c r="BE1350" s="336"/>
      <c r="BF1350" s="336"/>
    </row>
    <row r="1351" spans="1:58" s="109" customFormat="1" ht="12.95" customHeight="1">
      <c r="A1351" s="386"/>
      <c r="B1351" s="387"/>
      <c r="C1351" s="250"/>
      <c r="D1351" s="250"/>
      <c r="E1351" s="250"/>
      <c r="F1351" s="388"/>
      <c r="G1351" s="389"/>
      <c r="H1351" s="389"/>
      <c r="I1351" s="389"/>
      <c r="J1351" s="389"/>
      <c r="K1351" s="390"/>
      <c r="L1351" s="250"/>
      <c r="M1351" s="345"/>
      <c r="N1351" s="252"/>
      <c r="O1351" s="251" t="str">
        <f>IFERROR(INDEX('Pipe Table'!$A$3:$R$39,MATCH('WELD LOG'!N1351,'Pipe Table'!$A$3:$A$39,),MATCH('WELD LOG'!M1351,'Pipe Table'!$A$3:$R$3,0)),"")</f>
        <v/>
      </c>
      <c r="P1351" s="601">
        <f t="shared" si="21"/>
        <v>0</v>
      </c>
      <c r="Q1351" s="391"/>
      <c r="R1351" s="389"/>
      <c r="S1351" s="250"/>
      <c r="T1351" s="389"/>
      <c r="U1351" s="250"/>
      <c r="V1351" s="350"/>
      <c r="W1351" s="389"/>
      <c r="X1351" s="392"/>
      <c r="Y1351" s="392"/>
      <c r="Z1351" s="392"/>
      <c r="AA1351" s="392"/>
      <c r="AB1351" s="392"/>
      <c r="AC1351" s="392"/>
      <c r="AD1351" s="392"/>
      <c r="AE1351" s="250"/>
      <c r="AF1351" s="250"/>
      <c r="AG1351" s="315"/>
      <c r="AH1351" s="392"/>
      <c r="AI1351" s="392"/>
      <c r="AJ1351" s="392"/>
      <c r="AK1351" s="392"/>
      <c r="AL1351" s="250"/>
      <c r="AM1351" s="392"/>
      <c r="AN1351" s="392"/>
      <c r="AO1351" s="250"/>
      <c r="AP1351" s="393"/>
      <c r="AQ1351" s="336"/>
      <c r="AR1351" s="336"/>
      <c r="AS1351" s="336"/>
      <c r="AT1351" s="336"/>
      <c r="AU1351" s="336"/>
      <c r="AV1351" s="336"/>
      <c r="AW1351" s="336"/>
      <c r="AX1351" s="336"/>
      <c r="AY1351" s="336"/>
      <c r="AZ1351" s="336"/>
      <c r="BA1351" s="336"/>
      <c r="BB1351" s="336"/>
      <c r="BC1351" s="336"/>
      <c r="BD1351" s="336"/>
      <c r="BE1351" s="336"/>
      <c r="BF1351" s="336"/>
    </row>
    <row r="1352" spans="1:58" s="109" customFormat="1" ht="12.95" customHeight="1">
      <c r="A1352" s="386"/>
      <c r="B1352" s="387"/>
      <c r="C1352" s="250"/>
      <c r="D1352" s="250"/>
      <c r="E1352" s="250"/>
      <c r="F1352" s="388"/>
      <c r="G1352" s="389"/>
      <c r="H1352" s="389"/>
      <c r="I1352" s="389"/>
      <c r="J1352" s="389"/>
      <c r="K1352" s="390"/>
      <c r="L1352" s="250"/>
      <c r="M1352" s="250"/>
      <c r="N1352" s="252"/>
      <c r="O1352" s="251" t="str">
        <f>IFERROR(INDEX('Pipe Table'!$A$3:$R$39,MATCH('WELD LOG'!N1352,'Pipe Table'!$A$3:$A$39,),MATCH('WELD LOG'!M1352,'Pipe Table'!$A$3:$R$3,0)),"")</f>
        <v/>
      </c>
      <c r="P1352" s="601">
        <f t="shared" si="21"/>
        <v>0</v>
      </c>
      <c r="Q1352" s="391"/>
      <c r="R1352" s="389"/>
      <c r="S1352" s="250"/>
      <c r="T1352" s="389"/>
      <c r="U1352" s="250"/>
      <c r="V1352" s="350"/>
      <c r="W1352" s="389"/>
      <c r="X1352" s="392"/>
      <c r="Y1352" s="392"/>
      <c r="Z1352" s="392"/>
      <c r="AA1352" s="392"/>
      <c r="AB1352" s="392"/>
      <c r="AC1352" s="392"/>
      <c r="AD1352" s="392"/>
      <c r="AE1352" s="250"/>
      <c r="AF1352" s="250"/>
      <c r="AG1352" s="315"/>
      <c r="AH1352" s="392"/>
      <c r="AI1352" s="392"/>
      <c r="AJ1352" s="392"/>
      <c r="AK1352" s="392"/>
      <c r="AL1352" s="250"/>
      <c r="AM1352" s="392"/>
      <c r="AN1352" s="392"/>
      <c r="AO1352" s="250"/>
      <c r="AP1352" s="393"/>
      <c r="AQ1352" s="336"/>
      <c r="AR1352" s="336"/>
      <c r="AS1352" s="336"/>
      <c r="AT1352" s="336"/>
      <c r="AU1352" s="336"/>
      <c r="AV1352" s="336"/>
      <c r="AW1352" s="336"/>
      <c r="AX1352" s="336"/>
      <c r="AY1352" s="336"/>
      <c r="AZ1352" s="336"/>
      <c r="BA1352" s="336"/>
      <c r="BB1352" s="336"/>
      <c r="BC1352" s="336"/>
      <c r="BD1352" s="336"/>
      <c r="BE1352" s="336"/>
      <c r="BF1352" s="336"/>
    </row>
    <row r="1353" spans="1:58" s="109" customFormat="1" ht="12.95" customHeight="1">
      <c r="A1353" s="386"/>
      <c r="B1353" s="387"/>
      <c r="C1353" s="250"/>
      <c r="D1353" s="250"/>
      <c r="E1353" s="250"/>
      <c r="F1353" s="388"/>
      <c r="G1353" s="389"/>
      <c r="H1353" s="389"/>
      <c r="I1353" s="389"/>
      <c r="J1353" s="389"/>
      <c r="K1353" s="390"/>
      <c r="L1353" s="250"/>
      <c r="M1353" s="250"/>
      <c r="N1353" s="252"/>
      <c r="O1353" s="251" t="str">
        <f>IFERROR(INDEX('Pipe Table'!$A$3:$R$39,MATCH('WELD LOG'!N1353,'Pipe Table'!$A$3:$A$39,),MATCH('WELD LOG'!M1353,'Pipe Table'!$A$3:$R$3,0)),"")</f>
        <v/>
      </c>
      <c r="P1353" s="601">
        <f t="shared" si="21"/>
        <v>0</v>
      </c>
      <c r="Q1353" s="391"/>
      <c r="R1353" s="389"/>
      <c r="S1353" s="250"/>
      <c r="T1353" s="389"/>
      <c r="U1353" s="250"/>
      <c r="V1353" s="312"/>
      <c r="W1353" s="389"/>
      <c r="X1353" s="392"/>
      <c r="Y1353" s="392"/>
      <c r="Z1353" s="392"/>
      <c r="AA1353" s="392"/>
      <c r="AB1353" s="392"/>
      <c r="AC1353" s="392"/>
      <c r="AD1353" s="392"/>
      <c r="AE1353" s="250"/>
      <c r="AF1353" s="250"/>
      <c r="AG1353" s="315"/>
      <c r="AH1353" s="392"/>
      <c r="AI1353" s="392"/>
      <c r="AJ1353" s="392"/>
      <c r="AK1353" s="392"/>
      <c r="AL1353" s="250"/>
      <c r="AM1353" s="392"/>
      <c r="AN1353" s="392"/>
      <c r="AO1353" s="250"/>
      <c r="AP1353" s="393"/>
      <c r="AQ1353" s="336"/>
      <c r="AR1353" s="336"/>
      <c r="AS1353" s="336"/>
      <c r="AT1353" s="336"/>
      <c r="AU1353" s="336"/>
      <c r="AV1353" s="336"/>
      <c r="AW1353" s="336"/>
      <c r="AX1353" s="336"/>
      <c r="AY1353" s="336"/>
      <c r="AZ1353" s="336"/>
      <c r="BA1353" s="336"/>
      <c r="BB1353" s="336"/>
      <c r="BC1353" s="336"/>
      <c r="BD1353" s="336"/>
      <c r="BE1353" s="336"/>
      <c r="BF1353" s="336"/>
    </row>
    <row r="1354" spans="1:58" s="109" customFormat="1" ht="12.95" customHeight="1">
      <c r="A1354" s="386"/>
      <c r="B1354" s="387"/>
      <c r="C1354" s="250"/>
      <c r="D1354" s="250"/>
      <c r="E1354" s="250"/>
      <c r="F1354" s="388"/>
      <c r="G1354" s="389"/>
      <c r="H1354" s="389"/>
      <c r="I1354" s="389"/>
      <c r="J1354" s="389"/>
      <c r="K1354" s="390"/>
      <c r="L1354" s="250"/>
      <c r="M1354" s="250"/>
      <c r="N1354" s="252"/>
      <c r="O1354" s="251" t="str">
        <f>IFERROR(INDEX('Pipe Table'!$A$3:$R$39,MATCH('WELD LOG'!N1354,'Pipe Table'!$A$3:$A$39,),MATCH('WELD LOG'!M1354,'Pipe Table'!$A$3:$R$3,0)),"")</f>
        <v/>
      </c>
      <c r="P1354" s="601">
        <f t="shared" si="21"/>
        <v>0</v>
      </c>
      <c r="Q1354" s="391"/>
      <c r="R1354" s="389"/>
      <c r="S1354" s="250"/>
      <c r="T1354" s="389"/>
      <c r="U1354" s="250"/>
      <c r="V1354" s="312"/>
      <c r="W1354" s="389"/>
      <c r="X1354" s="392"/>
      <c r="Y1354" s="392"/>
      <c r="Z1354" s="392"/>
      <c r="AA1354" s="392"/>
      <c r="AB1354" s="392"/>
      <c r="AC1354" s="392"/>
      <c r="AD1354" s="392"/>
      <c r="AE1354" s="250"/>
      <c r="AF1354" s="250"/>
      <c r="AG1354" s="315"/>
      <c r="AH1354" s="392"/>
      <c r="AI1354" s="392"/>
      <c r="AJ1354" s="392"/>
      <c r="AK1354" s="392"/>
      <c r="AL1354" s="250"/>
      <c r="AM1354" s="392"/>
      <c r="AN1354" s="392"/>
      <c r="AO1354" s="250"/>
      <c r="AP1354" s="393"/>
      <c r="AQ1354" s="336"/>
      <c r="AR1354" s="336"/>
      <c r="AS1354" s="336"/>
      <c r="AT1354" s="336"/>
      <c r="AU1354" s="336"/>
      <c r="AV1354" s="336"/>
      <c r="AW1354" s="336"/>
      <c r="AX1354" s="336"/>
      <c r="AY1354" s="336"/>
      <c r="AZ1354" s="336"/>
      <c r="BA1354" s="336"/>
      <c r="BB1354" s="336"/>
      <c r="BC1354" s="336"/>
      <c r="BD1354" s="336"/>
      <c r="BE1354" s="336"/>
      <c r="BF1354" s="336"/>
    </row>
    <row r="1355" spans="1:58" s="109" customFormat="1" ht="12.95" customHeight="1">
      <c r="A1355" s="386"/>
      <c r="B1355" s="387"/>
      <c r="C1355" s="250"/>
      <c r="D1355" s="250"/>
      <c r="E1355" s="250"/>
      <c r="F1355" s="388"/>
      <c r="G1355" s="389"/>
      <c r="H1355" s="389"/>
      <c r="I1355" s="389"/>
      <c r="J1355" s="389"/>
      <c r="K1355" s="390"/>
      <c r="L1355" s="250"/>
      <c r="M1355" s="250"/>
      <c r="N1355" s="252"/>
      <c r="O1355" s="251" t="str">
        <f>IFERROR(INDEX('Pipe Table'!$A$3:$R$39,MATCH('WELD LOG'!N1355,'Pipe Table'!$A$3:$A$39,),MATCH('WELD LOG'!M1355,'Pipe Table'!$A$3:$R$3,0)),"")</f>
        <v/>
      </c>
      <c r="P1355" s="601">
        <f t="shared" si="21"/>
        <v>0</v>
      </c>
      <c r="Q1355" s="391"/>
      <c r="R1355" s="389"/>
      <c r="S1355" s="250"/>
      <c r="T1355" s="389"/>
      <c r="U1355" s="250"/>
      <c r="V1355" s="312"/>
      <c r="W1355" s="389"/>
      <c r="X1355" s="392"/>
      <c r="Y1355" s="392"/>
      <c r="Z1355" s="392"/>
      <c r="AA1355" s="392"/>
      <c r="AB1355" s="392"/>
      <c r="AC1355" s="392"/>
      <c r="AD1355" s="392"/>
      <c r="AE1355" s="250"/>
      <c r="AF1355" s="250"/>
      <c r="AG1355" s="315"/>
      <c r="AH1355" s="392"/>
      <c r="AI1355" s="392"/>
      <c r="AJ1355" s="392"/>
      <c r="AK1355" s="392"/>
      <c r="AL1355" s="250"/>
      <c r="AM1355" s="392"/>
      <c r="AN1355" s="392"/>
      <c r="AO1355" s="250"/>
      <c r="AP1355" s="393"/>
      <c r="AQ1355" s="336"/>
      <c r="AR1355" s="336"/>
      <c r="AS1355" s="336"/>
      <c r="AT1355" s="336"/>
      <c r="AU1355" s="336"/>
      <c r="AV1355" s="336"/>
      <c r="AW1355" s="336"/>
      <c r="AX1355" s="336"/>
      <c r="AY1355" s="336"/>
      <c r="AZ1355" s="336"/>
      <c r="BA1355" s="336"/>
      <c r="BB1355" s="336"/>
      <c r="BC1355" s="336"/>
      <c r="BD1355" s="336"/>
      <c r="BE1355" s="336"/>
      <c r="BF1355" s="336"/>
    </row>
    <row r="1356" spans="1:58" s="109" customFormat="1" ht="12.95" customHeight="1">
      <c r="A1356" s="386"/>
      <c r="B1356" s="387"/>
      <c r="C1356" s="250"/>
      <c r="D1356" s="250"/>
      <c r="E1356" s="250"/>
      <c r="F1356" s="388"/>
      <c r="G1356" s="389"/>
      <c r="H1356" s="389"/>
      <c r="I1356" s="389"/>
      <c r="J1356" s="389"/>
      <c r="K1356" s="390"/>
      <c r="L1356" s="250"/>
      <c r="M1356" s="250"/>
      <c r="N1356" s="252"/>
      <c r="O1356" s="251" t="str">
        <f>IFERROR(INDEX('Pipe Table'!$A$3:$R$39,MATCH('WELD LOG'!N1356,'Pipe Table'!$A$3:$A$39,),MATCH('WELD LOG'!M1356,'Pipe Table'!$A$3:$R$3,0)),"")</f>
        <v/>
      </c>
      <c r="P1356" s="601">
        <f t="shared" si="21"/>
        <v>0</v>
      </c>
      <c r="Q1356" s="391"/>
      <c r="R1356" s="389"/>
      <c r="S1356" s="250"/>
      <c r="T1356" s="389"/>
      <c r="U1356" s="250"/>
      <c r="V1356" s="350"/>
      <c r="W1356" s="389"/>
      <c r="X1356" s="392"/>
      <c r="Y1356" s="392"/>
      <c r="Z1356" s="392"/>
      <c r="AA1356" s="392"/>
      <c r="AB1356" s="392"/>
      <c r="AC1356" s="392"/>
      <c r="AD1356" s="392"/>
      <c r="AE1356" s="250"/>
      <c r="AF1356" s="250"/>
      <c r="AG1356" s="315"/>
      <c r="AH1356" s="392"/>
      <c r="AI1356" s="392"/>
      <c r="AJ1356" s="392"/>
      <c r="AK1356" s="392"/>
      <c r="AL1356" s="250"/>
      <c r="AM1356" s="392"/>
      <c r="AN1356" s="392"/>
      <c r="AO1356" s="250"/>
      <c r="AP1356" s="393"/>
      <c r="AQ1356" s="336"/>
      <c r="AR1356" s="336"/>
      <c r="AS1356" s="336"/>
      <c r="AT1356" s="336"/>
      <c r="AU1356" s="336"/>
      <c r="AV1356" s="336"/>
      <c r="AW1356" s="336"/>
      <c r="AX1356" s="336"/>
      <c r="AY1356" s="336"/>
      <c r="AZ1356" s="336"/>
      <c r="BA1356" s="336"/>
      <c r="BB1356" s="336"/>
      <c r="BC1356" s="336"/>
      <c r="BD1356" s="336"/>
      <c r="BE1356" s="336"/>
      <c r="BF1356" s="336"/>
    </row>
    <row r="1357" spans="1:58" s="109" customFormat="1" ht="12.95" customHeight="1">
      <c r="A1357" s="386"/>
      <c r="B1357" s="387"/>
      <c r="C1357" s="250"/>
      <c r="D1357" s="250"/>
      <c r="E1357" s="250"/>
      <c r="F1357" s="388"/>
      <c r="G1357" s="389"/>
      <c r="H1357" s="389"/>
      <c r="I1357" s="389"/>
      <c r="J1357" s="389"/>
      <c r="K1357" s="390"/>
      <c r="L1357" s="250"/>
      <c r="M1357" s="250"/>
      <c r="N1357" s="252"/>
      <c r="O1357" s="251" t="str">
        <f>IFERROR(INDEX('Pipe Table'!$A$3:$R$39,MATCH('WELD LOG'!N1357,'Pipe Table'!$A$3:$A$39,),MATCH('WELD LOG'!M1357,'Pipe Table'!$A$3:$R$3,0)),"")</f>
        <v/>
      </c>
      <c r="P1357" s="601">
        <f t="shared" si="21"/>
        <v>0</v>
      </c>
      <c r="Q1357" s="391"/>
      <c r="R1357" s="389"/>
      <c r="S1357" s="250"/>
      <c r="T1357" s="389"/>
      <c r="U1357" s="250"/>
      <c r="V1357" s="350"/>
      <c r="W1357" s="389"/>
      <c r="X1357" s="392"/>
      <c r="Y1357" s="392"/>
      <c r="Z1357" s="392"/>
      <c r="AA1357" s="392"/>
      <c r="AB1357" s="392"/>
      <c r="AC1357" s="392"/>
      <c r="AD1357" s="392"/>
      <c r="AE1357" s="250"/>
      <c r="AF1357" s="250"/>
      <c r="AG1357" s="315"/>
      <c r="AH1357" s="392"/>
      <c r="AI1357" s="392"/>
      <c r="AJ1357" s="392"/>
      <c r="AK1357" s="392"/>
      <c r="AL1357" s="250"/>
      <c r="AM1357" s="392"/>
      <c r="AN1357" s="392"/>
      <c r="AO1357" s="250"/>
      <c r="AP1357" s="393"/>
      <c r="AQ1357" s="336"/>
      <c r="AR1357" s="336"/>
      <c r="AS1357" s="336"/>
      <c r="AT1357" s="336"/>
      <c r="AU1357" s="336"/>
      <c r="AV1357" s="336"/>
      <c r="AW1357" s="336"/>
      <c r="AX1357" s="336"/>
      <c r="AY1357" s="336"/>
      <c r="AZ1357" s="336"/>
      <c r="BA1357" s="336"/>
      <c r="BB1357" s="336"/>
      <c r="BC1357" s="336"/>
      <c r="BD1357" s="336"/>
      <c r="BE1357" s="336"/>
      <c r="BF1357" s="336"/>
    </row>
    <row r="1358" spans="1:58" s="109" customFormat="1" ht="12.95" customHeight="1">
      <c r="A1358" s="386"/>
      <c r="B1358" s="387"/>
      <c r="C1358" s="250"/>
      <c r="D1358" s="250"/>
      <c r="E1358" s="250"/>
      <c r="F1358" s="388"/>
      <c r="G1358" s="389"/>
      <c r="H1358" s="389"/>
      <c r="I1358" s="389"/>
      <c r="J1358" s="389"/>
      <c r="K1358" s="390"/>
      <c r="L1358" s="250"/>
      <c r="M1358" s="345"/>
      <c r="N1358" s="252"/>
      <c r="O1358" s="251" t="str">
        <f>IFERROR(INDEX('Pipe Table'!$A$3:$R$39,MATCH('WELD LOG'!N1358,'Pipe Table'!$A$3:$A$39,),MATCH('WELD LOG'!M1358,'Pipe Table'!$A$3:$R$3,0)),"")</f>
        <v/>
      </c>
      <c r="P1358" s="601">
        <f t="shared" si="21"/>
        <v>0</v>
      </c>
      <c r="Q1358" s="391"/>
      <c r="R1358" s="389"/>
      <c r="S1358" s="250"/>
      <c r="T1358" s="389"/>
      <c r="U1358" s="250"/>
      <c r="V1358" s="350"/>
      <c r="W1358" s="389"/>
      <c r="X1358" s="392"/>
      <c r="Y1358" s="392"/>
      <c r="Z1358" s="392"/>
      <c r="AA1358" s="392"/>
      <c r="AB1358" s="392"/>
      <c r="AC1358" s="392"/>
      <c r="AD1358" s="392"/>
      <c r="AE1358" s="250"/>
      <c r="AF1358" s="250"/>
      <c r="AG1358" s="315"/>
      <c r="AH1358" s="392"/>
      <c r="AI1358" s="392"/>
      <c r="AJ1358" s="392"/>
      <c r="AK1358" s="392"/>
      <c r="AL1358" s="250"/>
      <c r="AM1358" s="392"/>
      <c r="AN1358" s="392"/>
      <c r="AO1358" s="250"/>
      <c r="AP1358" s="393"/>
      <c r="AQ1358" s="336"/>
      <c r="AR1358" s="336"/>
      <c r="AS1358" s="336"/>
      <c r="AT1358" s="336"/>
      <c r="AU1358" s="336"/>
      <c r="AV1358" s="336"/>
      <c r="AW1358" s="336"/>
      <c r="AX1358" s="336"/>
      <c r="AY1358" s="336"/>
      <c r="AZ1358" s="336"/>
      <c r="BA1358" s="336"/>
      <c r="BB1358" s="336"/>
      <c r="BC1358" s="336"/>
      <c r="BD1358" s="336"/>
      <c r="BE1358" s="336"/>
      <c r="BF1358" s="336"/>
    </row>
    <row r="1359" spans="1:58" s="109" customFormat="1" ht="12.95" customHeight="1">
      <c r="A1359" s="386"/>
      <c r="B1359" s="387"/>
      <c r="C1359" s="250"/>
      <c r="D1359" s="250"/>
      <c r="E1359" s="250"/>
      <c r="F1359" s="388"/>
      <c r="G1359" s="389"/>
      <c r="H1359" s="389"/>
      <c r="I1359" s="389"/>
      <c r="J1359" s="389"/>
      <c r="K1359" s="390"/>
      <c r="L1359" s="250"/>
      <c r="M1359" s="345"/>
      <c r="N1359" s="252"/>
      <c r="O1359" s="251" t="str">
        <f>IFERROR(INDEX('Pipe Table'!$A$3:$R$39,MATCH('WELD LOG'!N1359,'Pipe Table'!$A$3:$A$39,),MATCH('WELD LOG'!M1359,'Pipe Table'!$A$3:$R$3,0)),"")</f>
        <v/>
      </c>
      <c r="P1359" s="601">
        <f t="shared" si="21"/>
        <v>0</v>
      </c>
      <c r="Q1359" s="391"/>
      <c r="R1359" s="389"/>
      <c r="S1359" s="250"/>
      <c r="T1359" s="389"/>
      <c r="U1359" s="250"/>
      <c r="V1359" s="350"/>
      <c r="W1359" s="389"/>
      <c r="X1359" s="392"/>
      <c r="Y1359" s="392"/>
      <c r="Z1359" s="392"/>
      <c r="AA1359" s="392"/>
      <c r="AB1359" s="392"/>
      <c r="AC1359" s="392"/>
      <c r="AD1359" s="392"/>
      <c r="AE1359" s="250"/>
      <c r="AF1359" s="250"/>
      <c r="AG1359" s="315"/>
      <c r="AH1359" s="392"/>
      <c r="AI1359" s="392"/>
      <c r="AJ1359" s="392"/>
      <c r="AK1359" s="392"/>
      <c r="AL1359" s="250"/>
      <c r="AM1359" s="392"/>
      <c r="AN1359" s="392"/>
      <c r="AO1359" s="250"/>
      <c r="AP1359" s="393"/>
      <c r="AQ1359" s="336"/>
      <c r="AR1359" s="336"/>
      <c r="AS1359" s="336"/>
      <c r="AT1359" s="336"/>
      <c r="AU1359" s="336"/>
      <c r="AV1359" s="336"/>
      <c r="AW1359" s="336"/>
      <c r="AX1359" s="336"/>
      <c r="AY1359" s="336"/>
      <c r="AZ1359" s="336"/>
      <c r="BA1359" s="336"/>
      <c r="BB1359" s="336"/>
      <c r="BC1359" s="336"/>
      <c r="BD1359" s="336"/>
      <c r="BE1359" s="336"/>
      <c r="BF1359" s="336"/>
    </row>
    <row r="1360" spans="1:58" s="109" customFormat="1" ht="12.95" customHeight="1">
      <c r="A1360" s="386"/>
      <c r="B1360" s="387"/>
      <c r="C1360" s="250"/>
      <c r="D1360" s="250"/>
      <c r="E1360" s="250"/>
      <c r="F1360" s="388"/>
      <c r="G1360" s="389"/>
      <c r="H1360" s="389"/>
      <c r="I1360" s="389"/>
      <c r="J1360" s="389"/>
      <c r="K1360" s="390"/>
      <c r="L1360" s="250"/>
      <c r="M1360" s="345"/>
      <c r="N1360" s="252"/>
      <c r="O1360" s="251" t="str">
        <f>IFERROR(INDEX('Pipe Table'!$A$3:$R$39,MATCH('WELD LOG'!N1360,'Pipe Table'!$A$3:$A$39,),MATCH('WELD LOG'!M1360,'Pipe Table'!$A$3:$R$3,0)),"")</f>
        <v/>
      </c>
      <c r="P1360" s="601">
        <f t="shared" si="21"/>
        <v>0</v>
      </c>
      <c r="Q1360" s="391"/>
      <c r="R1360" s="389"/>
      <c r="S1360" s="250"/>
      <c r="T1360" s="389"/>
      <c r="U1360" s="250"/>
      <c r="V1360" s="350"/>
      <c r="W1360" s="389"/>
      <c r="X1360" s="392"/>
      <c r="Y1360" s="392"/>
      <c r="Z1360" s="392"/>
      <c r="AA1360" s="392"/>
      <c r="AB1360" s="392"/>
      <c r="AC1360" s="392"/>
      <c r="AD1360" s="392"/>
      <c r="AE1360" s="250"/>
      <c r="AF1360" s="250"/>
      <c r="AG1360" s="315"/>
      <c r="AH1360" s="392"/>
      <c r="AI1360" s="392"/>
      <c r="AJ1360" s="392"/>
      <c r="AK1360" s="392"/>
      <c r="AL1360" s="250"/>
      <c r="AM1360" s="392"/>
      <c r="AN1360" s="392"/>
      <c r="AO1360" s="250"/>
      <c r="AP1360" s="393"/>
      <c r="AQ1360" s="336"/>
      <c r="AR1360" s="336"/>
      <c r="AS1360" s="336"/>
      <c r="AT1360" s="336"/>
      <c r="AU1360" s="336"/>
      <c r="AV1360" s="336"/>
      <c r="AW1360" s="336"/>
      <c r="AX1360" s="336"/>
      <c r="AY1360" s="336"/>
      <c r="AZ1360" s="336"/>
      <c r="BA1360" s="336"/>
      <c r="BB1360" s="336"/>
      <c r="BC1360" s="336"/>
      <c r="BD1360" s="336"/>
      <c r="BE1360" s="336"/>
      <c r="BF1360" s="336"/>
    </row>
    <row r="1361" spans="1:58" s="109" customFormat="1" ht="12.95" customHeight="1">
      <c r="A1361" s="386"/>
      <c r="B1361" s="387"/>
      <c r="C1361" s="250"/>
      <c r="D1361" s="250"/>
      <c r="E1361" s="250"/>
      <c r="F1361" s="388"/>
      <c r="G1361" s="389"/>
      <c r="H1361" s="389"/>
      <c r="I1361" s="389"/>
      <c r="J1361" s="389"/>
      <c r="K1361" s="390"/>
      <c r="L1361" s="250"/>
      <c r="M1361" s="345"/>
      <c r="N1361" s="252"/>
      <c r="O1361" s="251" t="str">
        <f>IFERROR(INDEX('Pipe Table'!$A$3:$R$39,MATCH('WELD LOG'!N1361,'Pipe Table'!$A$3:$A$39,),MATCH('WELD LOG'!M1361,'Pipe Table'!$A$3:$R$3,0)),"")</f>
        <v/>
      </c>
      <c r="P1361" s="601">
        <f t="shared" si="21"/>
        <v>0</v>
      </c>
      <c r="Q1361" s="391"/>
      <c r="R1361" s="389"/>
      <c r="S1361" s="250"/>
      <c r="T1361" s="389"/>
      <c r="U1361" s="250"/>
      <c r="V1361" s="350"/>
      <c r="W1361" s="389"/>
      <c r="X1361" s="392"/>
      <c r="Y1361" s="392"/>
      <c r="Z1361" s="392"/>
      <c r="AA1361" s="392"/>
      <c r="AB1361" s="392"/>
      <c r="AC1361" s="392"/>
      <c r="AD1361" s="392"/>
      <c r="AE1361" s="250"/>
      <c r="AF1361" s="250"/>
      <c r="AG1361" s="315"/>
      <c r="AH1361" s="392"/>
      <c r="AI1361" s="392"/>
      <c r="AJ1361" s="392"/>
      <c r="AK1361" s="392"/>
      <c r="AL1361" s="250"/>
      <c r="AM1361" s="392"/>
      <c r="AN1361" s="392"/>
      <c r="AO1361" s="250"/>
      <c r="AP1361" s="393"/>
      <c r="AQ1361" s="336"/>
      <c r="AR1361" s="336"/>
      <c r="AS1361" s="336"/>
      <c r="AT1361" s="336"/>
      <c r="AU1361" s="336"/>
      <c r="AV1361" s="336"/>
      <c r="AW1361" s="336"/>
      <c r="AX1361" s="336"/>
      <c r="AY1361" s="336"/>
      <c r="AZ1361" s="336"/>
      <c r="BA1361" s="336"/>
      <c r="BB1361" s="336"/>
      <c r="BC1361" s="336"/>
      <c r="BD1361" s="336"/>
      <c r="BE1361" s="336"/>
      <c r="BF1361" s="336"/>
    </row>
    <row r="1362" spans="1:58" s="109" customFormat="1" ht="12.95" customHeight="1">
      <c r="A1362" s="386"/>
      <c r="B1362" s="387"/>
      <c r="C1362" s="250"/>
      <c r="D1362" s="250"/>
      <c r="E1362" s="250"/>
      <c r="F1362" s="388"/>
      <c r="G1362" s="389"/>
      <c r="H1362" s="389"/>
      <c r="I1362" s="389"/>
      <c r="J1362" s="389"/>
      <c r="K1362" s="390"/>
      <c r="L1362" s="250"/>
      <c r="M1362" s="345"/>
      <c r="N1362" s="252"/>
      <c r="O1362" s="251" t="str">
        <f>IFERROR(INDEX('Pipe Table'!$A$3:$R$39,MATCH('WELD LOG'!N1362,'Pipe Table'!$A$3:$A$39,),MATCH('WELD LOG'!M1362,'Pipe Table'!$A$3:$R$3,0)),"")</f>
        <v/>
      </c>
      <c r="P1362" s="601">
        <f t="shared" si="21"/>
        <v>0</v>
      </c>
      <c r="Q1362" s="391"/>
      <c r="R1362" s="389"/>
      <c r="S1362" s="250"/>
      <c r="T1362" s="389"/>
      <c r="U1362" s="250"/>
      <c r="V1362" s="350"/>
      <c r="W1362" s="389"/>
      <c r="X1362" s="392"/>
      <c r="Y1362" s="392"/>
      <c r="Z1362" s="392"/>
      <c r="AA1362" s="392"/>
      <c r="AB1362" s="392"/>
      <c r="AC1362" s="392"/>
      <c r="AD1362" s="392"/>
      <c r="AE1362" s="250"/>
      <c r="AF1362" s="250"/>
      <c r="AG1362" s="315"/>
      <c r="AH1362" s="392"/>
      <c r="AI1362" s="392"/>
      <c r="AJ1362" s="392"/>
      <c r="AK1362" s="392"/>
      <c r="AL1362" s="250"/>
      <c r="AM1362" s="392"/>
      <c r="AN1362" s="392"/>
      <c r="AO1362" s="250"/>
      <c r="AP1362" s="393"/>
      <c r="AQ1362" s="336"/>
      <c r="AR1362" s="336"/>
      <c r="AS1362" s="336"/>
      <c r="AT1362" s="336"/>
      <c r="AU1362" s="336"/>
      <c r="AV1362" s="336"/>
      <c r="AW1362" s="336"/>
      <c r="AX1362" s="336"/>
      <c r="AY1362" s="336"/>
      <c r="AZ1362" s="336"/>
      <c r="BA1362" s="336"/>
      <c r="BB1362" s="336"/>
      <c r="BC1362" s="336"/>
      <c r="BD1362" s="336"/>
      <c r="BE1362" s="336"/>
      <c r="BF1362" s="336"/>
    </row>
    <row r="1363" spans="1:58" s="109" customFormat="1" ht="12.95" customHeight="1">
      <c r="A1363" s="386"/>
      <c r="B1363" s="387"/>
      <c r="C1363" s="250"/>
      <c r="D1363" s="250"/>
      <c r="E1363" s="250"/>
      <c r="F1363" s="388"/>
      <c r="G1363" s="389"/>
      <c r="H1363" s="389"/>
      <c r="I1363" s="389"/>
      <c r="J1363" s="389"/>
      <c r="K1363" s="390"/>
      <c r="L1363" s="250"/>
      <c r="M1363" s="345"/>
      <c r="N1363" s="252"/>
      <c r="O1363" s="251" t="str">
        <f>IFERROR(INDEX('Pipe Table'!$A$3:$R$39,MATCH('WELD LOG'!N1363,'Pipe Table'!$A$3:$A$39,),MATCH('WELD LOG'!M1363,'Pipe Table'!$A$3:$R$3,0)),"")</f>
        <v/>
      </c>
      <c r="P1363" s="601">
        <f t="shared" si="21"/>
        <v>0</v>
      </c>
      <c r="Q1363" s="391"/>
      <c r="R1363" s="389"/>
      <c r="S1363" s="250"/>
      <c r="T1363" s="389"/>
      <c r="U1363" s="250"/>
      <c r="V1363" s="350"/>
      <c r="W1363" s="389"/>
      <c r="X1363" s="392"/>
      <c r="Y1363" s="392"/>
      <c r="Z1363" s="392"/>
      <c r="AA1363" s="392"/>
      <c r="AB1363" s="392"/>
      <c r="AC1363" s="392"/>
      <c r="AD1363" s="392"/>
      <c r="AE1363" s="250"/>
      <c r="AF1363" s="250"/>
      <c r="AG1363" s="315"/>
      <c r="AH1363" s="392"/>
      <c r="AI1363" s="392"/>
      <c r="AJ1363" s="392"/>
      <c r="AK1363" s="392"/>
      <c r="AL1363" s="250"/>
      <c r="AM1363" s="392"/>
      <c r="AN1363" s="392"/>
      <c r="AO1363" s="250"/>
      <c r="AP1363" s="393"/>
      <c r="AQ1363" s="336"/>
      <c r="AR1363" s="336"/>
      <c r="AS1363" s="336"/>
      <c r="AT1363" s="336"/>
      <c r="AU1363" s="336"/>
      <c r="AV1363" s="336"/>
      <c r="AW1363" s="336"/>
      <c r="AX1363" s="336"/>
      <c r="AY1363" s="336"/>
      <c r="AZ1363" s="336"/>
      <c r="BA1363" s="336"/>
      <c r="BB1363" s="336"/>
      <c r="BC1363" s="336"/>
      <c r="BD1363" s="336"/>
      <c r="BE1363" s="336"/>
      <c r="BF1363" s="336"/>
    </row>
    <row r="1364" spans="1:58" s="109" customFormat="1" ht="12.95" customHeight="1">
      <c r="A1364" s="386"/>
      <c r="B1364" s="387"/>
      <c r="C1364" s="250"/>
      <c r="D1364" s="250"/>
      <c r="E1364" s="250"/>
      <c r="F1364" s="388"/>
      <c r="G1364" s="389"/>
      <c r="H1364" s="389"/>
      <c r="I1364" s="389"/>
      <c r="J1364" s="389"/>
      <c r="K1364" s="390"/>
      <c r="L1364" s="250"/>
      <c r="M1364" s="345"/>
      <c r="N1364" s="252"/>
      <c r="O1364" s="251" t="str">
        <f>IFERROR(INDEX('Pipe Table'!$A$3:$R$39,MATCH('WELD LOG'!N1364,'Pipe Table'!$A$3:$A$39,),MATCH('WELD LOG'!M1364,'Pipe Table'!$A$3:$R$3,0)),"")</f>
        <v/>
      </c>
      <c r="P1364" s="601">
        <f t="shared" si="21"/>
        <v>0</v>
      </c>
      <c r="Q1364" s="391"/>
      <c r="R1364" s="389"/>
      <c r="S1364" s="250"/>
      <c r="T1364" s="389"/>
      <c r="U1364" s="250"/>
      <c r="V1364" s="350"/>
      <c r="W1364" s="389"/>
      <c r="X1364" s="392"/>
      <c r="Y1364" s="392"/>
      <c r="Z1364" s="392"/>
      <c r="AA1364" s="392"/>
      <c r="AB1364" s="392"/>
      <c r="AC1364" s="392"/>
      <c r="AD1364" s="392"/>
      <c r="AE1364" s="250"/>
      <c r="AF1364" s="250"/>
      <c r="AG1364" s="315"/>
      <c r="AH1364" s="392"/>
      <c r="AI1364" s="392"/>
      <c r="AJ1364" s="392"/>
      <c r="AK1364" s="392"/>
      <c r="AL1364" s="250"/>
      <c r="AM1364" s="392"/>
      <c r="AN1364" s="392"/>
      <c r="AO1364" s="250"/>
      <c r="AP1364" s="393"/>
      <c r="AQ1364" s="336"/>
      <c r="AR1364" s="336"/>
      <c r="AS1364" s="336"/>
      <c r="AT1364" s="336"/>
      <c r="AU1364" s="336"/>
      <c r="AV1364" s="336"/>
      <c r="AW1364" s="336"/>
      <c r="AX1364" s="336"/>
      <c r="AY1364" s="336"/>
      <c r="AZ1364" s="336"/>
      <c r="BA1364" s="336"/>
      <c r="BB1364" s="336"/>
      <c r="BC1364" s="336"/>
      <c r="BD1364" s="336"/>
      <c r="BE1364" s="336"/>
      <c r="BF1364" s="336"/>
    </row>
    <row r="1365" spans="1:58" s="109" customFormat="1" ht="12.95" customHeight="1">
      <c r="A1365" s="386"/>
      <c r="B1365" s="387"/>
      <c r="C1365" s="250"/>
      <c r="D1365" s="250"/>
      <c r="E1365" s="250"/>
      <c r="F1365" s="388"/>
      <c r="G1365" s="389"/>
      <c r="H1365" s="389"/>
      <c r="I1365" s="389"/>
      <c r="J1365" s="389"/>
      <c r="K1365" s="390"/>
      <c r="L1365" s="250"/>
      <c r="M1365" s="345"/>
      <c r="N1365" s="252"/>
      <c r="O1365" s="251" t="str">
        <f>IFERROR(INDEX('Pipe Table'!$A$3:$R$39,MATCH('WELD LOG'!N1365,'Pipe Table'!$A$3:$A$39,),MATCH('WELD LOG'!M1365,'Pipe Table'!$A$3:$R$3,0)),"")</f>
        <v/>
      </c>
      <c r="P1365" s="601">
        <f t="shared" si="21"/>
        <v>0</v>
      </c>
      <c r="Q1365" s="391"/>
      <c r="R1365" s="389"/>
      <c r="S1365" s="250"/>
      <c r="T1365" s="389"/>
      <c r="U1365" s="250"/>
      <c r="V1365" s="350"/>
      <c r="W1365" s="389"/>
      <c r="X1365" s="392"/>
      <c r="Y1365" s="392"/>
      <c r="Z1365" s="392"/>
      <c r="AA1365" s="392"/>
      <c r="AB1365" s="392"/>
      <c r="AC1365" s="392"/>
      <c r="AD1365" s="392"/>
      <c r="AE1365" s="250"/>
      <c r="AF1365" s="250"/>
      <c r="AG1365" s="315"/>
      <c r="AH1365" s="392"/>
      <c r="AI1365" s="392"/>
      <c r="AJ1365" s="392"/>
      <c r="AK1365" s="392"/>
      <c r="AL1365" s="250"/>
      <c r="AM1365" s="392"/>
      <c r="AN1365" s="392"/>
      <c r="AO1365" s="250"/>
      <c r="AP1365" s="393"/>
      <c r="AQ1365" s="336"/>
      <c r="AR1365" s="336"/>
      <c r="AS1365" s="336"/>
      <c r="AT1365" s="336"/>
      <c r="AU1365" s="336"/>
      <c r="AV1365" s="336"/>
      <c r="AW1365" s="336"/>
      <c r="AX1365" s="336"/>
      <c r="AY1365" s="336"/>
      <c r="AZ1365" s="336"/>
      <c r="BA1365" s="336"/>
      <c r="BB1365" s="336"/>
      <c r="BC1365" s="336"/>
      <c r="BD1365" s="336"/>
      <c r="BE1365" s="336"/>
      <c r="BF1365" s="336"/>
    </row>
    <row r="1366" spans="1:58" s="109" customFormat="1" ht="12.95" customHeight="1">
      <c r="A1366" s="386"/>
      <c r="B1366" s="387"/>
      <c r="C1366" s="250"/>
      <c r="D1366" s="250"/>
      <c r="E1366" s="250"/>
      <c r="F1366" s="388"/>
      <c r="G1366" s="389"/>
      <c r="H1366" s="389"/>
      <c r="I1366" s="389"/>
      <c r="J1366" s="389"/>
      <c r="K1366" s="390"/>
      <c r="L1366" s="250"/>
      <c r="M1366" s="345"/>
      <c r="N1366" s="252"/>
      <c r="O1366" s="251" t="str">
        <f>IFERROR(INDEX('Pipe Table'!$A$3:$R$39,MATCH('WELD LOG'!N1366,'Pipe Table'!$A$3:$A$39,),MATCH('WELD LOG'!M1366,'Pipe Table'!$A$3:$R$3,0)),"")</f>
        <v/>
      </c>
      <c r="P1366" s="601">
        <f t="shared" si="21"/>
        <v>0</v>
      </c>
      <c r="Q1366" s="391"/>
      <c r="R1366" s="389"/>
      <c r="S1366" s="250"/>
      <c r="T1366" s="389"/>
      <c r="U1366" s="250"/>
      <c r="V1366" s="350"/>
      <c r="W1366" s="389"/>
      <c r="X1366" s="392"/>
      <c r="Y1366" s="392"/>
      <c r="Z1366" s="392"/>
      <c r="AA1366" s="392"/>
      <c r="AB1366" s="392"/>
      <c r="AC1366" s="392"/>
      <c r="AD1366" s="392"/>
      <c r="AE1366" s="250"/>
      <c r="AF1366" s="250"/>
      <c r="AG1366" s="315"/>
      <c r="AH1366" s="392"/>
      <c r="AI1366" s="392"/>
      <c r="AJ1366" s="392"/>
      <c r="AK1366" s="392"/>
      <c r="AL1366" s="250"/>
      <c r="AM1366" s="392"/>
      <c r="AN1366" s="392"/>
      <c r="AO1366" s="250"/>
      <c r="AP1366" s="393"/>
      <c r="AQ1366" s="336"/>
      <c r="AR1366" s="336"/>
      <c r="AS1366" s="336"/>
      <c r="AT1366" s="336"/>
      <c r="AU1366" s="336"/>
      <c r="AV1366" s="336"/>
      <c r="AW1366" s="336"/>
      <c r="AX1366" s="336"/>
      <c r="AY1366" s="336"/>
      <c r="AZ1366" s="336"/>
      <c r="BA1366" s="336"/>
      <c r="BB1366" s="336"/>
      <c r="BC1366" s="336"/>
      <c r="BD1366" s="336"/>
      <c r="BE1366" s="336"/>
      <c r="BF1366" s="336"/>
    </row>
    <row r="1367" spans="1:58" s="109" customFormat="1" ht="12.95" customHeight="1">
      <c r="A1367" s="386"/>
      <c r="B1367" s="387"/>
      <c r="C1367" s="250"/>
      <c r="D1367" s="250"/>
      <c r="E1367" s="250"/>
      <c r="F1367" s="388"/>
      <c r="G1367" s="389"/>
      <c r="H1367" s="389"/>
      <c r="I1367" s="389"/>
      <c r="J1367" s="389"/>
      <c r="K1367" s="390"/>
      <c r="L1367" s="250"/>
      <c r="M1367" s="345"/>
      <c r="N1367" s="252"/>
      <c r="O1367" s="251" t="str">
        <f>IFERROR(INDEX('Pipe Table'!$A$3:$R$39,MATCH('WELD LOG'!N1367,'Pipe Table'!$A$3:$A$39,),MATCH('WELD LOG'!M1367,'Pipe Table'!$A$3:$R$3,0)),"")</f>
        <v/>
      </c>
      <c r="P1367" s="601">
        <f t="shared" si="21"/>
        <v>0</v>
      </c>
      <c r="Q1367" s="391"/>
      <c r="R1367" s="389"/>
      <c r="S1367" s="250"/>
      <c r="T1367" s="389"/>
      <c r="U1367" s="250"/>
      <c r="V1367" s="350"/>
      <c r="W1367" s="389"/>
      <c r="X1367" s="392"/>
      <c r="Y1367" s="392"/>
      <c r="Z1367" s="392"/>
      <c r="AA1367" s="392"/>
      <c r="AB1367" s="392"/>
      <c r="AC1367" s="392"/>
      <c r="AD1367" s="392"/>
      <c r="AE1367" s="250"/>
      <c r="AF1367" s="250"/>
      <c r="AG1367" s="315"/>
      <c r="AH1367" s="392"/>
      <c r="AI1367" s="392"/>
      <c r="AJ1367" s="392"/>
      <c r="AK1367" s="392"/>
      <c r="AL1367" s="250"/>
      <c r="AM1367" s="392"/>
      <c r="AN1367" s="392"/>
      <c r="AO1367" s="250"/>
      <c r="AP1367" s="393"/>
      <c r="AQ1367" s="336"/>
      <c r="AR1367" s="336"/>
      <c r="AS1367" s="336"/>
      <c r="AT1367" s="336"/>
      <c r="AU1367" s="336"/>
      <c r="AV1367" s="336"/>
      <c r="AW1367" s="336"/>
      <c r="AX1367" s="336"/>
      <c r="AY1367" s="336"/>
      <c r="AZ1367" s="336"/>
      <c r="BA1367" s="336"/>
      <c r="BB1367" s="336"/>
      <c r="BC1367" s="336"/>
      <c r="BD1367" s="336"/>
      <c r="BE1367" s="336"/>
      <c r="BF1367" s="336"/>
    </row>
    <row r="1368" spans="1:58" s="109" customFormat="1" ht="12.95" customHeight="1">
      <c r="A1368" s="386"/>
      <c r="B1368" s="387"/>
      <c r="C1368" s="250"/>
      <c r="D1368" s="250"/>
      <c r="E1368" s="250"/>
      <c r="F1368" s="388"/>
      <c r="G1368" s="389"/>
      <c r="H1368" s="389"/>
      <c r="I1368" s="389"/>
      <c r="J1368" s="389"/>
      <c r="K1368" s="390"/>
      <c r="L1368" s="250"/>
      <c r="M1368" s="345"/>
      <c r="N1368" s="252"/>
      <c r="O1368" s="251" t="str">
        <f>IFERROR(INDEX('Pipe Table'!$A$3:$R$39,MATCH('WELD LOG'!N1368,'Pipe Table'!$A$3:$A$39,),MATCH('WELD LOG'!M1368,'Pipe Table'!$A$3:$R$3,0)),"")</f>
        <v/>
      </c>
      <c r="P1368" s="601">
        <f t="shared" si="21"/>
        <v>0</v>
      </c>
      <c r="Q1368" s="391"/>
      <c r="R1368" s="389"/>
      <c r="S1368" s="250"/>
      <c r="T1368" s="389"/>
      <c r="U1368" s="250"/>
      <c r="V1368" s="350"/>
      <c r="W1368" s="389"/>
      <c r="X1368" s="392"/>
      <c r="Y1368" s="392"/>
      <c r="Z1368" s="392"/>
      <c r="AA1368" s="392"/>
      <c r="AB1368" s="392"/>
      <c r="AC1368" s="392"/>
      <c r="AD1368" s="392"/>
      <c r="AE1368" s="250"/>
      <c r="AF1368" s="250"/>
      <c r="AG1368" s="315"/>
      <c r="AH1368" s="392"/>
      <c r="AI1368" s="392"/>
      <c r="AJ1368" s="392"/>
      <c r="AK1368" s="392"/>
      <c r="AL1368" s="250"/>
      <c r="AM1368" s="392"/>
      <c r="AN1368" s="392"/>
      <c r="AO1368" s="250"/>
      <c r="AP1368" s="393"/>
      <c r="AQ1368" s="336"/>
      <c r="AR1368" s="336"/>
      <c r="AS1368" s="336"/>
      <c r="AT1368" s="336"/>
      <c r="AU1368" s="336"/>
      <c r="AV1368" s="336"/>
      <c r="AW1368" s="336"/>
      <c r="AX1368" s="336"/>
      <c r="AY1368" s="336"/>
      <c r="AZ1368" s="336"/>
      <c r="BA1368" s="336"/>
      <c r="BB1368" s="336"/>
      <c r="BC1368" s="336"/>
      <c r="BD1368" s="336"/>
      <c r="BE1368" s="336"/>
      <c r="BF1368" s="336"/>
    </row>
    <row r="1369" spans="1:58" s="109" customFormat="1" ht="12.95" customHeight="1">
      <c r="A1369" s="386"/>
      <c r="B1369" s="387"/>
      <c r="C1369" s="250"/>
      <c r="D1369" s="250"/>
      <c r="E1369" s="250"/>
      <c r="F1369" s="388"/>
      <c r="G1369" s="389"/>
      <c r="H1369" s="389"/>
      <c r="I1369" s="389"/>
      <c r="J1369" s="389"/>
      <c r="K1369" s="390"/>
      <c r="L1369" s="250"/>
      <c r="M1369" s="345"/>
      <c r="N1369" s="252"/>
      <c r="O1369" s="251" t="str">
        <f>IFERROR(INDEX('Pipe Table'!$A$3:$R$39,MATCH('WELD LOG'!N1369,'Pipe Table'!$A$3:$A$39,),MATCH('WELD LOG'!M1369,'Pipe Table'!$A$3:$R$3,0)),"")</f>
        <v/>
      </c>
      <c r="P1369" s="601">
        <f t="shared" si="21"/>
        <v>0</v>
      </c>
      <c r="Q1369" s="391"/>
      <c r="R1369" s="389"/>
      <c r="S1369" s="250"/>
      <c r="T1369" s="389"/>
      <c r="U1369" s="250"/>
      <c r="V1369" s="350"/>
      <c r="W1369" s="389"/>
      <c r="X1369" s="392"/>
      <c r="Y1369" s="392"/>
      <c r="Z1369" s="392"/>
      <c r="AA1369" s="392"/>
      <c r="AB1369" s="392"/>
      <c r="AC1369" s="392"/>
      <c r="AD1369" s="392"/>
      <c r="AE1369" s="250"/>
      <c r="AF1369" s="250"/>
      <c r="AG1369" s="315"/>
      <c r="AH1369" s="392"/>
      <c r="AI1369" s="392"/>
      <c r="AJ1369" s="392"/>
      <c r="AK1369" s="392"/>
      <c r="AL1369" s="250"/>
      <c r="AM1369" s="392"/>
      <c r="AN1369" s="392"/>
      <c r="AO1369" s="250"/>
      <c r="AP1369" s="393"/>
      <c r="AQ1369" s="336"/>
      <c r="AR1369" s="336"/>
      <c r="AS1369" s="336"/>
      <c r="AT1369" s="336"/>
      <c r="AU1369" s="336"/>
      <c r="AV1369" s="336"/>
      <c r="AW1369" s="336"/>
      <c r="AX1369" s="336"/>
      <c r="AY1369" s="336"/>
      <c r="AZ1369" s="336"/>
      <c r="BA1369" s="336"/>
      <c r="BB1369" s="336"/>
      <c r="BC1369" s="336"/>
      <c r="BD1369" s="336"/>
      <c r="BE1369" s="336"/>
      <c r="BF1369" s="336"/>
    </row>
    <row r="1370" spans="1:58" s="109" customFormat="1" ht="12.95" customHeight="1">
      <c r="A1370" s="386"/>
      <c r="B1370" s="387"/>
      <c r="C1370" s="250"/>
      <c r="D1370" s="250"/>
      <c r="E1370" s="250"/>
      <c r="F1370" s="388"/>
      <c r="G1370" s="389"/>
      <c r="H1370" s="389"/>
      <c r="I1370" s="389"/>
      <c r="J1370" s="389"/>
      <c r="K1370" s="390"/>
      <c r="L1370" s="250"/>
      <c r="M1370" s="345"/>
      <c r="N1370" s="252"/>
      <c r="O1370" s="251" t="str">
        <f>IFERROR(INDEX('Pipe Table'!$A$3:$R$39,MATCH('WELD LOG'!N1370,'Pipe Table'!$A$3:$A$39,),MATCH('WELD LOG'!M1370,'Pipe Table'!$A$3:$R$3,0)),"")</f>
        <v/>
      </c>
      <c r="P1370" s="601">
        <f t="shared" si="21"/>
        <v>0</v>
      </c>
      <c r="Q1370" s="391"/>
      <c r="R1370" s="389"/>
      <c r="S1370" s="250"/>
      <c r="T1370" s="389"/>
      <c r="U1370" s="250"/>
      <c r="V1370" s="350"/>
      <c r="W1370" s="389"/>
      <c r="X1370" s="392"/>
      <c r="Y1370" s="392"/>
      <c r="Z1370" s="392"/>
      <c r="AA1370" s="392"/>
      <c r="AB1370" s="392"/>
      <c r="AC1370" s="392"/>
      <c r="AD1370" s="392"/>
      <c r="AE1370" s="250"/>
      <c r="AF1370" s="250"/>
      <c r="AG1370" s="315"/>
      <c r="AH1370" s="392"/>
      <c r="AI1370" s="392"/>
      <c r="AJ1370" s="392"/>
      <c r="AK1370" s="392"/>
      <c r="AL1370" s="250"/>
      <c r="AM1370" s="392"/>
      <c r="AN1370" s="392"/>
      <c r="AO1370" s="250"/>
      <c r="AP1370" s="393"/>
      <c r="AQ1370" s="336"/>
      <c r="AR1370" s="336"/>
      <c r="AS1370" s="336"/>
      <c r="AT1370" s="336"/>
      <c r="AU1370" s="336"/>
      <c r="AV1370" s="336"/>
      <c r="AW1370" s="336"/>
      <c r="AX1370" s="336"/>
      <c r="AY1370" s="336"/>
      <c r="AZ1370" s="336"/>
      <c r="BA1370" s="336"/>
      <c r="BB1370" s="336"/>
      <c r="BC1370" s="336"/>
      <c r="BD1370" s="336"/>
      <c r="BE1370" s="336"/>
      <c r="BF1370" s="336"/>
    </row>
    <row r="1371" spans="1:58" s="109" customFormat="1" ht="12.95" customHeight="1">
      <c r="A1371" s="386"/>
      <c r="B1371" s="387"/>
      <c r="C1371" s="250"/>
      <c r="D1371" s="250"/>
      <c r="E1371" s="250"/>
      <c r="F1371" s="388"/>
      <c r="G1371" s="389"/>
      <c r="H1371" s="389"/>
      <c r="I1371" s="389"/>
      <c r="J1371" s="389"/>
      <c r="K1371" s="390"/>
      <c r="L1371" s="250"/>
      <c r="M1371" s="345"/>
      <c r="N1371" s="252"/>
      <c r="O1371" s="251" t="str">
        <f>IFERROR(INDEX('Pipe Table'!$A$3:$R$39,MATCH('WELD LOG'!N1371,'Pipe Table'!$A$3:$A$39,),MATCH('WELD LOG'!M1371,'Pipe Table'!$A$3:$R$3,0)),"")</f>
        <v/>
      </c>
      <c r="P1371" s="601">
        <f t="shared" si="21"/>
        <v>0</v>
      </c>
      <c r="Q1371" s="391"/>
      <c r="R1371" s="389"/>
      <c r="S1371" s="250"/>
      <c r="T1371" s="389"/>
      <c r="U1371" s="250"/>
      <c r="V1371" s="350"/>
      <c r="W1371" s="389"/>
      <c r="X1371" s="392"/>
      <c r="Y1371" s="392"/>
      <c r="Z1371" s="392"/>
      <c r="AA1371" s="392"/>
      <c r="AB1371" s="392"/>
      <c r="AC1371" s="392"/>
      <c r="AD1371" s="392"/>
      <c r="AE1371" s="250"/>
      <c r="AF1371" s="250"/>
      <c r="AG1371" s="315"/>
      <c r="AH1371" s="392"/>
      <c r="AI1371" s="392"/>
      <c r="AJ1371" s="392"/>
      <c r="AK1371" s="392"/>
      <c r="AL1371" s="250"/>
      <c r="AM1371" s="392"/>
      <c r="AN1371" s="392"/>
      <c r="AO1371" s="250"/>
      <c r="AP1371" s="393"/>
      <c r="AQ1371" s="336"/>
      <c r="AR1371" s="336"/>
      <c r="AS1371" s="336"/>
      <c r="AT1371" s="336"/>
      <c r="AU1371" s="336"/>
      <c r="AV1371" s="336"/>
      <c r="AW1371" s="336"/>
      <c r="AX1371" s="336"/>
      <c r="AY1371" s="336"/>
      <c r="AZ1371" s="336"/>
      <c r="BA1371" s="336"/>
      <c r="BB1371" s="336"/>
      <c r="BC1371" s="336"/>
      <c r="BD1371" s="336"/>
      <c r="BE1371" s="336"/>
      <c r="BF1371" s="336"/>
    </row>
    <row r="1372" spans="1:58" s="109" customFormat="1" ht="12.95" customHeight="1">
      <c r="A1372" s="386"/>
      <c r="B1372" s="387"/>
      <c r="C1372" s="250"/>
      <c r="D1372" s="250"/>
      <c r="E1372" s="250"/>
      <c r="F1372" s="388"/>
      <c r="G1372" s="389"/>
      <c r="H1372" s="389"/>
      <c r="I1372" s="389"/>
      <c r="J1372" s="389"/>
      <c r="K1372" s="390"/>
      <c r="L1372" s="250"/>
      <c r="M1372" s="345"/>
      <c r="N1372" s="252"/>
      <c r="O1372" s="251" t="str">
        <f>IFERROR(INDEX('Pipe Table'!$A$3:$R$39,MATCH('WELD LOG'!N1372,'Pipe Table'!$A$3:$A$39,),MATCH('WELD LOG'!M1372,'Pipe Table'!$A$3:$R$3,0)),"")</f>
        <v/>
      </c>
      <c r="P1372" s="601">
        <f t="shared" si="21"/>
        <v>0</v>
      </c>
      <c r="Q1372" s="391"/>
      <c r="R1372" s="389"/>
      <c r="S1372" s="250"/>
      <c r="T1372" s="389"/>
      <c r="U1372" s="250"/>
      <c r="V1372" s="350"/>
      <c r="W1372" s="389"/>
      <c r="X1372" s="392"/>
      <c r="Y1372" s="392"/>
      <c r="Z1372" s="392"/>
      <c r="AA1372" s="392"/>
      <c r="AB1372" s="392"/>
      <c r="AC1372" s="392"/>
      <c r="AD1372" s="392"/>
      <c r="AE1372" s="250"/>
      <c r="AF1372" s="250"/>
      <c r="AG1372" s="315"/>
      <c r="AH1372" s="392"/>
      <c r="AI1372" s="392"/>
      <c r="AJ1372" s="392"/>
      <c r="AK1372" s="392"/>
      <c r="AL1372" s="250"/>
      <c r="AM1372" s="392"/>
      <c r="AN1372" s="392"/>
      <c r="AO1372" s="250"/>
      <c r="AP1372" s="393"/>
      <c r="AQ1372" s="336"/>
      <c r="AR1372" s="336"/>
      <c r="AS1372" s="336"/>
      <c r="AT1372" s="336"/>
      <c r="AU1372" s="336"/>
      <c r="AV1372" s="336"/>
      <c r="AW1372" s="336"/>
      <c r="AX1372" s="336"/>
      <c r="AY1372" s="336"/>
      <c r="AZ1372" s="336"/>
      <c r="BA1372" s="336"/>
      <c r="BB1372" s="336"/>
      <c r="BC1372" s="336"/>
      <c r="BD1372" s="336"/>
      <c r="BE1372" s="336"/>
      <c r="BF1372" s="336"/>
    </row>
    <row r="1373" spans="1:58" s="109" customFormat="1" ht="12.95" customHeight="1">
      <c r="A1373" s="386"/>
      <c r="B1373" s="387"/>
      <c r="C1373" s="250"/>
      <c r="D1373" s="250"/>
      <c r="E1373" s="250"/>
      <c r="F1373" s="388"/>
      <c r="G1373" s="389"/>
      <c r="H1373" s="389"/>
      <c r="I1373" s="389"/>
      <c r="J1373" s="389"/>
      <c r="K1373" s="390"/>
      <c r="L1373" s="250"/>
      <c r="M1373" s="345"/>
      <c r="N1373" s="252"/>
      <c r="O1373" s="251" t="str">
        <f>IFERROR(INDEX('Pipe Table'!$A$3:$R$39,MATCH('WELD LOG'!N1373,'Pipe Table'!$A$3:$A$39,),MATCH('WELD LOG'!M1373,'Pipe Table'!$A$3:$R$3,0)),"")</f>
        <v/>
      </c>
      <c r="P1373" s="601">
        <f t="shared" si="21"/>
        <v>0</v>
      </c>
      <c r="Q1373" s="391"/>
      <c r="R1373" s="389"/>
      <c r="S1373" s="250"/>
      <c r="T1373" s="389"/>
      <c r="U1373" s="250"/>
      <c r="V1373" s="350"/>
      <c r="W1373" s="389"/>
      <c r="X1373" s="392"/>
      <c r="Y1373" s="392"/>
      <c r="Z1373" s="392"/>
      <c r="AA1373" s="392"/>
      <c r="AB1373" s="392"/>
      <c r="AC1373" s="392"/>
      <c r="AD1373" s="392"/>
      <c r="AE1373" s="250"/>
      <c r="AF1373" s="250"/>
      <c r="AG1373" s="315"/>
      <c r="AH1373" s="392"/>
      <c r="AI1373" s="392"/>
      <c r="AJ1373" s="392"/>
      <c r="AK1373" s="392"/>
      <c r="AL1373" s="250"/>
      <c r="AM1373" s="392"/>
      <c r="AN1373" s="392"/>
      <c r="AO1373" s="250"/>
      <c r="AP1373" s="393"/>
      <c r="AQ1373" s="336"/>
      <c r="AR1373" s="336"/>
      <c r="AS1373" s="336"/>
      <c r="AT1373" s="336"/>
      <c r="AU1373" s="336"/>
      <c r="AV1373" s="336"/>
      <c r="AW1373" s="336"/>
      <c r="AX1373" s="336"/>
      <c r="AY1373" s="336"/>
      <c r="AZ1373" s="336"/>
      <c r="BA1373" s="336"/>
      <c r="BB1373" s="336"/>
      <c r="BC1373" s="336"/>
      <c r="BD1373" s="336"/>
      <c r="BE1373" s="336"/>
      <c r="BF1373" s="336"/>
    </row>
    <row r="1374" spans="1:58" s="109" customFormat="1" ht="12.95" customHeight="1">
      <c r="A1374" s="386"/>
      <c r="B1374" s="387"/>
      <c r="C1374" s="250"/>
      <c r="D1374" s="250"/>
      <c r="E1374" s="250"/>
      <c r="F1374" s="388"/>
      <c r="G1374" s="389"/>
      <c r="H1374" s="389"/>
      <c r="I1374" s="389"/>
      <c r="J1374" s="389"/>
      <c r="K1374" s="390"/>
      <c r="L1374" s="250"/>
      <c r="M1374" s="345"/>
      <c r="N1374" s="252"/>
      <c r="O1374" s="251" t="str">
        <f>IFERROR(INDEX('Pipe Table'!$A$3:$R$39,MATCH('WELD LOG'!N1374,'Pipe Table'!$A$3:$A$39,),MATCH('WELD LOG'!M1374,'Pipe Table'!$A$3:$R$3,0)),"")</f>
        <v/>
      </c>
      <c r="P1374" s="601">
        <f t="shared" si="21"/>
        <v>0</v>
      </c>
      <c r="Q1374" s="391"/>
      <c r="R1374" s="389"/>
      <c r="S1374" s="250"/>
      <c r="T1374" s="389"/>
      <c r="U1374" s="250"/>
      <c r="V1374" s="350"/>
      <c r="W1374" s="389"/>
      <c r="X1374" s="392"/>
      <c r="Y1374" s="392"/>
      <c r="Z1374" s="392"/>
      <c r="AA1374" s="392"/>
      <c r="AB1374" s="392"/>
      <c r="AC1374" s="392"/>
      <c r="AD1374" s="392"/>
      <c r="AE1374" s="250"/>
      <c r="AF1374" s="250"/>
      <c r="AG1374" s="315"/>
      <c r="AH1374" s="392"/>
      <c r="AI1374" s="392"/>
      <c r="AJ1374" s="392"/>
      <c r="AK1374" s="392"/>
      <c r="AL1374" s="250"/>
      <c r="AM1374" s="392"/>
      <c r="AN1374" s="392"/>
      <c r="AO1374" s="250"/>
      <c r="AP1374" s="393"/>
      <c r="AQ1374" s="336"/>
      <c r="AR1374" s="336"/>
      <c r="AS1374" s="336"/>
      <c r="AT1374" s="336"/>
      <c r="AU1374" s="336"/>
      <c r="AV1374" s="336"/>
      <c r="AW1374" s="336"/>
      <c r="AX1374" s="336"/>
      <c r="AY1374" s="336"/>
      <c r="AZ1374" s="336"/>
      <c r="BA1374" s="336"/>
      <c r="BB1374" s="336"/>
      <c r="BC1374" s="336"/>
      <c r="BD1374" s="336"/>
      <c r="BE1374" s="336"/>
      <c r="BF1374" s="336"/>
    </row>
    <row r="1375" spans="1:58" s="109" customFormat="1" ht="12.95" customHeight="1">
      <c r="A1375" s="386"/>
      <c r="B1375" s="387"/>
      <c r="C1375" s="250"/>
      <c r="D1375" s="250"/>
      <c r="E1375" s="250"/>
      <c r="F1375" s="388"/>
      <c r="G1375" s="389"/>
      <c r="H1375" s="389"/>
      <c r="I1375" s="389"/>
      <c r="J1375" s="389"/>
      <c r="K1375" s="390"/>
      <c r="L1375" s="250"/>
      <c r="M1375" s="345"/>
      <c r="N1375" s="252"/>
      <c r="O1375" s="251" t="str">
        <f>IFERROR(INDEX('Pipe Table'!$A$3:$R$39,MATCH('WELD LOG'!N1375,'Pipe Table'!$A$3:$A$39,),MATCH('WELD LOG'!M1375,'Pipe Table'!$A$3:$R$3,0)),"")</f>
        <v/>
      </c>
      <c r="P1375" s="601">
        <f t="shared" si="21"/>
        <v>0</v>
      </c>
      <c r="Q1375" s="391"/>
      <c r="R1375" s="389"/>
      <c r="S1375" s="250"/>
      <c r="T1375" s="389"/>
      <c r="U1375" s="250"/>
      <c r="V1375" s="350"/>
      <c r="W1375" s="389"/>
      <c r="X1375" s="392"/>
      <c r="Y1375" s="392"/>
      <c r="Z1375" s="392"/>
      <c r="AA1375" s="392"/>
      <c r="AB1375" s="392"/>
      <c r="AC1375" s="392"/>
      <c r="AD1375" s="392"/>
      <c r="AE1375" s="250"/>
      <c r="AF1375" s="250"/>
      <c r="AG1375" s="315"/>
      <c r="AH1375" s="392"/>
      <c r="AI1375" s="392"/>
      <c r="AJ1375" s="392"/>
      <c r="AK1375" s="392"/>
      <c r="AL1375" s="250"/>
      <c r="AM1375" s="392"/>
      <c r="AN1375" s="392"/>
      <c r="AO1375" s="250"/>
      <c r="AP1375" s="393"/>
      <c r="AQ1375" s="336"/>
      <c r="AR1375" s="336"/>
      <c r="AS1375" s="336"/>
      <c r="AT1375" s="336"/>
      <c r="AU1375" s="336"/>
      <c r="AV1375" s="336"/>
      <c r="AW1375" s="336"/>
      <c r="AX1375" s="336"/>
      <c r="AY1375" s="336"/>
      <c r="AZ1375" s="336"/>
      <c r="BA1375" s="336"/>
      <c r="BB1375" s="336"/>
      <c r="BC1375" s="336"/>
      <c r="BD1375" s="336"/>
      <c r="BE1375" s="336"/>
      <c r="BF1375" s="336"/>
    </row>
    <row r="1376" spans="1:58" s="109" customFormat="1" ht="12.95" customHeight="1">
      <c r="A1376" s="386"/>
      <c r="B1376" s="387"/>
      <c r="C1376" s="250"/>
      <c r="D1376" s="250"/>
      <c r="E1376" s="250"/>
      <c r="F1376" s="388"/>
      <c r="G1376" s="389"/>
      <c r="H1376" s="389"/>
      <c r="I1376" s="389"/>
      <c r="J1376" s="389"/>
      <c r="K1376" s="390"/>
      <c r="L1376" s="250"/>
      <c r="M1376" s="345"/>
      <c r="N1376" s="252"/>
      <c r="O1376" s="251" t="str">
        <f>IFERROR(INDEX('Pipe Table'!$A$3:$R$39,MATCH('WELD LOG'!N1376,'Pipe Table'!$A$3:$A$39,),MATCH('WELD LOG'!M1376,'Pipe Table'!$A$3:$R$3,0)),"")</f>
        <v/>
      </c>
      <c r="P1376" s="601">
        <f t="shared" si="21"/>
        <v>0</v>
      </c>
      <c r="Q1376" s="391"/>
      <c r="R1376" s="389"/>
      <c r="S1376" s="250"/>
      <c r="T1376" s="389"/>
      <c r="U1376" s="250"/>
      <c r="V1376" s="350"/>
      <c r="W1376" s="389"/>
      <c r="X1376" s="392"/>
      <c r="Y1376" s="392"/>
      <c r="Z1376" s="392"/>
      <c r="AA1376" s="392"/>
      <c r="AB1376" s="392"/>
      <c r="AC1376" s="392"/>
      <c r="AD1376" s="392"/>
      <c r="AE1376" s="250"/>
      <c r="AF1376" s="250"/>
      <c r="AG1376" s="315"/>
      <c r="AH1376" s="392"/>
      <c r="AI1376" s="392"/>
      <c r="AJ1376" s="392"/>
      <c r="AK1376" s="392"/>
      <c r="AL1376" s="250"/>
      <c r="AM1376" s="392"/>
      <c r="AN1376" s="392"/>
      <c r="AO1376" s="250"/>
      <c r="AP1376" s="393"/>
      <c r="AQ1376" s="336"/>
      <c r="AR1376" s="336"/>
      <c r="AS1376" s="336"/>
      <c r="AT1376" s="336"/>
      <c r="AU1376" s="336"/>
      <c r="AV1376" s="336"/>
      <c r="AW1376" s="336"/>
      <c r="AX1376" s="336"/>
      <c r="AY1376" s="336"/>
      <c r="AZ1376" s="336"/>
      <c r="BA1376" s="336"/>
      <c r="BB1376" s="336"/>
      <c r="BC1376" s="336"/>
      <c r="BD1376" s="336"/>
      <c r="BE1376" s="336"/>
      <c r="BF1376" s="336"/>
    </row>
    <row r="1377" spans="1:58" s="109" customFormat="1" ht="12.95" customHeight="1">
      <c r="A1377" s="386"/>
      <c r="B1377" s="387"/>
      <c r="C1377" s="250"/>
      <c r="D1377" s="250"/>
      <c r="E1377" s="250"/>
      <c r="F1377" s="388"/>
      <c r="G1377" s="389"/>
      <c r="H1377" s="389"/>
      <c r="I1377" s="389"/>
      <c r="J1377" s="389"/>
      <c r="K1377" s="390"/>
      <c r="L1377" s="250"/>
      <c r="M1377" s="345"/>
      <c r="N1377" s="252"/>
      <c r="O1377" s="251" t="str">
        <f>IFERROR(INDEX('Pipe Table'!$A$3:$R$39,MATCH('WELD LOG'!N1377,'Pipe Table'!$A$3:$A$39,),MATCH('WELD LOG'!M1377,'Pipe Table'!$A$3:$R$3,0)),"")</f>
        <v/>
      </c>
      <c r="P1377" s="601">
        <f t="shared" si="21"/>
        <v>0</v>
      </c>
      <c r="Q1377" s="391"/>
      <c r="R1377" s="389"/>
      <c r="S1377" s="250"/>
      <c r="T1377" s="389"/>
      <c r="U1377" s="250"/>
      <c r="V1377" s="350"/>
      <c r="W1377" s="389"/>
      <c r="X1377" s="392"/>
      <c r="Y1377" s="392"/>
      <c r="Z1377" s="392"/>
      <c r="AA1377" s="392"/>
      <c r="AB1377" s="392"/>
      <c r="AC1377" s="392"/>
      <c r="AD1377" s="392"/>
      <c r="AE1377" s="250"/>
      <c r="AF1377" s="250"/>
      <c r="AG1377" s="315"/>
      <c r="AH1377" s="392"/>
      <c r="AI1377" s="392"/>
      <c r="AJ1377" s="392"/>
      <c r="AK1377" s="392"/>
      <c r="AL1377" s="250"/>
      <c r="AM1377" s="392"/>
      <c r="AN1377" s="392"/>
      <c r="AO1377" s="250"/>
      <c r="AP1377" s="393"/>
      <c r="AQ1377" s="336"/>
      <c r="AR1377" s="336"/>
      <c r="AS1377" s="336"/>
      <c r="AT1377" s="336"/>
      <c r="AU1377" s="336"/>
      <c r="AV1377" s="336"/>
      <c r="AW1377" s="336"/>
      <c r="AX1377" s="336"/>
      <c r="AY1377" s="336"/>
      <c r="AZ1377" s="336"/>
      <c r="BA1377" s="336"/>
      <c r="BB1377" s="336"/>
      <c r="BC1377" s="336"/>
      <c r="BD1377" s="336"/>
      <c r="BE1377" s="336"/>
      <c r="BF1377" s="336"/>
    </row>
    <row r="1378" spans="1:58" s="109" customFormat="1" ht="12.95" customHeight="1">
      <c r="A1378" s="386"/>
      <c r="B1378" s="387"/>
      <c r="C1378" s="250"/>
      <c r="D1378" s="250"/>
      <c r="E1378" s="250"/>
      <c r="F1378" s="388"/>
      <c r="G1378" s="389"/>
      <c r="H1378" s="389"/>
      <c r="I1378" s="389"/>
      <c r="J1378" s="389"/>
      <c r="K1378" s="390"/>
      <c r="L1378" s="250"/>
      <c r="M1378" s="345"/>
      <c r="N1378" s="252"/>
      <c r="O1378" s="251" t="str">
        <f>IFERROR(INDEX('Pipe Table'!$A$3:$R$39,MATCH('WELD LOG'!N1378,'Pipe Table'!$A$3:$A$39,),MATCH('WELD LOG'!M1378,'Pipe Table'!$A$3:$R$3,0)),"")</f>
        <v/>
      </c>
      <c r="P1378" s="601">
        <f t="shared" si="21"/>
        <v>0</v>
      </c>
      <c r="Q1378" s="391"/>
      <c r="R1378" s="389"/>
      <c r="S1378" s="250"/>
      <c r="T1378" s="389"/>
      <c r="U1378" s="250"/>
      <c r="V1378" s="350"/>
      <c r="W1378" s="389"/>
      <c r="X1378" s="392"/>
      <c r="Y1378" s="392"/>
      <c r="Z1378" s="392"/>
      <c r="AA1378" s="392"/>
      <c r="AB1378" s="392"/>
      <c r="AC1378" s="392"/>
      <c r="AD1378" s="392"/>
      <c r="AE1378" s="250"/>
      <c r="AF1378" s="250"/>
      <c r="AG1378" s="315"/>
      <c r="AH1378" s="392"/>
      <c r="AI1378" s="392"/>
      <c r="AJ1378" s="392"/>
      <c r="AK1378" s="392"/>
      <c r="AL1378" s="250"/>
      <c r="AM1378" s="392"/>
      <c r="AN1378" s="392"/>
      <c r="AO1378" s="250"/>
      <c r="AP1378" s="393"/>
      <c r="AQ1378" s="336"/>
      <c r="AR1378" s="336"/>
      <c r="AS1378" s="336"/>
      <c r="AT1378" s="336"/>
      <c r="AU1378" s="336"/>
      <c r="AV1378" s="336"/>
      <c r="AW1378" s="336"/>
      <c r="AX1378" s="336"/>
      <c r="AY1378" s="336"/>
      <c r="AZ1378" s="336"/>
      <c r="BA1378" s="336"/>
      <c r="BB1378" s="336"/>
      <c r="BC1378" s="336"/>
      <c r="BD1378" s="336"/>
      <c r="BE1378" s="336"/>
      <c r="BF1378" s="336"/>
    </row>
    <row r="1379" spans="1:58" s="109" customFormat="1" ht="12.95" customHeight="1">
      <c r="A1379" s="386"/>
      <c r="B1379" s="387"/>
      <c r="C1379" s="250"/>
      <c r="D1379" s="250"/>
      <c r="E1379" s="250"/>
      <c r="F1379" s="388"/>
      <c r="G1379" s="389"/>
      <c r="H1379" s="389"/>
      <c r="I1379" s="389"/>
      <c r="J1379" s="389"/>
      <c r="K1379" s="390"/>
      <c r="L1379" s="250"/>
      <c r="M1379" s="345"/>
      <c r="N1379" s="252"/>
      <c r="O1379" s="251" t="str">
        <f>IFERROR(INDEX('Pipe Table'!$A$3:$R$39,MATCH('WELD LOG'!N1379,'Pipe Table'!$A$3:$A$39,),MATCH('WELD LOG'!M1379,'Pipe Table'!$A$3:$R$3,0)),"")</f>
        <v/>
      </c>
      <c r="P1379" s="601">
        <f t="shared" si="21"/>
        <v>0</v>
      </c>
      <c r="Q1379" s="391"/>
      <c r="R1379" s="389"/>
      <c r="S1379" s="250"/>
      <c r="T1379" s="389"/>
      <c r="U1379" s="250"/>
      <c r="V1379" s="350"/>
      <c r="W1379" s="389"/>
      <c r="X1379" s="392"/>
      <c r="Y1379" s="392"/>
      <c r="Z1379" s="392"/>
      <c r="AA1379" s="392"/>
      <c r="AB1379" s="392"/>
      <c r="AC1379" s="392"/>
      <c r="AD1379" s="392"/>
      <c r="AE1379" s="250"/>
      <c r="AF1379" s="250"/>
      <c r="AG1379" s="315"/>
      <c r="AH1379" s="392"/>
      <c r="AI1379" s="392"/>
      <c r="AJ1379" s="392"/>
      <c r="AK1379" s="392"/>
      <c r="AL1379" s="250"/>
      <c r="AM1379" s="392"/>
      <c r="AN1379" s="392"/>
      <c r="AO1379" s="250"/>
      <c r="AP1379" s="393"/>
      <c r="AQ1379" s="336"/>
      <c r="AR1379" s="336"/>
      <c r="AS1379" s="336"/>
      <c r="AT1379" s="336"/>
      <c r="AU1379" s="336"/>
      <c r="AV1379" s="336"/>
      <c r="AW1379" s="336"/>
      <c r="AX1379" s="336"/>
      <c r="AY1379" s="336"/>
      <c r="AZ1379" s="336"/>
      <c r="BA1379" s="336"/>
      <c r="BB1379" s="336"/>
      <c r="BC1379" s="336"/>
      <c r="BD1379" s="336"/>
      <c r="BE1379" s="336"/>
      <c r="BF1379" s="336"/>
    </row>
    <row r="1380" spans="1:58" s="109" customFormat="1" ht="12.95" customHeight="1">
      <c r="A1380" s="386"/>
      <c r="B1380" s="387"/>
      <c r="C1380" s="250"/>
      <c r="D1380" s="250"/>
      <c r="E1380" s="250"/>
      <c r="F1380" s="388"/>
      <c r="G1380" s="389"/>
      <c r="H1380" s="389"/>
      <c r="I1380" s="389"/>
      <c r="J1380" s="389"/>
      <c r="K1380" s="390"/>
      <c r="L1380" s="250"/>
      <c r="M1380" s="345"/>
      <c r="N1380" s="252"/>
      <c r="O1380" s="251" t="str">
        <f>IFERROR(INDEX('Pipe Table'!$A$3:$R$39,MATCH('WELD LOG'!N1380,'Pipe Table'!$A$3:$A$39,),MATCH('WELD LOG'!M1380,'Pipe Table'!$A$3:$R$3,0)),"")</f>
        <v/>
      </c>
      <c r="P1380" s="601">
        <f t="shared" si="21"/>
        <v>0</v>
      </c>
      <c r="Q1380" s="391"/>
      <c r="R1380" s="389"/>
      <c r="S1380" s="250"/>
      <c r="T1380" s="389"/>
      <c r="U1380" s="250"/>
      <c r="V1380" s="350"/>
      <c r="W1380" s="389"/>
      <c r="X1380" s="392"/>
      <c r="Y1380" s="392"/>
      <c r="Z1380" s="392"/>
      <c r="AA1380" s="392"/>
      <c r="AB1380" s="392"/>
      <c r="AC1380" s="392"/>
      <c r="AD1380" s="392"/>
      <c r="AE1380" s="250"/>
      <c r="AF1380" s="250"/>
      <c r="AG1380" s="315"/>
      <c r="AH1380" s="392"/>
      <c r="AI1380" s="392"/>
      <c r="AJ1380" s="392"/>
      <c r="AK1380" s="392"/>
      <c r="AL1380" s="250"/>
      <c r="AM1380" s="392"/>
      <c r="AN1380" s="392"/>
      <c r="AO1380" s="250"/>
      <c r="AP1380" s="393"/>
      <c r="AQ1380" s="336"/>
      <c r="AR1380" s="336"/>
      <c r="AS1380" s="336"/>
      <c r="AT1380" s="336"/>
      <c r="AU1380" s="336"/>
      <c r="AV1380" s="336"/>
      <c r="AW1380" s="336"/>
      <c r="AX1380" s="336"/>
      <c r="AY1380" s="336"/>
      <c r="AZ1380" s="336"/>
      <c r="BA1380" s="336"/>
      <c r="BB1380" s="336"/>
      <c r="BC1380" s="336"/>
      <c r="BD1380" s="336"/>
      <c r="BE1380" s="336"/>
      <c r="BF1380" s="336"/>
    </row>
    <row r="1381" spans="1:58" s="109" customFormat="1" ht="12.95" customHeight="1">
      <c r="A1381" s="386"/>
      <c r="B1381" s="387"/>
      <c r="C1381" s="250"/>
      <c r="D1381" s="250"/>
      <c r="E1381" s="250"/>
      <c r="F1381" s="388"/>
      <c r="G1381" s="389"/>
      <c r="H1381" s="389"/>
      <c r="I1381" s="389"/>
      <c r="J1381" s="389"/>
      <c r="K1381" s="390"/>
      <c r="L1381" s="250"/>
      <c r="M1381" s="345"/>
      <c r="N1381" s="252"/>
      <c r="O1381" s="251" t="str">
        <f>IFERROR(INDEX('Pipe Table'!$A$3:$R$39,MATCH('WELD LOG'!N1381,'Pipe Table'!$A$3:$A$39,),MATCH('WELD LOG'!M1381,'Pipe Table'!$A$3:$R$3,0)),"")</f>
        <v/>
      </c>
      <c r="P1381" s="601">
        <f t="shared" si="21"/>
        <v>0</v>
      </c>
      <c r="Q1381" s="391"/>
      <c r="R1381" s="389"/>
      <c r="S1381" s="250"/>
      <c r="T1381" s="389"/>
      <c r="U1381" s="250"/>
      <c r="V1381" s="350"/>
      <c r="W1381" s="389"/>
      <c r="X1381" s="392"/>
      <c r="Y1381" s="392"/>
      <c r="Z1381" s="392"/>
      <c r="AA1381" s="392"/>
      <c r="AB1381" s="392"/>
      <c r="AC1381" s="392"/>
      <c r="AD1381" s="392"/>
      <c r="AE1381" s="250"/>
      <c r="AF1381" s="250"/>
      <c r="AG1381" s="315"/>
      <c r="AH1381" s="392"/>
      <c r="AI1381" s="392"/>
      <c r="AJ1381" s="392"/>
      <c r="AK1381" s="392"/>
      <c r="AL1381" s="250"/>
      <c r="AM1381" s="392"/>
      <c r="AN1381" s="392"/>
      <c r="AO1381" s="250"/>
      <c r="AP1381" s="393"/>
      <c r="AQ1381" s="336"/>
      <c r="AR1381" s="336"/>
      <c r="AS1381" s="336"/>
      <c r="AT1381" s="336"/>
      <c r="AU1381" s="336"/>
      <c r="AV1381" s="336"/>
      <c r="AW1381" s="336"/>
      <c r="AX1381" s="336"/>
      <c r="AY1381" s="336"/>
      <c r="AZ1381" s="336"/>
      <c r="BA1381" s="336"/>
      <c r="BB1381" s="336"/>
      <c r="BC1381" s="336"/>
      <c r="BD1381" s="336"/>
      <c r="BE1381" s="336"/>
      <c r="BF1381" s="336"/>
    </row>
    <row r="1382" spans="1:58" s="109" customFormat="1" ht="12.95" customHeight="1">
      <c r="A1382" s="386"/>
      <c r="B1382" s="387"/>
      <c r="C1382" s="250"/>
      <c r="D1382" s="250"/>
      <c r="E1382" s="250"/>
      <c r="F1382" s="388"/>
      <c r="G1382" s="389"/>
      <c r="H1382" s="389"/>
      <c r="I1382" s="389"/>
      <c r="J1382" s="389"/>
      <c r="K1382" s="390"/>
      <c r="L1382" s="250"/>
      <c r="M1382" s="345"/>
      <c r="N1382" s="252"/>
      <c r="O1382" s="251" t="str">
        <f>IFERROR(INDEX('Pipe Table'!$A$3:$R$39,MATCH('WELD LOG'!N1382,'Pipe Table'!$A$3:$A$39,),MATCH('WELD LOG'!M1382,'Pipe Table'!$A$3:$R$3,0)),"")</f>
        <v/>
      </c>
      <c r="P1382" s="601">
        <f t="shared" si="21"/>
        <v>0</v>
      </c>
      <c r="Q1382" s="391"/>
      <c r="R1382" s="389"/>
      <c r="S1382" s="250"/>
      <c r="T1382" s="389"/>
      <c r="U1382" s="250"/>
      <c r="V1382" s="350"/>
      <c r="W1382" s="389"/>
      <c r="X1382" s="392"/>
      <c r="Y1382" s="392"/>
      <c r="Z1382" s="392"/>
      <c r="AA1382" s="392"/>
      <c r="AB1382" s="392"/>
      <c r="AC1382" s="392"/>
      <c r="AD1382" s="392"/>
      <c r="AE1382" s="250"/>
      <c r="AF1382" s="250"/>
      <c r="AG1382" s="315"/>
      <c r="AH1382" s="392"/>
      <c r="AI1382" s="392"/>
      <c r="AJ1382" s="392"/>
      <c r="AK1382" s="392"/>
      <c r="AL1382" s="250"/>
      <c r="AM1382" s="392"/>
      <c r="AN1382" s="392"/>
      <c r="AO1382" s="250"/>
      <c r="AP1382" s="393"/>
      <c r="AQ1382" s="336"/>
      <c r="AR1382" s="336"/>
      <c r="AS1382" s="336"/>
      <c r="AT1382" s="336"/>
      <c r="AU1382" s="336"/>
      <c r="AV1382" s="336"/>
      <c r="AW1382" s="336"/>
      <c r="AX1382" s="336"/>
      <c r="AY1382" s="336"/>
      <c r="AZ1382" s="336"/>
      <c r="BA1382" s="336"/>
      <c r="BB1382" s="336"/>
      <c r="BC1382" s="336"/>
      <c r="BD1382" s="336"/>
      <c r="BE1382" s="336"/>
      <c r="BF1382" s="336"/>
    </row>
    <row r="1383" spans="1:58" s="109" customFormat="1" ht="12.95" customHeight="1">
      <c r="A1383" s="386"/>
      <c r="B1383" s="387"/>
      <c r="C1383" s="250"/>
      <c r="D1383" s="250"/>
      <c r="E1383" s="250"/>
      <c r="F1383" s="388"/>
      <c r="G1383" s="389"/>
      <c r="H1383" s="389"/>
      <c r="I1383" s="389"/>
      <c r="J1383" s="389"/>
      <c r="K1383" s="390"/>
      <c r="L1383" s="250"/>
      <c r="M1383" s="345"/>
      <c r="N1383" s="252"/>
      <c r="O1383" s="251" t="str">
        <f>IFERROR(INDEX('Pipe Table'!$A$3:$R$39,MATCH('WELD LOG'!N1383,'Pipe Table'!$A$3:$A$39,),MATCH('WELD LOG'!M1383,'Pipe Table'!$A$3:$R$3,0)),"")</f>
        <v/>
      </c>
      <c r="P1383" s="601">
        <f t="shared" si="21"/>
        <v>0</v>
      </c>
      <c r="Q1383" s="391"/>
      <c r="R1383" s="389"/>
      <c r="S1383" s="250"/>
      <c r="T1383" s="389"/>
      <c r="U1383" s="250"/>
      <c r="V1383" s="350"/>
      <c r="W1383" s="389"/>
      <c r="X1383" s="392"/>
      <c r="Y1383" s="392"/>
      <c r="Z1383" s="392"/>
      <c r="AA1383" s="392"/>
      <c r="AB1383" s="392"/>
      <c r="AC1383" s="392"/>
      <c r="AD1383" s="392"/>
      <c r="AE1383" s="250"/>
      <c r="AF1383" s="250"/>
      <c r="AG1383" s="315"/>
      <c r="AH1383" s="392"/>
      <c r="AI1383" s="392"/>
      <c r="AJ1383" s="392"/>
      <c r="AK1383" s="392"/>
      <c r="AL1383" s="250"/>
      <c r="AM1383" s="392"/>
      <c r="AN1383" s="392"/>
      <c r="AO1383" s="250"/>
      <c r="AP1383" s="393"/>
      <c r="AQ1383" s="336"/>
      <c r="AR1383" s="336"/>
      <c r="AS1383" s="336"/>
      <c r="AT1383" s="336"/>
      <c r="AU1383" s="336"/>
      <c r="AV1383" s="336"/>
      <c r="AW1383" s="336"/>
      <c r="AX1383" s="336"/>
      <c r="AY1383" s="336"/>
      <c r="AZ1383" s="336"/>
      <c r="BA1383" s="336"/>
      <c r="BB1383" s="336"/>
      <c r="BC1383" s="336"/>
      <c r="BD1383" s="336"/>
      <c r="BE1383" s="336"/>
      <c r="BF1383" s="336"/>
    </row>
    <row r="1384" spans="1:58" s="109" customFormat="1" ht="12.95" customHeight="1">
      <c r="A1384" s="386"/>
      <c r="B1384" s="387"/>
      <c r="C1384" s="250"/>
      <c r="D1384" s="250"/>
      <c r="E1384" s="250"/>
      <c r="F1384" s="388"/>
      <c r="G1384" s="389"/>
      <c r="H1384" s="389"/>
      <c r="I1384" s="389"/>
      <c r="J1384" s="389"/>
      <c r="K1384" s="390"/>
      <c r="L1384" s="250"/>
      <c r="M1384" s="345"/>
      <c r="N1384" s="252"/>
      <c r="O1384" s="251" t="str">
        <f>IFERROR(INDEX('Pipe Table'!$A$3:$R$39,MATCH('WELD LOG'!N1384,'Pipe Table'!$A$3:$A$39,),MATCH('WELD LOG'!M1384,'Pipe Table'!$A$3:$R$3,0)),"")</f>
        <v/>
      </c>
      <c r="P1384" s="601">
        <f t="shared" si="21"/>
        <v>0</v>
      </c>
      <c r="Q1384" s="391"/>
      <c r="R1384" s="389"/>
      <c r="S1384" s="250"/>
      <c r="T1384" s="389"/>
      <c r="U1384" s="250"/>
      <c r="V1384" s="350"/>
      <c r="W1384" s="389"/>
      <c r="X1384" s="392"/>
      <c r="Y1384" s="392"/>
      <c r="Z1384" s="392"/>
      <c r="AA1384" s="392"/>
      <c r="AB1384" s="392"/>
      <c r="AC1384" s="392"/>
      <c r="AD1384" s="392"/>
      <c r="AE1384" s="250"/>
      <c r="AF1384" s="250"/>
      <c r="AG1384" s="315"/>
      <c r="AH1384" s="392"/>
      <c r="AI1384" s="392"/>
      <c r="AJ1384" s="392"/>
      <c r="AK1384" s="392"/>
      <c r="AL1384" s="250"/>
      <c r="AM1384" s="392"/>
      <c r="AN1384" s="392"/>
      <c r="AO1384" s="250"/>
      <c r="AP1384" s="393"/>
      <c r="AQ1384" s="336"/>
      <c r="AR1384" s="336"/>
      <c r="AS1384" s="336"/>
      <c r="AT1384" s="336"/>
      <c r="AU1384" s="336"/>
      <c r="AV1384" s="336"/>
      <c r="AW1384" s="336"/>
      <c r="AX1384" s="336"/>
      <c r="AY1384" s="336"/>
      <c r="AZ1384" s="336"/>
      <c r="BA1384" s="336"/>
      <c r="BB1384" s="336"/>
      <c r="BC1384" s="336"/>
      <c r="BD1384" s="336"/>
      <c r="BE1384" s="336"/>
      <c r="BF1384" s="336"/>
    </row>
    <row r="1385" spans="1:58" s="109" customFormat="1" ht="12.95" customHeight="1">
      <c r="A1385" s="386"/>
      <c r="B1385" s="387"/>
      <c r="C1385" s="250"/>
      <c r="D1385" s="250"/>
      <c r="E1385" s="250"/>
      <c r="F1385" s="388"/>
      <c r="G1385" s="389"/>
      <c r="H1385" s="389"/>
      <c r="I1385" s="389"/>
      <c r="J1385" s="389"/>
      <c r="K1385" s="390"/>
      <c r="L1385" s="250"/>
      <c r="M1385" s="345"/>
      <c r="N1385" s="252"/>
      <c r="O1385" s="251" t="str">
        <f>IFERROR(INDEX('Pipe Table'!$A$3:$R$39,MATCH('WELD LOG'!N1385,'Pipe Table'!$A$3:$A$39,),MATCH('WELD LOG'!M1385,'Pipe Table'!$A$3:$R$3,0)),"")</f>
        <v/>
      </c>
      <c r="P1385" s="601">
        <f t="shared" si="21"/>
        <v>0</v>
      </c>
      <c r="Q1385" s="391"/>
      <c r="R1385" s="389"/>
      <c r="S1385" s="250"/>
      <c r="T1385" s="389"/>
      <c r="U1385" s="250"/>
      <c r="V1385" s="350"/>
      <c r="W1385" s="389"/>
      <c r="X1385" s="392"/>
      <c r="Y1385" s="392"/>
      <c r="Z1385" s="392"/>
      <c r="AA1385" s="392"/>
      <c r="AB1385" s="392"/>
      <c r="AC1385" s="392"/>
      <c r="AD1385" s="392"/>
      <c r="AE1385" s="250"/>
      <c r="AF1385" s="250"/>
      <c r="AG1385" s="315"/>
      <c r="AH1385" s="392"/>
      <c r="AI1385" s="392"/>
      <c r="AJ1385" s="392"/>
      <c r="AK1385" s="392"/>
      <c r="AL1385" s="250"/>
      <c r="AM1385" s="392"/>
      <c r="AN1385" s="392"/>
      <c r="AO1385" s="250"/>
      <c r="AP1385" s="393"/>
      <c r="AQ1385" s="336"/>
      <c r="AR1385" s="336"/>
      <c r="AS1385" s="336"/>
      <c r="AT1385" s="336"/>
      <c r="AU1385" s="336"/>
      <c r="AV1385" s="336"/>
      <c r="AW1385" s="336"/>
      <c r="AX1385" s="336"/>
      <c r="AY1385" s="336"/>
      <c r="AZ1385" s="336"/>
      <c r="BA1385" s="336"/>
      <c r="BB1385" s="336"/>
      <c r="BC1385" s="336"/>
      <c r="BD1385" s="336"/>
      <c r="BE1385" s="336"/>
      <c r="BF1385" s="336"/>
    </row>
    <row r="1386" spans="1:58" s="109" customFormat="1" ht="12.95" customHeight="1">
      <c r="A1386" s="386"/>
      <c r="B1386" s="387"/>
      <c r="C1386" s="250"/>
      <c r="D1386" s="250"/>
      <c r="E1386" s="250"/>
      <c r="F1386" s="388"/>
      <c r="G1386" s="389"/>
      <c r="H1386" s="389"/>
      <c r="I1386" s="389"/>
      <c r="J1386" s="389"/>
      <c r="K1386" s="390"/>
      <c r="L1386" s="250"/>
      <c r="M1386" s="345"/>
      <c r="N1386" s="252"/>
      <c r="O1386" s="251" t="str">
        <f>IFERROR(INDEX('Pipe Table'!$A$3:$R$39,MATCH('WELD LOG'!N1386,'Pipe Table'!$A$3:$A$39,),MATCH('WELD LOG'!M1386,'Pipe Table'!$A$3:$R$3,0)),"")</f>
        <v/>
      </c>
      <c r="P1386" s="601">
        <f t="shared" si="21"/>
        <v>0</v>
      </c>
      <c r="Q1386" s="391"/>
      <c r="R1386" s="389"/>
      <c r="S1386" s="250"/>
      <c r="T1386" s="389"/>
      <c r="U1386" s="250"/>
      <c r="V1386" s="350"/>
      <c r="W1386" s="389"/>
      <c r="X1386" s="392"/>
      <c r="Y1386" s="392"/>
      <c r="Z1386" s="392"/>
      <c r="AA1386" s="392"/>
      <c r="AB1386" s="392"/>
      <c r="AC1386" s="392"/>
      <c r="AD1386" s="392"/>
      <c r="AE1386" s="250"/>
      <c r="AF1386" s="250"/>
      <c r="AG1386" s="315"/>
      <c r="AH1386" s="392"/>
      <c r="AI1386" s="392"/>
      <c r="AJ1386" s="392"/>
      <c r="AK1386" s="392"/>
      <c r="AL1386" s="250"/>
      <c r="AM1386" s="392"/>
      <c r="AN1386" s="392"/>
      <c r="AO1386" s="250"/>
      <c r="AP1386" s="393"/>
      <c r="AQ1386" s="336"/>
      <c r="AR1386" s="336"/>
      <c r="AS1386" s="336"/>
      <c r="AT1386" s="336"/>
      <c r="AU1386" s="336"/>
      <c r="AV1386" s="336"/>
      <c r="AW1386" s="336"/>
      <c r="AX1386" s="336"/>
      <c r="AY1386" s="336"/>
      <c r="AZ1386" s="336"/>
      <c r="BA1386" s="336"/>
      <c r="BB1386" s="336"/>
      <c r="BC1386" s="336"/>
      <c r="BD1386" s="336"/>
      <c r="BE1386" s="336"/>
      <c r="BF1386" s="336"/>
    </row>
    <row r="1387" spans="1:58" s="109" customFormat="1" ht="12.95" customHeight="1">
      <c r="A1387" s="386"/>
      <c r="B1387" s="387"/>
      <c r="C1387" s="250"/>
      <c r="D1387" s="250"/>
      <c r="E1387" s="250"/>
      <c r="F1387" s="388"/>
      <c r="G1387" s="389"/>
      <c r="H1387" s="389"/>
      <c r="I1387" s="389"/>
      <c r="J1387" s="389"/>
      <c r="K1387" s="390"/>
      <c r="L1387" s="250"/>
      <c r="M1387" s="345"/>
      <c r="N1387" s="252"/>
      <c r="O1387" s="251" t="str">
        <f>IFERROR(INDEX('Pipe Table'!$A$3:$R$39,MATCH('WELD LOG'!N1387,'Pipe Table'!$A$3:$A$39,),MATCH('WELD LOG'!M1387,'Pipe Table'!$A$3:$R$3,0)),"")</f>
        <v/>
      </c>
      <c r="P1387" s="601">
        <f t="shared" si="21"/>
        <v>0</v>
      </c>
      <c r="Q1387" s="391"/>
      <c r="R1387" s="389"/>
      <c r="S1387" s="250"/>
      <c r="T1387" s="389"/>
      <c r="U1387" s="250"/>
      <c r="V1387" s="350"/>
      <c r="W1387" s="389"/>
      <c r="X1387" s="392"/>
      <c r="Y1387" s="392"/>
      <c r="Z1387" s="392"/>
      <c r="AA1387" s="392"/>
      <c r="AB1387" s="392"/>
      <c r="AC1387" s="392"/>
      <c r="AD1387" s="392"/>
      <c r="AE1387" s="250"/>
      <c r="AF1387" s="250"/>
      <c r="AG1387" s="315"/>
      <c r="AH1387" s="392"/>
      <c r="AI1387" s="392"/>
      <c r="AJ1387" s="392"/>
      <c r="AK1387" s="392"/>
      <c r="AL1387" s="250"/>
      <c r="AM1387" s="392"/>
      <c r="AN1387" s="392"/>
      <c r="AO1387" s="250"/>
      <c r="AP1387" s="393"/>
      <c r="AQ1387" s="336"/>
      <c r="AR1387" s="336"/>
      <c r="AS1387" s="336"/>
      <c r="AT1387" s="336"/>
      <c r="AU1387" s="336"/>
      <c r="AV1387" s="336"/>
      <c r="AW1387" s="336"/>
      <c r="AX1387" s="336"/>
      <c r="AY1387" s="336"/>
      <c r="AZ1387" s="336"/>
      <c r="BA1387" s="336"/>
      <c r="BB1387" s="336"/>
      <c r="BC1387" s="336"/>
      <c r="BD1387" s="336"/>
      <c r="BE1387" s="336"/>
      <c r="BF1387" s="336"/>
    </row>
    <row r="1388" spans="1:58" s="109" customFormat="1" ht="12.95" customHeight="1">
      <c r="A1388" s="386"/>
      <c r="B1388" s="387"/>
      <c r="C1388" s="250"/>
      <c r="D1388" s="250"/>
      <c r="E1388" s="250"/>
      <c r="F1388" s="388"/>
      <c r="G1388" s="389"/>
      <c r="H1388" s="389"/>
      <c r="I1388" s="389"/>
      <c r="J1388" s="389"/>
      <c r="K1388" s="390"/>
      <c r="L1388" s="250"/>
      <c r="M1388" s="345"/>
      <c r="N1388" s="252"/>
      <c r="O1388" s="251" t="str">
        <f>IFERROR(INDEX('Pipe Table'!$A$3:$R$39,MATCH('WELD LOG'!N1388,'Pipe Table'!$A$3:$A$39,),MATCH('WELD LOG'!M1388,'Pipe Table'!$A$3:$R$3,0)),"")</f>
        <v/>
      </c>
      <c r="P1388" s="601">
        <f t="shared" si="21"/>
        <v>0</v>
      </c>
      <c r="Q1388" s="391"/>
      <c r="R1388" s="389"/>
      <c r="S1388" s="250"/>
      <c r="T1388" s="389"/>
      <c r="U1388" s="250"/>
      <c r="V1388" s="350"/>
      <c r="W1388" s="389"/>
      <c r="X1388" s="392"/>
      <c r="Y1388" s="392"/>
      <c r="Z1388" s="392"/>
      <c r="AA1388" s="392"/>
      <c r="AB1388" s="392"/>
      <c r="AC1388" s="392"/>
      <c r="AD1388" s="392"/>
      <c r="AE1388" s="250"/>
      <c r="AF1388" s="250"/>
      <c r="AG1388" s="315"/>
      <c r="AH1388" s="392"/>
      <c r="AI1388" s="392"/>
      <c r="AJ1388" s="392"/>
      <c r="AK1388" s="392"/>
      <c r="AL1388" s="250"/>
      <c r="AM1388" s="392"/>
      <c r="AN1388" s="392"/>
      <c r="AO1388" s="250"/>
      <c r="AP1388" s="393"/>
      <c r="AQ1388" s="336"/>
      <c r="AR1388" s="336"/>
      <c r="AS1388" s="336"/>
      <c r="AT1388" s="336"/>
      <c r="AU1388" s="336"/>
      <c r="AV1388" s="336"/>
      <c r="AW1388" s="336"/>
      <c r="AX1388" s="336"/>
      <c r="AY1388" s="336"/>
      <c r="AZ1388" s="336"/>
      <c r="BA1388" s="336"/>
      <c r="BB1388" s="336"/>
      <c r="BC1388" s="336"/>
      <c r="BD1388" s="336"/>
      <c r="BE1388" s="336"/>
      <c r="BF1388" s="336"/>
    </row>
    <row r="1389" spans="1:58" s="109" customFormat="1" ht="12.95" customHeight="1">
      <c r="A1389" s="386"/>
      <c r="B1389" s="387"/>
      <c r="C1389" s="250"/>
      <c r="D1389" s="250"/>
      <c r="E1389" s="250"/>
      <c r="F1389" s="388"/>
      <c r="G1389" s="389"/>
      <c r="H1389" s="389"/>
      <c r="I1389" s="389"/>
      <c r="J1389" s="389"/>
      <c r="K1389" s="390"/>
      <c r="L1389" s="250"/>
      <c r="M1389" s="345"/>
      <c r="N1389" s="252"/>
      <c r="O1389" s="251" t="str">
        <f>IFERROR(INDEX('Pipe Table'!$A$3:$R$39,MATCH('WELD LOG'!N1389,'Pipe Table'!$A$3:$A$39,),MATCH('WELD LOG'!M1389,'Pipe Table'!$A$3:$R$3,0)),"")</f>
        <v/>
      </c>
      <c r="P1389" s="601">
        <f t="shared" si="21"/>
        <v>0</v>
      </c>
      <c r="Q1389" s="391"/>
      <c r="R1389" s="389"/>
      <c r="S1389" s="250"/>
      <c r="T1389" s="389"/>
      <c r="U1389" s="250"/>
      <c r="V1389" s="350"/>
      <c r="W1389" s="389"/>
      <c r="X1389" s="392"/>
      <c r="Y1389" s="392"/>
      <c r="Z1389" s="392"/>
      <c r="AA1389" s="392"/>
      <c r="AB1389" s="392"/>
      <c r="AC1389" s="392"/>
      <c r="AD1389" s="392"/>
      <c r="AE1389" s="250"/>
      <c r="AF1389" s="250"/>
      <c r="AG1389" s="315"/>
      <c r="AH1389" s="392"/>
      <c r="AI1389" s="392"/>
      <c r="AJ1389" s="392"/>
      <c r="AK1389" s="392"/>
      <c r="AL1389" s="250"/>
      <c r="AM1389" s="392"/>
      <c r="AN1389" s="392"/>
      <c r="AO1389" s="250"/>
      <c r="AP1389" s="393"/>
      <c r="AQ1389" s="336"/>
      <c r="AR1389" s="336"/>
      <c r="AS1389" s="336"/>
      <c r="AT1389" s="336"/>
      <c r="AU1389" s="336"/>
      <c r="AV1389" s="336"/>
      <c r="AW1389" s="336"/>
      <c r="AX1389" s="336"/>
      <c r="AY1389" s="336"/>
      <c r="AZ1389" s="336"/>
      <c r="BA1389" s="336"/>
      <c r="BB1389" s="336"/>
      <c r="BC1389" s="336"/>
      <c r="BD1389" s="336"/>
      <c r="BE1389" s="336"/>
      <c r="BF1389" s="336"/>
    </row>
    <row r="1390" spans="1:58" s="109" customFormat="1" ht="12.95" customHeight="1">
      <c r="A1390" s="386"/>
      <c r="B1390" s="387"/>
      <c r="C1390" s="250"/>
      <c r="D1390" s="250"/>
      <c r="E1390" s="250"/>
      <c r="F1390" s="388"/>
      <c r="G1390" s="389"/>
      <c r="H1390" s="389"/>
      <c r="I1390" s="389"/>
      <c r="J1390" s="389"/>
      <c r="K1390" s="390"/>
      <c r="L1390" s="250"/>
      <c r="M1390" s="250"/>
      <c r="N1390" s="252"/>
      <c r="O1390" s="251" t="str">
        <f>IFERROR(INDEX('Pipe Table'!$A$3:$R$39,MATCH('WELD LOG'!N1390,'Pipe Table'!$A$3:$A$39,),MATCH('WELD LOG'!M1390,'Pipe Table'!$A$3:$R$3,0)),"")</f>
        <v/>
      </c>
      <c r="P1390" s="601">
        <f t="shared" si="21"/>
        <v>0</v>
      </c>
      <c r="Q1390" s="391"/>
      <c r="R1390" s="389"/>
      <c r="S1390" s="250"/>
      <c r="T1390" s="389"/>
      <c r="U1390" s="250"/>
      <c r="V1390" s="350"/>
      <c r="W1390" s="389"/>
      <c r="X1390" s="392"/>
      <c r="Y1390" s="392"/>
      <c r="Z1390" s="392"/>
      <c r="AA1390" s="392"/>
      <c r="AB1390" s="392"/>
      <c r="AC1390" s="392"/>
      <c r="AD1390" s="392"/>
      <c r="AE1390" s="250"/>
      <c r="AF1390" s="250"/>
      <c r="AG1390" s="315"/>
      <c r="AH1390" s="392"/>
      <c r="AI1390" s="392"/>
      <c r="AJ1390" s="392"/>
      <c r="AK1390" s="392"/>
      <c r="AL1390" s="250"/>
      <c r="AM1390" s="392"/>
      <c r="AN1390" s="392"/>
      <c r="AO1390" s="250"/>
      <c r="AP1390" s="393"/>
      <c r="AQ1390" s="336"/>
      <c r="AR1390" s="336"/>
      <c r="AS1390" s="336"/>
      <c r="AT1390" s="336"/>
      <c r="AU1390" s="336"/>
      <c r="AV1390" s="336"/>
      <c r="AW1390" s="336"/>
      <c r="AX1390" s="336"/>
      <c r="AY1390" s="336"/>
      <c r="AZ1390" s="336"/>
      <c r="BA1390" s="336"/>
      <c r="BB1390" s="336"/>
      <c r="BC1390" s="336"/>
      <c r="BD1390" s="336"/>
      <c r="BE1390" s="336"/>
      <c r="BF1390" s="336"/>
    </row>
    <row r="1391" spans="1:58" s="109" customFormat="1" ht="12.95" customHeight="1">
      <c r="A1391" s="386"/>
      <c r="B1391" s="387"/>
      <c r="C1391" s="250"/>
      <c r="D1391" s="250"/>
      <c r="E1391" s="250"/>
      <c r="F1391" s="388"/>
      <c r="G1391" s="389"/>
      <c r="H1391" s="389"/>
      <c r="I1391" s="389"/>
      <c r="J1391" s="389"/>
      <c r="K1391" s="390"/>
      <c r="L1391" s="250"/>
      <c r="M1391" s="250"/>
      <c r="N1391" s="252"/>
      <c r="O1391" s="251" t="str">
        <f>IFERROR(INDEX('Pipe Table'!$A$3:$R$39,MATCH('WELD LOG'!N1391,'Pipe Table'!$A$3:$A$39,),MATCH('WELD LOG'!M1391,'Pipe Table'!$A$3:$R$3,0)),"")</f>
        <v/>
      </c>
      <c r="P1391" s="601">
        <f t="shared" si="21"/>
        <v>0</v>
      </c>
      <c r="Q1391" s="391"/>
      <c r="R1391" s="389"/>
      <c r="S1391" s="250"/>
      <c r="T1391" s="389"/>
      <c r="U1391" s="250"/>
      <c r="V1391" s="350"/>
      <c r="W1391" s="389"/>
      <c r="X1391" s="392"/>
      <c r="Y1391" s="392"/>
      <c r="Z1391" s="392"/>
      <c r="AA1391" s="392"/>
      <c r="AB1391" s="392"/>
      <c r="AC1391" s="392"/>
      <c r="AD1391" s="392"/>
      <c r="AE1391" s="250"/>
      <c r="AF1391" s="250"/>
      <c r="AG1391" s="315"/>
      <c r="AH1391" s="392"/>
      <c r="AI1391" s="392"/>
      <c r="AJ1391" s="392"/>
      <c r="AK1391" s="392"/>
      <c r="AL1391" s="250"/>
      <c r="AM1391" s="392"/>
      <c r="AN1391" s="392"/>
      <c r="AO1391" s="250"/>
      <c r="AP1391" s="393"/>
      <c r="AQ1391" s="336"/>
      <c r="AR1391" s="336"/>
      <c r="AS1391" s="336"/>
      <c r="AT1391" s="336"/>
      <c r="AU1391" s="336"/>
      <c r="AV1391" s="336"/>
      <c r="AW1391" s="336"/>
      <c r="AX1391" s="336"/>
      <c r="AY1391" s="336"/>
      <c r="AZ1391" s="336"/>
      <c r="BA1391" s="336"/>
      <c r="BB1391" s="336"/>
      <c r="BC1391" s="336"/>
      <c r="BD1391" s="336"/>
      <c r="BE1391" s="336"/>
      <c r="BF1391" s="336"/>
    </row>
    <row r="1392" spans="1:58" s="109" customFormat="1" ht="12.95" customHeight="1">
      <c r="A1392" s="386"/>
      <c r="B1392" s="387"/>
      <c r="C1392" s="250"/>
      <c r="D1392" s="250"/>
      <c r="E1392" s="250"/>
      <c r="F1392" s="388"/>
      <c r="G1392" s="389"/>
      <c r="H1392" s="389"/>
      <c r="I1392" s="389"/>
      <c r="J1392" s="389"/>
      <c r="K1392" s="390"/>
      <c r="L1392" s="250"/>
      <c r="M1392" s="250"/>
      <c r="N1392" s="252"/>
      <c r="O1392" s="251" t="str">
        <f>IFERROR(INDEX('Pipe Table'!$A$3:$R$39,MATCH('WELD LOG'!N1392,'Pipe Table'!$A$3:$A$39,),MATCH('WELD LOG'!M1392,'Pipe Table'!$A$3:$R$3,0)),"")</f>
        <v/>
      </c>
      <c r="P1392" s="601">
        <f t="shared" si="21"/>
        <v>0</v>
      </c>
      <c r="Q1392" s="391"/>
      <c r="R1392" s="389"/>
      <c r="S1392" s="250"/>
      <c r="T1392" s="389"/>
      <c r="U1392" s="250"/>
      <c r="V1392" s="350"/>
      <c r="W1392" s="389"/>
      <c r="X1392" s="392"/>
      <c r="Y1392" s="392"/>
      <c r="Z1392" s="392"/>
      <c r="AA1392" s="392"/>
      <c r="AB1392" s="392"/>
      <c r="AC1392" s="392"/>
      <c r="AD1392" s="392"/>
      <c r="AE1392" s="250"/>
      <c r="AF1392" s="250"/>
      <c r="AG1392" s="315"/>
      <c r="AH1392" s="392"/>
      <c r="AI1392" s="392"/>
      <c r="AJ1392" s="392"/>
      <c r="AK1392" s="392"/>
      <c r="AL1392" s="250"/>
      <c r="AM1392" s="392"/>
      <c r="AN1392" s="392"/>
      <c r="AO1392" s="250"/>
      <c r="AP1392" s="393"/>
      <c r="AQ1392" s="336"/>
      <c r="AR1392" s="336"/>
      <c r="AS1392" s="336"/>
      <c r="AT1392" s="336"/>
      <c r="AU1392" s="336"/>
      <c r="AV1392" s="336"/>
      <c r="AW1392" s="336"/>
      <c r="AX1392" s="336"/>
      <c r="AY1392" s="336"/>
      <c r="AZ1392" s="336"/>
      <c r="BA1392" s="336"/>
      <c r="BB1392" s="336"/>
      <c r="BC1392" s="336"/>
      <c r="BD1392" s="336"/>
      <c r="BE1392" s="336"/>
      <c r="BF1392" s="336"/>
    </row>
    <row r="1393" spans="1:58" s="109" customFormat="1" ht="12.95" customHeight="1">
      <c r="A1393" s="386"/>
      <c r="B1393" s="387"/>
      <c r="C1393" s="250"/>
      <c r="D1393" s="250"/>
      <c r="E1393" s="250"/>
      <c r="F1393" s="388"/>
      <c r="G1393" s="389"/>
      <c r="H1393" s="389"/>
      <c r="I1393" s="389"/>
      <c r="J1393" s="389"/>
      <c r="K1393" s="390"/>
      <c r="L1393" s="250"/>
      <c r="M1393" s="250"/>
      <c r="N1393" s="252"/>
      <c r="O1393" s="251" t="str">
        <f>IFERROR(INDEX('Pipe Table'!$A$3:$R$39,MATCH('WELD LOG'!N1393,'Pipe Table'!$A$3:$A$39,),MATCH('WELD LOG'!M1393,'Pipe Table'!$A$3:$R$3,0)),"")</f>
        <v/>
      </c>
      <c r="P1393" s="601">
        <f t="shared" si="21"/>
        <v>0</v>
      </c>
      <c r="Q1393" s="391"/>
      <c r="R1393" s="389"/>
      <c r="S1393" s="250"/>
      <c r="T1393" s="389"/>
      <c r="U1393" s="250"/>
      <c r="V1393" s="350"/>
      <c r="W1393" s="389"/>
      <c r="X1393" s="392"/>
      <c r="Y1393" s="392"/>
      <c r="Z1393" s="392"/>
      <c r="AA1393" s="392"/>
      <c r="AB1393" s="392"/>
      <c r="AC1393" s="392"/>
      <c r="AD1393" s="392"/>
      <c r="AE1393" s="250"/>
      <c r="AF1393" s="250"/>
      <c r="AG1393" s="315"/>
      <c r="AH1393" s="392"/>
      <c r="AI1393" s="392"/>
      <c r="AJ1393" s="392"/>
      <c r="AK1393" s="392"/>
      <c r="AL1393" s="250"/>
      <c r="AM1393" s="392"/>
      <c r="AN1393" s="392"/>
      <c r="AO1393" s="250"/>
      <c r="AP1393" s="393"/>
      <c r="AQ1393" s="336"/>
      <c r="AR1393" s="336"/>
      <c r="AS1393" s="336"/>
      <c r="AT1393" s="336"/>
      <c r="AU1393" s="336"/>
      <c r="AV1393" s="336"/>
      <c r="AW1393" s="336"/>
      <c r="AX1393" s="336"/>
      <c r="AY1393" s="336"/>
      <c r="AZ1393" s="336"/>
      <c r="BA1393" s="336"/>
      <c r="BB1393" s="336"/>
      <c r="BC1393" s="336"/>
      <c r="BD1393" s="336"/>
      <c r="BE1393" s="336"/>
      <c r="BF1393" s="336"/>
    </row>
    <row r="1394" spans="1:58" s="109" customFormat="1" ht="12.95" customHeight="1">
      <c r="A1394" s="386"/>
      <c r="B1394" s="387"/>
      <c r="C1394" s="250"/>
      <c r="D1394" s="250"/>
      <c r="E1394" s="250"/>
      <c r="F1394" s="388"/>
      <c r="G1394" s="389"/>
      <c r="H1394" s="389"/>
      <c r="I1394" s="389"/>
      <c r="J1394" s="389"/>
      <c r="K1394" s="390"/>
      <c r="L1394" s="250"/>
      <c r="M1394" s="250"/>
      <c r="N1394" s="252"/>
      <c r="O1394" s="251" t="str">
        <f>IFERROR(INDEX('Pipe Table'!$A$3:$R$39,MATCH('WELD LOG'!N1394,'Pipe Table'!$A$3:$A$39,),MATCH('WELD LOG'!M1394,'Pipe Table'!$A$3:$R$3,0)),"")</f>
        <v/>
      </c>
      <c r="P1394" s="601">
        <f t="shared" si="21"/>
        <v>0</v>
      </c>
      <c r="Q1394" s="391"/>
      <c r="R1394" s="389"/>
      <c r="S1394" s="250"/>
      <c r="T1394" s="389"/>
      <c r="U1394" s="250"/>
      <c r="V1394" s="350"/>
      <c r="W1394" s="389"/>
      <c r="X1394" s="392"/>
      <c r="Y1394" s="392"/>
      <c r="Z1394" s="392"/>
      <c r="AA1394" s="392"/>
      <c r="AB1394" s="392"/>
      <c r="AC1394" s="392"/>
      <c r="AD1394" s="392"/>
      <c r="AE1394" s="250"/>
      <c r="AF1394" s="250"/>
      <c r="AG1394" s="315"/>
      <c r="AH1394" s="392"/>
      <c r="AI1394" s="392"/>
      <c r="AJ1394" s="392"/>
      <c r="AK1394" s="392"/>
      <c r="AL1394" s="250"/>
      <c r="AM1394" s="392"/>
      <c r="AN1394" s="392"/>
      <c r="AO1394" s="250"/>
      <c r="AP1394" s="393"/>
      <c r="AQ1394" s="336"/>
      <c r="AR1394" s="336"/>
      <c r="AS1394" s="336"/>
      <c r="AT1394" s="336"/>
      <c r="AU1394" s="336"/>
      <c r="AV1394" s="336"/>
      <c r="AW1394" s="336"/>
      <c r="AX1394" s="336"/>
      <c r="AY1394" s="336"/>
      <c r="AZ1394" s="336"/>
      <c r="BA1394" s="336"/>
      <c r="BB1394" s="336"/>
      <c r="BC1394" s="336"/>
      <c r="BD1394" s="336"/>
      <c r="BE1394" s="336"/>
      <c r="BF1394" s="336"/>
    </row>
    <row r="1395" spans="1:58" s="109" customFormat="1" ht="12.95" customHeight="1">
      <c r="A1395" s="386"/>
      <c r="B1395" s="387"/>
      <c r="C1395" s="250"/>
      <c r="D1395" s="250"/>
      <c r="E1395" s="250"/>
      <c r="F1395" s="388"/>
      <c r="G1395" s="389"/>
      <c r="H1395" s="389"/>
      <c r="I1395" s="389"/>
      <c r="J1395" s="389"/>
      <c r="K1395" s="390"/>
      <c r="L1395" s="250"/>
      <c r="M1395" s="250"/>
      <c r="N1395" s="252"/>
      <c r="O1395" s="251" t="str">
        <f>IFERROR(INDEX('Pipe Table'!$A$3:$R$39,MATCH('WELD LOG'!N1395,'Pipe Table'!$A$3:$A$39,),MATCH('WELD LOG'!M1395,'Pipe Table'!$A$3:$R$3,0)),"")</f>
        <v/>
      </c>
      <c r="P1395" s="601">
        <f t="shared" si="21"/>
        <v>0</v>
      </c>
      <c r="Q1395" s="391"/>
      <c r="R1395" s="389"/>
      <c r="S1395" s="250"/>
      <c r="T1395" s="389"/>
      <c r="U1395" s="250"/>
      <c r="V1395" s="350"/>
      <c r="W1395" s="389"/>
      <c r="X1395" s="392"/>
      <c r="Y1395" s="392"/>
      <c r="Z1395" s="392"/>
      <c r="AA1395" s="392"/>
      <c r="AB1395" s="392"/>
      <c r="AC1395" s="392"/>
      <c r="AD1395" s="392"/>
      <c r="AE1395" s="250"/>
      <c r="AF1395" s="250"/>
      <c r="AG1395" s="315"/>
      <c r="AH1395" s="392"/>
      <c r="AI1395" s="392"/>
      <c r="AJ1395" s="392"/>
      <c r="AK1395" s="392"/>
      <c r="AL1395" s="250"/>
      <c r="AM1395" s="392"/>
      <c r="AN1395" s="392"/>
      <c r="AO1395" s="250"/>
      <c r="AP1395" s="393"/>
      <c r="AQ1395" s="336"/>
      <c r="AR1395" s="336"/>
      <c r="AS1395" s="336"/>
      <c r="AT1395" s="336"/>
      <c r="AU1395" s="336"/>
      <c r="AV1395" s="336"/>
      <c r="AW1395" s="336"/>
      <c r="AX1395" s="336"/>
      <c r="AY1395" s="336"/>
      <c r="AZ1395" s="336"/>
      <c r="BA1395" s="336"/>
      <c r="BB1395" s="336"/>
      <c r="BC1395" s="336"/>
      <c r="BD1395" s="336"/>
      <c r="BE1395" s="336"/>
      <c r="BF1395" s="336"/>
    </row>
    <row r="1396" spans="1:58" s="109" customFormat="1" ht="12.95" customHeight="1">
      <c r="A1396" s="386"/>
      <c r="B1396" s="387"/>
      <c r="C1396" s="250"/>
      <c r="D1396" s="250"/>
      <c r="E1396" s="250"/>
      <c r="F1396" s="388"/>
      <c r="G1396" s="389"/>
      <c r="H1396" s="389"/>
      <c r="I1396" s="389"/>
      <c r="J1396" s="389"/>
      <c r="K1396" s="390"/>
      <c r="L1396" s="250"/>
      <c r="M1396" s="250"/>
      <c r="N1396" s="252"/>
      <c r="O1396" s="251" t="str">
        <f>IFERROR(INDEX('Pipe Table'!$A$3:$R$39,MATCH('WELD LOG'!N1396,'Pipe Table'!$A$3:$A$39,),MATCH('WELD LOG'!M1396,'Pipe Table'!$A$3:$R$3,0)),"")</f>
        <v/>
      </c>
      <c r="P1396" s="601">
        <f t="shared" si="21"/>
        <v>0</v>
      </c>
      <c r="Q1396" s="391"/>
      <c r="R1396" s="389"/>
      <c r="S1396" s="250"/>
      <c r="T1396" s="389"/>
      <c r="U1396" s="250"/>
      <c r="V1396" s="350"/>
      <c r="W1396" s="389"/>
      <c r="X1396" s="392"/>
      <c r="Y1396" s="392"/>
      <c r="Z1396" s="392"/>
      <c r="AA1396" s="392"/>
      <c r="AB1396" s="392"/>
      <c r="AC1396" s="392"/>
      <c r="AD1396" s="392"/>
      <c r="AE1396" s="250"/>
      <c r="AF1396" s="250"/>
      <c r="AG1396" s="315"/>
      <c r="AH1396" s="392"/>
      <c r="AI1396" s="392"/>
      <c r="AJ1396" s="392"/>
      <c r="AK1396" s="392"/>
      <c r="AL1396" s="250"/>
      <c r="AM1396" s="392"/>
      <c r="AN1396" s="392"/>
      <c r="AO1396" s="250"/>
      <c r="AP1396" s="393"/>
      <c r="AQ1396" s="336"/>
      <c r="AR1396" s="336"/>
      <c r="AS1396" s="336"/>
      <c r="AT1396" s="336"/>
      <c r="AU1396" s="336"/>
      <c r="AV1396" s="336"/>
      <c r="AW1396" s="336"/>
      <c r="AX1396" s="336"/>
      <c r="AY1396" s="336"/>
      <c r="AZ1396" s="336"/>
      <c r="BA1396" s="336"/>
      <c r="BB1396" s="336"/>
      <c r="BC1396" s="336"/>
      <c r="BD1396" s="336"/>
      <c r="BE1396" s="336"/>
      <c r="BF1396" s="336"/>
    </row>
    <row r="1397" spans="1:58" s="109" customFormat="1" ht="12.95" customHeight="1">
      <c r="A1397" s="386"/>
      <c r="B1397" s="387"/>
      <c r="C1397" s="250"/>
      <c r="D1397" s="250"/>
      <c r="E1397" s="250"/>
      <c r="F1397" s="388"/>
      <c r="G1397" s="389"/>
      <c r="H1397" s="389"/>
      <c r="I1397" s="389"/>
      <c r="J1397" s="389"/>
      <c r="K1397" s="390"/>
      <c r="L1397" s="250"/>
      <c r="M1397" s="250"/>
      <c r="N1397" s="252"/>
      <c r="O1397" s="251" t="str">
        <f>IFERROR(INDEX('Pipe Table'!$A$3:$R$39,MATCH('WELD LOG'!N1397,'Pipe Table'!$A$3:$A$39,),MATCH('WELD LOG'!M1397,'Pipe Table'!$A$3:$R$3,0)),"")</f>
        <v/>
      </c>
      <c r="P1397" s="601">
        <f t="shared" si="21"/>
        <v>0</v>
      </c>
      <c r="Q1397" s="391"/>
      <c r="R1397" s="389"/>
      <c r="S1397" s="250"/>
      <c r="T1397" s="389"/>
      <c r="U1397" s="250"/>
      <c r="V1397" s="350"/>
      <c r="W1397" s="389"/>
      <c r="X1397" s="392"/>
      <c r="Y1397" s="392"/>
      <c r="Z1397" s="392"/>
      <c r="AA1397" s="392"/>
      <c r="AB1397" s="392"/>
      <c r="AC1397" s="392"/>
      <c r="AD1397" s="392"/>
      <c r="AE1397" s="250"/>
      <c r="AF1397" s="250"/>
      <c r="AG1397" s="315"/>
      <c r="AH1397" s="392"/>
      <c r="AI1397" s="392"/>
      <c r="AJ1397" s="392"/>
      <c r="AK1397" s="392"/>
      <c r="AL1397" s="250"/>
      <c r="AM1397" s="392"/>
      <c r="AN1397" s="392"/>
      <c r="AO1397" s="250"/>
      <c r="AP1397" s="393"/>
      <c r="AQ1397" s="336"/>
      <c r="AR1397" s="336"/>
      <c r="AS1397" s="336"/>
      <c r="AT1397" s="336"/>
      <c r="AU1397" s="336"/>
      <c r="AV1397" s="336"/>
      <c r="AW1397" s="336"/>
      <c r="AX1397" s="336"/>
      <c r="AY1397" s="336"/>
      <c r="AZ1397" s="336"/>
      <c r="BA1397" s="336"/>
      <c r="BB1397" s="336"/>
      <c r="BC1397" s="336"/>
      <c r="BD1397" s="336"/>
      <c r="BE1397" s="336"/>
      <c r="BF1397" s="336"/>
    </row>
    <row r="1398" spans="1:58" s="109" customFormat="1" ht="12.95" customHeight="1">
      <c r="A1398" s="386"/>
      <c r="B1398" s="387"/>
      <c r="C1398" s="250"/>
      <c r="D1398" s="250"/>
      <c r="E1398" s="250"/>
      <c r="F1398" s="388"/>
      <c r="G1398" s="389"/>
      <c r="H1398" s="389"/>
      <c r="I1398" s="389"/>
      <c r="J1398" s="389"/>
      <c r="K1398" s="390"/>
      <c r="L1398" s="250"/>
      <c r="M1398" s="250"/>
      <c r="N1398" s="252"/>
      <c r="O1398" s="251" t="str">
        <f>IFERROR(INDEX('Pipe Table'!$A$3:$R$39,MATCH('WELD LOG'!N1398,'Pipe Table'!$A$3:$A$39,),MATCH('WELD LOG'!M1398,'Pipe Table'!$A$3:$R$3,0)),"")</f>
        <v/>
      </c>
      <c r="P1398" s="601">
        <f t="shared" si="21"/>
        <v>0</v>
      </c>
      <c r="Q1398" s="391"/>
      <c r="R1398" s="389"/>
      <c r="S1398" s="250"/>
      <c r="T1398" s="389"/>
      <c r="U1398" s="250"/>
      <c r="V1398" s="350"/>
      <c r="W1398" s="389"/>
      <c r="X1398" s="392"/>
      <c r="Y1398" s="392"/>
      <c r="Z1398" s="392"/>
      <c r="AA1398" s="392"/>
      <c r="AB1398" s="392"/>
      <c r="AC1398" s="392"/>
      <c r="AD1398" s="392"/>
      <c r="AE1398" s="250"/>
      <c r="AF1398" s="250"/>
      <c r="AG1398" s="315"/>
      <c r="AH1398" s="392"/>
      <c r="AI1398" s="392"/>
      <c r="AJ1398" s="392"/>
      <c r="AK1398" s="392"/>
      <c r="AL1398" s="250"/>
      <c r="AM1398" s="392"/>
      <c r="AN1398" s="392"/>
      <c r="AO1398" s="250"/>
      <c r="AP1398" s="393"/>
      <c r="AQ1398" s="336"/>
      <c r="AR1398" s="336"/>
      <c r="AS1398" s="336"/>
      <c r="AT1398" s="336"/>
      <c r="AU1398" s="336"/>
      <c r="AV1398" s="336"/>
      <c r="AW1398" s="336"/>
      <c r="AX1398" s="336"/>
      <c r="AY1398" s="336"/>
      <c r="AZ1398" s="336"/>
      <c r="BA1398" s="336"/>
      <c r="BB1398" s="336"/>
      <c r="BC1398" s="336"/>
      <c r="BD1398" s="336"/>
      <c r="BE1398" s="336"/>
      <c r="BF1398" s="336"/>
    </row>
    <row r="1399" spans="1:58" s="109" customFormat="1" ht="12.95" customHeight="1">
      <c r="A1399" s="386"/>
      <c r="B1399" s="387"/>
      <c r="C1399" s="250"/>
      <c r="D1399" s="250"/>
      <c r="E1399" s="250"/>
      <c r="F1399" s="388"/>
      <c r="G1399" s="389"/>
      <c r="H1399" s="389"/>
      <c r="I1399" s="389"/>
      <c r="J1399" s="389"/>
      <c r="K1399" s="390"/>
      <c r="L1399" s="250"/>
      <c r="M1399" s="250"/>
      <c r="N1399" s="252"/>
      <c r="O1399" s="251" t="str">
        <f>IFERROR(INDEX('Pipe Table'!$A$3:$R$39,MATCH('WELD LOG'!N1399,'Pipe Table'!$A$3:$A$39,),MATCH('WELD LOG'!M1399,'Pipe Table'!$A$3:$R$3,0)),"")</f>
        <v/>
      </c>
      <c r="P1399" s="601">
        <f t="shared" si="21"/>
        <v>0</v>
      </c>
      <c r="Q1399" s="391"/>
      <c r="R1399" s="389"/>
      <c r="S1399" s="250"/>
      <c r="T1399" s="389"/>
      <c r="U1399" s="250"/>
      <c r="V1399" s="350"/>
      <c r="W1399" s="389"/>
      <c r="X1399" s="392"/>
      <c r="Y1399" s="392"/>
      <c r="Z1399" s="392"/>
      <c r="AA1399" s="392"/>
      <c r="AB1399" s="392"/>
      <c r="AC1399" s="392"/>
      <c r="AD1399" s="392"/>
      <c r="AE1399" s="250"/>
      <c r="AF1399" s="250"/>
      <c r="AG1399" s="315"/>
      <c r="AH1399" s="392"/>
      <c r="AI1399" s="392"/>
      <c r="AJ1399" s="392"/>
      <c r="AK1399" s="392"/>
      <c r="AL1399" s="250"/>
      <c r="AM1399" s="392"/>
      <c r="AN1399" s="392"/>
      <c r="AO1399" s="250"/>
      <c r="AP1399" s="393"/>
      <c r="AQ1399" s="336"/>
      <c r="AR1399" s="336"/>
      <c r="AS1399" s="336"/>
      <c r="AT1399" s="336"/>
      <c r="AU1399" s="336"/>
      <c r="AV1399" s="336"/>
      <c r="AW1399" s="336"/>
      <c r="AX1399" s="336"/>
      <c r="AY1399" s="336"/>
      <c r="AZ1399" s="336"/>
      <c r="BA1399" s="336"/>
      <c r="BB1399" s="336"/>
      <c r="BC1399" s="336"/>
      <c r="BD1399" s="336"/>
      <c r="BE1399" s="336"/>
      <c r="BF1399" s="336"/>
    </row>
    <row r="1400" spans="1:58" s="109" customFormat="1" ht="12.95" customHeight="1">
      <c r="A1400" s="386"/>
      <c r="B1400" s="387"/>
      <c r="C1400" s="250"/>
      <c r="D1400" s="250"/>
      <c r="E1400" s="250"/>
      <c r="F1400" s="388"/>
      <c r="G1400" s="389"/>
      <c r="H1400" s="389"/>
      <c r="I1400" s="389"/>
      <c r="J1400" s="389"/>
      <c r="K1400" s="390"/>
      <c r="L1400" s="250"/>
      <c r="M1400" s="250"/>
      <c r="N1400" s="252"/>
      <c r="O1400" s="251" t="str">
        <f>IFERROR(INDEX('Pipe Table'!$A$3:$R$39,MATCH('WELD LOG'!N1400,'Pipe Table'!$A$3:$A$39,),MATCH('WELD LOG'!M1400,'Pipe Table'!$A$3:$R$3,0)),"")</f>
        <v/>
      </c>
      <c r="P1400" s="601">
        <f t="shared" si="21"/>
        <v>0</v>
      </c>
      <c r="Q1400" s="391"/>
      <c r="R1400" s="389"/>
      <c r="S1400" s="250"/>
      <c r="T1400" s="389"/>
      <c r="U1400" s="250"/>
      <c r="V1400" s="350"/>
      <c r="W1400" s="389"/>
      <c r="X1400" s="392"/>
      <c r="Y1400" s="392"/>
      <c r="Z1400" s="392"/>
      <c r="AA1400" s="392"/>
      <c r="AB1400" s="392"/>
      <c r="AC1400" s="392"/>
      <c r="AD1400" s="392"/>
      <c r="AE1400" s="250"/>
      <c r="AF1400" s="250"/>
      <c r="AG1400" s="315"/>
      <c r="AH1400" s="392"/>
      <c r="AI1400" s="392"/>
      <c r="AJ1400" s="392"/>
      <c r="AK1400" s="392"/>
      <c r="AL1400" s="250"/>
      <c r="AM1400" s="392"/>
      <c r="AN1400" s="392"/>
      <c r="AO1400" s="250"/>
      <c r="AP1400" s="393"/>
      <c r="AQ1400" s="336"/>
      <c r="AR1400" s="336"/>
      <c r="AS1400" s="336"/>
      <c r="AT1400" s="336"/>
      <c r="AU1400" s="336"/>
      <c r="AV1400" s="336"/>
      <c r="AW1400" s="336"/>
      <c r="AX1400" s="336"/>
      <c r="AY1400" s="336"/>
      <c r="AZ1400" s="336"/>
      <c r="BA1400" s="336"/>
      <c r="BB1400" s="336"/>
      <c r="BC1400" s="336"/>
      <c r="BD1400" s="336"/>
      <c r="BE1400" s="336"/>
      <c r="BF1400" s="336"/>
    </row>
    <row r="1401" spans="1:58" s="109" customFormat="1" ht="12.95" customHeight="1">
      <c r="A1401" s="386"/>
      <c r="B1401" s="387"/>
      <c r="C1401" s="250"/>
      <c r="D1401" s="250"/>
      <c r="E1401" s="250"/>
      <c r="F1401" s="388"/>
      <c r="G1401" s="389"/>
      <c r="H1401" s="389"/>
      <c r="I1401" s="389"/>
      <c r="J1401" s="389"/>
      <c r="K1401" s="390"/>
      <c r="L1401" s="250"/>
      <c r="M1401" s="250"/>
      <c r="N1401" s="252"/>
      <c r="O1401" s="251" t="str">
        <f>IFERROR(INDEX('Pipe Table'!$A$3:$R$39,MATCH('WELD LOG'!N1401,'Pipe Table'!$A$3:$A$39,),MATCH('WELD LOG'!M1401,'Pipe Table'!$A$3:$R$3,0)),"")</f>
        <v/>
      </c>
      <c r="P1401" s="601">
        <f t="shared" si="21"/>
        <v>0</v>
      </c>
      <c r="Q1401" s="391"/>
      <c r="R1401" s="389"/>
      <c r="S1401" s="250"/>
      <c r="T1401" s="389"/>
      <c r="U1401" s="250"/>
      <c r="V1401" s="350"/>
      <c r="W1401" s="389"/>
      <c r="X1401" s="392"/>
      <c r="Y1401" s="392"/>
      <c r="Z1401" s="392"/>
      <c r="AA1401" s="392"/>
      <c r="AB1401" s="392"/>
      <c r="AC1401" s="392"/>
      <c r="AD1401" s="392"/>
      <c r="AE1401" s="250"/>
      <c r="AF1401" s="250"/>
      <c r="AG1401" s="315"/>
      <c r="AH1401" s="392"/>
      <c r="AI1401" s="392"/>
      <c r="AJ1401" s="392"/>
      <c r="AK1401" s="392"/>
      <c r="AL1401" s="250"/>
      <c r="AM1401" s="392"/>
      <c r="AN1401" s="392"/>
      <c r="AO1401" s="250"/>
      <c r="AP1401" s="393"/>
      <c r="AQ1401" s="336"/>
      <c r="AR1401" s="336"/>
      <c r="AS1401" s="336"/>
      <c r="AT1401" s="336"/>
      <c r="AU1401" s="336"/>
      <c r="AV1401" s="336"/>
      <c r="AW1401" s="336"/>
      <c r="AX1401" s="336"/>
      <c r="AY1401" s="336"/>
      <c r="AZ1401" s="336"/>
      <c r="BA1401" s="336"/>
      <c r="BB1401" s="336"/>
      <c r="BC1401" s="336"/>
      <c r="BD1401" s="336"/>
      <c r="BE1401" s="336"/>
      <c r="BF1401" s="336"/>
    </row>
    <row r="1402" spans="1:58" s="109" customFormat="1" ht="12.95" customHeight="1">
      <c r="A1402" s="386"/>
      <c r="B1402" s="387"/>
      <c r="C1402" s="250"/>
      <c r="D1402" s="250"/>
      <c r="E1402" s="250"/>
      <c r="F1402" s="388"/>
      <c r="G1402" s="389"/>
      <c r="H1402" s="389"/>
      <c r="I1402" s="389"/>
      <c r="J1402" s="389"/>
      <c r="K1402" s="390"/>
      <c r="L1402" s="250"/>
      <c r="M1402" s="250"/>
      <c r="N1402" s="252"/>
      <c r="O1402" s="251" t="str">
        <f>IFERROR(INDEX('Pipe Table'!$A$3:$R$39,MATCH('WELD LOG'!N1402,'Pipe Table'!$A$3:$A$39,),MATCH('WELD LOG'!M1402,'Pipe Table'!$A$3:$R$3,0)),"")</f>
        <v/>
      </c>
      <c r="P1402" s="601">
        <f t="shared" si="21"/>
        <v>0</v>
      </c>
      <c r="Q1402" s="391"/>
      <c r="R1402" s="389"/>
      <c r="S1402" s="250"/>
      <c r="T1402" s="389"/>
      <c r="U1402" s="250"/>
      <c r="V1402" s="350"/>
      <c r="W1402" s="389"/>
      <c r="X1402" s="392"/>
      <c r="Y1402" s="392"/>
      <c r="Z1402" s="392"/>
      <c r="AA1402" s="392"/>
      <c r="AB1402" s="392"/>
      <c r="AC1402" s="392"/>
      <c r="AD1402" s="392"/>
      <c r="AE1402" s="250"/>
      <c r="AF1402" s="250"/>
      <c r="AG1402" s="315"/>
      <c r="AH1402" s="392"/>
      <c r="AI1402" s="392"/>
      <c r="AJ1402" s="392"/>
      <c r="AK1402" s="392"/>
      <c r="AL1402" s="250"/>
      <c r="AM1402" s="392"/>
      <c r="AN1402" s="392"/>
      <c r="AO1402" s="250"/>
      <c r="AP1402" s="393"/>
      <c r="AQ1402" s="336"/>
      <c r="AR1402" s="336"/>
      <c r="AS1402" s="336"/>
      <c r="AT1402" s="336"/>
      <c r="AU1402" s="336"/>
      <c r="AV1402" s="336"/>
      <c r="AW1402" s="336"/>
      <c r="AX1402" s="336"/>
      <c r="AY1402" s="336"/>
      <c r="AZ1402" s="336"/>
      <c r="BA1402" s="336"/>
      <c r="BB1402" s="336"/>
      <c r="BC1402" s="336"/>
      <c r="BD1402" s="336"/>
      <c r="BE1402" s="336"/>
      <c r="BF1402" s="336"/>
    </row>
    <row r="1403" spans="1:58" s="109" customFormat="1" ht="12.95" customHeight="1">
      <c r="A1403" s="386"/>
      <c r="B1403" s="387"/>
      <c r="C1403" s="250"/>
      <c r="D1403" s="250"/>
      <c r="E1403" s="250"/>
      <c r="F1403" s="388"/>
      <c r="G1403" s="389"/>
      <c r="H1403" s="389"/>
      <c r="I1403" s="389"/>
      <c r="J1403" s="389"/>
      <c r="K1403" s="390"/>
      <c r="L1403" s="250"/>
      <c r="M1403" s="250"/>
      <c r="N1403" s="252"/>
      <c r="O1403" s="251" t="str">
        <f>IFERROR(INDEX('Pipe Table'!$A$3:$R$39,MATCH('WELD LOG'!N1403,'Pipe Table'!$A$3:$A$39,),MATCH('WELD LOG'!M1403,'Pipe Table'!$A$3:$R$3,0)),"")</f>
        <v/>
      </c>
      <c r="P1403" s="601">
        <f t="shared" si="21"/>
        <v>0</v>
      </c>
      <c r="Q1403" s="391"/>
      <c r="R1403" s="389"/>
      <c r="S1403" s="250"/>
      <c r="T1403" s="389"/>
      <c r="U1403" s="250"/>
      <c r="V1403" s="350"/>
      <c r="W1403" s="389"/>
      <c r="X1403" s="392"/>
      <c r="Y1403" s="392"/>
      <c r="Z1403" s="392"/>
      <c r="AA1403" s="392"/>
      <c r="AB1403" s="392"/>
      <c r="AC1403" s="392"/>
      <c r="AD1403" s="392"/>
      <c r="AE1403" s="250"/>
      <c r="AF1403" s="250"/>
      <c r="AG1403" s="315"/>
      <c r="AH1403" s="392"/>
      <c r="AI1403" s="392"/>
      <c r="AJ1403" s="392"/>
      <c r="AK1403" s="392"/>
      <c r="AL1403" s="250"/>
      <c r="AM1403" s="392"/>
      <c r="AN1403" s="392"/>
      <c r="AO1403" s="250"/>
      <c r="AP1403" s="393"/>
      <c r="AQ1403" s="336"/>
      <c r="AR1403" s="336"/>
      <c r="AS1403" s="336"/>
      <c r="AT1403" s="336"/>
      <c r="AU1403" s="336"/>
      <c r="AV1403" s="336"/>
      <c r="AW1403" s="336"/>
      <c r="AX1403" s="336"/>
      <c r="AY1403" s="336"/>
      <c r="AZ1403" s="336"/>
      <c r="BA1403" s="336"/>
      <c r="BB1403" s="336"/>
      <c r="BC1403" s="336"/>
      <c r="BD1403" s="336"/>
      <c r="BE1403" s="336"/>
      <c r="BF1403" s="336"/>
    </row>
    <row r="1404" spans="1:58" s="109" customFormat="1" ht="12.95" customHeight="1">
      <c r="A1404" s="386"/>
      <c r="B1404" s="387"/>
      <c r="C1404" s="250"/>
      <c r="D1404" s="250"/>
      <c r="E1404" s="250"/>
      <c r="F1404" s="388"/>
      <c r="G1404" s="389"/>
      <c r="H1404" s="389"/>
      <c r="I1404" s="389"/>
      <c r="J1404" s="389"/>
      <c r="K1404" s="390"/>
      <c r="L1404" s="250"/>
      <c r="M1404" s="250"/>
      <c r="N1404" s="252"/>
      <c r="O1404" s="251" t="str">
        <f>IFERROR(INDEX('Pipe Table'!$A$3:$R$39,MATCH('WELD LOG'!N1404,'Pipe Table'!$A$3:$A$39,),MATCH('WELD LOG'!M1404,'Pipe Table'!$A$3:$R$3,0)),"")</f>
        <v/>
      </c>
      <c r="P1404" s="601">
        <f t="shared" si="21"/>
        <v>0</v>
      </c>
      <c r="Q1404" s="391"/>
      <c r="R1404" s="389"/>
      <c r="S1404" s="250"/>
      <c r="T1404" s="389"/>
      <c r="U1404" s="250"/>
      <c r="V1404" s="350"/>
      <c r="W1404" s="389"/>
      <c r="X1404" s="392"/>
      <c r="Y1404" s="392"/>
      <c r="Z1404" s="392"/>
      <c r="AA1404" s="392"/>
      <c r="AB1404" s="392"/>
      <c r="AC1404" s="392"/>
      <c r="AD1404" s="392"/>
      <c r="AE1404" s="250"/>
      <c r="AF1404" s="250"/>
      <c r="AG1404" s="315"/>
      <c r="AH1404" s="392"/>
      <c r="AI1404" s="392"/>
      <c r="AJ1404" s="392"/>
      <c r="AK1404" s="392"/>
      <c r="AL1404" s="250"/>
      <c r="AM1404" s="392"/>
      <c r="AN1404" s="392"/>
      <c r="AO1404" s="250"/>
      <c r="AP1404" s="393"/>
      <c r="AQ1404" s="336"/>
      <c r="AR1404" s="336"/>
      <c r="AS1404" s="336"/>
      <c r="AT1404" s="336"/>
      <c r="AU1404" s="336"/>
      <c r="AV1404" s="336"/>
      <c r="AW1404" s="336"/>
      <c r="AX1404" s="336"/>
      <c r="AY1404" s="336"/>
      <c r="AZ1404" s="336"/>
      <c r="BA1404" s="336"/>
      <c r="BB1404" s="336"/>
      <c r="BC1404" s="336"/>
      <c r="BD1404" s="336"/>
      <c r="BE1404" s="336"/>
      <c r="BF1404" s="336"/>
    </row>
    <row r="1405" spans="1:58" s="109" customFormat="1" ht="12.95" customHeight="1">
      <c r="A1405" s="386"/>
      <c r="B1405" s="387"/>
      <c r="C1405" s="250"/>
      <c r="D1405" s="250"/>
      <c r="E1405" s="250"/>
      <c r="F1405" s="388"/>
      <c r="G1405" s="389"/>
      <c r="H1405" s="389"/>
      <c r="I1405" s="389"/>
      <c r="J1405" s="389"/>
      <c r="K1405" s="390"/>
      <c r="L1405" s="250"/>
      <c r="M1405" s="250"/>
      <c r="N1405" s="252"/>
      <c r="O1405" s="251" t="str">
        <f>IFERROR(INDEX('Pipe Table'!$A$3:$R$39,MATCH('WELD LOG'!N1405,'Pipe Table'!$A$3:$A$39,),MATCH('WELD LOG'!M1405,'Pipe Table'!$A$3:$R$3,0)),"")</f>
        <v/>
      </c>
      <c r="P1405" s="601">
        <f t="shared" si="21"/>
        <v>0</v>
      </c>
      <c r="Q1405" s="391"/>
      <c r="R1405" s="389"/>
      <c r="S1405" s="250"/>
      <c r="T1405" s="389"/>
      <c r="U1405" s="250"/>
      <c r="V1405" s="350"/>
      <c r="W1405" s="389"/>
      <c r="X1405" s="392"/>
      <c r="Y1405" s="392"/>
      <c r="Z1405" s="392"/>
      <c r="AA1405" s="392"/>
      <c r="AB1405" s="392"/>
      <c r="AC1405" s="392"/>
      <c r="AD1405" s="392"/>
      <c r="AE1405" s="250"/>
      <c r="AF1405" s="250"/>
      <c r="AG1405" s="315"/>
      <c r="AH1405" s="392"/>
      <c r="AI1405" s="392"/>
      <c r="AJ1405" s="392"/>
      <c r="AK1405" s="392"/>
      <c r="AL1405" s="250"/>
      <c r="AM1405" s="392"/>
      <c r="AN1405" s="392"/>
      <c r="AO1405" s="250"/>
      <c r="AP1405" s="393"/>
      <c r="AQ1405" s="336"/>
      <c r="AR1405" s="336"/>
      <c r="AS1405" s="336"/>
      <c r="AT1405" s="336"/>
      <c r="AU1405" s="336"/>
      <c r="AV1405" s="336"/>
      <c r="AW1405" s="336"/>
      <c r="AX1405" s="336"/>
      <c r="AY1405" s="336"/>
      <c r="AZ1405" s="336"/>
      <c r="BA1405" s="336"/>
      <c r="BB1405" s="336"/>
      <c r="BC1405" s="336"/>
      <c r="BD1405" s="336"/>
      <c r="BE1405" s="336"/>
      <c r="BF1405" s="336"/>
    </row>
    <row r="1406" spans="1:58" s="109" customFormat="1" ht="12.95" customHeight="1">
      <c r="A1406" s="386"/>
      <c r="B1406" s="387"/>
      <c r="C1406" s="250"/>
      <c r="D1406" s="250"/>
      <c r="E1406" s="250"/>
      <c r="F1406" s="388"/>
      <c r="G1406" s="389"/>
      <c r="H1406" s="389"/>
      <c r="I1406" s="389"/>
      <c r="J1406" s="389"/>
      <c r="K1406" s="390"/>
      <c r="L1406" s="250"/>
      <c r="M1406" s="250"/>
      <c r="N1406" s="252"/>
      <c r="O1406" s="251" t="str">
        <f>IFERROR(INDEX('Pipe Table'!$A$3:$R$39,MATCH('WELD LOG'!N1406,'Pipe Table'!$A$3:$A$39,),MATCH('WELD LOG'!M1406,'Pipe Table'!$A$3:$R$3,0)),"")</f>
        <v/>
      </c>
      <c r="P1406" s="601">
        <f t="shared" si="21"/>
        <v>0</v>
      </c>
      <c r="Q1406" s="391"/>
      <c r="R1406" s="389"/>
      <c r="S1406" s="250"/>
      <c r="T1406" s="389"/>
      <c r="U1406" s="250"/>
      <c r="V1406" s="350"/>
      <c r="W1406" s="389"/>
      <c r="X1406" s="392"/>
      <c r="Y1406" s="392"/>
      <c r="Z1406" s="392"/>
      <c r="AA1406" s="392"/>
      <c r="AB1406" s="392"/>
      <c r="AC1406" s="392"/>
      <c r="AD1406" s="392"/>
      <c r="AE1406" s="250"/>
      <c r="AF1406" s="250"/>
      <c r="AG1406" s="315"/>
      <c r="AH1406" s="392"/>
      <c r="AI1406" s="392"/>
      <c r="AJ1406" s="392"/>
      <c r="AK1406" s="392"/>
      <c r="AL1406" s="250"/>
      <c r="AM1406" s="392"/>
      <c r="AN1406" s="392"/>
      <c r="AO1406" s="250"/>
      <c r="AP1406" s="393"/>
      <c r="AQ1406" s="336"/>
      <c r="AR1406" s="336"/>
      <c r="AS1406" s="336"/>
      <c r="AT1406" s="336"/>
      <c r="AU1406" s="336"/>
      <c r="AV1406" s="336"/>
      <c r="AW1406" s="336"/>
      <c r="AX1406" s="336"/>
      <c r="AY1406" s="336"/>
      <c r="AZ1406" s="336"/>
      <c r="BA1406" s="336"/>
      <c r="BB1406" s="336"/>
      <c r="BC1406" s="336"/>
      <c r="BD1406" s="336"/>
      <c r="BE1406" s="336"/>
      <c r="BF1406" s="336"/>
    </row>
    <row r="1407" spans="1:58" s="109" customFormat="1" ht="12.95" customHeight="1">
      <c r="A1407" s="386"/>
      <c r="B1407" s="387"/>
      <c r="C1407" s="250"/>
      <c r="D1407" s="250"/>
      <c r="E1407" s="250"/>
      <c r="F1407" s="388"/>
      <c r="G1407" s="389"/>
      <c r="H1407" s="389"/>
      <c r="I1407" s="389"/>
      <c r="J1407" s="389"/>
      <c r="K1407" s="390"/>
      <c r="L1407" s="250"/>
      <c r="M1407" s="250"/>
      <c r="N1407" s="252"/>
      <c r="O1407" s="251" t="str">
        <f>IFERROR(INDEX('Pipe Table'!$A$3:$R$39,MATCH('WELD LOG'!N1407,'Pipe Table'!$A$3:$A$39,),MATCH('WELD LOG'!M1407,'Pipe Table'!$A$3:$R$3,0)),"")</f>
        <v/>
      </c>
      <c r="P1407" s="601">
        <f t="shared" si="21"/>
        <v>0</v>
      </c>
      <c r="Q1407" s="391"/>
      <c r="R1407" s="389"/>
      <c r="S1407" s="250"/>
      <c r="T1407" s="389"/>
      <c r="U1407" s="250"/>
      <c r="V1407" s="350"/>
      <c r="W1407" s="389"/>
      <c r="X1407" s="392"/>
      <c r="Y1407" s="392"/>
      <c r="Z1407" s="392"/>
      <c r="AA1407" s="392"/>
      <c r="AB1407" s="392"/>
      <c r="AC1407" s="392"/>
      <c r="AD1407" s="392"/>
      <c r="AE1407" s="250"/>
      <c r="AF1407" s="250"/>
      <c r="AG1407" s="315"/>
      <c r="AH1407" s="392"/>
      <c r="AI1407" s="392"/>
      <c r="AJ1407" s="392"/>
      <c r="AK1407" s="392"/>
      <c r="AL1407" s="250"/>
      <c r="AM1407" s="392"/>
      <c r="AN1407" s="392"/>
      <c r="AO1407" s="250"/>
      <c r="AP1407" s="393"/>
      <c r="AQ1407" s="336"/>
      <c r="AR1407" s="336"/>
      <c r="AS1407" s="336"/>
      <c r="AT1407" s="336"/>
      <c r="AU1407" s="336"/>
      <c r="AV1407" s="336"/>
      <c r="AW1407" s="336"/>
      <c r="AX1407" s="336"/>
      <c r="AY1407" s="336"/>
      <c r="AZ1407" s="336"/>
      <c r="BA1407" s="336"/>
      <c r="BB1407" s="336"/>
      <c r="BC1407" s="336"/>
      <c r="BD1407" s="336"/>
      <c r="BE1407" s="336"/>
      <c r="BF1407" s="336"/>
    </row>
    <row r="1408" spans="1:58" s="109" customFormat="1" ht="12.95" customHeight="1">
      <c r="A1408" s="386"/>
      <c r="B1408" s="387"/>
      <c r="C1408" s="250"/>
      <c r="D1408" s="250"/>
      <c r="E1408" s="250"/>
      <c r="F1408" s="388"/>
      <c r="G1408" s="389"/>
      <c r="H1408" s="389"/>
      <c r="I1408" s="389"/>
      <c r="J1408" s="389"/>
      <c r="K1408" s="390"/>
      <c r="L1408" s="250"/>
      <c r="M1408" s="250"/>
      <c r="N1408" s="252"/>
      <c r="O1408" s="251" t="str">
        <f>IFERROR(INDEX('Pipe Table'!$A$3:$R$39,MATCH('WELD LOG'!N1408,'Pipe Table'!$A$3:$A$39,),MATCH('WELD LOG'!M1408,'Pipe Table'!$A$3:$R$3,0)),"")</f>
        <v/>
      </c>
      <c r="P1408" s="601">
        <f t="shared" si="21"/>
        <v>0</v>
      </c>
      <c r="Q1408" s="391"/>
      <c r="R1408" s="389"/>
      <c r="S1408" s="250"/>
      <c r="T1408" s="389"/>
      <c r="U1408" s="250"/>
      <c r="V1408" s="350"/>
      <c r="W1408" s="389"/>
      <c r="X1408" s="392"/>
      <c r="Y1408" s="392"/>
      <c r="Z1408" s="392"/>
      <c r="AA1408" s="392"/>
      <c r="AB1408" s="392"/>
      <c r="AC1408" s="392"/>
      <c r="AD1408" s="392"/>
      <c r="AE1408" s="250"/>
      <c r="AF1408" s="250"/>
      <c r="AG1408" s="315"/>
      <c r="AH1408" s="392"/>
      <c r="AI1408" s="392"/>
      <c r="AJ1408" s="392"/>
      <c r="AK1408" s="392"/>
      <c r="AL1408" s="250"/>
      <c r="AM1408" s="392"/>
      <c r="AN1408" s="392"/>
      <c r="AO1408" s="250"/>
      <c r="AP1408" s="393"/>
      <c r="AQ1408" s="336"/>
      <c r="AR1408" s="336"/>
      <c r="AS1408" s="336"/>
      <c r="AT1408" s="336"/>
      <c r="AU1408" s="336"/>
      <c r="AV1408" s="336"/>
      <c r="AW1408" s="336"/>
      <c r="AX1408" s="336"/>
      <c r="AY1408" s="336"/>
      <c r="AZ1408" s="336"/>
      <c r="BA1408" s="336"/>
      <c r="BB1408" s="336"/>
      <c r="BC1408" s="336"/>
      <c r="BD1408" s="336"/>
      <c r="BE1408" s="336"/>
      <c r="BF1408" s="336"/>
    </row>
    <row r="1409" spans="1:58" s="109" customFormat="1" ht="12.95" customHeight="1">
      <c r="A1409" s="386"/>
      <c r="B1409" s="387"/>
      <c r="C1409" s="250"/>
      <c r="D1409" s="250"/>
      <c r="E1409" s="250"/>
      <c r="F1409" s="388"/>
      <c r="G1409" s="389"/>
      <c r="H1409" s="389"/>
      <c r="I1409" s="389"/>
      <c r="J1409" s="389"/>
      <c r="K1409" s="390"/>
      <c r="L1409" s="250"/>
      <c r="M1409" s="250"/>
      <c r="N1409" s="252"/>
      <c r="O1409" s="251" t="str">
        <f>IFERROR(INDEX('Pipe Table'!$A$3:$R$39,MATCH('WELD LOG'!N1409,'Pipe Table'!$A$3:$A$39,),MATCH('WELD LOG'!M1409,'Pipe Table'!$A$3:$R$3,0)),"")</f>
        <v/>
      </c>
      <c r="P1409" s="601">
        <f t="shared" si="21"/>
        <v>0</v>
      </c>
      <c r="Q1409" s="391"/>
      <c r="R1409" s="389"/>
      <c r="S1409" s="250"/>
      <c r="T1409" s="389"/>
      <c r="U1409" s="250"/>
      <c r="V1409" s="350"/>
      <c r="W1409" s="389"/>
      <c r="X1409" s="392"/>
      <c r="Y1409" s="392"/>
      <c r="Z1409" s="392"/>
      <c r="AA1409" s="392"/>
      <c r="AB1409" s="392"/>
      <c r="AC1409" s="392"/>
      <c r="AD1409" s="392"/>
      <c r="AE1409" s="250"/>
      <c r="AF1409" s="250"/>
      <c r="AG1409" s="315"/>
      <c r="AH1409" s="392"/>
      <c r="AI1409" s="392"/>
      <c r="AJ1409" s="392"/>
      <c r="AK1409" s="392"/>
      <c r="AL1409" s="250"/>
      <c r="AM1409" s="392"/>
      <c r="AN1409" s="392"/>
      <c r="AO1409" s="250"/>
      <c r="AP1409" s="393"/>
      <c r="AQ1409" s="336"/>
      <c r="AR1409" s="336"/>
      <c r="AS1409" s="336"/>
      <c r="AT1409" s="336"/>
      <c r="AU1409" s="336"/>
      <c r="AV1409" s="336"/>
      <c r="AW1409" s="336"/>
      <c r="AX1409" s="336"/>
      <c r="AY1409" s="336"/>
      <c r="AZ1409" s="336"/>
      <c r="BA1409" s="336"/>
      <c r="BB1409" s="336"/>
      <c r="BC1409" s="336"/>
      <c r="BD1409" s="336"/>
      <c r="BE1409" s="336"/>
      <c r="BF1409" s="336"/>
    </row>
    <row r="1410" spans="1:58" s="109" customFormat="1" ht="12.95" customHeight="1">
      <c r="A1410" s="386"/>
      <c r="B1410" s="387"/>
      <c r="C1410" s="250"/>
      <c r="D1410" s="250"/>
      <c r="E1410" s="250"/>
      <c r="F1410" s="388"/>
      <c r="G1410" s="389"/>
      <c r="H1410" s="389"/>
      <c r="I1410" s="389"/>
      <c r="J1410" s="389"/>
      <c r="K1410" s="390"/>
      <c r="L1410" s="250"/>
      <c r="M1410" s="250"/>
      <c r="N1410" s="252"/>
      <c r="O1410" s="251" t="str">
        <f>IFERROR(INDEX('Pipe Table'!$A$3:$R$39,MATCH('WELD LOG'!N1410,'Pipe Table'!$A$3:$A$39,),MATCH('WELD LOG'!M1410,'Pipe Table'!$A$3:$R$3,0)),"")</f>
        <v/>
      </c>
      <c r="P1410" s="601">
        <f t="shared" si="21"/>
        <v>0</v>
      </c>
      <c r="Q1410" s="391"/>
      <c r="R1410" s="389"/>
      <c r="S1410" s="250"/>
      <c r="T1410" s="389"/>
      <c r="U1410" s="250"/>
      <c r="V1410" s="350"/>
      <c r="W1410" s="389"/>
      <c r="X1410" s="392"/>
      <c r="Y1410" s="392"/>
      <c r="Z1410" s="392"/>
      <c r="AA1410" s="392"/>
      <c r="AB1410" s="392"/>
      <c r="AC1410" s="392"/>
      <c r="AD1410" s="392"/>
      <c r="AE1410" s="250"/>
      <c r="AF1410" s="250"/>
      <c r="AG1410" s="315"/>
      <c r="AH1410" s="392"/>
      <c r="AI1410" s="392"/>
      <c r="AJ1410" s="392"/>
      <c r="AK1410" s="392"/>
      <c r="AL1410" s="250"/>
      <c r="AM1410" s="392"/>
      <c r="AN1410" s="392"/>
      <c r="AO1410" s="250"/>
      <c r="AP1410" s="393"/>
      <c r="AQ1410" s="336"/>
      <c r="AR1410" s="336"/>
      <c r="AS1410" s="336"/>
      <c r="AT1410" s="336"/>
      <c r="AU1410" s="336"/>
      <c r="AV1410" s="336"/>
      <c r="AW1410" s="336"/>
      <c r="AX1410" s="336"/>
      <c r="AY1410" s="336"/>
      <c r="AZ1410" s="336"/>
      <c r="BA1410" s="336"/>
      <c r="BB1410" s="336"/>
      <c r="BC1410" s="336"/>
      <c r="BD1410" s="336"/>
      <c r="BE1410" s="336"/>
      <c r="BF1410" s="336"/>
    </row>
    <row r="1411" spans="1:58" s="109" customFormat="1" ht="12.95" customHeight="1">
      <c r="A1411" s="386"/>
      <c r="B1411" s="387"/>
      <c r="C1411" s="250"/>
      <c r="D1411" s="250"/>
      <c r="E1411" s="250"/>
      <c r="F1411" s="388"/>
      <c r="G1411" s="389"/>
      <c r="H1411" s="389"/>
      <c r="I1411" s="389"/>
      <c r="J1411" s="389"/>
      <c r="K1411" s="390"/>
      <c r="L1411" s="250"/>
      <c r="M1411" s="250"/>
      <c r="N1411" s="252"/>
      <c r="O1411" s="251" t="str">
        <f>IFERROR(INDEX('Pipe Table'!$A$3:$R$39,MATCH('WELD LOG'!N1411,'Pipe Table'!$A$3:$A$39,),MATCH('WELD LOG'!M1411,'Pipe Table'!$A$3:$R$3,0)),"")</f>
        <v/>
      </c>
      <c r="P1411" s="601">
        <f t="shared" si="21"/>
        <v>0</v>
      </c>
      <c r="Q1411" s="391"/>
      <c r="R1411" s="389"/>
      <c r="S1411" s="250"/>
      <c r="T1411" s="389"/>
      <c r="U1411" s="250"/>
      <c r="V1411" s="350"/>
      <c r="W1411" s="389"/>
      <c r="X1411" s="392"/>
      <c r="Y1411" s="392"/>
      <c r="Z1411" s="392"/>
      <c r="AA1411" s="392"/>
      <c r="AB1411" s="392"/>
      <c r="AC1411" s="392"/>
      <c r="AD1411" s="392"/>
      <c r="AE1411" s="250"/>
      <c r="AF1411" s="250"/>
      <c r="AG1411" s="315"/>
      <c r="AH1411" s="392"/>
      <c r="AI1411" s="392"/>
      <c r="AJ1411" s="392"/>
      <c r="AK1411" s="392"/>
      <c r="AL1411" s="250"/>
      <c r="AM1411" s="392"/>
      <c r="AN1411" s="392"/>
      <c r="AO1411" s="250"/>
      <c r="AP1411" s="393"/>
      <c r="AQ1411" s="336"/>
      <c r="AR1411" s="336"/>
      <c r="AS1411" s="336"/>
      <c r="AT1411" s="336"/>
      <c r="AU1411" s="336"/>
      <c r="AV1411" s="336"/>
      <c r="AW1411" s="336"/>
      <c r="AX1411" s="336"/>
      <c r="AY1411" s="336"/>
      <c r="AZ1411" s="336"/>
      <c r="BA1411" s="336"/>
      <c r="BB1411" s="336"/>
      <c r="BC1411" s="336"/>
      <c r="BD1411" s="336"/>
      <c r="BE1411" s="336"/>
      <c r="BF1411" s="336"/>
    </row>
    <row r="1412" spans="1:58" s="109" customFormat="1" ht="12.95" customHeight="1">
      <c r="A1412" s="386"/>
      <c r="B1412" s="387"/>
      <c r="C1412" s="250"/>
      <c r="D1412" s="250"/>
      <c r="E1412" s="250"/>
      <c r="F1412" s="388"/>
      <c r="G1412" s="389"/>
      <c r="H1412" s="389"/>
      <c r="I1412" s="389"/>
      <c r="J1412" s="389"/>
      <c r="K1412" s="390"/>
      <c r="L1412" s="250"/>
      <c r="M1412" s="250"/>
      <c r="N1412" s="252"/>
      <c r="O1412" s="251" t="str">
        <f>IFERROR(INDEX('Pipe Table'!$A$3:$R$39,MATCH('WELD LOG'!N1412,'Pipe Table'!$A$3:$A$39,),MATCH('WELD LOG'!M1412,'Pipe Table'!$A$3:$R$3,0)),"")</f>
        <v/>
      </c>
      <c r="P1412" s="601">
        <f t="shared" si="21"/>
        <v>0</v>
      </c>
      <c r="Q1412" s="391"/>
      <c r="R1412" s="389"/>
      <c r="S1412" s="250"/>
      <c r="T1412" s="389"/>
      <c r="U1412" s="250"/>
      <c r="V1412" s="350"/>
      <c r="W1412" s="389"/>
      <c r="X1412" s="392"/>
      <c r="Y1412" s="392"/>
      <c r="Z1412" s="392"/>
      <c r="AA1412" s="392"/>
      <c r="AB1412" s="392"/>
      <c r="AC1412" s="392"/>
      <c r="AD1412" s="392"/>
      <c r="AE1412" s="250"/>
      <c r="AF1412" s="250"/>
      <c r="AG1412" s="315"/>
      <c r="AH1412" s="392"/>
      <c r="AI1412" s="392"/>
      <c r="AJ1412" s="392"/>
      <c r="AK1412" s="392"/>
      <c r="AL1412" s="250"/>
      <c r="AM1412" s="392"/>
      <c r="AN1412" s="392"/>
      <c r="AO1412" s="250"/>
      <c r="AP1412" s="393"/>
      <c r="AQ1412" s="336"/>
      <c r="AR1412" s="336"/>
      <c r="AS1412" s="336"/>
      <c r="AT1412" s="336"/>
      <c r="AU1412" s="336"/>
      <c r="AV1412" s="336"/>
      <c r="AW1412" s="336"/>
      <c r="AX1412" s="336"/>
      <c r="AY1412" s="336"/>
      <c r="AZ1412" s="336"/>
      <c r="BA1412" s="336"/>
      <c r="BB1412" s="336"/>
      <c r="BC1412" s="336"/>
      <c r="BD1412" s="336"/>
      <c r="BE1412" s="336"/>
      <c r="BF1412" s="336"/>
    </row>
    <row r="1413" spans="1:58" s="109" customFormat="1" ht="12.95" customHeight="1">
      <c r="A1413" s="386"/>
      <c r="B1413" s="387"/>
      <c r="C1413" s="250"/>
      <c r="D1413" s="250"/>
      <c r="E1413" s="250"/>
      <c r="F1413" s="388"/>
      <c r="G1413" s="389"/>
      <c r="H1413" s="389"/>
      <c r="I1413" s="389"/>
      <c r="J1413" s="389"/>
      <c r="K1413" s="390"/>
      <c r="L1413" s="250"/>
      <c r="M1413" s="250"/>
      <c r="N1413" s="252"/>
      <c r="O1413" s="251" t="str">
        <f>IFERROR(INDEX('Pipe Table'!$A$3:$R$39,MATCH('WELD LOG'!N1413,'Pipe Table'!$A$3:$A$39,),MATCH('WELD LOG'!M1413,'Pipe Table'!$A$3:$R$3,0)),"")</f>
        <v/>
      </c>
      <c r="P1413" s="601">
        <f t="shared" si="21"/>
        <v>0</v>
      </c>
      <c r="Q1413" s="391"/>
      <c r="R1413" s="389"/>
      <c r="S1413" s="250"/>
      <c r="T1413" s="389"/>
      <c r="U1413" s="250"/>
      <c r="V1413" s="350"/>
      <c r="W1413" s="389"/>
      <c r="X1413" s="392"/>
      <c r="Y1413" s="392"/>
      <c r="Z1413" s="392"/>
      <c r="AA1413" s="392"/>
      <c r="AB1413" s="392"/>
      <c r="AC1413" s="392"/>
      <c r="AD1413" s="392"/>
      <c r="AE1413" s="250"/>
      <c r="AF1413" s="250"/>
      <c r="AG1413" s="315"/>
      <c r="AH1413" s="392"/>
      <c r="AI1413" s="392"/>
      <c r="AJ1413" s="392"/>
      <c r="AK1413" s="392"/>
      <c r="AL1413" s="250"/>
      <c r="AM1413" s="392"/>
      <c r="AN1413" s="392"/>
      <c r="AO1413" s="250"/>
      <c r="AP1413" s="393"/>
      <c r="AQ1413" s="336"/>
      <c r="AR1413" s="336"/>
      <c r="AS1413" s="336"/>
      <c r="AT1413" s="336"/>
      <c r="AU1413" s="336"/>
      <c r="AV1413" s="336"/>
      <c r="AW1413" s="336"/>
      <c r="AX1413" s="336"/>
      <c r="AY1413" s="336"/>
      <c r="AZ1413" s="336"/>
      <c r="BA1413" s="336"/>
      <c r="BB1413" s="336"/>
      <c r="BC1413" s="336"/>
      <c r="BD1413" s="336"/>
      <c r="BE1413" s="336"/>
      <c r="BF1413" s="336"/>
    </row>
    <row r="1414" spans="1:58" s="109" customFormat="1" ht="12.95" customHeight="1">
      <c r="A1414" s="386"/>
      <c r="B1414" s="387"/>
      <c r="C1414" s="250"/>
      <c r="D1414" s="250"/>
      <c r="E1414" s="250"/>
      <c r="F1414" s="388"/>
      <c r="G1414" s="389"/>
      <c r="H1414" s="389"/>
      <c r="I1414" s="389"/>
      <c r="J1414" s="389"/>
      <c r="K1414" s="390"/>
      <c r="L1414" s="250"/>
      <c r="M1414" s="250"/>
      <c r="N1414" s="252"/>
      <c r="O1414" s="251" t="str">
        <f>IFERROR(INDEX('Pipe Table'!$A$3:$R$39,MATCH('WELD LOG'!N1414,'Pipe Table'!$A$3:$A$39,),MATCH('WELD LOG'!M1414,'Pipe Table'!$A$3:$R$3,0)),"")</f>
        <v/>
      </c>
      <c r="P1414" s="601">
        <f t="shared" ref="P1414:P1477" si="22">N1414*PI()</f>
        <v>0</v>
      </c>
      <c r="Q1414" s="391"/>
      <c r="R1414" s="389"/>
      <c r="S1414" s="250"/>
      <c r="T1414" s="389"/>
      <c r="U1414" s="250"/>
      <c r="V1414" s="350"/>
      <c r="W1414" s="389"/>
      <c r="X1414" s="392"/>
      <c r="Y1414" s="392"/>
      <c r="Z1414" s="392"/>
      <c r="AA1414" s="392"/>
      <c r="AB1414" s="392"/>
      <c r="AC1414" s="392"/>
      <c r="AD1414" s="392"/>
      <c r="AE1414" s="250"/>
      <c r="AF1414" s="250"/>
      <c r="AG1414" s="315"/>
      <c r="AH1414" s="392"/>
      <c r="AI1414" s="392"/>
      <c r="AJ1414" s="392"/>
      <c r="AK1414" s="392"/>
      <c r="AL1414" s="250"/>
      <c r="AM1414" s="392"/>
      <c r="AN1414" s="392"/>
      <c r="AO1414" s="250"/>
      <c r="AP1414" s="393"/>
      <c r="AQ1414" s="336"/>
      <c r="AR1414" s="336"/>
      <c r="AS1414" s="336"/>
      <c r="AT1414" s="336"/>
      <c r="AU1414" s="336"/>
      <c r="AV1414" s="336"/>
      <c r="AW1414" s="336"/>
      <c r="AX1414" s="336"/>
      <c r="AY1414" s="336"/>
      <c r="AZ1414" s="336"/>
      <c r="BA1414" s="336"/>
      <c r="BB1414" s="336"/>
      <c r="BC1414" s="336"/>
      <c r="BD1414" s="336"/>
      <c r="BE1414" s="336"/>
      <c r="BF1414" s="336"/>
    </row>
    <row r="1415" spans="1:58" s="109" customFormat="1" ht="12.95" customHeight="1">
      <c r="A1415" s="386"/>
      <c r="B1415" s="387"/>
      <c r="C1415" s="250"/>
      <c r="D1415" s="250"/>
      <c r="E1415" s="250"/>
      <c r="F1415" s="388"/>
      <c r="G1415" s="389"/>
      <c r="H1415" s="389"/>
      <c r="I1415" s="389"/>
      <c r="J1415" s="389"/>
      <c r="K1415" s="390"/>
      <c r="L1415" s="250"/>
      <c r="M1415" s="250"/>
      <c r="N1415" s="252"/>
      <c r="O1415" s="251" t="str">
        <f>IFERROR(INDEX('Pipe Table'!$A$3:$R$39,MATCH('WELD LOG'!N1415,'Pipe Table'!$A$3:$A$39,),MATCH('WELD LOG'!M1415,'Pipe Table'!$A$3:$R$3,0)),"")</f>
        <v/>
      </c>
      <c r="P1415" s="601">
        <f t="shared" si="22"/>
        <v>0</v>
      </c>
      <c r="Q1415" s="391"/>
      <c r="R1415" s="389"/>
      <c r="S1415" s="250"/>
      <c r="T1415" s="389"/>
      <c r="U1415" s="250"/>
      <c r="V1415" s="350"/>
      <c r="W1415" s="389"/>
      <c r="X1415" s="392"/>
      <c r="Y1415" s="392"/>
      <c r="Z1415" s="392"/>
      <c r="AA1415" s="392"/>
      <c r="AB1415" s="392"/>
      <c r="AC1415" s="392"/>
      <c r="AD1415" s="392"/>
      <c r="AE1415" s="250"/>
      <c r="AF1415" s="250"/>
      <c r="AG1415" s="315"/>
      <c r="AH1415" s="392"/>
      <c r="AI1415" s="392"/>
      <c r="AJ1415" s="392"/>
      <c r="AK1415" s="392"/>
      <c r="AL1415" s="250"/>
      <c r="AM1415" s="392"/>
      <c r="AN1415" s="392"/>
      <c r="AO1415" s="250"/>
      <c r="AP1415" s="393"/>
      <c r="AQ1415" s="336"/>
      <c r="AR1415" s="336"/>
      <c r="AS1415" s="336"/>
      <c r="AT1415" s="336"/>
      <c r="AU1415" s="336"/>
      <c r="AV1415" s="336"/>
      <c r="AW1415" s="336"/>
      <c r="AX1415" s="336"/>
      <c r="AY1415" s="336"/>
      <c r="AZ1415" s="336"/>
      <c r="BA1415" s="336"/>
      <c r="BB1415" s="336"/>
      <c r="BC1415" s="336"/>
      <c r="BD1415" s="336"/>
      <c r="BE1415" s="336"/>
      <c r="BF1415" s="336"/>
    </row>
    <row r="1416" spans="1:58" s="109" customFormat="1" ht="12.95" customHeight="1">
      <c r="A1416" s="386"/>
      <c r="B1416" s="387"/>
      <c r="C1416" s="250"/>
      <c r="D1416" s="250"/>
      <c r="E1416" s="250"/>
      <c r="F1416" s="388"/>
      <c r="G1416" s="389"/>
      <c r="H1416" s="389"/>
      <c r="I1416" s="389"/>
      <c r="J1416" s="389"/>
      <c r="K1416" s="390"/>
      <c r="L1416" s="250"/>
      <c r="M1416" s="250"/>
      <c r="N1416" s="252"/>
      <c r="O1416" s="251" t="str">
        <f>IFERROR(INDEX('Pipe Table'!$A$3:$R$39,MATCH('WELD LOG'!N1416,'Pipe Table'!$A$3:$A$39,),MATCH('WELD LOG'!M1416,'Pipe Table'!$A$3:$R$3,0)),"")</f>
        <v/>
      </c>
      <c r="P1416" s="601">
        <f t="shared" si="22"/>
        <v>0</v>
      </c>
      <c r="Q1416" s="391"/>
      <c r="R1416" s="389"/>
      <c r="S1416" s="250"/>
      <c r="T1416" s="389"/>
      <c r="U1416" s="250"/>
      <c r="V1416" s="350"/>
      <c r="W1416" s="389"/>
      <c r="X1416" s="392"/>
      <c r="Y1416" s="392"/>
      <c r="Z1416" s="392"/>
      <c r="AA1416" s="392"/>
      <c r="AB1416" s="392"/>
      <c r="AC1416" s="392"/>
      <c r="AD1416" s="392"/>
      <c r="AE1416" s="250"/>
      <c r="AF1416" s="250"/>
      <c r="AG1416" s="315"/>
      <c r="AH1416" s="392"/>
      <c r="AI1416" s="392"/>
      <c r="AJ1416" s="392"/>
      <c r="AK1416" s="392"/>
      <c r="AL1416" s="250"/>
      <c r="AM1416" s="392"/>
      <c r="AN1416" s="392"/>
      <c r="AO1416" s="250"/>
      <c r="AP1416" s="393"/>
      <c r="AQ1416" s="336"/>
      <c r="AR1416" s="336"/>
      <c r="AS1416" s="336"/>
      <c r="AT1416" s="336"/>
      <c r="AU1416" s="336"/>
      <c r="AV1416" s="336"/>
      <c r="AW1416" s="336"/>
      <c r="AX1416" s="336"/>
      <c r="AY1416" s="336"/>
      <c r="AZ1416" s="336"/>
      <c r="BA1416" s="336"/>
      <c r="BB1416" s="336"/>
      <c r="BC1416" s="336"/>
      <c r="BD1416" s="336"/>
      <c r="BE1416" s="336"/>
      <c r="BF1416" s="336"/>
    </row>
    <row r="1417" spans="1:58" s="109" customFormat="1" ht="12.95" customHeight="1">
      <c r="A1417" s="386"/>
      <c r="B1417" s="387"/>
      <c r="C1417" s="250"/>
      <c r="D1417" s="250"/>
      <c r="E1417" s="250"/>
      <c r="F1417" s="388"/>
      <c r="G1417" s="389"/>
      <c r="H1417" s="389"/>
      <c r="I1417" s="389"/>
      <c r="J1417" s="389"/>
      <c r="K1417" s="390"/>
      <c r="L1417" s="250"/>
      <c r="M1417" s="250"/>
      <c r="N1417" s="252"/>
      <c r="O1417" s="251" t="str">
        <f>IFERROR(INDEX('Pipe Table'!$A$3:$R$39,MATCH('WELD LOG'!N1417,'Pipe Table'!$A$3:$A$39,),MATCH('WELD LOG'!M1417,'Pipe Table'!$A$3:$R$3,0)),"")</f>
        <v/>
      </c>
      <c r="P1417" s="601">
        <f t="shared" si="22"/>
        <v>0</v>
      </c>
      <c r="Q1417" s="391"/>
      <c r="R1417" s="389"/>
      <c r="S1417" s="250"/>
      <c r="T1417" s="389"/>
      <c r="U1417" s="250"/>
      <c r="V1417" s="350"/>
      <c r="W1417" s="389"/>
      <c r="X1417" s="392"/>
      <c r="Y1417" s="392"/>
      <c r="Z1417" s="392"/>
      <c r="AA1417" s="392"/>
      <c r="AB1417" s="392"/>
      <c r="AC1417" s="392"/>
      <c r="AD1417" s="392"/>
      <c r="AE1417" s="250"/>
      <c r="AF1417" s="250"/>
      <c r="AG1417" s="315"/>
      <c r="AH1417" s="392"/>
      <c r="AI1417" s="392"/>
      <c r="AJ1417" s="392"/>
      <c r="AK1417" s="392"/>
      <c r="AL1417" s="250"/>
      <c r="AM1417" s="392"/>
      <c r="AN1417" s="392"/>
      <c r="AO1417" s="250"/>
      <c r="AP1417" s="393"/>
      <c r="AQ1417" s="336"/>
      <c r="AR1417" s="336"/>
      <c r="AS1417" s="336"/>
      <c r="AT1417" s="336"/>
      <c r="AU1417" s="336"/>
      <c r="AV1417" s="336"/>
      <c r="AW1417" s="336"/>
      <c r="AX1417" s="336"/>
      <c r="AY1417" s="336"/>
      <c r="AZ1417" s="336"/>
      <c r="BA1417" s="336"/>
      <c r="BB1417" s="336"/>
      <c r="BC1417" s="336"/>
      <c r="BD1417" s="336"/>
      <c r="BE1417" s="336"/>
      <c r="BF1417" s="336"/>
    </row>
    <row r="1418" spans="1:58" s="109" customFormat="1" ht="12.95" customHeight="1">
      <c r="A1418" s="386"/>
      <c r="B1418" s="387"/>
      <c r="C1418" s="250"/>
      <c r="D1418" s="250"/>
      <c r="E1418" s="250"/>
      <c r="F1418" s="388"/>
      <c r="G1418" s="389"/>
      <c r="H1418" s="389"/>
      <c r="I1418" s="389"/>
      <c r="J1418" s="389"/>
      <c r="K1418" s="390"/>
      <c r="L1418" s="250"/>
      <c r="M1418" s="250"/>
      <c r="N1418" s="252"/>
      <c r="O1418" s="251" t="str">
        <f>IFERROR(INDEX('Pipe Table'!$A$3:$R$39,MATCH('WELD LOG'!N1418,'Pipe Table'!$A$3:$A$39,),MATCH('WELD LOG'!M1418,'Pipe Table'!$A$3:$R$3,0)),"")</f>
        <v/>
      </c>
      <c r="P1418" s="601">
        <f t="shared" si="22"/>
        <v>0</v>
      </c>
      <c r="Q1418" s="391"/>
      <c r="R1418" s="389"/>
      <c r="S1418" s="250"/>
      <c r="T1418" s="389"/>
      <c r="U1418" s="250"/>
      <c r="V1418" s="350"/>
      <c r="W1418" s="389"/>
      <c r="X1418" s="392"/>
      <c r="Y1418" s="392"/>
      <c r="Z1418" s="392"/>
      <c r="AA1418" s="392"/>
      <c r="AB1418" s="392"/>
      <c r="AC1418" s="392"/>
      <c r="AD1418" s="392"/>
      <c r="AE1418" s="250"/>
      <c r="AF1418" s="250"/>
      <c r="AG1418" s="315"/>
      <c r="AH1418" s="392"/>
      <c r="AI1418" s="392"/>
      <c r="AJ1418" s="392"/>
      <c r="AK1418" s="392"/>
      <c r="AL1418" s="250"/>
      <c r="AM1418" s="392"/>
      <c r="AN1418" s="392"/>
      <c r="AO1418" s="250"/>
      <c r="AP1418" s="393"/>
      <c r="AQ1418" s="336"/>
      <c r="AR1418" s="336"/>
      <c r="AS1418" s="336"/>
      <c r="AT1418" s="336"/>
      <c r="AU1418" s="336"/>
      <c r="AV1418" s="336"/>
      <c r="AW1418" s="336"/>
      <c r="AX1418" s="336"/>
      <c r="AY1418" s="336"/>
      <c r="AZ1418" s="336"/>
      <c r="BA1418" s="336"/>
      <c r="BB1418" s="336"/>
      <c r="BC1418" s="336"/>
      <c r="BD1418" s="336"/>
      <c r="BE1418" s="336"/>
      <c r="BF1418" s="336"/>
    </row>
    <row r="1419" spans="1:58" s="109" customFormat="1" ht="12.95" customHeight="1">
      <c r="A1419" s="386"/>
      <c r="B1419" s="387"/>
      <c r="C1419" s="250"/>
      <c r="D1419" s="250"/>
      <c r="E1419" s="250"/>
      <c r="F1419" s="388"/>
      <c r="G1419" s="389"/>
      <c r="H1419" s="389"/>
      <c r="I1419" s="389"/>
      <c r="J1419" s="389"/>
      <c r="K1419" s="390"/>
      <c r="L1419" s="250"/>
      <c r="M1419" s="250"/>
      <c r="N1419" s="252"/>
      <c r="O1419" s="251" t="str">
        <f>IFERROR(INDEX('Pipe Table'!$A$3:$R$39,MATCH('WELD LOG'!N1419,'Pipe Table'!$A$3:$A$39,),MATCH('WELD LOG'!M1419,'Pipe Table'!$A$3:$R$3,0)),"")</f>
        <v/>
      </c>
      <c r="P1419" s="601">
        <f t="shared" si="22"/>
        <v>0</v>
      </c>
      <c r="Q1419" s="391"/>
      <c r="R1419" s="389"/>
      <c r="S1419" s="250"/>
      <c r="T1419" s="389"/>
      <c r="U1419" s="250"/>
      <c r="V1419" s="350"/>
      <c r="W1419" s="389"/>
      <c r="X1419" s="392"/>
      <c r="Y1419" s="392"/>
      <c r="Z1419" s="392"/>
      <c r="AA1419" s="392"/>
      <c r="AB1419" s="392"/>
      <c r="AC1419" s="392"/>
      <c r="AD1419" s="392"/>
      <c r="AE1419" s="250"/>
      <c r="AF1419" s="250"/>
      <c r="AG1419" s="315"/>
      <c r="AH1419" s="392"/>
      <c r="AI1419" s="392"/>
      <c r="AJ1419" s="392"/>
      <c r="AK1419" s="392"/>
      <c r="AL1419" s="250"/>
      <c r="AM1419" s="392"/>
      <c r="AN1419" s="392"/>
      <c r="AO1419" s="250"/>
      <c r="AP1419" s="393"/>
      <c r="AQ1419" s="336"/>
      <c r="AR1419" s="336"/>
      <c r="AS1419" s="336"/>
      <c r="AT1419" s="336"/>
      <c r="AU1419" s="336"/>
      <c r="AV1419" s="336"/>
      <c r="AW1419" s="336"/>
      <c r="AX1419" s="336"/>
      <c r="AY1419" s="336"/>
      <c r="AZ1419" s="336"/>
      <c r="BA1419" s="336"/>
      <c r="BB1419" s="336"/>
      <c r="BC1419" s="336"/>
      <c r="BD1419" s="336"/>
      <c r="BE1419" s="336"/>
      <c r="BF1419" s="336"/>
    </row>
    <row r="1420" spans="1:58" s="109" customFormat="1" ht="12.95" customHeight="1">
      <c r="A1420" s="386"/>
      <c r="B1420" s="387"/>
      <c r="C1420" s="250"/>
      <c r="D1420" s="250"/>
      <c r="E1420" s="250"/>
      <c r="F1420" s="388"/>
      <c r="G1420" s="389"/>
      <c r="H1420" s="389"/>
      <c r="I1420" s="389"/>
      <c r="J1420" s="389"/>
      <c r="K1420" s="390"/>
      <c r="L1420" s="250"/>
      <c r="M1420" s="250"/>
      <c r="N1420" s="252"/>
      <c r="O1420" s="251" t="str">
        <f>IFERROR(INDEX('Pipe Table'!$A$3:$R$39,MATCH('WELD LOG'!N1420,'Pipe Table'!$A$3:$A$39,),MATCH('WELD LOG'!M1420,'Pipe Table'!$A$3:$R$3,0)),"")</f>
        <v/>
      </c>
      <c r="P1420" s="601">
        <f t="shared" si="22"/>
        <v>0</v>
      </c>
      <c r="Q1420" s="391"/>
      <c r="R1420" s="389"/>
      <c r="S1420" s="250"/>
      <c r="T1420" s="389"/>
      <c r="U1420" s="250"/>
      <c r="V1420" s="350"/>
      <c r="W1420" s="389"/>
      <c r="X1420" s="392"/>
      <c r="Y1420" s="392"/>
      <c r="Z1420" s="392"/>
      <c r="AA1420" s="392"/>
      <c r="AB1420" s="392"/>
      <c r="AC1420" s="392"/>
      <c r="AD1420" s="392"/>
      <c r="AE1420" s="250"/>
      <c r="AF1420" s="250"/>
      <c r="AG1420" s="315"/>
      <c r="AH1420" s="392"/>
      <c r="AI1420" s="392"/>
      <c r="AJ1420" s="392"/>
      <c r="AK1420" s="392"/>
      <c r="AL1420" s="250"/>
      <c r="AM1420" s="392"/>
      <c r="AN1420" s="392"/>
      <c r="AO1420" s="250"/>
      <c r="AP1420" s="393"/>
      <c r="AQ1420" s="336"/>
      <c r="AR1420" s="336"/>
      <c r="AS1420" s="336"/>
      <c r="AT1420" s="336"/>
      <c r="AU1420" s="336"/>
      <c r="AV1420" s="336"/>
      <c r="AW1420" s="336"/>
      <c r="AX1420" s="336"/>
      <c r="AY1420" s="336"/>
      <c r="AZ1420" s="336"/>
      <c r="BA1420" s="336"/>
      <c r="BB1420" s="336"/>
      <c r="BC1420" s="336"/>
      <c r="BD1420" s="336"/>
      <c r="BE1420" s="336"/>
      <c r="BF1420" s="336"/>
    </row>
    <row r="1421" spans="1:58" s="109" customFormat="1" ht="12.95" customHeight="1">
      <c r="A1421" s="386"/>
      <c r="B1421" s="387"/>
      <c r="C1421" s="250"/>
      <c r="D1421" s="250"/>
      <c r="E1421" s="250"/>
      <c r="F1421" s="388"/>
      <c r="G1421" s="389"/>
      <c r="H1421" s="389"/>
      <c r="I1421" s="389"/>
      <c r="J1421" s="389"/>
      <c r="K1421" s="390"/>
      <c r="L1421" s="250"/>
      <c r="M1421" s="250"/>
      <c r="N1421" s="252"/>
      <c r="O1421" s="251" t="str">
        <f>IFERROR(INDEX('Pipe Table'!$A$3:$R$39,MATCH('WELD LOG'!N1421,'Pipe Table'!$A$3:$A$39,),MATCH('WELD LOG'!M1421,'Pipe Table'!$A$3:$R$3,0)),"")</f>
        <v/>
      </c>
      <c r="P1421" s="601">
        <f t="shared" si="22"/>
        <v>0</v>
      </c>
      <c r="Q1421" s="391"/>
      <c r="R1421" s="389"/>
      <c r="S1421" s="250"/>
      <c r="T1421" s="389"/>
      <c r="U1421" s="250"/>
      <c r="V1421" s="350"/>
      <c r="W1421" s="389"/>
      <c r="X1421" s="392"/>
      <c r="Y1421" s="392"/>
      <c r="Z1421" s="392"/>
      <c r="AA1421" s="392"/>
      <c r="AB1421" s="392"/>
      <c r="AC1421" s="392"/>
      <c r="AD1421" s="392"/>
      <c r="AE1421" s="250"/>
      <c r="AF1421" s="250"/>
      <c r="AG1421" s="315"/>
      <c r="AH1421" s="392"/>
      <c r="AI1421" s="392"/>
      <c r="AJ1421" s="392"/>
      <c r="AK1421" s="392"/>
      <c r="AL1421" s="250"/>
      <c r="AM1421" s="392"/>
      <c r="AN1421" s="392"/>
      <c r="AO1421" s="250"/>
      <c r="AP1421" s="393"/>
      <c r="AQ1421" s="336"/>
      <c r="AR1421" s="336"/>
      <c r="AS1421" s="336"/>
      <c r="AT1421" s="336"/>
      <c r="AU1421" s="336"/>
      <c r="AV1421" s="336"/>
      <c r="AW1421" s="336"/>
      <c r="AX1421" s="336"/>
      <c r="AY1421" s="336"/>
      <c r="AZ1421" s="336"/>
      <c r="BA1421" s="336"/>
      <c r="BB1421" s="336"/>
      <c r="BC1421" s="336"/>
      <c r="BD1421" s="336"/>
      <c r="BE1421" s="336"/>
      <c r="BF1421" s="336"/>
    </row>
    <row r="1422" spans="1:58" s="109" customFormat="1" ht="12.95" customHeight="1">
      <c r="A1422" s="386"/>
      <c r="B1422" s="387"/>
      <c r="C1422" s="250"/>
      <c r="D1422" s="250"/>
      <c r="E1422" s="250"/>
      <c r="F1422" s="388"/>
      <c r="G1422" s="389"/>
      <c r="H1422" s="389"/>
      <c r="I1422" s="389"/>
      <c r="J1422" s="389"/>
      <c r="K1422" s="390"/>
      <c r="L1422" s="250"/>
      <c r="M1422" s="250"/>
      <c r="N1422" s="252"/>
      <c r="O1422" s="251" t="str">
        <f>IFERROR(INDEX('Pipe Table'!$A$3:$R$39,MATCH('WELD LOG'!N1422,'Pipe Table'!$A$3:$A$39,),MATCH('WELD LOG'!M1422,'Pipe Table'!$A$3:$R$3,0)),"")</f>
        <v/>
      </c>
      <c r="P1422" s="601">
        <f t="shared" si="22"/>
        <v>0</v>
      </c>
      <c r="Q1422" s="391"/>
      <c r="R1422" s="389"/>
      <c r="S1422" s="250"/>
      <c r="T1422" s="389"/>
      <c r="U1422" s="250"/>
      <c r="V1422" s="350"/>
      <c r="W1422" s="389"/>
      <c r="X1422" s="392"/>
      <c r="Y1422" s="392"/>
      <c r="Z1422" s="392"/>
      <c r="AA1422" s="392"/>
      <c r="AB1422" s="392"/>
      <c r="AC1422" s="392"/>
      <c r="AD1422" s="392"/>
      <c r="AE1422" s="250"/>
      <c r="AF1422" s="250"/>
      <c r="AG1422" s="315"/>
      <c r="AH1422" s="392"/>
      <c r="AI1422" s="392"/>
      <c r="AJ1422" s="392"/>
      <c r="AK1422" s="392"/>
      <c r="AL1422" s="250"/>
      <c r="AM1422" s="392"/>
      <c r="AN1422" s="392"/>
      <c r="AO1422" s="250"/>
      <c r="AP1422" s="393"/>
      <c r="AQ1422" s="336"/>
      <c r="AR1422" s="336"/>
      <c r="AS1422" s="336"/>
      <c r="AT1422" s="336"/>
      <c r="AU1422" s="336"/>
      <c r="AV1422" s="336"/>
      <c r="AW1422" s="336"/>
      <c r="AX1422" s="336"/>
      <c r="AY1422" s="336"/>
      <c r="AZ1422" s="336"/>
      <c r="BA1422" s="336"/>
      <c r="BB1422" s="336"/>
      <c r="BC1422" s="336"/>
      <c r="BD1422" s="336"/>
      <c r="BE1422" s="336"/>
      <c r="BF1422" s="336"/>
    </row>
    <row r="1423" spans="1:58" s="109" customFormat="1" ht="12.95" customHeight="1">
      <c r="A1423" s="386"/>
      <c r="B1423" s="387"/>
      <c r="C1423" s="250"/>
      <c r="D1423" s="250"/>
      <c r="E1423" s="250"/>
      <c r="F1423" s="388"/>
      <c r="G1423" s="389"/>
      <c r="H1423" s="389"/>
      <c r="I1423" s="389"/>
      <c r="J1423" s="389"/>
      <c r="K1423" s="390"/>
      <c r="L1423" s="250"/>
      <c r="M1423" s="250"/>
      <c r="N1423" s="252"/>
      <c r="O1423" s="251" t="str">
        <f>IFERROR(INDEX('Pipe Table'!$A$3:$R$39,MATCH('WELD LOG'!N1423,'Pipe Table'!$A$3:$A$39,),MATCH('WELD LOG'!M1423,'Pipe Table'!$A$3:$R$3,0)),"")</f>
        <v/>
      </c>
      <c r="P1423" s="601">
        <f t="shared" si="22"/>
        <v>0</v>
      </c>
      <c r="Q1423" s="391"/>
      <c r="R1423" s="389"/>
      <c r="S1423" s="250"/>
      <c r="T1423" s="389"/>
      <c r="U1423" s="250"/>
      <c r="V1423" s="350"/>
      <c r="W1423" s="389"/>
      <c r="X1423" s="392"/>
      <c r="Y1423" s="392"/>
      <c r="Z1423" s="392"/>
      <c r="AA1423" s="392"/>
      <c r="AB1423" s="392"/>
      <c r="AC1423" s="392"/>
      <c r="AD1423" s="392"/>
      <c r="AE1423" s="250"/>
      <c r="AF1423" s="250"/>
      <c r="AG1423" s="315"/>
      <c r="AH1423" s="392"/>
      <c r="AI1423" s="392"/>
      <c r="AJ1423" s="392"/>
      <c r="AK1423" s="392"/>
      <c r="AL1423" s="250"/>
      <c r="AM1423" s="392"/>
      <c r="AN1423" s="392"/>
      <c r="AO1423" s="250"/>
      <c r="AP1423" s="393"/>
      <c r="AQ1423" s="336"/>
      <c r="AR1423" s="336"/>
      <c r="AS1423" s="336"/>
      <c r="AT1423" s="336"/>
      <c r="AU1423" s="336"/>
      <c r="AV1423" s="336"/>
      <c r="AW1423" s="336"/>
      <c r="AX1423" s="336"/>
      <c r="AY1423" s="336"/>
      <c r="AZ1423" s="336"/>
      <c r="BA1423" s="336"/>
      <c r="BB1423" s="336"/>
      <c r="BC1423" s="336"/>
      <c r="BD1423" s="336"/>
      <c r="BE1423" s="336"/>
      <c r="BF1423" s="336"/>
    </row>
    <row r="1424" spans="1:58" s="109" customFormat="1" ht="12.95" customHeight="1">
      <c r="A1424" s="386"/>
      <c r="B1424" s="387"/>
      <c r="C1424" s="250"/>
      <c r="D1424" s="250"/>
      <c r="E1424" s="250"/>
      <c r="F1424" s="388"/>
      <c r="G1424" s="389"/>
      <c r="H1424" s="389"/>
      <c r="I1424" s="389"/>
      <c r="J1424" s="389"/>
      <c r="K1424" s="390"/>
      <c r="L1424" s="250"/>
      <c r="M1424" s="250"/>
      <c r="N1424" s="252"/>
      <c r="O1424" s="251" t="str">
        <f>IFERROR(INDEX('Pipe Table'!$A$3:$R$39,MATCH('WELD LOG'!N1424,'Pipe Table'!$A$3:$A$39,),MATCH('WELD LOG'!M1424,'Pipe Table'!$A$3:$R$3,0)),"")</f>
        <v/>
      </c>
      <c r="P1424" s="601">
        <f t="shared" si="22"/>
        <v>0</v>
      </c>
      <c r="Q1424" s="391"/>
      <c r="R1424" s="389"/>
      <c r="S1424" s="250"/>
      <c r="T1424" s="389"/>
      <c r="U1424" s="250"/>
      <c r="V1424" s="350"/>
      <c r="W1424" s="389"/>
      <c r="X1424" s="392"/>
      <c r="Y1424" s="392"/>
      <c r="Z1424" s="392"/>
      <c r="AA1424" s="392"/>
      <c r="AB1424" s="392"/>
      <c r="AC1424" s="392"/>
      <c r="AD1424" s="392"/>
      <c r="AE1424" s="250"/>
      <c r="AF1424" s="250"/>
      <c r="AG1424" s="315"/>
      <c r="AH1424" s="392"/>
      <c r="AI1424" s="392"/>
      <c r="AJ1424" s="392"/>
      <c r="AK1424" s="392"/>
      <c r="AL1424" s="250"/>
      <c r="AM1424" s="392"/>
      <c r="AN1424" s="392"/>
      <c r="AO1424" s="250"/>
      <c r="AP1424" s="393"/>
      <c r="AQ1424" s="336"/>
      <c r="AR1424" s="336"/>
      <c r="AS1424" s="336"/>
      <c r="AT1424" s="336"/>
      <c r="AU1424" s="336"/>
      <c r="AV1424" s="336"/>
      <c r="AW1424" s="336"/>
      <c r="AX1424" s="336"/>
      <c r="AY1424" s="336"/>
      <c r="AZ1424" s="336"/>
      <c r="BA1424" s="336"/>
      <c r="BB1424" s="336"/>
      <c r="BC1424" s="336"/>
      <c r="BD1424" s="336"/>
      <c r="BE1424" s="336"/>
      <c r="BF1424" s="336"/>
    </row>
    <row r="1425" spans="1:58" s="109" customFormat="1" ht="12.95" customHeight="1">
      <c r="A1425" s="386"/>
      <c r="B1425" s="387"/>
      <c r="C1425" s="250"/>
      <c r="D1425" s="250"/>
      <c r="E1425" s="250"/>
      <c r="F1425" s="388"/>
      <c r="G1425" s="389"/>
      <c r="H1425" s="389"/>
      <c r="I1425" s="389"/>
      <c r="J1425" s="389"/>
      <c r="K1425" s="390"/>
      <c r="L1425" s="250"/>
      <c r="M1425" s="250"/>
      <c r="N1425" s="252"/>
      <c r="O1425" s="251" t="str">
        <f>IFERROR(INDEX('Pipe Table'!$A$3:$R$39,MATCH('WELD LOG'!N1425,'Pipe Table'!$A$3:$A$39,),MATCH('WELD LOG'!M1425,'Pipe Table'!$A$3:$R$3,0)),"")</f>
        <v/>
      </c>
      <c r="P1425" s="601">
        <f t="shared" si="22"/>
        <v>0</v>
      </c>
      <c r="Q1425" s="391"/>
      <c r="R1425" s="389"/>
      <c r="S1425" s="250"/>
      <c r="T1425" s="389"/>
      <c r="U1425" s="250"/>
      <c r="V1425" s="350"/>
      <c r="W1425" s="389"/>
      <c r="X1425" s="392"/>
      <c r="Y1425" s="392"/>
      <c r="Z1425" s="392"/>
      <c r="AA1425" s="392"/>
      <c r="AB1425" s="392"/>
      <c r="AC1425" s="392"/>
      <c r="AD1425" s="392"/>
      <c r="AE1425" s="250"/>
      <c r="AF1425" s="250"/>
      <c r="AG1425" s="315"/>
      <c r="AH1425" s="392"/>
      <c r="AI1425" s="392"/>
      <c r="AJ1425" s="392"/>
      <c r="AK1425" s="392"/>
      <c r="AL1425" s="250"/>
      <c r="AM1425" s="392"/>
      <c r="AN1425" s="392"/>
      <c r="AO1425" s="250"/>
      <c r="AP1425" s="393"/>
      <c r="AQ1425" s="336"/>
      <c r="AR1425" s="336"/>
      <c r="AS1425" s="336"/>
      <c r="AT1425" s="336"/>
      <c r="AU1425" s="336"/>
      <c r="AV1425" s="336"/>
      <c r="AW1425" s="336"/>
      <c r="AX1425" s="336"/>
      <c r="AY1425" s="336"/>
      <c r="AZ1425" s="336"/>
      <c r="BA1425" s="336"/>
      <c r="BB1425" s="336"/>
      <c r="BC1425" s="336"/>
      <c r="BD1425" s="336"/>
      <c r="BE1425" s="336"/>
      <c r="BF1425" s="336"/>
    </row>
    <row r="1426" spans="1:58" s="109" customFormat="1" ht="12.95" customHeight="1">
      <c r="A1426" s="386"/>
      <c r="B1426" s="387"/>
      <c r="C1426" s="250"/>
      <c r="D1426" s="250"/>
      <c r="E1426" s="250"/>
      <c r="F1426" s="388"/>
      <c r="G1426" s="389"/>
      <c r="H1426" s="389"/>
      <c r="I1426" s="389"/>
      <c r="J1426" s="389"/>
      <c r="K1426" s="390"/>
      <c r="L1426" s="250"/>
      <c r="M1426" s="250"/>
      <c r="N1426" s="252"/>
      <c r="O1426" s="251" t="str">
        <f>IFERROR(INDEX('Pipe Table'!$A$3:$R$39,MATCH('WELD LOG'!N1426,'Pipe Table'!$A$3:$A$39,),MATCH('WELD LOG'!M1426,'Pipe Table'!$A$3:$R$3,0)),"")</f>
        <v/>
      </c>
      <c r="P1426" s="601">
        <f t="shared" si="22"/>
        <v>0</v>
      </c>
      <c r="Q1426" s="391"/>
      <c r="R1426" s="389"/>
      <c r="S1426" s="250"/>
      <c r="T1426" s="389"/>
      <c r="U1426" s="250"/>
      <c r="V1426" s="350"/>
      <c r="W1426" s="389"/>
      <c r="X1426" s="392"/>
      <c r="Y1426" s="392"/>
      <c r="Z1426" s="392"/>
      <c r="AA1426" s="392"/>
      <c r="AB1426" s="392"/>
      <c r="AC1426" s="392"/>
      <c r="AD1426" s="392"/>
      <c r="AE1426" s="250"/>
      <c r="AF1426" s="250"/>
      <c r="AG1426" s="315"/>
      <c r="AH1426" s="392"/>
      <c r="AI1426" s="392"/>
      <c r="AJ1426" s="392"/>
      <c r="AK1426" s="392"/>
      <c r="AL1426" s="250"/>
      <c r="AM1426" s="392"/>
      <c r="AN1426" s="392"/>
      <c r="AO1426" s="250"/>
      <c r="AP1426" s="393"/>
      <c r="AQ1426" s="336"/>
      <c r="AR1426" s="336"/>
      <c r="AS1426" s="336"/>
      <c r="AT1426" s="336"/>
      <c r="AU1426" s="336"/>
      <c r="AV1426" s="336"/>
      <c r="AW1426" s="336"/>
      <c r="AX1426" s="336"/>
      <c r="AY1426" s="336"/>
      <c r="AZ1426" s="336"/>
      <c r="BA1426" s="336"/>
      <c r="BB1426" s="336"/>
      <c r="BC1426" s="336"/>
      <c r="BD1426" s="336"/>
      <c r="BE1426" s="336"/>
      <c r="BF1426" s="336"/>
    </row>
    <row r="1427" spans="1:58" s="109" customFormat="1" ht="12.95" customHeight="1">
      <c r="A1427" s="386"/>
      <c r="B1427" s="387"/>
      <c r="C1427" s="250"/>
      <c r="D1427" s="250"/>
      <c r="E1427" s="250"/>
      <c r="F1427" s="388"/>
      <c r="G1427" s="389"/>
      <c r="H1427" s="389"/>
      <c r="I1427" s="389"/>
      <c r="J1427" s="389"/>
      <c r="K1427" s="390"/>
      <c r="L1427" s="250"/>
      <c r="M1427" s="250"/>
      <c r="N1427" s="252"/>
      <c r="O1427" s="251" t="str">
        <f>IFERROR(INDEX('Pipe Table'!$A$3:$R$39,MATCH('WELD LOG'!N1427,'Pipe Table'!$A$3:$A$39,),MATCH('WELD LOG'!M1427,'Pipe Table'!$A$3:$R$3,0)),"")</f>
        <v/>
      </c>
      <c r="P1427" s="601">
        <f t="shared" si="22"/>
        <v>0</v>
      </c>
      <c r="Q1427" s="391"/>
      <c r="R1427" s="389"/>
      <c r="S1427" s="250"/>
      <c r="T1427" s="389"/>
      <c r="U1427" s="250"/>
      <c r="V1427" s="350"/>
      <c r="W1427" s="389"/>
      <c r="X1427" s="392"/>
      <c r="Y1427" s="392"/>
      <c r="Z1427" s="392"/>
      <c r="AA1427" s="392"/>
      <c r="AB1427" s="392"/>
      <c r="AC1427" s="392"/>
      <c r="AD1427" s="392"/>
      <c r="AE1427" s="250"/>
      <c r="AF1427" s="250"/>
      <c r="AG1427" s="315"/>
      <c r="AH1427" s="392"/>
      <c r="AI1427" s="392"/>
      <c r="AJ1427" s="392"/>
      <c r="AK1427" s="392"/>
      <c r="AL1427" s="250"/>
      <c r="AM1427" s="392"/>
      <c r="AN1427" s="392"/>
      <c r="AO1427" s="250"/>
      <c r="AP1427" s="393"/>
      <c r="AQ1427" s="336"/>
      <c r="AR1427" s="336"/>
      <c r="AS1427" s="336"/>
      <c r="AT1427" s="336"/>
      <c r="AU1427" s="336"/>
      <c r="AV1427" s="336"/>
      <c r="AW1427" s="336"/>
      <c r="AX1427" s="336"/>
      <c r="AY1427" s="336"/>
      <c r="AZ1427" s="336"/>
      <c r="BA1427" s="336"/>
      <c r="BB1427" s="336"/>
      <c r="BC1427" s="336"/>
      <c r="BD1427" s="336"/>
      <c r="BE1427" s="336"/>
      <c r="BF1427" s="336"/>
    </row>
    <row r="1428" spans="1:58" s="109" customFormat="1" ht="12.95" customHeight="1">
      <c r="A1428" s="386"/>
      <c r="B1428" s="387"/>
      <c r="C1428" s="250"/>
      <c r="D1428" s="250"/>
      <c r="E1428" s="250"/>
      <c r="F1428" s="388"/>
      <c r="G1428" s="389"/>
      <c r="H1428" s="389"/>
      <c r="I1428" s="389"/>
      <c r="J1428" s="389"/>
      <c r="K1428" s="390"/>
      <c r="L1428" s="250"/>
      <c r="M1428" s="250"/>
      <c r="N1428" s="252"/>
      <c r="O1428" s="251" t="str">
        <f>IFERROR(INDEX('Pipe Table'!$A$3:$R$39,MATCH('WELD LOG'!N1428,'Pipe Table'!$A$3:$A$39,),MATCH('WELD LOG'!M1428,'Pipe Table'!$A$3:$R$3,0)),"")</f>
        <v/>
      </c>
      <c r="P1428" s="601">
        <f t="shared" si="22"/>
        <v>0</v>
      </c>
      <c r="Q1428" s="391"/>
      <c r="R1428" s="389"/>
      <c r="S1428" s="250"/>
      <c r="T1428" s="389"/>
      <c r="U1428" s="250"/>
      <c r="V1428" s="350"/>
      <c r="W1428" s="389"/>
      <c r="X1428" s="392"/>
      <c r="Y1428" s="392"/>
      <c r="Z1428" s="392"/>
      <c r="AA1428" s="392"/>
      <c r="AB1428" s="392"/>
      <c r="AC1428" s="392"/>
      <c r="AD1428" s="392"/>
      <c r="AE1428" s="250"/>
      <c r="AF1428" s="250"/>
      <c r="AG1428" s="315"/>
      <c r="AH1428" s="392"/>
      <c r="AI1428" s="392"/>
      <c r="AJ1428" s="392"/>
      <c r="AK1428" s="392"/>
      <c r="AL1428" s="250"/>
      <c r="AM1428" s="392"/>
      <c r="AN1428" s="392"/>
      <c r="AO1428" s="250"/>
      <c r="AP1428" s="393"/>
      <c r="AQ1428" s="336"/>
      <c r="AR1428" s="336"/>
      <c r="AS1428" s="336"/>
      <c r="AT1428" s="336"/>
      <c r="AU1428" s="336"/>
      <c r="AV1428" s="336"/>
      <c r="AW1428" s="336"/>
      <c r="AX1428" s="336"/>
      <c r="AY1428" s="336"/>
      <c r="AZ1428" s="336"/>
      <c r="BA1428" s="336"/>
      <c r="BB1428" s="336"/>
      <c r="BC1428" s="336"/>
      <c r="BD1428" s="336"/>
      <c r="BE1428" s="336"/>
      <c r="BF1428" s="336"/>
    </row>
    <row r="1429" spans="1:58" s="109" customFormat="1" ht="12.95" customHeight="1">
      <c r="A1429" s="386"/>
      <c r="B1429" s="387"/>
      <c r="C1429" s="250"/>
      <c r="D1429" s="250"/>
      <c r="E1429" s="250"/>
      <c r="F1429" s="388"/>
      <c r="G1429" s="389"/>
      <c r="H1429" s="389"/>
      <c r="I1429" s="389"/>
      <c r="J1429" s="389"/>
      <c r="K1429" s="390"/>
      <c r="L1429" s="250"/>
      <c r="M1429" s="250"/>
      <c r="N1429" s="252"/>
      <c r="O1429" s="251" t="str">
        <f>IFERROR(INDEX('Pipe Table'!$A$3:$R$39,MATCH('WELD LOG'!N1429,'Pipe Table'!$A$3:$A$39,),MATCH('WELD LOG'!M1429,'Pipe Table'!$A$3:$R$3,0)),"")</f>
        <v/>
      </c>
      <c r="P1429" s="601">
        <f t="shared" si="22"/>
        <v>0</v>
      </c>
      <c r="Q1429" s="391"/>
      <c r="R1429" s="389"/>
      <c r="S1429" s="250"/>
      <c r="T1429" s="389"/>
      <c r="U1429" s="250"/>
      <c r="V1429" s="350"/>
      <c r="W1429" s="389"/>
      <c r="X1429" s="392"/>
      <c r="Y1429" s="392"/>
      <c r="Z1429" s="392"/>
      <c r="AA1429" s="392"/>
      <c r="AB1429" s="392"/>
      <c r="AC1429" s="392"/>
      <c r="AD1429" s="392"/>
      <c r="AE1429" s="250"/>
      <c r="AF1429" s="250"/>
      <c r="AG1429" s="315"/>
      <c r="AH1429" s="392"/>
      <c r="AI1429" s="392"/>
      <c r="AJ1429" s="392"/>
      <c r="AK1429" s="392"/>
      <c r="AL1429" s="250"/>
      <c r="AM1429" s="392"/>
      <c r="AN1429" s="392"/>
      <c r="AO1429" s="250"/>
      <c r="AP1429" s="393"/>
      <c r="AQ1429" s="336"/>
      <c r="AR1429" s="336"/>
      <c r="AS1429" s="336"/>
      <c r="AT1429" s="336"/>
      <c r="AU1429" s="336"/>
      <c r="AV1429" s="336"/>
      <c r="AW1429" s="336"/>
      <c r="AX1429" s="336"/>
      <c r="AY1429" s="336"/>
      <c r="AZ1429" s="336"/>
      <c r="BA1429" s="336"/>
      <c r="BB1429" s="336"/>
      <c r="BC1429" s="336"/>
      <c r="BD1429" s="336"/>
      <c r="BE1429" s="336"/>
      <c r="BF1429" s="336"/>
    </row>
    <row r="1430" spans="1:58" s="109" customFormat="1" ht="12.95" customHeight="1">
      <c r="A1430" s="386"/>
      <c r="B1430" s="387"/>
      <c r="C1430" s="250"/>
      <c r="D1430" s="250"/>
      <c r="E1430" s="250"/>
      <c r="F1430" s="388"/>
      <c r="G1430" s="389"/>
      <c r="H1430" s="389"/>
      <c r="I1430" s="389"/>
      <c r="J1430" s="389"/>
      <c r="K1430" s="390"/>
      <c r="L1430" s="250"/>
      <c r="M1430" s="250"/>
      <c r="N1430" s="252"/>
      <c r="O1430" s="251" t="str">
        <f>IFERROR(INDEX('Pipe Table'!$A$3:$R$39,MATCH('WELD LOG'!N1430,'Pipe Table'!$A$3:$A$39,),MATCH('WELD LOG'!M1430,'Pipe Table'!$A$3:$R$3,0)),"")</f>
        <v/>
      </c>
      <c r="P1430" s="601">
        <f t="shared" si="22"/>
        <v>0</v>
      </c>
      <c r="Q1430" s="391"/>
      <c r="R1430" s="389"/>
      <c r="S1430" s="250"/>
      <c r="T1430" s="389"/>
      <c r="U1430" s="250"/>
      <c r="V1430" s="350"/>
      <c r="W1430" s="389"/>
      <c r="X1430" s="392"/>
      <c r="Y1430" s="392"/>
      <c r="Z1430" s="392"/>
      <c r="AA1430" s="392"/>
      <c r="AB1430" s="392"/>
      <c r="AC1430" s="392"/>
      <c r="AD1430" s="392"/>
      <c r="AE1430" s="250"/>
      <c r="AF1430" s="250"/>
      <c r="AG1430" s="315"/>
      <c r="AH1430" s="392"/>
      <c r="AI1430" s="392"/>
      <c r="AJ1430" s="392"/>
      <c r="AK1430" s="392"/>
      <c r="AL1430" s="250"/>
      <c r="AM1430" s="392"/>
      <c r="AN1430" s="392"/>
      <c r="AO1430" s="250"/>
      <c r="AP1430" s="393"/>
      <c r="AQ1430" s="336"/>
      <c r="AR1430" s="336"/>
      <c r="AS1430" s="336"/>
      <c r="AT1430" s="336"/>
      <c r="AU1430" s="336"/>
      <c r="AV1430" s="336"/>
      <c r="AW1430" s="336"/>
      <c r="AX1430" s="336"/>
      <c r="AY1430" s="336"/>
      <c r="AZ1430" s="336"/>
      <c r="BA1430" s="336"/>
      <c r="BB1430" s="336"/>
      <c r="BC1430" s="336"/>
      <c r="BD1430" s="336"/>
      <c r="BE1430" s="336"/>
      <c r="BF1430" s="336"/>
    </row>
    <row r="1431" spans="1:58" s="109" customFormat="1" ht="12.95" customHeight="1">
      <c r="A1431" s="386"/>
      <c r="B1431" s="387"/>
      <c r="C1431" s="250"/>
      <c r="D1431" s="250"/>
      <c r="E1431" s="250"/>
      <c r="F1431" s="388"/>
      <c r="G1431" s="389"/>
      <c r="H1431" s="389"/>
      <c r="I1431" s="389"/>
      <c r="J1431" s="389"/>
      <c r="K1431" s="390"/>
      <c r="L1431" s="250"/>
      <c r="M1431" s="250"/>
      <c r="N1431" s="252"/>
      <c r="O1431" s="251" t="str">
        <f>IFERROR(INDEX('Pipe Table'!$A$3:$R$39,MATCH('WELD LOG'!N1431,'Pipe Table'!$A$3:$A$39,),MATCH('WELD LOG'!M1431,'Pipe Table'!$A$3:$R$3,0)),"")</f>
        <v/>
      </c>
      <c r="P1431" s="601">
        <f t="shared" si="22"/>
        <v>0</v>
      </c>
      <c r="Q1431" s="391"/>
      <c r="R1431" s="389"/>
      <c r="S1431" s="250"/>
      <c r="T1431" s="389"/>
      <c r="U1431" s="250"/>
      <c r="V1431" s="350"/>
      <c r="W1431" s="389"/>
      <c r="X1431" s="392"/>
      <c r="Y1431" s="392"/>
      <c r="Z1431" s="392"/>
      <c r="AA1431" s="392"/>
      <c r="AB1431" s="392"/>
      <c r="AC1431" s="392"/>
      <c r="AD1431" s="392"/>
      <c r="AE1431" s="250"/>
      <c r="AF1431" s="250"/>
      <c r="AG1431" s="315"/>
      <c r="AH1431" s="392"/>
      <c r="AI1431" s="392"/>
      <c r="AJ1431" s="392"/>
      <c r="AK1431" s="392"/>
      <c r="AL1431" s="250"/>
      <c r="AM1431" s="392"/>
      <c r="AN1431" s="392"/>
      <c r="AO1431" s="250"/>
      <c r="AP1431" s="393"/>
      <c r="AQ1431" s="336"/>
      <c r="AR1431" s="336"/>
      <c r="AS1431" s="336"/>
      <c r="AT1431" s="336"/>
      <c r="AU1431" s="336"/>
      <c r="AV1431" s="336"/>
      <c r="AW1431" s="336"/>
      <c r="AX1431" s="336"/>
      <c r="AY1431" s="336"/>
      <c r="AZ1431" s="336"/>
      <c r="BA1431" s="336"/>
      <c r="BB1431" s="336"/>
      <c r="BC1431" s="336"/>
      <c r="BD1431" s="336"/>
      <c r="BE1431" s="336"/>
      <c r="BF1431" s="336"/>
    </row>
    <row r="1432" spans="1:58" s="109" customFormat="1" ht="12.95" customHeight="1">
      <c r="A1432" s="386"/>
      <c r="B1432" s="387"/>
      <c r="C1432" s="250"/>
      <c r="D1432" s="250"/>
      <c r="E1432" s="250"/>
      <c r="F1432" s="388"/>
      <c r="G1432" s="389"/>
      <c r="H1432" s="389"/>
      <c r="I1432" s="389"/>
      <c r="J1432" s="389"/>
      <c r="K1432" s="390"/>
      <c r="L1432" s="250"/>
      <c r="M1432" s="250"/>
      <c r="N1432" s="252"/>
      <c r="O1432" s="251" t="str">
        <f>IFERROR(INDEX('Pipe Table'!$A$3:$R$39,MATCH('WELD LOG'!N1432,'Pipe Table'!$A$3:$A$39,),MATCH('WELD LOG'!M1432,'Pipe Table'!$A$3:$R$3,0)),"")</f>
        <v/>
      </c>
      <c r="P1432" s="601">
        <f t="shared" si="22"/>
        <v>0</v>
      </c>
      <c r="Q1432" s="391"/>
      <c r="R1432" s="389"/>
      <c r="S1432" s="250"/>
      <c r="T1432" s="389"/>
      <c r="U1432" s="250"/>
      <c r="V1432" s="350"/>
      <c r="W1432" s="389"/>
      <c r="X1432" s="392"/>
      <c r="Y1432" s="392"/>
      <c r="Z1432" s="392"/>
      <c r="AA1432" s="392"/>
      <c r="AB1432" s="392"/>
      <c r="AC1432" s="392"/>
      <c r="AD1432" s="392"/>
      <c r="AE1432" s="250"/>
      <c r="AF1432" s="250"/>
      <c r="AG1432" s="315"/>
      <c r="AH1432" s="392"/>
      <c r="AI1432" s="392"/>
      <c r="AJ1432" s="392"/>
      <c r="AK1432" s="392"/>
      <c r="AL1432" s="250"/>
      <c r="AM1432" s="392"/>
      <c r="AN1432" s="392"/>
      <c r="AO1432" s="250"/>
      <c r="AP1432" s="393"/>
      <c r="AQ1432" s="336"/>
      <c r="AR1432" s="336"/>
      <c r="AS1432" s="336"/>
      <c r="AT1432" s="336"/>
      <c r="AU1432" s="336"/>
      <c r="AV1432" s="336"/>
      <c r="AW1432" s="336"/>
      <c r="AX1432" s="336"/>
      <c r="AY1432" s="336"/>
      <c r="AZ1432" s="336"/>
      <c r="BA1432" s="336"/>
      <c r="BB1432" s="336"/>
      <c r="BC1432" s="336"/>
      <c r="BD1432" s="336"/>
      <c r="BE1432" s="336"/>
      <c r="BF1432" s="336"/>
    </row>
    <row r="1433" spans="1:58" s="109" customFormat="1" ht="12.95" customHeight="1">
      <c r="A1433" s="386"/>
      <c r="B1433" s="387"/>
      <c r="C1433" s="250"/>
      <c r="D1433" s="250"/>
      <c r="E1433" s="250"/>
      <c r="F1433" s="388"/>
      <c r="G1433" s="389"/>
      <c r="H1433" s="389"/>
      <c r="I1433" s="389"/>
      <c r="J1433" s="389"/>
      <c r="K1433" s="390"/>
      <c r="L1433" s="250"/>
      <c r="M1433" s="250"/>
      <c r="N1433" s="252"/>
      <c r="O1433" s="251" t="str">
        <f>IFERROR(INDEX('Pipe Table'!$A$3:$R$39,MATCH('WELD LOG'!N1433,'Pipe Table'!$A$3:$A$39,),MATCH('WELD LOG'!M1433,'Pipe Table'!$A$3:$R$3,0)),"")</f>
        <v/>
      </c>
      <c r="P1433" s="601">
        <f t="shared" si="22"/>
        <v>0</v>
      </c>
      <c r="Q1433" s="391"/>
      <c r="R1433" s="389"/>
      <c r="S1433" s="250"/>
      <c r="T1433" s="389"/>
      <c r="U1433" s="250"/>
      <c r="V1433" s="350"/>
      <c r="W1433" s="389"/>
      <c r="X1433" s="392"/>
      <c r="Y1433" s="392"/>
      <c r="Z1433" s="392"/>
      <c r="AA1433" s="392"/>
      <c r="AB1433" s="392"/>
      <c r="AC1433" s="392"/>
      <c r="AD1433" s="392"/>
      <c r="AE1433" s="250"/>
      <c r="AF1433" s="250"/>
      <c r="AG1433" s="315"/>
      <c r="AH1433" s="392"/>
      <c r="AI1433" s="392"/>
      <c r="AJ1433" s="392"/>
      <c r="AK1433" s="392"/>
      <c r="AL1433" s="250"/>
      <c r="AM1433" s="392"/>
      <c r="AN1433" s="392"/>
      <c r="AO1433" s="250"/>
      <c r="AP1433" s="393"/>
      <c r="AQ1433" s="336"/>
      <c r="AR1433" s="336"/>
      <c r="AS1433" s="336"/>
      <c r="AT1433" s="336"/>
      <c r="AU1433" s="336"/>
      <c r="AV1433" s="336"/>
      <c r="AW1433" s="336"/>
      <c r="AX1433" s="336"/>
      <c r="AY1433" s="336"/>
      <c r="AZ1433" s="336"/>
      <c r="BA1433" s="336"/>
      <c r="BB1433" s="336"/>
      <c r="BC1433" s="336"/>
      <c r="BD1433" s="336"/>
      <c r="BE1433" s="336"/>
      <c r="BF1433" s="336"/>
    </row>
    <row r="1434" spans="1:58" s="109" customFormat="1" ht="12.95" customHeight="1">
      <c r="A1434" s="386"/>
      <c r="B1434" s="387"/>
      <c r="C1434" s="250"/>
      <c r="D1434" s="250"/>
      <c r="E1434" s="250"/>
      <c r="F1434" s="388"/>
      <c r="G1434" s="389"/>
      <c r="H1434" s="389"/>
      <c r="I1434" s="389"/>
      <c r="J1434" s="389"/>
      <c r="K1434" s="390"/>
      <c r="L1434" s="250"/>
      <c r="M1434" s="250"/>
      <c r="N1434" s="252"/>
      <c r="O1434" s="251" t="str">
        <f>IFERROR(INDEX('Pipe Table'!$A$3:$R$39,MATCH('WELD LOG'!N1434,'Pipe Table'!$A$3:$A$39,),MATCH('WELD LOG'!M1434,'Pipe Table'!$A$3:$R$3,0)),"")</f>
        <v/>
      </c>
      <c r="P1434" s="601">
        <f t="shared" si="22"/>
        <v>0</v>
      </c>
      <c r="Q1434" s="391"/>
      <c r="R1434" s="389"/>
      <c r="S1434" s="250"/>
      <c r="T1434" s="389"/>
      <c r="U1434" s="250"/>
      <c r="V1434" s="350"/>
      <c r="W1434" s="389"/>
      <c r="X1434" s="392"/>
      <c r="Y1434" s="392"/>
      <c r="Z1434" s="392"/>
      <c r="AA1434" s="392"/>
      <c r="AB1434" s="392"/>
      <c r="AC1434" s="392"/>
      <c r="AD1434" s="392"/>
      <c r="AE1434" s="250"/>
      <c r="AF1434" s="250"/>
      <c r="AG1434" s="315"/>
      <c r="AH1434" s="392"/>
      <c r="AI1434" s="392"/>
      <c r="AJ1434" s="392"/>
      <c r="AK1434" s="392"/>
      <c r="AL1434" s="250"/>
      <c r="AM1434" s="392"/>
      <c r="AN1434" s="392"/>
      <c r="AO1434" s="250"/>
      <c r="AP1434" s="393"/>
      <c r="AQ1434" s="336"/>
      <c r="AR1434" s="336"/>
      <c r="AS1434" s="336"/>
      <c r="AT1434" s="336"/>
      <c r="AU1434" s="336"/>
      <c r="AV1434" s="336"/>
      <c r="AW1434" s="336"/>
      <c r="AX1434" s="336"/>
      <c r="AY1434" s="336"/>
      <c r="AZ1434" s="336"/>
      <c r="BA1434" s="336"/>
      <c r="BB1434" s="336"/>
      <c r="BC1434" s="336"/>
      <c r="BD1434" s="336"/>
      <c r="BE1434" s="336"/>
      <c r="BF1434" s="336"/>
    </row>
    <row r="1435" spans="1:58" s="109" customFormat="1" ht="12.95" customHeight="1">
      <c r="A1435" s="386"/>
      <c r="B1435" s="387"/>
      <c r="C1435" s="250"/>
      <c r="D1435" s="250"/>
      <c r="E1435" s="250"/>
      <c r="F1435" s="388"/>
      <c r="G1435" s="389"/>
      <c r="H1435" s="389"/>
      <c r="I1435" s="389"/>
      <c r="J1435" s="389"/>
      <c r="K1435" s="390"/>
      <c r="L1435" s="250"/>
      <c r="M1435" s="250"/>
      <c r="N1435" s="252"/>
      <c r="O1435" s="251" t="str">
        <f>IFERROR(INDEX('Pipe Table'!$A$3:$R$39,MATCH('WELD LOG'!N1435,'Pipe Table'!$A$3:$A$39,),MATCH('WELD LOG'!M1435,'Pipe Table'!$A$3:$R$3,0)),"")</f>
        <v/>
      </c>
      <c r="P1435" s="601">
        <f t="shared" si="22"/>
        <v>0</v>
      </c>
      <c r="Q1435" s="391"/>
      <c r="R1435" s="389"/>
      <c r="S1435" s="250"/>
      <c r="T1435" s="389"/>
      <c r="U1435" s="250"/>
      <c r="V1435" s="350"/>
      <c r="W1435" s="389"/>
      <c r="X1435" s="392"/>
      <c r="Y1435" s="392"/>
      <c r="Z1435" s="392"/>
      <c r="AA1435" s="392"/>
      <c r="AB1435" s="392"/>
      <c r="AC1435" s="392"/>
      <c r="AD1435" s="392"/>
      <c r="AE1435" s="250"/>
      <c r="AF1435" s="250"/>
      <c r="AG1435" s="315"/>
      <c r="AH1435" s="392"/>
      <c r="AI1435" s="392"/>
      <c r="AJ1435" s="392"/>
      <c r="AK1435" s="392"/>
      <c r="AL1435" s="250"/>
      <c r="AM1435" s="392"/>
      <c r="AN1435" s="392"/>
      <c r="AO1435" s="250"/>
      <c r="AP1435" s="393"/>
      <c r="AQ1435" s="336"/>
      <c r="AR1435" s="336"/>
      <c r="AS1435" s="336"/>
      <c r="AT1435" s="336"/>
      <c r="AU1435" s="336"/>
      <c r="AV1435" s="336"/>
      <c r="AW1435" s="336"/>
      <c r="AX1435" s="336"/>
      <c r="AY1435" s="336"/>
      <c r="AZ1435" s="336"/>
      <c r="BA1435" s="336"/>
      <c r="BB1435" s="336"/>
      <c r="BC1435" s="336"/>
      <c r="BD1435" s="336"/>
      <c r="BE1435" s="336"/>
      <c r="BF1435" s="336"/>
    </row>
    <row r="1436" spans="1:58" s="109" customFormat="1" ht="12.95" customHeight="1">
      <c r="A1436" s="386"/>
      <c r="B1436" s="387"/>
      <c r="C1436" s="250"/>
      <c r="D1436" s="250"/>
      <c r="E1436" s="250"/>
      <c r="F1436" s="388"/>
      <c r="G1436" s="389"/>
      <c r="H1436" s="389"/>
      <c r="I1436" s="389"/>
      <c r="J1436" s="389"/>
      <c r="K1436" s="390"/>
      <c r="L1436" s="250"/>
      <c r="M1436" s="250"/>
      <c r="N1436" s="252"/>
      <c r="O1436" s="251" t="str">
        <f>IFERROR(INDEX('Pipe Table'!$A$3:$R$39,MATCH('WELD LOG'!N1436,'Pipe Table'!$A$3:$A$39,),MATCH('WELD LOG'!M1436,'Pipe Table'!$A$3:$R$3,0)),"")</f>
        <v/>
      </c>
      <c r="P1436" s="601">
        <f t="shared" si="22"/>
        <v>0</v>
      </c>
      <c r="Q1436" s="391"/>
      <c r="R1436" s="389"/>
      <c r="S1436" s="250"/>
      <c r="T1436" s="389"/>
      <c r="U1436" s="250"/>
      <c r="V1436" s="350"/>
      <c r="W1436" s="389"/>
      <c r="X1436" s="392"/>
      <c r="Y1436" s="392"/>
      <c r="Z1436" s="392"/>
      <c r="AA1436" s="392"/>
      <c r="AB1436" s="392"/>
      <c r="AC1436" s="392"/>
      <c r="AD1436" s="392"/>
      <c r="AE1436" s="250"/>
      <c r="AF1436" s="250"/>
      <c r="AG1436" s="315"/>
      <c r="AH1436" s="392"/>
      <c r="AI1436" s="392"/>
      <c r="AJ1436" s="392"/>
      <c r="AK1436" s="392"/>
      <c r="AL1436" s="250"/>
      <c r="AM1436" s="392"/>
      <c r="AN1436" s="392"/>
      <c r="AO1436" s="250"/>
      <c r="AP1436" s="393"/>
      <c r="AQ1436" s="336"/>
      <c r="AR1436" s="336"/>
      <c r="AS1436" s="336"/>
      <c r="AT1436" s="336"/>
      <c r="AU1436" s="336"/>
      <c r="AV1436" s="336"/>
      <c r="AW1436" s="336"/>
      <c r="AX1436" s="336"/>
      <c r="AY1436" s="336"/>
      <c r="AZ1436" s="336"/>
      <c r="BA1436" s="336"/>
      <c r="BB1436" s="336"/>
      <c r="BC1436" s="336"/>
      <c r="BD1436" s="336"/>
      <c r="BE1436" s="336"/>
      <c r="BF1436" s="336"/>
    </row>
    <row r="1437" spans="1:58" s="109" customFormat="1" ht="12.95" customHeight="1">
      <c r="A1437" s="386"/>
      <c r="B1437" s="387"/>
      <c r="C1437" s="250"/>
      <c r="D1437" s="250"/>
      <c r="E1437" s="250"/>
      <c r="F1437" s="388"/>
      <c r="G1437" s="389"/>
      <c r="H1437" s="389"/>
      <c r="I1437" s="389"/>
      <c r="J1437" s="389"/>
      <c r="K1437" s="390"/>
      <c r="L1437" s="250"/>
      <c r="M1437" s="250"/>
      <c r="N1437" s="252"/>
      <c r="O1437" s="251" t="str">
        <f>IFERROR(INDEX('Pipe Table'!$A$3:$R$39,MATCH('WELD LOG'!N1437,'Pipe Table'!$A$3:$A$39,),MATCH('WELD LOG'!M1437,'Pipe Table'!$A$3:$R$3,0)),"")</f>
        <v/>
      </c>
      <c r="P1437" s="601">
        <f t="shared" si="22"/>
        <v>0</v>
      </c>
      <c r="Q1437" s="391"/>
      <c r="R1437" s="389"/>
      <c r="S1437" s="250"/>
      <c r="T1437" s="389"/>
      <c r="U1437" s="250"/>
      <c r="V1437" s="350"/>
      <c r="W1437" s="389"/>
      <c r="X1437" s="392"/>
      <c r="Y1437" s="392"/>
      <c r="Z1437" s="392"/>
      <c r="AA1437" s="392"/>
      <c r="AB1437" s="392"/>
      <c r="AC1437" s="392"/>
      <c r="AD1437" s="392"/>
      <c r="AE1437" s="250"/>
      <c r="AF1437" s="250"/>
      <c r="AG1437" s="315"/>
      <c r="AH1437" s="392"/>
      <c r="AI1437" s="392"/>
      <c r="AJ1437" s="392"/>
      <c r="AK1437" s="392"/>
      <c r="AL1437" s="250"/>
      <c r="AM1437" s="392"/>
      <c r="AN1437" s="392"/>
      <c r="AO1437" s="250"/>
      <c r="AP1437" s="393"/>
      <c r="AQ1437" s="336"/>
      <c r="AR1437" s="336"/>
      <c r="AS1437" s="336"/>
      <c r="AT1437" s="336"/>
      <c r="AU1437" s="336"/>
      <c r="AV1437" s="336"/>
      <c r="AW1437" s="336"/>
      <c r="AX1437" s="336"/>
      <c r="AY1437" s="336"/>
      <c r="AZ1437" s="336"/>
      <c r="BA1437" s="336"/>
      <c r="BB1437" s="336"/>
      <c r="BC1437" s="336"/>
      <c r="BD1437" s="336"/>
      <c r="BE1437" s="336"/>
      <c r="BF1437" s="336"/>
    </row>
    <row r="1438" spans="1:58" s="109" customFormat="1" ht="12.95" customHeight="1">
      <c r="A1438" s="386"/>
      <c r="B1438" s="387"/>
      <c r="C1438" s="250"/>
      <c r="D1438" s="250"/>
      <c r="E1438" s="250"/>
      <c r="F1438" s="388"/>
      <c r="G1438" s="389"/>
      <c r="H1438" s="389"/>
      <c r="I1438" s="389"/>
      <c r="J1438" s="389"/>
      <c r="K1438" s="390"/>
      <c r="L1438" s="250"/>
      <c r="M1438" s="250"/>
      <c r="N1438" s="252"/>
      <c r="O1438" s="251" t="str">
        <f>IFERROR(INDEX('Pipe Table'!$A$3:$R$39,MATCH('WELD LOG'!N1438,'Pipe Table'!$A$3:$A$39,),MATCH('WELD LOG'!M1438,'Pipe Table'!$A$3:$R$3,0)),"")</f>
        <v/>
      </c>
      <c r="P1438" s="601">
        <f t="shared" si="22"/>
        <v>0</v>
      </c>
      <c r="Q1438" s="391"/>
      <c r="R1438" s="389"/>
      <c r="S1438" s="250"/>
      <c r="T1438" s="389"/>
      <c r="U1438" s="250"/>
      <c r="V1438" s="350"/>
      <c r="W1438" s="389"/>
      <c r="X1438" s="392"/>
      <c r="Y1438" s="392"/>
      <c r="Z1438" s="392"/>
      <c r="AA1438" s="392"/>
      <c r="AB1438" s="392"/>
      <c r="AC1438" s="392"/>
      <c r="AD1438" s="392"/>
      <c r="AE1438" s="250"/>
      <c r="AF1438" s="250"/>
      <c r="AG1438" s="315"/>
      <c r="AH1438" s="392"/>
      <c r="AI1438" s="392"/>
      <c r="AJ1438" s="392"/>
      <c r="AK1438" s="392"/>
      <c r="AL1438" s="250"/>
      <c r="AM1438" s="392"/>
      <c r="AN1438" s="392"/>
      <c r="AO1438" s="250"/>
      <c r="AP1438" s="393"/>
      <c r="AQ1438" s="336"/>
      <c r="AR1438" s="336"/>
      <c r="AS1438" s="336"/>
      <c r="AT1438" s="336"/>
      <c r="AU1438" s="336"/>
      <c r="AV1438" s="336"/>
      <c r="AW1438" s="336"/>
      <c r="AX1438" s="336"/>
      <c r="AY1438" s="336"/>
      <c r="AZ1438" s="336"/>
      <c r="BA1438" s="336"/>
      <c r="BB1438" s="336"/>
      <c r="BC1438" s="336"/>
      <c r="BD1438" s="336"/>
      <c r="BE1438" s="336"/>
      <c r="BF1438" s="336"/>
    </row>
    <row r="1439" spans="1:58" s="109" customFormat="1" ht="12.95" customHeight="1">
      <c r="A1439" s="386"/>
      <c r="B1439" s="387"/>
      <c r="C1439" s="250"/>
      <c r="D1439" s="250"/>
      <c r="E1439" s="250"/>
      <c r="F1439" s="388"/>
      <c r="G1439" s="389"/>
      <c r="H1439" s="389"/>
      <c r="I1439" s="389"/>
      <c r="J1439" s="389"/>
      <c r="K1439" s="390"/>
      <c r="L1439" s="250"/>
      <c r="M1439" s="250"/>
      <c r="N1439" s="252"/>
      <c r="O1439" s="251" t="str">
        <f>IFERROR(INDEX('Pipe Table'!$A$3:$R$39,MATCH('WELD LOG'!N1439,'Pipe Table'!$A$3:$A$39,),MATCH('WELD LOG'!M1439,'Pipe Table'!$A$3:$R$3,0)),"")</f>
        <v/>
      </c>
      <c r="P1439" s="601">
        <f t="shared" si="22"/>
        <v>0</v>
      </c>
      <c r="Q1439" s="391"/>
      <c r="R1439" s="389"/>
      <c r="S1439" s="250"/>
      <c r="T1439" s="389"/>
      <c r="U1439" s="250"/>
      <c r="V1439" s="350"/>
      <c r="W1439" s="389"/>
      <c r="X1439" s="392"/>
      <c r="Y1439" s="392"/>
      <c r="Z1439" s="392"/>
      <c r="AA1439" s="392"/>
      <c r="AB1439" s="392"/>
      <c r="AC1439" s="392"/>
      <c r="AD1439" s="392"/>
      <c r="AE1439" s="250"/>
      <c r="AF1439" s="250"/>
      <c r="AG1439" s="315"/>
      <c r="AH1439" s="392"/>
      <c r="AI1439" s="392"/>
      <c r="AJ1439" s="392"/>
      <c r="AK1439" s="392"/>
      <c r="AL1439" s="250"/>
      <c r="AM1439" s="392"/>
      <c r="AN1439" s="392"/>
      <c r="AO1439" s="250"/>
      <c r="AP1439" s="393"/>
      <c r="AQ1439" s="336"/>
      <c r="AR1439" s="336"/>
      <c r="AS1439" s="336"/>
      <c r="AT1439" s="336"/>
      <c r="AU1439" s="336"/>
      <c r="AV1439" s="336"/>
      <c r="AW1439" s="336"/>
      <c r="AX1439" s="336"/>
      <c r="AY1439" s="336"/>
      <c r="AZ1439" s="336"/>
      <c r="BA1439" s="336"/>
      <c r="BB1439" s="336"/>
      <c r="BC1439" s="336"/>
      <c r="BD1439" s="336"/>
      <c r="BE1439" s="336"/>
      <c r="BF1439" s="336"/>
    </row>
    <row r="1440" spans="1:58" s="109" customFormat="1" ht="12.95" customHeight="1">
      <c r="A1440" s="386"/>
      <c r="B1440" s="387"/>
      <c r="C1440" s="250"/>
      <c r="D1440" s="250"/>
      <c r="E1440" s="250"/>
      <c r="F1440" s="388"/>
      <c r="G1440" s="389"/>
      <c r="H1440" s="389"/>
      <c r="I1440" s="389"/>
      <c r="J1440" s="389"/>
      <c r="K1440" s="390"/>
      <c r="L1440" s="250"/>
      <c r="M1440" s="250"/>
      <c r="N1440" s="252"/>
      <c r="O1440" s="251" t="str">
        <f>IFERROR(INDEX('Pipe Table'!$A$3:$R$39,MATCH('WELD LOG'!N1440,'Pipe Table'!$A$3:$A$39,),MATCH('WELD LOG'!M1440,'Pipe Table'!$A$3:$R$3,0)),"")</f>
        <v/>
      </c>
      <c r="P1440" s="601">
        <f t="shared" si="22"/>
        <v>0</v>
      </c>
      <c r="Q1440" s="391"/>
      <c r="R1440" s="389"/>
      <c r="S1440" s="250"/>
      <c r="T1440" s="389"/>
      <c r="U1440" s="250"/>
      <c r="V1440" s="350"/>
      <c r="W1440" s="389"/>
      <c r="X1440" s="392"/>
      <c r="Y1440" s="392"/>
      <c r="Z1440" s="392"/>
      <c r="AA1440" s="392"/>
      <c r="AB1440" s="392"/>
      <c r="AC1440" s="392"/>
      <c r="AD1440" s="392"/>
      <c r="AE1440" s="250"/>
      <c r="AF1440" s="250"/>
      <c r="AG1440" s="315"/>
      <c r="AH1440" s="392"/>
      <c r="AI1440" s="392"/>
      <c r="AJ1440" s="392"/>
      <c r="AK1440" s="392"/>
      <c r="AL1440" s="250"/>
      <c r="AM1440" s="392"/>
      <c r="AN1440" s="392"/>
      <c r="AO1440" s="250"/>
      <c r="AP1440" s="393"/>
      <c r="AQ1440" s="336"/>
      <c r="AR1440" s="336"/>
      <c r="AS1440" s="336"/>
      <c r="AT1440" s="336"/>
      <c r="AU1440" s="336"/>
      <c r="AV1440" s="336"/>
      <c r="AW1440" s="336"/>
      <c r="AX1440" s="336"/>
      <c r="AY1440" s="336"/>
      <c r="AZ1440" s="336"/>
      <c r="BA1440" s="336"/>
      <c r="BB1440" s="336"/>
      <c r="BC1440" s="336"/>
      <c r="BD1440" s="336"/>
      <c r="BE1440" s="336"/>
      <c r="BF1440" s="336"/>
    </row>
    <row r="1441" spans="1:58" s="109" customFormat="1" ht="12.95" customHeight="1">
      <c r="A1441" s="386"/>
      <c r="B1441" s="387"/>
      <c r="C1441" s="250"/>
      <c r="D1441" s="250"/>
      <c r="E1441" s="250"/>
      <c r="F1441" s="388"/>
      <c r="G1441" s="389"/>
      <c r="H1441" s="389"/>
      <c r="I1441" s="389"/>
      <c r="J1441" s="389"/>
      <c r="K1441" s="390"/>
      <c r="L1441" s="250"/>
      <c r="M1441" s="250"/>
      <c r="N1441" s="252"/>
      <c r="O1441" s="251" t="str">
        <f>IFERROR(INDEX('Pipe Table'!$A$3:$R$39,MATCH('WELD LOG'!N1441,'Pipe Table'!$A$3:$A$39,),MATCH('WELD LOG'!M1441,'Pipe Table'!$A$3:$R$3,0)),"")</f>
        <v/>
      </c>
      <c r="P1441" s="601">
        <f t="shared" si="22"/>
        <v>0</v>
      </c>
      <c r="Q1441" s="391"/>
      <c r="R1441" s="389"/>
      <c r="S1441" s="250"/>
      <c r="T1441" s="389"/>
      <c r="U1441" s="250"/>
      <c r="V1441" s="350"/>
      <c r="W1441" s="389"/>
      <c r="X1441" s="392"/>
      <c r="Y1441" s="392"/>
      <c r="Z1441" s="392"/>
      <c r="AA1441" s="392"/>
      <c r="AB1441" s="392"/>
      <c r="AC1441" s="392"/>
      <c r="AD1441" s="392"/>
      <c r="AE1441" s="250"/>
      <c r="AF1441" s="250"/>
      <c r="AG1441" s="315"/>
      <c r="AH1441" s="392"/>
      <c r="AI1441" s="392"/>
      <c r="AJ1441" s="392"/>
      <c r="AK1441" s="392"/>
      <c r="AL1441" s="250"/>
      <c r="AM1441" s="392"/>
      <c r="AN1441" s="392"/>
      <c r="AO1441" s="250"/>
      <c r="AP1441" s="393"/>
      <c r="AQ1441" s="336"/>
      <c r="AR1441" s="336"/>
      <c r="AS1441" s="336"/>
      <c r="AT1441" s="336"/>
      <c r="AU1441" s="336"/>
      <c r="AV1441" s="336"/>
      <c r="AW1441" s="336"/>
      <c r="AX1441" s="336"/>
      <c r="AY1441" s="336"/>
      <c r="AZ1441" s="336"/>
      <c r="BA1441" s="336"/>
      <c r="BB1441" s="336"/>
      <c r="BC1441" s="336"/>
      <c r="BD1441" s="336"/>
      <c r="BE1441" s="336"/>
      <c r="BF1441" s="336"/>
    </row>
    <row r="1442" spans="1:58" s="109" customFormat="1" ht="12.95" customHeight="1">
      <c r="A1442" s="386"/>
      <c r="B1442" s="387"/>
      <c r="C1442" s="250"/>
      <c r="D1442" s="250"/>
      <c r="E1442" s="250"/>
      <c r="F1442" s="388"/>
      <c r="G1442" s="389"/>
      <c r="H1442" s="389"/>
      <c r="I1442" s="389"/>
      <c r="J1442" s="389"/>
      <c r="K1442" s="390"/>
      <c r="L1442" s="250"/>
      <c r="M1442" s="250"/>
      <c r="N1442" s="252"/>
      <c r="O1442" s="251" t="str">
        <f>IFERROR(INDEX('Pipe Table'!$A$3:$R$39,MATCH('WELD LOG'!N1442,'Pipe Table'!$A$3:$A$39,),MATCH('WELD LOG'!M1442,'Pipe Table'!$A$3:$R$3,0)),"")</f>
        <v/>
      </c>
      <c r="P1442" s="601">
        <f t="shared" si="22"/>
        <v>0</v>
      </c>
      <c r="Q1442" s="391"/>
      <c r="R1442" s="389"/>
      <c r="S1442" s="250"/>
      <c r="T1442" s="389"/>
      <c r="U1442" s="250"/>
      <c r="V1442" s="350"/>
      <c r="W1442" s="389"/>
      <c r="X1442" s="392"/>
      <c r="Y1442" s="392"/>
      <c r="Z1442" s="392"/>
      <c r="AA1442" s="392"/>
      <c r="AB1442" s="392"/>
      <c r="AC1442" s="392"/>
      <c r="AD1442" s="392"/>
      <c r="AE1442" s="250"/>
      <c r="AF1442" s="250"/>
      <c r="AG1442" s="315"/>
      <c r="AH1442" s="392"/>
      <c r="AI1442" s="392"/>
      <c r="AJ1442" s="392"/>
      <c r="AK1442" s="392"/>
      <c r="AL1442" s="250"/>
      <c r="AM1442" s="392"/>
      <c r="AN1442" s="392"/>
      <c r="AO1442" s="250"/>
      <c r="AP1442" s="393"/>
      <c r="AQ1442" s="336"/>
      <c r="AR1442" s="336"/>
      <c r="AS1442" s="336"/>
      <c r="AT1442" s="336"/>
      <c r="AU1442" s="336"/>
      <c r="AV1442" s="336"/>
      <c r="AW1442" s="336"/>
      <c r="AX1442" s="336"/>
      <c r="AY1442" s="336"/>
      <c r="AZ1442" s="336"/>
      <c r="BA1442" s="336"/>
      <c r="BB1442" s="336"/>
      <c r="BC1442" s="336"/>
      <c r="BD1442" s="336"/>
      <c r="BE1442" s="336"/>
      <c r="BF1442" s="336"/>
    </row>
    <row r="1443" spans="1:58" s="109" customFormat="1" ht="12.95" customHeight="1">
      <c r="A1443" s="386"/>
      <c r="B1443" s="387"/>
      <c r="C1443" s="250"/>
      <c r="D1443" s="250"/>
      <c r="E1443" s="250"/>
      <c r="F1443" s="388"/>
      <c r="G1443" s="389"/>
      <c r="H1443" s="389"/>
      <c r="I1443" s="389"/>
      <c r="J1443" s="389"/>
      <c r="K1443" s="390"/>
      <c r="L1443" s="250"/>
      <c r="M1443" s="250"/>
      <c r="N1443" s="252"/>
      <c r="O1443" s="251" t="str">
        <f>IFERROR(INDEX('Pipe Table'!$A$3:$R$39,MATCH('WELD LOG'!N1443,'Pipe Table'!$A$3:$A$39,),MATCH('WELD LOG'!M1443,'Pipe Table'!$A$3:$R$3,0)),"")</f>
        <v/>
      </c>
      <c r="P1443" s="601">
        <f t="shared" si="22"/>
        <v>0</v>
      </c>
      <c r="Q1443" s="391"/>
      <c r="R1443" s="389"/>
      <c r="S1443" s="250"/>
      <c r="T1443" s="389"/>
      <c r="U1443" s="250"/>
      <c r="V1443" s="350"/>
      <c r="W1443" s="389"/>
      <c r="X1443" s="392"/>
      <c r="Y1443" s="392"/>
      <c r="Z1443" s="392"/>
      <c r="AA1443" s="392"/>
      <c r="AB1443" s="392"/>
      <c r="AC1443" s="392"/>
      <c r="AD1443" s="392"/>
      <c r="AE1443" s="250"/>
      <c r="AF1443" s="250"/>
      <c r="AG1443" s="315"/>
      <c r="AH1443" s="392"/>
      <c r="AI1443" s="392"/>
      <c r="AJ1443" s="392"/>
      <c r="AK1443" s="392"/>
      <c r="AL1443" s="250"/>
      <c r="AM1443" s="392"/>
      <c r="AN1443" s="392"/>
      <c r="AO1443" s="250"/>
      <c r="AP1443" s="393"/>
      <c r="AQ1443" s="336"/>
      <c r="AR1443" s="336"/>
      <c r="AS1443" s="336"/>
      <c r="AT1443" s="336"/>
      <c r="AU1443" s="336"/>
      <c r="AV1443" s="336"/>
      <c r="AW1443" s="336"/>
      <c r="AX1443" s="336"/>
      <c r="AY1443" s="336"/>
      <c r="AZ1443" s="336"/>
      <c r="BA1443" s="336"/>
      <c r="BB1443" s="336"/>
      <c r="BC1443" s="336"/>
      <c r="BD1443" s="336"/>
      <c r="BE1443" s="336"/>
      <c r="BF1443" s="336"/>
    </row>
    <row r="1444" spans="1:58" s="109" customFormat="1" ht="12.95" customHeight="1">
      <c r="A1444" s="386"/>
      <c r="B1444" s="387"/>
      <c r="C1444" s="250"/>
      <c r="D1444" s="250"/>
      <c r="E1444" s="250"/>
      <c r="F1444" s="388"/>
      <c r="G1444" s="389"/>
      <c r="H1444" s="389"/>
      <c r="I1444" s="389"/>
      <c r="J1444" s="389"/>
      <c r="K1444" s="390"/>
      <c r="L1444" s="250"/>
      <c r="M1444" s="250"/>
      <c r="N1444" s="252"/>
      <c r="O1444" s="251" t="str">
        <f>IFERROR(INDEX('Pipe Table'!$A$3:$R$39,MATCH('WELD LOG'!N1444,'Pipe Table'!$A$3:$A$39,),MATCH('WELD LOG'!M1444,'Pipe Table'!$A$3:$R$3,0)),"")</f>
        <v/>
      </c>
      <c r="P1444" s="601">
        <f t="shared" si="22"/>
        <v>0</v>
      </c>
      <c r="Q1444" s="391"/>
      <c r="R1444" s="389"/>
      <c r="S1444" s="250"/>
      <c r="T1444" s="389"/>
      <c r="U1444" s="250"/>
      <c r="V1444" s="350"/>
      <c r="W1444" s="389"/>
      <c r="X1444" s="392"/>
      <c r="Y1444" s="392"/>
      <c r="Z1444" s="392"/>
      <c r="AA1444" s="392"/>
      <c r="AB1444" s="392"/>
      <c r="AC1444" s="392"/>
      <c r="AD1444" s="392"/>
      <c r="AE1444" s="250"/>
      <c r="AF1444" s="250"/>
      <c r="AG1444" s="315"/>
      <c r="AH1444" s="392"/>
      <c r="AI1444" s="392"/>
      <c r="AJ1444" s="392"/>
      <c r="AK1444" s="392"/>
      <c r="AL1444" s="250"/>
      <c r="AM1444" s="392"/>
      <c r="AN1444" s="392"/>
      <c r="AO1444" s="250"/>
      <c r="AP1444" s="393"/>
      <c r="AQ1444" s="336"/>
      <c r="AR1444" s="336"/>
      <c r="AS1444" s="336"/>
      <c r="AT1444" s="336"/>
      <c r="AU1444" s="336"/>
      <c r="AV1444" s="336"/>
      <c r="AW1444" s="336"/>
      <c r="AX1444" s="336"/>
      <c r="AY1444" s="336"/>
      <c r="AZ1444" s="336"/>
      <c r="BA1444" s="336"/>
      <c r="BB1444" s="336"/>
      <c r="BC1444" s="336"/>
      <c r="BD1444" s="336"/>
      <c r="BE1444" s="336"/>
      <c r="BF1444" s="336"/>
    </row>
    <row r="1445" spans="1:58" s="109" customFormat="1" ht="12.95" customHeight="1">
      <c r="A1445" s="386"/>
      <c r="B1445" s="387"/>
      <c r="C1445" s="250"/>
      <c r="D1445" s="250"/>
      <c r="E1445" s="250"/>
      <c r="F1445" s="388"/>
      <c r="G1445" s="389"/>
      <c r="H1445" s="389"/>
      <c r="I1445" s="389"/>
      <c r="J1445" s="389"/>
      <c r="K1445" s="390"/>
      <c r="L1445" s="250"/>
      <c r="M1445" s="250"/>
      <c r="N1445" s="252"/>
      <c r="O1445" s="251" t="str">
        <f>IFERROR(INDEX('Pipe Table'!$A$3:$R$39,MATCH('WELD LOG'!N1445,'Pipe Table'!$A$3:$A$39,),MATCH('WELD LOG'!M1445,'Pipe Table'!$A$3:$R$3,0)),"")</f>
        <v/>
      </c>
      <c r="P1445" s="601">
        <f t="shared" si="22"/>
        <v>0</v>
      </c>
      <c r="Q1445" s="391"/>
      <c r="R1445" s="389"/>
      <c r="S1445" s="250"/>
      <c r="T1445" s="389"/>
      <c r="U1445" s="250"/>
      <c r="V1445" s="350"/>
      <c r="W1445" s="389"/>
      <c r="X1445" s="392"/>
      <c r="Y1445" s="392"/>
      <c r="Z1445" s="392"/>
      <c r="AA1445" s="392"/>
      <c r="AB1445" s="392"/>
      <c r="AC1445" s="392"/>
      <c r="AD1445" s="392"/>
      <c r="AE1445" s="250"/>
      <c r="AF1445" s="250"/>
      <c r="AG1445" s="315"/>
      <c r="AH1445" s="392"/>
      <c r="AI1445" s="392"/>
      <c r="AJ1445" s="392"/>
      <c r="AK1445" s="392"/>
      <c r="AL1445" s="250"/>
      <c r="AM1445" s="392"/>
      <c r="AN1445" s="392"/>
      <c r="AO1445" s="250"/>
      <c r="AP1445" s="393"/>
      <c r="AQ1445" s="336"/>
      <c r="AR1445" s="336"/>
      <c r="AS1445" s="336"/>
      <c r="AT1445" s="336"/>
      <c r="AU1445" s="336"/>
      <c r="AV1445" s="336"/>
      <c r="AW1445" s="336"/>
      <c r="AX1445" s="336"/>
      <c r="AY1445" s="336"/>
      <c r="AZ1445" s="336"/>
      <c r="BA1445" s="336"/>
      <c r="BB1445" s="336"/>
      <c r="BC1445" s="336"/>
      <c r="BD1445" s="336"/>
      <c r="BE1445" s="336"/>
      <c r="BF1445" s="336"/>
    </row>
    <row r="1446" spans="1:58" s="109" customFormat="1" ht="12.95" customHeight="1">
      <c r="A1446" s="386"/>
      <c r="B1446" s="387"/>
      <c r="C1446" s="250"/>
      <c r="D1446" s="250"/>
      <c r="E1446" s="250"/>
      <c r="F1446" s="388"/>
      <c r="G1446" s="389"/>
      <c r="H1446" s="389"/>
      <c r="I1446" s="389"/>
      <c r="J1446" s="389"/>
      <c r="K1446" s="390"/>
      <c r="L1446" s="250"/>
      <c r="M1446" s="250"/>
      <c r="N1446" s="252"/>
      <c r="O1446" s="251" t="str">
        <f>IFERROR(INDEX('Pipe Table'!$A$3:$R$39,MATCH('WELD LOG'!N1446,'Pipe Table'!$A$3:$A$39,),MATCH('WELD LOG'!M1446,'Pipe Table'!$A$3:$R$3,0)),"")</f>
        <v/>
      </c>
      <c r="P1446" s="601">
        <f t="shared" si="22"/>
        <v>0</v>
      </c>
      <c r="Q1446" s="391"/>
      <c r="R1446" s="389"/>
      <c r="S1446" s="250"/>
      <c r="T1446" s="389"/>
      <c r="U1446" s="250"/>
      <c r="V1446" s="350"/>
      <c r="W1446" s="389"/>
      <c r="X1446" s="392"/>
      <c r="Y1446" s="392"/>
      <c r="Z1446" s="392"/>
      <c r="AA1446" s="392"/>
      <c r="AB1446" s="392"/>
      <c r="AC1446" s="392"/>
      <c r="AD1446" s="392"/>
      <c r="AE1446" s="250"/>
      <c r="AF1446" s="250"/>
      <c r="AG1446" s="315"/>
      <c r="AH1446" s="392"/>
      <c r="AI1446" s="392"/>
      <c r="AJ1446" s="392"/>
      <c r="AK1446" s="392"/>
      <c r="AL1446" s="250"/>
      <c r="AM1446" s="392"/>
      <c r="AN1446" s="392"/>
      <c r="AO1446" s="250"/>
      <c r="AP1446" s="393"/>
      <c r="AQ1446" s="336"/>
      <c r="AR1446" s="336"/>
      <c r="AS1446" s="336"/>
      <c r="AT1446" s="336"/>
      <c r="AU1446" s="336"/>
      <c r="AV1446" s="336"/>
      <c r="AW1446" s="336"/>
      <c r="AX1446" s="336"/>
      <c r="AY1446" s="336"/>
      <c r="AZ1446" s="336"/>
      <c r="BA1446" s="336"/>
      <c r="BB1446" s="336"/>
      <c r="BC1446" s="336"/>
      <c r="BD1446" s="336"/>
      <c r="BE1446" s="336"/>
      <c r="BF1446" s="336"/>
    </row>
    <row r="1447" spans="1:58" s="109" customFormat="1" ht="12.95" customHeight="1">
      <c r="A1447" s="386"/>
      <c r="B1447" s="387"/>
      <c r="C1447" s="250"/>
      <c r="D1447" s="250"/>
      <c r="E1447" s="250"/>
      <c r="F1447" s="388"/>
      <c r="G1447" s="389"/>
      <c r="H1447" s="389"/>
      <c r="I1447" s="389"/>
      <c r="J1447" s="389"/>
      <c r="K1447" s="390"/>
      <c r="L1447" s="250"/>
      <c r="M1447" s="250"/>
      <c r="N1447" s="252"/>
      <c r="O1447" s="251" t="str">
        <f>IFERROR(INDEX('Pipe Table'!$A$3:$R$39,MATCH('WELD LOG'!N1447,'Pipe Table'!$A$3:$A$39,),MATCH('WELD LOG'!M1447,'Pipe Table'!$A$3:$R$3,0)),"")</f>
        <v/>
      </c>
      <c r="P1447" s="601">
        <f t="shared" si="22"/>
        <v>0</v>
      </c>
      <c r="Q1447" s="391"/>
      <c r="R1447" s="389"/>
      <c r="S1447" s="250"/>
      <c r="T1447" s="389"/>
      <c r="U1447" s="250"/>
      <c r="V1447" s="350"/>
      <c r="W1447" s="389"/>
      <c r="X1447" s="392"/>
      <c r="Y1447" s="392"/>
      <c r="Z1447" s="392"/>
      <c r="AA1447" s="392"/>
      <c r="AB1447" s="392"/>
      <c r="AC1447" s="392"/>
      <c r="AD1447" s="392"/>
      <c r="AE1447" s="250"/>
      <c r="AF1447" s="250"/>
      <c r="AG1447" s="315"/>
      <c r="AH1447" s="392"/>
      <c r="AI1447" s="392"/>
      <c r="AJ1447" s="392"/>
      <c r="AK1447" s="392"/>
      <c r="AL1447" s="250"/>
      <c r="AM1447" s="392"/>
      <c r="AN1447" s="392"/>
      <c r="AO1447" s="250"/>
      <c r="AP1447" s="393"/>
      <c r="AQ1447" s="336"/>
      <c r="AR1447" s="336"/>
      <c r="AS1447" s="336"/>
      <c r="AT1447" s="336"/>
      <c r="AU1447" s="336"/>
      <c r="AV1447" s="336"/>
      <c r="AW1447" s="336"/>
      <c r="AX1447" s="336"/>
      <c r="AY1447" s="336"/>
      <c r="AZ1447" s="336"/>
      <c r="BA1447" s="336"/>
      <c r="BB1447" s="336"/>
      <c r="BC1447" s="336"/>
      <c r="BD1447" s="336"/>
      <c r="BE1447" s="336"/>
      <c r="BF1447" s="336"/>
    </row>
    <row r="1448" spans="1:58" s="109" customFormat="1" ht="12.95" customHeight="1">
      <c r="A1448" s="386"/>
      <c r="B1448" s="387"/>
      <c r="C1448" s="250"/>
      <c r="D1448" s="250"/>
      <c r="E1448" s="250"/>
      <c r="F1448" s="388"/>
      <c r="G1448" s="389"/>
      <c r="H1448" s="389"/>
      <c r="I1448" s="389"/>
      <c r="J1448" s="389"/>
      <c r="K1448" s="390"/>
      <c r="L1448" s="250"/>
      <c r="M1448" s="250"/>
      <c r="N1448" s="252"/>
      <c r="O1448" s="251" t="str">
        <f>IFERROR(INDEX('Pipe Table'!$A$3:$R$39,MATCH('WELD LOG'!N1448,'Pipe Table'!$A$3:$A$39,),MATCH('WELD LOG'!M1448,'Pipe Table'!$A$3:$R$3,0)),"")</f>
        <v/>
      </c>
      <c r="P1448" s="601">
        <f t="shared" si="22"/>
        <v>0</v>
      </c>
      <c r="Q1448" s="391"/>
      <c r="R1448" s="389"/>
      <c r="S1448" s="250"/>
      <c r="T1448" s="389"/>
      <c r="U1448" s="250"/>
      <c r="V1448" s="350"/>
      <c r="W1448" s="389"/>
      <c r="X1448" s="392"/>
      <c r="Y1448" s="392"/>
      <c r="Z1448" s="392"/>
      <c r="AA1448" s="392"/>
      <c r="AB1448" s="392"/>
      <c r="AC1448" s="392"/>
      <c r="AD1448" s="392"/>
      <c r="AE1448" s="250"/>
      <c r="AF1448" s="250"/>
      <c r="AG1448" s="315"/>
      <c r="AH1448" s="392"/>
      <c r="AI1448" s="392"/>
      <c r="AJ1448" s="392"/>
      <c r="AK1448" s="392"/>
      <c r="AL1448" s="250"/>
      <c r="AM1448" s="392"/>
      <c r="AN1448" s="392"/>
      <c r="AO1448" s="250"/>
      <c r="AP1448" s="393"/>
      <c r="AQ1448" s="336"/>
      <c r="AR1448" s="336"/>
      <c r="AS1448" s="336"/>
      <c r="AT1448" s="336"/>
      <c r="AU1448" s="336"/>
      <c r="AV1448" s="336"/>
      <c r="AW1448" s="336"/>
      <c r="AX1448" s="336"/>
      <c r="AY1448" s="336"/>
      <c r="AZ1448" s="336"/>
      <c r="BA1448" s="336"/>
      <c r="BB1448" s="336"/>
      <c r="BC1448" s="336"/>
      <c r="BD1448" s="336"/>
      <c r="BE1448" s="336"/>
      <c r="BF1448" s="336"/>
    </row>
    <row r="1449" spans="1:58" s="109" customFormat="1" ht="12.95" customHeight="1">
      <c r="A1449" s="386"/>
      <c r="B1449" s="387"/>
      <c r="C1449" s="250"/>
      <c r="D1449" s="250"/>
      <c r="E1449" s="250"/>
      <c r="F1449" s="388"/>
      <c r="G1449" s="389"/>
      <c r="H1449" s="389"/>
      <c r="I1449" s="389"/>
      <c r="J1449" s="389"/>
      <c r="K1449" s="390"/>
      <c r="L1449" s="250"/>
      <c r="M1449" s="250"/>
      <c r="N1449" s="252"/>
      <c r="O1449" s="251" t="str">
        <f>IFERROR(INDEX('Pipe Table'!$A$3:$R$39,MATCH('WELD LOG'!N1449,'Pipe Table'!$A$3:$A$39,),MATCH('WELD LOG'!M1449,'Pipe Table'!$A$3:$R$3,0)),"")</f>
        <v/>
      </c>
      <c r="P1449" s="601">
        <f t="shared" si="22"/>
        <v>0</v>
      </c>
      <c r="Q1449" s="391"/>
      <c r="R1449" s="389"/>
      <c r="S1449" s="250"/>
      <c r="T1449" s="389"/>
      <c r="U1449" s="250"/>
      <c r="V1449" s="350"/>
      <c r="W1449" s="389"/>
      <c r="X1449" s="392"/>
      <c r="Y1449" s="392"/>
      <c r="Z1449" s="392"/>
      <c r="AA1449" s="392"/>
      <c r="AB1449" s="392"/>
      <c r="AC1449" s="392"/>
      <c r="AD1449" s="392"/>
      <c r="AE1449" s="250"/>
      <c r="AF1449" s="250"/>
      <c r="AG1449" s="315"/>
      <c r="AH1449" s="392"/>
      <c r="AI1449" s="392"/>
      <c r="AJ1449" s="392"/>
      <c r="AK1449" s="392"/>
      <c r="AL1449" s="250"/>
      <c r="AM1449" s="392"/>
      <c r="AN1449" s="392"/>
      <c r="AO1449" s="250"/>
      <c r="AP1449" s="393"/>
      <c r="AQ1449" s="336"/>
      <c r="AR1449" s="336"/>
      <c r="AS1449" s="336"/>
      <c r="AT1449" s="336"/>
      <c r="AU1449" s="336"/>
      <c r="AV1449" s="336"/>
      <c r="AW1449" s="336"/>
      <c r="AX1449" s="336"/>
      <c r="AY1449" s="336"/>
      <c r="AZ1449" s="336"/>
      <c r="BA1449" s="336"/>
      <c r="BB1449" s="336"/>
      <c r="BC1449" s="336"/>
      <c r="BD1449" s="336"/>
      <c r="BE1449" s="336"/>
      <c r="BF1449" s="336"/>
    </row>
    <row r="1450" spans="1:58" s="109" customFormat="1" ht="12.95" customHeight="1">
      <c r="A1450" s="386"/>
      <c r="B1450" s="387"/>
      <c r="C1450" s="250"/>
      <c r="D1450" s="250"/>
      <c r="E1450" s="250"/>
      <c r="F1450" s="388"/>
      <c r="G1450" s="389"/>
      <c r="H1450" s="389"/>
      <c r="I1450" s="389"/>
      <c r="J1450" s="389"/>
      <c r="K1450" s="390"/>
      <c r="L1450" s="250"/>
      <c r="M1450" s="250"/>
      <c r="N1450" s="252"/>
      <c r="O1450" s="251" t="str">
        <f>IFERROR(INDEX('Pipe Table'!$A$3:$R$39,MATCH('WELD LOG'!N1450,'Pipe Table'!$A$3:$A$39,),MATCH('WELD LOG'!M1450,'Pipe Table'!$A$3:$R$3,0)),"")</f>
        <v/>
      </c>
      <c r="P1450" s="601">
        <f t="shared" si="22"/>
        <v>0</v>
      </c>
      <c r="Q1450" s="391"/>
      <c r="R1450" s="389"/>
      <c r="S1450" s="250"/>
      <c r="T1450" s="389"/>
      <c r="U1450" s="250"/>
      <c r="V1450" s="350"/>
      <c r="W1450" s="389"/>
      <c r="X1450" s="392"/>
      <c r="Y1450" s="392"/>
      <c r="Z1450" s="392"/>
      <c r="AA1450" s="392"/>
      <c r="AB1450" s="392"/>
      <c r="AC1450" s="392"/>
      <c r="AD1450" s="392"/>
      <c r="AE1450" s="250"/>
      <c r="AF1450" s="250"/>
      <c r="AG1450" s="315"/>
      <c r="AH1450" s="392"/>
      <c r="AI1450" s="392"/>
      <c r="AJ1450" s="392"/>
      <c r="AK1450" s="392"/>
      <c r="AL1450" s="250"/>
      <c r="AM1450" s="392"/>
      <c r="AN1450" s="392"/>
      <c r="AO1450" s="250"/>
      <c r="AP1450" s="393"/>
      <c r="AQ1450" s="336"/>
      <c r="AR1450" s="336"/>
      <c r="AS1450" s="336"/>
      <c r="AT1450" s="336"/>
      <c r="AU1450" s="336"/>
      <c r="AV1450" s="336"/>
      <c r="AW1450" s="336"/>
      <c r="AX1450" s="336"/>
      <c r="AY1450" s="336"/>
      <c r="AZ1450" s="336"/>
      <c r="BA1450" s="336"/>
      <c r="BB1450" s="336"/>
      <c r="BC1450" s="336"/>
      <c r="BD1450" s="336"/>
      <c r="BE1450" s="336"/>
      <c r="BF1450" s="336"/>
    </row>
    <row r="1451" spans="1:58" s="109" customFormat="1" ht="12.95" customHeight="1">
      <c r="A1451" s="386"/>
      <c r="B1451" s="387"/>
      <c r="C1451" s="250"/>
      <c r="D1451" s="250"/>
      <c r="E1451" s="250"/>
      <c r="F1451" s="388"/>
      <c r="G1451" s="389"/>
      <c r="H1451" s="389"/>
      <c r="I1451" s="389"/>
      <c r="J1451" s="389"/>
      <c r="K1451" s="390"/>
      <c r="L1451" s="250"/>
      <c r="M1451" s="250"/>
      <c r="N1451" s="252"/>
      <c r="O1451" s="251" t="str">
        <f>IFERROR(INDEX('Pipe Table'!$A$3:$R$39,MATCH('WELD LOG'!N1451,'Pipe Table'!$A$3:$A$39,),MATCH('WELD LOG'!M1451,'Pipe Table'!$A$3:$R$3,0)),"")</f>
        <v/>
      </c>
      <c r="P1451" s="601">
        <f t="shared" si="22"/>
        <v>0</v>
      </c>
      <c r="Q1451" s="391"/>
      <c r="R1451" s="389"/>
      <c r="S1451" s="250"/>
      <c r="T1451" s="389"/>
      <c r="U1451" s="250"/>
      <c r="V1451" s="350"/>
      <c r="W1451" s="389"/>
      <c r="X1451" s="392"/>
      <c r="Y1451" s="392"/>
      <c r="Z1451" s="392"/>
      <c r="AA1451" s="392"/>
      <c r="AB1451" s="392"/>
      <c r="AC1451" s="392"/>
      <c r="AD1451" s="392"/>
      <c r="AE1451" s="250"/>
      <c r="AF1451" s="250"/>
      <c r="AG1451" s="315"/>
      <c r="AH1451" s="392"/>
      <c r="AI1451" s="392"/>
      <c r="AJ1451" s="392"/>
      <c r="AK1451" s="392"/>
      <c r="AL1451" s="250"/>
      <c r="AM1451" s="392"/>
      <c r="AN1451" s="392"/>
      <c r="AO1451" s="250"/>
      <c r="AP1451" s="393"/>
      <c r="AQ1451" s="336"/>
      <c r="AR1451" s="336"/>
      <c r="AS1451" s="336"/>
      <c r="AT1451" s="336"/>
      <c r="AU1451" s="336"/>
      <c r="AV1451" s="336"/>
      <c r="AW1451" s="336"/>
      <c r="AX1451" s="336"/>
      <c r="AY1451" s="336"/>
      <c r="AZ1451" s="336"/>
      <c r="BA1451" s="336"/>
      <c r="BB1451" s="336"/>
      <c r="BC1451" s="336"/>
      <c r="BD1451" s="336"/>
      <c r="BE1451" s="336"/>
      <c r="BF1451" s="336"/>
    </row>
    <row r="1452" spans="1:58" s="109" customFormat="1" ht="12.95" customHeight="1">
      <c r="A1452" s="386"/>
      <c r="B1452" s="387"/>
      <c r="C1452" s="250"/>
      <c r="D1452" s="250"/>
      <c r="E1452" s="250"/>
      <c r="F1452" s="388"/>
      <c r="G1452" s="389"/>
      <c r="H1452" s="389"/>
      <c r="I1452" s="389"/>
      <c r="J1452" s="389"/>
      <c r="K1452" s="390"/>
      <c r="L1452" s="250"/>
      <c r="M1452" s="250"/>
      <c r="N1452" s="252"/>
      <c r="O1452" s="251" t="str">
        <f>IFERROR(INDEX('Pipe Table'!$A$3:$R$39,MATCH('WELD LOG'!N1452,'Pipe Table'!$A$3:$A$39,),MATCH('WELD LOG'!M1452,'Pipe Table'!$A$3:$R$3,0)),"")</f>
        <v/>
      </c>
      <c r="P1452" s="601">
        <f t="shared" si="22"/>
        <v>0</v>
      </c>
      <c r="Q1452" s="391"/>
      <c r="R1452" s="389"/>
      <c r="S1452" s="250"/>
      <c r="T1452" s="389"/>
      <c r="U1452" s="250"/>
      <c r="V1452" s="350"/>
      <c r="W1452" s="389"/>
      <c r="X1452" s="392"/>
      <c r="Y1452" s="392"/>
      <c r="Z1452" s="392"/>
      <c r="AA1452" s="392"/>
      <c r="AB1452" s="392"/>
      <c r="AC1452" s="392"/>
      <c r="AD1452" s="392"/>
      <c r="AE1452" s="250"/>
      <c r="AF1452" s="250"/>
      <c r="AG1452" s="315"/>
      <c r="AH1452" s="392"/>
      <c r="AI1452" s="392"/>
      <c r="AJ1452" s="392"/>
      <c r="AK1452" s="392"/>
      <c r="AL1452" s="250"/>
      <c r="AM1452" s="392"/>
      <c r="AN1452" s="392"/>
      <c r="AO1452" s="250"/>
      <c r="AP1452" s="393"/>
      <c r="AQ1452" s="336"/>
      <c r="AR1452" s="336"/>
      <c r="AS1452" s="336"/>
      <c r="AT1452" s="336"/>
      <c r="AU1452" s="336"/>
      <c r="AV1452" s="336"/>
      <c r="AW1452" s="336"/>
      <c r="AX1452" s="336"/>
      <c r="AY1452" s="336"/>
      <c r="AZ1452" s="336"/>
      <c r="BA1452" s="336"/>
      <c r="BB1452" s="336"/>
      <c r="BC1452" s="336"/>
      <c r="BD1452" s="336"/>
      <c r="BE1452" s="336"/>
      <c r="BF1452" s="336"/>
    </row>
    <row r="1453" spans="1:58" s="109" customFormat="1" ht="12.95" customHeight="1">
      <c r="A1453" s="386"/>
      <c r="B1453" s="387"/>
      <c r="C1453" s="250"/>
      <c r="D1453" s="250"/>
      <c r="E1453" s="250"/>
      <c r="F1453" s="388"/>
      <c r="G1453" s="389"/>
      <c r="H1453" s="389"/>
      <c r="I1453" s="389"/>
      <c r="J1453" s="389"/>
      <c r="K1453" s="390"/>
      <c r="L1453" s="250"/>
      <c r="M1453" s="250"/>
      <c r="N1453" s="252"/>
      <c r="O1453" s="251" t="str">
        <f>IFERROR(INDEX('Pipe Table'!$A$3:$R$39,MATCH('WELD LOG'!N1453,'Pipe Table'!$A$3:$A$39,),MATCH('WELD LOG'!M1453,'Pipe Table'!$A$3:$R$3,0)),"")</f>
        <v/>
      </c>
      <c r="P1453" s="601">
        <f t="shared" si="22"/>
        <v>0</v>
      </c>
      <c r="Q1453" s="391"/>
      <c r="R1453" s="389"/>
      <c r="S1453" s="250"/>
      <c r="T1453" s="389"/>
      <c r="U1453" s="250"/>
      <c r="V1453" s="350"/>
      <c r="W1453" s="389"/>
      <c r="X1453" s="392"/>
      <c r="Y1453" s="392"/>
      <c r="Z1453" s="392"/>
      <c r="AA1453" s="392"/>
      <c r="AB1453" s="392"/>
      <c r="AC1453" s="392"/>
      <c r="AD1453" s="392"/>
      <c r="AE1453" s="250"/>
      <c r="AF1453" s="250"/>
      <c r="AG1453" s="315"/>
      <c r="AH1453" s="392"/>
      <c r="AI1453" s="392"/>
      <c r="AJ1453" s="392"/>
      <c r="AK1453" s="392"/>
      <c r="AL1453" s="250"/>
      <c r="AM1453" s="392"/>
      <c r="AN1453" s="392"/>
      <c r="AO1453" s="250"/>
      <c r="AP1453" s="393"/>
      <c r="AQ1453" s="336"/>
      <c r="AR1453" s="336"/>
      <c r="AS1453" s="336"/>
      <c r="AT1453" s="336"/>
      <c r="AU1453" s="336"/>
      <c r="AV1453" s="336"/>
      <c r="AW1453" s="336"/>
      <c r="AX1453" s="336"/>
      <c r="AY1453" s="336"/>
      <c r="AZ1453" s="336"/>
      <c r="BA1453" s="336"/>
      <c r="BB1453" s="336"/>
      <c r="BC1453" s="336"/>
      <c r="BD1453" s="336"/>
      <c r="BE1453" s="336"/>
      <c r="BF1453" s="336"/>
    </row>
    <row r="1454" spans="1:58" s="109" customFormat="1" ht="12.95" customHeight="1">
      <c r="A1454" s="386"/>
      <c r="B1454" s="387"/>
      <c r="C1454" s="250"/>
      <c r="D1454" s="250"/>
      <c r="E1454" s="250"/>
      <c r="F1454" s="388"/>
      <c r="G1454" s="389"/>
      <c r="H1454" s="389"/>
      <c r="I1454" s="389"/>
      <c r="J1454" s="389"/>
      <c r="K1454" s="390"/>
      <c r="L1454" s="250"/>
      <c r="M1454" s="250"/>
      <c r="N1454" s="252"/>
      <c r="O1454" s="251" t="str">
        <f>IFERROR(INDEX('Pipe Table'!$A$3:$R$39,MATCH('WELD LOG'!N1454,'Pipe Table'!$A$3:$A$39,),MATCH('WELD LOG'!M1454,'Pipe Table'!$A$3:$R$3,0)),"")</f>
        <v/>
      </c>
      <c r="P1454" s="601">
        <f t="shared" si="22"/>
        <v>0</v>
      </c>
      <c r="Q1454" s="391"/>
      <c r="R1454" s="389"/>
      <c r="S1454" s="250"/>
      <c r="T1454" s="389"/>
      <c r="U1454" s="250"/>
      <c r="V1454" s="350"/>
      <c r="W1454" s="389"/>
      <c r="X1454" s="392"/>
      <c r="Y1454" s="392"/>
      <c r="Z1454" s="392"/>
      <c r="AA1454" s="392"/>
      <c r="AB1454" s="392"/>
      <c r="AC1454" s="392"/>
      <c r="AD1454" s="392"/>
      <c r="AE1454" s="250"/>
      <c r="AF1454" s="250"/>
      <c r="AG1454" s="315"/>
      <c r="AH1454" s="392"/>
      <c r="AI1454" s="392"/>
      <c r="AJ1454" s="392"/>
      <c r="AK1454" s="392"/>
      <c r="AL1454" s="250"/>
      <c r="AM1454" s="392"/>
      <c r="AN1454" s="392"/>
      <c r="AO1454" s="250"/>
      <c r="AP1454" s="393"/>
      <c r="AQ1454" s="336"/>
      <c r="AR1454" s="336"/>
      <c r="AS1454" s="336"/>
      <c r="AT1454" s="336"/>
      <c r="AU1454" s="336"/>
      <c r="AV1454" s="336"/>
      <c r="AW1454" s="336"/>
      <c r="AX1454" s="336"/>
      <c r="AY1454" s="336"/>
      <c r="AZ1454" s="336"/>
      <c r="BA1454" s="336"/>
      <c r="BB1454" s="336"/>
      <c r="BC1454" s="336"/>
      <c r="BD1454" s="336"/>
      <c r="BE1454" s="336"/>
      <c r="BF1454" s="336"/>
    </row>
    <row r="1455" spans="1:58" s="109" customFormat="1" ht="12.95" customHeight="1">
      <c r="A1455" s="386"/>
      <c r="B1455" s="387"/>
      <c r="C1455" s="250"/>
      <c r="D1455" s="250"/>
      <c r="E1455" s="250"/>
      <c r="F1455" s="388"/>
      <c r="G1455" s="389"/>
      <c r="H1455" s="389"/>
      <c r="I1455" s="389"/>
      <c r="J1455" s="389"/>
      <c r="K1455" s="390"/>
      <c r="L1455" s="250"/>
      <c r="M1455" s="250"/>
      <c r="N1455" s="252"/>
      <c r="O1455" s="251" t="str">
        <f>IFERROR(INDEX('Pipe Table'!$A$3:$R$39,MATCH('WELD LOG'!N1455,'Pipe Table'!$A$3:$A$39,),MATCH('WELD LOG'!M1455,'Pipe Table'!$A$3:$R$3,0)),"")</f>
        <v/>
      </c>
      <c r="P1455" s="601">
        <f t="shared" si="22"/>
        <v>0</v>
      </c>
      <c r="Q1455" s="391"/>
      <c r="R1455" s="389"/>
      <c r="S1455" s="250"/>
      <c r="T1455" s="389"/>
      <c r="U1455" s="250"/>
      <c r="V1455" s="350"/>
      <c r="W1455" s="389"/>
      <c r="X1455" s="392"/>
      <c r="Y1455" s="392"/>
      <c r="Z1455" s="392"/>
      <c r="AA1455" s="392"/>
      <c r="AB1455" s="392"/>
      <c r="AC1455" s="392"/>
      <c r="AD1455" s="392"/>
      <c r="AE1455" s="250"/>
      <c r="AF1455" s="250"/>
      <c r="AG1455" s="315"/>
      <c r="AH1455" s="392"/>
      <c r="AI1455" s="392"/>
      <c r="AJ1455" s="392"/>
      <c r="AK1455" s="392"/>
      <c r="AL1455" s="250"/>
      <c r="AM1455" s="392"/>
      <c r="AN1455" s="392"/>
      <c r="AO1455" s="250"/>
      <c r="AP1455" s="393"/>
      <c r="AQ1455" s="336"/>
      <c r="AR1455" s="336"/>
      <c r="AS1455" s="336"/>
      <c r="AT1455" s="336"/>
      <c r="AU1455" s="336"/>
      <c r="AV1455" s="336"/>
      <c r="AW1455" s="336"/>
      <c r="AX1455" s="336"/>
      <c r="AY1455" s="336"/>
      <c r="AZ1455" s="336"/>
      <c r="BA1455" s="336"/>
      <c r="BB1455" s="336"/>
      <c r="BC1455" s="336"/>
      <c r="BD1455" s="336"/>
      <c r="BE1455" s="336"/>
      <c r="BF1455" s="336"/>
    </row>
    <row r="1456" spans="1:58" s="109" customFormat="1" ht="12.95" customHeight="1">
      <c r="A1456" s="386"/>
      <c r="B1456" s="387"/>
      <c r="C1456" s="250"/>
      <c r="D1456" s="250"/>
      <c r="E1456" s="250"/>
      <c r="F1456" s="388"/>
      <c r="G1456" s="389"/>
      <c r="H1456" s="389"/>
      <c r="I1456" s="389"/>
      <c r="J1456" s="389"/>
      <c r="K1456" s="390"/>
      <c r="L1456" s="250"/>
      <c r="M1456" s="250"/>
      <c r="N1456" s="252"/>
      <c r="O1456" s="251" t="str">
        <f>IFERROR(INDEX('Pipe Table'!$A$3:$R$39,MATCH('WELD LOG'!N1456,'Pipe Table'!$A$3:$A$39,),MATCH('WELD LOG'!M1456,'Pipe Table'!$A$3:$R$3,0)),"")</f>
        <v/>
      </c>
      <c r="P1456" s="601">
        <f t="shared" si="22"/>
        <v>0</v>
      </c>
      <c r="Q1456" s="391"/>
      <c r="R1456" s="389"/>
      <c r="S1456" s="250"/>
      <c r="T1456" s="389"/>
      <c r="U1456" s="250"/>
      <c r="V1456" s="350"/>
      <c r="W1456" s="389"/>
      <c r="X1456" s="392"/>
      <c r="Y1456" s="392"/>
      <c r="Z1456" s="392"/>
      <c r="AA1456" s="392"/>
      <c r="AB1456" s="392"/>
      <c r="AC1456" s="392"/>
      <c r="AD1456" s="392"/>
      <c r="AE1456" s="250"/>
      <c r="AF1456" s="250"/>
      <c r="AG1456" s="315"/>
      <c r="AH1456" s="392"/>
      <c r="AI1456" s="392"/>
      <c r="AJ1456" s="392"/>
      <c r="AK1456" s="392"/>
      <c r="AL1456" s="250"/>
      <c r="AM1456" s="392"/>
      <c r="AN1456" s="392"/>
      <c r="AO1456" s="250"/>
      <c r="AP1456" s="393"/>
      <c r="AQ1456" s="336"/>
      <c r="AR1456" s="336"/>
      <c r="AS1456" s="336"/>
      <c r="AT1456" s="336"/>
      <c r="AU1456" s="336"/>
      <c r="AV1456" s="336"/>
      <c r="AW1456" s="336"/>
      <c r="AX1456" s="336"/>
      <c r="AY1456" s="336"/>
      <c r="AZ1456" s="336"/>
      <c r="BA1456" s="336"/>
      <c r="BB1456" s="336"/>
      <c r="BC1456" s="336"/>
      <c r="BD1456" s="336"/>
      <c r="BE1456" s="336"/>
      <c r="BF1456" s="336"/>
    </row>
    <row r="1457" spans="1:58" s="109" customFormat="1" ht="12.95" customHeight="1">
      <c r="A1457" s="386"/>
      <c r="B1457" s="387"/>
      <c r="C1457" s="250"/>
      <c r="D1457" s="250"/>
      <c r="E1457" s="250"/>
      <c r="F1457" s="388"/>
      <c r="G1457" s="389"/>
      <c r="H1457" s="389"/>
      <c r="I1457" s="389"/>
      <c r="J1457" s="389"/>
      <c r="K1457" s="390"/>
      <c r="L1457" s="250"/>
      <c r="M1457" s="250"/>
      <c r="N1457" s="252"/>
      <c r="O1457" s="251" t="str">
        <f>IFERROR(INDEX('Pipe Table'!$A$3:$R$39,MATCH('WELD LOG'!N1457,'Pipe Table'!$A$3:$A$39,),MATCH('WELD LOG'!M1457,'Pipe Table'!$A$3:$R$3,0)),"")</f>
        <v/>
      </c>
      <c r="P1457" s="601">
        <f t="shared" si="22"/>
        <v>0</v>
      </c>
      <c r="Q1457" s="391"/>
      <c r="R1457" s="389"/>
      <c r="S1457" s="250"/>
      <c r="T1457" s="389"/>
      <c r="U1457" s="250"/>
      <c r="V1457" s="350"/>
      <c r="W1457" s="389"/>
      <c r="X1457" s="392"/>
      <c r="Y1457" s="392"/>
      <c r="Z1457" s="392"/>
      <c r="AA1457" s="392"/>
      <c r="AB1457" s="392"/>
      <c r="AC1457" s="392"/>
      <c r="AD1457" s="392"/>
      <c r="AE1457" s="250"/>
      <c r="AF1457" s="250"/>
      <c r="AG1457" s="315"/>
      <c r="AH1457" s="392"/>
      <c r="AI1457" s="392"/>
      <c r="AJ1457" s="392"/>
      <c r="AK1457" s="392"/>
      <c r="AL1457" s="250"/>
      <c r="AM1457" s="392"/>
      <c r="AN1457" s="392"/>
      <c r="AO1457" s="250"/>
      <c r="AP1457" s="393"/>
      <c r="AQ1457" s="336"/>
      <c r="AR1457" s="336"/>
      <c r="AS1457" s="336"/>
      <c r="AT1457" s="336"/>
      <c r="AU1457" s="336"/>
      <c r="AV1457" s="336"/>
      <c r="AW1457" s="336"/>
      <c r="AX1457" s="336"/>
      <c r="AY1457" s="336"/>
      <c r="AZ1457" s="336"/>
      <c r="BA1457" s="336"/>
      <c r="BB1457" s="336"/>
      <c r="BC1457" s="336"/>
      <c r="BD1457" s="336"/>
      <c r="BE1457" s="336"/>
      <c r="BF1457" s="336"/>
    </row>
    <row r="1458" spans="1:58" s="109" customFormat="1" ht="12.95" customHeight="1">
      <c r="A1458" s="386"/>
      <c r="B1458" s="387"/>
      <c r="C1458" s="250"/>
      <c r="D1458" s="250"/>
      <c r="E1458" s="250"/>
      <c r="F1458" s="388"/>
      <c r="G1458" s="389"/>
      <c r="H1458" s="389"/>
      <c r="I1458" s="389"/>
      <c r="J1458" s="389"/>
      <c r="K1458" s="390"/>
      <c r="L1458" s="250"/>
      <c r="M1458" s="250"/>
      <c r="N1458" s="252"/>
      <c r="O1458" s="251" t="str">
        <f>IFERROR(INDEX('Pipe Table'!$A$3:$R$39,MATCH('WELD LOG'!N1458,'Pipe Table'!$A$3:$A$39,),MATCH('WELD LOG'!M1458,'Pipe Table'!$A$3:$R$3,0)),"")</f>
        <v/>
      </c>
      <c r="P1458" s="601">
        <f t="shared" si="22"/>
        <v>0</v>
      </c>
      <c r="Q1458" s="391"/>
      <c r="R1458" s="389"/>
      <c r="S1458" s="250"/>
      <c r="T1458" s="389"/>
      <c r="U1458" s="250"/>
      <c r="V1458" s="350"/>
      <c r="W1458" s="389"/>
      <c r="X1458" s="392"/>
      <c r="Y1458" s="392"/>
      <c r="Z1458" s="392"/>
      <c r="AA1458" s="392"/>
      <c r="AB1458" s="392"/>
      <c r="AC1458" s="392"/>
      <c r="AD1458" s="392"/>
      <c r="AE1458" s="250"/>
      <c r="AF1458" s="250"/>
      <c r="AG1458" s="315"/>
      <c r="AH1458" s="392"/>
      <c r="AI1458" s="392"/>
      <c r="AJ1458" s="392"/>
      <c r="AK1458" s="392"/>
      <c r="AL1458" s="250"/>
      <c r="AM1458" s="392"/>
      <c r="AN1458" s="392"/>
      <c r="AO1458" s="250"/>
      <c r="AP1458" s="393"/>
      <c r="AQ1458" s="336"/>
      <c r="AR1458" s="336"/>
      <c r="AS1458" s="336"/>
      <c r="AT1458" s="336"/>
      <c r="AU1458" s="336"/>
      <c r="AV1458" s="336"/>
      <c r="AW1458" s="336"/>
      <c r="AX1458" s="336"/>
      <c r="AY1458" s="336"/>
      <c r="AZ1458" s="336"/>
      <c r="BA1458" s="336"/>
      <c r="BB1458" s="336"/>
      <c r="BC1458" s="336"/>
      <c r="BD1458" s="336"/>
      <c r="BE1458" s="336"/>
      <c r="BF1458" s="336"/>
    </row>
    <row r="1459" spans="1:58" s="109" customFormat="1" ht="12.95" customHeight="1">
      <c r="A1459" s="386"/>
      <c r="B1459" s="387"/>
      <c r="C1459" s="250"/>
      <c r="D1459" s="250"/>
      <c r="E1459" s="250"/>
      <c r="F1459" s="388"/>
      <c r="G1459" s="389"/>
      <c r="H1459" s="389"/>
      <c r="I1459" s="389"/>
      <c r="J1459" s="389"/>
      <c r="K1459" s="390"/>
      <c r="L1459" s="250"/>
      <c r="M1459" s="250"/>
      <c r="N1459" s="252"/>
      <c r="O1459" s="251" t="str">
        <f>IFERROR(INDEX('Pipe Table'!$A$3:$R$39,MATCH('WELD LOG'!N1459,'Pipe Table'!$A$3:$A$39,),MATCH('WELD LOG'!M1459,'Pipe Table'!$A$3:$R$3,0)),"")</f>
        <v/>
      </c>
      <c r="P1459" s="601">
        <f t="shared" si="22"/>
        <v>0</v>
      </c>
      <c r="Q1459" s="391"/>
      <c r="R1459" s="389"/>
      <c r="S1459" s="250"/>
      <c r="T1459" s="389"/>
      <c r="U1459" s="250"/>
      <c r="V1459" s="350"/>
      <c r="W1459" s="389"/>
      <c r="X1459" s="392"/>
      <c r="Y1459" s="392"/>
      <c r="Z1459" s="392"/>
      <c r="AA1459" s="392"/>
      <c r="AB1459" s="392"/>
      <c r="AC1459" s="392"/>
      <c r="AD1459" s="392"/>
      <c r="AE1459" s="250"/>
      <c r="AF1459" s="250"/>
      <c r="AG1459" s="315"/>
      <c r="AH1459" s="392"/>
      <c r="AI1459" s="392"/>
      <c r="AJ1459" s="392"/>
      <c r="AK1459" s="392"/>
      <c r="AL1459" s="250"/>
      <c r="AM1459" s="392"/>
      <c r="AN1459" s="392"/>
      <c r="AO1459" s="250"/>
      <c r="AP1459" s="393"/>
      <c r="AQ1459" s="336"/>
      <c r="AR1459" s="336"/>
      <c r="AS1459" s="336"/>
      <c r="AT1459" s="336"/>
      <c r="AU1459" s="336"/>
      <c r="AV1459" s="336"/>
      <c r="AW1459" s="336"/>
      <c r="AX1459" s="336"/>
      <c r="AY1459" s="336"/>
      <c r="AZ1459" s="336"/>
      <c r="BA1459" s="336"/>
      <c r="BB1459" s="336"/>
      <c r="BC1459" s="336"/>
      <c r="BD1459" s="336"/>
      <c r="BE1459" s="336"/>
      <c r="BF1459" s="336"/>
    </row>
    <row r="1460" spans="1:58" s="109" customFormat="1" ht="12.95" customHeight="1">
      <c r="A1460" s="386"/>
      <c r="B1460" s="387"/>
      <c r="C1460" s="250"/>
      <c r="D1460" s="250"/>
      <c r="E1460" s="250"/>
      <c r="F1460" s="388"/>
      <c r="G1460" s="389"/>
      <c r="H1460" s="389"/>
      <c r="I1460" s="389"/>
      <c r="J1460" s="389"/>
      <c r="K1460" s="390"/>
      <c r="L1460" s="250"/>
      <c r="M1460" s="250"/>
      <c r="N1460" s="252"/>
      <c r="O1460" s="251" t="str">
        <f>IFERROR(INDEX('Pipe Table'!$A$3:$R$39,MATCH('WELD LOG'!N1460,'Pipe Table'!$A$3:$A$39,),MATCH('WELD LOG'!M1460,'Pipe Table'!$A$3:$R$3,0)),"")</f>
        <v/>
      </c>
      <c r="P1460" s="601">
        <f t="shared" si="22"/>
        <v>0</v>
      </c>
      <c r="Q1460" s="391"/>
      <c r="R1460" s="389"/>
      <c r="S1460" s="250"/>
      <c r="T1460" s="389"/>
      <c r="U1460" s="250"/>
      <c r="V1460" s="350"/>
      <c r="W1460" s="389"/>
      <c r="X1460" s="392"/>
      <c r="Y1460" s="392"/>
      <c r="Z1460" s="392"/>
      <c r="AA1460" s="392"/>
      <c r="AB1460" s="392"/>
      <c r="AC1460" s="392"/>
      <c r="AD1460" s="392"/>
      <c r="AE1460" s="250"/>
      <c r="AF1460" s="250"/>
      <c r="AG1460" s="315"/>
      <c r="AH1460" s="392"/>
      <c r="AI1460" s="392"/>
      <c r="AJ1460" s="392"/>
      <c r="AK1460" s="392"/>
      <c r="AL1460" s="250"/>
      <c r="AM1460" s="392"/>
      <c r="AN1460" s="392"/>
      <c r="AO1460" s="250"/>
      <c r="AP1460" s="393"/>
      <c r="AQ1460" s="336"/>
      <c r="AR1460" s="336"/>
      <c r="AS1460" s="336"/>
      <c r="AT1460" s="336"/>
      <c r="AU1460" s="336"/>
      <c r="AV1460" s="336"/>
      <c r="AW1460" s="336"/>
      <c r="AX1460" s="336"/>
      <c r="AY1460" s="336"/>
      <c r="AZ1460" s="336"/>
      <c r="BA1460" s="336"/>
      <c r="BB1460" s="336"/>
      <c r="BC1460" s="336"/>
      <c r="BD1460" s="336"/>
      <c r="BE1460" s="336"/>
      <c r="BF1460" s="336"/>
    </row>
    <row r="1461" spans="1:58" s="109" customFormat="1" ht="12.95" customHeight="1">
      <c r="A1461" s="386"/>
      <c r="B1461" s="387"/>
      <c r="C1461" s="250"/>
      <c r="D1461" s="250"/>
      <c r="E1461" s="250"/>
      <c r="F1461" s="388"/>
      <c r="G1461" s="389"/>
      <c r="H1461" s="389"/>
      <c r="I1461" s="389"/>
      <c r="J1461" s="389"/>
      <c r="K1461" s="390"/>
      <c r="L1461" s="250"/>
      <c r="M1461" s="250"/>
      <c r="N1461" s="252"/>
      <c r="O1461" s="251" t="str">
        <f>IFERROR(INDEX('Pipe Table'!$A$3:$R$39,MATCH('WELD LOG'!N1461,'Pipe Table'!$A$3:$A$39,),MATCH('WELD LOG'!M1461,'Pipe Table'!$A$3:$R$3,0)),"")</f>
        <v/>
      </c>
      <c r="P1461" s="601">
        <f t="shared" si="22"/>
        <v>0</v>
      </c>
      <c r="Q1461" s="391"/>
      <c r="R1461" s="389"/>
      <c r="S1461" s="250"/>
      <c r="T1461" s="389"/>
      <c r="U1461" s="250"/>
      <c r="V1461" s="350"/>
      <c r="W1461" s="389"/>
      <c r="X1461" s="392"/>
      <c r="Y1461" s="392"/>
      <c r="Z1461" s="392"/>
      <c r="AA1461" s="392"/>
      <c r="AB1461" s="392"/>
      <c r="AC1461" s="392"/>
      <c r="AD1461" s="392"/>
      <c r="AE1461" s="250"/>
      <c r="AF1461" s="250"/>
      <c r="AG1461" s="315"/>
      <c r="AH1461" s="392"/>
      <c r="AI1461" s="392"/>
      <c r="AJ1461" s="392"/>
      <c r="AK1461" s="392"/>
      <c r="AL1461" s="250"/>
      <c r="AM1461" s="392"/>
      <c r="AN1461" s="392"/>
      <c r="AO1461" s="250"/>
      <c r="AP1461" s="393"/>
      <c r="AQ1461" s="336"/>
      <c r="AR1461" s="336"/>
      <c r="AS1461" s="336"/>
      <c r="AT1461" s="336"/>
      <c r="AU1461" s="336"/>
      <c r="AV1461" s="336"/>
      <c r="AW1461" s="336"/>
      <c r="AX1461" s="336"/>
      <c r="AY1461" s="336"/>
      <c r="AZ1461" s="336"/>
      <c r="BA1461" s="336"/>
      <c r="BB1461" s="336"/>
      <c r="BC1461" s="336"/>
      <c r="BD1461" s="336"/>
      <c r="BE1461" s="336"/>
      <c r="BF1461" s="336"/>
    </row>
    <row r="1462" spans="1:58" s="109" customFormat="1" ht="12.95" customHeight="1">
      <c r="A1462" s="386"/>
      <c r="B1462" s="387"/>
      <c r="C1462" s="250"/>
      <c r="D1462" s="250"/>
      <c r="E1462" s="250"/>
      <c r="F1462" s="388"/>
      <c r="G1462" s="389"/>
      <c r="H1462" s="389"/>
      <c r="I1462" s="389"/>
      <c r="J1462" s="389"/>
      <c r="K1462" s="390"/>
      <c r="L1462" s="250"/>
      <c r="M1462" s="250"/>
      <c r="N1462" s="252"/>
      <c r="O1462" s="251" t="str">
        <f>IFERROR(INDEX('Pipe Table'!$A$3:$R$39,MATCH('WELD LOG'!N1462,'Pipe Table'!$A$3:$A$39,),MATCH('WELD LOG'!M1462,'Pipe Table'!$A$3:$R$3,0)),"")</f>
        <v/>
      </c>
      <c r="P1462" s="601">
        <f t="shared" si="22"/>
        <v>0</v>
      </c>
      <c r="Q1462" s="391"/>
      <c r="R1462" s="389"/>
      <c r="S1462" s="250"/>
      <c r="T1462" s="389"/>
      <c r="U1462" s="250"/>
      <c r="V1462" s="350"/>
      <c r="W1462" s="389"/>
      <c r="X1462" s="392"/>
      <c r="Y1462" s="392"/>
      <c r="Z1462" s="392"/>
      <c r="AA1462" s="392"/>
      <c r="AB1462" s="392"/>
      <c r="AC1462" s="392"/>
      <c r="AD1462" s="392"/>
      <c r="AE1462" s="250"/>
      <c r="AF1462" s="250"/>
      <c r="AG1462" s="315"/>
      <c r="AH1462" s="392"/>
      <c r="AI1462" s="392"/>
      <c r="AJ1462" s="392"/>
      <c r="AK1462" s="392"/>
      <c r="AL1462" s="250"/>
      <c r="AM1462" s="392"/>
      <c r="AN1462" s="392"/>
      <c r="AO1462" s="250"/>
      <c r="AP1462" s="393"/>
      <c r="AQ1462" s="336"/>
      <c r="AR1462" s="336"/>
      <c r="AS1462" s="336"/>
      <c r="AT1462" s="336"/>
      <c r="AU1462" s="336"/>
      <c r="AV1462" s="336"/>
      <c r="AW1462" s="336"/>
      <c r="AX1462" s="336"/>
      <c r="AY1462" s="336"/>
      <c r="AZ1462" s="336"/>
      <c r="BA1462" s="336"/>
      <c r="BB1462" s="336"/>
      <c r="BC1462" s="336"/>
      <c r="BD1462" s="336"/>
      <c r="BE1462" s="336"/>
      <c r="BF1462" s="336"/>
    </row>
    <row r="1463" spans="1:58" s="109" customFormat="1" ht="12.95" customHeight="1">
      <c r="A1463" s="386"/>
      <c r="B1463" s="387"/>
      <c r="C1463" s="250"/>
      <c r="D1463" s="250"/>
      <c r="E1463" s="250"/>
      <c r="F1463" s="388"/>
      <c r="G1463" s="389"/>
      <c r="H1463" s="389"/>
      <c r="I1463" s="389"/>
      <c r="J1463" s="389"/>
      <c r="K1463" s="390"/>
      <c r="L1463" s="250"/>
      <c r="M1463" s="250"/>
      <c r="N1463" s="252"/>
      <c r="O1463" s="251" t="str">
        <f>IFERROR(INDEX('Pipe Table'!$A$3:$R$39,MATCH('WELD LOG'!N1463,'Pipe Table'!$A$3:$A$39,),MATCH('WELD LOG'!M1463,'Pipe Table'!$A$3:$R$3,0)),"")</f>
        <v/>
      </c>
      <c r="P1463" s="601">
        <f t="shared" si="22"/>
        <v>0</v>
      </c>
      <c r="Q1463" s="391"/>
      <c r="R1463" s="389"/>
      <c r="S1463" s="250"/>
      <c r="T1463" s="389"/>
      <c r="U1463" s="250"/>
      <c r="V1463" s="350"/>
      <c r="W1463" s="389"/>
      <c r="X1463" s="392"/>
      <c r="Y1463" s="392"/>
      <c r="Z1463" s="392"/>
      <c r="AA1463" s="392"/>
      <c r="AB1463" s="392"/>
      <c r="AC1463" s="392"/>
      <c r="AD1463" s="392"/>
      <c r="AE1463" s="250"/>
      <c r="AF1463" s="250"/>
      <c r="AG1463" s="315"/>
      <c r="AH1463" s="392"/>
      <c r="AI1463" s="392"/>
      <c r="AJ1463" s="392"/>
      <c r="AK1463" s="392"/>
      <c r="AL1463" s="250"/>
      <c r="AM1463" s="392"/>
      <c r="AN1463" s="392"/>
      <c r="AO1463" s="250"/>
      <c r="AP1463" s="393"/>
      <c r="AQ1463" s="336"/>
      <c r="AR1463" s="336"/>
      <c r="AS1463" s="336"/>
      <c r="AT1463" s="336"/>
      <c r="AU1463" s="336"/>
      <c r="AV1463" s="336"/>
      <c r="AW1463" s="336"/>
      <c r="AX1463" s="336"/>
      <c r="AY1463" s="336"/>
      <c r="AZ1463" s="336"/>
      <c r="BA1463" s="336"/>
      <c r="BB1463" s="336"/>
      <c r="BC1463" s="336"/>
      <c r="BD1463" s="336"/>
      <c r="BE1463" s="336"/>
      <c r="BF1463" s="336"/>
    </row>
    <row r="1464" spans="1:58" s="109" customFormat="1" ht="12.95" customHeight="1">
      <c r="A1464" s="386"/>
      <c r="B1464" s="387"/>
      <c r="C1464" s="250"/>
      <c r="D1464" s="250"/>
      <c r="E1464" s="250"/>
      <c r="F1464" s="388"/>
      <c r="G1464" s="389"/>
      <c r="H1464" s="389"/>
      <c r="I1464" s="389"/>
      <c r="J1464" s="389"/>
      <c r="K1464" s="390"/>
      <c r="L1464" s="250"/>
      <c r="M1464" s="250"/>
      <c r="N1464" s="252"/>
      <c r="O1464" s="251" t="str">
        <f>IFERROR(INDEX('Pipe Table'!$A$3:$R$39,MATCH('WELD LOG'!N1464,'Pipe Table'!$A$3:$A$39,),MATCH('WELD LOG'!M1464,'Pipe Table'!$A$3:$R$3,0)),"")</f>
        <v/>
      </c>
      <c r="P1464" s="601">
        <f t="shared" si="22"/>
        <v>0</v>
      </c>
      <c r="Q1464" s="391"/>
      <c r="R1464" s="389"/>
      <c r="S1464" s="250"/>
      <c r="T1464" s="389"/>
      <c r="U1464" s="250"/>
      <c r="V1464" s="350"/>
      <c r="W1464" s="389"/>
      <c r="X1464" s="392"/>
      <c r="Y1464" s="392"/>
      <c r="Z1464" s="392"/>
      <c r="AA1464" s="392"/>
      <c r="AB1464" s="392"/>
      <c r="AC1464" s="392"/>
      <c r="AD1464" s="392"/>
      <c r="AE1464" s="250"/>
      <c r="AF1464" s="250"/>
      <c r="AG1464" s="315"/>
      <c r="AH1464" s="392"/>
      <c r="AI1464" s="392"/>
      <c r="AJ1464" s="392"/>
      <c r="AK1464" s="392"/>
      <c r="AL1464" s="250"/>
      <c r="AM1464" s="392"/>
      <c r="AN1464" s="392"/>
      <c r="AO1464" s="250"/>
      <c r="AP1464" s="393"/>
      <c r="AQ1464" s="336"/>
      <c r="AR1464" s="336"/>
      <c r="AS1464" s="336"/>
      <c r="AT1464" s="336"/>
      <c r="AU1464" s="336"/>
      <c r="AV1464" s="336"/>
      <c r="AW1464" s="336"/>
      <c r="AX1464" s="336"/>
      <c r="AY1464" s="336"/>
      <c r="AZ1464" s="336"/>
      <c r="BA1464" s="336"/>
      <c r="BB1464" s="336"/>
      <c r="BC1464" s="336"/>
      <c r="BD1464" s="336"/>
      <c r="BE1464" s="336"/>
      <c r="BF1464" s="336"/>
    </row>
    <row r="1465" spans="1:58" s="109" customFormat="1" ht="12.95" customHeight="1">
      <c r="A1465" s="386"/>
      <c r="B1465" s="387"/>
      <c r="C1465" s="250"/>
      <c r="D1465" s="250"/>
      <c r="E1465" s="250"/>
      <c r="F1465" s="388"/>
      <c r="G1465" s="389"/>
      <c r="H1465" s="389"/>
      <c r="I1465" s="389"/>
      <c r="J1465" s="389"/>
      <c r="K1465" s="390"/>
      <c r="L1465" s="250"/>
      <c r="M1465" s="250"/>
      <c r="N1465" s="252"/>
      <c r="O1465" s="251" t="str">
        <f>IFERROR(INDEX('Pipe Table'!$A$3:$R$39,MATCH('WELD LOG'!N1465,'Pipe Table'!$A$3:$A$39,),MATCH('WELD LOG'!M1465,'Pipe Table'!$A$3:$R$3,0)),"")</f>
        <v/>
      </c>
      <c r="P1465" s="601">
        <f t="shared" si="22"/>
        <v>0</v>
      </c>
      <c r="Q1465" s="391"/>
      <c r="R1465" s="389"/>
      <c r="S1465" s="250"/>
      <c r="T1465" s="389"/>
      <c r="U1465" s="250"/>
      <c r="V1465" s="350"/>
      <c r="W1465" s="389"/>
      <c r="X1465" s="392"/>
      <c r="Y1465" s="392"/>
      <c r="Z1465" s="392"/>
      <c r="AA1465" s="392"/>
      <c r="AB1465" s="392"/>
      <c r="AC1465" s="392"/>
      <c r="AD1465" s="392"/>
      <c r="AE1465" s="250"/>
      <c r="AF1465" s="250"/>
      <c r="AG1465" s="315"/>
      <c r="AH1465" s="392"/>
      <c r="AI1465" s="392"/>
      <c r="AJ1465" s="392"/>
      <c r="AK1465" s="392"/>
      <c r="AL1465" s="250"/>
      <c r="AM1465" s="392"/>
      <c r="AN1465" s="392"/>
      <c r="AO1465" s="250"/>
      <c r="AP1465" s="393"/>
      <c r="AQ1465" s="336"/>
      <c r="AR1465" s="336"/>
      <c r="AS1465" s="336"/>
      <c r="AT1465" s="336"/>
      <c r="AU1465" s="336"/>
      <c r="AV1465" s="336"/>
      <c r="AW1465" s="336"/>
      <c r="AX1465" s="336"/>
      <c r="AY1465" s="336"/>
      <c r="AZ1465" s="336"/>
      <c r="BA1465" s="336"/>
      <c r="BB1465" s="336"/>
      <c r="BC1465" s="336"/>
      <c r="BD1465" s="336"/>
      <c r="BE1465" s="336"/>
      <c r="BF1465" s="336"/>
    </row>
    <row r="1466" spans="1:58" s="109" customFormat="1" ht="12.95" customHeight="1">
      <c r="A1466" s="386"/>
      <c r="B1466" s="387"/>
      <c r="C1466" s="250"/>
      <c r="D1466" s="250"/>
      <c r="E1466" s="250"/>
      <c r="F1466" s="388"/>
      <c r="G1466" s="389"/>
      <c r="H1466" s="389"/>
      <c r="I1466" s="389"/>
      <c r="J1466" s="389"/>
      <c r="K1466" s="390"/>
      <c r="L1466" s="250"/>
      <c r="M1466" s="250"/>
      <c r="N1466" s="252"/>
      <c r="O1466" s="251" t="str">
        <f>IFERROR(INDEX('Pipe Table'!$A$3:$R$39,MATCH('WELD LOG'!N1466,'Pipe Table'!$A$3:$A$39,),MATCH('WELD LOG'!M1466,'Pipe Table'!$A$3:$R$3,0)),"")</f>
        <v/>
      </c>
      <c r="P1466" s="601">
        <f t="shared" si="22"/>
        <v>0</v>
      </c>
      <c r="Q1466" s="391"/>
      <c r="R1466" s="389"/>
      <c r="S1466" s="250"/>
      <c r="T1466" s="389"/>
      <c r="U1466" s="250"/>
      <c r="V1466" s="350"/>
      <c r="W1466" s="389"/>
      <c r="X1466" s="392"/>
      <c r="Y1466" s="392"/>
      <c r="Z1466" s="392"/>
      <c r="AA1466" s="392"/>
      <c r="AB1466" s="392"/>
      <c r="AC1466" s="392"/>
      <c r="AD1466" s="392"/>
      <c r="AE1466" s="250"/>
      <c r="AF1466" s="250"/>
      <c r="AG1466" s="315"/>
      <c r="AH1466" s="392"/>
      <c r="AI1466" s="392"/>
      <c r="AJ1466" s="392"/>
      <c r="AK1466" s="392"/>
      <c r="AL1466" s="250"/>
      <c r="AM1466" s="392"/>
      <c r="AN1466" s="392"/>
      <c r="AO1466" s="250"/>
      <c r="AP1466" s="393"/>
      <c r="AQ1466" s="336"/>
      <c r="AR1466" s="336"/>
      <c r="AS1466" s="336"/>
      <c r="AT1466" s="336"/>
      <c r="AU1466" s="336"/>
      <c r="AV1466" s="336"/>
      <c r="AW1466" s="336"/>
      <c r="AX1466" s="336"/>
      <c r="AY1466" s="336"/>
      <c r="AZ1466" s="336"/>
      <c r="BA1466" s="336"/>
      <c r="BB1466" s="336"/>
      <c r="BC1466" s="336"/>
      <c r="BD1466" s="336"/>
      <c r="BE1466" s="336"/>
      <c r="BF1466" s="336"/>
    </row>
    <row r="1467" spans="1:58" s="109" customFormat="1" ht="12.95" customHeight="1">
      <c r="A1467" s="386"/>
      <c r="B1467" s="387"/>
      <c r="C1467" s="250"/>
      <c r="D1467" s="250"/>
      <c r="E1467" s="250"/>
      <c r="F1467" s="388"/>
      <c r="G1467" s="389"/>
      <c r="H1467" s="389"/>
      <c r="I1467" s="389"/>
      <c r="J1467" s="389"/>
      <c r="K1467" s="390"/>
      <c r="L1467" s="250"/>
      <c r="M1467" s="250"/>
      <c r="N1467" s="252"/>
      <c r="O1467" s="251" t="str">
        <f>IFERROR(INDEX('Pipe Table'!$A$3:$R$39,MATCH('WELD LOG'!N1467,'Pipe Table'!$A$3:$A$39,),MATCH('WELD LOG'!M1467,'Pipe Table'!$A$3:$R$3,0)),"")</f>
        <v/>
      </c>
      <c r="P1467" s="601">
        <f t="shared" si="22"/>
        <v>0</v>
      </c>
      <c r="Q1467" s="391"/>
      <c r="R1467" s="389"/>
      <c r="S1467" s="250"/>
      <c r="T1467" s="389"/>
      <c r="U1467" s="250"/>
      <c r="V1467" s="350"/>
      <c r="W1467" s="389"/>
      <c r="X1467" s="392"/>
      <c r="Y1467" s="392"/>
      <c r="Z1467" s="392"/>
      <c r="AA1467" s="392"/>
      <c r="AB1467" s="392"/>
      <c r="AC1467" s="392"/>
      <c r="AD1467" s="392"/>
      <c r="AE1467" s="250"/>
      <c r="AF1467" s="250"/>
      <c r="AG1467" s="315"/>
      <c r="AH1467" s="392"/>
      <c r="AI1467" s="392"/>
      <c r="AJ1467" s="392"/>
      <c r="AK1467" s="392"/>
      <c r="AL1467" s="250"/>
      <c r="AM1467" s="392"/>
      <c r="AN1467" s="392"/>
      <c r="AO1467" s="250"/>
      <c r="AP1467" s="393"/>
      <c r="AQ1467" s="336"/>
      <c r="AR1467" s="336"/>
      <c r="AS1467" s="336"/>
      <c r="AT1467" s="336"/>
      <c r="AU1467" s="336"/>
      <c r="AV1467" s="336"/>
      <c r="AW1467" s="336"/>
      <c r="AX1467" s="336"/>
      <c r="AY1467" s="336"/>
      <c r="AZ1467" s="336"/>
      <c r="BA1467" s="336"/>
      <c r="BB1467" s="336"/>
      <c r="BC1467" s="336"/>
      <c r="BD1467" s="336"/>
      <c r="BE1467" s="336"/>
      <c r="BF1467" s="336"/>
    </row>
    <row r="1468" spans="1:58" s="109" customFormat="1" ht="12.95" customHeight="1">
      <c r="A1468" s="386"/>
      <c r="B1468" s="387"/>
      <c r="C1468" s="250"/>
      <c r="D1468" s="250"/>
      <c r="E1468" s="250"/>
      <c r="F1468" s="388"/>
      <c r="G1468" s="389"/>
      <c r="H1468" s="389"/>
      <c r="I1468" s="389"/>
      <c r="J1468" s="389"/>
      <c r="K1468" s="390"/>
      <c r="L1468" s="250"/>
      <c r="M1468" s="250"/>
      <c r="N1468" s="252"/>
      <c r="O1468" s="251" t="str">
        <f>IFERROR(INDEX('Pipe Table'!$A$3:$R$39,MATCH('WELD LOG'!N1468,'Pipe Table'!$A$3:$A$39,),MATCH('WELD LOG'!M1468,'Pipe Table'!$A$3:$R$3,0)),"")</f>
        <v/>
      </c>
      <c r="P1468" s="601">
        <f t="shared" si="22"/>
        <v>0</v>
      </c>
      <c r="Q1468" s="391"/>
      <c r="R1468" s="389"/>
      <c r="S1468" s="250"/>
      <c r="T1468" s="389"/>
      <c r="U1468" s="250"/>
      <c r="V1468" s="350"/>
      <c r="W1468" s="389"/>
      <c r="X1468" s="392"/>
      <c r="Y1468" s="392"/>
      <c r="Z1468" s="392"/>
      <c r="AA1468" s="392"/>
      <c r="AB1468" s="392"/>
      <c r="AC1468" s="392"/>
      <c r="AD1468" s="392"/>
      <c r="AE1468" s="250"/>
      <c r="AF1468" s="250"/>
      <c r="AG1468" s="315"/>
      <c r="AH1468" s="392"/>
      <c r="AI1468" s="392"/>
      <c r="AJ1468" s="392"/>
      <c r="AK1468" s="392"/>
      <c r="AL1468" s="250"/>
      <c r="AM1468" s="392"/>
      <c r="AN1468" s="392"/>
      <c r="AO1468" s="250"/>
      <c r="AP1468" s="393"/>
      <c r="AQ1468" s="336"/>
      <c r="AR1468" s="336"/>
      <c r="AS1468" s="336"/>
      <c r="AT1468" s="336"/>
      <c r="AU1468" s="336"/>
      <c r="AV1468" s="336"/>
      <c r="AW1468" s="336"/>
      <c r="AX1468" s="336"/>
      <c r="AY1468" s="336"/>
      <c r="AZ1468" s="336"/>
      <c r="BA1468" s="336"/>
      <c r="BB1468" s="336"/>
      <c r="BC1468" s="336"/>
      <c r="BD1468" s="336"/>
      <c r="BE1468" s="336"/>
      <c r="BF1468" s="336"/>
    </row>
    <row r="1469" spans="1:58" s="109" customFormat="1" ht="12.95" customHeight="1">
      <c r="A1469" s="386"/>
      <c r="B1469" s="387"/>
      <c r="C1469" s="250"/>
      <c r="D1469" s="250"/>
      <c r="E1469" s="250"/>
      <c r="F1469" s="388"/>
      <c r="G1469" s="389"/>
      <c r="H1469" s="389"/>
      <c r="I1469" s="389"/>
      <c r="J1469" s="389"/>
      <c r="K1469" s="390"/>
      <c r="L1469" s="250"/>
      <c r="M1469" s="250"/>
      <c r="N1469" s="252"/>
      <c r="O1469" s="251" t="str">
        <f>IFERROR(INDEX('Pipe Table'!$A$3:$R$39,MATCH('WELD LOG'!N1469,'Pipe Table'!$A$3:$A$39,),MATCH('WELD LOG'!M1469,'Pipe Table'!$A$3:$R$3,0)),"")</f>
        <v/>
      </c>
      <c r="P1469" s="601">
        <f t="shared" si="22"/>
        <v>0</v>
      </c>
      <c r="Q1469" s="391"/>
      <c r="R1469" s="389"/>
      <c r="S1469" s="250"/>
      <c r="T1469" s="389"/>
      <c r="U1469" s="250"/>
      <c r="V1469" s="350"/>
      <c r="W1469" s="389"/>
      <c r="X1469" s="392"/>
      <c r="Y1469" s="392"/>
      <c r="Z1469" s="392"/>
      <c r="AA1469" s="392"/>
      <c r="AB1469" s="392"/>
      <c r="AC1469" s="392"/>
      <c r="AD1469" s="392"/>
      <c r="AE1469" s="250"/>
      <c r="AF1469" s="250"/>
      <c r="AG1469" s="315"/>
      <c r="AH1469" s="392"/>
      <c r="AI1469" s="392"/>
      <c r="AJ1469" s="392"/>
      <c r="AK1469" s="392"/>
      <c r="AL1469" s="250"/>
      <c r="AM1469" s="392"/>
      <c r="AN1469" s="392"/>
      <c r="AO1469" s="250"/>
      <c r="AP1469" s="393"/>
      <c r="AQ1469" s="336"/>
      <c r="AR1469" s="336"/>
      <c r="AS1469" s="336"/>
      <c r="AT1469" s="336"/>
      <c r="AU1469" s="336"/>
      <c r="AV1469" s="336"/>
      <c r="AW1469" s="336"/>
      <c r="AX1469" s="336"/>
      <c r="AY1469" s="336"/>
      <c r="AZ1469" s="336"/>
      <c r="BA1469" s="336"/>
      <c r="BB1469" s="336"/>
      <c r="BC1469" s="336"/>
      <c r="BD1469" s="336"/>
      <c r="BE1469" s="336"/>
      <c r="BF1469" s="336"/>
    </row>
    <row r="1470" spans="1:58" s="109" customFormat="1" ht="12.95" customHeight="1">
      <c r="A1470" s="386"/>
      <c r="B1470" s="387"/>
      <c r="C1470" s="250"/>
      <c r="D1470" s="250"/>
      <c r="E1470" s="250"/>
      <c r="F1470" s="388"/>
      <c r="G1470" s="389"/>
      <c r="H1470" s="389"/>
      <c r="I1470" s="389"/>
      <c r="J1470" s="389"/>
      <c r="K1470" s="390"/>
      <c r="L1470" s="250"/>
      <c r="M1470" s="250"/>
      <c r="N1470" s="252"/>
      <c r="O1470" s="251" t="str">
        <f>IFERROR(INDEX('Pipe Table'!$A$3:$R$39,MATCH('WELD LOG'!N1470,'Pipe Table'!$A$3:$A$39,),MATCH('WELD LOG'!M1470,'Pipe Table'!$A$3:$R$3,0)),"")</f>
        <v/>
      </c>
      <c r="P1470" s="601">
        <f t="shared" si="22"/>
        <v>0</v>
      </c>
      <c r="Q1470" s="391"/>
      <c r="R1470" s="389"/>
      <c r="S1470" s="250"/>
      <c r="T1470" s="389"/>
      <c r="U1470" s="250"/>
      <c r="V1470" s="350"/>
      <c r="W1470" s="389"/>
      <c r="X1470" s="392"/>
      <c r="Y1470" s="392"/>
      <c r="Z1470" s="392"/>
      <c r="AA1470" s="392"/>
      <c r="AB1470" s="392"/>
      <c r="AC1470" s="392"/>
      <c r="AD1470" s="392"/>
      <c r="AE1470" s="250"/>
      <c r="AF1470" s="250"/>
      <c r="AG1470" s="315"/>
      <c r="AH1470" s="392"/>
      <c r="AI1470" s="392"/>
      <c r="AJ1470" s="392"/>
      <c r="AK1470" s="392"/>
      <c r="AL1470" s="250"/>
      <c r="AM1470" s="392"/>
      <c r="AN1470" s="392"/>
      <c r="AO1470" s="250"/>
      <c r="AP1470" s="393"/>
      <c r="AQ1470" s="336"/>
      <c r="AR1470" s="336"/>
      <c r="AS1470" s="336"/>
      <c r="AT1470" s="336"/>
      <c r="AU1470" s="336"/>
      <c r="AV1470" s="336"/>
      <c r="AW1470" s="336"/>
      <c r="AX1470" s="336"/>
      <c r="AY1470" s="336"/>
      <c r="AZ1470" s="336"/>
      <c r="BA1470" s="336"/>
      <c r="BB1470" s="336"/>
      <c r="BC1470" s="336"/>
      <c r="BD1470" s="336"/>
      <c r="BE1470" s="336"/>
      <c r="BF1470" s="336"/>
    </row>
    <row r="1471" spans="1:58" s="109" customFormat="1" ht="12.95" customHeight="1">
      <c r="A1471" s="386"/>
      <c r="B1471" s="387"/>
      <c r="C1471" s="250"/>
      <c r="D1471" s="250"/>
      <c r="E1471" s="250"/>
      <c r="F1471" s="388"/>
      <c r="G1471" s="389"/>
      <c r="H1471" s="389"/>
      <c r="I1471" s="389"/>
      <c r="J1471" s="389"/>
      <c r="K1471" s="390"/>
      <c r="L1471" s="250"/>
      <c r="M1471" s="250"/>
      <c r="N1471" s="252"/>
      <c r="O1471" s="251" t="str">
        <f>IFERROR(INDEX('Pipe Table'!$A$3:$R$39,MATCH('WELD LOG'!N1471,'Pipe Table'!$A$3:$A$39,),MATCH('WELD LOG'!M1471,'Pipe Table'!$A$3:$R$3,0)),"")</f>
        <v/>
      </c>
      <c r="P1471" s="601">
        <f t="shared" si="22"/>
        <v>0</v>
      </c>
      <c r="Q1471" s="391"/>
      <c r="R1471" s="389"/>
      <c r="S1471" s="250"/>
      <c r="T1471" s="389"/>
      <c r="U1471" s="250"/>
      <c r="V1471" s="350"/>
      <c r="W1471" s="389"/>
      <c r="X1471" s="392"/>
      <c r="Y1471" s="392"/>
      <c r="Z1471" s="392"/>
      <c r="AA1471" s="392"/>
      <c r="AB1471" s="392"/>
      <c r="AC1471" s="392"/>
      <c r="AD1471" s="392"/>
      <c r="AE1471" s="250"/>
      <c r="AF1471" s="250"/>
      <c r="AG1471" s="315"/>
      <c r="AH1471" s="392"/>
      <c r="AI1471" s="392"/>
      <c r="AJ1471" s="392"/>
      <c r="AK1471" s="392"/>
      <c r="AL1471" s="250"/>
      <c r="AM1471" s="392"/>
      <c r="AN1471" s="392"/>
      <c r="AO1471" s="250"/>
      <c r="AP1471" s="393"/>
      <c r="AQ1471" s="336"/>
      <c r="AR1471" s="336"/>
      <c r="AS1471" s="336"/>
      <c r="AT1471" s="336"/>
      <c r="AU1471" s="336"/>
      <c r="AV1471" s="336"/>
      <c r="AW1471" s="336"/>
      <c r="AX1471" s="336"/>
      <c r="AY1471" s="336"/>
      <c r="AZ1471" s="336"/>
      <c r="BA1471" s="336"/>
      <c r="BB1471" s="336"/>
      <c r="BC1471" s="336"/>
      <c r="BD1471" s="336"/>
      <c r="BE1471" s="336"/>
      <c r="BF1471" s="336"/>
    </row>
    <row r="1472" spans="1:58" s="109" customFormat="1" ht="12.95" customHeight="1">
      <c r="A1472" s="386"/>
      <c r="B1472" s="387"/>
      <c r="C1472" s="250"/>
      <c r="D1472" s="250"/>
      <c r="E1472" s="250"/>
      <c r="F1472" s="388"/>
      <c r="G1472" s="389"/>
      <c r="H1472" s="389"/>
      <c r="I1472" s="389"/>
      <c r="J1472" s="389"/>
      <c r="K1472" s="390"/>
      <c r="L1472" s="250"/>
      <c r="M1472" s="250"/>
      <c r="N1472" s="252"/>
      <c r="O1472" s="251" t="str">
        <f>IFERROR(INDEX('Pipe Table'!$A$3:$R$39,MATCH('WELD LOG'!N1472,'Pipe Table'!$A$3:$A$39,),MATCH('WELD LOG'!M1472,'Pipe Table'!$A$3:$R$3,0)),"")</f>
        <v/>
      </c>
      <c r="P1472" s="601">
        <f t="shared" si="22"/>
        <v>0</v>
      </c>
      <c r="Q1472" s="391"/>
      <c r="R1472" s="389"/>
      <c r="S1472" s="250"/>
      <c r="T1472" s="389"/>
      <c r="U1472" s="250"/>
      <c r="V1472" s="350"/>
      <c r="W1472" s="389"/>
      <c r="X1472" s="392"/>
      <c r="Y1472" s="392"/>
      <c r="Z1472" s="392"/>
      <c r="AA1472" s="392"/>
      <c r="AB1472" s="392"/>
      <c r="AC1472" s="392"/>
      <c r="AD1472" s="392"/>
      <c r="AE1472" s="250"/>
      <c r="AF1472" s="250"/>
      <c r="AG1472" s="315"/>
      <c r="AH1472" s="392"/>
      <c r="AI1472" s="392"/>
      <c r="AJ1472" s="392"/>
      <c r="AK1472" s="392"/>
      <c r="AL1472" s="250"/>
      <c r="AM1472" s="392"/>
      <c r="AN1472" s="392"/>
      <c r="AO1472" s="250"/>
      <c r="AP1472" s="393"/>
      <c r="AQ1472" s="336"/>
      <c r="AR1472" s="336"/>
      <c r="AS1472" s="336"/>
      <c r="AT1472" s="336"/>
      <c r="AU1472" s="336"/>
      <c r="AV1472" s="336"/>
      <c r="AW1472" s="336"/>
      <c r="AX1472" s="336"/>
      <c r="AY1472" s="336"/>
      <c r="AZ1472" s="336"/>
      <c r="BA1472" s="336"/>
      <c r="BB1472" s="336"/>
      <c r="BC1472" s="336"/>
      <c r="BD1472" s="336"/>
      <c r="BE1472" s="336"/>
      <c r="BF1472" s="336"/>
    </row>
    <row r="1473" spans="1:58" s="109" customFormat="1" ht="12.95" customHeight="1">
      <c r="A1473" s="386"/>
      <c r="B1473" s="387"/>
      <c r="C1473" s="250"/>
      <c r="D1473" s="250"/>
      <c r="E1473" s="250"/>
      <c r="F1473" s="388"/>
      <c r="G1473" s="389"/>
      <c r="H1473" s="389"/>
      <c r="I1473" s="389"/>
      <c r="J1473" s="389"/>
      <c r="K1473" s="390"/>
      <c r="L1473" s="250"/>
      <c r="M1473" s="250"/>
      <c r="N1473" s="252"/>
      <c r="O1473" s="251" t="str">
        <f>IFERROR(INDEX('Pipe Table'!$A$3:$R$39,MATCH('WELD LOG'!N1473,'Pipe Table'!$A$3:$A$39,),MATCH('WELD LOG'!M1473,'Pipe Table'!$A$3:$R$3,0)),"")</f>
        <v/>
      </c>
      <c r="P1473" s="601">
        <f t="shared" si="22"/>
        <v>0</v>
      </c>
      <c r="Q1473" s="391"/>
      <c r="R1473" s="389"/>
      <c r="S1473" s="250"/>
      <c r="T1473" s="389"/>
      <c r="U1473" s="250"/>
      <c r="V1473" s="350"/>
      <c r="W1473" s="389"/>
      <c r="X1473" s="392"/>
      <c r="Y1473" s="392"/>
      <c r="Z1473" s="392"/>
      <c r="AA1473" s="392"/>
      <c r="AB1473" s="392"/>
      <c r="AC1473" s="392"/>
      <c r="AD1473" s="392"/>
      <c r="AE1473" s="250"/>
      <c r="AF1473" s="250"/>
      <c r="AG1473" s="315"/>
      <c r="AH1473" s="392"/>
      <c r="AI1473" s="392"/>
      <c r="AJ1473" s="392"/>
      <c r="AK1473" s="392"/>
      <c r="AL1473" s="250"/>
      <c r="AM1473" s="392"/>
      <c r="AN1473" s="392"/>
      <c r="AO1473" s="250"/>
      <c r="AP1473" s="393"/>
      <c r="AQ1473" s="336"/>
      <c r="AR1473" s="336"/>
      <c r="AS1473" s="336"/>
      <c r="AT1473" s="336"/>
      <c r="AU1473" s="336"/>
      <c r="AV1473" s="336"/>
      <c r="AW1473" s="336"/>
      <c r="AX1473" s="336"/>
      <c r="AY1473" s="336"/>
      <c r="AZ1473" s="336"/>
      <c r="BA1473" s="336"/>
      <c r="BB1473" s="336"/>
      <c r="BC1473" s="336"/>
      <c r="BD1473" s="336"/>
      <c r="BE1473" s="336"/>
      <c r="BF1473" s="336"/>
    </row>
    <row r="1474" spans="1:58" s="109" customFormat="1" ht="12.95" customHeight="1">
      <c r="A1474" s="386"/>
      <c r="B1474" s="387"/>
      <c r="C1474" s="250"/>
      <c r="D1474" s="250"/>
      <c r="E1474" s="250"/>
      <c r="F1474" s="388"/>
      <c r="G1474" s="389"/>
      <c r="H1474" s="389"/>
      <c r="I1474" s="389"/>
      <c r="J1474" s="389"/>
      <c r="K1474" s="390"/>
      <c r="L1474" s="250"/>
      <c r="M1474" s="250"/>
      <c r="N1474" s="252"/>
      <c r="O1474" s="251" t="str">
        <f>IFERROR(INDEX('Pipe Table'!$A$3:$R$39,MATCH('WELD LOG'!N1474,'Pipe Table'!$A$3:$A$39,),MATCH('WELD LOG'!M1474,'Pipe Table'!$A$3:$R$3,0)),"")</f>
        <v/>
      </c>
      <c r="P1474" s="601">
        <f t="shared" si="22"/>
        <v>0</v>
      </c>
      <c r="Q1474" s="391"/>
      <c r="R1474" s="389"/>
      <c r="S1474" s="250"/>
      <c r="T1474" s="389"/>
      <c r="U1474" s="250"/>
      <c r="V1474" s="350"/>
      <c r="W1474" s="389"/>
      <c r="X1474" s="392"/>
      <c r="Y1474" s="392"/>
      <c r="Z1474" s="392"/>
      <c r="AA1474" s="392"/>
      <c r="AB1474" s="392"/>
      <c r="AC1474" s="392"/>
      <c r="AD1474" s="392"/>
      <c r="AE1474" s="250"/>
      <c r="AF1474" s="250"/>
      <c r="AG1474" s="315"/>
      <c r="AH1474" s="392"/>
      <c r="AI1474" s="392"/>
      <c r="AJ1474" s="392"/>
      <c r="AK1474" s="392"/>
      <c r="AL1474" s="250"/>
      <c r="AM1474" s="392"/>
      <c r="AN1474" s="392"/>
      <c r="AO1474" s="250"/>
      <c r="AP1474" s="393"/>
      <c r="AQ1474" s="336"/>
      <c r="AR1474" s="336"/>
      <c r="AS1474" s="336"/>
      <c r="AT1474" s="336"/>
      <c r="AU1474" s="336"/>
      <c r="AV1474" s="336"/>
      <c r="AW1474" s="336"/>
      <c r="AX1474" s="336"/>
      <c r="AY1474" s="336"/>
      <c r="AZ1474" s="336"/>
      <c r="BA1474" s="336"/>
      <c r="BB1474" s="336"/>
      <c r="BC1474" s="336"/>
      <c r="BD1474" s="336"/>
      <c r="BE1474" s="336"/>
      <c r="BF1474" s="336"/>
    </row>
    <row r="1475" spans="1:58" s="109" customFormat="1" ht="12.95" customHeight="1">
      <c r="A1475" s="386"/>
      <c r="B1475" s="387"/>
      <c r="C1475" s="250"/>
      <c r="D1475" s="250"/>
      <c r="E1475" s="250"/>
      <c r="F1475" s="388"/>
      <c r="G1475" s="389"/>
      <c r="H1475" s="389"/>
      <c r="I1475" s="389"/>
      <c r="J1475" s="389"/>
      <c r="K1475" s="390"/>
      <c r="L1475" s="250"/>
      <c r="M1475" s="250"/>
      <c r="N1475" s="252"/>
      <c r="O1475" s="251" t="str">
        <f>IFERROR(INDEX('Pipe Table'!$A$3:$R$39,MATCH('WELD LOG'!N1475,'Pipe Table'!$A$3:$A$39,),MATCH('WELD LOG'!M1475,'Pipe Table'!$A$3:$R$3,0)),"")</f>
        <v/>
      </c>
      <c r="P1475" s="601">
        <f t="shared" si="22"/>
        <v>0</v>
      </c>
      <c r="Q1475" s="391"/>
      <c r="R1475" s="389"/>
      <c r="S1475" s="250"/>
      <c r="T1475" s="389"/>
      <c r="U1475" s="250"/>
      <c r="V1475" s="350"/>
      <c r="W1475" s="389"/>
      <c r="X1475" s="392"/>
      <c r="Y1475" s="392"/>
      <c r="Z1475" s="392"/>
      <c r="AA1475" s="392"/>
      <c r="AB1475" s="392"/>
      <c r="AC1475" s="392"/>
      <c r="AD1475" s="392"/>
      <c r="AE1475" s="250"/>
      <c r="AF1475" s="250"/>
      <c r="AG1475" s="315"/>
      <c r="AH1475" s="392"/>
      <c r="AI1475" s="392"/>
      <c r="AJ1475" s="392"/>
      <c r="AK1475" s="392"/>
      <c r="AL1475" s="250"/>
      <c r="AM1475" s="392"/>
      <c r="AN1475" s="392"/>
      <c r="AO1475" s="250"/>
      <c r="AP1475" s="393"/>
      <c r="AQ1475" s="336"/>
      <c r="AR1475" s="336"/>
      <c r="AS1475" s="336"/>
      <c r="AT1475" s="336"/>
      <c r="AU1475" s="336"/>
      <c r="AV1475" s="336"/>
      <c r="AW1475" s="336"/>
      <c r="AX1475" s="336"/>
      <c r="AY1475" s="336"/>
      <c r="AZ1475" s="336"/>
      <c r="BA1475" s="336"/>
      <c r="BB1475" s="336"/>
      <c r="BC1475" s="336"/>
      <c r="BD1475" s="336"/>
      <c r="BE1475" s="336"/>
      <c r="BF1475" s="336"/>
    </row>
    <row r="1476" spans="1:58" s="109" customFormat="1" ht="12.95" customHeight="1">
      <c r="A1476" s="386"/>
      <c r="B1476" s="387"/>
      <c r="C1476" s="250"/>
      <c r="D1476" s="250"/>
      <c r="E1476" s="250"/>
      <c r="F1476" s="388"/>
      <c r="G1476" s="389"/>
      <c r="H1476" s="389"/>
      <c r="I1476" s="389"/>
      <c r="J1476" s="389"/>
      <c r="K1476" s="390"/>
      <c r="L1476" s="250"/>
      <c r="M1476" s="250"/>
      <c r="N1476" s="252"/>
      <c r="O1476" s="251" t="str">
        <f>IFERROR(INDEX('Pipe Table'!$A$3:$R$39,MATCH('WELD LOG'!N1476,'Pipe Table'!$A$3:$A$39,),MATCH('WELD LOG'!M1476,'Pipe Table'!$A$3:$R$3,0)),"")</f>
        <v/>
      </c>
      <c r="P1476" s="601">
        <f t="shared" si="22"/>
        <v>0</v>
      </c>
      <c r="Q1476" s="391"/>
      <c r="R1476" s="389"/>
      <c r="S1476" s="250"/>
      <c r="T1476" s="389"/>
      <c r="U1476" s="250"/>
      <c r="V1476" s="350"/>
      <c r="W1476" s="389"/>
      <c r="X1476" s="392"/>
      <c r="Y1476" s="392"/>
      <c r="Z1476" s="392"/>
      <c r="AA1476" s="392"/>
      <c r="AB1476" s="392"/>
      <c r="AC1476" s="392"/>
      <c r="AD1476" s="392"/>
      <c r="AE1476" s="250"/>
      <c r="AF1476" s="250"/>
      <c r="AG1476" s="315"/>
      <c r="AH1476" s="392"/>
      <c r="AI1476" s="392"/>
      <c r="AJ1476" s="392"/>
      <c r="AK1476" s="392"/>
      <c r="AL1476" s="250"/>
      <c r="AM1476" s="392"/>
      <c r="AN1476" s="392"/>
      <c r="AO1476" s="250"/>
      <c r="AP1476" s="393"/>
      <c r="AQ1476" s="336"/>
      <c r="AR1476" s="336"/>
      <c r="AS1476" s="336"/>
      <c r="AT1476" s="336"/>
      <c r="AU1476" s="336"/>
      <c r="AV1476" s="336"/>
      <c r="AW1476" s="336"/>
      <c r="AX1476" s="336"/>
      <c r="AY1476" s="336"/>
      <c r="AZ1476" s="336"/>
      <c r="BA1476" s="336"/>
      <c r="BB1476" s="336"/>
      <c r="BC1476" s="336"/>
      <c r="BD1476" s="336"/>
      <c r="BE1476" s="336"/>
      <c r="BF1476" s="336"/>
    </row>
    <row r="1477" spans="1:58" s="109" customFormat="1" ht="12.95" customHeight="1">
      <c r="A1477" s="386"/>
      <c r="B1477" s="387"/>
      <c r="C1477" s="250"/>
      <c r="D1477" s="250"/>
      <c r="E1477" s="250"/>
      <c r="F1477" s="388"/>
      <c r="G1477" s="389"/>
      <c r="H1477" s="389"/>
      <c r="I1477" s="389"/>
      <c r="J1477" s="389"/>
      <c r="K1477" s="390"/>
      <c r="L1477" s="250"/>
      <c r="M1477" s="250"/>
      <c r="N1477" s="252"/>
      <c r="O1477" s="251" t="str">
        <f>IFERROR(INDEX('Pipe Table'!$A$3:$R$39,MATCH('WELD LOG'!N1477,'Pipe Table'!$A$3:$A$39,),MATCH('WELD LOG'!M1477,'Pipe Table'!$A$3:$R$3,0)),"")</f>
        <v/>
      </c>
      <c r="P1477" s="601">
        <f t="shared" si="22"/>
        <v>0</v>
      </c>
      <c r="Q1477" s="391"/>
      <c r="R1477" s="389"/>
      <c r="S1477" s="250"/>
      <c r="T1477" s="389"/>
      <c r="U1477" s="250"/>
      <c r="V1477" s="350"/>
      <c r="W1477" s="389"/>
      <c r="X1477" s="392"/>
      <c r="Y1477" s="392"/>
      <c r="Z1477" s="392"/>
      <c r="AA1477" s="392"/>
      <c r="AB1477" s="392"/>
      <c r="AC1477" s="392"/>
      <c r="AD1477" s="392"/>
      <c r="AE1477" s="250"/>
      <c r="AF1477" s="250"/>
      <c r="AG1477" s="315"/>
      <c r="AH1477" s="392"/>
      <c r="AI1477" s="392"/>
      <c r="AJ1477" s="392"/>
      <c r="AK1477" s="392"/>
      <c r="AL1477" s="250"/>
      <c r="AM1477" s="392"/>
      <c r="AN1477" s="392"/>
      <c r="AO1477" s="250"/>
      <c r="AP1477" s="393"/>
      <c r="AQ1477" s="336"/>
      <c r="AR1477" s="336"/>
      <c r="AS1477" s="336"/>
      <c r="AT1477" s="336"/>
      <c r="AU1477" s="336"/>
      <c r="AV1477" s="336"/>
      <c r="AW1477" s="336"/>
      <c r="AX1477" s="336"/>
      <c r="AY1477" s="336"/>
      <c r="AZ1477" s="336"/>
      <c r="BA1477" s="336"/>
      <c r="BB1477" s="336"/>
      <c r="BC1477" s="336"/>
      <c r="BD1477" s="336"/>
      <c r="BE1477" s="336"/>
      <c r="BF1477" s="336"/>
    </row>
    <row r="1478" spans="1:58" s="109" customFormat="1" ht="12.95" customHeight="1">
      <c r="A1478" s="386"/>
      <c r="B1478" s="387"/>
      <c r="C1478" s="250"/>
      <c r="D1478" s="250"/>
      <c r="E1478" s="250"/>
      <c r="F1478" s="388"/>
      <c r="G1478" s="389"/>
      <c r="H1478" s="389"/>
      <c r="I1478" s="389"/>
      <c r="J1478" s="389"/>
      <c r="K1478" s="390"/>
      <c r="L1478" s="250"/>
      <c r="M1478" s="250"/>
      <c r="N1478" s="252"/>
      <c r="O1478" s="251" t="str">
        <f>IFERROR(INDEX('Pipe Table'!$A$3:$R$39,MATCH('WELD LOG'!N1478,'Pipe Table'!$A$3:$A$39,),MATCH('WELD LOG'!M1478,'Pipe Table'!$A$3:$R$3,0)),"")</f>
        <v/>
      </c>
      <c r="P1478" s="601">
        <f t="shared" ref="P1478:P1541" si="23">N1478*PI()</f>
        <v>0</v>
      </c>
      <c r="Q1478" s="391"/>
      <c r="R1478" s="389"/>
      <c r="S1478" s="250"/>
      <c r="T1478" s="389"/>
      <c r="U1478" s="250"/>
      <c r="V1478" s="350"/>
      <c r="W1478" s="389"/>
      <c r="X1478" s="392"/>
      <c r="Y1478" s="392"/>
      <c r="Z1478" s="392"/>
      <c r="AA1478" s="392"/>
      <c r="AB1478" s="392"/>
      <c r="AC1478" s="392"/>
      <c r="AD1478" s="392"/>
      <c r="AE1478" s="250"/>
      <c r="AF1478" s="250"/>
      <c r="AG1478" s="315"/>
      <c r="AH1478" s="392"/>
      <c r="AI1478" s="392"/>
      <c r="AJ1478" s="392"/>
      <c r="AK1478" s="392"/>
      <c r="AL1478" s="250"/>
      <c r="AM1478" s="392"/>
      <c r="AN1478" s="392"/>
      <c r="AO1478" s="250"/>
      <c r="AP1478" s="393"/>
      <c r="AQ1478" s="336"/>
      <c r="AR1478" s="336"/>
      <c r="AS1478" s="336"/>
      <c r="AT1478" s="336"/>
      <c r="AU1478" s="336"/>
      <c r="AV1478" s="336"/>
      <c r="AW1478" s="336"/>
      <c r="AX1478" s="336"/>
      <c r="AY1478" s="336"/>
      <c r="AZ1478" s="336"/>
      <c r="BA1478" s="336"/>
      <c r="BB1478" s="336"/>
      <c r="BC1478" s="336"/>
      <c r="BD1478" s="336"/>
      <c r="BE1478" s="336"/>
      <c r="BF1478" s="336"/>
    </row>
    <row r="1479" spans="1:58" s="109" customFormat="1" ht="12.95" customHeight="1">
      <c r="A1479" s="386"/>
      <c r="B1479" s="387"/>
      <c r="C1479" s="250"/>
      <c r="D1479" s="250"/>
      <c r="E1479" s="250"/>
      <c r="F1479" s="388"/>
      <c r="G1479" s="389"/>
      <c r="H1479" s="389"/>
      <c r="I1479" s="389"/>
      <c r="J1479" s="389"/>
      <c r="K1479" s="390"/>
      <c r="L1479" s="250"/>
      <c r="M1479" s="250"/>
      <c r="N1479" s="252"/>
      <c r="O1479" s="251" t="str">
        <f>IFERROR(INDEX('Pipe Table'!$A$3:$R$39,MATCH('WELD LOG'!N1479,'Pipe Table'!$A$3:$A$39,),MATCH('WELD LOG'!M1479,'Pipe Table'!$A$3:$R$3,0)),"")</f>
        <v/>
      </c>
      <c r="P1479" s="601">
        <f t="shared" si="23"/>
        <v>0</v>
      </c>
      <c r="Q1479" s="391"/>
      <c r="R1479" s="389"/>
      <c r="S1479" s="250"/>
      <c r="T1479" s="389"/>
      <c r="U1479" s="250"/>
      <c r="V1479" s="350"/>
      <c r="W1479" s="389"/>
      <c r="X1479" s="392"/>
      <c r="Y1479" s="392"/>
      <c r="Z1479" s="392"/>
      <c r="AA1479" s="392"/>
      <c r="AB1479" s="392"/>
      <c r="AC1479" s="392"/>
      <c r="AD1479" s="392"/>
      <c r="AE1479" s="250"/>
      <c r="AF1479" s="250"/>
      <c r="AG1479" s="315"/>
      <c r="AH1479" s="392"/>
      <c r="AI1479" s="392"/>
      <c r="AJ1479" s="392"/>
      <c r="AK1479" s="392"/>
      <c r="AL1479" s="250"/>
      <c r="AM1479" s="392"/>
      <c r="AN1479" s="392"/>
      <c r="AO1479" s="250"/>
      <c r="AP1479" s="393"/>
      <c r="AQ1479" s="336"/>
      <c r="AR1479" s="336"/>
      <c r="AS1479" s="336"/>
      <c r="AT1479" s="336"/>
      <c r="AU1479" s="336"/>
      <c r="AV1479" s="336"/>
      <c r="AW1479" s="336"/>
      <c r="AX1479" s="336"/>
      <c r="AY1479" s="336"/>
      <c r="AZ1479" s="336"/>
      <c r="BA1479" s="336"/>
      <c r="BB1479" s="336"/>
      <c r="BC1479" s="336"/>
      <c r="BD1479" s="336"/>
      <c r="BE1479" s="336"/>
      <c r="BF1479" s="336"/>
    </row>
    <row r="1480" spans="1:58" s="109" customFormat="1" ht="12.95" customHeight="1">
      <c r="A1480" s="386"/>
      <c r="B1480" s="387"/>
      <c r="C1480" s="250"/>
      <c r="D1480" s="250"/>
      <c r="E1480" s="250"/>
      <c r="F1480" s="388"/>
      <c r="G1480" s="389"/>
      <c r="H1480" s="389"/>
      <c r="I1480" s="389"/>
      <c r="J1480" s="389"/>
      <c r="K1480" s="390"/>
      <c r="L1480" s="250"/>
      <c r="M1480" s="250"/>
      <c r="N1480" s="252"/>
      <c r="O1480" s="251" t="str">
        <f>IFERROR(INDEX('Pipe Table'!$A$3:$R$39,MATCH('WELD LOG'!N1480,'Pipe Table'!$A$3:$A$39,),MATCH('WELD LOG'!M1480,'Pipe Table'!$A$3:$R$3,0)),"")</f>
        <v/>
      </c>
      <c r="P1480" s="601">
        <f t="shared" si="23"/>
        <v>0</v>
      </c>
      <c r="Q1480" s="391"/>
      <c r="R1480" s="389"/>
      <c r="S1480" s="250"/>
      <c r="T1480" s="389"/>
      <c r="U1480" s="250"/>
      <c r="V1480" s="350"/>
      <c r="W1480" s="389"/>
      <c r="X1480" s="392"/>
      <c r="Y1480" s="392"/>
      <c r="Z1480" s="392"/>
      <c r="AA1480" s="392"/>
      <c r="AB1480" s="392"/>
      <c r="AC1480" s="392"/>
      <c r="AD1480" s="392"/>
      <c r="AE1480" s="250"/>
      <c r="AF1480" s="250"/>
      <c r="AG1480" s="315"/>
      <c r="AH1480" s="392"/>
      <c r="AI1480" s="392"/>
      <c r="AJ1480" s="392"/>
      <c r="AK1480" s="392"/>
      <c r="AL1480" s="250"/>
      <c r="AM1480" s="392"/>
      <c r="AN1480" s="392"/>
      <c r="AO1480" s="250"/>
      <c r="AP1480" s="393"/>
      <c r="AQ1480" s="336"/>
      <c r="AR1480" s="336"/>
      <c r="AS1480" s="336"/>
      <c r="AT1480" s="336"/>
      <c r="AU1480" s="336"/>
      <c r="AV1480" s="336"/>
      <c r="AW1480" s="336"/>
      <c r="AX1480" s="336"/>
      <c r="AY1480" s="336"/>
      <c r="AZ1480" s="336"/>
      <c r="BA1480" s="336"/>
      <c r="BB1480" s="336"/>
      <c r="BC1480" s="336"/>
      <c r="BD1480" s="336"/>
      <c r="BE1480" s="336"/>
      <c r="BF1480" s="336"/>
    </row>
    <row r="1481" spans="1:58" s="109" customFormat="1" ht="12.95" customHeight="1">
      <c r="A1481" s="386"/>
      <c r="B1481" s="387"/>
      <c r="C1481" s="250"/>
      <c r="D1481" s="250"/>
      <c r="E1481" s="250"/>
      <c r="F1481" s="388"/>
      <c r="G1481" s="389"/>
      <c r="H1481" s="389"/>
      <c r="I1481" s="389"/>
      <c r="J1481" s="389"/>
      <c r="K1481" s="390"/>
      <c r="L1481" s="250"/>
      <c r="M1481" s="250"/>
      <c r="N1481" s="252"/>
      <c r="O1481" s="251" t="str">
        <f>IFERROR(INDEX('Pipe Table'!$A$3:$R$39,MATCH('WELD LOG'!N1481,'Pipe Table'!$A$3:$A$39,),MATCH('WELD LOG'!M1481,'Pipe Table'!$A$3:$R$3,0)),"")</f>
        <v/>
      </c>
      <c r="P1481" s="601">
        <f t="shared" si="23"/>
        <v>0</v>
      </c>
      <c r="Q1481" s="391"/>
      <c r="R1481" s="389"/>
      <c r="S1481" s="250"/>
      <c r="T1481" s="389"/>
      <c r="U1481" s="250"/>
      <c r="V1481" s="350"/>
      <c r="W1481" s="389"/>
      <c r="X1481" s="392"/>
      <c r="Y1481" s="392"/>
      <c r="Z1481" s="392"/>
      <c r="AA1481" s="392"/>
      <c r="AB1481" s="392"/>
      <c r="AC1481" s="392"/>
      <c r="AD1481" s="392"/>
      <c r="AE1481" s="250"/>
      <c r="AF1481" s="250"/>
      <c r="AG1481" s="315"/>
      <c r="AH1481" s="392"/>
      <c r="AI1481" s="392"/>
      <c r="AJ1481" s="392"/>
      <c r="AK1481" s="392"/>
      <c r="AL1481" s="250"/>
      <c r="AM1481" s="392"/>
      <c r="AN1481" s="392"/>
      <c r="AO1481" s="250"/>
      <c r="AP1481" s="393"/>
      <c r="AQ1481" s="336"/>
      <c r="AR1481" s="336"/>
      <c r="AS1481" s="336"/>
      <c r="AT1481" s="336"/>
      <c r="AU1481" s="336"/>
      <c r="AV1481" s="336"/>
      <c r="AW1481" s="336"/>
      <c r="AX1481" s="336"/>
      <c r="AY1481" s="336"/>
      <c r="AZ1481" s="336"/>
      <c r="BA1481" s="336"/>
      <c r="BB1481" s="336"/>
      <c r="BC1481" s="336"/>
      <c r="BD1481" s="336"/>
      <c r="BE1481" s="336"/>
      <c r="BF1481" s="336"/>
    </row>
    <row r="1482" spans="1:58" s="109" customFormat="1" ht="12.95" customHeight="1">
      <c r="A1482" s="386"/>
      <c r="B1482" s="387"/>
      <c r="C1482" s="250"/>
      <c r="D1482" s="250"/>
      <c r="E1482" s="250"/>
      <c r="F1482" s="388"/>
      <c r="G1482" s="389"/>
      <c r="H1482" s="389"/>
      <c r="I1482" s="389"/>
      <c r="J1482" s="389"/>
      <c r="K1482" s="390"/>
      <c r="L1482" s="250"/>
      <c r="M1482" s="250"/>
      <c r="N1482" s="252"/>
      <c r="O1482" s="251" t="str">
        <f>IFERROR(INDEX('Pipe Table'!$A$3:$R$39,MATCH('WELD LOG'!N1482,'Pipe Table'!$A$3:$A$39,),MATCH('WELD LOG'!M1482,'Pipe Table'!$A$3:$R$3,0)),"")</f>
        <v/>
      </c>
      <c r="P1482" s="601">
        <f t="shared" si="23"/>
        <v>0</v>
      </c>
      <c r="Q1482" s="391"/>
      <c r="R1482" s="389"/>
      <c r="S1482" s="250"/>
      <c r="T1482" s="389"/>
      <c r="U1482" s="250"/>
      <c r="V1482" s="350"/>
      <c r="W1482" s="389"/>
      <c r="X1482" s="392"/>
      <c r="Y1482" s="392"/>
      <c r="Z1482" s="392"/>
      <c r="AA1482" s="392"/>
      <c r="AB1482" s="392"/>
      <c r="AC1482" s="392"/>
      <c r="AD1482" s="392"/>
      <c r="AE1482" s="250"/>
      <c r="AF1482" s="250"/>
      <c r="AG1482" s="315"/>
      <c r="AH1482" s="392"/>
      <c r="AI1482" s="392"/>
      <c r="AJ1482" s="392"/>
      <c r="AK1482" s="392"/>
      <c r="AL1482" s="250"/>
      <c r="AM1482" s="392"/>
      <c r="AN1482" s="392"/>
      <c r="AO1482" s="250"/>
      <c r="AP1482" s="393"/>
      <c r="AQ1482" s="336"/>
      <c r="AR1482" s="336"/>
      <c r="AS1482" s="336"/>
      <c r="AT1482" s="336"/>
      <c r="AU1482" s="336"/>
      <c r="AV1482" s="336"/>
      <c r="AW1482" s="336"/>
      <c r="AX1482" s="336"/>
      <c r="AY1482" s="336"/>
      <c r="AZ1482" s="336"/>
      <c r="BA1482" s="336"/>
      <c r="BB1482" s="336"/>
      <c r="BC1482" s="336"/>
      <c r="BD1482" s="336"/>
      <c r="BE1482" s="336"/>
      <c r="BF1482" s="336"/>
    </row>
    <row r="1483" spans="1:58" s="109" customFormat="1" ht="12.95" customHeight="1">
      <c r="A1483" s="386"/>
      <c r="B1483" s="387"/>
      <c r="C1483" s="250"/>
      <c r="D1483" s="250"/>
      <c r="E1483" s="250"/>
      <c r="F1483" s="388"/>
      <c r="G1483" s="389"/>
      <c r="H1483" s="389"/>
      <c r="I1483" s="389"/>
      <c r="J1483" s="389"/>
      <c r="K1483" s="390"/>
      <c r="L1483" s="250"/>
      <c r="M1483" s="250"/>
      <c r="N1483" s="252"/>
      <c r="O1483" s="251" t="str">
        <f>IFERROR(INDEX('Pipe Table'!$A$3:$R$39,MATCH('WELD LOG'!N1483,'Pipe Table'!$A$3:$A$39,),MATCH('WELD LOG'!M1483,'Pipe Table'!$A$3:$R$3,0)),"")</f>
        <v/>
      </c>
      <c r="P1483" s="601">
        <f t="shared" si="23"/>
        <v>0</v>
      </c>
      <c r="Q1483" s="391"/>
      <c r="R1483" s="389"/>
      <c r="S1483" s="250"/>
      <c r="T1483" s="389"/>
      <c r="U1483" s="250"/>
      <c r="V1483" s="350"/>
      <c r="W1483" s="389"/>
      <c r="X1483" s="392"/>
      <c r="Y1483" s="392"/>
      <c r="Z1483" s="392"/>
      <c r="AA1483" s="392"/>
      <c r="AB1483" s="392"/>
      <c r="AC1483" s="392"/>
      <c r="AD1483" s="392"/>
      <c r="AE1483" s="250"/>
      <c r="AF1483" s="250"/>
      <c r="AG1483" s="315"/>
      <c r="AH1483" s="392"/>
      <c r="AI1483" s="392"/>
      <c r="AJ1483" s="392"/>
      <c r="AK1483" s="392"/>
      <c r="AL1483" s="250"/>
      <c r="AM1483" s="392"/>
      <c r="AN1483" s="392"/>
      <c r="AO1483" s="250"/>
      <c r="AP1483" s="393"/>
      <c r="AQ1483" s="336"/>
      <c r="AR1483" s="336"/>
      <c r="AS1483" s="336"/>
      <c r="AT1483" s="336"/>
      <c r="AU1483" s="336"/>
      <c r="AV1483" s="336"/>
      <c r="AW1483" s="336"/>
      <c r="AX1483" s="336"/>
      <c r="AY1483" s="336"/>
      <c r="AZ1483" s="336"/>
      <c r="BA1483" s="336"/>
      <c r="BB1483" s="336"/>
      <c r="BC1483" s="336"/>
      <c r="BD1483" s="336"/>
      <c r="BE1483" s="336"/>
      <c r="BF1483" s="336"/>
    </row>
    <row r="1484" spans="1:58" s="109" customFormat="1" ht="12.95" customHeight="1">
      <c r="A1484" s="386"/>
      <c r="B1484" s="387"/>
      <c r="C1484" s="250"/>
      <c r="D1484" s="250"/>
      <c r="E1484" s="250"/>
      <c r="F1484" s="388"/>
      <c r="G1484" s="389"/>
      <c r="H1484" s="389"/>
      <c r="I1484" s="389"/>
      <c r="J1484" s="389"/>
      <c r="K1484" s="390"/>
      <c r="L1484" s="250"/>
      <c r="M1484" s="250"/>
      <c r="N1484" s="252"/>
      <c r="O1484" s="251" t="str">
        <f>IFERROR(INDEX('Pipe Table'!$A$3:$R$39,MATCH('WELD LOG'!N1484,'Pipe Table'!$A$3:$A$39,),MATCH('WELD LOG'!M1484,'Pipe Table'!$A$3:$R$3,0)),"")</f>
        <v/>
      </c>
      <c r="P1484" s="601">
        <f t="shared" si="23"/>
        <v>0</v>
      </c>
      <c r="Q1484" s="391"/>
      <c r="R1484" s="389"/>
      <c r="S1484" s="250"/>
      <c r="T1484" s="389"/>
      <c r="U1484" s="250"/>
      <c r="V1484" s="350"/>
      <c r="W1484" s="389"/>
      <c r="X1484" s="392"/>
      <c r="Y1484" s="392"/>
      <c r="Z1484" s="392"/>
      <c r="AA1484" s="392"/>
      <c r="AB1484" s="392"/>
      <c r="AC1484" s="392"/>
      <c r="AD1484" s="392"/>
      <c r="AE1484" s="250"/>
      <c r="AF1484" s="250"/>
      <c r="AG1484" s="315"/>
      <c r="AH1484" s="392"/>
      <c r="AI1484" s="392"/>
      <c r="AJ1484" s="392"/>
      <c r="AK1484" s="392"/>
      <c r="AL1484" s="250"/>
      <c r="AM1484" s="392"/>
      <c r="AN1484" s="392"/>
      <c r="AO1484" s="250"/>
      <c r="AP1484" s="393"/>
      <c r="AQ1484" s="336"/>
      <c r="AR1484" s="336"/>
      <c r="AS1484" s="336"/>
      <c r="AT1484" s="336"/>
      <c r="AU1484" s="336"/>
      <c r="AV1484" s="336"/>
      <c r="AW1484" s="336"/>
      <c r="AX1484" s="336"/>
      <c r="AY1484" s="336"/>
      <c r="AZ1484" s="336"/>
      <c r="BA1484" s="336"/>
      <c r="BB1484" s="336"/>
      <c r="BC1484" s="336"/>
      <c r="BD1484" s="336"/>
      <c r="BE1484" s="336"/>
      <c r="BF1484" s="336"/>
    </row>
    <row r="1485" spans="1:58" s="109" customFormat="1" ht="12.95" customHeight="1">
      <c r="A1485" s="386"/>
      <c r="B1485" s="387"/>
      <c r="C1485" s="250"/>
      <c r="D1485" s="250"/>
      <c r="E1485" s="250"/>
      <c r="F1485" s="388"/>
      <c r="G1485" s="389"/>
      <c r="H1485" s="389"/>
      <c r="I1485" s="389"/>
      <c r="J1485" s="389"/>
      <c r="K1485" s="390"/>
      <c r="L1485" s="250"/>
      <c r="M1485" s="250"/>
      <c r="N1485" s="252"/>
      <c r="O1485" s="251" t="str">
        <f>IFERROR(INDEX('Pipe Table'!$A$3:$R$39,MATCH('WELD LOG'!N1485,'Pipe Table'!$A$3:$A$39,),MATCH('WELD LOG'!M1485,'Pipe Table'!$A$3:$R$3,0)),"")</f>
        <v/>
      </c>
      <c r="P1485" s="601">
        <f t="shared" si="23"/>
        <v>0</v>
      </c>
      <c r="Q1485" s="391"/>
      <c r="R1485" s="389"/>
      <c r="S1485" s="250"/>
      <c r="T1485" s="389"/>
      <c r="U1485" s="250"/>
      <c r="V1485" s="350"/>
      <c r="W1485" s="389"/>
      <c r="X1485" s="392"/>
      <c r="Y1485" s="392"/>
      <c r="Z1485" s="392"/>
      <c r="AA1485" s="392"/>
      <c r="AB1485" s="392"/>
      <c r="AC1485" s="392"/>
      <c r="AD1485" s="392"/>
      <c r="AE1485" s="250"/>
      <c r="AF1485" s="250"/>
      <c r="AG1485" s="315"/>
      <c r="AH1485" s="392"/>
      <c r="AI1485" s="392"/>
      <c r="AJ1485" s="392"/>
      <c r="AK1485" s="392"/>
      <c r="AL1485" s="250"/>
      <c r="AM1485" s="392"/>
      <c r="AN1485" s="392"/>
      <c r="AO1485" s="250"/>
      <c r="AP1485" s="393"/>
      <c r="AQ1485" s="336"/>
      <c r="AR1485" s="336"/>
      <c r="AS1485" s="336"/>
      <c r="AT1485" s="336"/>
      <c r="AU1485" s="336"/>
      <c r="AV1485" s="336"/>
      <c r="AW1485" s="336"/>
      <c r="AX1485" s="336"/>
      <c r="AY1485" s="336"/>
      <c r="AZ1485" s="336"/>
      <c r="BA1485" s="336"/>
      <c r="BB1485" s="336"/>
      <c r="BC1485" s="336"/>
      <c r="BD1485" s="336"/>
      <c r="BE1485" s="336"/>
      <c r="BF1485" s="336"/>
    </row>
    <row r="1486" spans="1:58" s="109" customFormat="1" ht="12.95" customHeight="1">
      <c r="A1486" s="386"/>
      <c r="B1486" s="387"/>
      <c r="C1486" s="250"/>
      <c r="D1486" s="250"/>
      <c r="E1486" s="250"/>
      <c r="F1486" s="388"/>
      <c r="G1486" s="389"/>
      <c r="H1486" s="389"/>
      <c r="I1486" s="389"/>
      <c r="J1486" s="389"/>
      <c r="K1486" s="390"/>
      <c r="L1486" s="250"/>
      <c r="M1486" s="250"/>
      <c r="N1486" s="252"/>
      <c r="O1486" s="251" t="str">
        <f>IFERROR(INDEX('Pipe Table'!$A$3:$R$39,MATCH('WELD LOG'!N1486,'Pipe Table'!$A$3:$A$39,),MATCH('WELD LOG'!M1486,'Pipe Table'!$A$3:$R$3,0)),"")</f>
        <v/>
      </c>
      <c r="P1486" s="601">
        <f t="shared" si="23"/>
        <v>0</v>
      </c>
      <c r="Q1486" s="391"/>
      <c r="R1486" s="389"/>
      <c r="S1486" s="250"/>
      <c r="T1486" s="389"/>
      <c r="U1486" s="250"/>
      <c r="V1486" s="350"/>
      <c r="W1486" s="389"/>
      <c r="X1486" s="392"/>
      <c r="Y1486" s="392"/>
      <c r="Z1486" s="392"/>
      <c r="AA1486" s="392"/>
      <c r="AB1486" s="392"/>
      <c r="AC1486" s="392"/>
      <c r="AD1486" s="392"/>
      <c r="AE1486" s="250"/>
      <c r="AF1486" s="250"/>
      <c r="AG1486" s="315"/>
      <c r="AH1486" s="392"/>
      <c r="AI1486" s="392"/>
      <c r="AJ1486" s="392"/>
      <c r="AK1486" s="392"/>
      <c r="AL1486" s="250"/>
      <c r="AM1486" s="392"/>
      <c r="AN1486" s="392"/>
      <c r="AO1486" s="250"/>
      <c r="AP1486" s="393"/>
      <c r="AQ1486" s="336"/>
      <c r="AR1486" s="336"/>
      <c r="AS1486" s="336"/>
      <c r="AT1486" s="336"/>
      <c r="AU1486" s="336"/>
      <c r="AV1486" s="336"/>
      <c r="AW1486" s="336"/>
      <c r="AX1486" s="336"/>
      <c r="AY1486" s="336"/>
      <c r="AZ1486" s="336"/>
      <c r="BA1486" s="336"/>
      <c r="BB1486" s="336"/>
      <c r="BC1486" s="336"/>
      <c r="BD1486" s="336"/>
      <c r="BE1486" s="336"/>
      <c r="BF1486" s="336"/>
    </row>
    <row r="1487" spans="1:58" s="109" customFormat="1" ht="12.95" customHeight="1">
      <c r="A1487" s="386"/>
      <c r="B1487" s="387"/>
      <c r="C1487" s="250"/>
      <c r="D1487" s="250"/>
      <c r="E1487" s="250"/>
      <c r="F1487" s="388"/>
      <c r="G1487" s="389"/>
      <c r="H1487" s="389"/>
      <c r="I1487" s="389"/>
      <c r="J1487" s="389"/>
      <c r="K1487" s="390"/>
      <c r="L1487" s="250"/>
      <c r="M1487" s="250"/>
      <c r="N1487" s="252"/>
      <c r="O1487" s="251" t="str">
        <f>IFERROR(INDEX('Pipe Table'!$A$3:$R$39,MATCH('WELD LOG'!N1487,'Pipe Table'!$A$3:$A$39,),MATCH('WELD LOG'!M1487,'Pipe Table'!$A$3:$R$3,0)),"")</f>
        <v/>
      </c>
      <c r="P1487" s="601">
        <f t="shared" si="23"/>
        <v>0</v>
      </c>
      <c r="Q1487" s="391"/>
      <c r="R1487" s="389"/>
      <c r="S1487" s="250"/>
      <c r="T1487" s="389"/>
      <c r="U1487" s="250"/>
      <c r="V1487" s="350"/>
      <c r="W1487" s="389"/>
      <c r="X1487" s="392"/>
      <c r="Y1487" s="392"/>
      <c r="Z1487" s="392"/>
      <c r="AA1487" s="392"/>
      <c r="AB1487" s="392"/>
      <c r="AC1487" s="392"/>
      <c r="AD1487" s="392"/>
      <c r="AE1487" s="250"/>
      <c r="AF1487" s="250"/>
      <c r="AG1487" s="315"/>
      <c r="AH1487" s="392"/>
      <c r="AI1487" s="392"/>
      <c r="AJ1487" s="392"/>
      <c r="AK1487" s="392"/>
      <c r="AL1487" s="250"/>
      <c r="AM1487" s="392"/>
      <c r="AN1487" s="392"/>
      <c r="AO1487" s="250"/>
      <c r="AP1487" s="393"/>
      <c r="AQ1487" s="336"/>
      <c r="AR1487" s="336"/>
      <c r="AS1487" s="336"/>
      <c r="AT1487" s="336"/>
      <c r="AU1487" s="336"/>
      <c r="AV1487" s="336"/>
      <c r="AW1487" s="336"/>
      <c r="AX1487" s="336"/>
      <c r="AY1487" s="336"/>
      <c r="AZ1487" s="336"/>
      <c r="BA1487" s="336"/>
      <c r="BB1487" s="336"/>
      <c r="BC1487" s="336"/>
      <c r="BD1487" s="336"/>
      <c r="BE1487" s="336"/>
      <c r="BF1487" s="336"/>
    </row>
    <row r="1488" spans="1:58" s="109" customFormat="1" ht="12.95" customHeight="1">
      <c r="A1488" s="386"/>
      <c r="B1488" s="387"/>
      <c r="C1488" s="250"/>
      <c r="D1488" s="250"/>
      <c r="E1488" s="250"/>
      <c r="F1488" s="388"/>
      <c r="G1488" s="389"/>
      <c r="H1488" s="389"/>
      <c r="I1488" s="389"/>
      <c r="J1488" s="389"/>
      <c r="K1488" s="390"/>
      <c r="L1488" s="250"/>
      <c r="M1488" s="250"/>
      <c r="N1488" s="252"/>
      <c r="O1488" s="251" t="str">
        <f>IFERROR(INDEX('Pipe Table'!$A$3:$R$39,MATCH('WELD LOG'!N1488,'Pipe Table'!$A$3:$A$39,),MATCH('WELD LOG'!M1488,'Pipe Table'!$A$3:$R$3,0)),"")</f>
        <v/>
      </c>
      <c r="P1488" s="601">
        <f t="shared" si="23"/>
        <v>0</v>
      </c>
      <c r="Q1488" s="391"/>
      <c r="R1488" s="389"/>
      <c r="S1488" s="250"/>
      <c r="T1488" s="389"/>
      <c r="U1488" s="250"/>
      <c r="V1488" s="350"/>
      <c r="W1488" s="389"/>
      <c r="X1488" s="392"/>
      <c r="Y1488" s="392"/>
      <c r="Z1488" s="392"/>
      <c r="AA1488" s="392"/>
      <c r="AB1488" s="392"/>
      <c r="AC1488" s="392"/>
      <c r="AD1488" s="392"/>
      <c r="AE1488" s="250"/>
      <c r="AF1488" s="250"/>
      <c r="AG1488" s="315"/>
      <c r="AH1488" s="392"/>
      <c r="AI1488" s="392"/>
      <c r="AJ1488" s="392"/>
      <c r="AK1488" s="392"/>
      <c r="AL1488" s="250"/>
      <c r="AM1488" s="392"/>
      <c r="AN1488" s="392"/>
      <c r="AO1488" s="250"/>
      <c r="AP1488" s="393"/>
      <c r="AQ1488" s="336"/>
      <c r="AR1488" s="336"/>
      <c r="AS1488" s="336"/>
      <c r="AT1488" s="336"/>
      <c r="AU1488" s="336"/>
      <c r="AV1488" s="336"/>
      <c r="AW1488" s="336"/>
      <c r="AX1488" s="336"/>
      <c r="AY1488" s="336"/>
      <c r="AZ1488" s="336"/>
      <c r="BA1488" s="336"/>
      <c r="BB1488" s="336"/>
      <c r="BC1488" s="336"/>
      <c r="BD1488" s="336"/>
      <c r="BE1488" s="336"/>
      <c r="BF1488" s="336"/>
    </row>
    <row r="1489" spans="1:58" s="109" customFormat="1" ht="12.95" customHeight="1">
      <c r="A1489" s="386"/>
      <c r="B1489" s="387"/>
      <c r="C1489" s="250"/>
      <c r="D1489" s="250"/>
      <c r="E1489" s="250"/>
      <c r="F1489" s="388"/>
      <c r="G1489" s="389"/>
      <c r="H1489" s="389"/>
      <c r="I1489" s="389"/>
      <c r="J1489" s="389"/>
      <c r="K1489" s="390"/>
      <c r="L1489" s="250"/>
      <c r="M1489" s="250"/>
      <c r="N1489" s="252"/>
      <c r="O1489" s="251" t="str">
        <f>IFERROR(INDEX('Pipe Table'!$A$3:$R$39,MATCH('WELD LOG'!N1489,'Pipe Table'!$A$3:$A$39,),MATCH('WELD LOG'!M1489,'Pipe Table'!$A$3:$R$3,0)),"")</f>
        <v/>
      </c>
      <c r="P1489" s="601">
        <f t="shared" si="23"/>
        <v>0</v>
      </c>
      <c r="Q1489" s="391"/>
      <c r="R1489" s="389"/>
      <c r="S1489" s="250"/>
      <c r="T1489" s="389"/>
      <c r="U1489" s="250"/>
      <c r="V1489" s="350"/>
      <c r="W1489" s="389"/>
      <c r="X1489" s="392"/>
      <c r="Y1489" s="392"/>
      <c r="Z1489" s="392"/>
      <c r="AA1489" s="392"/>
      <c r="AB1489" s="392"/>
      <c r="AC1489" s="392"/>
      <c r="AD1489" s="392"/>
      <c r="AE1489" s="250"/>
      <c r="AF1489" s="250"/>
      <c r="AG1489" s="315"/>
      <c r="AH1489" s="392"/>
      <c r="AI1489" s="392"/>
      <c r="AJ1489" s="392"/>
      <c r="AK1489" s="392"/>
      <c r="AL1489" s="250"/>
      <c r="AM1489" s="392"/>
      <c r="AN1489" s="392"/>
      <c r="AO1489" s="250"/>
      <c r="AP1489" s="393"/>
      <c r="AQ1489" s="336"/>
      <c r="AR1489" s="336"/>
      <c r="AS1489" s="336"/>
      <c r="AT1489" s="336"/>
      <c r="AU1489" s="336"/>
      <c r="AV1489" s="336"/>
      <c r="AW1489" s="336"/>
      <c r="AX1489" s="336"/>
      <c r="AY1489" s="336"/>
      <c r="AZ1489" s="336"/>
      <c r="BA1489" s="336"/>
      <c r="BB1489" s="336"/>
      <c r="BC1489" s="336"/>
      <c r="BD1489" s="336"/>
      <c r="BE1489" s="336"/>
      <c r="BF1489" s="336"/>
    </row>
    <row r="1490" spans="1:58" s="109" customFormat="1" ht="12.95" customHeight="1">
      <c r="A1490" s="386"/>
      <c r="B1490" s="387"/>
      <c r="C1490" s="250"/>
      <c r="D1490" s="250"/>
      <c r="E1490" s="250"/>
      <c r="F1490" s="388"/>
      <c r="G1490" s="389"/>
      <c r="H1490" s="389"/>
      <c r="I1490" s="389"/>
      <c r="J1490" s="389"/>
      <c r="K1490" s="390"/>
      <c r="L1490" s="250"/>
      <c r="M1490" s="250"/>
      <c r="N1490" s="252"/>
      <c r="O1490" s="251" t="str">
        <f>IFERROR(INDEX('Pipe Table'!$A$3:$R$39,MATCH('WELD LOG'!N1490,'Pipe Table'!$A$3:$A$39,),MATCH('WELD LOG'!M1490,'Pipe Table'!$A$3:$R$3,0)),"")</f>
        <v/>
      </c>
      <c r="P1490" s="601">
        <f t="shared" si="23"/>
        <v>0</v>
      </c>
      <c r="Q1490" s="391"/>
      <c r="R1490" s="389"/>
      <c r="S1490" s="250"/>
      <c r="T1490" s="389"/>
      <c r="U1490" s="250"/>
      <c r="V1490" s="350"/>
      <c r="W1490" s="389"/>
      <c r="X1490" s="392"/>
      <c r="Y1490" s="392"/>
      <c r="Z1490" s="392"/>
      <c r="AA1490" s="392"/>
      <c r="AB1490" s="392"/>
      <c r="AC1490" s="392"/>
      <c r="AD1490" s="392"/>
      <c r="AE1490" s="250"/>
      <c r="AF1490" s="250"/>
      <c r="AG1490" s="315"/>
      <c r="AH1490" s="392"/>
      <c r="AI1490" s="392"/>
      <c r="AJ1490" s="392"/>
      <c r="AK1490" s="392"/>
      <c r="AL1490" s="250"/>
      <c r="AM1490" s="392"/>
      <c r="AN1490" s="392"/>
      <c r="AO1490" s="250"/>
      <c r="AP1490" s="393"/>
      <c r="AQ1490" s="336"/>
      <c r="AR1490" s="336"/>
      <c r="AS1490" s="336"/>
      <c r="AT1490" s="336"/>
      <c r="AU1490" s="336"/>
      <c r="AV1490" s="336"/>
      <c r="AW1490" s="336"/>
      <c r="AX1490" s="336"/>
      <c r="AY1490" s="336"/>
      <c r="AZ1490" s="336"/>
      <c r="BA1490" s="336"/>
      <c r="BB1490" s="336"/>
      <c r="BC1490" s="336"/>
      <c r="BD1490" s="336"/>
      <c r="BE1490" s="336"/>
      <c r="BF1490" s="336"/>
    </row>
    <row r="1491" spans="1:58" s="109" customFormat="1" ht="12.95" customHeight="1">
      <c r="A1491" s="386"/>
      <c r="B1491" s="387"/>
      <c r="C1491" s="250"/>
      <c r="D1491" s="250"/>
      <c r="E1491" s="250"/>
      <c r="F1491" s="388"/>
      <c r="G1491" s="389"/>
      <c r="H1491" s="389"/>
      <c r="I1491" s="389"/>
      <c r="J1491" s="389"/>
      <c r="K1491" s="390"/>
      <c r="L1491" s="250"/>
      <c r="M1491" s="250"/>
      <c r="N1491" s="252"/>
      <c r="O1491" s="251" t="str">
        <f>IFERROR(INDEX('Pipe Table'!$A$3:$R$39,MATCH('WELD LOG'!N1491,'Pipe Table'!$A$3:$A$39,),MATCH('WELD LOG'!M1491,'Pipe Table'!$A$3:$R$3,0)),"")</f>
        <v/>
      </c>
      <c r="P1491" s="601">
        <f t="shared" si="23"/>
        <v>0</v>
      </c>
      <c r="Q1491" s="391"/>
      <c r="R1491" s="389"/>
      <c r="S1491" s="250"/>
      <c r="T1491" s="389"/>
      <c r="U1491" s="250"/>
      <c r="V1491" s="350"/>
      <c r="W1491" s="389"/>
      <c r="X1491" s="392"/>
      <c r="Y1491" s="392"/>
      <c r="Z1491" s="392"/>
      <c r="AA1491" s="392"/>
      <c r="AB1491" s="392"/>
      <c r="AC1491" s="392"/>
      <c r="AD1491" s="392"/>
      <c r="AE1491" s="250"/>
      <c r="AF1491" s="250"/>
      <c r="AG1491" s="315"/>
      <c r="AH1491" s="392"/>
      <c r="AI1491" s="392"/>
      <c r="AJ1491" s="392"/>
      <c r="AK1491" s="392"/>
      <c r="AL1491" s="250"/>
      <c r="AM1491" s="392"/>
      <c r="AN1491" s="392"/>
      <c r="AO1491" s="250"/>
      <c r="AP1491" s="393"/>
      <c r="AQ1491" s="336"/>
      <c r="AR1491" s="336"/>
      <c r="AS1491" s="336"/>
      <c r="AT1491" s="336"/>
      <c r="AU1491" s="336"/>
      <c r="AV1491" s="336"/>
      <c r="AW1491" s="336"/>
      <c r="AX1491" s="336"/>
      <c r="AY1491" s="336"/>
      <c r="AZ1491" s="336"/>
      <c r="BA1491" s="336"/>
      <c r="BB1491" s="336"/>
      <c r="BC1491" s="336"/>
      <c r="BD1491" s="336"/>
      <c r="BE1491" s="336"/>
      <c r="BF1491" s="336"/>
    </row>
    <row r="1492" spans="1:58" s="109" customFormat="1" ht="12.95" customHeight="1">
      <c r="A1492" s="386"/>
      <c r="B1492" s="387"/>
      <c r="C1492" s="250"/>
      <c r="D1492" s="250"/>
      <c r="E1492" s="250"/>
      <c r="F1492" s="388"/>
      <c r="G1492" s="389"/>
      <c r="H1492" s="389"/>
      <c r="I1492" s="389"/>
      <c r="J1492" s="389"/>
      <c r="K1492" s="390"/>
      <c r="L1492" s="250"/>
      <c r="M1492" s="250"/>
      <c r="N1492" s="252"/>
      <c r="O1492" s="251" t="str">
        <f>IFERROR(INDEX('Pipe Table'!$A$3:$R$39,MATCH('WELD LOG'!N1492,'Pipe Table'!$A$3:$A$39,),MATCH('WELD LOG'!M1492,'Pipe Table'!$A$3:$R$3,0)),"")</f>
        <v/>
      </c>
      <c r="P1492" s="601">
        <f t="shared" si="23"/>
        <v>0</v>
      </c>
      <c r="Q1492" s="391"/>
      <c r="R1492" s="389"/>
      <c r="S1492" s="250"/>
      <c r="T1492" s="389"/>
      <c r="U1492" s="250"/>
      <c r="V1492" s="350"/>
      <c r="W1492" s="389"/>
      <c r="X1492" s="392"/>
      <c r="Y1492" s="392"/>
      <c r="Z1492" s="392"/>
      <c r="AA1492" s="392"/>
      <c r="AB1492" s="392"/>
      <c r="AC1492" s="392"/>
      <c r="AD1492" s="392"/>
      <c r="AE1492" s="250"/>
      <c r="AF1492" s="250"/>
      <c r="AG1492" s="315"/>
      <c r="AH1492" s="392"/>
      <c r="AI1492" s="392"/>
      <c r="AJ1492" s="392"/>
      <c r="AK1492" s="392"/>
      <c r="AL1492" s="250"/>
      <c r="AM1492" s="392"/>
      <c r="AN1492" s="392"/>
      <c r="AO1492" s="250"/>
      <c r="AP1492" s="393"/>
      <c r="AQ1492" s="336"/>
      <c r="AR1492" s="336"/>
      <c r="AS1492" s="336"/>
      <c r="AT1492" s="336"/>
      <c r="AU1492" s="336"/>
      <c r="AV1492" s="336"/>
      <c r="AW1492" s="336"/>
      <c r="AX1492" s="336"/>
      <c r="AY1492" s="336"/>
      <c r="AZ1492" s="336"/>
      <c r="BA1492" s="336"/>
      <c r="BB1492" s="336"/>
      <c r="BC1492" s="336"/>
      <c r="BD1492" s="336"/>
      <c r="BE1492" s="336"/>
      <c r="BF1492" s="336"/>
    </row>
    <row r="1493" spans="1:58" s="109" customFormat="1" ht="12.95" customHeight="1">
      <c r="A1493" s="386"/>
      <c r="B1493" s="387"/>
      <c r="C1493" s="250"/>
      <c r="D1493" s="250"/>
      <c r="E1493" s="250"/>
      <c r="F1493" s="388"/>
      <c r="G1493" s="389"/>
      <c r="H1493" s="389"/>
      <c r="I1493" s="389"/>
      <c r="J1493" s="389"/>
      <c r="K1493" s="390"/>
      <c r="L1493" s="250"/>
      <c r="M1493" s="250"/>
      <c r="N1493" s="252"/>
      <c r="O1493" s="251" t="str">
        <f>IFERROR(INDEX('Pipe Table'!$A$3:$R$39,MATCH('WELD LOG'!N1493,'Pipe Table'!$A$3:$A$39,),MATCH('WELD LOG'!M1493,'Pipe Table'!$A$3:$R$3,0)),"")</f>
        <v/>
      </c>
      <c r="P1493" s="601">
        <f t="shared" si="23"/>
        <v>0</v>
      </c>
      <c r="Q1493" s="391"/>
      <c r="R1493" s="389"/>
      <c r="S1493" s="250"/>
      <c r="T1493" s="389"/>
      <c r="U1493" s="250"/>
      <c r="V1493" s="350"/>
      <c r="W1493" s="389"/>
      <c r="X1493" s="392"/>
      <c r="Y1493" s="392"/>
      <c r="Z1493" s="392"/>
      <c r="AA1493" s="392"/>
      <c r="AB1493" s="392"/>
      <c r="AC1493" s="392"/>
      <c r="AD1493" s="392"/>
      <c r="AE1493" s="250"/>
      <c r="AF1493" s="250"/>
      <c r="AG1493" s="315"/>
      <c r="AH1493" s="392"/>
      <c r="AI1493" s="392"/>
      <c r="AJ1493" s="392"/>
      <c r="AK1493" s="392"/>
      <c r="AL1493" s="250"/>
      <c r="AM1493" s="392"/>
      <c r="AN1493" s="392"/>
      <c r="AO1493" s="250"/>
      <c r="AP1493" s="393"/>
      <c r="AQ1493" s="336"/>
      <c r="AR1493" s="336"/>
      <c r="AS1493" s="336"/>
      <c r="AT1493" s="336"/>
      <c r="AU1493" s="336"/>
      <c r="AV1493" s="336"/>
      <c r="AW1493" s="336"/>
      <c r="AX1493" s="336"/>
      <c r="AY1493" s="336"/>
      <c r="AZ1493" s="336"/>
      <c r="BA1493" s="336"/>
      <c r="BB1493" s="336"/>
      <c r="BC1493" s="336"/>
      <c r="BD1493" s="336"/>
      <c r="BE1493" s="336"/>
      <c r="BF1493" s="336"/>
    </row>
    <row r="1494" spans="1:58" s="109" customFormat="1" ht="12.95" customHeight="1">
      <c r="A1494" s="386"/>
      <c r="B1494" s="387"/>
      <c r="C1494" s="250"/>
      <c r="D1494" s="250"/>
      <c r="E1494" s="250"/>
      <c r="F1494" s="388"/>
      <c r="G1494" s="389"/>
      <c r="H1494" s="389"/>
      <c r="I1494" s="389"/>
      <c r="J1494" s="389"/>
      <c r="K1494" s="390"/>
      <c r="L1494" s="250"/>
      <c r="M1494" s="250"/>
      <c r="N1494" s="252"/>
      <c r="O1494" s="251" t="str">
        <f>IFERROR(INDEX('Pipe Table'!$A$3:$R$39,MATCH('WELD LOG'!N1494,'Pipe Table'!$A$3:$A$39,),MATCH('WELD LOG'!M1494,'Pipe Table'!$A$3:$R$3,0)),"")</f>
        <v/>
      </c>
      <c r="P1494" s="601">
        <f t="shared" si="23"/>
        <v>0</v>
      </c>
      <c r="Q1494" s="391"/>
      <c r="R1494" s="389"/>
      <c r="S1494" s="250"/>
      <c r="T1494" s="389"/>
      <c r="U1494" s="250"/>
      <c r="V1494" s="350"/>
      <c r="W1494" s="389"/>
      <c r="X1494" s="392"/>
      <c r="Y1494" s="392"/>
      <c r="Z1494" s="392"/>
      <c r="AA1494" s="392"/>
      <c r="AB1494" s="392"/>
      <c r="AC1494" s="392"/>
      <c r="AD1494" s="392"/>
      <c r="AE1494" s="250"/>
      <c r="AF1494" s="250"/>
      <c r="AG1494" s="315"/>
      <c r="AH1494" s="392"/>
      <c r="AI1494" s="392"/>
      <c r="AJ1494" s="392"/>
      <c r="AK1494" s="392"/>
      <c r="AL1494" s="250"/>
      <c r="AM1494" s="392"/>
      <c r="AN1494" s="392"/>
      <c r="AO1494" s="250"/>
      <c r="AP1494" s="393"/>
      <c r="AQ1494" s="336"/>
      <c r="AR1494" s="336"/>
      <c r="AS1494" s="336"/>
      <c r="AT1494" s="336"/>
      <c r="AU1494" s="336"/>
      <c r="AV1494" s="336"/>
      <c r="AW1494" s="336"/>
      <c r="AX1494" s="336"/>
      <c r="AY1494" s="336"/>
      <c r="AZ1494" s="336"/>
      <c r="BA1494" s="336"/>
      <c r="BB1494" s="336"/>
      <c r="BC1494" s="336"/>
      <c r="BD1494" s="336"/>
      <c r="BE1494" s="336"/>
      <c r="BF1494" s="336"/>
    </row>
    <row r="1495" spans="1:58" s="109" customFormat="1" ht="12.95" customHeight="1">
      <c r="A1495" s="386"/>
      <c r="B1495" s="387"/>
      <c r="C1495" s="250"/>
      <c r="D1495" s="250"/>
      <c r="E1495" s="250"/>
      <c r="F1495" s="388"/>
      <c r="G1495" s="389"/>
      <c r="H1495" s="389"/>
      <c r="I1495" s="389"/>
      <c r="J1495" s="389"/>
      <c r="K1495" s="390"/>
      <c r="L1495" s="250"/>
      <c r="M1495" s="250"/>
      <c r="N1495" s="252"/>
      <c r="O1495" s="251" t="str">
        <f>IFERROR(INDEX('Pipe Table'!$A$3:$R$39,MATCH('WELD LOG'!N1495,'Pipe Table'!$A$3:$A$39,),MATCH('WELD LOG'!M1495,'Pipe Table'!$A$3:$R$3,0)),"")</f>
        <v/>
      </c>
      <c r="P1495" s="601">
        <f t="shared" si="23"/>
        <v>0</v>
      </c>
      <c r="Q1495" s="391"/>
      <c r="R1495" s="389"/>
      <c r="S1495" s="250"/>
      <c r="T1495" s="389"/>
      <c r="U1495" s="250"/>
      <c r="V1495" s="350"/>
      <c r="W1495" s="389"/>
      <c r="X1495" s="392"/>
      <c r="Y1495" s="392"/>
      <c r="Z1495" s="392"/>
      <c r="AA1495" s="392"/>
      <c r="AB1495" s="392"/>
      <c r="AC1495" s="392"/>
      <c r="AD1495" s="392"/>
      <c r="AE1495" s="250"/>
      <c r="AF1495" s="250"/>
      <c r="AG1495" s="315"/>
      <c r="AH1495" s="392"/>
      <c r="AI1495" s="392"/>
      <c r="AJ1495" s="392"/>
      <c r="AK1495" s="392"/>
      <c r="AL1495" s="250"/>
      <c r="AM1495" s="392"/>
      <c r="AN1495" s="392"/>
      <c r="AO1495" s="250"/>
      <c r="AP1495" s="393"/>
      <c r="AQ1495" s="336"/>
      <c r="AR1495" s="336"/>
      <c r="AS1495" s="336"/>
      <c r="AT1495" s="336"/>
      <c r="AU1495" s="336"/>
      <c r="AV1495" s="336"/>
      <c r="AW1495" s="336"/>
      <c r="AX1495" s="336"/>
      <c r="AY1495" s="336"/>
      <c r="AZ1495" s="336"/>
      <c r="BA1495" s="336"/>
      <c r="BB1495" s="336"/>
      <c r="BC1495" s="336"/>
      <c r="BD1495" s="336"/>
      <c r="BE1495" s="336"/>
      <c r="BF1495" s="336"/>
    </row>
    <row r="1496" spans="1:58" s="109" customFormat="1" ht="12.95" customHeight="1">
      <c r="A1496" s="386"/>
      <c r="B1496" s="387"/>
      <c r="C1496" s="250"/>
      <c r="D1496" s="250"/>
      <c r="E1496" s="250"/>
      <c r="F1496" s="388"/>
      <c r="G1496" s="389"/>
      <c r="H1496" s="389"/>
      <c r="I1496" s="389"/>
      <c r="J1496" s="389"/>
      <c r="K1496" s="390"/>
      <c r="L1496" s="250"/>
      <c r="M1496" s="250"/>
      <c r="N1496" s="252"/>
      <c r="O1496" s="251" t="str">
        <f>IFERROR(INDEX('Pipe Table'!$A$3:$R$39,MATCH('WELD LOG'!N1496,'Pipe Table'!$A$3:$A$39,),MATCH('WELD LOG'!M1496,'Pipe Table'!$A$3:$R$3,0)),"")</f>
        <v/>
      </c>
      <c r="P1496" s="601">
        <f t="shared" si="23"/>
        <v>0</v>
      </c>
      <c r="Q1496" s="391"/>
      <c r="R1496" s="389"/>
      <c r="S1496" s="250"/>
      <c r="T1496" s="389"/>
      <c r="U1496" s="250"/>
      <c r="V1496" s="350"/>
      <c r="W1496" s="389"/>
      <c r="X1496" s="392"/>
      <c r="Y1496" s="392"/>
      <c r="Z1496" s="392"/>
      <c r="AA1496" s="392"/>
      <c r="AB1496" s="392"/>
      <c r="AC1496" s="392"/>
      <c r="AD1496" s="392"/>
      <c r="AE1496" s="250"/>
      <c r="AF1496" s="250"/>
      <c r="AG1496" s="315"/>
      <c r="AH1496" s="392"/>
      <c r="AI1496" s="392"/>
      <c r="AJ1496" s="392"/>
      <c r="AK1496" s="392"/>
      <c r="AL1496" s="250"/>
      <c r="AM1496" s="392"/>
      <c r="AN1496" s="392"/>
      <c r="AO1496" s="250"/>
      <c r="AP1496" s="393"/>
      <c r="AQ1496" s="336"/>
      <c r="AR1496" s="336"/>
      <c r="AS1496" s="336"/>
      <c r="AT1496" s="336"/>
      <c r="AU1496" s="336"/>
      <c r="AV1496" s="336"/>
      <c r="AW1496" s="336"/>
      <c r="AX1496" s="336"/>
      <c r="AY1496" s="336"/>
      <c r="AZ1496" s="336"/>
      <c r="BA1496" s="336"/>
      <c r="BB1496" s="336"/>
      <c r="BC1496" s="336"/>
      <c r="BD1496" s="336"/>
      <c r="BE1496" s="336"/>
      <c r="BF1496" s="336"/>
    </row>
    <row r="1497" spans="1:58" s="109" customFormat="1" ht="12.95" customHeight="1">
      <c r="A1497" s="386"/>
      <c r="B1497" s="387"/>
      <c r="C1497" s="250"/>
      <c r="D1497" s="250"/>
      <c r="E1497" s="250"/>
      <c r="F1497" s="388"/>
      <c r="G1497" s="389"/>
      <c r="H1497" s="389"/>
      <c r="I1497" s="389"/>
      <c r="J1497" s="389"/>
      <c r="K1497" s="390"/>
      <c r="L1497" s="250"/>
      <c r="M1497" s="250"/>
      <c r="N1497" s="252"/>
      <c r="O1497" s="251" t="str">
        <f>IFERROR(INDEX('Pipe Table'!$A$3:$R$39,MATCH('WELD LOG'!N1497,'Pipe Table'!$A$3:$A$39,),MATCH('WELD LOG'!M1497,'Pipe Table'!$A$3:$R$3,0)),"")</f>
        <v/>
      </c>
      <c r="P1497" s="601">
        <f t="shared" si="23"/>
        <v>0</v>
      </c>
      <c r="Q1497" s="391"/>
      <c r="R1497" s="389"/>
      <c r="S1497" s="250"/>
      <c r="T1497" s="389"/>
      <c r="U1497" s="250"/>
      <c r="V1497" s="350"/>
      <c r="W1497" s="389"/>
      <c r="X1497" s="392"/>
      <c r="Y1497" s="392"/>
      <c r="Z1497" s="392"/>
      <c r="AA1497" s="392"/>
      <c r="AB1497" s="392"/>
      <c r="AC1497" s="392"/>
      <c r="AD1497" s="392"/>
      <c r="AE1497" s="250"/>
      <c r="AF1497" s="250"/>
      <c r="AG1497" s="315"/>
      <c r="AH1497" s="392"/>
      <c r="AI1497" s="392"/>
      <c r="AJ1497" s="392"/>
      <c r="AK1497" s="392"/>
      <c r="AL1497" s="250"/>
      <c r="AM1497" s="392"/>
      <c r="AN1497" s="392"/>
      <c r="AO1497" s="250"/>
      <c r="AP1497" s="393"/>
      <c r="AQ1497" s="336"/>
      <c r="AR1497" s="336"/>
      <c r="AS1497" s="336"/>
      <c r="AT1497" s="336"/>
      <c r="AU1497" s="336"/>
      <c r="AV1497" s="336"/>
      <c r="AW1497" s="336"/>
      <c r="AX1497" s="336"/>
      <c r="AY1497" s="336"/>
      <c r="AZ1497" s="336"/>
      <c r="BA1497" s="336"/>
      <c r="BB1497" s="336"/>
      <c r="BC1497" s="336"/>
      <c r="BD1497" s="336"/>
      <c r="BE1497" s="336"/>
      <c r="BF1497" s="336"/>
    </row>
    <row r="1498" spans="1:58" s="109" customFormat="1" ht="12.95" customHeight="1">
      <c r="A1498" s="386"/>
      <c r="B1498" s="387"/>
      <c r="C1498" s="250"/>
      <c r="D1498" s="250"/>
      <c r="E1498" s="250"/>
      <c r="F1498" s="388"/>
      <c r="G1498" s="389"/>
      <c r="H1498" s="389"/>
      <c r="I1498" s="389"/>
      <c r="J1498" s="389"/>
      <c r="K1498" s="390"/>
      <c r="L1498" s="250"/>
      <c r="M1498" s="250"/>
      <c r="N1498" s="252"/>
      <c r="O1498" s="251" t="str">
        <f>IFERROR(INDEX('Pipe Table'!$A$3:$R$39,MATCH('WELD LOG'!N1498,'Pipe Table'!$A$3:$A$39,),MATCH('WELD LOG'!M1498,'Pipe Table'!$A$3:$R$3,0)),"")</f>
        <v/>
      </c>
      <c r="P1498" s="601">
        <f t="shared" si="23"/>
        <v>0</v>
      </c>
      <c r="Q1498" s="391"/>
      <c r="R1498" s="389"/>
      <c r="S1498" s="250"/>
      <c r="T1498" s="389"/>
      <c r="U1498" s="250"/>
      <c r="V1498" s="350"/>
      <c r="W1498" s="389"/>
      <c r="X1498" s="392"/>
      <c r="Y1498" s="392"/>
      <c r="Z1498" s="392"/>
      <c r="AA1498" s="392"/>
      <c r="AB1498" s="392"/>
      <c r="AC1498" s="392"/>
      <c r="AD1498" s="392"/>
      <c r="AE1498" s="250"/>
      <c r="AF1498" s="250"/>
      <c r="AG1498" s="315"/>
      <c r="AH1498" s="392"/>
      <c r="AI1498" s="392"/>
      <c r="AJ1498" s="392"/>
      <c r="AK1498" s="392"/>
      <c r="AL1498" s="250"/>
      <c r="AM1498" s="392"/>
      <c r="AN1498" s="392"/>
      <c r="AO1498" s="250"/>
      <c r="AP1498" s="393"/>
      <c r="AQ1498" s="336"/>
      <c r="AR1498" s="336"/>
      <c r="AS1498" s="336"/>
      <c r="AT1498" s="336"/>
      <c r="AU1498" s="336"/>
      <c r="AV1498" s="336"/>
      <c r="AW1498" s="336"/>
      <c r="AX1498" s="336"/>
      <c r="AY1498" s="336"/>
      <c r="AZ1498" s="336"/>
      <c r="BA1498" s="336"/>
      <c r="BB1498" s="336"/>
      <c r="BC1498" s="336"/>
      <c r="BD1498" s="336"/>
      <c r="BE1498" s="336"/>
      <c r="BF1498" s="336"/>
    </row>
    <row r="1499" spans="1:58" s="109" customFormat="1" ht="12.95" customHeight="1">
      <c r="A1499" s="386"/>
      <c r="B1499" s="387"/>
      <c r="C1499" s="250"/>
      <c r="D1499" s="250"/>
      <c r="E1499" s="250"/>
      <c r="F1499" s="388"/>
      <c r="G1499" s="389"/>
      <c r="H1499" s="389"/>
      <c r="I1499" s="389"/>
      <c r="J1499" s="389"/>
      <c r="K1499" s="390"/>
      <c r="L1499" s="250"/>
      <c r="M1499" s="250"/>
      <c r="N1499" s="252"/>
      <c r="O1499" s="251" t="str">
        <f>IFERROR(INDEX('Pipe Table'!$A$3:$R$39,MATCH('WELD LOG'!N1499,'Pipe Table'!$A$3:$A$39,),MATCH('WELD LOG'!M1499,'Pipe Table'!$A$3:$R$3,0)),"")</f>
        <v/>
      </c>
      <c r="P1499" s="601">
        <f t="shared" si="23"/>
        <v>0</v>
      </c>
      <c r="Q1499" s="391"/>
      <c r="R1499" s="389"/>
      <c r="S1499" s="250"/>
      <c r="T1499" s="389"/>
      <c r="U1499" s="250"/>
      <c r="V1499" s="350"/>
      <c r="W1499" s="389"/>
      <c r="X1499" s="392"/>
      <c r="Y1499" s="392"/>
      <c r="Z1499" s="392"/>
      <c r="AA1499" s="392"/>
      <c r="AB1499" s="392"/>
      <c r="AC1499" s="392"/>
      <c r="AD1499" s="392"/>
      <c r="AE1499" s="250"/>
      <c r="AF1499" s="250"/>
      <c r="AG1499" s="315"/>
      <c r="AH1499" s="392"/>
      <c r="AI1499" s="392"/>
      <c r="AJ1499" s="392"/>
      <c r="AK1499" s="392"/>
      <c r="AL1499" s="250"/>
      <c r="AM1499" s="392"/>
      <c r="AN1499" s="392"/>
      <c r="AO1499" s="250"/>
      <c r="AP1499" s="393"/>
      <c r="AQ1499" s="336"/>
      <c r="AR1499" s="336"/>
      <c r="AS1499" s="336"/>
      <c r="AT1499" s="336"/>
      <c r="AU1499" s="336"/>
      <c r="AV1499" s="336"/>
      <c r="AW1499" s="336"/>
      <c r="AX1499" s="336"/>
      <c r="AY1499" s="336"/>
      <c r="AZ1499" s="336"/>
      <c r="BA1499" s="336"/>
      <c r="BB1499" s="336"/>
      <c r="BC1499" s="336"/>
      <c r="BD1499" s="336"/>
      <c r="BE1499" s="336"/>
      <c r="BF1499" s="336"/>
    </row>
    <row r="1500" spans="1:58" s="109" customFormat="1" ht="12.95" customHeight="1">
      <c r="A1500" s="386"/>
      <c r="B1500" s="387"/>
      <c r="C1500" s="250"/>
      <c r="D1500" s="250"/>
      <c r="E1500" s="250"/>
      <c r="F1500" s="388"/>
      <c r="G1500" s="389"/>
      <c r="H1500" s="389"/>
      <c r="I1500" s="389"/>
      <c r="J1500" s="389"/>
      <c r="K1500" s="390"/>
      <c r="L1500" s="250"/>
      <c r="M1500" s="250"/>
      <c r="N1500" s="252"/>
      <c r="O1500" s="251" t="str">
        <f>IFERROR(INDEX('Pipe Table'!$A$3:$R$39,MATCH('WELD LOG'!N1500,'Pipe Table'!$A$3:$A$39,),MATCH('WELD LOG'!M1500,'Pipe Table'!$A$3:$R$3,0)),"")</f>
        <v/>
      </c>
      <c r="P1500" s="601">
        <f t="shared" si="23"/>
        <v>0</v>
      </c>
      <c r="Q1500" s="391"/>
      <c r="R1500" s="389"/>
      <c r="S1500" s="250"/>
      <c r="T1500" s="389"/>
      <c r="U1500" s="250"/>
      <c r="V1500" s="350"/>
      <c r="W1500" s="389"/>
      <c r="X1500" s="392"/>
      <c r="Y1500" s="392"/>
      <c r="Z1500" s="392"/>
      <c r="AA1500" s="392"/>
      <c r="AB1500" s="392"/>
      <c r="AC1500" s="392"/>
      <c r="AD1500" s="392"/>
      <c r="AE1500" s="250"/>
      <c r="AF1500" s="250"/>
      <c r="AG1500" s="315"/>
      <c r="AH1500" s="392"/>
      <c r="AI1500" s="392"/>
      <c r="AJ1500" s="392"/>
      <c r="AK1500" s="392"/>
      <c r="AL1500" s="250"/>
      <c r="AM1500" s="392"/>
      <c r="AN1500" s="392"/>
      <c r="AO1500" s="250"/>
      <c r="AP1500" s="393"/>
      <c r="AQ1500" s="336"/>
      <c r="AR1500" s="336"/>
      <c r="AS1500" s="336"/>
      <c r="AT1500" s="336"/>
      <c r="AU1500" s="336"/>
      <c r="AV1500" s="336"/>
      <c r="AW1500" s="336"/>
      <c r="AX1500" s="336"/>
      <c r="AY1500" s="336"/>
      <c r="AZ1500" s="336"/>
      <c r="BA1500" s="336"/>
      <c r="BB1500" s="336"/>
      <c r="BC1500" s="336"/>
      <c r="BD1500" s="336"/>
      <c r="BE1500" s="336"/>
      <c r="BF1500" s="336"/>
    </row>
    <row r="1501" spans="1:58" s="109" customFormat="1" ht="12.95" customHeight="1">
      <c r="A1501" s="386"/>
      <c r="B1501" s="387"/>
      <c r="C1501" s="250"/>
      <c r="D1501" s="250"/>
      <c r="E1501" s="250"/>
      <c r="F1501" s="388"/>
      <c r="G1501" s="389"/>
      <c r="H1501" s="389"/>
      <c r="I1501" s="389"/>
      <c r="J1501" s="389"/>
      <c r="K1501" s="390"/>
      <c r="L1501" s="250"/>
      <c r="M1501" s="250"/>
      <c r="N1501" s="252"/>
      <c r="O1501" s="251" t="str">
        <f>IFERROR(INDEX('Pipe Table'!$A$3:$R$39,MATCH('WELD LOG'!N1501,'Pipe Table'!$A$3:$A$39,),MATCH('WELD LOG'!M1501,'Pipe Table'!$A$3:$R$3,0)),"")</f>
        <v/>
      </c>
      <c r="P1501" s="601">
        <f t="shared" si="23"/>
        <v>0</v>
      </c>
      <c r="Q1501" s="391"/>
      <c r="R1501" s="389"/>
      <c r="S1501" s="250"/>
      <c r="T1501" s="389"/>
      <c r="U1501" s="250"/>
      <c r="V1501" s="350"/>
      <c r="W1501" s="389"/>
      <c r="X1501" s="392"/>
      <c r="Y1501" s="392"/>
      <c r="Z1501" s="392"/>
      <c r="AA1501" s="392"/>
      <c r="AB1501" s="392"/>
      <c r="AC1501" s="392"/>
      <c r="AD1501" s="392"/>
      <c r="AE1501" s="250"/>
      <c r="AF1501" s="250"/>
      <c r="AG1501" s="315"/>
      <c r="AH1501" s="392"/>
      <c r="AI1501" s="392"/>
      <c r="AJ1501" s="392"/>
      <c r="AK1501" s="392"/>
      <c r="AL1501" s="250"/>
      <c r="AM1501" s="392"/>
      <c r="AN1501" s="392"/>
      <c r="AO1501" s="250"/>
      <c r="AP1501" s="393"/>
      <c r="AQ1501" s="336"/>
      <c r="AR1501" s="336"/>
      <c r="AS1501" s="336"/>
      <c r="AT1501" s="336"/>
      <c r="AU1501" s="336"/>
      <c r="AV1501" s="336"/>
      <c r="AW1501" s="336"/>
      <c r="AX1501" s="336"/>
      <c r="AY1501" s="336"/>
      <c r="AZ1501" s="336"/>
      <c r="BA1501" s="336"/>
      <c r="BB1501" s="336"/>
      <c r="BC1501" s="336"/>
      <c r="BD1501" s="336"/>
      <c r="BE1501" s="336"/>
      <c r="BF1501" s="336"/>
    </row>
    <row r="1502" spans="1:58" s="109" customFormat="1" ht="12.95" customHeight="1">
      <c r="A1502" s="394"/>
      <c r="B1502" s="395"/>
      <c r="C1502" s="352"/>
      <c r="D1502" s="352"/>
      <c r="E1502" s="396"/>
      <c r="F1502" s="361"/>
      <c r="G1502" s="315"/>
      <c r="H1502" s="315"/>
      <c r="I1502" s="315"/>
      <c r="J1502" s="315"/>
      <c r="K1502" s="315"/>
      <c r="L1502" s="315"/>
      <c r="M1502" s="345"/>
      <c r="N1502" s="397"/>
      <c r="O1502" s="251" t="str">
        <f>IFERROR(INDEX('Pipe Table'!$A$3:$R$39,MATCH('WELD LOG'!N1502,'Pipe Table'!$A$3:$A$39,),MATCH('WELD LOG'!M1502,'Pipe Table'!$A$3:$R$3,0)),"")</f>
        <v/>
      </c>
      <c r="P1502" s="601">
        <f t="shared" si="23"/>
        <v>0</v>
      </c>
      <c r="Q1502" s="315"/>
      <c r="R1502" s="315"/>
      <c r="S1502" s="352"/>
      <c r="T1502" s="398"/>
      <c r="U1502" s="315"/>
      <c r="V1502" s="399"/>
      <c r="W1502" s="315"/>
      <c r="X1502" s="350"/>
      <c r="Y1502" s="350"/>
      <c r="Z1502" s="350"/>
      <c r="AA1502" s="350"/>
      <c r="AB1502" s="350"/>
      <c r="AC1502" s="350"/>
      <c r="AD1502" s="383"/>
      <c r="AE1502" s="315"/>
      <c r="AF1502" s="375"/>
      <c r="AG1502" s="315"/>
      <c r="AH1502" s="350"/>
      <c r="AI1502" s="350"/>
      <c r="AJ1502" s="350"/>
      <c r="AK1502" s="350"/>
      <c r="AL1502" s="352"/>
      <c r="AM1502" s="350"/>
      <c r="AN1502" s="400"/>
      <c r="AO1502" s="350"/>
      <c r="AP1502" s="401"/>
      <c r="AQ1502" s="336"/>
      <c r="AR1502" s="336"/>
      <c r="AS1502" s="336"/>
      <c r="AT1502" s="336"/>
      <c r="AU1502" s="336"/>
      <c r="AV1502" s="336"/>
      <c r="AW1502" s="336"/>
      <c r="AX1502" s="336"/>
      <c r="AY1502" s="336"/>
      <c r="AZ1502" s="336"/>
      <c r="BA1502" s="336"/>
      <c r="BB1502" s="336"/>
      <c r="BC1502" s="336"/>
      <c r="BD1502" s="336"/>
      <c r="BE1502" s="336"/>
      <c r="BF1502" s="336"/>
    </row>
    <row r="1503" spans="1:58" s="109" customFormat="1" ht="12.95" customHeight="1">
      <c r="A1503" s="394"/>
      <c r="B1503" s="395"/>
      <c r="C1503" s="352"/>
      <c r="D1503" s="352"/>
      <c r="E1503" s="396"/>
      <c r="F1503" s="361"/>
      <c r="G1503" s="315"/>
      <c r="H1503" s="315"/>
      <c r="I1503" s="315"/>
      <c r="J1503" s="315"/>
      <c r="K1503" s="315"/>
      <c r="L1503" s="315"/>
      <c r="M1503" s="345"/>
      <c r="N1503" s="397"/>
      <c r="O1503" s="251" t="str">
        <f>IFERROR(INDEX('Pipe Table'!$A$3:$R$39,MATCH('WELD LOG'!N1503,'Pipe Table'!$A$3:$A$39,),MATCH('WELD LOG'!M1503,'Pipe Table'!$A$3:$R$3,0)),"")</f>
        <v/>
      </c>
      <c r="P1503" s="601">
        <f t="shared" si="23"/>
        <v>0</v>
      </c>
      <c r="Q1503" s="315"/>
      <c r="R1503" s="315"/>
      <c r="S1503" s="352"/>
      <c r="T1503" s="398"/>
      <c r="U1503" s="315"/>
      <c r="V1503" s="399"/>
      <c r="W1503" s="315"/>
      <c r="X1503" s="350"/>
      <c r="Y1503" s="350"/>
      <c r="Z1503" s="350"/>
      <c r="AA1503" s="350"/>
      <c r="AB1503" s="350"/>
      <c r="AC1503" s="350"/>
      <c r="AD1503" s="383"/>
      <c r="AE1503" s="315"/>
      <c r="AF1503" s="375"/>
      <c r="AG1503" s="315"/>
      <c r="AH1503" s="350"/>
      <c r="AI1503" s="350"/>
      <c r="AJ1503" s="350"/>
      <c r="AK1503" s="350"/>
      <c r="AL1503" s="352"/>
      <c r="AM1503" s="350"/>
      <c r="AN1503" s="400"/>
      <c r="AO1503" s="350"/>
      <c r="AP1503" s="401"/>
      <c r="AQ1503" s="336"/>
      <c r="AR1503" s="336"/>
      <c r="AS1503" s="336"/>
      <c r="AT1503" s="336"/>
      <c r="AU1503" s="336"/>
      <c r="AV1503" s="336"/>
      <c r="AW1503" s="336"/>
      <c r="AX1503" s="336"/>
      <c r="AY1503" s="336"/>
      <c r="AZ1503" s="336"/>
      <c r="BA1503" s="336"/>
      <c r="BB1503" s="336"/>
      <c r="BC1503" s="336"/>
      <c r="BD1503" s="336"/>
      <c r="BE1503" s="336"/>
      <c r="BF1503" s="336"/>
    </row>
    <row r="1504" spans="1:58" s="109" customFormat="1" ht="12.95" customHeight="1">
      <c r="A1504" s="394"/>
      <c r="B1504" s="395"/>
      <c r="C1504" s="352"/>
      <c r="D1504" s="352"/>
      <c r="E1504" s="396"/>
      <c r="F1504" s="361"/>
      <c r="G1504" s="315"/>
      <c r="H1504" s="315"/>
      <c r="I1504" s="315"/>
      <c r="J1504" s="315"/>
      <c r="K1504" s="315"/>
      <c r="L1504" s="315"/>
      <c r="M1504" s="345"/>
      <c r="N1504" s="397"/>
      <c r="O1504" s="251" t="str">
        <f>IFERROR(INDEX('Pipe Table'!$A$3:$R$39,MATCH('WELD LOG'!N1504,'Pipe Table'!$A$3:$A$39,),MATCH('WELD LOG'!M1504,'Pipe Table'!$A$3:$R$3,0)),"")</f>
        <v/>
      </c>
      <c r="P1504" s="601">
        <f t="shared" si="23"/>
        <v>0</v>
      </c>
      <c r="Q1504" s="315"/>
      <c r="R1504" s="315"/>
      <c r="S1504" s="352"/>
      <c r="T1504" s="398"/>
      <c r="U1504" s="315"/>
      <c r="V1504" s="399"/>
      <c r="W1504" s="315"/>
      <c r="X1504" s="350"/>
      <c r="Y1504" s="350"/>
      <c r="Z1504" s="350"/>
      <c r="AA1504" s="350"/>
      <c r="AB1504" s="350"/>
      <c r="AC1504" s="350"/>
      <c r="AD1504" s="383"/>
      <c r="AE1504" s="315"/>
      <c r="AF1504" s="375"/>
      <c r="AG1504" s="315"/>
      <c r="AH1504" s="350"/>
      <c r="AI1504" s="350"/>
      <c r="AJ1504" s="350"/>
      <c r="AK1504" s="350"/>
      <c r="AL1504" s="352"/>
      <c r="AM1504" s="350"/>
      <c r="AN1504" s="400"/>
      <c r="AO1504" s="350"/>
      <c r="AP1504" s="401"/>
      <c r="AQ1504" s="336"/>
      <c r="AR1504" s="336"/>
      <c r="AS1504" s="336"/>
      <c r="AT1504" s="336"/>
      <c r="AU1504" s="336"/>
      <c r="AV1504" s="336"/>
      <c r="AW1504" s="336"/>
      <c r="AX1504" s="336"/>
      <c r="AY1504" s="336"/>
      <c r="AZ1504" s="336"/>
      <c r="BA1504" s="336"/>
      <c r="BB1504" s="336"/>
      <c r="BC1504" s="336"/>
      <c r="BD1504" s="336"/>
      <c r="BE1504" s="336"/>
      <c r="BF1504" s="336"/>
    </row>
    <row r="1505" spans="1:58" s="109" customFormat="1" ht="12.95" customHeight="1">
      <c r="A1505" s="394"/>
      <c r="B1505" s="395"/>
      <c r="C1505" s="352"/>
      <c r="D1505" s="352"/>
      <c r="E1505" s="396"/>
      <c r="F1505" s="361"/>
      <c r="G1505" s="315"/>
      <c r="H1505" s="315"/>
      <c r="I1505" s="315"/>
      <c r="J1505" s="315"/>
      <c r="K1505" s="315"/>
      <c r="L1505" s="315"/>
      <c r="M1505" s="345"/>
      <c r="N1505" s="397"/>
      <c r="O1505" s="251" t="str">
        <f>IFERROR(INDEX('Pipe Table'!$A$3:$R$39,MATCH('WELD LOG'!N1505,'Pipe Table'!$A$3:$A$39,),MATCH('WELD LOG'!M1505,'Pipe Table'!$A$3:$R$3,0)),"")</f>
        <v/>
      </c>
      <c r="P1505" s="601">
        <f t="shared" si="23"/>
        <v>0</v>
      </c>
      <c r="Q1505" s="315"/>
      <c r="R1505" s="315"/>
      <c r="S1505" s="352"/>
      <c r="T1505" s="398"/>
      <c r="U1505" s="315"/>
      <c r="V1505" s="399"/>
      <c r="W1505" s="315"/>
      <c r="X1505" s="350"/>
      <c r="Y1505" s="350"/>
      <c r="Z1505" s="350"/>
      <c r="AA1505" s="350"/>
      <c r="AB1505" s="350"/>
      <c r="AC1505" s="350"/>
      <c r="AD1505" s="383"/>
      <c r="AE1505" s="315"/>
      <c r="AF1505" s="375"/>
      <c r="AG1505" s="315"/>
      <c r="AH1505" s="350"/>
      <c r="AI1505" s="350"/>
      <c r="AJ1505" s="350"/>
      <c r="AK1505" s="350"/>
      <c r="AL1505" s="352"/>
      <c r="AM1505" s="350"/>
      <c r="AN1505" s="400"/>
      <c r="AO1505" s="350"/>
      <c r="AP1505" s="401"/>
      <c r="AQ1505" s="336"/>
      <c r="AR1505" s="336"/>
      <c r="AS1505" s="336"/>
      <c r="AT1505" s="336"/>
      <c r="AU1505" s="336"/>
      <c r="AV1505" s="336"/>
      <c r="AW1505" s="336"/>
      <c r="AX1505" s="336"/>
      <c r="AY1505" s="336"/>
      <c r="AZ1505" s="336"/>
      <c r="BA1505" s="336"/>
      <c r="BB1505" s="336"/>
      <c r="BC1505" s="336"/>
      <c r="BD1505" s="336"/>
      <c r="BE1505" s="336"/>
      <c r="BF1505" s="336"/>
    </row>
    <row r="1506" spans="1:58" s="109" customFormat="1" ht="12.95" customHeight="1">
      <c r="A1506" s="394"/>
      <c r="B1506" s="395"/>
      <c r="C1506" s="352"/>
      <c r="D1506" s="352"/>
      <c r="E1506" s="396"/>
      <c r="F1506" s="361"/>
      <c r="G1506" s="315"/>
      <c r="H1506" s="315"/>
      <c r="I1506" s="315"/>
      <c r="J1506" s="315"/>
      <c r="K1506" s="315"/>
      <c r="L1506" s="315"/>
      <c r="M1506" s="345"/>
      <c r="N1506" s="397"/>
      <c r="O1506" s="251" t="str">
        <f>IFERROR(INDEX('Pipe Table'!$A$3:$R$39,MATCH('WELD LOG'!N1506,'Pipe Table'!$A$3:$A$39,),MATCH('WELD LOG'!M1506,'Pipe Table'!$A$3:$R$3,0)),"")</f>
        <v/>
      </c>
      <c r="P1506" s="601">
        <f t="shared" si="23"/>
        <v>0</v>
      </c>
      <c r="Q1506" s="315"/>
      <c r="R1506" s="315"/>
      <c r="S1506" s="352"/>
      <c r="T1506" s="398"/>
      <c r="U1506" s="315"/>
      <c r="V1506" s="399"/>
      <c r="W1506" s="315"/>
      <c r="X1506" s="350"/>
      <c r="Y1506" s="350"/>
      <c r="Z1506" s="350"/>
      <c r="AA1506" s="350"/>
      <c r="AB1506" s="350"/>
      <c r="AC1506" s="350"/>
      <c r="AD1506" s="383"/>
      <c r="AE1506" s="315"/>
      <c r="AF1506" s="375"/>
      <c r="AG1506" s="315"/>
      <c r="AH1506" s="350"/>
      <c r="AI1506" s="350"/>
      <c r="AJ1506" s="350"/>
      <c r="AK1506" s="350"/>
      <c r="AL1506" s="352"/>
      <c r="AM1506" s="350"/>
      <c r="AN1506" s="400"/>
      <c r="AO1506" s="350"/>
      <c r="AP1506" s="401"/>
      <c r="AQ1506" s="336"/>
      <c r="AR1506" s="336"/>
      <c r="AS1506" s="336"/>
      <c r="AT1506" s="336"/>
      <c r="AU1506" s="336"/>
      <c r="AV1506" s="336"/>
      <c r="AW1506" s="336"/>
      <c r="AX1506" s="336"/>
      <c r="AY1506" s="336"/>
      <c r="AZ1506" s="336"/>
      <c r="BA1506" s="336"/>
      <c r="BB1506" s="336"/>
      <c r="BC1506" s="336"/>
      <c r="BD1506" s="336"/>
      <c r="BE1506" s="336"/>
      <c r="BF1506" s="336"/>
    </row>
    <row r="1507" spans="1:58" s="109" customFormat="1" ht="12.95" customHeight="1">
      <c r="A1507" s="394"/>
      <c r="B1507" s="395"/>
      <c r="C1507" s="352"/>
      <c r="D1507" s="352"/>
      <c r="E1507" s="396"/>
      <c r="F1507" s="361"/>
      <c r="G1507" s="315"/>
      <c r="H1507" s="315"/>
      <c r="I1507" s="315"/>
      <c r="J1507" s="315"/>
      <c r="K1507" s="315"/>
      <c r="L1507" s="315"/>
      <c r="M1507" s="345"/>
      <c r="N1507" s="397"/>
      <c r="O1507" s="251" t="str">
        <f>IFERROR(INDEX('Pipe Table'!$A$3:$R$39,MATCH('WELD LOG'!N1507,'Pipe Table'!$A$3:$A$39,),MATCH('WELD LOG'!M1507,'Pipe Table'!$A$3:$R$3,0)),"")</f>
        <v/>
      </c>
      <c r="P1507" s="601">
        <f t="shared" si="23"/>
        <v>0</v>
      </c>
      <c r="Q1507" s="315"/>
      <c r="R1507" s="315"/>
      <c r="S1507" s="352"/>
      <c r="T1507" s="398"/>
      <c r="U1507" s="315"/>
      <c r="V1507" s="399"/>
      <c r="W1507" s="315"/>
      <c r="X1507" s="350"/>
      <c r="Y1507" s="350"/>
      <c r="Z1507" s="350"/>
      <c r="AA1507" s="350"/>
      <c r="AB1507" s="350"/>
      <c r="AC1507" s="350"/>
      <c r="AD1507" s="383"/>
      <c r="AE1507" s="315"/>
      <c r="AF1507" s="375"/>
      <c r="AG1507" s="315"/>
      <c r="AH1507" s="350"/>
      <c r="AI1507" s="350"/>
      <c r="AJ1507" s="350"/>
      <c r="AK1507" s="350"/>
      <c r="AL1507" s="352"/>
      <c r="AM1507" s="350"/>
      <c r="AN1507" s="400"/>
      <c r="AO1507" s="350"/>
      <c r="AP1507" s="401"/>
      <c r="AQ1507" s="336"/>
      <c r="AR1507" s="336"/>
      <c r="AS1507" s="336"/>
      <c r="AT1507" s="336"/>
      <c r="AU1507" s="336"/>
      <c r="AV1507" s="336"/>
      <c r="AW1507" s="336"/>
      <c r="AX1507" s="336"/>
      <c r="AY1507" s="336"/>
      <c r="AZ1507" s="336"/>
      <c r="BA1507" s="336"/>
      <c r="BB1507" s="336"/>
      <c r="BC1507" s="336"/>
      <c r="BD1507" s="336"/>
      <c r="BE1507" s="336"/>
      <c r="BF1507" s="336"/>
    </row>
    <row r="1508" spans="1:58" s="109" customFormat="1" ht="12.95" customHeight="1">
      <c r="A1508" s="394"/>
      <c r="B1508" s="395"/>
      <c r="C1508" s="352"/>
      <c r="D1508" s="352"/>
      <c r="E1508" s="396"/>
      <c r="F1508" s="361"/>
      <c r="G1508" s="315"/>
      <c r="H1508" s="315"/>
      <c r="I1508" s="315"/>
      <c r="J1508" s="315"/>
      <c r="K1508" s="315"/>
      <c r="L1508" s="315"/>
      <c r="M1508" s="345"/>
      <c r="N1508" s="397"/>
      <c r="O1508" s="251" t="str">
        <f>IFERROR(INDEX('Pipe Table'!$A$3:$R$39,MATCH('WELD LOG'!N1508,'Pipe Table'!$A$3:$A$39,),MATCH('WELD LOG'!M1508,'Pipe Table'!$A$3:$R$3,0)),"")</f>
        <v/>
      </c>
      <c r="P1508" s="601">
        <f t="shared" si="23"/>
        <v>0</v>
      </c>
      <c r="Q1508" s="315"/>
      <c r="R1508" s="315"/>
      <c r="S1508" s="352"/>
      <c r="T1508" s="398"/>
      <c r="U1508" s="315"/>
      <c r="V1508" s="399"/>
      <c r="W1508" s="315"/>
      <c r="X1508" s="350"/>
      <c r="Y1508" s="350"/>
      <c r="Z1508" s="350"/>
      <c r="AA1508" s="350"/>
      <c r="AB1508" s="350"/>
      <c r="AC1508" s="350"/>
      <c r="AD1508" s="383"/>
      <c r="AE1508" s="315"/>
      <c r="AF1508" s="375"/>
      <c r="AG1508" s="315"/>
      <c r="AH1508" s="350"/>
      <c r="AI1508" s="350"/>
      <c r="AJ1508" s="350"/>
      <c r="AK1508" s="350"/>
      <c r="AL1508" s="352"/>
      <c r="AM1508" s="350"/>
      <c r="AN1508" s="400"/>
      <c r="AO1508" s="350"/>
      <c r="AP1508" s="401"/>
      <c r="AQ1508" s="336"/>
      <c r="AR1508" s="336"/>
      <c r="AS1508" s="336"/>
      <c r="AT1508" s="336"/>
      <c r="AU1508" s="336"/>
      <c r="AV1508" s="336"/>
      <c r="AW1508" s="336"/>
      <c r="AX1508" s="336"/>
      <c r="AY1508" s="336"/>
      <c r="AZ1508" s="336"/>
      <c r="BA1508" s="336"/>
      <c r="BB1508" s="336"/>
      <c r="BC1508" s="336"/>
      <c r="BD1508" s="336"/>
      <c r="BE1508" s="336"/>
      <c r="BF1508" s="336"/>
    </row>
    <row r="1509" spans="1:58" s="109" customFormat="1" ht="12.95" customHeight="1">
      <c r="A1509" s="394"/>
      <c r="B1509" s="395"/>
      <c r="C1509" s="352"/>
      <c r="D1509" s="352"/>
      <c r="E1509" s="396"/>
      <c r="F1509" s="361"/>
      <c r="G1509" s="315"/>
      <c r="H1509" s="315"/>
      <c r="I1509" s="315"/>
      <c r="J1509" s="315"/>
      <c r="K1509" s="315"/>
      <c r="L1509" s="315"/>
      <c r="M1509" s="345"/>
      <c r="N1509" s="397"/>
      <c r="O1509" s="251" t="str">
        <f>IFERROR(INDEX('Pipe Table'!$A$3:$R$39,MATCH('WELD LOG'!N1509,'Pipe Table'!$A$3:$A$39,),MATCH('WELD LOG'!M1509,'Pipe Table'!$A$3:$R$3,0)),"")</f>
        <v/>
      </c>
      <c r="P1509" s="601">
        <f t="shared" si="23"/>
        <v>0</v>
      </c>
      <c r="Q1509" s="315"/>
      <c r="R1509" s="315"/>
      <c r="S1509" s="352"/>
      <c r="T1509" s="398"/>
      <c r="U1509" s="315"/>
      <c r="V1509" s="399"/>
      <c r="W1509" s="315"/>
      <c r="X1509" s="350"/>
      <c r="Y1509" s="350"/>
      <c r="Z1509" s="350"/>
      <c r="AA1509" s="350"/>
      <c r="AB1509" s="350"/>
      <c r="AC1509" s="350"/>
      <c r="AD1509" s="383"/>
      <c r="AE1509" s="315"/>
      <c r="AF1509" s="375"/>
      <c r="AG1509" s="315"/>
      <c r="AH1509" s="350"/>
      <c r="AI1509" s="350"/>
      <c r="AJ1509" s="350"/>
      <c r="AK1509" s="350"/>
      <c r="AL1509" s="352"/>
      <c r="AM1509" s="350"/>
      <c r="AN1509" s="400"/>
      <c r="AO1509" s="350"/>
      <c r="AP1509" s="401"/>
      <c r="AQ1509" s="336"/>
      <c r="AR1509" s="336"/>
      <c r="AS1509" s="336"/>
      <c r="AT1509" s="336"/>
      <c r="AU1509" s="336"/>
      <c r="AV1509" s="336"/>
      <c r="AW1509" s="336"/>
      <c r="AX1509" s="336"/>
      <c r="AY1509" s="336"/>
      <c r="AZ1509" s="336"/>
      <c r="BA1509" s="336"/>
      <c r="BB1509" s="336"/>
      <c r="BC1509" s="336"/>
      <c r="BD1509" s="336"/>
      <c r="BE1509" s="336"/>
      <c r="BF1509" s="336"/>
    </row>
    <row r="1510" spans="1:58" s="109" customFormat="1" ht="12.95" customHeight="1">
      <c r="A1510" s="394"/>
      <c r="B1510" s="395"/>
      <c r="C1510" s="352"/>
      <c r="D1510" s="352"/>
      <c r="E1510" s="396"/>
      <c r="F1510" s="361"/>
      <c r="G1510" s="315"/>
      <c r="H1510" s="315"/>
      <c r="I1510" s="315"/>
      <c r="J1510" s="315"/>
      <c r="K1510" s="315"/>
      <c r="L1510" s="315"/>
      <c r="M1510" s="345"/>
      <c r="N1510" s="397"/>
      <c r="O1510" s="251" t="str">
        <f>IFERROR(INDEX('Pipe Table'!$A$3:$R$39,MATCH('WELD LOG'!N1510,'Pipe Table'!$A$3:$A$39,),MATCH('WELD LOG'!M1510,'Pipe Table'!$A$3:$R$3,0)),"")</f>
        <v/>
      </c>
      <c r="P1510" s="601">
        <f t="shared" si="23"/>
        <v>0</v>
      </c>
      <c r="Q1510" s="315"/>
      <c r="R1510" s="315"/>
      <c r="S1510" s="352"/>
      <c r="T1510" s="398"/>
      <c r="U1510" s="315"/>
      <c r="V1510" s="399"/>
      <c r="W1510" s="315"/>
      <c r="X1510" s="350"/>
      <c r="Y1510" s="350"/>
      <c r="Z1510" s="350"/>
      <c r="AA1510" s="350"/>
      <c r="AB1510" s="350"/>
      <c r="AC1510" s="350"/>
      <c r="AD1510" s="383"/>
      <c r="AE1510" s="315"/>
      <c r="AF1510" s="375"/>
      <c r="AG1510" s="315"/>
      <c r="AH1510" s="350"/>
      <c r="AI1510" s="350"/>
      <c r="AJ1510" s="350"/>
      <c r="AK1510" s="350"/>
      <c r="AL1510" s="352"/>
      <c r="AM1510" s="350"/>
      <c r="AN1510" s="400"/>
      <c r="AO1510" s="350"/>
      <c r="AP1510" s="401"/>
      <c r="AQ1510" s="336"/>
      <c r="AR1510" s="336"/>
      <c r="AS1510" s="336"/>
      <c r="AT1510" s="336"/>
      <c r="AU1510" s="336"/>
      <c r="AV1510" s="336"/>
      <c r="AW1510" s="336"/>
      <c r="AX1510" s="336"/>
      <c r="AY1510" s="336"/>
      <c r="AZ1510" s="336"/>
      <c r="BA1510" s="336"/>
      <c r="BB1510" s="336"/>
      <c r="BC1510" s="336"/>
      <c r="BD1510" s="336"/>
      <c r="BE1510" s="336"/>
      <c r="BF1510" s="336"/>
    </row>
    <row r="1511" spans="1:58" s="109" customFormat="1" ht="12.95" customHeight="1">
      <c r="A1511" s="394"/>
      <c r="B1511" s="395"/>
      <c r="C1511" s="352"/>
      <c r="D1511" s="352"/>
      <c r="E1511" s="396"/>
      <c r="F1511" s="361"/>
      <c r="G1511" s="315"/>
      <c r="H1511" s="315"/>
      <c r="I1511" s="315"/>
      <c r="J1511" s="315"/>
      <c r="K1511" s="315"/>
      <c r="L1511" s="315"/>
      <c r="M1511" s="345"/>
      <c r="N1511" s="397"/>
      <c r="O1511" s="251" t="str">
        <f>IFERROR(INDEX('Pipe Table'!$A$3:$R$39,MATCH('WELD LOG'!N1511,'Pipe Table'!$A$3:$A$39,),MATCH('WELD LOG'!M1511,'Pipe Table'!$A$3:$R$3,0)),"")</f>
        <v/>
      </c>
      <c r="P1511" s="601">
        <f t="shared" si="23"/>
        <v>0</v>
      </c>
      <c r="Q1511" s="315"/>
      <c r="R1511" s="315"/>
      <c r="S1511" s="352"/>
      <c r="T1511" s="398"/>
      <c r="U1511" s="315"/>
      <c r="V1511" s="399"/>
      <c r="W1511" s="315"/>
      <c r="X1511" s="350"/>
      <c r="Y1511" s="350"/>
      <c r="Z1511" s="350"/>
      <c r="AA1511" s="350"/>
      <c r="AB1511" s="350"/>
      <c r="AC1511" s="350"/>
      <c r="AD1511" s="383"/>
      <c r="AE1511" s="315"/>
      <c r="AF1511" s="375"/>
      <c r="AG1511" s="315"/>
      <c r="AH1511" s="350"/>
      <c r="AI1511" s="350"/>
      <c r="AJ1511" s="350"/>
      <c r="AK1511" s="350"/>
      <c r="AL1511" s="352"/>
      <c r="AM1511" s="350"/>
      <c r="AN1511" s="400"/>
      <c r="AO1511" s="350"/>
      <c r="AP1511" s="401"/>
      <c r="AQ1511" s="336"/>
      <c r="AR1511" s="336"/>
      <c r="AS1511" s="336"/>
      <c r="AT1511" s="336"/>
      <c r="AU1511" s="336"/>
      <c r="AV1511" s="336"/>
      <c r="AW1511" s="336"/>
      <c r="AX1511" s="336"/>
      <c r="AY1511" s="336"/>
      <c r="AZ1511" s="336"/>
      <c r="BA1511" s="336"/>
      <c r="BB1511" s="336"/>
      <c r="BC1511" s="336"/>
      <c r="BD1511" s="336"/>
      <c r="BE1511" s="336"/>
      <c r="BF1511" s="336"/>
    </row>
    <row r="1512" spans="1:58" s="109" customFormat="1" ht="12.95" customHeight="1">
      <c r="A1512" s="394"/>
      <c r="B1512" s="395"/>
      <c r="C1512" s="352"/>
      <c r="D1512" s="352"/>
      <c r="E1512" s="396"/>
      <c r="F1512" s="361"/>
      <c r="G1512" s="315"/>
      <c r="H1512" s="315"/>
      <c r="I1512" s="315"/>
      <c r="J1512" s="315"/>
      <c r="K1512" s="315"/>
      <c r="L1512" s="315"/>
      <c r="M1512" s="345"/>
      <c r="N1512" s="397"/>
      <c r="O1512" s="251" t="str">
        <f>IFERROR(INDEX('Pipe Table'!$A$3:$R$39,MATCH('WELD LOG'!N1512,'Pipe Table'!$A$3:$A$39,),MATCH('WELD LOG'!M1512,'Pipe Table'!$A$3:$R$3,0)),"")</f>
        <v/>
      </c>
      <c r="P1512" s="601">
        <f t="shared" si="23"/>
        <v>0</v>
      </c>
      <c r="Q1512" s="315"/>
      <c r="R1512" s="315"/>
      <c r="S1512" s="352"/>
      <c r="T1512" s="398"/>
      <c r="U1512" s="315"/>
      <c r="V1512" s="399"/>
      <c r="W1512" s="315"/>
      <c r="X1512" s="350"/>
      <c r="Y1512" s="350"/>
      <c r="Z1512" s="350"/>
      <c r="AA1512" s="350"/>
      <c r="AB1512" s="350"/>
      <c r="AC1512" s="350"/>
      <c r="AD1512" s="383"/>
      <c r="AE1512" s="315"/>
      <c r="AF1512" s="375"/>
      <c r="AG1512" s="315"/>
      <c r="AH1512" s="350"/>
      <c r="AI1512" s="350"/>
      <c r="AJ1512" s="350"/>
      <c r="AK1512" s="350"/>
      <c r="AL1512" s="352"/>
      <c r="AM1512" s="350"/>
      <c r="AN1512" s="400"/>
      <c r="AO1512" s="350"/>
      <c r="AP1512" s="401"/>
      <c r="AQ1512" s="336"/>
      <c r="AR1512" s="336"/>
      <c r="AS1512" s="336"/>
      <c r="AT1512" s="336"/>
      <c r="AU1512" s="336"/>
      <c r="AV1512" s="336"/>
      <c r="AW1512" s="336"/>
      <c r="AX1512" s="336"/>
      <c r="AY1512" s="336"/>
      <c r="AZ1512" s="336"/>
      <c r="BA1512" s="336"/>
      <c r="BB1512" s="336"/>
      <c r="BC1512" s="336"/>
      <c r="BD1512" s="336"/>
      <c r="BE1512" s="336"/>
      <c r="BF1512" s="336"/>
    </row>
    <row r="1513" spans="1:58" s="109" customFormat="1" ht="12.95" customHeight="1">
      <c r="A1513" s="394"/>
      <c r="B1513" s="395"/>
      <c r="C1513" s="352"/>
      <c r="D1513" s="352"/>
      <c r="E1513" s="396"/>
      <c r="F1513" s="361"/>
      <c r="G1513" s="315"/>
      <c r="H1513" s="315"/>
      <c r="I1513" s="315"/>
      <c r="J1513" s="315"/>
      <c r="K1513" s="315"/>
      <c r="L1513" s="315"/>
      <c r="M1513" s="345"/>
      <c r="N1513" s="397"/>
      <c r="O1513" s="251" t="str">
        <f>IFERROR(INDEX('Pipe Table'!$A$3:$R$39,MATCH('WELD LOG'!N1513,'Pipe Table'!$A$3:$A$39,),MATCH('WELD LOG'!M1513,'Pipe Table'!$A$3:$R$3,0)),"")</f>
        <v/>
      </c>
      <c r="P1513" s="601">
        <f t="shared" si="23"/>
        <v>0</v>
      </c>
      <c r="Q1513" s="315"/>
      <c r="R1513" s="315"/>
      <c r="S1513" s="352"/>
      <c r="T1513" s="398"/>
      <c r="U1513" s="315"/>
      <c r="V1513" s="399"/>
      <c r="W1513" s="315"/>
      <c r="X1513" s="350"/>
      <c r="Y1513" s="350"/>
      <c r="Z1513" s="350"/>
      <c r="AA1513" s="350"/>
      <c r="AB1513" s="350"/>
      <c r="AC1513" s="350"/>
      <c r="AD1513" s="383"/>
      <c r="AE1513" s="315"/>
      <c r="AF1513" s="375"/>
      <c r="AG1513" s="315"/>
      <c r="AH1513" s="350"/>
      <c r="AI1513" s="350"/>
      <c r="AJ1513" s="350"/>
      <c r="AK1513" s="350"/>
      <c r="AL1513" s="352"/>
      <c r="AM1513" s="350"/>
      <c r="AN1513" s="400"/>
      <c r="AO1513" s="350"/>
      <c r="AP1513" s="401"/>
      <c r="AQ1513" s="336"/>
      <c r="AR1513" s="336"/>
      <c r="AS1513" s="336"/>
      <c r="AT1513" s="336"/>
      <c r="AU1513" s="336"/>
      <c r="AV1513" s="336"/>
      <c r="AW1513" s="336"/>
      <c r="AX1513" s="336"/>
      <c r="AY1513" s="336"/>
      <c r="AZ1513" s="336"/>
      <c r="BA1513" s="336"/>
      <c r="BB1513" s="336"/>
      <c r="BC1513" s="336"/>
      <c r="BD1513" s="336"/>
      <c r="BE1513" s="336"/>
      <c r="BF1513" s="336"/>
    </row>
    <row r="1514" spans="1:58" s="109" customFormat="1" ht="12.95" customHeight="1">
      <c r="A1514" s="394"/>
      <c r="B1514" s="395"/>
      <c r="C1514" s="352"/>
      <c r="D1514" s="352"/>
      <c r="E1514" s="396"/>
      <c r="F1514" s="361"/>
      <c r="G1514" s="315"/>
      <c r="H1514" s="315"/>
      <c r="I1514" s="315"/>
      <c r="J1514" s="315"/>
      <c r="K1514" s="315"/>
      <c r="L1514" s="315"/>
      <c r="M1514" s="345"/>
      <c r="N1514" s="397"/>
      <c r="O1514" s="251" t="str">
        <f>IFERROR(INDEX('Pipe Table'!$A$3:$R$39,MATCH('WELD LOG'!N1514,'Pipe Table'!$A$3:$A$39,),MATCH('WELD LOG'!M1514,'Pipe Table'!$A$3:$R$3,0)),"")</f>
        <v/>
      </c>
      <c r="P1514" s="601">
        <f t="shared" si="23"/>
        <v>0</v>
      </c>
      <c r="Q1514" s="315"/>
      <c r="R1514" s="315"/>
      <c r="S1514" s="352"/>
      <c r="T1514" s="398"/>
      <c r="U1514" s="315"/>
      <c r="V1514" s="399"/>
      <c r="W1514" s="315"/>
      <c r="X1514" s="350"/>
      <c r="Y1514" s="350"/>
      <c r="Z1514" s="350"/>
      <c r="AA1514" s="350"/>
      <c r="AB1514" s="350"/>
      <c r="AC1514" s="350"/>
      <c r="AD1514" s="383"/>
      <c r="AE1514" s="315"/>
      <c r="AF1514" s="375"/>
      <c r="AG1514" s="315"/>
      <c r="AH1514" s="350"/>
      <c r="AI1514" s="350"/>
      <c r="AJ1514" s="350"/>
      <c r="AK1514" s="350"/>
      <c r="AL1514" s="352"/>
      <c r="AM1514" s="350"/>
      <c r="AN1514" s="400"/>
      <c r="AO1514" s="350"/>
      <c r="AP1514" s="401"/>
      <c r="AQ1514" s="336"/>
      <c r="AR1514" s="336"/>
      <c r="AS1514" s="336"/>
      <c r="AT1514" s="336"/>
      <c r="AU1514" s="336"/>
      <c r="AV1514" s="336"/>
      <c r="AW1514" s="336"/>
      <c r="AX1514" s="336"/>
      <c r="AY1514" s="336"/>
      <c r="AZ1514" s="336"/>
      <c r="BA1514" s="336"/>
      <c r="BB1514" s="336"/>
      <c r="BC1514" s="336"/>
      <c r="BD1514" s="336"/>
      <c r="BE1514" s="336"/>
      <c r="BF1514" s="336"/>
    </row>
    <row r="1515" spans="1:58" s="109" customFormat="1" ht="12.95" customHeight="1">
      <c r="A1515" s="394"/>
      <c r="B1515" s="395"/>
      <c r="C1515" s="352"/>
      <c r="D1515" s="352"/>
      <c r="E1515" s="396"/>
      <c r="F1515" s="361"/>
      <c r="G1515" s="315"/>
      <c r="H1515" s="315"/>
      <c r="I1515" s="315"/>
      <c r="J1515" s="315"/>
      <c r="K1515" s="315"/>
      <c r="L1515" s="315"/>
      <c r="M1515" s="345"/>
      <c r="N1515" s="397"/>
      <c r="O1515" s="251" t="str">
        <f>IFERROR(INDEX('Pipe Table'!$A$3:$R$39,MATCH('WELD LOG'!N1515,'Pipe Table'!$A$3:$A$39,),MATCH('WELD LOG'!M1515,'Pipe Table'!$A$3:$R$3,0)),"")</f>
        <v/>
      </c>
      <c r="P1515" s="601">
        <f t="shared" si="23"/>
        <v>0</v>
      </c>
      <c r="Q1515" s="315"/>
      <c r="R1515" s="315"/>
      <c r="S1515" s="352"/>
      <c r="T1515" s="398"/>
      <c r="U1515" s="315"/>
      <c r="V1515" s="399"/>
      <c r="W1515" s="315"/>
      <c r="X1515" s="350"/>
      <c r="Y1515" s="350"/>
      <c r="Z1515" s="350"/>
      <c r="AA1515" s="350"/>
      <c r="AB1515" s="350"/>
      <c r="AC1515" s="350"/>
      <c r="AD1515" s="383"/>
      <c r="AE1515" s="315"/>
      <c r="AF1515" s="375"/>
      <c r="AG1515" s="315"/>
      <c r="AH1515" s="350"/>
      <c r="AI1515" s="350"/>
      <c r="AJ1515" s="350"/>
      <c r="AK1515" s="350"/>
      <c r="AL1515" s="352"/>
      <c r="AM1515" s="350"/>
      <c r="AN1515" s="400"/>
      <c r="AO1515" s="350"/>
      <c r="AP1515" s="401"/>
      <c r="AQ1515" s="336"/>
      <c r="AR1515" s="336"/>
      <c r="AS1515" s="336"/>
      <c r="AT1515" s="336"/>
      <c r="AU1515" s="336"/>
      <c r="AV1515" s="336"/>
      <c r="AW1515" s="336"/>
      <c r="AX1515" s="336"/>
      <c r="AY1515" s="336"/>
      <c r="AZ1515" s="336"/>
      <c r="BA1515" s="336"/>
      <c r="BB1515" s="336"/>
      <c r="BC1515" s="336"/>
      <c r="BD1515" s="336"/>
      <c r="BE1515" s="336"/>
      <c r="BF1515" s="336"/>
    </row>
    <row r="1516" spans="1:58" s="109" customFormat="1" ht="12.95" customHeight="1">
      <c r="A1516" s="394"/>
      <c r="B1516" s="395"/>
      <c r="C1516" s="352"/>
      <c r="D1516" s="352"/>
      <c r="E1516" s="396"/>
      <c r="F1516" s="361"/>
      <c r="G1516" s="315"/>
      <c r="H1516" s="315"/>
      <c r="I1516" s="315"/>
      <c r="J1516" s="315"/>
      <c r="K1516" s="315"/>
      <c r="L1516" s="315"/>
      <c r="M1516" s="345"/>
      <c r="N1516" s="397"/>
      <c r="O1516" s="251" t="str">
        <f>IFERROR(INDEX('Pipe Table'!$A$3:$R$39,MATCH('WELD LOG'!N1516,'Pipe Table'!$A$3:$A$39,),MATCH('WELD LOG'!M1516,'Pipe Table'!$A$3:$R$3,0)),"")</f>
        <v/>
      </c>
      <c r="P1516" s="601">
        <f t="shared" si="23"/>
        <v>0</v>
      </c>
      <c r="Q1516" s="315"/>
      <c r="R1516" s="315"/>
      <c r="S1516" s="352"/>
      <c r="T1516" s="398"/>
      <c r="U1516" s="315"/>
      <c r="V1516" s="399"/>
      <c r="W1516" s="315"/>
      <c r="X1516" s="350"/>
      <c r="Y1516" s="350"/>
      <c r="Z1516" s="350"/>
      <c r="AA1516" s="350"/>
      <c r="AB1516" s="350"/>
      <c r="AC1516" s="350"/>
      <c r="AD1516" s="383"/>
      <c r="AE1516" s="315"/>
      <c r="AF1516" s="375"/>
      <c r="AG1516" s="315"/>
      <c r="AH1516" s="350"/>
      <c r="AI1516" s="350"/>
      <c r="AJ1516" s="350"/>
      <c r="AK1516" s="350"/>
      <c r="AL1516" s="352"/>
      <c r="AM1516" s="350"/>
      <c r="AN1516" s="400"/>
      <c r="AO1516" s="350"/>
      <c r="AP1516" s="401"/>
      <c r="AQ1516" s="336"/>
      <c r="AR1516" s="336"/>
      <c r="AS1516" s="336"/>
      <c r="AT1516" s="336"/>
      <c r="AU1516" s="336"/>
      <c r="AV1516" s="336"/>
      <c r="AW1516" s="336"/>
      <c r="AX1516" s="336"/>
      <c r="AY1516" s="336"/>
      <c r="AZ1516" s="336"/>
      <c r="BA1516" s="336"/>
      <c r="BB1516" s="336"/>
      <c r="BC1516" s="336"/>
      <c r="BD1516" s="336"/>
      <c r="BE1516" s="336"/>
      <c r="BF1516" s="336"/>
    </row>
    <row r="1517" spans="1:58" s="109" customFormat="1" ht="12.95" customHeight="1">
      <c r="A1517" s="394"/>
      <c r="B1517" s="395"/>
      <c r="C1517" s="352"/>
      <c r="D1517" s="352"/>
      <c r="E1517" s="396"/>
      <c r="F1517" s="361"/>
      <c r="G1517" s="315"/>
      <c r="H1517" s="315"/>
      <c r="I1517" s="315"/>
      <c r="J1517" s="315"/>
      <c r="K1517" s="315"/>
      <c r="L1517" s="315"/>
      <c r="M1517" s="345"/>
      <c r="N1517" s="397"/>
      <c r="O1517" s="251" t="str">
        <f>IFERROR(INDEX('Pipe Table'!$A$3:$R$39,MATCH('WELD LOG'!N1517,'Pipe Table'!$A$3:$A$39,),MATCH('WELD LOG'!M1517,'Pipe Table'!$A$3:$R$3,0)),"")</f>
        <v/>
      </c>
      <c r="P1517" s="601">
        <f t="shared" si="23"/>
        <v>0</v>
      </c>
      <c r="Q1517" s="315"/>
      <c r="R1517" s="315"/>
      <c r="S1517" s="352"/>
      <c r="T1517" s="398"/>
      <c r="U1517" s="315"/>
      <c r="V1517" s="399"/>
      <c r="W1517" s="315"/>
      <c r="X1517" s="350"/>
      <c r="Y1517" s="350"/>
      <c r="Z1517" s="350"/>
      <c r="AA1517" s="350"/>
      <c r="AB1517" s="350"/>
      <c r="AC1517" s="350"/>
      <c r="AD1517" s="383"/>
      <c r="AE1517" s="315"/>
      <c r="AF1517" s="375"/>
      <c r="AG1517" s="315"/>
      <c r="AH1517" s="350"/>
      <c r="AI1517" s="350"/>
      <c r="AJ1517" s="350"/>
      <c r="AK1517" s="350"/>
      <c r="AL1517" s="352"/>
      <c r="AM1517" s="350"/>
      <c r="AN1517" s="400"/>
      <c r="AO1517" s="350"/>
      <c r="AP1517" s="401"/>
      <c r="AQ1517" s="336"/>
      <c r="AR1517" s="336"/>
      <c r="AS1517" s="336"/>
      <c r="AT1517" s="336"/>
      <c r="AU1517" s="336"/>
      <c r="AV1517" s="336"/>
      <c r="AW1517" s="336"/>
      <c r="AX1517" s="336"/>
      <c r="AY1517" s="336"/>
      <c r="AZ1517" s="336"/>
      <c r="BA1517" s="336"/>
      <c r="BB1517" s="336"/>
      <c r="BC1517" s="336"/>
      <c r="BD1517" s="336"/>
      <c r="BE1517" s="336"/>
      <c r="BF1517" s="336"/>
    </row>
    <row r="1518" spans="1:58" s="109" customFormat="1" ht="12.95" customHeight="1">
      <c r="A1518" s="394"/>
      <c r="B1518" s="395"/>
      <c r="C1518" s="352"/>
      <c r="D1518" s="352"/>
      <c r="E1518" s="396"/>
      <c r="F1518" s="361"/>
      <c r="G1518" s="315"/>
      <c r="H1518" s="315"/>
      <c r="I1518" s="315"/>
      <c r="J1518" s="315"/>
      <c r="K1518" s="315"/>
      <c r="L1518" s="315"/>
      <c r="M1518" s="345"/>
      <c r="N1518" s="397"/>
      <c r="O1518" s="251" t="str">
        <f>IFERROR(INDEX('Pipe Table'!$A$3:$R$39,MATCH('WELD LOG'!N1518,'Pipe Table'!$A$3:$A$39,),MATCH('WELD LOG'!M1518,'Pipe Table'!$A$3:$R$3,0)),"")</f>
        <v/>
      </c>
      <c r="P1518" s="601">
        <f t="shared" si="23"/>
        <v>0</v>
      </c>
      <c r="Q1518" s="315"/>
      <c r="R1518" s="315"/>
      <c r="S1518" s="352"/>
      <c r="T1518" s="398"/>
      <c r="U1518" s="315"/>
      <c r="V1518" s="399"/>
      <c r="W1518" s="315"/>
      <c r="X1518" s="350"/>
      <c r="Y1518" s="350"/>
      <c r="Z1518" s="350"/>
      <c r="AA1518" s="350"/>
      <c r="AB1518" s="350"/>
      <c r="AC1518" s="350"/>
      <c r="AD1518" s="383"/>
      <c r="AE1518" s="315"/>
      <c r="AF1518" s="375"/>
      <c r="AG1518" s="315"/>
      <c r="AH1518" s="350"/>
      <c r="AI1518" s="350"/>
      <c r="AJ1518" s="350"/>
      <c r="AK1518" s="350"/>
      <c r="AL1518" s="352"/>
      <c r="AM1518" s="350"/>
      <c r="AN1518" s="400"/>
      <c r="AO1518" s="350"/>
      <c r="AP1518" s="401"/>
      <c r="AQ1518" s="336"/>
      <c r="AR1518" s="336"/>
      <c r="AS1518" s="336"/>
      <c r="AT1518" s="336"/>
      <c r="AU1518" s="336"/>
      <c r="AV1518" s="336"/>
      <c r="AW1518" s="336"/>
      <c r="AX1518" s="336"/>
      <c r="AY1518" s="336"/>
      <c r="AZ1518" s="336"/>
      <c r="BA1518" s="336"/>
      <c r="BB1518" s="336"/>
      <c r="BC1518" s="336"/>
      <c r="BD1518" s="336"/>
      <c r="BE1518" s="336"/>
      <c r="BF1518" s="336"/>
    </row>
    <row r="1519" spans="1:58" s="109" customFormat="1" ht="12.95" customHeight="1">
      <c r="A1519" s="394"/>
      <c r="B1519" s="395"/>
      <c r="C1519" s="352"/>
      <c r="D1519" s="352"/>
      <c r="E1519" s="396"/>
      <c r="F1519" s="361"/>
      <c r="G1519" s="315"/>
      <c r="H1519" s="315"/>
      <c r="I1519" s="315"/>
      <c r="J1519" s="315"/>
      <c r="K1519" s="315"/>
      <c r="L1519" s="315"/>
      <c r="M1519" s="345"/>
      <c r="N1519" s="397"/>
      <c r="O1519" s="251" t="str">
        <f>IFERROR(INDEX('Pipe Table'!$A$3:$R$39,MATCH('WELD LOG'!N1519,'Pipe Table'!$A$3:$A$39,),MATCH('WELD LOG'!M1519,'Pipe Table'!$A$3:$R$3,0)),"")</f>
        <v/>
      </c>
      <c r="P1519" s="601">
        <f t="shared" si="23"/>
        <v>0</v>
      </c>
      <c r="Q1519" s="315"/>
      <c r="R1519" s="315"/>
      <c r="S1519" s="352"/>
      <c r="T1519" s="398"/>
      <c r="U1519" s="315"/>
      <c r="V1519" s="399"/>
      <c r="W1519" s="315"/>
      <c r="X1519" s="350"/>
      <c r="Y1519" s="350"/>
      <c r="Z1519" s="350"/>
      <c r="AA1519" s="350"/>
      <c r="AB1519" s="350"/>
      <c r="AC1519" s="350"/>
      <c r="AD1519" s="383"/>
      <c r="AE1519" s="315"/>
      <c r="AF1519" s="375"/>
      <c r="AG1519" s="315"/>
      <c r="AH1519" s="350"/>
      <c r="AI1519" s="350"/>
      <c r="AJ1519" s="350"/>
      <c r="AK1519" s="350"/>
      <c r="AL1519" s="352"/>
      <c r="AM1519" s="350"/>
      <c r="AN1519" s="400"/>
      <c r="AO1519" s="350"/>
      <c r="AP1519" s="401"/>
      <c r="AQ1519" s="336"/>
      <c r="AR1519" s="336"/>
      <c r="AS1519" s="336"/>
      <c r="AT1519" s="336"/>
      <c r="AU1519" s="336"/>
      <c r="AV1519" s="336"/>
      <c r="AW1519" s="336"/>
      <c r="AX1519" s="336"/>
      <c r="AY1519" s="336"/>
      <c r="AZ1519" s="336"/>
      <c r="BA1519" s="336"/>
      <c r="BB1519" s="336"/>
      <c r="BC1519" s="336"/>
      <c r="BD1519" s="336"/>
      <c r="BE1519" s="336"/>
      <c r="BF1519" s="336"/>
    </row>
    <row r="1520" spans="1:58" s="109" customFormat="1" ht="12.95" customHeight="1">
      <c r="A1520" s="394"/>
      <c r="B1520" s="395"/>
      <c r="C1520" s="352"/>
      <c r="D1520" s="352"/>
      <c r="E1520" s="396"/>
      <c r="F1520" s="361"/>
      <c r="G1520" s="315"/>
      <c r="H1520" s="315"/>
      <c r="I1520" s="315"/>
      <c r="J1520" s="315"/>
      <c r="K1520" s="315"/>
      <c r="L1520" s="315"/>
      <c r="M1520" s="345"/>
      <c r="N1520" s="397"/>
      <c r="O1520" s="251" t="str">
        <f>IFERROR(INDEX('Pipe Table'!$A$3:$R$39,MATCH('WELD LOG'!N1520,'Pipe Table'!$A$3:$A$39,),MATCH('WELD LOG'!M1520,'Pipe Table'!$A$3:$R$3,0)),"")</f>
        <v/>
      </c>
      <c r="P1520" s="601">
        <f t="shared" si="23"/>
        <v>0</v>
      </c>
      <c r="Q1520" s="315"/>
      <c r="R1520" s="315"/>
      <c r="S1520" s="352"/>
      <c r="T1520" s="398"/>
      <c r="U1520" s="315"/>
      <c r="V1520" s="399"/>
      <c r="W1520" s="315"/>
      <c r="X1520" s="350"/>
      <c r="Y1520" s="350"/>
      <c r="Z1520" s="350"/>
      <c r="AA1520" s="350"/>
      <c r="AB1520" s="350"/>
      <c r="AC1520" s="350"/>
      <c r="AD1520" s="383"/>
      <c r="AE1520" s="315"/>
      <c r="AF1520" s="375"/>
      <c r="AG1520" s="315"/>
      <c r="AH1520" s="350"/>
      <c r="AI1520" s="350"/>
      <c r="AJ1520" s="350"/>
      <c r="AK1520" s="350"/>
      <c r="AL1520" s="352"/>
      <c r="AM1520" s="350"/>
      <c r="AN1520" s="400"/>
      <c r="AO1520" s="350"/>
      <c r="AP1520" s="401"/>
      <c r="AQ1520" s="336"/>
      <c r="AR1520" s="336"/>
      <c r="AS1520" s="336"/>
      <c r="AT1520" s="336"/>
      <c r="AU1520" s="336"/>
      <c r="AV1520" s="336"/>
      <c r="AW1520" s="336"/>
      <c r="AX1520" s="336"/>
      <c r="AY1520" s="336"/>
      <c r="AZ1520" s="336"/>
      <c r="BA1520" s="336"/>
      <c r="BB1520" s="336"/>
      <c r="BC1520" s="336"/>
      <c r="BD1520" s="336"/>
      <c r="BE1520" s="336"/>
      <c r="BF1520" s="336"/>
    </row>
    <row r="1521" spans="1:58" s="109" customFormat="1" ht="12.95" customHeight="1">
      <c r="A1521" s="394"/>
      <c r="B1521" s="395"/>
      <c r="C1521" s="352"/>
      <c r="D1521" s="352"/>
      <c r="E1521" s="396"/>
      <c r="F1521" s="361"/>
      <c r="G1521" s="315"/>
      <c r="H1521" s="315"/>
      <c r="I1521" s="315"/>
      <c r="J1521" s="315"/>
      <c r="K1521" s="315"/>
      <c r="L1521" s="315"/>
      <c r="M1521" s="345"/>
      <c r="N1521" s="397"/>
      <c r="O1521" s="251" t="str">
        <f>IFERROR(INDEX('Pipe Table'!$A$3:$R$39,MATCH('WELD LOG'!N1521,'Pipe Table'!$A$3:$A$39,),MATCH('WELD LOG'!M1521,'Pipe Table'!$A$3:$R$3,0)),"")</f>
        <v/>
      </c>
      <c r="P1521" s="601">
        <f t="shared" si="23"/>
        <v>0</v>
      </c>
      <c r="Q1521" s="315"/>
      <c r="R1521" s="315"/>
      <c r="S1521" s="352"/>
      <c r="T1521" s="398"/>
      <c r="U1521" s="315"/>
      <c r="V1521" s="399"/>
      <c r="W1521" s="315"/>
      <c r="X1521" s="350"/>
      <c r="Y1521" s="350"/>
      <c r="Z1521" s="350"/>
      <c r="AA1521" s="350"/>
      <c r="AB1521" s="350"/>
      <c r="AC1521" s="350"/>
      <c r="AD1521" s="383"/>
      <c r="AE1521" s="315"/>
      <c r="AF1521" s="375"/>
      <c r="AG1521" s="315"/>
      <c r="AH1521" s="350"/>
      <c r="AI1521" s="350"/>
      <c r="AJ1521" s="350"/>
      <c r="AK1521" s="350"/>
      <c r="AL1521" s="352"/>
      <c r="AM1521" s="350"/>
      <c r="AN1521" s="400"/>
      <c r="AO1521" s="350"/>
      <c r="AP1521" s="401"/>
      <c r="AQ1521" s="336"/>
      <c r="AR1521" s="336"/>
      <c r="AS1521" s="336"/>
      <c r="AT1521" s="336"/>
      <c r="AU1521" s="336"/>
      <c r="AV1521" s="336"/>
      <c r="AW1521" s="336"/>
      <c r="AX1521" s="336"/>
      <c r="AY1521" s="336"/>
      <c r="AZ1521" s="336"/>
      <c r="BA1521" s="336"/>
      <c r="BB1521" s="336"/>
      <c r="BC1521" s="336"/>
      <c r="BD1521" s="336"/>
      <c r="BE1521" s="336"/>
      <c r="BF1521" s="336"/>
    </row>
    <row r="1522" spans="1:58" s="109" customFormat="1" ht="12.95" customHeight="1">
      <c r="A1522" s="394"/>
      <c r="B1522" s="395"/>
      <c r="C1522" s="352"/>
      <c r="D1522" s="352"/>
      <c r="E1522" s="396"/>
      <c r="F1522" s="361"/>
      <c r="G1522" s="315"/>
      <c r="H1522" s="315"/>
      <c r="I1522" s="315"/>
      <c r="J1522" s="315"/>
      <c r="K1522" s="315"/>
      <c r="L1522" s="315"/>
      <c r="M1522" s="345"/>
      <c r="N1522" s="397"/>
      <c r="O1522" s="251" t="str">
        <f>IFERROR(INDEX('Pipe Table'!$A$3:$R$39,MATCH('WELD LOG'!N1522,'Pipe Table'!$A$3:$A$39,),MATCH('WELD LOG'!M1522,'Pipe Table'!$A$3:$R$3,0)),"")</f>
        <v/>
      </c>
      <c r="P1522" s="601">
        <f t="shared" si="23"/>
        <v>0</v>
      </c>
      <c r="Q1522" s="315"/>
      <c r="R1522" s="315"/>
      <c r="S1522" s="352"/>
      <c r="T1522" s="398"/>
      <c r="U1522" s="315"/>
      <c r="V1522" s="399"/>
      <c r="W1522" s="315"/>
      <c r="X1522" s="350"/>
      <c r="Y1522" s="350"/>
      <c r="Z1522" s="350"/>
      <c r="AA1522" s="350"/>
      <c r="AB1522" s="350"/>
      <c r="AC1522" s="350"/>
      <c r="AD1522" s="383"/>
      <c r="AE1522" s="315"/>
      <c r="AF1522" s="375"/>
      <c r="AG1522" s="315"/>
      <c r="AH1522" s="350"/>
      <c r="AI1522" s="350"/>
      <c r="AJ1522" s="350"/>
      <c r="AK1522" s="350"/>
      <c r="AL1522" s="352"/>
      <c r="AM1522" s="350"/>
      <c r="AN1522" s="400"/>
      <c r="AO1522" s="350"/>
      <c r="AP1522" s="401"/>
      <c r="AQ1522" s="336"/>
      <c r="AR1522" s="336"/>
      <c r="AS1522" s="336"/>
      <c r="AT1522" s="336"/>
      <c r="AU1522" s="336"/>
      <c r="AV1522" s="336"/>
      <c r="AW1522" s="336"/>
      <c r="AX1522" s="336"/>
      <c r="AY1522" s="336"/>
      <c r="AZ1522" s="336"/>
      <c r="BA1522" s="336"/>
      <c r="BB1522" s="336"/>
      <c r="BC1522" s="336"/>
      <c r="BD1522" s="336"/>
      <c r="BE1522" s="336"/>
      <c r="BF1522" s="336"/>
    </row>
    <row r="1523" spans="1:58" s="109" customFormat="1" ht="12.95" customHeight="1">
      <c r="A1523" s="394"/>
      <c r="B1523" s="395"/>
      <c r="C1523" s="352"/>
      <c r="D1523" s="352"/>
      <c r="E1523" s="396"/>
      <c r="F1523" s="361"/>
      <c r="G1523" s="315"/>
      <c r="H1523" s="315"/>
      <c r="I1523" s="315"/>
      <c r="J1523" s="315"/>
      <c r="K1523" s="315"/>
      <c r="L1523" s="315"/>
      <c r="M1523" s="345"/>
      <c r="N1523" s="397"/>
      <c r="O1523" s="251" t="str">
        <f>IFERROR(INDEX('Pipe Table'!$A$3:$R$39,MATCH('WELD LOG'!N1523,'Pipe Table'!$A$3:$A$39,),MATCH('WELD LOG'!M1523,'Pipe Table'!$A$3:$R$3,0)),"")</f>
        <v/>
      </c>
      <c r="P1523" s="601">
        <f t="shared" si="23"/>
        <v>0</v>
      </c>
      <c r="Q1523" s="315"/>
      <c r="R1523" s="315"/>
      <c r="S1523" s="352"/>
      <c r="T1523" s="398"/>
      <c r="U1523" s="315"/>
      <c r="V1523" s="399"/>
      <c r="W1523" s="315"/>
      <c r="X1523" s="350"/>
      <c r="Y1523" s="350"/>
      <c r="Z1523" s="350"/>
      <c r="AA1523" s="350"/>
      <c r="AB1523" s="350"/>
      <c r="AC1523" s="350"/>
      <c r="AD1523" s="383"/>
      <c r="AE1523" s="315"/>
      <c r="AF1523" s="375"/>
      <c r="AG1523" s="315"/>
      <c r="AH1523" s="350"/>
      <c r="AI1523" s="350"/>
      <c r="AJ1523" s="350"/>
      <c r="AK1523" s="350"/>
      <c r="AL1523" s="352"/>
      <c r="AM1523" s="350"/>
      <c r="AN1523" s="400"/>
      <c r="AO1523" s="350"/>
      <c r="AP1523" s="401"/>
      <c r="AQ1523" s="336"/>
      <c r="AR1523" s="336"/>
      <c r="AS1523" s="336"/>
      <c r="AT1523" s="336"/>
      <c r="AU1523" s="336"/>
      <c r="AV1523" s="336"/>
      <c r="AW1523" s="336"/>
      <c r="AX1523" s="336"/>
      <c r="AY1523" s="336"/>
      <c r="AZ1523" s="336"/>
      <c r="BA1523" s="336"/>
      <c r="BB1523" s="336"/>
      <c r="BC1523" s="336"/>
      <c r="BD1523" s="336"/>
      <c r="BE1523" s="336"/>
      <c r="BF1523" s="336"/>
    </row>
    <row r="1524" spans="1:58" s="109" customFormat="1" ht="12.95" customHeight="1">
      <c r="A1524" s="394"/>
      <c r="B1524" s="395"/>
      <c r="C1524" s="352"/>
      <c r="D1524" s="352"/>
      <c r="E1524" s="396"/>
      <c r="F1524" s="361"/>
      <c r="G1524" s="315"/>
      <c r="H1524" s="315"/>
      <c r="I1524" s="315"/>
      <c r="J1524" s="315"/>
      <c r="K1524" s="315"/>
      <c r="L1524" s="315"/>
      <c r="M1524" s="345"/>
      <c r="N1524" s="397"/>
      <c r="O1524" s="251" t="str">
        <f>IFERROR(INDEX('Pipe Table'!$A$3:$R$39,MATCH('WELD LOG'!N1524,'Pipe Table'!$A$3:$A$39,),MATCH('WELD LOG'!M1524,'Pipe Table'!$A$3:$R$3,0)),"")</f>
        <v/>
      </c>
      <c r="P1524" s="601">
        <f t="shared" si="23"/>
        <v>0</v>
      </c>
      <c r="Q1524" s="315"/>
      <c r="R1524" s="315"/>
      <c r="S1524" s="352"/>
      <c r="T1524" s="398"/>
      <c r="U1524" s="315"/>
      <c r="V1524" s="399"/>
      <c r="W1524" s="315"/>
      <c r="X1524" s="350"/>
      <c r="Y1524" s="350"/>
      <c r="Z1524" s="350"/>
      <c r="AA1524" s="350"/>
      <c r="AB1524" s="350"/>
      <c r="AC1524" s="350"/>
      <c r="AD1524" s="383"/>
      <c r="AE1524" s="315"/>
      <c r="AF1524" s="375"/>
      <c r="AG1524" s="315"/>
      <c r="AH1524" s="350"/>
      <c r="AI1524" s="350"/>
      <c r="AJ1524" s="350"/>
      <c r="AK1524" s="350"/>
      <c r="AL1524" s="352"/>
      <c r="AM1524" s="350"/>
      <c r="AN1524" s="400"/>
      <c r="AO1524" s="350"/>
      <c r="AP1524" s="401"/>
      <c r="AQ1524" s="336"/>
      <c r="AR1524" s="336"/>
      <c r="AS1524" s="336"/>
      <c r="AT1524" s="336"/>
      <c r="AU1524" s="336"/>
      <c r="AV1524" s="336"/>
      <c r="AW1524" s="336"/>
      <c r="AX1524" s="336"/>
      <c r="AY1524" s="336"/>
      <c r="AZ1524" s="336"/>
      <c r="BA1524" s="336"/>
      <c r="BB1524" s="336"/>
      <c r="BC1524" s="336"/>
      <c r="BD1524" s="336"/>
      <c r="BE1524" s="336"/>
      <c r="BF1524" s="336"/>
    </row>
    <row r="1525" spans="1:58" s="109" customFormat="1" ht="12.95" customHeight="1">
      <c r="A1525" s="394"/>
      <c r="B1525" s="395"/>
      <c r="C1525" s="352"/>
      <c r="D1525" s="352"/>
      <c r="E1525" s="396"/>
      <c r="F1525" s="361"/>
      <c r="G1525" s="315"/>
      <c r="H1525" s="315"/>
      <c r="I1525" s="315"/>
      <c r="J1525" s="315"/>
      <c r="K1525" s="315"/>
      <c r="L1525" s="315"/>
      <c r="M1525" s="345"/>
      <c r="N1525" s="397"/>
      <c r="O1525" s="251" t="str">
        <f>IFERROR(INDEX('Pipe Table'!$A$3:$R$39,MATCH('WELD LOG'!N1525,'Pipe Table'!$A$3:$A$39,),MATCH('WELD LOG'!M1525,'Pipe Table'!$A$3:$R$3,0)),"")</f>
        <v/>
      </c>
      <c r="P1525" s="601">
        <f t="shared" si="23"/>
        <v>0</v>
      </c>
      <c r="Q1525" s="315"/>
      <c r="R1525" s="315"/>
      <c r="S1525" s="352"/>
      <c r="T1525" s="398"/>
      <c r="U1525" s="315"/>
      <c r="V1525" s="399"/>
      <c r="W1525" s="315"/>
      <c r="X1525" s="350"/>
      <c r="Y1525" s="350"/>
      <c r="Z1525" s="350"/>
      <c r="AA1525" s="350"/>
      <c r="AB1525" s="350"/>
      <c r="AC1525" s="350"/>
      <c r="AD1525" s="383"/>
      <c r="AE1525" s="315"/>
      <c r="AF1525" s="375"/>
      <c r="AG1525" s="315"/>
      <c r="AH1525" s="350"/>
      <c r="AI1525" s="350"/>
      <c r="AJ1525" s="350"/>
      <c r="AK1525" s="350"/>
      <c r="AL1525" s="352"/>
      <c r="AM1525" s="350"/>
      <c r="AN1525" s="400"/>
      <c r="AO1525" s="350"/>
      <c r="AP1525" s="401"/>
      <c r="AQ1525" s="336"/>
      <c r="AR1525" s="336"/>
      <c r="AS1525" s="336"/>
      <c r="AT1525" s="336"/>
      <c r="AU1525" s="336"/>
      <c r="AV1525" s="336"/>
      <c r="AW1525" s="336"/>
      <c r="AX1525" s="336"/>
      <c r="AY1525" s="336"/>
      <c r="AZ1525" s="336"/>
      <c r="BA1525" s="336"/>
      <c r="BB1525" s="336"/>
      <c r="BC1525" s="336"/>
      <c r="BD1525" s="336"/>
      <c r="BE1525" s="336"/>
      <c r="BF1525" s="336"/>
    </row>
    <row r="1526" spans="1:58" s="109" customFormat="1" ht="12.95" customHeight="1">
      <c r="A1526" s="394"/>
      <c r="B1526" s="395"/>
      <c r="C1526" s="352"/>
      <c r="D1526" s="352"/>
      <c r="E1526" s="396"/>
      <c r="F1526" s="361"/>
      <c r="G1526" s="315"/>
      <c r="H1526" s="315"/>
      <c r="I1526" s="315"/>
      <c r="J1526" s="315"/>
      <c r="K1526" s="315"/>
      <c r="L1526" s="315"/>
      <c r="M1526" s="345"/>
      <c r="N1526" s="397"/>
      <c r="O1526" s="251" t="str">
        <f>IFERROR(INDEX('Pipe Table'!$A$3:$R$39,MATCH('WELD LOG'!N1526,'Pipe Table'!$A$3:$A$39,),MATCH('WELD LOG'!M1526,'Pipe Table'!$A$3:$R$3,0)),"")</f>
        <v/>
      </c>
      <c r="P1526" s="601">
        <f t="shared" si="23"/>
        <v>0</v>
      </c>
      <c r="Q1526" s="315"/>
      <c r="R1526" s="315"/>
      <c r="S1526" s="352"/>
      <c r="T1526" s="398"/>
      <c r="U1526" s="315"/>
      <c r="V1526" s="399"/>
      <c r="W1526" s="315"/>
      <c r="X1526" s="350"/>
      <c r="Y1526" s="350"/>
      <c r="Z1526" s="350"/>
      <c r="AA1526" s="350"/>
      <c r="AB1526" s="350"/>
      <c r="AC1526" s="350"/>
      <c r="AD1526" s="383"/>
      <c r="AE1526" s="315"/>
      <c r="AF1526" s="375"/>
      <c r="AG1526" s="315"/>
      <c r="AH1526" s="350"/>
      <c r="AI1526" s="350"/>
      <c r="AJ1526" s="350"/>
      <c r="AK1526" s="350"/>
      <c r="AL1526" s="352"/>
      <c r="AM1526" s="350"/>
      <c r="AN1526" s="400"/>
      <c r="AO1526" s="350"/>
      <c r="AP1526" s="401"/>
      <c r="AQ1526" s="336"/>
      <c r="AR1526" s="336"/>
      <c r="AS1526" s="336"/>
      <c r="AT1526" s="336"/>
      <c r="AU1526" s="336"/>
      <c r="AV1526" s="336"/>
      <c r="AW1526" s="336"/>
      <c r="AX1526" s="336"/>
      <c r="AY1526" s="336"/>
      <c r="AZ1526" s="336"/>
      <c r="BA1526" s="336"/>
      <c r="BB1526" s="336"/>
      <c r="BC1526" s="336"/>
      <c r="BD1526" s="336"/>
      <c r="BE1526" s="336"/>
      <c r="BF1526" s="336"/>
    </row>
    <row r="1527" spans="1:58" s="109" customFormat="1" ht="12.95" customHeight="1">
      <c r="A1527" s="394"/>
      <c r="B1527" s="395"/>
      <c r="C1527" s="352"/>
      <c r="D1527" s="352"/>
      <c r="E1527" s="396"/>
      <c r="F1527" s="361"/>
      <c r="G1527" s="315"/>
      <c r="H1527" s="315"/>
      <c r="I1527" s="315"/>
      <c r="J1527" s="315"/>
      <c r="K1527" s="315"/>
      <c r="L1527" s="315"/>
      <c r="M1527" s="345"/>
      <c r="N1527" s="397"/>
      <c r="O1527" s="251" t="str">
        <f>IFERROR(INDEX('Pipe Table'!$A$3:$R$39,MATCH('WELD LOG'!N1527,'Pipe Table'!$A$3:$A$39,),MATCH('WELD LOG'!M1527,'Pipe Table'!$A$3:$R$3,0)),"")</f>
        <v/>
      </c>
      <c r="P1527" s="601">
        <f t="shared" si="23"/>
        <v>0</v>
      </c>
      <c r="Q1527" s="315"/>
      <c r="R1527" s="315"/>
      <c r="S1527" s="352"/>
      <c r="T1527" s="398"/>
      <c r="U1527" s="315"/>
      <c r="V1527" s="399"/>
      <c r="W1527" s="315"/>
      <c r="X1527" s="350"/>
      <c r="Y1527" s="350"/>
      <c r="Z1527" s="350"/>
      <c r="AA1527" s="350"/>
      <c r="AB1527" s="350"/>
      <c r="AC1527" s="350"/>
      <c r="AD1527" s="383"/>
      <c r="AE1527" s="315"/>
      <c r="AF1527" s="375"/>
      <c r="AG1527" s="315"/>
      <c r="AH1527" s="350"/>
      <c r="AI1527" s="350"/>
      <c r="AJ1527" s="350"/>
      <c r="AK1527" s="350"/>
      <c r="AL1527" s="352"/>
      <c r="AM1527" s="350"/>
      <c r="AN1527" s="400"/>
      <c r="AO1527" s="350"/>
      <c r="AP1527" s="401"/>
      <c r="AQ1527" s="336"/>
      <c r="AR1527" s="336"/>
      <c r="AS1527" s="336"/>
      <c r="AT1527" s="336"/>
      <c r="AU1527" s="336"/>
      <c r="AV1527" s="336"/>
      <c r="AW1527" s="336"/>
      <c r="AX1527" s="336"/>
      <c r="AY1527" s="336"/>
      <c r="AZ1527" s="336"/>
      <c r="BA1527" s="336"/>
      <c r="BB1527" s="336"/>
      <c r="BC1527" s="336"/>
      <c r="BD1527" s="336"/>
      <c r="BE1527" s="336"/>
      <c r="BF1527" s="336"/>
    </row>
    <row r="1528" spans="1:58" s="109" customFormat="1" ht="12.95" customHeight="1">
      <c r="A1528" s="394"/>
      <c r="B1528" s="395"/>
      <c r="C1528" s="352"/>
      <c r="D1528" s="352"/>
      <c r="E1528" s="396"/>
      <c r="F1528" s="361"/>
      <c r="G1528" s="315"/>
      <c r="H1528" s="315"/>
      <c r="I1528" s="315"/>
      <c r="J1528" s="315"/>
      <c r="K1528" s="315"/>
      <c r="L1528" s="315"/>
      <c r="M1528" s="345"/>
      <c r="N1528" s="397"/>
      <c r="O1528" s="251" t="str">
        <f>IFERROR(INDEX('Pipe Table'!$A$3:$R$39,MATCH('WELD LOG'!N1528,'Pipe Table'!$A$3:$A$39,),MATCH('WELD LOG'!M1528,'Pipe Table'!$A$3:$R$3,0)),"")</f>
        <v/>
      </c>
      <c r="P1528" s="601">
        <f t="shared" si="23"/>
        <v>0</v>
      </c>
      <c r="Q1528" s="315"/>
      <c r="R1528" s="315"/>
      <c r="S1528" s="352"/>
      <c r="T1528" s="398"/>
      <c r="U1528" s="315"/>
      <c r="V1528" s="399"/>
      <c r="W1528" s="315"/>
      <c r="X1528" s="350"/>
      <c r="Y1528" s="350"/>
      <c r="Z1528" s="350"/>
      <c r="AA1528" s="350"/>
      <c r="AB1528" s="350"/>
      <c r="AC1528" s="350"/>
      <c r="AD1528" s="383"/>
      <c r="AE1528" s="315"/>
      <c r="AF1528" s="375"/>
      <c r="AG1528" s="315"/>
      <c r="AH1528" s="350"/>
      <c r="AI1528" s="350"/>
      <c r="AJ1528" s="350"/>
      <c r="AK1528" s="350"/>
      <c r="AL1528" s="352"/>
      <c r="AM1528" s="350"/>
      <c r="AN1528" s="400"/>
      <c r="AO1528" s="350"/>
      <c r="AP1528" s="401"/>
      <c r="AQ1528" s="336"/>
      <c r="AR1528" s="336"/>
      <c r="AS1528" s="336"/>
      <c r="AT1528" s="336"/>
      <c r="AU1528" s="336"/>
      <c r="AV1528" s="336"/>
      <c r="AW1528" s="336"/>
      <c r="AX1528" s="336"/>
      <c r="AY1528" s="336"/>
      <c r="AZ1528" s="336"/>
      <c r="BA1528" s="336"/>
      <c r="BB1528" s="336"/>
      <c r="BC1528" s="336"/>
      <c r="BD1528" s="336"/>
      <c r="BE1528" s="336"/>
      <c r="BF1528" s="336"/>
    </row>
    <row r="1529" spans="1:58" s="109" customFormat="1" ht="12.95" customHeight="1">
      <c r="A1529" s="394"/>
      <c r="B1529" s="395"/>
      <c r="C1529" s="352"/>
      <c r="D1529" s="352"/>
      <c r="E1529" s="396"/>
      <c r="F1529" s="361"/>
      <c r="G1529" s="315"/>
      <c r="H1529" s="315"/>
      <c r="I1529" s="315"/>
      <c r="J1529" s="315"/>
      <c r="K1529" s="315"/>
      <c r="L1529" s="315"/>
      <c r="M1529" s="345"/>
      <c r="N1529" s="397"/>
      <c r="O1529" s="251" t="str">
        <f>IFERROR(INDEX('Pipe Table'!$A$3:$R$39,MATCH('WELD LOG'!N1529,'Pipe Table'!$A$3:$A$39,),MATCH('WELD LOG'!M1529,'Pipe Table'!$A$3:$R$3,0)),"")</f>
        <v/>
      </c>
      <c r="P1529" s="601">
        <f t="shared" si="23"/>
        <v>0</v>
      </c>
      <c r="Q1529" s="315"/>
      <c r="R1529" s="315"/>
      <c r="S1529" s="352"/>
      <c r="T1529" s="398"/>
      <c r="U1529" s="315"/>
      <c r="V1529" s="399"/>
      <c r="W1529" s="315"/>
      <c r="X1529" s="350"/>
      <c r="Y1529" s="350"/>
      <c r="Z1529" s="350"/>
      <c r="AA1529" s="350"/>
      <c r="AB1529" s="350"/>
      <c r="AC1529" s="350"/>
      <c r="AD1529" s="383"/>
      <c r="AE1529" s="315"/>
      <c r="AF1529" s="375"/>
      <c r="AG1529" s="315"/>
      <c r="AH1529" s="350"/>
      <c r="AI1529" s="350"/>
      <c r="AJ1529" s="350"/>
      <c r="AK1529" s="350"/>
      <c r="AL1529" s="352"/>
      <c r="AM1529" s="350"/>
      <c r="AN1529" s="400"/>
      <c r="AO1529" s="350"/>
      <c r="AP1529" s="401"/>
      <c r="AQ1529" s="336"/>
      <c r="AR1529" s="336"/>
      <c r="AS1529" s="336"/>
      <c r="AT1529" s="336"/>
      <c r="AU1529" s="336"/>
      <c r="AV1529" s="336"/>
      <c r="AW1529" s="336"/>
      <c r="AX1529" s="336"/>
      <c r="AY1529" s="336"/>
      <c r="AZ1529" s="336"/>
      <c r="BA1529" s="336"/>
      <c r="BB1529" s="336"/>
      <c r="BC1529" s="336"/>
      <c r="BD1529" s="336"/>
      <c r="BE1529" s="336"/>
      <c r="BF1529" s="336"/>
    </row>
    <row r="1530" spans="1:58" s="109" customFormat="1" ht="12.95" customHeight="1">
      <c r="A1530" s="394"/>
      <c r="B1530" s="395"/>
      <c r="C1530" s="352"/>
      <c r="D1530" s="352"/>
      <c r="E1530" s="396"/>
      <c r="F1530" s="361"/>
      <c r="G1530" s="315"/>
      <c r="H1530" s="315"/>
      <c r="I1530" s="315"/>
      <c r="J1530" s="315"/>
      <c r="K1530" s="315"/>
      <c r="L1530" s="315"/>
      <c r="M1530" s="345"/>
      <c r="N1530" s="397"/>
      <c r="O1530" s="251" t="str">
        <f>IFERROR(INDEX('Pipe Table'!$A$3:$R$39,MATCH('WELD LOG'!N1530,'Pipe Table'!$A$3:$A$39,),MATCH('WELD LOG'!M1530,'Pipe Table'!$A$3:$R$3,0)),"")</f>
        <v/>
      </c>
      <c r="P1530" s="601">
        <f t="shared" si="23"/>
        <v>0</v>
      </c>
      <c r="Q1530" s="315"/>
      <c r="R1530" s="315"/>
      <c r="S1530" s="352"/>
      <c r="T1530" s="398"/>
      <c r="U1530" s="315"/>
      <c r="V1530" s="399"/>
      <c r="W1530" s="315"/>
      <c r="X1530" s="350"/>
      <c r="Y1530" s="350"/>
      <c r="Z1530" s="350"/>
      <c r="AA1530" s="350"/>
      <c r="AB1530" s="350"/>
      <c r="AC1530" s="350"/>
      <c r="AD1530" s="383"/>
      <c r="AE1530" s="315"/>
      <c r="AF1530" s="375"/>
      <c r="AG1530" s="315"/>
      <c r="AH1530" s="350"/>
      <c r="AI1530" s="350"/>
      <c r="AJ1530" s="350"/>
      <c r="AK1530" s="350"/>
      <c r="AL1530" s="352"/>
      <c r="AM1530" s="350"/>
      <c r="AN1530" s="400"/>
      <c r="AO1530" s="350"/>
      <c r="AP1530" s="401"/>
      <c r="AQ1530" s="336"/>
      <c r="AR1530" s="336"/>
      <c r="AS1530" s="336"/>
      <c r="AT1530" s="336"/>
      <c r="AU1530" s="336"/>
      <c r="AV1530" s="336"/>
      <c r="AW1530" s="336"/>
      <c r="AX1530" s="336"/>
      <c r="AY1530" s="336"/>
      <c r="AZ1530" s="336"/>
      <c r="BA1530" s="336"/>
      <c r="BB1530" s="336"/>
      <c r="BC1530" s="336"/>
      <c r="BD1530" s="336"/>
      <c r="BE1530" s="336"/>
      <c r="BF1530" s="336"/>
    </row>
    <row r="1531" spans="1:58" s="109" customFormat="1" ht="12.95" customHeight="1">
      <c r="A1531" s="394"/>
      <c r="B1531" s="395"/>
      <c r="C1531" s="352"/>
      <c r="D1531" s="352"/>
      <c r="E1531" s="396"/>
      <c r="F1531" s="361"/>
      <c r="G1531" s="315"/>
      <c r="H1531" s="315"/>
      <c r="I1531" s="315"/>
      <c r="J1531" s="315"/>
      <c r="K1531" s="315"/>
      <c r="L1531" s="315"/>
      <c r="M1531" s="345"/>
      <c r="N1531" s="397"/>
      <c r="O1531" s="251" t="str">
        <f>IFERROR(INDEX('Pipe Table'!$A$3:$R$39,MATCH('WELD LOG'!N1531,'Pipe Table'!$A$3:$A$39,),MATCH('WELD LOG'!M1531,'Pipe Table'!$A$3:$R$3,0)),"")</f>
        <v/>
      </c>
      <c r="P1531" s="601">
        <f t="shared" si="23"/>
        <v>0</v>
      </c>
      <c r="Q1531" s="315"/>
      <c r="R1531" s="315"/>
      <c r="S1531" s="352"/>
      <c r="T1531" s="398"/>
      <c r="U1531" s="315"/>
      <c r="V1531" s="399"/>
      <c r="W1531" s="315"/>
      <c r="X1531" s="350"/>
      <c r="Y1531" s="350"/>
      <c r="Z1531" s="350"/>
      <c r="AA1531" s="350"/>
      <c r="AB1531" s="350"/>
      <c r="AC1531" s="350"/>
      <c r="AD1531" s="383"/>
      <c r="AE1531" s="315"/>
      <c r="AF1531" s="375"/>
      <c r="AG1531" s="315"/>
      <c r="AH1531" s="350"/>
      <c r="AI1531" s="350"/>
      <c r="AJ1531" s="350"/>
      <c r="AK1531" s="350"/>
      <c r="AL1531" s="352"/>
      <c r="AM1531" s="350"/>
      <c r="AN1531" s="400"/>
      <c r="AO1531" s="350"/>
      <c r="AP1531" s="401"/>
      <c r="AQ1531" s="336"/>
      <c r="AR1531" s="336"/>
      <c r="AS1531" s="336"/>
      <c r="AT1531" s="336"/>
      <c r="AU1531" s="336"/>
      <c r="AV1531" s="336"/>
      <c r="AW1531" s="336"/>
      <c r="AX1531" s="336"/>
      <c r="AY1531" s="336"/>
      <c r="AZ1531" s="336"/>
      <c r="BA1531" s="336"/>
      <c r="BB1531" s="336"/>
      <c r="BC1531" s="336"/>
      <c r="BD1531" s="336"/>
      <c r="BE1531" s="336"/>
      <c r="BF1531" s="336"/>
    </row>
    <row r="1532" spans="1:58" s="109" customFormat="1" ht="12.95" customHeight="1">
      <c r="A1532" s="394"/>
      <c r="B1532" s="395"/>
      <c r="C1532" s="352"/>
      <c r="D1532" s="352"/>
      <c r="E1532" s="396"/>
      <c r="F1532" s="361"/>
      <c r="G1532" s="315"/>
      <c r="H1532" s="315"/>
      <c r="I1532" s="315"/>
      <c r="J1532" s="315"/>
      <c r="K1532" s="315"/>
      <c r="L1532" s="315"/>
      <c r="M1532" s="345"/>
      <c r="N1532" s="397"/>
      <c r="O1532" s="251" t="str">
        <f>IFERROR(INDEX('Pipe Table'!$A$3:$R$39,MATCH('WELD LOG'!N1532,'Pipe Table'!$A$3:$A$39,),MATCH('WELD LOG'!M1532,'Pipe Table'!$A$3:$R$3,0)),"")</f>
        <v/>
      </c>
      <c r="P1532" s="601">
        <f t="shared" si="23"/>
        <v>0</v>
      </c>
      <c r="Q1532" s="315"/>
      <c r="R1532" s="315"/>
      <c r="S1532" s="352"/>
      <c r="T1532" s="398"/>
      <c r="U1532" s="315"/>
      <c r="V1532" s="399"/>
      <c r="W1532" s="315"/>
      <c r="X1532" s="350"/>
      <c r="Y1532" s="350"/>
      <c r="Z1532" s="350"/>
      <c r="AA1532" s="350"/>
      <c r="AB1532" s="350"/>
      <c r="AC1532" s="350"/>
      <c r="AD1532" s="383"/>
      <c r="AE1532" s="315"/>
      <c r="AF1532" s="375"/>
      <c r="AG1532" s="315"/>
      <c r="AH1532" s="350"/>
      <c r="AI1532" s="350"/>
      <c r="AJ1532" s="350"/>
      <c r="AK1532" s="350"/>
      <c r="AL1532" s="352"/>
      <c r="AM1532" s="350"/>
      <c r="AN1532" s="400"/>
      <c r="AO1532" s="350"/>
      <c r="AP1532" s="401"/>
      <c r="AQ1532" s="336"/>
      <c r="AR1532" s="336"/>
      <c r="AS1532" s="336"/>
      <c r="AT1532" s="336"/>
      <c r="AU1532" s="336"/>
      <c r="AV1532" s="336"/>
      <c r="AW1532" s="336"/>
      <c r="AX1532" s="336"/>
      <c r="AY1532" s="336"/>
      <c r="AZ1532" s="336"/>
      <c r="BA1532" s="336"/>
      <c r="BB1532" s="336"/>
      <c r="BC1532" s="336"/>
      <c r="BD1532" s="336"/>
      <c r="BE1532" s="336"/>
      <c r="BF1532" s="336"/>
    </row>
    <row r="1533" spans="1:58" s="109" customFormat="1" ht="12.95" customHeight="1">
      <c r="A1533" s="394"/>
      <c r="B1533" s="395"/>
      <c r="C1533" s="352"/>
      <c r="D1533" s="352"/>
      <c r="E1533" s="396"/>
      <c r="F1533" s="361"/>
      <c r="G1533" s="315"/>
      <c r="H1533" s="315"/>
      <c r="I1533" s="315"/>
      <c r="J1533" s="315"/>
      <c r="K1533" s="315"/>
      <c r="L1533" s="315"/>
      <c r="M1533" s="345"/>
      <c r="N1533" s="397"/>
      <c r="O1533" s="251" t="str">
        <f>IFERROR(INDEX('Pipe Table'!$A$3:$R$39,MATCH('WELD LOG'!N1533,'Pipe Table'!$A$3:$A$39,),MATCH('WELD LOG'!M1533,'Pipe Table'!$A$3:$R$3,0)),"")</f>
        <v/>
      </c>
      <c r="P1533" s="601">
        <f t="shared" si="23"/>
        <v>0</v>
      </c>
      <c r="Q1533" s="315"/>
      <c r="R1533" s="315"/>
      <c r="S1533" s="352"/>
      <c r="T1533" s="398"/>
      <c r="U1533" s="315"/>
      <c r="V1533" s="399"/>
      <c r="W1533" s="315"/>
      <c r="X1533" s="350"/>
      <c r="Y1533" s="350"/>
      <c r="Z1533" s="350"/>
      <c r="AA1533" s="350"/>
      <c r="AB1533" s="350"/>
      <c r="AC1533" s="350"/>
      <c r="AD1533" s="383"/>
      <c r="AE1533" s="315"/>
      <c r="AF1533" s="375"/>
      <c r="AG1533" s="315"/>
      <c r="AH1533" s="350"/>
      <c r="AI1533" s="350"/>
      <c r="AJ1533" s="350"/>
      <c r="AK1533" s="350"/>
      <c r="AL1533" s="352"/>
      <c r="AM1533" s="350"/>
      <c r="AN1533" s="400"/>
      <c r="AO1533" s="350"/>
      <c r="AP1533" s="401"/>
      <c r="AQ1533" s="336"/>
      <c r="AR1533" s="336"/>
      <c r="AS1533" s="336"/>
      <c r="AT1533" s="336"/>
      <c r="AU1533" s="336"/>
      <c r="AV1533" s="336"/>
      <c r="AW1533" s="336"/>
      <c r="AX1533" s="336"/>
      <c r="AY1533" s="336"/>
      <c r="AZ1533" s="336"/>
      <c r="BA1533" s="336"/>
      <c r="BB1533" s="336"/>
      <c r="BC1533" s="336"/>
      <c r="BD1533" s="336"/>
      <c r="BE1533" s="336"/>
      <c r="BF1533" s="336"/>
    </row>
    <row r="1534" spans="1:58" s="109" customFormat="1" ht="12.95" customHeight="1">
      <c r="A1534" s="394"/>
      <c r="B1534" s="395"/>
      <c r="C1534" s="352"/>
      <c r="D1534" s="352"/>
      <c r="E1534" s="396"/>
      <c r="F1534" s="361"/>
      <c r="G1534" s="315"/>
      <c r="H1534" s="315"/>
      <c r="I1534" s="315"/>
      <c r="J1534" s="315"/>
      <c r="K1534" s="315"/>
      <c r="L1534" s="315"/>
      <c r="M1534" s="345"/>
      <c r="N1534" s="397"/>
      <c r="O1534" s="251" t="str">
        <f>IFERROR(INDEX('Pipe Table'!$A$3:$R$39,MATCH('WELD LOG'!N1534,'Pipe Table'!$A$3:$A$39,),MATCH('WELD LOG'!M1534,'Pipe Table'!$A$3:$R$3,0)),"")</f>
        <v/>
      </c>
      <c r="P1534" s="601">
        <f t="shared" si="23"/>
        <v>0</v>
      </c>
      <c r="Q1534" s="315"/>
      <c r="R1534" s="315"/>
      <c r="S1534" s="352"/>
      <c r="T1534" s="398"/>
      <c r="U1534" s="315"/>
      <c r="V1534" s="399"/>
      <c r="W1534" s="315"/>
      <c r="X1534" s="350"/>
      <c r="Y1534" s="350"/>
      <c r="Z1534" s="350"/>
      <c r="AA1534" s="350"/>
      <c r="AB1534" s="350"/>
      <c r="AC1534" s="350"/>
      <c r="AD1534" s="383"/>
      <c r="AE1534" s="315"/>
      <c r="AF1534" s="375"/>
      <c r="AG1534" s="315"/>
      <c r="AH1534" s="350"/>
      <c r="AI1534" s="350"/>
      <c r="AJ1534" s="350"/>
      <c r="AK1534" s="350"/>
      <c r="AL1534" s="352"/>
      <c r="AM1534" s="350"/>
      <c r="AN1534" s="400"/>
      <c r="AO1534" s="350"/>
      <c r="AP1534" s="401"/>
      <c r="AQ1534" s="336"/>
      <c r="AR1534" s="336"/>
      <c r="AS1534" s="336"/>
      <c r="AT1534" s="336"/>
      <c r="AU1534" s="336"/>
      <c r="AV1534" s="336"/>
      <c r="AW1534" s="336"/>
      <c r="AX1534" s="336"/>
      <c r="AY1534" s="336"/>
      <c r="AZ1534" s="336"/>
      <c r="BA1534" s="336"/>
      <c r="BB1534" s="336"/>
      <c r="BC1534" s="336"/>
      <c r="BD1534" s="336"/>
      <c r="BE1534" s="336"/>
      <c r="BF1534" s="336"/>
    </row>
    <row r="1535" spans="1:58" s="109" customFormat="1" ht="12.95" customHeight="1">
      <c r="A1535" s="394"/>
      <c r="B1535" s="395"/>
      <c r="C1535" s="352"/>
      <c r="D1535" s="352"/>
      <c r="E1535" s="396"/>
      <c r="F1535" s="361"/>
      <c r="G1535" s="315"/>
      <c r="H1535" s="315"/>
      <c r="I1535" s="315"/>
      <c r="J1535" s="315"/>
      <c r="K1535" s="315"/>
      <c r="L1535" s="315"/>
      <c r="M1535" s="345"/>
      <c r="N1535" s="397"/>
      <c r="O1535" s="251" t="str">
        <f>IFERROR(INDEX('Pipe Table'!$A$3:$R$39,MATCH('WELD LOG'!N1535,'Pipe Table'!$A$3:$A$39,),MATCH('WELD LOG'!M1535,'Pipe Table'!$A$3:$R$3,0)),"")</f>
        <v/>
      </c>
      <c r="P1535" s="601">
        <f t="shared" si="23"/>
        <v>0</v>
      </c>
      <c r="Q1535" s="315"/>
      <c r="R1535" s="315"/>
      <c r="S1535" s="352"/>
      <c r="T1535" s="398"/>
      <c r="U1535" s="315"/>
      <c r="V1535" s="399"/>
      <c r="W1535" s="315"/>
      <c r="X1535" s="350"/>
      <c r="Y1535" s="350"/>
      <c r="Z1535" s="350"/>
      <c r="AA1535" s="350"/>
      <c r="AB1535" s="350"/>
      <c r="AC1535" s="350"/>
      <c r="AD1535" s="383"/>
      <c r="AE1535" s="315"/>
      <c r="AF1535" s="375"/>
      <c r="AG1535" s="315"/>
      <c r="AH1535" s="350"/>
      <c r="AI1535" s="350"/>
      <c r="AJ1535" s="350"/>
      <c r="AK1535" s="350"/>
      <c r="AL1535" s="352"/>
      <c r="AM1535" s="350"/>
      <c r="AN1535" s="400"/>
      <c r="AO1535" s="350"/>
      <c r="AP1535" s="401"/>
      <c r="AQ1535" s="336"/>
      <c r="AR1535" s="336"/>
      <c r="AS1535" s="336"/>
      <c r="AT1535" s="336"/>
      <c r="AU1535" s="336"/>
      <c r="AV1535" s="336"/>
      <c r="AW1535" s="336"/>
      <c r="AX1535" s="336"/>
      <c r="AY1535" s="336"/>
      <c r="AZ1535" s="336"/>
      <c r="BA1535" s="336"/>
      <c r="BB1535" s="336"/>
      <c r="BC1535" s="336"/>
      <c r="BD1535" s="336"/>
      <c r="BE1535" s="336"/>
      <c r="BF1535" s="336"/>
    </row>
    <row r="1536" spans="1:58" s="109" customFormat="1" ht="12.95" customHeight="1">
      <c r="A1536" s="394"/>
      <c r="B1536" s="395"/>
      <c r="C1536" s="352"/>
      <c r="D1536" s="352"/>
      <c r="E1536" s="396"/>
      <c r="F1536" s="361"/>
      <c r="G1536" s="315"/>
      <c r="H1536" s="315"/>
      <c r="I1536" s="315"/>
      <c r="J1536" s="315"/>
      <c r="K1536" s="315"/>
      <c r="L1536" s="315"/>
      <c r="M1536" s="345"/>
      <c r="N1536" s="397"/>
      <c r="O1536" s="251" t="str">
        <f>IFERROR(INDEX('Pipe Table'!$A$3:$R$39,MATCH('WELD LOG'!N1536,'Pipe Table'!$A$3:$A$39,),MATCH('WELD LOG'!M1536,'Pipe Table'!$A$3:$R$3,0)),"")</f>
        <v/>
      </c>
      <c r="P1536" s="601">
        <f t="shared" si="23"/>
        <v>0</v>
      </c>
      <c r="Q1536" s="315"/>
      <c r="R1536" s="315"/>
      <c r="S1536" s="352"/>
      <c r="T1536" s="398"/>
      <c r="U1536" s="315"/>
      <c r="V1536" s="399"/>
      <c r="W1536" s="315"/>
      <c r="X1536" s="350"/>
      <c r="Y1536" s="350"/>
      <c r="Z1536" s="350"/>
      <c r="AA1536" s="350"/>
      <c r="AB1536" s="350"/>
      <c r="AC1536" s="350"/>
      <c r="AD1536" s="383"/>
      <c r="AE1536" s="315"/>
      <c r="AF1536" s="375"/>
      <c r="AG1536" s="315"/>
      <c r="AH1536" s="350"/>
      <c r="AI1536" s="350"/>
      <c r="AJ1536" s="350"/>
      <c r="AK1536" s="350"/>
      <c r="AL1536" s="352"/>
      <c r="AM1536" s="350"/>
      <c r="AN1536" s="400"/>
      <c r="AO1536" s="350"/>
      <c r="AP1536" s="401"/>
      <c r="AQ1536" s="336"/>
      <c r="AR1536" s="336"/>
      <c r="AS1536" s="336"/>
      <c r="AT1536" s="336"/>
      <c r="AU1536" s="336"/>
      <c r="AV1536" s="336"/>
      <c r="AW1536" s="336"/>
      <c r="AX1536" s="336"/>
      <c r="AY1536" s="336"/>
      <c r="AZ1536" s="336"/>
      <c r="BA1536" s="336"/>
      <c r="BB1536" s="336"/>
      <c r="BC1536" s="336"/>
      <c r="BD1536" s="336"/>
      <c r="BE1536" s="336"/>
      <c r="BF1536" s="336"/>
    </row>
    <row r="1537" spans="1:58" s="109" customFormat="1" ht="12.95" customHeight="1">
      <c r="A1537" s="394"/>
      <c r="B1537" s="395"/>
      <c r="C1537" s="352"/>
      <c r="D1537" s="352"/>
      <c r="E1537" s="396"/>
      <c r="F1537" s="361"/>
      <c r="G1537" s="315"/>
      <c r="H1537" s="315"/>
      <c r="I1537" s="315"/>
      <c r="J1537" s="315"/>
      <c r="K1537" s="315"/>
      <c r="L1537" s="315"/>
      <c r="M1537" s="345"/>
      <c r="N1537" s="397"/>
      <c r="O1537" s="251" t="str">
        <f>IFERROR(INDEX('Pipe Table'!$A$3:$R$39,MATCH('WELD LOG'!N1537,'Pipe Table'!$A$3:$A$39,),MATCH('WELD LOG'!M1537,'Pipe Table'!$A$3:$R$3,0)),"")</f>
        <v/>
      </c>
      <c r="P1537" s="601">
        <f t="shared" si="23"/>
        <v>0</v>
      </c>
      <c r="Q1537" s="315"/>
      <c r="R1537" s="315"/>
      <c r="S1537" s="352"/>
      <c r="T1537" s="398"/>
      <c r="U1537" s="315"/>
      <c r="V1537" s="399"/>
      <c r="W1537" s="315"/>
      <c r="X1537" s="350"/>
      <c r="Y1537" s="350"/>
      <c r="Z1537" s="350"/>
      <c r="AA1537" s="350"/>
      <c r="AB1537" s="350"/>
      <c r="AC1537" s="350"/>
      <c r="AD1537" s="383"/>
      <c r="AE1537" s="315"/>
      <c r="AF1537" s="375"/>
      <c r="AG1537" s="315"/>
      <c r="AH1537" s="350"/>
      <c r="AI1537" s="350"/>
      <c r="AJ1537" s="350"/>
      <c r="AK1537" s="350"/>
      <c r="AL1537" s="352"/>
      <c r="AM1537" s="350"/>
      <c r="AN1537" s="400"/>
      <c r="AO1537" s="350"/>
      <c r="AP1537" s="401"/>
      <c r="AQ1537" s="336"/>
      <c r="AR1537" s="336"/>
      <c r="AS1537" s="336"/>
      <c r="AT1537" s="336"/>
      <c r="AU1537" s="336"/>
      <c r="AV1537" s="336"/>
      <c r="AW1537" s="336"/>
      <c r="AX1537" s="336"/>
      <c r="AY1537" s="336"/>
      <c r="AZ1537" s="336"/>
      <c r="BA1537" s="336"/>
      <c r="BB1537" s="336"/>
      <c r="BC1537" s="336"/>
      <c r="BD1537" s="336"/>
      <c r="BE1537" s="336"/>
      <c r="BF1537" s="336"/>
    </row>
    <row r="1538" spans="1:58" s="109" customFormat="1" ht="12.95" customHeight="1">
      <c r="A1538" s="394"/>
      <c r="B1538" s="395"/>
      <c r="C1538" s="352"/>
      <c r="D1538" s="352"/>
      <c r="E1538" s="396"/>
      <c r="F1538" s="361"/>
      <c r="G1538" s="315"/>
      <c r="H1538" s="315"/>
      <c r="I1538" s="315"/>
      <c r="J1538" s="315"/>
      <c r="K1538" s="315"/>
      <c r="L1538" s="315"/>
      <c r="M1538" s="345"/>
      <c r="N1538" s="397"/>
      <c r="O1538" s="251" t="str">
        <f>IFERROR(INDEX('Pipe Table'!$A$3:$R$39,MATCH('WELD LOG'!N1538,'Pipe Table'!$A$3:$A$39,),MATCH('WELD LOG'!M1538,'Pipe Table'!$A$3:$R$3,0)),"")</f>
        <v/>
      </c>
      <c r="P1538" s="601">
        <f t="shared" si="23"/>
        <v>0</v>
      </c>
      <c r="Q1538" s="315"/>
      <c r="R1538" s="315"/>
      <c r="S1538" s="352"/>
      <c r="T1538" s="398"/>
      <c r="U1538" s="315"/>
      <c r="V1538" s="399"/>
      <c r="W1538" s="315"/>
      <c r="X1538" s="350"/>
      <c r="Y1538" s="350"/>
      <c r="Z1538" s="350"/>
      <c r="AA1538" s="350"/>
      <c r="AB1538" s="350"/>
      <c r="AC1538" s="350"/>
      <c r="AD1538" s="383"/>
      <c r="AE1538" s="315"/>
      <c r="AF1538" s="375"/>
      <c r="AG1538" s="315"/>
      <c r="AH1538" s="350"/>
      <c r="AI1538" s="350"/>
      <c r="AJ1538" s="350"/>
      <c r="AK1538" s="350"/>
      <c r="AL1538" s="352"/>
      <c r="AM1538" s="350"/>
      <c r="AN1538" s="400"/>
      <c r="AO1538" s="350"/>
      <c r="AP1538" s="401"/>
      <c r="AQ1538" s="336"/>
      <c r="AR1538" s="336"/>
      <c r="AS1538" s="336"/>
      <c r="AT1538" s="336"/>
      <c r="AU1538" s="336"/>
      <c r="AV1538" s="336"/>
      <c r="AW1538" s="336"/>
      <c r="AX1538" s="336"/>
      <c r="AY1538" s="336"/>
      <c r="AZ1538" s="336"/>
      <c r="BA1538" s="336"/>
      <c r="BB1538" s="336"/>
      <c r="BC1538" s="336"/>
      <c r="BD1538" s="336"/>
      <c r="BE1538" s="336"/>
      <c r="BF1538" s="336"/>
    </row>
    <row r="1539" spans="1:58" s="109" customFormat="1" ht="12.95" customHeight="1">
      <c r="A1539" s="394"/>
      <c r="B1539" s="395"/>
      <c r="C1539" s="350"/>
      <c r="D1539" s="350"/>
      <c r="E1539" s="396"/>
      <c r="F1539" s="361"/>
      <c r="G1539" s="315"/>
      <c r="H1539" s="315"/>
      <c r="I1539" s="315"/>
      <c r="J1539" s="315"/>
      <c r="K1539" s="315"/>
      <c r="L1539" s="352"/>
      <c r="M1539" s="345"/>
      <c r="N1539" s="397"/>
      <c r="O1539" s="251" t="str">
        <f>IFERROR(INDEX('Pipe Table'!$A$3:$R$39,MATCH('WELD LOG'!N1539,'Pipe Table'!$A$3:$A$39,),MATCH('WELD LOG'!M1539,'Pipe Table'!$A$3:$R$3,0)),"")</f>
        <v/>
      </c>
      <c r="P1539" s="601">
        <f t="shared" si="23"/>
        <v>0</v>
      </c>
      <c r="Q1539" s="315"/>
      <c r="R1539" s="315"/>
      <c r="S1539" s="352"/>
      <c r="T1539" s="398"/>
      <c r="U1539" s="315"/>
      <c r="V1539" s="399"/>
      <c r="W1539" s="315"/>
      <c r="X1539" s="350"/>
      <c r="Y1539" s="350"/>
      <c r="Z1539" s="350"/>
      <c r="AA1539" s="350"/>
      <c r="AB1539" s="350"/>
      <c r="AC1539" s="350"/>
      <c r="AD1539" s="383"/>
      <c r="AE1539" s="315"/>
      <c r="AF1539" s="375"/>
      <c r="AG1539" s="315"/>
      <c r="AH1539" s="350"/>
      <c r="AI1539" s="350"/>
      <c r="AJ1539" s="350"/>
      <c r="AK1539" s="350"/>
      <c r="AL1539" s="352"/>
      <c r="AM1539" s="350"/>
      <c r="AN1539" s="400"/>
      <c r="AO1539" s="350"/>
      <c r="AP1539" s="401"/>
      <c r="AQ1539" s="336"/>
      <c r="AR1539" s="336"/>
      <c r="AS1539" s="336"/>
      <c r="AT1539" s="336"/>
      <c r="AU1539" s="336"/>
      <c r="AV1539" s="336"/>
      <c r="AW1539" s="336"/>
      <c r="AX1539" s="336"/>
      <c r="AY1539" s="336"/>
      <c r="AZ1539" s="336"/>
      <c r="BA1539" s="336"/>
      <c r="BB1539" s="336"/>
      <c r="BC1539" s="336"/>
      <c r="BD1539" s="336"/>
      <c r="BE1539" s="336"/>
      <c r="BF1539" s="336"/>
    </row>
    <row r="1540" spans="1:58" s="109" customFormat="1" ht="12.95" customHeight="1">
      <c r="A1540" s="394"/>
      <c r="B1540" s="395"/>
      <c r="C1540" s="352"/>
      <c r="D1540" s="352"/>
      <c r="E1540" s="396"/>
      <c r="F1540" s="361"/>
      <c r="G1540" s="315"/>
      <c r="H1540" s="315"/>
      <c r="I1540" s="315"/>
      <c r="J1540" s="315"/>
      <c r="K1540" s="315"/>
      <c r="L1540" s="315"/>
      <c r="M1540" s="345"/>
      <c r="N1540" s="397"/>
      <c r="O1540" s="251" t="str">
        <f>IFERROR(INDEX('Pipe Table'!$A$3:$R$39,MATCH('WELD LOG'!N1540,'Pipe Table'!$A$3:$A$39,),MATCH('WELD LOG'!M1540,'Pipe Table'!$A$3:$R$3,0)),"")</f>
        <v/>
      </c>
      <c r="P1540" s="601">
        <f t="shared" si="23"/>
        <v>0</v>
      </c>
      <c r="Q1540" s="315"/>
      <c r="R1540" s="315"/>
      <c r="S1540" s="352"/>
      <c r="T1540" s="398"/>
      <c r="U1540" s="315"/>
      <c r="V1540" s="399"/>
      <c r="W1540" s="315"/>
      <c r="X1540" s="350"/>
      <c r="Y1540" s="350"/>
      <c r="Z1540" s="350"/>
      <c r="AA1540" s="350"/>
      <c r="AB1540" s="350"/>
      <c r="AC1540" s="350"/>
      <c r="AD1540" s="383"/>
      <c r="AE1540" s="315"/>
      <c r="AF1540" s="375"/>
      <c r="AG1540" s="315"/>
      <c r="AH1540" s="350"/>
      <c r="AI1540" s="350"/>
      <c r="AJ1540" s="350"/>
      <c r="AK1540" s="350"/>
      <c r="AL1540" s="352"/>
      <c r="AM1540" s="350"/>
      <c r="AN1540" s="400"/>
      <c r="AO1540" s="350"/>
      <c r="AP1540" s="401"/>
      <c r="AQ1540" s="336"/>
      <c r="AR1540" s="336"/>
      <c r="AS1540" s="336"/>
      <c r="AT1540" s="336"/>
      <c r="AU1540" s="336"/>
      <c r="AV1540" s="336"/>
      <c r="AW1540" s="336"/>
      <c r="AX1540" s="336"/>
      <c r="AY1540" s="336"/>
      <c r="AZ1540" s="336"/>
      <c r="BA1540" s="336"/>
      <c r="BB1540" s="336"/>
      <c r="BC1540" s="336"/>
      <c r="BD1540" s="336"/>
      <c r="BE1540" s="336"/>
      <c r="BF1540" s="336"/>
    </row>
    <row r="1541" spans="1:58" s="109" customFormat="1" ht="12.95" customHeight="1">
      <c r="A1541" s="394"/>
      <c r="B1541" s="395"/>
      <c r="C1541" s="352"/>
      <c r="D1541" s="352"/>
      <c r="E1541" s="396"/>
      <c r="F1541" s="361"/>
      <c r="G1541" s="315"/>
      <c r="H1541" s="315"/>
      <c r="I1541" s="315"/>
      <c r="J1541" s="315"/>
      <c r="K1541" s="315"/>
      <c r="L1541" s="315"/>
      <c r="M1541" s="345"/>
      <c r="N1541" s="397"/>
      <c r="O1541" s="251" t="str">
        <f>IFERROR(INDEX('Pipe Table'!$A$3:$R$39,MATCH('WELD LOG'!N1541,'Pipe Table'!$A$3:$A$39,),MATCH('WELD LOG'!M1541,'Pipe Table'!$A$3:$R$3,0)),"")</f>
        <v/>
      </c>
      <c r="P1541" s="601">
        <f t="shared" si="23"/>
        <v>0</v>
      </c>
      <c r="Q1541" s="315"/>
      <c r="R1541" s="315"/>
      <c r="S1541" s="352"/>
      <c r="T1541" s="398"/>
      <c r="U1541" s="315"/>
      <c r="V1541" s="399"/>
      <c r="W1541" s="315"/>
      <c r="X1541" s="350"/>
      <c r="Y1541" s="350"/>
      <c r="Z1541" s="350"/>
      <c r="AA1541" s="350"/>
      <c r="AB1541" s="350"/>
      <c r="AC1541" s="350"/>
      <c r="AD1541" s="383"/>
      <c r="AE1541" s="315"/>
      <c r="AF1541" s="375"/>
      <c r="AG1541" s="315"/>
      <c r="AH1541" s="350"/>
      <c r="AI1541" s="350"/>
      <c r="AJ1541" s="350"/>
      <c r="AK1541" s="350"/>
      <c r="AL1541" s="352"/>
      <c r="AM1541" s="350"/>
      <c r="AN1541" s="400"/>
      <c r="AO1541" s="350"/>
      <c r="AP1541" s="401"/>
      <c r="AQ1541" s="336"/>
      <c r="AR1541" s="336"/>
      <c r="AS1541" s="336"/>
      <c r="AT1541" s="336"/>
      <c r="AU1541" s="336"/>
      <c r="AV1541" s="336"/>
      <c r="AW1541" s="336"/>
      <c r="AX1541" s="336"/>
      <c r="AY1541" s="336"/>
      <c r="AZ1541" s="336"/>
      <c r="BA1541" s="336"/>
      <c r="BB1541" s="336"/>
      <c r="BC1541" s="336"/>
      <c r="BD1541" s="336"/>
      <c r="BE1541" s="336"/>
      <c r="BF1541" s="336"/>
    </row>
    <row r="1542" spans="1:58" s="109" customFormat="1" ht="12.95" customHeight="1">
      <c r="A1542" s="394"/>
      <c r="B1542" s="395"/>
      <c r="C1542" s="352"/>
      <c r="D1542" s="352"/>
      <c r="E1542" s="396"/>
      <c r="F1542" s="361"/>
      <c r="G1542" s="315"/>
      <c r="H1542" s="315"/>
      <c r="I1542" s="315"/>
      <c r="J1542" s="315"/>
      <c r="K1542" s="315"/>
      <c r="L1542" s="315"/>
      <c r="M1542" s="345"/>
      <c r="N1542" s="397"/>
      <c r="O1542" s="251" t="str">
        <f>IFERROR(INDEX('Pipe Table'!$A$3:$R$39,MATCH('WELD LOG'!N1542,'Pipe Table'!$A$3:$A$39,),MATCH('WELD LOG'!M1542,'Pipe Table'!$A$3:$R$3,0)),"")</f>
        <v/>
      </c>
      <c r="P1542" s="601">
        <f t="shared" ref="P1542:P1605" si="24">N1542*PI()</f>
        <v>0</v>
      </c>
      <c r="Q1542" s="315"/>
      <c r="R1542" s="315"/>
      <c r="S1542" s="352"/>
      <c r="T1542" s="398"/>
      <c r="U1542" s="315"/>
      <c r="V1542" s="399"/>
      <c r="W1542" s="315"/>
      <c r="X1542" s="350"/>
      <c r="Y1542" s="350"/>
      <c r="Z1542" s="350"/>
      <c r="AA1542" s="350"/>
      <c r="AB1542" s="350"/>
      <c r="AC1542" s="350"/>
      <c r="AD1542" s="383"/>
      <c r="AE1542" s="315"/>
      <c r="AF1542" s="375"/>
      <c r="AG1542" s="315"/>
      <c r="AH1542" s="350"/>
      <c r="AI1542" s="350"/>
      <c r="AJ1542" s="350"/>
      <c r="AK1542" s="350"/>
      <c r="AL1542" s="352"/>
      <c r="AM1542" s="350"/>
      <c r="AN1542" s="400"/>
      <c r="AO1542" s="350"/>
      <c r="AP1542" s="401"/>
      <c r="AQ1542" s="336"/>
      <c r="AR1542" s="336"/>
      <c r="AS1542" s="336"/>
      <c r="AT1542" s="336"/>
      <c r="AU1542" s="336"/>
      <c r="AV1542" s="336"/>
      <c r="AW1542" s="336"/>
      <c r="AX1542" s="336"/>
      <c r="AY1542" s="336"/>
      <c r="AZ1542" s="336"/>
      <c r="BA1542" s="336"/>
      <c r="BB1542" s="336"/>
      <c r="BC1542" s="336"/>
      <c r="BD1542" s="336"/>
      <c r="BE1542" s="336"/>
      <c r="BF1542" s="336"/>
    </row>
    <row r="1543" spans="1:58" s="109" customFormat="1" ht="12.95" customHeight="1">
      <c r="A1543" s="394"/>
      <c r="B1543" s="395"/>
      <c r="C1543" s="352"/>
      <c r="D1543" s="352"/>
      <c r="E1543" s="396"/>
      <c r="F1543" s="361"/>
      <c r="G1543" s="315"/>
      <c r="H1543" s="315"/>
      <c r="I1543" s="315"/>
      <c r="J1543" s="315"/>
      <c r="K1543" s="315"/>
      <c r="L1543" s="315"/>
      <c r="M1543" s="345"/>
      <c r="N1543" s="397"/>
      <c r="O1543" s="251" t="str">
        <f>IFERROR(INDEX('Pipe Table'!$A$3:$R$39,MATCH('WELD LOG'!N1543,'Pipe Table'!$A$3:$A$39,),MATCH('WELD LOG'!M1543,'Pipe Table'!$A$3:$R$3,0)),"")</f>
        <v/>
      </c>
      <c r="P1543" s="601">
        <f t="shared" si="24"/>
        <v>0</v>
      </c>
      <c r="Q1543" s="315"/>
      <c r="R1543" s="315"/>
      <c r="S1543" s="352"/>
      <c r="T1543" s="398"/>
      <c r="U1543" s="315"/>
      <c r="V1543" s="399"/>
      <c r="W1543" s="315"/>
      <c r="X1543" s="350"/>
      <c r="Y1543" s="350"/>
      <c r="Z1543" s="350"/>
      <c r="AA1543" s="350"/>
      <c r="AB1543" s="350"/>
      <c r="AC1543" s="350"/>
      <c r="AD1543" s="350"/>
      <c r="AE1543" s="315"/>
      <c r="AF1543" s="375"/>
      <c r="AG1543" s="315"/>
      <c r="AH1543" s="350"/>
      <c r="AI1543" s="350"/>
      <c r="AJ1543" s="350"/>
      <c r="AK1543" s="350"/>
      <c r="AL1543" s="352"/>
      <c r="AM1543" s="350"/>
      <c r="AN1543" s="400"/>
      <c r="AO1543" s="350"/>
      <c r="AP1543" s="401"/>
      <c r="AQ1543" s="336"/>
      <c r="AR1543" s="336"/>
      <c r="AS1543" s="336"/>
      <c r="AT1543" s="336"/>
      <c r="AU1543" s="336"/>
      <c r="AV1543" s="336"/>
      <c r="AW1543" s="336"/>
      <c r="AX1543" s="336"/>
      <c r="AY1543" s="336"/>
      <c r="AZ1543" s="336"/>
      <c r="BA1543" s="336"/>
      <c r="BB1543" s="336"/>
      <c r="BC1543" s="336"/>
      <c r="BD1543" s="336"/>
      <c r="BE1543" s="336"/>
      <c r="BF1543" s="336"/>
    </row>
    <row r="1544" spans="1:58" s="109" customFormat="1" ht="12.95" customHeight="1">
      <c r="A1544" s="394"/>
      <c r="B1544" s="395"/>
      <c r="C1544" s="352"/>
      <c r="D1544" s="352"/>
      <c r="E1544" s="396"/>
      <c r="F1544" s="361"/>
      <c r="G1544" s="315"/>
      <c r="H1544" s="315"/>
      <c r="I1544" s="315"/>
      <c r="J1544" s="315"/>
      <c r="K1544" s="315"/>
      <c r="L1544" s="315"/>
      <c r="M1544" s="345"/>
      <c r="N1544" s="397"/>
      <c r="O1544" s="251" t="str">
        <f>IFERROR(INDEX('Pipe Table'!$A$3:$R$39,MATCH('WELD LOG'!N1544,'Pipe Table'!$A$3:$A$39,),MATCH('WELD LOG'!M1544,'Pipe Table'!$A$3:$R$3,0)),"")</f>
        <v/>
      </c>
      <c r="P1544" s="601">
        <f t="shared" si="24"/>
        <v>0</v>
      </c>
      <c r="Q1544" s="315"/>
      <c r="R1544" s="315"/>
      <c r="S1544" s="352"/>
      <c r="T1544" s="398"/>
      <c r="U1544" s="315"/>
      <c r="V1544" s="399"/>
      <c r="W1544" s="315"/>
      <c r="X1544" s="350"/>
      <c r="Y1544" s="350"/>
      <c r="Z1544" s="350"/>
      <c r="AA1544" s="350"/>
      <c r="AB1544" s="350"/>
      <c r="AC1544" s="350"/>
      <c r="AD1544" s="350"/>
      <c r="AE1544" s="315"/>
      <c r="AF1544" s="375"/>
      <c r="AG1544" s="315"/>
      <c r="AH1544" s="350"/>
      <c r="AI1544" s="350"/>
      <c r="AJ1544" s="350"/>
      <c r="AK1544" s="350"/>
      <c r="AL1544" s="352"/>
      <c r="AM1544" s="350"/>
      <c r="AN1544" s="400"/>
      <c r="AO1544" s="350"/>
      <c r="AP1544" s="401"/>
      <c r="AQ1544" s="336"/>
      <c r="AR1544" s="336"/>
      <c r="AS1544" s="336"/>
      <c r="AT1544" s="336"/>
      <c r="AU1544" s="336"/>
      <c r="AV1544" s="336"/>
      <c r="AW1544" s="336"/>
      <c r="AX1544" s="336"/>
      <c r="AY1544" s="336"/>
      <c r="AZ1544" s="336"/>
      <c r="BA1544" s="336"/>
      <c r="BB1544" s="336"/>
      <c r="BC1544" s="336"/>
      <c r="BD1544" s="336"/>
      <c r="BE1544" s="336"/>
      <c r="BF1544" s="336"/>
    </row>
    <row r="1545" spans="1:58" s="109" customFormat="1" ht="12.95" customHeight="1">
      <c r="A1545" s="394"/>
      <c r="B1545" s="395"/>
      <c r="C1545" s="352"/>
      <c r="D1545" s="352"/>
      <c r="E1545" s="396"/>
      <c r="F1545" s="361"/>
      <c r="G1545" s="315"/>
      <c r="H1545" s="315"/>
      <c r="I1545" s="315"/>
      <c r="J1545" s="315"/>
      <c r="K1545" s="315"/>
      <c r="L1545" s="315"/>
      <c r="M1545" s="345"/>
      <c r="N1545" s="397"/>
      <c r="O1545" s="251" t="str">
        <f>IFERROR(INDEX('Pipe Table'!$A$3:$R$39,MATCH('WELD LOG'!N1545,'Pipe Table'!$A$3:$A$39,),MATCH('WELD LOG'!M1545,'Pipe Table'!$A$3:$R$3,0)),"")</f>
        <v/>
      </c>
      <c r="P1545" s="601">
        <f t="shared" si="24"/>
        <v>0</v>
      </c>
      <c r="Q1545" s="315"/>
      <c r="R1545" s="315"/>
      <c r="S1545" s="352"/>
      <c r="T1545" s="398"/>
      <c r="U1545" s="315"/>
      <c r="V1545" s="399"/>
      <c r="W1545" s="315"/>
      <c r="X1545" s="350"/>
      <c r="Y1545" s="350"/>
      <c r="Z1545" s="350"/>
      <c r="AA1545" s="350"/>
      <c r="AB1545" s="350"/>
      <c r="AC1545" s="350"/>
      <c r="AD1545" s="383"/>
      <c r="AE1545" s="315"/>
      <c r="AF1545" s="375"/>
      <c r="AG1545" s="315"/>
      <c r="AH1545" s="350"/>
      <c r="AI1545" s="350"/>
      <c r="AJ1545" s="350"/>
      <c r="AK1545" s="350"/>
      <c r="AL1545" s="352"/>
      <c r="AM1545" s="350"/>
      <c r="AN1545" s="400"/>
      <c r="AO1545" s="350"/>
      <c r="AP1545" s="401"/>
      <c r="AQ1545" s="336"/>
      <c r="AR1545" s="336"/>
      <c r="AS1545" s="336"/>
      <c r="AT1545" s="336"/>
      <c r="AU1545" s="336"/>
      <c r="AV1545" s="336"/>
      <c r="AW1545" s="336"/>
      <c r="AX1545" s="336"/>
      <c r="AY1545" s="336"/>
      <c r="AZ1545" s="336"/>
      <c r="BA1545" s="336"/>
      <c r="BB1545" s="336"/>
      <c r="BC1545" s="336"/>
      <c r="BD1545" s="336"/>
      <c r="BE1545" s="336"/>
      <c r="BF1545" s="336"/>
    </row>
    <row r="1546" spans="1:58" s="109" customFormat="1" ht="12.95" customHeight="1">
      <c r="A1546" s="394"/>
      <c r="B1546" s="395"/>
      <c r="C1546" s="352"/>
      <c r="D1546" s="352"/>
      <c r="E1546" s="396"/>
      <c r="F1546" s="361"/>
      <c r="G1546" s="315"/>
      <c r="H1546" s="315"/>
      <c r="I1546" s="315"/>
      <c r="J1546" s="315"/>
      <c r="K1546" s="315"/>
      <c r="L1546" s="315"/>
      <c r="M1546" s="345"/>
      <c r="N1546" s="397"/>
      <c r="O1546" s="251" t="str">
        <f>IFERROR(INDEX('Pipe Table'!$A$3:$R$39,MATCH('WELD LOG'!N1546,'Pipe Table'!$A$3:$A$39,),MATCH('WELD LOG'!M1546,'Pipe Table'!$A$3:$R$3,0)),"")</f>
        <v/>
      </c>
      <c r="P1546" s="601">
        <f t="shared" si="24"/>
        <v>0</v>
      </c>
      <c r="Q1546" s="315"/>
      <c r="R1546" s="315"/>
      <c r="S1546" s="352"/>
      <c r="T1546" s="398"/>
      <c r="U1546" s="315"/>
      <c r="V1546" s="399"/>
      <c r="W1546" s="315"/>
      <c r="X1546" s="350"/>
      <c r="Y1546" s="350"/>
      <c r="Z1546" s="350"/>
      <c r="AA1546" s="350"/>
      <c r="AB1546" s="350"/>
      <c r="AC1546" s="350"/>
      <c r="AD1546" s="383"/>
      <c r="AE1546" s="315"/>
      <c r="AF1546" s="375"/>
      <c r="AG1546" s="315"/>
      <c r="AH1546" s="350"/>
      <c r="AI1546" s="350"/>
      <c r="AJ1546" s="350"/>
      <c r="AK1546" s="350"/>
      <c r="AL1546" s="352"/>
      <c r="AM1546" s="350"/>
      <c r="AN1546" s="400"/>
      <c r="AO1546" s="350"/>
      <c r="AP1546" s="401"/>
      <c r="AQ1546" s="336"/>
      <c r="AR1546" s="336"/>
      <c r="AS1546" s="336"/>
      <c r="AT1546" s="336"/>
      <c r="AU1546" s="336"/>
      <c r="AV1546" s="336"/>
      <c r="AW1546" s="336"/>
      <c r="AX1546" s="336"/>
      <c r="AY1546" s="336"/>
      <c r="AZ1546" s="336"/>
      <c r="BA1546" s="336"/>
      <c r="BB1546" s="336"/>
      <c r="BC1546" s="336"/>
      <c r="BD1546" s="336"/>
      <c r="BE1546" s="336"/>
      <c r="BF1546" s="336"/>
    </row>
    <row r="1547" spans="1:58" s="109" customFormat="1" ht="12.95" customHeight="1">
      <c r="A1547" s="394"/>
      <c r="B1547" s="395"/>
      <c r="C1547" s="352"/>
      <c r="D1547" s="352"/>
      <c r="E1547" s="396"/>
      <c r="F1547" s="361"/>
      <c r="G1547" s="315"/>
      <c r="H1547" s="315"/>
      <c r="I1547" s="315"/>
      <c r="J1547" s="315"/>
      <c r="K1547" s="315"/>
      <c r="L1547" s="315"/>
      <c r="M1547" s="345"/>
      <c r="N1547" s="397"/>
      <c r="O1547" s="251" t="str">
        <f>IFERROR(INDEX('Pipe Table'!$A$3:$R$39,MATCH('WELD LOG'!N1547,'Pipe Table'!$A$3:$A$39,),MATCH('WELD LOG'!M1547,'Pipe Table'!$A$3:$R$3,0)),"")</f>
        <v/>
      </c>
      <c r="P1547" s="601">
        <f t="shared" si="24"/>
        <v>0</v>
      </c>
      <c r="Q1547" s="315"/>
      <c r="R1547" s="315"/>
      <c r="S1547" s="352"/>
      <c r="T1547" s="398"/>
      <c r="U1547" s="315"/>
      <c r="V1547" s="399"/>
      <c r="W1547" s="315"/>
      <c r="X1547" s="350"/>
      <c r="Y1547" s="350"/>
      <c r="Z1547" s="350"/>
      <c r="AA1547" s="350"/>
      <c r="AB1547" s="350"/>
      <c r="AC1547" s="350"/>
      <c r="AD1547" s="383"/>
      <c r="AE1547" s="315"/>
      <c r="AF1547" s="375"/>
      <c r="AG1547" s="315"/>
      <c r="AH1547" s="350"/>
      <c r="AI1547" s="350"/>
      <c r="AJ1547" s="350"/>
      <c r="AK1547" s="350"/>
      <c r="AL1547" s="352"/>
      <c r="AM1547" s="350"/>
      <c r="AN1547" s="400"/>
      <c r="AO1547" s="350"/>
      <c r="AP1547" s="401"/>
      <c r="AQ1547" s="336"/>
      <c r="AR1547" s="336"/>
      <c r="AS1547" s="336"/>
      <c r="AT1547" s="336"/>
      <c r="AU1547" s="336"/>
      <c r="AV1547" s="336"/>
      <c r="AW1547" s="336"/>
      <c r="AX1547" s="336"/>
      <c r="AY1547" s="336"/>
      <c r="AZ1547" s="336"/>
      <c r="BA1547" s="336"/>
      <c r="BB1547" s="336"/>
      <c r="BC1547" s="336"/>
      <c r="BD1547" s="336"/>
      <c r="BE1547" s="336"/>
      <c r="BF1547" s="336"/>
    </row>
    <row r="1548" spans="1:58" s="109" customFormat="1" ht="12.95" customHeight="1">
      <c r="A1548" s="394"/>
      <c r="B1548" s="395"/>
      <c r="C1548" s="352"/>
      <c r="D1548" s="352"/>
      <c r="E1548" s="396"/>
      <c r="F1548" s="361"/>
      <c r="G1548" s="315"/>
      <c r="H1548" s="315"/>
      <c r="I1548" s="315"/>
      <c r="J1548" s="315"/>
      <c r="K1548" s="315"/>
      <c r="L1548" s="315"/>
      <c r="M1548" s="345"/>
      <c r="N1548" s="397"/>
      <c r="O1548" s="251" t="str">
        <f>IFERROR(INDEX('Pipe Table'!$A$3:$R$39,MATCH('WELD LOG'!N1548,'Pipe Table'!$A$3:$A$39,),MATCH('WELD LOG'!M1548,'Pipe Table'!$A$3:$R$3,0)),"")</f>
        <v/>
      </c>
      <c r="P1548" s="601">
        <f t="shared" si="24"/>
        <v>0</v>
      </c>
      <c r="Q1548" s="315"/>
      <c r="R1548" s="315"/>
      <c r="S1548" s="352"/>
      <c r="T1548" s="398"/>
      <c r="U1548" s="315"/>
      <c r="V1548" s="399"/>
      <c r="W1548" s="315"/>
      <c r="X1548" s="350"/>
      <c r="Y1548" s="350"/>
      <c r="Z1548" s="350"/>
      <c r="AA1548" s="350"/>
      <c r="AB1548" s="350"/>
      <c r="AC1548" s="350"/>
      <c r="AD1548" s="383"/>
      <c r="AE1548" s="315"/>
      <c r="AF1548" s="375"/>
      <c r="AG1548" s="315"/>
      <c r="AH1548" s="350"/>
      <c r="AI1548" s="350"/>
      <c r="AJ1548" s="350"/>
      <c r="AK1548" s="350"/>
      <c r="AL1548" s="352"/>
      <c r="AM1548" s="350"/>
      <c r="AN1548" s="400"/>
      <c r="AO1548" s="350"/>
      <c r="AP1548" s="401"/>
      <c r="AQ1548" s="336"/>
      <c r="AR1548" s="336"/>
      <c r="AS1548" s="336"/>
      <c r="AT1548" s="336"/>
      <c r="AU1548" s="336"/>
      <c r="AV1548" s="336"/>
      <c r="AW1548" s="336"/>
      <c r="AX1548" s="336"/>
      <c r="AY1548" s="336"/>
      <c r="AZ1548" s="336"/>
      <c r="BA1548" s="336"/>
      <c r="BB1548" s="336"/>
      <c r="BC1548" s="336"/>
      <c r="BD1548" s="336"/>
      <c r="BE1548" s="336"/>
      <c r="BF1548" s="336"/>
    </row>
    <row r="1549" spans="1:58" s="109" customFormat="1" ht="12.95" customHeight="1">
      <c r="A1549" s="394"/>
      <c r="B1549" s="395"/>
      <c r="C1549" s="352"/>
      <c r="D1549" s="352"/>
      <c r="E1549" s="396"/>
      <c r="F1549" s="361"/>
      <c r="G1549" s="315"/>
      <c r="H1549" s="315"/>
      <c r="I1549" s="315"/>
      <c r="J1549" s="315"/>
      <c r="K1549" s="315"/>
      <c r="L1549" s="315"/>
      <c r="M1549" s="345"/>
      <c r="N1549" s="397"/>
      <c r="O1549" s="251" t="str">
        <f>IFERROR(INDEX('Pipe Table'!$A$3:$R$39,MATCH('WELD LOG'!N1549,'Pipe Table'!$A$3:$A$39,),MATCH('WELD LOG'!M1549,'Pipe Table'!$A$3:$R$3,0)),"")</f>
        <v/>
      </c>
      <c r="P1549" s="601">
        <f t="shared" si="24"/>
        <v>0</v>
      </c>
      <c r="Q1549" s="315"/>
      <c r="R1549" s="315"/>
      <c r="S1549" s="352"/>
      <c r="T1549" s="398"/>
      <c r="U1549" s="315"/>
      <c r="V1549" s="399"/>
      <c r="W1549" s="315"/>
      <c r="X1549" s="350"/>
      <c r="Y1549" s="350"/>
      <c r="Z1549" s="350"/>
      <c r="AA1549" s="350"/>
      <c r="AB1549" s="350"/>
      <c r="AC1549" s="350"/>
      <c r="AD1549" s="383"/>
      <c r="AE1549" s="315"/>
      <c r="AF1549" s="375"/>
      <c r="AG1549" s="315"/>
      <c r="AH1549" s="350"/>
      <c r="AI1549" s="350"/>
      <c r="AJ1549" s="350"/>
      <c r="AK1549" s="350"/>
      <c r="AL1549" s="367"/>
      <c r="AM1549" s="350"/>
      <c r="AN1549" s="350"/>
      <c r="AO1549" s="352"/>
      <c r="AP1549" s="356"/>
      <c r="AQ1549" s="336"/>
      <c r="AR1549" s="336"/>
      <c r="AS1549" s="336"/>
      <c r="AT1549" s="336"/>
      <c r="AU1549" s="336"/>
      <c r="AV1549" s="336"/>
      <c r="AW1549" s="336"/>
      <c r="AX1549" s="336"/>
      <c r="AY1549" s="336"/>
      <c r="AZ1549" s="336"/>
      <c r="BA1549" s="336"/>
      <c r="BB1549" s="336"/>
      <c r="BC1549" s="336"/>
      <c r="BD1549" s="336"/>
      <c r="BE1549" s="336"/>
      <c r="BF1549" s="336"/>
    </row>
    <row r="1550" spans="1:58" s="109" customFormat="1" ht="12.95" customHeight="1">
      <c r="A1550" s="394"/>
      <c r="B1550" s="395"/>
      <c r="C1550" s="352"/>
      <c r="D1550" s="352"/>
      <c r="E1550" s="396"/>
      <c r="F1550" s="361"/>
      <c r="G1550" s="315"/>
      <c r="H1550" s="315"/>
      <c r="I1550" s="315"/>
      <c r="J1550" s="315"/>
      <c r="K1550" s="315"/>
      <c r="L1550" s="315"/>
      <c r="M1550" s="345"/>
      <c r="N1550" s="397"/>
      <c r="O1550" s="251" t="str">
        <f>IFERROR(INDEX('Pipe Table'!$A$3:$R$39,MATCH('WELD LOG'!N1550,'Pipe Table'!$A$3:$A$39,),MATCH('WELD LOG'!M1550,'Pipe Table'!$A$3:$R$3,0)),"")</f>
        <v/>
      </c>
      <c r="P1550" s="601">
        <f t="shared" si="24"/>
        <v>0</v>
      </c>
      <c r="Q1550" s="315"/>
      <c r="R1550" s="315"/>
      <c r="S1550" s="352"/>
      <c r="T1550" s="398"/>
      <c r="U1550" s="315"/>
      <c r="V1550" s="399"/>
      <c r="W1550" s="315"/>
      <c r="X1550" s="350"/>
      <c r="Y1550" s="350"/>
      <c r="Z1550" s="350"/>
      <c r="AA1550" s="350"/>
      <c r="AB1550" s="350"/>
      <c r="AC1550" s="350"/>
      <c r="AD1550" s="383"/>
      <c r="AE1550" s="315"/>
      <c r="AF1550" s="375"/>
      <c r="AG1550" s="315"/>
      <c r="AH1550" s="350"/>
      <c r="AI1550" s="350"/>
      <c r="AJ1550" s="350"/>
      <c r="AK1550" s="350"/>
      <c r="AL1550" s="352"/>
      <c r="AM1550" s="350"/>
      <c r="AN1550" s="400"/>
      <c r="AO1550" s="350"/>
      <c r="AP1550" s="401"/>
      <c r="AQ1550" s="336"/>
      <c r="AR1550" s="336"/>
      <c r="AS1550" s="336"/>
      <c r="AT1550" s="336"/>
      <c r="AU1550" s="336"/>
      <c r="AV1550" s="336"/>
      <c r="AW1550" s="336"/>
      <c r="AX1550" s="336"/>
      <c r="AY1550" s="336"/>
      <c r="AZ1550" s="336"/>
      <c r="BA1550" s="336"/>
      <c r="BB1550" s="336"/>
      <c r="BC1550" s="336"/>
      <c r="BD1550" s="336"/>
      <c r="BE1550" s="336"/>
      <c r="BF1550" s="336"/>
    </row>
    <row r="1551" spans="1:58" s="109" customFormat="1" ht="12.95" customHeight="1">
      <c r="A1551" s="394"/>
      <c r="B1551" s="395"/>
      <c r="C1551" s="352"/>
      <c r="D1551" s="352"/>
      <c r="E1551" s="396"/>
      <c r="F1551" s="361"/>
      <c r="G1551" s="315"/>
      <c r="H1551" s="315"/>
      <c r="I1551" s="315"/>
      <c r="J1551" s="315"/>
      <c r="K1551" s="315"/>
      <c r="L1551" s="315"/>
      <c r="M1551" s="345"/>
      <c r="N1551" s="397"/>
      <c r="O1551" s="251" t="str">
        <f>IFERROR(INDEX('Pipe Table'!$A$3:$R$39,MATCH('WELD LOG'!N1551,'Pipe Table'!$A$3:$A$39,),MATCH('WELD LOG'!M1551,'Pipe Table'!$A$3:$R$3,0)),"")</f>
        <v/>
      </c>
      <c r="P1551" s="601">
        <f t="shared" si="24"/>
        <v>0</v>
      </c>
      <c r="Q1551" s="315"/>
      <c r="R1551" s="315"/>
      <c r="S1551" s="352"/>
      <c r="T1551" s="398"/>
      <c r="U1551" s="315"/>
      <c r="V1551" s="399"/>
      <c r="W1551" s="315"/>
      <c r="X1551" s="350"/>
      <c r="Y1551" s="350"/>
      <c r="Z1551" s="350"/>
      <c r="AA1551" s="350"/>
      <c r="AB1551" s="350"/>
      <c r="AC1551" s="350"/>
      <c r="AD1551" s="383"/>
      <c r="AE1551" s="315"/>
      <c r="AF1551" s="375"/>
      <c r="AG1551" s="315"/>
      <c r="AH1551" s="350"/>
      <c r="AI1551" s="350"/>
      <c r="AJ1551" s="350"/>
      <c r="AK1551" s="350"/>
      <c r="AL1551" s="352"/>
      <c r="AM1551" s="350"/>
      <c r="AN1551" s="400"/>
      <c r="AO1551" s="350"/>
      <c r="AP1551" s="401"/>
      <c r="AQ1551" s="336"/>
      <c r="AR1551" s="336"/>
      <c r="AS1551" s="336"/>
      <c r="AT1551" s="336"/>
      <c r="AU1551" s="336"/>
      <c r="AV1551" s="336"/>
      <c r="AW1551" s="336"/>
      <c r="AX1551" s="336"/>
      <c r="AY1551" s="336"/>
      <c r="AZ1551" s="336"/>
      <c r="BA1551" s="336"/>
      <c r="BB1551" s="336"/>
      <c r="BC1551" s="336"/>
      <c r="BD1551" s="336"/>
      <c r="BE1551" s="336"/>
      <c r="BF1551" s="336"/>
    </row>
    <row r="1552" spans="1:58" s="109" customFormat="1" ht="12.95" customHeight="1">
      <c r="A1552" s="394"/>
      <c r="B1552" s="395"/>
      <c r="C1552" s="352"/>
      <c r="D1552" s="352"/>
      <c r="E1552" s="396"/>
      <c r="F1552" s="361"/>
      <c r="G1552" s="315"/>
      <c r="H1552" s="315"/>
      <c r="I1552" s="315"/>
      <c r="J1552" s="315"/>
      <c r="K1552" s="315"/>
      <c r="L1552" s="315"/>
      <c r="M1552" s="345"/>
      <c r="N1552" s="397"/>
      <c r="O1552" s="251" t="str">
        <f>IFERROR(INDEX('Pipe Table'!$A$3:$R$39,MATCH('WELD LOG'!N1552,'Pipe Table'!$A$3:$A$39,),MATCH('WELD LOG'!M1552,'Pipe Table'!$A$3:$R$3,0)),"")</f>
        <v/>
      </c>
      <c r="P1552" s="601">
        <f t="shared" si="24"/>
        <v>0</v>
      </c>
      <c r="Q1552" s="315"/>
      <c r="R1552" s="315"/>
      <c r="S1552" s="352"/>
      <c r="T1552" s="398"/>
      <c r="U1552" s="315"/>
      <c r="V1552" s="399"/>
      <c r="W1552" s="315"/>
      <c r="X1552" s="350"/>
      <c r="Y1552" s="350"/>
      <c r="Z1552" s="350"/>
      <c r="AA1552" s="350"/>
      <c r="AB1552" s="350"/>
      <c r="AC1552" s="350"/>
      <c r="AD1552" s="383"/>
      <c r="AE1552" s="315"/>
      <c r="AF1552" s="375"/>
      <c r="AG1552" s="315"/>
      <c r="AH1552" s="350"/>
      <c r="AI1552" s="350"/>
      <c r="AJ1552" s="350"/>
      <c r="AK1552" s="350"/>
      <c r="AL1552" s="352"/>
      <c r="AM1552" s="350"/>
      <c r="AN1552" s="400"/>
      <c r="AO1552" s="350"/>
      <c r="AP1552" s="401"/>
      <c r="AQ1552" s="336"/>
      <c r="AR1552" s="336"/>
      <c r="AS1552" s="336"/>
      <c r="AT1552" s="336"/>
      <c r="AU1552" s="336"/>
      <c r="AV1552" s="336"/>
      <c r="AW1552" s="336"/>
      <c r="AX1552" s="336"/>
      <c r="AY1552" s="336"/>
      <c r="AZ1552" s="336"/>
      <c r="BA1552" s="336"/>
      <c r="BB1552" s="336"/>
      <c r="BC1552" s="336"/>
      <c r="BD1552" s="336"/>
      <c r="BE1552" s="336"/>
      <c r="BF1552" s="336"/>
    </row>
    <row r="1553" spans="1:58" s="109" customFormat="1" ht="12.95" customHeight="1">
      <c r="A1553" s="394"/>
      <c r="B1553" s="395"/>
      <c r="C1553" s="352"/>
      <c r="D1553" s="352"/>
      <c r="E1553" s="396"/>
      <c r="F1553" s="361"/>
      <c r="G1553" s="315"/>
      <c r="H1553" s="315"/>
      <c r="I1553" s="315"/>
      <c r="J1553" s="315"/>
      <c r="K1553" s="315"/>
      <c r="L1553" s="315"/>
      <c r="M1553" s="345"/>
      <c r="N1553" s="397"/>
      <c r="O1553" s="251" t="str">
        <f>IFERROR(INDEX('Pipe Table'!$A$3:$R$39,MATCH('WELD LOG'!N1553,'Pipe Table'!$A$3:$A$39,),MATCH('WELD LOG'!M1553,'Pipe Table'!$A$3:$R$3,0)),"")</f>
        <v/>
      </c>
      <c r="P1553" s="601">
        <f t="shared" si="24"/>
        <v>0</v>
      </c>
      <c r="Q1553" s="315"/>
      <c r="R1553" s="315"/>
      <c r="S1553" s="352"/>
      <c r="T1553" s="398"/>
      <c r="U1553" s="315"/>
      <c r="V1553" s="399"/>
      <c r="W1553" s="315"/>
      <c r="X1553" s="350"/>
      <c r="Y1553" s="350"/>
      <c r="Z1553" s="350"/>
      <c r="AA1553" s="350"/>
      <c r="AB1553" s="350"/>
      <c r="AC1553" s="350"/>
      <c r="AD1553" s="383"/>
      <c r="AE1553" s="315"/>
      <c r="AF1553" s="375"/>
      <c r="AG1553" s="315"/>
      <c r="AH1553" s="350"/>
      <c r="AI1553" s="350"/>
      <c r="AJ1553" s="350"/>
      <c r="AK1553" s="350"/>
      <c r="AL1553" s="352"/>
      <c r="AM1553" s="350"/>
      <c r="AN1553" s="400"/>
      <c r="AO1553" s="350"/>
      <c r="AP1553" s="401"/>
      <c r="AQ1553" s="336"/>
      <c r="AR1553" s="336"/>
      <c r="AS1553" s="336"/>
      <c r="AT1553" s="336"/>
      <c r="AU1553" s="336"/>
      <c r="AV1553" s="336"/>
      <c r="AW1553" s="336"/>
      <c r="AX1553" s="336"/>
      <c r="AY1553" s="336"/>
      <c r="AZ1553" s="336"/>
      <c r="BA1553" s="336"/>
      <c r="BB1553" s="336"/>
      <c r="BC1553" s="336"/>
      <c r="BD1553" s="336"/>
      <c r="BE1553" s="336"/>
      <c r="BF1553" s="336"/>
    </row>
    <row r="1554" spans="1:58" s="109" customFormat="1" ht="12.95" customHeight="1">
      <c r="A1554" s="394"/>
      <c r="B1554" s="395"/>
      <c r="C1554" s="352"/>
      <c r="D1554" s="352"/>
      <c r="E1554" s="396"/>
      <c r="F1554" s="361"/>
      <c r="G1554" s="315"/>
      <c r="H1554" s="315"/>
      <c r="I1554" s="315"/>
      <c r="J1554" s="315"/>
      <c r="K1554" s="315"/>
      <c r="L1554" s="315"/>
      <c r="M1554" s="345"/>
      <c r="N1554" s="397"/>
      <c r="O1554" s="251" t="str">
        <f>IFERROR(INDEX('Pipe Table'!$A$3:$R$39,MATCH('WELD LOG'!N1554,'Pipe Table'!$A$3:$A$39,),MATCH('WELD LOG'!M1554,'Pipe Table'!$A$3:$R$3,0)),"")</f>
        <v/>
      </c>
      <c r="P1554" s="601">
        <f t="shared" si="24"/>
        <v>0</v>
      </c>
      <c r="Q1554" s="315"/>
      <c r="R1554" s="315"/>
      <c r="S1554" s="352"/>
      <c r="T1554" s="398"/>
      <c r="U1554" s="315"/>
      <c r="V1554" s="399"/>
      <c r="W1554" s="315"/>
      <c r="X1554" s="350"/>
      <c r="Y1554" s="350"/>
      <c r="Z1554" s="350"/>
      <c r="AA1554" s="350"/>
      <c r="AB1554" s="350"/>
      <c r="AC1554" s="350"/>
      <c r="AD1554" s="383"/>
      <c r="AE1554" s="315"/>
      <c r="AF1554" s="375"/>
      <c r="AG1554" s="315"/>
      <c r="AH1554" s="350"/>
      <c r="AI1554" s="350"/>
      <c r="AJ1554" s="350"/>
      <c r="AK1554" s="350"/>
      <c r="AL1554" s="352"/>
      <c r="AM1554" s="350"/>
      <c r="AN1554" s="400"/>
      <c r="AO1554" s="350"/>
      <c r="AP1554" s="401"/>
      <c r="AQ1554" s="336"/>
      <c r="AR1554" s="336"/>
      <c r="AS1554" s="336"/>
      <c r="AT1554" s="336"/>
      <c r="AU1554" s="336"/>
      <c r="AV1554" s="336"/>
      <c r="AW1554" s="336"/>
      <c r="AX1554" s="336"/>
      <c r="AY1554" s="336"/>
      <c r="AZ1554" s="336"/>
      <c r="BA1554" s="336"/>
      <c r="BB1554" s="336"/>
      <c r="BC1554" s="336"/>
      <c r="BD1554" s="336"/>
      <c r="BE1554" s="336"/>
      <c r="BF1554" s="336"/>
    </row>
    <row r="1555" spans="1:58" s="109" customFormat="1" ht="12.95" customHeight="1">
      <c r="A1555" s="394"/>
      <c r="B1555" s="395"/>
      <c r="C1555" s="352"/>
      <c r="D1555" s="352"/>
      <c r="E1555" s="396"/>
      <c r="F1555" s="361"/>
      <c r="G1555" s="315"/>
      <c r="H1555" s="315"/>
      <c r="I1555" s="315"/>
      <c r="J1555" s="315"/>
      <c r="K1555" s="315"/>
      <c r="L1555" s="315"/>
      <c r="M1555" s="345"/>
      <c r="N1555" s="397"/>
      <c r="O1555" s="251" t="str">
        <f>IFERROR(INDEX('Pipe Table'!$A$3:$R$39,MATCH('WELD LOG'!N1555,'Pipe Table'!$A$3:$A$39,),MATCH('WELD LOG'!M1555,'Pipe Table'!$A$3:$R$3,0)),"")</f>
        <v/>
      </c>
      <c r="P1555" s="601">
        <f t="shared" si="24"/>
        <v>0</v>
      </c>
      <c r="Q1555" s="315"/>
      <c r="R1555" s="315"/>
      <c r="S1555" s="352"/>
      <c r="T1555" s="398"/>
      <c r="U1555" s="315"/>
      <c r="V1555" s="399"/>
      <c r="W1555" s="315"/>
      <c r="X1555" s="350"/>
      <c r="Y1555" s="350"/>
      <c r="Z1555" s="350"/>
      <c r="AA1555" s="350"/>
      <c r="AB1555" s="350"/>
      <c r="AC1555" s="350"/>
      <c r="AD1555" s="383"/>
      <c r="AE1555" s="315"/>
      <c r="AF1555" s="375"/>
      <c r="AG1555" s="315"/>
      <c r="AH1555" s="350"/>
      <c r="AI1555" s="350"/>
      <c r="AJ1555" s="350"/>
      <c r="AK1555" s="350"/>
      <c r="AL1555" s="352"/>
      <c r="AM1555" s="350"/>
      <c r="AN1555" s="400"/>
      <c r="AO1555" s="350"/>
      <c r="AP1555" s="401"/>
      <c r="AQ1555" s="336"/>
      <c r="AR1555" s="336"/>
      <c r="AS1555" s="336"/>
      <c r="AT1555" s="336"/>
      <c r="AU1555" s="336"/>
      <c r="AV1555" s="336"/>
      <c r="AW1555" s="336"/>
      <c r="AX1555" s="336"/>
      <c r="AY1555" s="336"/>
      <c r="AZ1555" s="336"/>
      <c r="BA1555" s="336"/>
      <c r="BB1555" s="336"/>
      <c r="BC1555" s="336"/>
      <c r="BD1555" s="336"/>
      <c r="BE1555" s="336"/>
      <c r="BF1555" s="336"/>
    </row>
    <row r="1556" spans="1:58" s="109" customFormat="1" ht="12.95" customHeight="1">
      <c r="A1556" s="394"/>
      <c r="B1556" s="395"/>
      <c r="C1556" s="352"/>
      <c r="D1556" s="352"/>
      <c r="E1556" s="396"/>
      <c r="F1556" s="361"/>
      <c r="G1556" s="315"/>
      <c r="H1556" s="315"/>
      <c r="I1556" s="315"/>
      <c r="J1556" s="315"/>
      <c r="K1556" s="315"/>
      <c r="L1556" s="315"/>
      <c r="M1556" s="345"/>
      <c r="N1556" s="397"/>
      <c r="O1556" s="251" t="str">
        <f>IFERROR(INDEX('Pipe Table'!$A$3:$R$39,MATCH('WELD LOG'!N1556,'Pipe Table'!$A$3:$A$39,),MATCH('WELD LOG'!M1556,'Pipe Table'!$A$3:$R$3,0)),"")</f>
        <v/>
      </c>
      <c r="P1556" s="601">
        <f t="shared" si="24"/>
        <v>0</v>
      </c>
      <c r="Q1556" s="315"/>
      <c r="R1556" s="315"/>
      <c r="S1556" s="352"/>
      <c r="T1556" s="398"/>
      <c r="U1556" s="315"/>
      <c r="V1556" s="399"/>
      <c r="W1556" s="315"/>
      <c r="X1556" s="350"/>
      <c r="Y1556" s="350"/>
      <c r="Z1556" s="350"/>
      <c r="AA1556" s="350"/>
      <c r="AB1556" s="350"/>
      <c r="AC1556" s="350"/>
      <c r="AD1556" s="383"/>
      <c r="AE1556" s="315"/>
      <c r="AF1556" s="375"/>
      <c r="AG1556" s="315"/>
      <c r="AH1556" s="350"/>
      <c r="AI1556" s="350"/>
      <c r="AJ1556" s="350"/>
      <c r="AK1556" s="350"/>
      <c r="AL1556" s="352"/>
      <c r="AM1556" s="350"/>
      <c r="AN1556" s="400"/>
      <c r="AO1556" s="350"/>
      <c r="AP1556" s="401"/>
      <c r="AQ1556" s="336"/>
      <c r="AR1556" s="336"/>
      <c r="AS1556" s="336"/>
      <c r="AT1556" s="336"/>
      <c r="AU1556" s="336"/>
      <c r="AV1556" s="336"/>
      <c r="AW1556" s="336"/>
      <c r="AX1556" s="336"/>
      <c r="AY1556" s="336"/>
      <c r="AZ1556" s="336"/>
      <c r="BA1556" s="336"/>
      <c r="BB1556" s="336"/>
      <c r="BC1556" s="336"/>
      <c r="BD1556" s="336"/>
      <c r="BE1556" s="336"/>
      <c r="BF1556" s="336"/>
    </row>
    <row r="1557" spans="1:58" s="109" customFormat="1" ht="12.95" customHeight="1">
      <c r="A1557" s="394"/>
      <c r="B1557" s="395"/>
      <c r="C1557" s="352"/>
      <c r="D1557" s="352"/>
      <c r="E1557" s="396"/>
      <c r="F1557" s="361"/>
      <c r="G1557" s="315"/>
      <c r="H1557" s="315"/>
      <c r="I1557" s="315"/>
      <c r="J1557" s="315"/>
      <c r="K1557" s="315"/>
      <c r="L1557" s="315"/>
      <c r="M1557" s="345"/>
      <c r="N1557" s="397"/>
      <c r="O1557" s="251" t="str">
        <f>IFERROR(INDEX('Pipe Table'!$A$3:$R$39,MATCH('WELD LOG'!N1557,'Pipe Table'!$A$3:$A$39,),MATCH('WELD LOG'!M1557,'Pipe Table'!$A$3:$R$3,0)),"")</f>
        <v/>
      </c>
      <c r="P1557" s="601">
        <f t="shared" si="24"/>
        <v>0</v>
      </c>
      <c r="Q1557" s="315"/>
      <c r="R1557" s="315"/>
      <c r="S1557" s="352"/>
      <c r="T1557" s="398"/>
      <c r="U1557" s="315"/>
      <c r="V1557" s="399"/>
      <c r="W1557" s="315"/>
      <c r="X1557" s="350"/>
      <c r="Y1557" s="350"/>
      <c r="Z1557" s="350"/>
      <c r="AA1557" s="350"/>
      <c r="AB1557" s="350"/>
      <c r="AC1557" s="350"/>
      <c r="AD1557" s="383"/>
      <c r="AE1557" s="315"/>
      <c r="AF1557" s="375"/>
      <c r="AG1557" s="315"/>
      <c r="AH1557" s="350"/>
      <c r="AI1557" s="350"/>
      <c r="AJ1557" s="350"/>
      <c r="AK1557" s="350"/>
      <c r="AL1557" s="352"/>
      <c r="AM1557" s="350"/>
      <c r="AN1557" s="400"/>
      <c r="AO1557" s="350"/>
      <c r="AP1557" s="401"/>
      <c r="AQ1557" s="336"/>
      <c r="AR1557" s="336"/>
      <c r="AS1557" s="336"/>
      <c r="AT1557" s="336"/>
      <c r="AU1557" s="336"/>
      <c r="AV1557" s="336"/>
      <c r="AW1557" s="336"/>
      <c r="AX1557" s="336"/>
      <c r="AY1557" s="336"/>
      <c r="AZ1557" s="336"/>
      <c r="BA1557" s="336"/>
      <c r="BB1557" s="336"/>
      <c r="BC1557" s="336"/>
      <c r="BD1557" s="336"/>
      <c r="BE1557" s="336"/>
      <c r="BF1557" s="336"/>
    </row>
    <row r="1558" spans="1:58" s="109" customFormat="1" ht="12.95" customHeight="1">
      <c r="A1558" s="394"/>
      <c r="B1558" s="395"/>
      <c r="C1558" s="352"/>
      <c r="D1558" s="352"/>
      <c r="E1558" s="396"/>
      <c r="F1558" s="361"/>
      <c r="G1558" s="315"/>
      <c r="H1558" s="315"/>
      <c r="I1558" s="315"/>
      <c r="J1558" s="315"/>
      <c r="K1558" s="315"/>
      <c r="L1558" s="315"/>
      <c r="M1558" s="345"/>
      <c r="N1558" s="397"/>
      <c r="O1558" s="251" t="str">
        <f>IFERROR(INDEX('Pipe Table'!$A$3:$R$39,MATCH('WELD LOG'!N1558,'Pipe Table'!$A$3:$A$39,),MATCH('WELD LOG'!M1558,'Pipe Table'!$A$3:$R$3,0)),"")</f>
        <v/>
      </c>
      <c r="P1558" s="601">
        <f t="shared" si="24"/>
        <v>0</v>
      </c>
      <c r="Q1558" s="315"/>
      <c r="R1558" s="315"/>
      <c r="S1558" s="352"/>
      <c r="T1558" s="398"/>
      <c r="U1558" s="315"/>
      <c r="V1558" s="399"/>
      <c r="W1558" s="315"/>
      <c r="X1558" s="350"/>
      <c r="Y1558" s="350"/>
      <c r="Z1558" s="350"/>
      <c r="AA1558" s="350"/>
      <c r="AB1558" s="350"/>
      <c r="AC1558" s="350"/>
      <c r="AD1558" s="383"/>
      <c r="AE1558" s="315"/>
      <c r="AF1558" s="375"/>
      <c r="AG1558" s="315"/>
      <c r="AH1558" s="350"/>
      <c r="AI1558" s="350"/>
      <c r="AJ1558" s="350"/>
      <c r="AK1558" s="350"/>
      <c r="AL1558" s="352"/>
      <c r="AM1558" s="350"/>
      <c r="AN1558" s="400"/>
      <c r="AO1558" s="350"/>
      <c r="AP1558" s="401"/>
      <c r="AQ1558" s="336"/>
      <c r="AR1558" s="336"/>
      <c r="AS1558" s="336"/>
      <c r="AT1558" s="336"/>
      <c r="AU1558" s="336"/>
      <c r="AV1558" s="336"/>
      <c r="AW1558" s="336"/>
      <c r="AX1558" s="336"/>
      <c r="AY1558" s="336"/>
      <c r="AZ1558" s="336"/>
      <c r="BA1558" s="336"/>
      <c r="BB1558" s="336"/>
      <c r="BC1558" s="336"/>
      <c r="BD1558" s="336"/>
      <c r="BE1558" s="336"/>
      <c r="BF1558" s="336"/>
    </row>
    <row r="1559" spans="1:58" s="109" customFormat="1" ht="12.95" customHeight="1">
      <c r="A1559" s="394"/>
      <c r="B1559" s="395"/>
      <c r="C1559" s="352"/>
      <c r="D1559" s="352"/>
      <c r="E1559" s="396"/>
      <c r="F1559" s="361"/>
      <c r="G1559" s="315"/>
      <c r="H1559" s="315"/>
      <c r="I1559" s="315"/>
      <c r="J1559" s="315"/>
      <c r="K1559" s="315"/>
      <c r="L1559" s="315"/>
      <c r="M1559" s="345"/>
      <c r="N1559" s="397"/>
      <c r="O1559" s="251" t="str">
        <f>IFERROR(INDEX('Pipe Table'!$A$3:$R$39,MATCH('WELD LOG'!N1559,'Pipe Table'!$A$3:$A$39,),MATCH('WELD LOG'!M1559,'Pipe Table'!$A$3:$R$3,0)),"")</f>
        <v/>
      </c>
      <c r="P1559" s="601">
        <f t="shared" si="24"/>
        <v>0</v>
      </c>
      <c r="Q1559" s="315"/>
      <c r="R1559" s="315"/>
      <c r="S1559" s="352"/>
      <c r="T1559" s="398"/>
      <c r="U1559" s="315"/>
      <c r="V1559" s="399"/>
      <c r="W1559" s="315"/>
      <c r="X1559" s="350"/>
      <c r="Y1559" s="350"/>
      <c r="Z1559" s="350"/>
      <c r="AA1559" s="350"/>
      <c r="AB1559" s="350"/>
      <c r="AC1559" s="350"/>
      <c r="AD1559" s="383"/>
      <c r="AE1559" s="315"/>
      <c r="AF1559" s="375"/>
      <c r="AG1559" s="315"/>
      <c r="AH1559" s="350"/>
      <c r="AI1559" s="350"/>
      <c r="AJ1559" s="350"/>
      <c r="AK1559" s="350"/>
      <c r="AL1559" s="352"/>
      <c r="AM1559" s="350"/>
      <c r="AN1559" s="400"/>
      <c r="AO1559" s="350"/>
      <c r="AP1559" s="401"/>
      <c r="AQ1559" s="336"/>
      <c r="AR1559" s="336"/>
      <c r="AS1559" s="336"/>
      <c r="AT1559" s="336"/>
      <c r="AU1559" s="336"/>
      <c r="AV1559" s="336"/>
      <c r="AW1559" s="336"/>
      <c r="AX1559" s="336"/>
      <c r="AY1559" s="336"/>
      <c r="AZ1559" s="336"/>
      <c r="BA1559" s="336"/>
      <c r="BB1559" s="336"/>
      <c r="BC1559" s="336"/>
      <c r="BD1559" s="336"/>
      <c r="BE1559" s="336"/>
      <c r="BF1559" s="336"/>
    </row>
    <row r="1560" spans="1:58" s="109" customFormat="1" ht="12.95" customHeight="1">
      <c r="A1560" s="394"/>
      <c r="B1560" s="395"/>
      <c r="C1560" s="352"/>
      <c r="D1560" s="352"/>
      <c r="E1560" s="396"/>
      <c r="F1560" s="361"/>
      <c r="G1560" s="315"/>
      <c r="H1560" s="315"/>
      <c r="I1560" s="315"/>
      <c r="J1560" s="315"/>
      <c r="K1560" s="315"/>
      <c r="L1560" s="315"/>
      <c r="M1560" s="345"/>
      <c r="N1560" s="397"/>
      <c r="O1560" s="251" t="str">
        <f>IFERROR(INDEX('Pipe Table'!$A$3:$R$39,MATCH('WELD LOG'!N1560,'Pipe Table'!$A$3:$A$39,),MATCH('WELD LOG'!M1560,'Pipe Table'!$A$3:$R$3,0)),"")</f>
        <v/>
      </c>
      <c r="P1560" s="601">
        <f t="shared" si="24"/>
        <v>0</v>
      </c>
      <c r="Q1560" s="315"/>
      <c r="R1560" s="315"/>
      <c r="S1560" s="352"/>
      <c r="T1560" s="398"/>
      <c r="U1560" s="315"/>
      <c r="V1560" s="399"/>
      <c r="W1560" s="315"/>
      <c r="X1560" s="350"/>
      <c r="Y1560" s="350"/>
      <c r="Z1560" s="350"/>
      <c r="AA1560" s="350"/>
      <c r="AB1560" s="350"/>
      <c r="AC1560" s="350"/>
      <c r="AD1560" s="383"/>
      <c r="AE1560" s="315"/>
      <c r="AF1560" s="375"/>
      <c r="AG1560" s="315"/>
      <c r="AH1560" s="350"/>
      <c r="AI1560" s="350"/>
      <c r="AJ1560" s="350"/>
      <c r="AK1560" s="350"/>
      <c r="AL1560" s="352"/>
      <c r="AM1560" s="350"/>
      <c r="AN1560" s="400"/>
      <c r="AO1560" s="350"/>
      <c r="AP1560" s="401"/>
      <c r="AQ1560" s="336"/>
      <c r="AR1560" s="336"/>
      <c r="AS1560" s="336"/>
      <c r="AT1560" s="336"/>
      <c r="AU1560" s="336"/>
      <c r="AV1560" s="336"/>
      <c r="AW1560" s="336"/>
      <c r="AX1560" s="336"/>
      <c r="AY1560" s="336"/>
      <c r="AZ1560" s="336"/>
      <c r="BA1560" s="336"/>
      <c r="BB1560" s="336"/>
      <c r="BC1560" s="336"/>
      <c r="BD1560" s="336"/>
      <c r="BE1560" s="336"/>
      <c r="BF1560" s="336"/>
    </row>
    <row r="1561" spans="1:58" s="109" customFormat="1" ht="12.95" customHeight="1">
      <c r="A1561" s="394"/>
      <c r="B1561" s="395"/>
      <c r="C1561" s="352"/>
      <c r="D1561" s="352"/>
      <c r="E1561" s="396"/>
      <c r="F1561" s="361"/>
      <c r="G1561" s="315"/>
      <c r="H1561" s="315"/>
      <c r="I1561" s="315"/>
      <c r="J1561" s="315"/>
      <c r="K1561" s="315"/>
      <c r="L1561" s="315"/>
      <c r="M1561" s="345"/>
      <c r="N1561" s="397"/>
      <c r="O1561" s="251" t="str">
        <f>IFERROR(INDEX('Pipe Table'!$A$3:$R$39,MATCH('WELD LOG'!N1561,'Pipe Table'!$A$3:$A$39,),MATCH('WELD LOG'!M1561,'Pipe Table'!$A$3:$R$3,0)),"")</f>
        <v/>
      </c>
      <c r="P1561" s="601">
        <f t="shared" si="24"/>
        <v>0</v>
      </c>
      <c r="Q1561" s="315"/>
      <c r="R1561" s="315"/>
      <c r="S1561" s="352"/>
      <c r="T1561" s="398"/>
      <c r="U1561" s="315"/>
      <c r="V1561" s="399"/>
      <c r="W1561" s="315"/>
      <c r="X1561" s="350"/>
      <c r="Y1561" s="350"/>
      <c r="Z1561" s="350"/>
      <c r="AA1561" s="350"/>
      <c r="AB1561" s="350"/>
      <c r="AC1561" s="350"/>
      <c r="AD1561" s="383"/>
      <c r="AE1561" s="315"/>
      <c r="AF1561" s="375"/>
      <c r="AG1561" s="315"/>
      <c r="AH1561" s="350"/>
      <c r="AI1561" s="350"/>
      <c r="AJ1561" s="350"/>
      <c r="AK1561" s="350"/>
      <c r="AL1561" s="352"/>
      <c r="AM1561" s="350"/>
      <c r="AN1561" s="400"/>
      <c r="AO1561" s="350"/>
      <c r="AP1561" s="401"/>
      <c r="AQ1561" s="336"/>
      <c r="AR1561" s="336"/>
      <c r="AS1561" s="336"/>
      <c r="AT1561" s="336"/>
      <c r="AU1561" s="336"/>
      <c r="AV1561" s="336"/>
      <c r="AW1561" s="336"/>
      <c r="AX1561" s="336"/>
      <c r="AY1561" s="336"/>
      <c r="AZ1561" s="336"/>
      <c r="BA1561" s="336"/>
      <c r="BB1561" s="336"/>
      <c r="BC1561" s="336"/>
      <c r="BD1561" s="336"/>
      <c r="BE1561" s="336"/>
      <c r="BF1561" s="336"/>
    </row>
    <row r="1562" spans="1:58" s="109" customFormat="1" ht="12.95" customHeight="1">
      <c r="A1562" s="394"/>
      <c r="B1562" s="395"/>
      <c r="C1562" s="352"/>
      <c r="D1562" s="352"/>
      <c r="E1562" s="396"/>
      <c r="F1562" s="361"/>
      <c r="G1562" s="315"/>
      <c r="H1562" s="315"/>
      <c r="I1562" s="315"/>
      <c r="J1562" s="315"/>
      <c r="K1562" s="315"/>
      <c r="L1562" s="315"/>
      <c r="M1562" s="345"/>
      <c r="N1562" s="397"/>
      <c r="O1562" s="251" t="str">
        <f>IFERROR(INDEX('Pipe Table'!$A$3:$R$39,MATCH('WELD LOG'!N1562,'Pipe Table'!$A$3:$A$39,),MATCH('WELD LOG'!M1562,'Pipe Table'!$A$3:$R$3,0)),"")</f>
        <v/>
      </c>
      <c r="P1562" s="601">
        <f t="shared" si="24"/>
        <v>0</v>
      </c>
      <c r="Q1562" s="315"/>
      <c r="R1562" s="315"/>
      <c r="S1562" s="352"/>
      <c r="T1562" s="398"/>
      <c r="U1562" s="315"/>
      <c r="V1562" s="399"/>
      <c r="W1562" s="315"/>
      <c r="X1562" s="350"/>
      <c r="Y1562" s="350"/>
      <c r="Z1562" s="350"/>
      <c r="AA1562" s="350"/>
      <c r="AB1562" s="350"/>
      <c r="AC1562" s="350"/>
      <c r="AD1562" s="383"/>
      <c r="AE1562" s="315"/>
      <c r="AF1562" s="375"/>
      <c r="AG1562" s="315"/>
      <c r="AH1562" s="350"/>
      <c r="AI1562" s="350"/>
      <c r="AJ1562" s="350"/>
      <c r="AK1562" s="350"/>
      <c r="AL1562" s="352"/>
      <c r="AM1562" s="350"/>
      <c r="AN1562" s="400"/>
      <c r="AO1562" s="350"/>
      <c r="AP1562" s="401"/>
      <c r="AQ1562" s="336"/>
      <c r="AR1562" s="336"/>
      <c r="AS1562" s="336"/>
      <c r="AT1562" s="336"/>
      <c r="AU1562" s="336"/>
      <c r="AV1562" s="336"/>
      <c r="AW1562" s="336"/>
      <c r="AX1562" s="336"/>
      <c r="AY1562" s="336"/>
      <c r="AZ1562" s="336"/>
      <c r="BA1562" s="336"/>
      <c r="BB1562" s="336"/>
      <c r="BC1562" s="336"/>
      <c r="BD1562" s="336"/>
      <c r="BE1562" s="336"/>
      <c r="BF1562" s="336"/>
    </row>
    <row r="1563" spans="1:58" s="109" customFormat="1" ht="12.95" customHeight="1">
      <c r="A1563" s="394"/>
      <c r="B1563" s="395"/>
      <c r="C1563" s="352"/>
      <c r="D1563" s="352"/>
      <c r="E1563" s="396"/>
      <c r="F1563" s="361"/>
      <c r="G1563" s="315"/>
      <c r="H1563" s="315"/>
      <c r="I1563" s="315"/>
      <c r="J1563" s="315"/>
      <c r="K1563" s="315"/>
      <c r="L1563" s="315"/>
      <c r="M1563" s="345"/>
      <c r="N1563" s="397"/>
      <c r="O1563" s="251" t="str">
        <f>IFERROR(INDEX('Pipe Table'!$A$3:$R$39,MATCH('WELD LOG'!N1563,'Pipe Table'!$A$3:$A$39,),MATCH('WELD LOG'!M1563,'Pipe Table'!$A$3:$R$3,0)),"")</f>
        <v/>
      </c>
      <c r="P1563" s="601">
        <f t="shared" si="24"/>
        <v>0</v>
      </c>
      <c r="Q1563" s="315"/>
      <c r="R1563" s="315"/>
      <c r="S1563" s="352"/>
      <c r="T1563" s="398"/>
      <c r="U1563" s="315"/>
      <c r="V1563" s="399"/>
      <c r="W1563" s="315"/>
      <c r="X1563" s="350"/>
      <c r="Y1563" s="350"/>
      <c r="Z1563" s="350"/>
      <c r="AA1563" s="350"/>
      <c r="AB1563" s="350"/>
      <c r="AC1563" s="350"/>
      <c r="AD1563" s="383"/>
      <c r="AE1563" s="315"/>
      <c r="AF1563" s="375"/>
      <c r="AG1563" s="315"/>
      <c r="AH1563" s="350"/>
      <c r="AI1563" s="350"/>
      <c r="AJ1563" s="350"/>
      <c r="AK1563" s="350"/>
      <c r="AL1563" s="352"/>
      <c r="AM1563" s="350"/>
      <c r="AN1563" s="400"/>
      <c r="AO1563" s="350"/>
      <c r="AP1563" s="401"/>
      <c r="AQ1563" s="336"/>
      <c r="AR1563" s="336"/>
      <c r="AS1563" s="336"/>
      <c r="AT1563" s="336"/>
      <c r="AU1563" s="336"/>
      <c r="AV1563" s="336"/>
      <c r="AW1563" s="336"/>
      <c r="AX1563" s="336"/>
      <c r="AY1563" s="336"/>
      <c r="AZ1563" s="336"/>
      <c r="BA1563" s="336"/>
      <c r="BB1563" s="336"/>
      <c r="BC1563" s="336"/>
      <c r="BD1563" s="336"/>
      <c r="BE1563" s="336"/>
      <c r="BF1563" s="336"/>
    </row>
    <row r="1564" spans="1:58" s="109" customFormat="1" ht="12.95" customHeight="1">
      <c r="A1564" s="394"/>
      <c r="B1564" s="395"/>
      <c r="C1564" s="352"/>
      <c r="D1564" s="352"/>
      <c r="E1564" s="396"/>
      <c r="F1564" s="361"/>
      <c r="G1564" s="315"/>
      <c r="H1564" s="315"/>
      <c r="I1564" s="315"/>
      <c r="J1564" s="315"/>
      <c r="K1564" s="315"/>
      <c r="L1564" s="315"/>
      <c r="M1564" s="345"/>
      <c r="N1564" s="397"/>
      <c r="O1564" s="251" t="str">
        <f>IFERROR(INDEX('Pipe Table'!$A$3:$R$39,MATCH('WELD LOG'!N1564,'Pipe Table'!$A$3:$A$39,),MATCH('WELD LOG'!M1564,'Pipe Table'!$A$3:$R$3,0)),"")</f>
        <v/>
      </c>
      <c r="P1564" s="601">
        <f t="shared" si="24"/>
        <v>0</v>
      </c>
      <c r="Q1564" s="315"/>
      <c r="R1564" s="315"/>
      <c r="S1564" s="352"/>
      <c r="T1564" s="398"/>
      <c r="U1564" s="315"/>
      <c r="V1564" s="399"/>
      <c r="W1564" s="315"/>
      <c r="X1564" s="350"/>
      <c r="Y1564" s="350"/>
      <c r="Z1564" s="350"/>
      <c r="AA1564" s="350"/>
      <c r="AB1564" s="350"/>
      <c r="AC1564" s="350"/>
      <c r="AD1564" s="383"/>
      <c r="AE1564" s="315"/>
      <c r="AF1564" s="375"/>
      <c r="AG1564" s="315"/>
      <c r="AH1564" s="350"/>
      <c r="AI1564" s="350"/>
      <c r="AJ1564" s="350"/>
      <c r="AK1564" s="350"/>
      <c r="AL1564" s="352"/>
      <c r="AM1564" s="350"/>
      <c r="AN1564" s="400"/>
      <c r="AO1564" s="350"/>
      <c r="AP1564" s="401"/>
      <c r="AQ1564" s="336"/>
      <c r="AR1564" s="336"/>
      <c r="AS1564" s="336"/>
      <c r="AT1564" s="336"/>
      <c r="AU1564" s="336"/>
      <c r="AV1564" s="336"/>
      <c r="AW1564" s="336"/>
      <c r="AX1564" s="336"/>
      <c r="AY1564" s="336"/>
      <c r="AZ1564" s="336"/>
      <c r="BA1564" s="336"/>
      <c r="BB1564" s="336"/>
      <c r="BC1564" s="336"/>
      <c r="BD1564" s="336"/>
      <c r="BE1564" s="336"/>
      <c r="BF1564" s="336"/>
    </row>
    <row r="1565" spans="1:58" s="109" customFormat="1" ht="12.95" customHeight="1">
      <c r="A1565" s="394"/>
      <c r="B1565" s="395"/>
      <c r="C1565" s="352"/>
      <c r="D1565" s="352"/>
      <c r="E1565" s="396"/>
      <c r="F1565" s="361"/>
      <c r="G1565" s="315"/>
      <c r="H1565" s="315"/>
      <c r="I1565" s="315"/>
      <c r="J1565" s="315"/>
      <c r="K1565" s="315"/>
      <c r="L1565" s="315"/>
      <c r="M1565" s="345"/>
      <c r="N1565" s="397"/>
      <c r="O1565" s="251" t="str">
        <f>IFERROR(INDEX('Pipe Table'!$A$3:$R$39,MATCH('WELD LOG'!N1565,'Pipe Table'!$A$3:$A$39,),MATCH('WELD LOG'!M1565,'Pipe Table'!$A$3:$R$3,0)),"")</f>
        <v/>
      </c>
      <c r="P1565" s="601">
        <f t="shared" si="24"/>
        <v>0</v>
      </c>
      <c r="Q1565" s="315"/>
      <c r="R1565" s="315"/>
      <c r="S1565" s="352"/>
      <c r="T1565" s="398"/>
      <c r="U1565" s="315"/>
      <c r="V1565" s="399"/>
      <c r="W1565" s="315"/>
      <c r="X1565" s="350"/>
      <c r="Y1565" s="350"/>
      <c r="Z1565" s="350"/>
      <c r="AA1565" s="350"/>
      <c r="AB1565" s="350"/>
      <c r="AC1565" s="350"/>
      <c r="AD1565" s="383"/>
      <c r="AE1565" s="315"/>
      <c r="AF1565" s="375"/>
      <c r="AG1565" s="315"/>
      <c r="AH1565" s="350"/>
      <c r="AI1565" s="350"/>
      <c r="AJ1565" s="350"/>
      <c r="AK1565" s="350"/>
      <c r="AL1565" s="352"/>
      <c r="AM1565" s="350"/>
      <c r="AN1565" s="400"/>
      <c r="AO1565" s="350"/>
      <c r="AP1565" s="401"/>
      <c r="AQ1565" s="336"/>
      <c r="AR1565" s="336"/>
      <c r="AS1565" s="336"/>
      <c r="AT1565" s="336"/>
      <c r="AU1565" s="336"/>
      <c r="AV1565" s="336"/>
      <c r="AW1565" s="336"/>
      <c r="AX1565" s="336"/>
      <c r="AY1565" s="336"/>
      <c r="AZ1565" s="336"/>
      <c r="BA1565" s="336"/>
      <c r="BB1565" s="336"/>
      <c r="BC1565" s="336"/>
      <c r="BD1565" s="336"/>
      <c r="BE1565" s="336"/>
      <c r="BF1565" s="336"/>
    </row>
    <row r="1566" spans="1:58" s="109" customFormat="1" ht="12.95" customHeight="1">
      <c r="A1566" s="394"/>
      <c r="B1566" s="395"/>
      <c r="C1566" s="352"/>
      <c r="D1566" s="352"/>
      <c r="E1566" s="396"/>
      <c r="F1566" s="361"/>
      <c r="G1566" s="315"/>
      <c r="H1566" s="315"/>
      <c r="I1566" s="315"/>
      <c r="J1566" s="315"/>
      <c r="K1566" s="315"/>
      <c r="L1566" s="315"/>
      <c r="M1566" s="345"/>
      <c r="N1566" s="397"/>
      <c r="O1566" s="251" t="str">
        <f>IFERROR(INDEX('Pipe Table'!$A$3:$R$39,MATCH('WELD LOG'!N1566,'Pipe Table'!$A$3:$A$39,),MATCH('WELD LOG'!M1566,'Pipe Table'!$A$3:$R$3,0)),"")</f>
        <v/>
      </c>
      <c r="P1566" s="601">
        <f t="shared" si="24"/>
        <v>0</v>
      </c>
      <c r="Q1566" s="315"/>
      <c r="R1566" s="315"/>
      <c r="S1566" s="352"/>
      <c r="T1566" s="398"/>
      <c r="U1566" s="315"/>
      <c r="V1566" s="399"/>
      <c r="W1566" s="315"/>
      <c r="X1566" s="350"/>
      <c r="Y1566" s="350"/>
      <c r="Z1566" s="350"/>
      <c r="AA1566" s="350"/>
      <c r="AB1566" s="350"/>
      <c r="AC1566" s="350"/>
      <c r="AD1566" s="383"/>
      <c r="AE1566" s="315"/>
      <c r="AF1566" s="375"/>
      <c r="AG1566" s="315"/>
      <c r="AH1566" s="350"/>
      <c r="AI1566" s="350"/>
      <c r="AJ1566" s="350"/>
      <c r="AK1566" s="350"/>
      <c r="AL1566" s="352"/>
      <c r="AM1566" s="350"/>
      <c r="AN1566" s="400"/>
      <c r="AO1566" s="350"/>
      <c r="AP1566" s="401"/>
      <c r="AQ1566" s="336"/>
      <c r="AR1566" s="336"/>
      <c r="AS1566" s="336"/>
      <c r="AT1566" s="336"/>
      <c r="AU1566" s="336"/>
      <c r="AV1566" s="336"/>
      <c r="AW1566" s="336"/>
      <c r="AX1566" s="336"/>
      <c r="AY1566" s="336"/>
      <c r="AZ1566" s="336"/>
      <c r="BA1566" s="336"/>
      <c r="BB1566" s="336"/>
      <c r="BC1566" s="336"/>
      <c r="BD1566" s="336"/>
      <c r="BE1566" s="336"/>
      <c r="BF1566" s="336"/>
    </row>
    <row r="1567" spans="1:58" s="109" customFormat="1" ht="12.95" customHeight="1">
      <c r="A1567" s="394"/>
      <c r="B1567" s="395"/>
      <c r="C1567" s="352"/>
      <c r="D1567" s="352"/>
      <c r="E1567" s="396"/>
      <c r="F1567" s="361"/>
      <c r="G1567" s="315"/>
      <c r="H1567" s="315"/>
      <c r="I1567" s="315"/>
      <c r="J1567" s="315"/>
      <c r="K1567" s="315"/>
      <c r="L1567" s="315"/>
      <c r="M1567" s="345"/>
      <c r="N1567" s="397"/>
      <c r="O1567" s="251" t="str">
        <f>IFERROR(INDEX('Pipe Table'!$A$3:$R$39,MATCH('WELD LOG'!N1567,'Pipe Table'!$A$3:$A$39,),MATCH('WELD LOG'!M1567,'Pipe Table'!$A$3:$R$3,0)),"")</f>
        <v/>
      </c>
      <c r="P1567" s="601">
        <f t="shared" si="24"/>
        <v>0</v>
      </c>
      <c r="Q1567" s="315"/>
      <c r="R1567" s="315"/>
      <c r="S1567" s="352"/>
      <c r="T1567" s="398"/>
      <c r="U1567" s="315"/>
      <c r="V1567" s="399"/>
      <c r="W1567" s="315"/>
      <c r="X1567" s="350"/>
      <c r="Y1567" s="350"/>
      <c r="Z1567" s="350"/>
      <c r="AA1567" s="350"/>
      <c r="AB1567" s="350"/>
      <c r="AC1567" s="350"/>
      <c r="AD1567" s="383"/>
      <c r="AE1567" s="315"/>
      <c r="AF1567" s="375"/>
      <c r="AG1567" s="315"/>
      <c r="AH1567" s="350"/>
      <c r="AI1567" s="350"/>
      <c r="AJ1567" s="350"/>
      <c r="AK1567" s="350"/>
      <c r="AL1567" s="352"/>
      <c r="AM1567" s="350"/>
      <c r="AN1567" s="400"/>
      <c r="AO1567" s="350"/>
      <c r="AP1567" s="401"/>
      <c r="AQ1567" s="336"/>
      <c r="AR1567" s="336"/>
      <c r="AS1567" s="336"/>
      <c r="AT1567" s="336"/>
      <c r="AU1567" s="336"/>
      <c r="AV1567" s="336"/>
      <c r="AW1567" s="336"/>
      <c r="AX1567" s="336"/>
      <c r="AY1567" s="336"/>
      <c r="AZ1567" s="336"/>
      <c r="BA1567" s="336"/>
      <c r="BB1567" s="336"/>
      <c r="BC1567" s="336"/>
      <c r="BD1567" s="336"/>
      <c r="BE1567" s="336"/>
      <c r="BF1567" s="336"/>
    </row>
    <row r="1568" spans="1:58" s="109" customFormat="1" ht="12.95" customHeight="1">
      <c r="A1568" s="394"/>
      <c r="B1568" s="395"/>
      <c r="C1568" s="352"/>
      <c r="D1568" s="352"/>
      <c r="E1568" s="396"/>
      <c r="F1568" s="361"/>
      <c r="G1568" s="315"/>
      <c r="H1568" s="315"/>
      <c r="I1568" s="315"/>
      <c r="J1568" s="315"/>
      <c r="K1568" s="315"/>
      <c r="L1568" s="315"/>
      <c r="M1568" s="345"/>
      <c r="N1568" s="397"/>
      <c r="O1568" s="251" t="str">
        <f>IFERROR(INDEX('Pipe Table'!$A$3:$R$39,MATCH('WELD LOG'!N1568,'Pipe Table'!$A$3:$A$39,),MATCH('WELD LOG'!M1568,'Pipe Table'!$A$3:$R$3,0)),"")</f>
        <v/>
      </c>
      <c r="P1568" s="601">
        <f t="shared" si="24"/>
        <v>0</v>
      </c>
      <c r="Q1568" s="315"/>
      <c r="R1568" s="315"/>
      <c r="S1568" s="352"/>
      <c r="T1568" s="398"/>
      <c r="U1568" s="315"/>
      <c r="V1568" s="399"/>
      <c r="W1568" s="315"/>
      <c r="X1568" s="350"/>
      <c r="Y1568" s="350"/>
      <c r="Z1568" s="350"/>
      <c r="AA1568" s="350"/>
      <c r="AB1568" s="350"/>
      <c r="AC1568" s="350"/>
      <c r="AD1568" s="383"/>
      <c r="AE1568" s="315"/>
      <c r="AF1568" s="375"/>
      <c r="AG1568" s="315"/>
      <c r="AH1568" s="350"/>
      <c r="AI1568" s="350"/>
      <c r="AJ1568" s="350"/>
      <c r="AK1568" s="350"/>
      <c r="AL1568" s="352"/>
      <c r="AM1568" s="350"/>
      <c r="AN1568" s="400"/>
      <c r="AO1568" s="350"/>
      <c r="AP1568" s="401"/>
      <c r="AQ1568" s="336"/>
      <c r="AR1568" s="336"/>
      <c r="AS1568" s="336"/>
      <c r="AT1568" s="336"/>
      <c r="AU1568" s="336"/>
      <c r="AV1568" s="336"/>
      <c r="AW1568" s="336"/>
      <c r="AX1568" s="336"/>
      <c r="AY1568" s="336"/>
      <c r="AZ1568" s="336"/>
      <c r="BA1568" s="336"/>
      <c r="BB1568" s="336"/>
      <c r="BC1568" s="336"/>
      <c r="BD1568" s="336"/>
      <c r="BE1568" s="336"/>
      <c r="BF1568" s="336"/>
    </row>
    <row r="1569" spans="1:58" s="109" customFormat="1" ht="12.95" customHeight="1">
      <c r="A1569" s="394"/>
      <c r="B1569" s="395"/>
      <c r="C1569" s="352"/>
      <c r="D1569" s="352"/>
      <c r="E1569" s="396"/>
      <c r="F1569" s="361"/>
      <c r="G1569" s="315"/>
      <c r="H1569" s="315"/>
      <c r="I1569" s="315"/>
      <c r="J1569" s="315"/>
      <c r="K1569" s="315"/>
      <c r="L1569" s="315"/>
      <c r="M1569" s="345"/>
      <c r="N1569" s="397"/>
      <c r="O1569" s="251" t="str">
        <f>IFERROR(INDEX('Pipe Table'!$A$3:$R$39,MATCH('WELD LOG'!N1569,'Pipe Table'!$A$3:$A$39,),MATCH('WELD LOG'!M1569,'Pipe Table'!$A$3:$R$3,0)),"")</f>
        <v/>
      </c>
      <c r="P1569" s="601">
        <f t="shared" si="24"/>
        <v>0</v>
      </c>
      <c r="Q1569" s="315"/>
      <c r="R1569" s="315"/>
      <c r="S1569" s="352"/>
      <c r="T1569" s="398"/>
      <c r="U1569" s="315"/>
      <c r="V1569" s="399"/>
      <c r="W1569" s="315"/>
      <c r="X1569" s="350"/>
      <c r="Y1569" s="350"/>
      <c r="Z1569" s="350"/>
      <c r="AA1569" s="350"/>
      <c r="AB1569" s="350"/>
      <c r="AC1569" s="350"/>
      <c r="AD1569" s="383"/>
      <c r="AE1569" s="315"/>
      <c r="AF1569" s="375"/>
      <c r="AG1569" s="315"/>
      <c r="AH1569" s="350"/>
      <c r="AI1569" s="350"/>
      <c r="AJ1569" s="350"/>
      <c r="AK1569" s="350"/>
      <c r="AL1569" s="352"/>
      <c r="AM1569" s="350"/>
      <c r="AN1569" s="400"/>
      <c r="AO1569" s="350"/>
      <c r="AP1569" s="401"/>
      <c r="AQ1569" s="336"/>
      <c r="AR1569" s="336"/>
      <c r="AS1569" s="336"/>
      <c r="AT1569" s="336"/>
      <c r="AU1569" s="336"/>
      <c r="AV1569" s="336"/>
      <c r="AW1569" s="336"/>
      <c r="AX1569" s="336"/>
      <c r="AY1569" s="336"/>
      <c r="AZ1569" s="336"/>
      <c r="BA1569" s="336"/>
      <c r="BB1569" s="336"/>
      <c r="BC1569" s="336"/>
      <c r="BD1569" s="336"/>
      <c r="BE1569" s="336"/>
      <c r="BF1569" s="336"/>
    </row>
    <row r="1570" spans="1:58" s="109" customFormat="1" ht="12.95" customHeight="1">
      <c r="A1570" s="394"/>
      <c r="B1570" s="395"/>
      <c r="C1570" s="352"/>
      <c r="D1570" s="352"/>
      <c r="E1570" s="396"/>
      <c r="F1570" s="361"/>
      <c r="G1570" s="315"/>
      <c r="H1570" s="315"/>
      <c r="I1570" s="315"/>
      <c r="J1570" s="315"/>
      <c r="K1570" s="315"/>
      <c r="L1570" s="315"/>
      <c r="M1570" s="345"/>
      <c r="N1570" s="397"/>
      <c r="O1570" s="251" t="str">
        <f>IFERROR(INDEX('Pipe Table'!$A$3:$R$39,MATCH('WELD LOG'!N1570,'Pipe Table'!$A$3:$A$39,),MATCH('WELD LOG'!M1570,'Pipe Table'!$A$3:$R$3,0)),"")</f>
        <v/>
      </c>
      <c r="P1570" s="601">
        <f t="shared" si="24"/>
        <v>0</v>
      </c>
      <c r="Q1570" s="315"/>
      <c r="R1570" s="315"/>
      <c r="S1570" s="352"/>
      <c r="T1570" s="398"/>
      <c r="U1570" s="315"/>
      <c r="V1570" s="399"/>
      <c r="W1570" s="315"/>
      <c r="X1570" s="350"/>
      <c r="Y1570" s="350"/>
      <c r="Z1570" s="350"/>
      <c r="AA1570" s="350"/>
      <c r="AB1570" s="350"/>
      <c r="AC1570" s="350"/>
      <c r="AD1570" s="383"/>
      <c r="AE1570" s="315"/>
      <c r="AF1570" s="375"/>
      <c r="AG1570" s="315"/>
      <c r="AH1570" s="350"/>
      <c r="AI1570" s="350"/>
      <c r="AJ1570" s="350"/>
      <c r="AK1570" s="350"/>
      <c r="AL1570" s="352"/>
      <c r="AM1570" s="350"/>
      <c r="AN1570" s="400"/>
      <c r="AO1570" s="350"/>
      <c r="AP1570" s="401"/>
      <c r="AQ1570" s="336"/>
      <c r="AR1570" s="336"/>
      <c r="AS1570" s="336"/>
      <c r="AT1570" s="336"/>
      <c r="AU1570" s="336"/>
      <c r="AV1570" s="336"/>
      <c r="AW1570" s="336"/>
      <c r="AX1570" s="336"/>
      <c r="AY1570" s="336"/>
      <c r="AZ1570" s="336"/>
      <c r="BA1570" s="336"/>
      <c r="BB1570" s="336"/>
      <c r="BC1570" s="336"/>
      <c r="BD1570" s="336"/>
      <c r="BE1570" s="336"/>
      <c r="BF1570" s="336"/>
    </row>
    <row r="1571" spans="1:58" s="109" customFormat="1" ht="12.95" customHeight="1">
      <c r="A1571" s="394"/>
      <c r="B1571" s="395"/>
      <c r="C1571" s="352"/>
      <c r="D1571" s="352"/>
      <c r="E1571" s="396"/>
      <c r="F1571" s="361"/>
      <c r="G1571" s="315"/>
      <c r="H1571" s="315"/>
      <c r="I1571" s="315"/>
      <c r="J1571" s="315"/>
      <c r="K1571" s="315"/>
      <c r="L1571" s="315"/>
      <c r="M1571" s="345"/>
      <c r="N1571" s="397"/>
      <c r="O1571" s="251" t="str">
        <f>IFERROR(INDEX('Pipe Table'!$A$3:$R$39,MATCH('WELD LOG'!N1571,'Pipe Table'!$A$3:$A$39,),MATCH('WELD LOG'!M1571,'Pipe Table'!$A$3:$R$3,0)),"")</f>
        <v/>
      </c>
      <c r="P1571" s="601">
        <f t="shared" si="24"/>
        <v>0</v>
      </c>
      <c r="Q1571" s="315"/>
      <c r="R1571" s="315"/>
      <c r="S1571" s="352"/>
      <c r="T1571" s="398"/>
      <c r="U1571" s="315"/>
      <c r="V1571" s="399"/>
      <c r="W1571" s="315"/>
      <c r="X1571" s="350"/>
      <c r="Y1571" s="350"/>
      <c r="Z1571" s="350"/>
      <c r="AA1571" s="350"/>
      <c r="AB1571" s="350"/>
      <c r="AC1571" s="350"/>
      <c r="AD1571" s="383"/>
      <c r="AE1571" s="315"/>
      <c r="AF1571" s="375"/>
      <c r="AG1571" s="315"/>
      <c r="AH1571" s="350"/>
      <c r="AI1571" s="350"/>
      <c r="AJ1571" s="350"/>
      <c r="AK1571" s="350"/>
      <c r="AL1571" s="352"/>
      <c r="AM1571" s="350"/>
      <c r="AN1571" s="400"/>
      <c r="AO1571" s="350"/>
      <c r="AP1571" s="401"/>
      <c r="AQ1571" s="336"/>
      <c r="AR1571" s="336"/>
      <c r="AS1571" s="336"/>
      <c r="AT1571" s="336"/>
      <c r="AU1571" s="336"/>
      <c r="AV1571" s="336"/>
      <c r="AW1571" s="336"/>
      <c r="AX1571" s="336"/>
      <c r="AY1571" s="336"/>
      <c r="AZ1571" s="336"/>
      <c r="BA1571" s="336"/>
      <c r="BB1571" s="336"/>
      <c r="BC1571" s="336"/>
      <c r="BD1571" s="336"/>
      <c r="BE1571" s="336"/>
      <c r="BF1571" s="336"/>
    </row>
    <row r="1572" spans="1:58" s="109" customFormat="1" ht="12.95" customHeight="1">
      <c r="A1572" s="394"/>
      <c r="B1572" s="395"/>
      <c r="C1572" s="352"/>
      <c r="D1572" s="352"/>
      <c r="E1572" s="396"/>
      <c r="F1572" s="361"/>
      <c r="G1572" s="315"/>
      <c r="H1572" s="315"/>
      <c r="I1572" s="315"/>
      <c r="J1572" s="315"/>
      <c r="K1572" s="315"/>
      <c r="L1572" s="315"/>
      <c r="M1572" s="345"/>
      <c r="N1572" s="397"/>
      <c r="O1572" s="251" t="str">
        <f>IFERROR(INDEX('Pipe Table'!$A$3:$R$39,MATCH('WELD LOG'!N1572,'Pipe Table'!$A$3:$A$39,),MATCH('WELD LOG'!M1572,'Pipe Table'!$A$3:$R$3,0)),"")</f>
        <v/>
      </c>
      <c r="P1572" s="601">
        <f t="shared" si="24"/>
        <v>0</v>
      </c>
      <c r="Q1572" s="315"/>
      <c r="R1572" s="315"/>
      <c r="S1572" s="352"/>
      <c r="T1572" s="398"/>
      <c r="U1572" s="315"/>
      <c r="V1572" s="399"/>
      <c r="W1572" s="315"/>
      <c r="X1572" s="350"/>
      <c r="Y1572" s="350"/>
      <c r="Z1572" s="350"/>
      <c r="AA1572" s="350"/>
      <c r="AB1572" s="350"/>
      <c r="AC1572" s="350"/>
      <c r="AD1572" s="383"/>
      <c r="AE1572" s="315"/>
      <c r="AF1572" s="375"/>
      <c r="AG1572" s="315"/>
      <c r="AH1572" s="350"/>
      <c r="AI1572" s="350"/>
      <c r="AJ1572" s="350"/>
      <c r="AK1572" s="350"/>
      <c r="AL1572" s="352"/>
      <c r="AM1572" s="350"/>
      <c r="AN1572" s="400"/>
      <c r="AO1572" s="350"/>
      <c r="AP1572" s="401"/>
      <c r="AQ1572" s="336"/>
      <c r="AR1572" s="336"/>
      <c r="AS1572" s="336"/>
      <c r="AT1572" s="336"/>
      <c r="AU1572" s="336"/>
      <c r="AV1572" s="336"/>
      <c r="AW1572" s="336"/>
      <c r="AX1572" s="336"/>
      <c r="AY1572" s="336"/>
      <c r="AZ1572" s="336"/>
      <c r="BA1572" s="336"/>
      <c r="BB1572" s="336"/>
      <c r="BC1572" s="336"/>
      <c r="BD1572" s="336"/>
      <c r="BE1572" s="336"/>
      <c r="BF1572" s="336"/>
    </row>
    <row r="1573" spans="1:58" s="109" customFormat="1" ht="12.95" customHeight="1">
      <c r="A1573" s="394"/>
      <c r="B1573" s="395"/>
      <c r="C1573" s="352"/>
      <c r="D1573" s="352"/>
      <c r="E1573" s="396"/>
      <c r="F1573" s="361"/>
      <c r="G1573" s="315"/>
      <c r="H1573" s="315"/>
      <c r="I1573" s="315"/>
      <c r="J1573" s="315"/>
      <c r="K1573" s="315"/>
      <c r="L1573" s="315"/>
      <c r="M1573" s="345"/>
      <c r="N1573" s="397"/>
      <c r="O1573" s="251" t="str">
        <f>IFERROR(INDEX('Pipe Table'!$A$3:$R$39,MATCH('WELD LOG'!N1573,'Pipe Table'!$A$3:$A$39,),MATCH('WELD LOG'!M1573,'Pipe Table'!$A$3:$R$3,0)),"")</f>
        <v/>
      </c>
      <c r="P1573" s="601">
        <f t="shared" si="24"/>
        <v>0</v>
      </c>
      <c r="Q1573" s="315"/>
      <c r="R1573" s="315"/>
      <c r="S1573" s="352"/>
      <c r="T1573" s="398"/>
      <c r="U1573" s="315"/>
      <c r="V1573" s="399"/>
      <c r="W1573" s="315"/>
      <c r="X1573" s="350"/>
      <c r="Y1573" s="350"/>
      <c r="Z1573" s="350"/>
      <c r="AA1573" s="350"/>
      <c r="AB1573" s="350"/>
      <c r="AC1573" s="350"/>
      <c r="AD1573" s="383"/>
      <c r="AE1573" s="315"/>
      <c r="AF1573" s="375"/>
      <c r="AG1573" s="315"/>
      <c r="AH1573" s="350"/>
      <c r="AI1573" s="350"/>
      <c r="AJ1573" s="350"/>
      <c r="AK1573" s="350"/>
      <c r="AL1573" s="352"/>
      <c r="AM1573" s="350"/>
      <c r="AN1573" s="400"/>
      <c r="AO1573" s="350"/>
      <c r="AP1573" s="401"/>
      <c r="AQ1573" s="336"/>
      <c r="AR1573" s="336"/>
      <c r="AS1573" s="336"/>
      <c r="AT1573" s="336"/>
      <c r="AU1573" s="336"/>
      <c r="AV1573" s="336"/>
      <c r="AW1573" s="336"/>
      <c r="AX1573" s="336"/>
      <c r="AY1573" s="336"/>
      <c r="AZ1573" s="336"/>
      <c r="BA1573" s="336"/>
      <c r="BB1573" s="336"/>
      <c r="BC1573" s="336"/>
      <c r="BD1573" s="336"/>
      <c r="BE1573" s="336"/>
      <c r="BF1573" s="336"/>
    </row>
    <row r="1574" spans="1:58" s="109" customFormat="1" ht="12.95" customHeight="1">
      <c r="A1574" s="394"/>
      <c r="B1574" s="395"/>
      <c r="C1574" s="352"/>
      <c r="D1574" s="352"/>
      <c r="E1574" s="396"/>
      <c r="F1574" s="361"/>
      <c r="G1574" s="315"/>
      <c r="H1574" s="315"/>
      <c r="I1574" s="315"/>
      <c r="J1574" s="315"/>
      <c r="K1574" s="315"/>
      <c r="L1574" s="315"/>
      <c r="M1574" s="345"/>
      <c r="N1574" s="397"/>
      <c r="O1574" s="251" t="str">
        <f>IFERROR(INDEX('Pipe Table'!$A$3:$R$39,MATCH('WELD LOG'!N1574,'Pipe Table'!$A$3:$A$39,),MATCH('WELD LOG'!M1574,'Pipe Table'!$A$3:$R$3,0)),"")</f>
        <v/>
      </c>
      <c r="P1574" s="601">
        <f t="shared" si="24"/>
        <v>0</v>
      </c>
      <c r="Q1574" s="315"/>
      <c r="R1574" s="315"/>
      <c r="S1574" s="352"/>
      <c r="T1574" s="398"/>
      <c r="U1574" s="315"/>
      <c r="V1574" s="399"/>
      <c r="W1574" s="315"/>
      <c r="X1574" s="350"/>
      <c r="Y1574" s="350"/>
      <c r="Z1574" s="350"/>
      <c r="AA1574" s="350"/>
      <c r="AB1574" s="350"/>
      <c r="AC1574" s="350"/>
      <c r="AD1574" s="383"/>
      <c r="AE1574" s="315"/>
      <c r="AF1574" s="375"/>
      <c r="AG1574" s="315"/>
      <c r="AH1574" s="350"/>
      <c r="AI1574" s="350"/>
      <c r="AJ1574" s="350"/>
      <c r="AK1574" s="350"/>
      <c r="AL1574" s="352"/>
      <c r="AM1574" s="350"/>
      <c r="AN1574" s="400"/>
      <c r="AO1574" s="350"/>
      <c r="AP1574" s="401"/>
      <c r="AQ1574" s="336"/>
      <c r="AR1574" s="336"/>
      <c r="AS1574" s="336"/>
      <c r="AT1574" s="336"/>
      <c r="AU1574" s="336"/>
      <c r="AV1574" s="336"/>
      <c r="AW1574" s="336"/>
      <c r="AX1574" s="336"/>
      <c r="AY1574" s="336"/>
      <c r="AZ1574" s="336"/>
      <c r="BA1574" s="336"/>
      <c r="BB1574" s="336"/>
      <c r="BC1574" s="336"/>
      <c r="BD1574" s="336"/>
      <c r="BE1574" s="336"/>
      <c r="BF1574" s="336"/>
    </row>
    <row r="1575" spans="1:58" s="109" customFormat="1" ht="12.95" customHeight="1">
      <c r="A1575" s="394"/>
      <c r="B1575" s="395"/>
      <c r="C1575" s="352"/>
      <c r="D1575" s="352"/>
      <c r="E1575" s="396"/>
      <c r="F1575" s="361"/>
      <c r="G1575" s="315"/>
      <c r="H1575" s="315"/>
      <c r="I1575" s="315"/>
      <c r="J1575" s="315"/>
      <c r="K1575" s="315"/>
      <c r="L1575" s="315"/>
      <c r="M1575" s="345"/>
      <c r="N1575" s="397"/>
      <c r="O1575" s="251" t="str">
        <f>IFERROR(INDEX('Pipe Table'!$A$3:$R$39,MATCH('WELD LOG'!N1575,'Pipe Table'!$A$3:$A$39,),MATCH('WELD LOG'!M1575,'Pipe Table'!$A$3:$R$3,0)),"")</f>
        <v/>
      </c>
      <c r="P1575" s="601">
        <f t="shared" si="24"/>
        <v>0</v>
      </c>
      <c r="Q1575" s="315"/>
      <c r="R1575" s="315"/>
      <c r="S1575" s="352"/>
      <c r="T1575" s="398"/>
      <c r="U1575" s="315"/>
      <c r="V1575" s="399"/>
      <c r="W1575" s="315"/>
      <c r="X1575" s="350"/>
      <c r="Y1575" s="350"/>
      <c r="Z1575" s="350"/>
      <c r="AA1575" s="350"/>
      <c r="AB1575" s="350"/>
      <c r="AC1575" s="350"/>
      <c r="AD1575" s="383"/>
      <c r="AE1575" s="315"/>
      <c r="AF1575" s="375"/>
      <c r="AG1575" s="315"/>
      <c r="AH1575" s="350"/>
      <c r="AI1575" s="350"/>
      <c r="AJ1575" s="350"/>
      <c r="AK1575" s="350"/>
      <c r="AL1575" s="352"/>
      <c r="AM1575" s="350"/>
      <c r="AN1575" s="400"/>
      <c r="AO1575" s="350"/>
      <c r="AP1575" s="401"/>
      <c r="AQ1575" s="336"/>
      <c r="AR1575" s="336"/>
      <c r="AS1575" s="336"/>
      <c r="AT1575" s="336"/>
      <c r="AU1575" s="336"/>
      <c r="AV1575" s="336"/>
      <c r="AW1575" s="336"/>
      <c r="AX1575" s="336"/>
      <c r="AY1575" s="336"/>
      <c r="AZ1575" s="336"/>
      <c r="BA1575" s="336"/>
      <c r="BB1575" s="336"/>
      <c r="BC1575" s="336"/>
      <c r="BD1575" s="336"/>
      <c r="BE1575" s="336"/>
      <c r="BF1575" s="336"/>
    </row>
    <row r="1576" spans="1:58" s="109" customFormat="1" ht="12.95" customHeight="1">
      <c r="A1576" s="394"/>
      <c r="B1576" s="395"/>
      <c r="C1576" s="352"/>
      <c r="D1576" s="352"/>
      <c r="E1576" s="396"/>
      <c r="F1576" s="361"/>
      <c r="G1576" s="315"/>
      <c r="H1576" s="315"/>
      <c r="I1576" s="315"/>
      <c r="J1576" s="315"/>
      <c r="K1576" s="315"/>
      <c r="L1576" s="352"/>
      <c r="M1576" s="345"/>
      <c r="N1576" s="397"/>
      <c r="O1576" s="251" t="str">
        <f>IFERROR(INDEX('Pipe Table'!$A$3:$R$39,MATCH('WELD LOG'!N1576,'Pipe Table'!$A$3:$A$39,),MATCH('WELD LOG'!M1576,'Pipe Table'!$A$3:$R$3,0)),"")</f>
        <v/>
      </c>
      <c r="P1576" s="601">
        <f t="shared" si="24"/>
        <v>0</v>
      </c>
      <c r="Q1576" s="367"/>
      <c r="R1576" s="315"/>
      <c r="S1576" s="352"/>
      <c r="T1576" s="398"/>
      <c r="U1576" s="315"/>
      <c r="V1576" s="399"/>
      <c r="W1576" s="315"/>
      <c r="X1576" s="350"/>
      <c r="Y1576" s="350"/>
      <c r="Z1576" s="350"/>
      <c r="AA1576" s="350"/>
      <c r="AB1576" s="350"/>
      <c r="AC1576" s="350"/>
      <c r="AD1576" s="383"/>
      <c r="AE1576" s="315"/>
      <c r="AF1576" s="375"/>
      <c r="AG1576" s="315"/>
      <c r="AH1576" s="350"/>
      <c r="AI1576" s="350"/>
      <c r="AJ1576" s="350"/>
      <c r="AK1576" s="350"/>
      <c r="AL1576" s="352"/>
      <c r="AM1576" s="350"/>
      <c r="AN1576" s="400"/>
      <c r="AO1576" s="350"/>
      <c r="AP1576" s="401"/>
      <c r="AQ1576" s="336"/>
      <c r="AR1576" s="336"/>
      <c r="AS1576" s="336"/>
      <c r="AT1576" s="336"/>
      <c r="AU1576" s="336"/>
      <c r="AV1576" s="336"/>
      <c r="AW1576" s="336"/>
      <c r="AX1576" s="336"/>
      <c r="AY1576" s="336"/>
      <c r="AZ1576" s="336"/>
      <c r="BA1576" s="336"/>
      <c r="BB1576" s="336"/>
      <c r="BC1576" s="336"/>
      <c r="BD1576" s="336"/>
      <c r="BE1576" s="336"/>
      <c r="BF1576" s="336"/>
    </row>
    <row r="1577" spans="1:58" s="109" customFormat="1" ht="12.95" customHeight="1">
      <c r="A1577" s="394"/>
      <c r="B1577" s="395"/>
      <c r="C1577" s="352"/>
      <c r="D1577" s="352"/>
      <c r="E1577" s="396"/>
      <c r="F1577" s="361"/>
      <c r="G1577" s="315"/>
      <c r="H1577" s="315"/>
      <c r="I1577" s="315"/>
      <c r="J1577" s="315"/>
      <c r="K1577" s="315"/>
      <c r="L1577" s="352"/>
      <c r="M1577" s="352"/>
      <c r="N1577" s="397"/>
      <c r="O1577" s="251" t="str">
        <f>IFERROR(INDEX('Pipe Table'!$A$3:$R$39,MATCH('WELD LOG'!N1577,'Pipe Table'!$A$3:$A$39,),MATCH('WELD LOG'!M1577,'Pipe Table'!$A$3:$R$3,0)),"")</f>
        <v/>
      </c>
      <c r="P1577" s="601">
        <f t="shared" si="24"/>
        <v>0</v>
      </c>
      <c r="Q1577" s="367"/>
      <c r="R1577" s="315"/>
      <c r="S1577" s="352"/>
      <c r="T1577" s="398"/>
      <c r="U1577" s="315"/>
      <c r="V1577" s="399"/>
      <c r="W1577" s="315"/>
      <c r="X1577" s="350"/>
      <c r="Y1577" s="350"/>
      <c r="Z1577" s="350"/>
      <c r="AA1577" s="350"/>
      <c r="AB1577" s="350"/>
      <c r="AC1577" s="350"/>
      <c r="AD1577" s="383"/>
      <c r="AE1577" s="315"/>
      <c r="AF1577" s="375"/>
      <c r="AG1577" s="315"/>
      <c r="AH1577" s="350"/>
      <c r="AI1577" s="350"/>
      <c r="AJ1577" s="350"/>
      <c r="AK1577" s="350"/>
      <c r="AL1577" s="352"/>
      <c r="AM1577" s="350"/>
      <c r="AN1577" s="400"/>
      <c r="AO1577" s="350"/>
      <c r="AP1577" s="401"/>
      <c r="AQ1577" s="336"/>
      <c r="AR1577" s="336"/>
      <c r="AS1577" s="336"/>
      <c r="AT1577" s="336"/>
      <c r="AU1577" s="336"/>
      <c r="AV1577" s="336"/>
      <c r="AW1577" s="336"/>
      <c r="AX1577" s="336"/>
      <c r="AY1577" s="336"/>
      <c r="AZ1577" s="336"/>
      <c r="BA1577" s="336"/>
      <c r="BB1577" s="336"/>
      <c r="BC1577" s="336"/>
      <c r="BD1577" s="336"/>
      <c r="BE1577" s="336"/>
      <c r="BF1577" s="336"/>
    </row>
    <row r="1578" spans="1:58" s="109" customFormat="1" ht="12.95" customHeight="1">
      <c r="A1578" s="394"/>
      <c r="B1578" s="395"/>
      <c r="C1578" s="352"/>
      <c r="D1578" s="352"/>
      <c r="E1578" s="396"/>
      <c r="F1578" s="361"/>
      <c r="G1578" s="315"/>
      <c r="H1578" s="315"/>
      <c r="I1578" s="315"/>
      <c r="J1578" s="315"/>
      <c r="K1578" s="315"/>
      <c r="L1578" s="352"/>
      <c r="M1578" s="352"/>
      <c r="N1578" s="397"/>
      <c r="O1578" s="251" t="str">
        <f>IFERROR(INDEX('Pipe Table'!$A$3:$R$39,MATCH('WELD LOG'!N1578,'Pipe Table'!$A$3:$A$39,),MATCH('WELD LOG'!M1578,'Pipe Table'!$A$3:$R$3,0)),"")</f>
        <v/>
      </c>
      <c r="P1578" s="601">
        <f t="shared" si="24"/>
        <v>0</v>
      </c>
      <c r="Q1578" s="367"/>
      <c r="R1578" s="315"/>
      <c r="S1578" s="352"/>
      <c r="T1578" s="398"/>
      <c r="U1578" s="315"/>
      <c r="V1578" s="399"/>
      <c r="W1578" s="315"/>
      <c r="X1578" s="350"/>
      <c r="Y1578" s="350"/>
      <c r="Z1578" s="350"/>
      <c r="AA1578" s="350"/>
      <c r="AB1578" s="350"/>
      <c r="AC1578" s="350"/>
      <c r="AD1578" s="383"/>
      <c r="AE1578" s="315"/>
      <c r="AF1578" s="375"/>
      <c r="AG1578" s="315"/>
      <c r="AH1578" s="350"/>
      <c r="AI1578" s="350"/>
      <c r="AJ1578" s="350"/>
      <c r="AK1578" s="350"/>
      <c r="AL1578" s="352"/>
      <c r="AM1578" s="350"/>
      <c r="AN1578" s="400"/>
      <c r="AO1578" s="350"/>
      <c r="AP1578" s="401"/>
      <c r="AQ1578" s="336"/>
      <c r="AR1578" s="336"/>
      <c r="AS1578" s="336"/>
      <c r="AT1578" s="336"/>
      <c r="AU1578" s="336"/>
      <c r="AV1578" s="336"/>
      <c r="AW1578" s="336"/>
      <c r="AX1578" s="336"/>
      <c r="AY1578" s="336"/>
      <c r="AZ1578" s="336"/>
      <c r="BA1578" s="336"/>
      <c r="BB1578" s="336"/>
      <c r="BC1578" s="336"/>
      <c r="BD1578" s="336"/>
      <c r="BE1578" s="336"/>
      <c r="BF1578" s="336"/>
    </row>
    <row r="1579" spans="1:58" s="109" customFormat="1" ht="12.95" customHeight="1">
      <c r="A1579" s="394"/>
      <c r="B1579" s="395"/>
      <c r="C1579" s="352"/>
      <c r="D1579" s="352"/>
      <c r="E1579" s="362"/>
      <c r="F1579" s="361"/>
      <c r="G1579" s="315"/>
      <c r="H1579" s="315"/>
      <c r="I1579" s="315"/>
      <c r="J1579" s="315"/>
      <c r="K1579" s="315"/>
      <c r="L1579" s="315"/>
      <c r="M1579" s="352"/>
      <c r="N1579" s="397"/>
      <c r="O1579" s="251" t="str">
        <f>IFERROR(INDEX('Pipe Table'!$A$3:$R$39,MATCH('WELD LOG'!N1579,'Pipe Table'!$A$3:$A$39,),MATCH('WELD LOG'!M1579,'Pipe Table'!$A$3:$R$3,0)),"")</f>
        <v/>
      </c>
      <c r="P1579" s="601">
        <f t="shared" si="24"/>
        <v>0</v>
      </c>
      <c r="Q1579" s="315"/>
      <c r="R1579" s="315"/>
      <c r="S1579" s="352"/>
      <c r="T1579" s="398"/>
      <c r="U1579" s="315"/>
      <c r="V1579" s="399"/>
      <c r="W1579" s="315"/>
      <c r="X1579" s="350"/>
      <c r="Y1579" s="350"/>
      <c r="Z1579" s="350"/>
      <c r="AA1579" s="350"/>
      <c r="AB1579" s="350"/>
      <c r="AC1579" s="350"/>
      <c r="AD1579" s="383"/>
      <c r="AE1579" s="315"/>
      <c r="AF1579" s="375"/>
      <c r="AG1579" s="315"/>
      <c r="AH1579" s="350"/>
      <c r="AI1579" s="350"/>
      <c r="AJ1579" s="350"/>
      <c r="AK1579" s="350"/>
      <c r="AL1579" s="352"/>
      <c r="AM1579" s="350"/>
      <c r="AN1579" s="400"/>
      <c r="AO1579" s="350"/>
      <c r="AP1579" s="401"/>
      <c r="AQ1579" s="336"/>
      <c r="AR1579" s="336"/>
      <c r="AS1579" s="336"/>
      <c r="AT1579" s="336"/>
      <c r="AU1579" s="336"/>
      <c r="AV1579" s="336"/>
      <c r="AW1579" s="336"/>
      <c r="AX1579" s="336"/>
      <c r="AY1579" s="336"/>
      <c r="AZ1579" s="336"/>
      <c r="BA1579" s="336"/>
      <c r="BB1579" s="336"/>
      <c r="BC1579" s="336"/>
      <c r="BD1579" s="336"/>
      <c r="BE1579" s="336"/>
      <c r="BF1579" s="336"/>
    </row>
    <row r="1580" spans="1:58" s="109" customFormat="1" ht="12.95" customHeight="1">
      <c r="A1580" s="394"/>
      <c r="B1580" s="395"/>
      <c r="C1580" s="352"/>
      <c r="D1580" s="352"/>
      <c r="E1580" s="362"/>
      <c r="F1580" s="361"/>
      <c r="G1580" s="315"/>
      <c r="H1580" s="315"/>
      <c r="I1580" s="315"/>
      <c r="J1580" s="315"/>
      <c r="K1580" s="315"/>
      <c r="L1580" s="315"/>
      <c r="M1580" s="345"/>
      <c r="N1580" s="397"/>
      <c r="O1580" s="251" t="str">
        <f>IFERROR(INDEX('Pipe Table'!$A$3:$R$39,MATCH('WELD LOG'!N1580,'Pipe Table'!$A$3:$A$39,),MATCH('WELD LOG'!M1580,'Pipe Table'!$A$3:$R$3,0)),"")</f>
        <v/>
      </c>
      <c r="P1580" s="601">
        <f t="shared" si="24"/>
        <v>0</v>
      </c>
      <c r="Q1580" s="315"/>
      <c r="R1580" s="315"/>
      <c r="S1580" s="352"/>
      <c r="T1580" s="398"/>
      <c r="U1580" s="315"/>
      <c r="V1580" s="399"/>
      <c r="W1580" s="315"/>
      <c r="X1580" s="350"/>
      <c r="Y1580" s="350"/>
      <c r="Z1580" s="350"/>
      <c r="AA1580" s="350"/>
      <c r="AB1580" s="350"/>
      <c r="AC1580" s="350"/>
      <c r="AD1580" s="383"/>
      <c r="AE1580" s="315"/>
      <c r="AF1580" s="375"/>
      <c r="AG1580" s="315"/>
      <c r="AH1580" s="350"/>
      <c r="AI1580" s="350"/>
      <c r="AJ1580" s="350"/>
      <c r="AK1580" s="350"/>
      <c r="AL1580" s="352"/>
      <c r="AM1580" s="350"/>
      <c r="AN1580" s="400"/>
      <c r="AO1580" s="350"/>
      <c r="AP1580" s="401"/>
      <c r="AQ1580" s="336"/>
      <c r="AR1580" s="336"/>
      <c r="AS1580" s="336"/>
      <c r="AT1580" s="336"/>
      <c r="AU1580" s="336"/>
      <c r="AV1580" s="336"/>
      <c r="AW1580" s="336"/>
      <c r="AX1580" s="336"/>
      <c r="AY1580" s="336"/>
      <c r="AZ1580" s="336"/>
      <c r="BA1580" s="336"/>
      <c r="BB1580" s="336"/>
      <c r="BC1580" s="336"/>
      <c r="BD1580" s="336"/>
      <c r="BE1580" s="336"/>
      <c r="BF1580" s="336"/>
    </row>
    <row r="1581" spans="1:58" s="109" customFormat="1" ht="12.95" customHeight="1">
      <c r="A1581" s="394"/>
      <c r="B1581" s="395"/>
      <c r="C1581" s="352"/>
      <c r="D1581" s="352"/>
      <c r="E1581" s="362"/>
      <c r="F1581" s="361"/>
      <c r="G1581" s="315"/>
      <c r="H1581" s="315"/>
      <c r="I1581" s="315"/>
      <c r="J1581" s="315"/>
      <c r="K1581" s="315"/>
      <c r="L1581" s="315"/>
      <c r="M1581" s="345"/>
      <c r="N1581" s="397"/>
      <c r="O1581" s="251" t="str">
        <f>IFERROR(INDEX('Pipe Table'!$A$3:$R$39,MATCH('WELD LOG'!N1581,'Pipe Table'!$A$3:$A$39,),MATCH('WELD LOG'!M1581,'Pipe Table'!$A$3:$R$3,0)),"")</f>
        <v/>
      </c>
      <c r="P1581" s="601">
        <f t="shared" si="24"/>
        <v>0</v>
      </c>
      <c r="Q1581" s="315"/>
      <c r="R1581" s="315"/>
      <c r="S1581" s="352"/>
      <c r="T1581" s="398"/>
      <c r="U1581" s="315"/>
      <c r="V1581" s="399"/>
      <c r="W1581" s="315"/>
      <c r="X1581" s="350"/>
      <c r="Y1581" s="350"/>
      <c r="Z1581" s="350"/>
      <c r="AA1581" s="350"/>
      <c r="AB1581" s="350"/>
      <c r="AC1581" s="350"/>
      <c r="AD1581" s="383"/>
      <c r="AE1581" s="315"/>
      <c r="AF1581" s="375"/>
      <c r="AG1581" s="315"/>
      <c r="AH1581" s="350"/>
      <c r="AI1581" s="350"/>
      <c r="AJ1581" s="350"/>
      <c r="AK1581" s="350"/>
      <c r="AL1581" s="352"/>
      <c r="AM1581" s="350"/>
      <c r="AN1581" s="400"/>
      <c r="AO1581" s="350"/>
      <c r="AP1581" s="401"/>
      <c r="AQ1581" s="336"/>
      <c r="AR1581" s="336"/>
      <c r="AS1581" s="336"/>
      <c r="AT1581" s="336"/>
      <c r="AU1581" s="336"/>
      <c r="AV1581" s="336"/>
      <c r="AW1581" s="336"/>
      <c r="AX1581" s="336"/>
      <c r="AY1581" s="336"/>
      <c r="AZ1581" s="336"/>
      <c r="BA1581" s="336"/>
      <c r="BB1581" s="336"/>
      <c r="BC1581" s="336"/>
      <c r="BD1581" s="336"/>
      <c r="BE1581" s="336"/>
      <c r="BF1581" s="336"/>
    </row>
    <row r="1582" spans="1:58" s="109" customFormat="1" ht="12.95" customHeight="1">
      <c r="A1582" s="394"/>
      <c r="B1582" s="395"/>
      <c r="C1582" s="352"/>
      <c r="D1582" s="352"/>
      <c r="E1582" s="362"/>
      <c r="F1582" s="361"/>
      <c r="G1582" s="315"/>
      <c r="H1582" s="315"/>
      <c r="I1582" s="315"/>
      <c r="J1582" s="315"/>
      <c r="K1582" s="315"/>
      <c r="L1582" s="315"/>
      <c r="M1582" s="345"/>
      <c r="N1582" s="397"/>
      <c r="O1582" s="251" t="str">
        <f>IFERROR(INDEX('Pipe Table'!$A$3:$R$39,MATCH('WELD LOG'!N1582,'Pipe Table'!$A$3:$A$39,),MATCH('WELD LOG'!M1582,'Pipe Table'!$A$3:$R$3,0)),"")</f>
        <v/>
      </c>
      <c r="P1582" s="601">
        <f t="shared" si="24"/>
        <v>0</v>
      </c>
      <c r="Q1582" s="315"/>
      <c r="R1582" s="315"/>
      <c r="S1582" s="352"/>
      <c r="T1582" s="398"/>
      <c r="U1582" s="315"/>
      <c r="V1582" s="399"/>
      <c r="W1582" s="315"/>
      <c r="X1582" s="350"/>
      <c r="Y1582" s="350"/>
      <c r="Z1582" s="350"/>
      <c r="AA1582" s="350"/>
      <c r="AB1582" s="350"/>
      <c r="AC1582" s="350"/>
      <c r="AD1582" s="383"/>
      <c r="AE1582" s="315"/>
      <c r="AF1582" s="375"/>
      <c r="AG1582" s="315"/>
      <c r="AH1582" s="350"/>
      <c r="AI1582" s="350"/>
      <c r="AJ1582" s="350"/>
      <c r="AK1582" s="350"/>
      <c r="AL1582" s="352"/>
      <c r="AM1582" s="350"/>
      <c r="AN1582" s="400"/>
      <c r="AO1582" s="350"/>
      <c r="AP1582" s="401"/>
      <c r="AQ1582" s="336"/>
      <c r="AR1582" s="336"/>
      <c r="AS1582" s="336"/>
      <c r="AT1582" s="336"/>
      <c r="AU1582" s="336"/>
      <c r="AV1582" s="336"/>
      <c r="AW1582" s="336"/>
      <c r="AX1582" s="336"/>
      <c r="AY1582" s="336"/>
      <c r="AZ1582" s="336"/>
      <c r="BA1582" s="336"/>
      <c r="BB1582" s="336"/>
      <c r="BC1582" s="336"/>
      <c r="BD1582" s="336"/>
      <c r="BE1582" s="336"/>
      <c r="BF1582" s="336"/>
    </row>
    <row r="1583" spans="1:58" s="109" customFormat="1" ht="12.95" customHeight="1">
      <c r="A1583" s="394"/>
      <c r="B1583" s="395"/>
      <c r="C1583" s="352"/>
      <c r="D1583" s="352"/>
      <c r="E1583" s="396"/>
      <c r="F1583" s="361"/>
      <c r="G1583" s="315"/>
      <c r="H1583" s="315"/>
      <c r="I1583" s="315"/>
      <c r="J1583" s="315"/>
      <c r="K1583" s="315"/>
      <c r="L1583" s="315"/>
      <c r="M1583" s="345"/>
      <c r="N1583" s="397"/>
      <c r="O1583" s="251" t="str">
        <f>IFERROR(INDEX('Pipe Table'!$A$3:$R$39,MATCH('WELD LOG'!N1583,'Pipe Table'!$A$3:$A$39,),MATCH('WELD LOG'!M1583,'Pipe Table'!$A$3:$R$3,0)),"")</f>
        <v/>
      </c>
      <c r="P1583" s="601">
        <f t="shared" si="24"/>
        <v>0</v>
      </c>
      <c r="Q1583" s="315"/>
      <c r="R1583" s="315"/>
      <c r="S1583" s="352"/>
      <c r="T1583" s="398"/>
      <c r="U1583" s="315"/>
      <c r="V1583" s="399"/>
      <c r="W1583" s="315"/>
      <c r="X1583" s="350"/>
      <c r="Y1583" s="350"/>
      <c r="Z1583" s="350"/>
      <c r="AA1583" s="350"/>
      <c r="AB1583" s="350"/>
      <c r="AC1583" s="350"/>
      <c r="AD1583" s="383"/>
      <c r="AE1583" s="315"/>
      <c r="AF1583" s="375"/>
      <c r="AG1583" s="315"/>
      <c r="AH1583" s="350"/>
      <c r="AI1583" s="350"/>
      <c r="AJ1583" s="350"/>
      <c r="AK1583" s="350"/>
      <c r="AL1583" s="367"/>
      <c r="AM1583" s="350"/>
      <c r="AN1583" s="350"/>
      <c r="AO1583" s="352"/>
      <c r="AP1583" s="356"/>
      <c r="AQ1583" s="336"/>
      <c r="AR1583" s="336"/>
      <c r="AS1583" s="336"/>
      <c r="AT1583" s="336"/>
      <c r="AU1583" s="336"/>
      <c r="AV1583" s="336"/>
      <c r="AW1583" s="336"/>
      <c r="AX1583" s="336"/>
      <c r="AY1583" s="336"/>
      <c r="AZ1583" s="336"/>
      <c r="BA1583" s="336"/>
      <c r="BB1583" s="336"/>
      <c r="BC1583" s="336"/>
      <c r="BD1583" s="336"/>
      <c r="BE1583" s="336"/>
      <c r="BF1583" s="336"/>
    </row>
    <row r="1584" spans="1:58" s="109" customFormat="1" ht="12.95" customHeight="1">
      <c r="A1584" s="394"/>
      <c r="B1584" s="395"/>
      <c r="C1584" s="352"/>
      <c r="D1584" s="352"/>
      <c r="E1584" s="362"/>
      <c r="F1584" s="361"/>
      <c r="G1584" s="315"/>
      <c r="H1584" s="315"/>
      <c r="I1584" s="352"/>
      <c r="J1584" s="315"/>
      <c r="K1584" s="315"/>
      <c r="L1584" s="352"/>
      <c r="M1584" s="345"/>
      <c r="N1584" s="397"/>
      <c r="O1584" s="251" t="str">
        <f>IFERROR(INDEX('Pipe Table'!$A$3:$R$39,MATCH('WELD LOG'!N1584,'Pipe Table'!$A$3:$A$39,),MATCH('WELD LOG'!M1584,'Pipe Table'!$A$3:$R$3,0)),"")</f>
        <v/>
      </c>
      <c r="P1584" s="601">
        <f t="shared" si="24"/>
        <v>0</v>
      </c>
      <c r="Q1584" s="372"/>
      <c r="R1584" s="352"/>
      <c r="S1584" s="352"/>
      <c r="T1584" s="398"/>
      <c r="U1584" s="315"/>
      <c r="V1584" s="399"/>
      <c r="W1584" s="315"/>
      <c r="X1584" s="350"/>
      <c r="Y1584" s="402"/>
      <c r="Z1584" s="350"/>
      <c r="AA1584" s="350"/>
      <c r="AB1584" s="350"/>
      <c r="AC1584" s="350"/>
      <c r="AD1584" s="383"/>
      <c r="AE1584" s="315"/>
      <c r="AF1584" s="375"/>
      <c r="AG1584" s="315"/>
      <c r="AH1584" s="350"/>
      <c r="AI1584" s="350"/>
      <c r="AJ1584" s="350"/>
      <c r="AK1584" s="350"/>
      <c r="AL1584" s="367"/>
      <c r="AM1584" s="403"/>
      <c r="AN1584" s="400"/>
      <c r="AO1584" s="350"/>
      <c r="AP1584" s="401"/>
      <c r="AQ1584" s="336"/>
      <c r="AR1584" s="336"/>
      <c r="AS1584" s="336"/>
      <c r="AT1584" s="336"/>
      <c r="AU1584" s="336"/>
      <c r="AV1584" s="336"/>
      <c r="AW1584" s="336"/>
      <c r="AX1584" s="336"/>
      <c r="AY1584" s="336"/>
      <c r="AZ1584" s="336"/>
      <c r="BA1584" s="336"/>
      <c r="BB1584" s="336"/>
      <c r="BC1584" s="336"/>
      <c r="BD1584" s="336"/>
      <c r="BE1584" s="336"/>
      <c r="BF1584" s="336"/>
    </row>
    <row r="1585" spans="1:58" s="109" customFormat="1" ht="12.95" customHeight="1">
      <c r="A1585" s="394"/>
      <c r="B1585" s="395"/>
      <c r="C1585" s="352"/>
      <c r="D1585" s="352"/>
      <c r="E1585" s="362"/>
      <c r="F1585" s="361"/>
      <c r="G1585" s="315"/>
      <c r="H1585" s="315"/>
      <c r="I1585" s="352"/>
      <c r="J1585" s="315"/>
      <c r="K1585" s="315"/>
      <c r="L1585" s="352"/>
      <c r="M1585" s="345"/>
      <c r="N1585" s="397"/>
      <c r="O1585" s="251" t="str">
        <f>IFERROR(INDEX('Pipe Table'!$A$3:$R$39,MATCH('WELD LOG'!N1585,'Pipe Table'!$A$3:$A$39,),MATCH('WELD LOG'!M1585,'Pipe Table'!$A$3:$R$3,0)),"")</f>
        <v/>
      </c>
      <c r="P1585" s="601">
        <f t="shared" si="24"/>
        <v>0</v>
      </c>
      <c r="Q1585" s="372"/>
      <c r="R1585" s="352"/>
      <c r="S1585" s="352"/>
      <c r="T1585" s="398"/>
      <c r="U1585" s="315"/>
      <c r="V1585" s="399"/>
      <c r="W1585" s="315"/>
      <c r="X1585" s="350"/>
      <c r="Y1585" s="350"/>
      <c r="Z1585" s="350"/>
      <c r="AA1585" s="350"/>
      <c r="AB1585" s="350"/>
      <c r="AC1585" s="350"/>
      <c r="AD1585" s="383"/>
      <c r="AE1585" s="315"/>
      <c r="AF1585" s="375"/>
      <c r="AG1585" s="315"/>
      <c r="AH1585" s="350"/>
      <c r="AI1585" s="350"/>
      <c r="AJ1585" s="350"/>
      <c r="AK1585" s="350"/>
      <c r="AL1585" s="367"/>
      <c r="AM1585" s="403"/>
      <c r="AN1585" s="400"/>
      <c r="AO1585" s="350"/>
      <c r="AP1585" s="401"/>
      <c r="AQ1585" s="336"/>
      <c r="AR1585" s="336"/>
      <c r="AS1585" s="336"/>
      <c r="AT1585" s="336"/>
      <c r="AU1585" s="336"/>
      <c r="AV1585" s="336"/>
      <c r="AW1585" s="336"/>
      <c r="AX1585" s="336"/>
      <c r="AY1585" s="336"/>
      <c r="AZ1585" s="336"/>
      <c r="BA1585" s="336"/>
      <c r="BB1585" s="336"/>
      <c r="BC1585" s="336"/>
      <c r="BD1585" s="336"/>
      <c r="BE1585" s="336"/>
      <c r="BF1585" s="336"/>
    </row>
    <row r="1586" spans="1:58" s="109" customFormat="1" ht="12.95" customHeight="1">
      <c r="A1586" s="394"/>
      <c r="B1586" s="395"/>
      <c r="C1586" s="352"/>
      <c r="D1586" s="352"/>
      <c r="E1586" s="362"/>
      <c r="F1586" s="361"/>
      <c r="G1586" s="315"/>
      <c r="H1586" s="315"/>
      <c r="I1586" s="315"/>
      <c r="J1586" s="315"/>
      <c r="K1586" s="315"/>
      <c r="L1586" s="315"/>
      <c r="M1586" s="345"/>
      <c r="N1586" s="397"/>
      <c r="O1586" s="251" t="str">
        <f>IFERROR(INDEX('Pipe Table'!$A$3:$R$39,MATCH('WELD LOG'!N1586,'Pipe Table'!$A$3:$A$39,),MATCH('WELD LOG'!M1586,'Pipe Table'!$A$3:$R$3,0)),"")</f>
        <v/>
      </c>
      <c r="P1586" s="601">
        <f t="shared" si="24"/>
        <v>0</v>
      </c>
      <c r="Q1586" s="315"/>
      <c r="R1586" s="315"/>
      <c r="S1586" s="352"/>
      <c r="T1586" s="398"/>
      <c r="U1586" s="315"/>
      <c r="V1586" s="399"/>
      <c r="W1586" s="315"/>
      <c r="X1586" s="350"/>
      <c r="Y1586" s="350"/>
      <c r="Z1586" s="350"/>
      <c r="AA1586" s="350"/>
      <c r="AB1586" s="350"/>
      <c r="AC1586" s="350"/>
      <c r="AD1586" s="383"/>
      <c r="AE1586" s="315"/>
      <c r="AF1586" s="375"/>
      <c r="AG1586" s="315"/>
      <c r="AH1586" s="350"/>
      <c r="AI1586" s="350"/>
      <c r="AJ1586" s="350"/>
      <c r="AK1586" s="350"/>
      <c r="AL1586" s="352"/>
      <c r="AM1586" s="350"/>
      <c r="AN1586" s="350"/>
      <c r="AO1586" s="350"/>
      <c r="AP1586" s="401"/>
      <c r="AQ1586" s="336"/>
      <c r="AR1586" s="336"/>
      <c r="AS1586" s="336"/>
      <c r="AT1586" s="336"/>
      <c r="AU1586" s="336"/>
      <c r="AV1586" s="336"/>
      <c r="AW1586" s="336"/>
      <c r="AX1586" s="336"/>
      <c r="AY1586" s="336"/>
      <c r="AZ1586" s="336"/>
      <c r="BA1586" s="336"/>
      <c r="BB1586" s="336"/>
      <c r="BC1586" s="336"/>
      <c r="BD1586" s="336"/>
      <c r="BE1586" s="336"/>
      <c r="BF1586" s="336"/>
    </row>
    <row r="1587" spans="1:58" s="109" customFormat="1" ht="12.95" customHeight="1">
      <c r="A1587" s="404"/>
      <c r="B1587" s="352"/>
      <c r="C1587" s="352"/>
      <c r="D1587" s="352"/>
      <c r="E1587" s="396"/>
      <c r="F1587" s="361"/>
      <c r="G1587" s="315"/>
      <c r="H1587" s="315"/>
      <c r="I1587" s="315"/>
      <c r="J1587" s="315"/>
      <c r="K1587" s="315"/>
      <c r="L1587" s="315"/>
      <c r="M1587" s="345"/>
      <c r="N1587" s="397"/>
      <c r="O1587" s="251" t="str">
        <f>IFERROR(INDEX('Pipe Table'!$A$3:$R$39,MATCH('WELD LOG'!N1587,'Pipe Table'!$A$3:$A$39,),MATCH('WELD LOG'!M1587,'Pipe Table'!$A$3:$R$3,0)),"")</f>
        <v/>
      </c>
      <c r="P1587" s="601">
        <f t="shared" si="24"/>
        <v>0</v>
      </c>
      <c r="Q1587" s="315"/>
      <c r="R1587" s="315"/>
      <c r="S1587" s="352"/>
      <c r="T1587" s="398"/>
      <c r="U1587" s="315"/>
      <c r="V1587" s="399"/>
      <c r="W1587" s="315"/>
      <c r="X1587" s="350"/>
      <c r="Y1587" s="350"/>
      <c r="Z1587" s="350"/>
      <c r="AA1587" s="350"/>
      <c r="AB1587" s="350"/>
      <c r="AC1587" s="350"/>
      <c r="AD1587" s="383"/>
      <c r="AE1587" s="315"/>
      <c r="AF1587" s="375"/>
      <c r="AG1587" s="315"/>
      <c r="AH1587" s="350"/>
      <c r="AI1587" s="350"/>
      <c r="AJ1587" s="350"/>
      <c r="AK1587" s="350"/>
      <c r="AL1587" s="352"/>
      <c r="AM1587" s="350"/>
      <c r="AN1587" s="400"/>
      <c r="AO1587" s="350"/>
      <c r="AP1587" s="401"/>
      <c r="AQ1587" s="336"/>
      <c r="AR1587" s="336"/>
      <c r="AS1587" s="336"/>
      <c r="AT1587" s="336"/>
      <c r="AU1587" s="336"/>
      <c r="AV1587" s="336"/>
      <c r="AW1587" s="336"/>
      <c r="AX1587" s="336"/>
      <c r="AY1587" s="336"/>
      <c r="AZ1587" s="336"/>
      <c r="BA1587" s="336"/>
      <c r="BB1587" s="336"/>
      <c r="BC1587" s="336"/>
      <c r="BD1587" s="336"/>
      <c r="BE1587" s="336"/>
      <c r="BF1587" s="336"/>
    </row>
    <row r="1588" spans="1:58" s="109" customFormat="1" ht="12.95" customHeight="1">
      <c r="A1588" s="404"/>
      <c r="B1588" s="352"/>
      <c r="C1588" s="352"/>
      <c r="D1588" s="352"/>
      <c r="E1588" s="396"/>
      <c r="F1588" s="361"/>
      <c r="G1588" s="315"/>
      <c r="H1588" s="315"/>
      <c r="I1588" s="315"/>
      <c r="J1588" s="315"/>
      <c r="K1588" s="315"/>
      <c r="L1588" s="315"/>
      <c r="M1588" s="345"/>
      <c r="N1588" s="397"/>
      <c r="O1588" s="251" t="str">
        <f>IFERROR(INDEX('Pipe Table'!$A$3:$R$39,MATCH('WELD LOG'!N1588,'Pipe Table'!$A$3:$A$39,),MATCH('WELD LOG'!M1588,'Pipe Table'!$A$3:$R$3,0)),"")</f>
        <v/>
      </c>
      <c r="P1588" s="601">
        <f t="shared" si="24"/>
        <v>0</v>
      </c>
      <c r="Q1588" s="315"/>
      <c r="R1588" s="315"/>
      <c r="S1588" s="352"/>
      <c r="T1588" s="398"/>
      <c r="U1588" s="315"/>
      <c r="V1588" s="399"/>
      <c r="W1588" s="315"/>
      <c r="X1588" s="350"/>
      <c r="Y1588" s="350"/>
      <c r="Z1588" s="350"/>
      <c r="AA1588" s="350"/>
      <c r="AB1588" s="350"/>
      <c r="AC1588" s="350"/>
      <c r="AD1588" s="383"/>
      <c r="AE1588" s="315"/>
      <c r="AF1588" s="375"/>
      <c r="AG1588" s="315"/>
      <c r="AH1588" s="350"/>
      <c r="AI1588" s="350"/>
      <c r="AJ1588" s="350"/>
      <c r="AK1588" s="350"/>
      <c r="AL1588" s="352"/>
      <c r="AM1588" s="350"/>
      <c r="AN1588" s="400"/>
      <c r="AO1588" s="350"/>
      <c r="AP1588" s="401"/>
      <c r="AQ1588" s="336"/>
      <c r="AR1588" s="336"/>
      <c r="AS1588" s="336"/>
      <c r="AT1588" s="336"/>
      <c r="AU1588" s="336"/>
      <c r="AV1588" s="336"/>
      <c r="AW1588" s="336"/>
      <c r="AX1588" s="336"/>
      <c r="AY1588" s="336"/>
      <c r="AZ1588" s="336"/>
      <c r="BA1588" s="336"/>
      <c r="BB1588" s="336"/>
      <c r="BC1588" s="336"/>
      <c r="BD1588" s="336"/>
      <c r="BE1588" s="336"/>
      <c r="BF1588" s="336"/>
    </row>
    <row r="1589" spans="1:58" s="109" customFormat="1" ht="12.95" customHeight="1">
      <c r="A1589" s="404"/>
      <c r="B1589" s="352"/>
      <c r="C1589" s="352"/>
      <c r="D1589" s="352"/>
      <c r="E1589" s="396"/>
      <c r="F1589" s="361"/>
      <c r="G1589" s="315"/>
      <c r="H1589" s="315"/>
      <c r="I1589" s="315"/>
      <c r="J1589" s="315"/>
      <c r="K1589" s="315"/>
      <c r="L1589" s="315"/>
      <c r="M1589" s="345"/>
      <c r="N1589" s="397"/>
      <c r="O1589" s="251" t="str">
        <f>IFERROR(INDEX('Pipe Table'!$A$3:$R$39,MATCH('WELD LOG'!N1589,'Pipe Table'!$A$3:$A$39,),MATCH('WELD LOG'!M1589,'Pipe Table'!$A$3:$R$3,0)),"")</f>
        <v/>
      </c>
      <c r="P1589" s="601">
        <f t="shared" si="24"/>
        <v>0</v>
      </c>
      <c r="Q1589" s="315"/>
      <c r="R1589" s="315"/>
      <c r="S1589" s="352"/>
      <c r="T1589" s="398"/>
      <c r="U1589" s="315"/>
      <c r="V1589" s="399"/>
      <c r="W1589" s="315"/>
      <c r="X1589" s="350"/>
      <c r="Y1589" s="350"/>
      <c r="Z1589" s="350"/>
      <c r="AA1589" s="350"/>
      <c r="AB1589" s="350"/>
      <c r="AC1589" s="350"/>
      <c r="AD1589" s="383"/>
      <c r="AE1589" s="315"/>
      <c r="AF1589" s="375"/>
      <c r="AG1589" s="315"/>
      <c r="AH1589" s="350"/>
      <c r="AI1589" s="350"/>
      <c r="AJ1589" s="350"/>
      <c r="AK1589" s="350"/>
      <c r="AL1589" s="352"/>
      <c r="AM1589" s="350"/>
      <c r="AN1589" s="400"/>
      <c r="AO1589" s="350"/>
      <c r="AP1589" s="401"/>
      <c r="AQ1589" s="336"/>
      <c r="AR1589" s="336"/>
      <c r="AS1589" s="336"/>
      <c r="AT1589" s="336"/>
      <c r="AU1589" s="336"/>
      <c r="AV1589" s="336"/>
      <c r="AW1589" s="336"/>
      <c r="AX1589" s="336"/>
      <c r="AY1589" s="336"/>
      <c r="AZ1589" s="336"/>
      <c r="BA1589" s="336"/>
      <c r="BB1589" s="336"/>
      <c r="BC1589" s="336"/>
      <c r="BD1589" s="336"/>
      <c r="BE1589" s="336"/>
      <c r="BF1589" s="336"/>
    </row>
    <row r="1590" spans="1:58" s="109" customFormat="1" ht="12.95" customHeight="1">
      <c r="A1590" s="404"/>
      <c r="B1590" s="352"/>
      <c r="C1590" s="352"/>
      <c r="D1590" s="352"/>
      <c r="E1590" s="396"/>
      <c r="F1590" s="361"/>
      <c r="G1590" s="315"/>
      <c r="H1590" s="315"/>
      <c r="I1590" s="315"/>
      <c r="J1590" s="315"/>
      <c r="K1590" s="315"/>
      <c r="L1590" s="315"/>
      <c r="M1590" s="345"/>
      <c r="N1590" s="397"/>
      <c r="O1590" s="251" t="str">
        <f>IFERROR(INDEX('Pipe Table'!$A$3:$R$39,MATCH('WELD LOG'!N1590,'Pipe Table'!$A$3:$A$39,),MATCH('WELD LOG'!M1590,'Pipe Table'!$A$3:$R$3,0)),"")</f>
        <v/>
      </c>
      <c r="P1590" s="601">
        <f t="shared" si="24"/>
        <v>0</v>
      </c>
      <c r="Q1590" s="315"/>
      <c r="R1590" s="315"/>
      <c r="S1590" s="352"/>
      <c r="T1590" s="398"/>
      <c r="U1590" s="315"/>
      <c r="V1590" s="399"/>
      <c r="W1590" s="315"/>
      <c r="X1590" s="350"/>
      <c r="Y1590" s="350"/>
      <c r="Z1590" s="350"/>
      <c r="AA1590" s="350"/>
      <c r="AB1590" s="350"/>
      <c r="AC1590" s="350"/>
      <c r="AD1590" s="383"/>
      <c r="AE1590" s="315"/>
      <c r="AF1590" s="375"/>
      <c r="AG1590" s="315"/>
      <c r="AH1590" s="350"/>
      <c r="AI1590" s="350"/>
      <c r="AJ1590" s="350"/>
      <c r="AK1590" s="350"/>
      <c r="AL1590" s="352"/>
      <c r="AM1590" s="350"/>
      <c r="AN1590" s="400"/>
      <c r="AO1590" s="350"/>
      <c r="AP1590" s="401"/>
      <c r="AQ1590" s="336"/>
      <c r="AR1590" s="336"/>
      <c r="AS1590" s="336"/>
      <c r="AT1590" s="336"/>
      <c r="AU1590" s="336"/>
      <c r="AV1590" s="336"/>
      <c r="AW1590" s="336"/>
      <c r="AX1590" s="336"/>
      <c r="AY1590" s="336"/>
      <c r="AZ1590" s="336"/>
      <c r="BA1590" s="336"/>
      <c r="BB1590" s="336"/>
      <c r="BC1590" s="336"/>
      <c r="BD1590" s="336"/>
      <c r="BE1590" s="336"/>
      <c r="BF1590" s="336"/>
    </row>
    <row r="1591" spans="1:58" s="109" customFormat="1" ht="12.95" customHeight="1">
      <c r="A1591" s="394"/>
      <c r="B1591" s="395"/>
      <c r="C1591" s="352"/>
      <c r="D1591" s="352"/>
      <c r="E1591" s="396"/>
      <c r="F1591" s="361"/>
      <c r="G1591" s="315"/>
      <c r="H1591" s="315"/>
      <c r="I1591" s="315"/>
      <c r="J1591" s="315"/>
      <c r="K1591" s="315"/>
      <c r="L1591" s="315"/>
      <c r="M1591" s="345"/>
      <c r="N1591" s="397"/>
      <c r="O1591" s="251" t="str">
        <f>IFERROR(INDEX('Pipe Table'!$A$3:$R$39,MATCH('WELD LOG'!N1591,'Pipe Table'!$A$3:$A$39,),MATCH('WELD LOG'!M1591,'Pipe Table'!$A$3:$R$3,0)),"")</f>
        <v/>
      </c>
      <c r="P1591" s="601">
        <f t="shared" si="24"/>
        <v>0</v>
      </c>
      <c r="Q1591" s="315"/>
      <c r="R1591" s="315"/>
      <c r="S1591" s="352"/>
      <c r="T1591" s="398"/>
      <c r="U1591" s="315"/>
      <c r="V1591" s="399"/>
      <c r="W1591" s="315"/>
      <c r="X1591" s="350"/>
      <c r="Y1591" s="350"/>
      <c r="Z1591" s="350"/>
      <c r="AA1591" s="350"/>
      <c r="AB1591" s="350"/>
      <c r="AC1591" s="350"/>
      <c r="AD1591" s="383"/>
      <c r="AE1591" s="315"/>
      <c r="AF1591" s="375"/>
      <c r="AG1591" s="315"/>
      <c r="AH1591" s="350"/>
      <c r="AI1591" s="350"/>
      <c r="AJ1591" s="350"/>
      <c r="AK1591" s="350"/>
      <c r="AL1591" s="352"/>
      <c r="AM1591" s="350"/>
      <c r="AN1591" s="400"/>
      <c r="AO1591" s="350"/>
      <c r="AP1591" s="401"/>
      <c r="AQ1591" s="336"/>
      <c r="AR1591" s="336"/>
      <c r="AS1591" s="336"/>
      <c r="AT1591" s="336"/>
      <c r="AU1591" s="336"/>
      <c r="AV1591" s="336"/>
      <c r="AW1591" s="336"/>
      <c r="AX1591" s="336"/>
      <c r="AY1591" s="336"/>
      <c r="AZ1591" s="336"/>
      <c r="BA1591" s="336"/>
      <c r="BB1591" s="336"/>
      <c r="BC1591" s="336"/>
      <c r="BD1591" s="336"/>
      <c r="BE1591" s="336"/>
      <c r="BF1591" s="336"/>
    </row>
    <row r="1592" spans="1:58" s="109" customFormat="1" ht="12.95" customHeight="1">
      <c r="A1592" s="394"/>
      <c r="B1592" s="395"/>
      <c r="C1592" s="352"/>
      <c r="D1592" s="352"/>
      <c r="E1592" s="396"/>
      <c r="F1592" s="361"/>
      <c r="G1592" s="315"/>
      <c r="H1592" s="315"/>
      <c r="I1592" s="315"/>
      <c r="J1592" s="315"/>
      <c r="K1592" s="315"/>
      <c r="L1592" s="315"/>
      <c r="M1592" s="345"/>
      <c r="N1592" s="397"/>
      <c r="O1592" s="251" t="str">
        <f>IFERROR(INDEX('Pipe Table'!$A$3:$R$39,MATCH('WELD LOG'!N1592,'Pipe Table'!$A$3:$A$39,),MATCH('WELD LOG'!M1592,'Pipe Table'!$A$3:$R$3,0)),"")</f>
        <v/>
      </c>
      <c r="P1592" s="601">
        <f t="shared" si="24"/>
        <v>0</v>
      </c>
      <c r="Q1592" s="315"/>
      <c r="R1592" s="315"/>
      <c r="S1592" s="352"/>
      <c r="T1592" s="398"/>
      <c r="U1592" s="315"/>
      <c r="V1592" s="399"/>
      <c r="W1592" s="315"/>
      <c r="X1592" s="350"/>
      <c r="Y1592" s="350"/>
      <c r="Z1592" s="350"/>
      <c r="AA1592" s="350"/>
      <c r="AB1592" s="350"/>
      <c r="AC1592" s="350"/>
      <c r="AD1592" s="383"/>
      <c r="AE1592" s="315"/>
      <c r="AF1592" s="375"/>
      <c r="AG1592" s="315"/>
      <c r="AH1592" s="350"/>
      <c r="AI1592" s="350"/>
      <c r="AJ1592" s="350"/>
      <c r="AK1592" s="350"/>
      <c r="AL1592" s="352"/>
      <c r="AM1592" s="350"/>
      <c r="AN1592" s="400"/>
      <c r="AO1592" s="350"/>
      <c r="AP1592" s="401"/>
      <c r="AQ1592" s="336"/>
      <c r="AR1592" s="336"/>
      <c r="AS1592" s="336"/>
      <c r="AT1592" s="336"/>
      <c r="AU1592" s="336"/>
      <c r="AV1592" s="336"/>
      <c r="AW1592" s="336"/>
      <c r="AX1592" s="336"/>
      <c r="AY1592" s="336"/>
      <c r="AZ1592" s="336"/>
      <c r="BA1592" s="336"/>
      <c r="BB1592" s="336"/>
      <c r="BC1592" s="336"/>
      <c r="BD1592" s="336"/>
      <c r="BE1592" s="336"/>
      <c r="BF1592" s="336"/>
    </row>
    <row r="1593" spans="1:58" s="109" customFormat="1" ht="12.95" customHeight="1">
      <c r="A1593" s="394"/>
      <c r="B1593" s="395"/>
      <c r="C1593" s="352"/>
      <c r="D1593" s="352"/>
      <c r="E1593" s="396"/>
      <c r="F1593" s="361"/>
      <c r="G1593" s="315"/>
      <c r="H1593" s="315"/>
      <c r="I1593" s="315"/>
      <c r="J1593" s="315"/>
      <c r="K1593" s="315"/>
      <c r="L1593" s="315"/>
      <c r="M1593" s="345"/>
      <c r="N1593" s="397"/>
      <c r="O1593" s="251" t="str">
        <f>IFERROR(INDEX('Pipe Table'!$A$3:$R$39,MATCH('WELD LOG'!N1593,'Pipe Table'!$A$3:$A$39,),MATCH('WELD LOG'!M1593,'Pipe Table'!$A$3:$R$3,0)),"")</f>
        <v/>
      </c>
      <c r="P1593" s="601">
        <f t="shared" si="24"/>
        <v>0</v>
      </c>
      <c r="Q1593" s="315"/>
      <c r="R1593" s="315"/>
      <c r="S1593" s="352"/>
      <c r="T1593" s="398"/>
      <c r="U1593" s="315"/>
      <c r="V1593" s="399"/>
      <c r="W1593" s="315"/>
      <c r="X1593" s="350"/>
      <c r="Y1593" s="350"/>
      <c r="Z1593" s="350"/>
      <c r="AA1593" s="350"/>
      <c r="AB1593" s="350"/>
      <c r="AC1593" s="350"/>
      <c r="AD1593" s="383"/>
      <c r="AE1593" s="315"/>
      <c r="AF1593" s="375"/>
      <c r="AG1593" s="315"/>
      <c r="AH1593" s="350"/>
      <c r="AI1593" s="350"/>
      <c r="AJ1593" s="350"/>
      <c r="AK1593" s="350"/>
      <c r="AL1593" s="352"/>
      <c r="AM1593" s="350"/>
      <c r="AN1593" s="400"/>
      <c r="AO1593" s="350"/>
      <c r="AP1593" s="401"/>
      <c r="AQ1593" s="336"/>
      <c r="AR1593" s="336"/>
      <c r="AS1593" s="336"/>
      <c r="AT1593" s="336"/>
      <c r="AU1593" s="336"/>
      <c r="AV1593" s="336"/>
      <c r="AW1593" s="336"/>
      <c r="AX1593" s="336"/>
      <c r="AY1593" s="336"/>
      <c r="AZ1593" s="336"/>
      <c r="BA1593" s="336"/>
      <c r="BB1593" s="336"/>
      <c r="BC1593" s="336"/>
      <c r="BD1593" s="336"/>
      <c r="BE1593" s="336"/>
      <c r="BF1593" s="336"/>
    </row>
    <row r="1594" spans="1:58" s="109" customFormat="1" ht="12.95" customHeight="1">
      <c r="A1594" s="394"/>
      <c r="B1594" s="395"/>
      <c r="C1594" s="350"/>
      <c r="D1594" s="350"/>
      <c r="E1594" s="396"/>
      <c r="F1594" s="361"/>
      <c r="G1594" s="315"/>
      <c r="H1594" s="315"/>
      <c r="I1594" s="315"/>
      <c r="J1594" s="315"/>
      <c r="K1594" s="315"/>
      <c r="L1594" s="352"/>
      <c r="M1594" s="345"/>
      <c r="N1594" s="397"/>
      <c r="O1594" s="251" t="str">
        <f>IFERROR(INDEX('Pipe Table'!$A$3:$R$39,MATCH('WELD LOG'!N1594,'Pipe Table'!$A$3:$A$39,),MATCH('WELD LOG'!M1594,'Pipe Table'!$A$3:$R$3,0)),"")</f>
        <v/>
      </c>
      <c r="P1594" s="601">
        <f t="shared" si="24"/>
        <v>0</v>
      </c>
      <c r="Q1594" s="367"/>
      <c r="R1594" s="315"/>
      <c r="S1594" s="352"/>
      <c r="T1594" s="398"/>
      <c r="U1594" s="315"/>
      <c r="V1594" s="399"/>
      <c r="W1594" s="315"/>
      <c r="X1594" s="350"/>
      <c r="Y1594" s="350"/>
      <c r="Z1594" s="350"/>
      <c r="AA1594" s="350"/>
      <c r="AB1594" s="350"/>
      <c r="AC1594" s="350"/>
      <c r="AD1594" s="383"/>
      <c r="AE1594" s="315"/>
      <c r="AF1594" s="375"/>
      <c r="AG1594" s="315"/>
      <c r="AH1594" s="350"/>
      <c r="AI1594" s="350"/>
      <c r="AJ1594" s="350"/>
      <c r="AK1594" s="350"/>
      <c r="AL1594" s="352"/>
      <c r="AM1594" s="350"/>
      <c r="AN1594" s="400"/>
      <c r="AO1594" s="350"/>
      <c r="AP1594" s="401"/>
      <c r="AQ1594" s="336"/>
      <c r="AR1594" s="336"/>
      <c r="AS1594" s="336"/>
      <c r="AT1594" s="336"/>
      <c r="AU1594" s="336"/>
      <c r="AV1594" s="336"/>
      <c r="AW1594" s="336"/>
      <c r="AX1594" s="336"/>
      <c r="AY1594" s="336"/>
      <c r="AZ1594" s="336"/>
      <c r="BA1594" s="336"/>
      <c r="BB1594" s="336"/>
      <c r="BC1594" s="336"/>
      <c r="BD1594" s="336"/>
      <c r="BE1594" s="336"/>
      <c r="BF1594" s="336"/>
    </row>
    <row r="1595" spans="1:58" s="109" customFormat="1" ht="12.95" customHeight="1">
      <c r="A1595" s="394"/>
      <c r="B1595" s="395"/>
      <c r="C1595" s="350"/>
      <c r="D1595" s="350"/>
      <c r="E1595" s="396"/>
      <c r="F1595" s="361"/>
      <c r="G1595" s="315"/>
      <c r="H1595" s="315"/>
      <c r="I1595" s="315"/>
      <c r="J1595" s="315"/>
      <c r="K1595" s="315"/>
      <c r="L1595" s="352"/>
      <c r="M1595" s="345"/>
      <c r="N1595" s="397"/>
      <c r="O1595" s="251" t="str">
        <f>IFERROR(INDEX('Pipe Table'!$A$3:$R$39,MATCH('WELD LOG'!N1595,'Pipe Table'!$A$3:$A$39,),MATCH('WELD LOG'!M1595,'Pipe Table'!$A$3:$R$3,0)),"")</f>
        <v/>
      </c>
      <c r="P1595" s="601">
        <f t="shared" si="24"/>
        <v>0</v>
      </c>
      <c r="Q1595" s="367"/>
      <c r="R1595" s="315"/>
      <c r="S1595" s="352"/>
      <c r="T1595" s="398"/>
      <c r="U1595" s="315"/>
      <c r="V1595" s="399"/>
      <c r="W1595" s="315"/>
      <c r="X1595" s="350"/>
      <c r="Y1595" s="350"/>
      <c r="Z1595" s="350"/>
      <c r="AA1595" s="350"/>
      <c r="AB1595" s="350"/>
      <c r="AC1595" s="350"/>
      <c r="AD1595" s="383"/>
      <c r="AE1595" s="315"/>
      <c r="AF1595" s="375"/>
      <c r="AG1595" s="315"/>
      <c r="AH1595" s="350"/>
      <c r="AI1595" s="350"/>
      <c r="AJ1595" s="350"/>
      <c r="AK1595" s="350"/>
      <c r="AL1595" s="352"/>
      <c r="AM1595" s="350"/>
      <c r="AN1595" s="400"/>
      <c r="AO1595" s="350"/>
      <c r="AP1595" s="401"/>
      <c r="AQ1595" s="336"/>
      <c r="AR1595" s="336"/>
      <c r="AS1595" s="336"/>
      <c r="AT1595" s="336"/>
      <c r="AU1595" s="336"/>
      <c r="AV1595" s="336"/>
      <c r="AW1595" s="336"/>
      <c r="AX1595" s="336"/>
      <c r="AY1595" s="336"/>
      <c r="AZ1595" s="336"/>
      <c r="BA1595" s="336"/>
      <c r="BB1595" s="336"/>
      <c r="BC1595" s="336"/>
      <c r="BD1595" s="336"/>
      <c r="BE1595" s="336"/>
      <c r="BF1595" s="336"/>
    </row>
    <row r="1596" spans="1:58" s="109" customFormat="1" ht="12.95" customHeight="1">
      <c r="A1596" s="394"/>
      <c r="B1596" s="395"/>
      <c r="C1596" s="350"/>
      <c r="D1596" s="350"/>
      <c r="E1596" s="396"/>
      <c r="F1596" s="361"/>
      <c r="G1596" s="315"/>
      <c r="H1596" s="315"/>
      <c r="I1596" s="315"/>
      <c r="J1596" s="315"/>
      <c r="K1596" s="315"/>
      <c r="L1596" s="352"/>
      <c r="M1596" s="345"/>
      <c r="N1596" s="397"/>
      <c r="O1596" s="251" t="str">
        <f>IFERROR(INDEX('Pipe Table'!$A$3:$R$39,MATCH('WELD LOG'!N1596,'Pipe Table'!$A$3:$A$39,),MATCH('WELD LOG'!M1596,'Pipe Table'!$A$3:$R$3,0)),"")</f>
        <v/>
      </c>
      <c r="P1596" s="601">
        <f t="shared" si="24"/>
        <v>0</v>
      </c>
      <c r="Q1596" s="367"/>
      <c r="R1596" s="315"/>
      <c r="S1596" s="352"/>
      <c r="T1596" s="398"/>
      <c r="U1596" s="315"/>
      <c r="V1596" s="399"/>
      <c r="W1596" s="315"/>
      <c r="X1596" s="350"/>
      <c r="Y1596" s="350"/>
      <c r="Z1596" s="350"/>
      <c r="AA1596" s="350"/>
      <c r="AB1596" s="350"/>
      <c r="AC1596" s="350"/>
      <c r="AD1596" s="383"/>
      <c r="AE1596" s="315"/>
      <c r="AF1596" s="375"/>
      <c r="AG1596" s="315"/>
      <c r="AH1596" s="350"/>
      <c r="AI1596" s="350"/>
      <c r="AJ1596" s="350"/>
      <c r="AK1596" s="350"/>
      <c r="AL1596" s="352"/>
      <c r="AM1596" s="350"/>
      <c r="AN1596" s="400"/>
      <c r="AO1596" s="350"/>
      <c r="AP1596" s="401"/>
      <c r="AQ1596" s="336"/>
      <c r="AR1596" s="336"/>
      <c r="AS1596" s="336"/>
      <c r="AT1596" s="336"/>
      <c r="AU1596" s="336"/>
      <c r="AV1596" s="336"/>
      <c r="AW1596" s="336"/>
      <c r="AX1596" s="336"/>
      <c r="AY1596" s="336"/>
      <c r="AZ1596" s="336"/>
      <c r="BA1596" s="336"/>
      <c r="BB1596" s="336"/>
      <c r="BC1596" s="336"/>
      <c r="BD1596" s="336"/>
      <c r="BE1596" s="336"/>
      <c r="BF1596" s="336"/>
    </row>
    <row r="1597" spans="1:58" s="109" customFormat="1" ht="12.95" customHeight="1">
      <c r="A1597" s="394"/>
      <c r="B1597" s="395"/>
      <c r="C1597" s="350"/>
      <c r="D1597" s="350"/>
      <c r="E1597" s="396"/>
      <c r="F1597" s="361"/>
      <c r="G1597" s="315"/>
      <c r="H1597" s="315"/>
      <c r="I1597" s="315"/>
      <c r="J1597" s="315"/>
      <c r="K1597" s="315"/>
      <c r="L1597" s="352"/>
      <c r="M1597" s="345"/>
      <c r="N1597" s="397"/>
      <c r="O1597" s="251" t="str">
        <f>IFERROR(INDEX('Pipe Table'!$A$3:$R$39,MATCH('WELD LOG'!N1597,'Pipe Table'!$A$3:$A$39,),MATCH('WELD LOG'!M1597,'Pipe Table'!$A$3:$R$3,0)),"")</f>
        <v/>
      </c>
      <c r="P1597" s="601">
        <f t="shared" si="24"/>
        <v>0</v>
      </c>
      <c r="Q1597" s="367"/>
      <c r="R1597" s="315"/>
      <c r="S1597" s="352"/>
      <c r="T1597" s="398"/>
      <c r="U1597" s="315"/>
      <c r="V1597" s="399"/>
      <c r="W1597" s="315"/>
      <c r="X1597" s="350"/>
      <c r="Y1597" s="350"/>
      <c r="Z1597" s="350"/>
      <c r="AA1597" s="350"/>
      <c r="AB1597" s="350"/>
      <c r="AC1597" s="350"/>
      <c r="AD1597" s="383"/>
      <c r="AE1597" s="315"/>
      <c r="AF1597" s="375"/>
      <c r="AG1597" s="315"/>
      <c r="AH1597" s="350"/>
      <c r="AI1597" s="350"/>
      <c r="AJ1597" s="350"/>
      <c r="AK1597" s="350"/>
      <c r="AL1597" s="352"/>
      <c r="AM1597" s="350"/>
      <c r="AN1597" s="400"/>
      <c r="AO1597" s="350"/>
      <c r="AP1597" s="401"/>
      <c r="AQ1597" s="336"/>
      <c r="AR1597" s="336"/>
      <c r="AS1597" s="336"/>
      <c r="AT1597" s="336"/>
      <c r="AU1597" s="336"/>
      <c r="AV1597" s="336"/>
      <c r="AW1597" s="336"/>
      <c r="AX1597" s="336"/>
      <c r="AY1597" s="336"/>
      <c r="AZ1597" s="336"/>
      <c r="BA1597" s="336"/>
      <c r="BB1597" s="336"/>
      <c r="BC1597" s="336"/>
      <c r="BD1597" s="336"/>
      <c r="BE1597" s="336"/>
      <c r="BF1597" s="336"/>
    </row>
    <row r="1598" spans="1:58" s="109" customFormat="1" ht="12.95" customHeight="1">
      <c r="A1598" s="394"/>
      <c r="B1598" s="395"/>
      <c r="C1598" s="352"/>
      <c r="D1598" s="352"/>
      <c r="E1598" s="362"/>
      <c r="F1598" s="361"/>
      <c r="G1598" s="315"/>
      <c r="H1598" s="315"/>
      <c r="I1598" s="315"/>
      <c r="J1598" s="315"/>
      <c r="K1598" s="315"/>
      <c r="L1598" s="315"/>
      <c r="M1598" s="345"/>
      <c r="N1598" s="397"/>
      <c r="O1598" s="251" t="str">
        <f>IFERROR(INDEX('Pipe Table'!$A$3:$R$39,MATCH('WELD LOG'!N1598,'Pipe Table'!$A$3:$A$39,),MATCH('WELD LOG'!M1598,'Pipe Table'!$A$3:$R$3,0)),"")</f>
        <v/>
      </c>
      <c r="P1598" s="601">
        <f t="shared" si="24"/>
        <v>0</v>
      </c>
      <c r="Q1598" s="315"/>
      <c r="R1598" s="315"/>
      <c r="S1598" s="352"/>
      <c r="T1598" s="398"/>
      <c r="U1598" s="315"/>
      <c r="V1598" s="399"/>
      <c r="W1598" s="315"/>
      <c r="X1598" s="350"/>
      <c r="Y1598" s="350"/>
      <c r="Z1598" s="350"/>
      <c r="AA1598" s="350"/>
      <c r="AB1598" s="350"/>
      <c r="AC1598" s="350"/>
      <c r="AD1598" s="383"/>
      <c r="AE1598" s="315"/>
      <c r="AF1598" s="375"/>
      <c r="AG1598" s="315"/>
      <c r="AH1598" s="350"/>
      <c r="AI1598" s="350"/>
      <c r="AJ1598" s="350"/>
      <c r="AK1598" s="350"/>
      <c r="AL1598" s="352"/>
      <c r="AM1598" s="350"/>
      <c r="AN1598" s="400"/>
      <c r="AO1598" s="350"/>
      <c r="AP1598" s="401"/>
      <c r="AQ1598" s="336"/>
      <c r="AR1598" s="336"/>
      <c r="AS1598" s="336"/>
      <c r="AT1598" s="336"/>
      <c r="AU1598" s="336"/>
      <c r="AV1598" s="336"/>
      <c r="AW1598" s="336"/>
      <c r="AX1598" s="336"/>
      <c r="AY1598" s="336"/>
      <c r="AZ1598" s="336"/>
      <c r="BA1598" s="336"/>
      <c r="BB1598" s="336"/>
      <c r="BC1598" s="336"/>
      <c r="BD1598" s="336"/>
      <c r="BE1598" s="336"/>
      <c r="BF1598" s="336"/>
    </row>
    <row r="1599" spans="1:58" s="109" customFormat="1" ht="12.95" customHeight="1">
      <c r="A1599" s="394"/>
      <c r="B1599" s="395"/>
      <c r="C1599" s="352"/>
      <c r="D1599" s="352"/>
      <c r="E1599" s="362"/>
      <c r="F1599" s="361"/>
      <c r="G1599" s="315"/>
      <c r="H1599" s="315"/>
      <c r="I1599" s="315"/>
      <c r="J1599" s="315"/>
      <c r="K1599" s="315"/>
      <c r="L1599" s="315"/>
      <c r="M1599" s="345"/>
      <c r="N1599" s="397"/>
      <c r="O1599" s="251" t="str">
        <f>IFERROR(INDEX('Pipe Table'!$A$3:$R$39,MATCH('WELD LOG'!N1599,'Pipe Table'!$A$3:$A$39,),MATCH('WELD LOG'!M1599,'Pipe Table'!$A$3:$R$3,0)),"")</f>
        <v/>
      </c>
      <c r="P1599" s="601">
        <f t="shared" si="24"/>
        <v>0</v>
      </c>
      <c r="Q1599" s="315"/>
      <c r="R1599" s="315"/>
      <c r="S1599" s="352"/>
      <c r="T1599" s="398"/>
      <c r="U1599" s="315"/>
      <c r="V1599" s="399"/>
      <c r="W1599" s="315"/>
      <c r="X1599" s="350"/>
      <c r="Y1599" s="350"/>
      <c r="Z1599" s="350"/>
      <c r="AA1599" s="350"/>
      <c r="AB1599" s="350"/>
      <c r="AC1599" s="350"/>
      <c r="AD1599" s="383"/>
      <c r="AE1599" s="315"/>
      <c r="AF1599" s="375"/>
      <c r="AG1599" s="315"/>
      <c r="AH1599" s="350"/>
      <c r="AI1599" s="350"/>
      <c r="AJ1599" s="350"/>
      <c r="AK1599" s="350"/>
      <c r="AL1599" s="352"/>
      <c r="AM1599" s="350"/>
      <c r="AN1599" s="400"/>
      <c r="AO1599" s="350"/>
      <c r="AP1599" s="401"/>
      <c r="AQ1599" s="336"/>
      <c r="AR1599" s="336"/>
      <c r="AS1599" s="336"/>
      <c r="AT1599" s="336"/>
      <c r="AU1599" s="336"/>
      <c r="AV1599" s="336"/>
      <c r="AW1599" s="336"/>
      <c r="AX1599" s="336"/>
      <c r="AY1599" s="336"/>
      <c r="AZ1599" s="336"/>
      <c r="BA1599" s="336"/>
      <c r="BB1599" s="336"/>
      <c r="BC1599" s="336"/>
      <c r="BD1599" s="336"/>
      <c r="BE1599" s="336"/>
      <c r="BF1599" s="336"/>
    </row>
    <row r="1600" spans="1:58" s="109" customFormat="1" ht="12.95" customHeight="1">
      <c r="A1600" s="404"/>
      <c r="B1600" s="395"/>
      <c r="C1600" s="352"/>
      <c r="D1600" s="352"/>
      <c r="E1600" s="396"/>
      <c r="F1600" s="361"/>
      <c r="G1600" s="315"/>
      <c r="H1600" s="315"/>
      <c r="I1600" s="315"/>
      <c r="J1600" s="315"/>
      <c r="K1600" s="315"/>
      <c r="L1600" s="315"/>
      <c r="M1600" s="345"/>
      <c r="N1600" s="397"/>
      <c r="O1600" s="251" t="str">
        <f>IFERROR(INDEX('Pipe Table'!$A$3:$R$39,MATCH('WELD LOG'!N1600,'Pipe Table'!$A$3:$A$39,),MATCH('WELD LOG'!M1600,'Pipe Table'!$A$3:$R$3,0)),"")</f>
        <v/>
      </c>
      <c r="P1600" s="601">
        <f t="shared" si="24"/>
        <v>0</v>
      </c>
      <c r="Q1600" s="315"/>
      <c r="R1600" s="315"/>
      <c r="S1600" s="352"/>
      <c r="T1600" s="398"/>
      <c r="U1600" s="315"/>
      <c r="V1600" s="399"/>
      <c r="W1600" s="315"/>
      <c r="X1600" s="350"/>
      <c r="Y1600" s="350"/>
      <c r="Z1600" s="350"/>
      <c r="AA1600" s="350"/>
      <c r="AB1600" s="350"/>
      <c r="AC1600" s="350"/>
      <c r="AD1600" s="383"/>
      <c r="AE1600" s="315"/>
      <c r="AF1600" s="375"/>
      <c r="AG1600" s="315"/>
      <c r="AH1600" s="350"/>
      <c r="AI1600" s="350"/>
      <c r="AJ1600" s="350"/>
      <c r="AK1600" s="350"/>
      <c r="AL1600" s="352"/>
      <c r="AM1600" s="350"/>
      <c r="AN1600" s="400"/>
      <c r="AO1600" s="350"/>
      <c r="AP1600" s="401"/>
      <c r="AQ1600" s="336"/>
      <c r="AR1600" s="336"/>
      <c r="AS1600" s="336"/>
      <c r="AT1600" s="336"/>
      <c r="AU1600" s="336"/>
      <c r="AV1600" s="336"/>
      <c r="AW1600" s="336"/>
      <c r="AX1600" s="336"/>
      <c r="AY1600" s="336"/>
      <c r="AZ1600" s="336"/>
      <c r="BA1600" s="336"/>
      <c r="BB1600" s="336"/>
      <c r="BC1600" s="336"/>
      <c r="BD1600" s="336"/>
      <c r="BE1600" s="336"/>
      <c r="BF1600" s="336"/>
    </row>
    <row r="1601" spans="1:58" s="109" customFormat="1" ht="12.95" customHeight="1">
      <c r="A1601" s="404"/>
      <c r="B1601" s="395"/>
      <c r="C1601" s="352"/>
      <c r="D1601" s="352"/>
      <c r="E1601" s="396"/>
      <c r="F1601" s="361"/>
      <c r="G1601" s="315"/>
      <c r="H1601" s="315"/>
      <c r="I1601" s="315"/>
      <c r="J1601" s="315"/>
      <c r="K1601" s="315"/>
      <c r="L1601" s="315"/>
      <c r="M1601" s="345"/>
      <c r="N1601" s="397"/>
      <c r="O1601" s="251" t="str">
        <f>IFERROR(INDEX('Pipe Table'!$A$3:$R$39,MATCH('WELD LOG'!N1601,'Pipe Table'!$A$3:$A$39,),MATCH('WELD LOG'!M1601,'Pipe Table'!$A$3:$R$3,0)),"")</f>
        <v/>
      </c>
      <c r="P1601" s="601">
        <f t="shared" si="24"/>
        <v>0</v>
      </c>
      <c r="Q1601" s="315"/>
      <c r="R1601" s="315"/>
      <c r="S1601" s="352"/>
      <c r="T1601" s="398"/>
      <c r="U1601" s="315"/>
      <c r="V1601" s="399"/>
      <c r="W1601" s="315"/>
      <c r="X1601" s="350"/>
      <c r="Y1601" s="350"/>
      <c r="Z1601" s="350"/>
      <c r="AA1601" s="350"/>
      <c r="AB1601" s="350"/>
      <c r="AC1601" s="350"/>
      <c r="AD1601" s="383"/>
      <c r="AE1601" s="315"/>
      <c r="AF1601" s="375"/>
      <c r="AG1601" s="315"/>
      <c r="AH1601" s="350"/>
      <c r="AI1601" s="350"/>
      <c r="AJ1601" s="350"/>
      <c r="AK1601" s="350"/>
      <c r="AL1601" s="352"/>
      <c r="AM1601" s="350"/>
      <c r="AN1601" s="400"/>
      <c r="AO1601" s="350"/>
      <c r="AP1601" s="401"/>
      <c r="AQ1601" s="336"/>
      <c r="AR1601" s="336"/>
      <c r="AS1601" s="336"/>
      <c r="AT1601" s="336"/>
      <c r="AU1601" s="336"/>
      <c r="AV1601" s="336"/>
      <c r="AW1601" s="336"/>
      <c r="AX1601" s="336"/>
      <c r="AY1601" s="336"/>
      <c r="AZ1601" s="336"/>
      <c r="BA1601" s="336"/>
      <c r="BB1601" s="336"/>
      <c r="BC1601" s="336"/>
      <c r="BD1601" s="336"/>
      <c r="BE1601" s="336"/>
      <c r="BF1601" s="336"/>
    </row>
    <row r="1602" spans="1:58" s="109" customFormat="1" ht="12.95" customHeight="1">
      <c r="A1602" s="394"/>
      <c r="B1602" s="395"/>
      <c r="C1602" s="352"/>
      <c r="D1602" s="352"/>
      <c r="E1602" s="362"/>
      <c r="F1602" s="361"/>
      <c r="G1602" s="315"/>
      <c r="H1602" s="315"/>
      <c r="I1602" s="315"/>
      <c r="J1602" s="315"/>
      <c r="K1602" s="315"/>
      <c r="L1602" s="315"/>
      <c r="M1602" s="345"/>
      <c r="N1602" s="397"/>
      <c r="O1602" s="251" t="str">
        <f>IFERROR(INDEX('Pipe Table'!$A$3:$R$39,MATCH('WELD LOG'!N1602,'Pipe Table'!$A$3:$A$39,),MATCH('WELD LOG'!M1602,'Pipe Table'!$A$3:$R$3,0)),"")</f>
        <v/>
      </c>
      <c r="P1602" s="601">
        <f t="shared" si="24"/>
        <v>0</v>
      </c>
      <c r="Q1602" s="315"/>
      <c r="R1602" s="315"/>
      <c r="S1602" s="352"/>
      <c r="T1602" s="398"/>
      <c r="U1602" s="315"/>
      <c r="V1602" s="399"/>
      <c r="W1602" s="315"/>
      <c r="X1602" s="350"/>
      <c r="Y1602" s="350"/>
      <c r="Z1602" s="350"/>
      <c r="AA1602" s="350"/>
      <c r="AB1602" s="350"/>
      <c r="AC1602" s="350"/>
      <c r="AD1602" s="383"/>
      <c r="AE1602" s="315"/>
      <c r="AF1602" s="375"/>
      <c r="AG1602" s="315"/>
      <c r="AH1602" s="350"/>
      <c r="AI1602" s="350"/>
      <c r="AJ1602" s="350"/>
      <c r="AK1602" s="350"/>
      <c r="AL1602" s="352"/>
      <c r="AM1602" s="350"/>
      <c r="AN1602" s="400"/>
      <c r="AO1602" s="350"/>
      <c r="AP1602" s="401"/>
      <c r="AQ1602" s="336"/>
      <c r="AR1602" s="336"/>
      <c r="AS1602" s="336"/>
      <c r="AT1602" s="336"/>
      <c r="AU1602" s="336"/>
      <c r="AV1602" s="336"/>
      <c r="AW1602" s="336"/>
      <c r="AX1602" s="336"/>
      <c r="AY1602" s="336"/>
      <c r="AZ1602" s="336"/>
      <c r="BA1602" s="336"/>
      <c r="BB1602" s="336"/>
      <c r="BC1602" s="336"/>
      <c r="BD1602" s="336"/>
      <c r="BE1602" s="336"/>
      <c r="BF1602" s="336"/>
    </row>
    <row r="1603" spans="1:58" s="109" customFormat="1" ht="12.95" customHeight="1">
      <c r="A1603" s="394"/>
      <c r="B1603" s="395"/>
      <c r="C1603" s="352"/>
      <c r="D1603" s="352"/>
      <c r="E1603" s="362"/>
      <c r="F1603" s="361"/>
      <c r="G1603" s="315"/>
      <c r="H1603" s="315"/>
      <c r="I1603" s="315"/>
      <c r="J1603" s="315"/>
      <c r="K1603" s="315"/>
      <c r="L1603" s="315"/>
      <c r="M1603" s="345"/>
      <c r="N1603" s="397"/>
      <c r="O1603" s="251" t="str">
        <f>IFERROR(INDEX('Pipe Table'!$A$3:$R$39,MATCH('WELD LOG'!N1603,'Pipe Table'!$A$3:$A$39,),MATCH('WELD LOG'!M1603,'Pipe Table'!$A$3:$R$3,0)),"")</f>
        <v/>
      </c>
      <c r="P1603" s="601">
        <f t="shared" si="24"/>
        <v>0</v>
      </c>
      <c r="Q1603" s="315"/>
      <c r="R1603" s="315"/>
      <c r="S1603" s="352"/>
      <c r="T1603" s="398"/>
      <c r="U1603" s="315"/>
      <c r="V1603" s="399"/>
      <c r="W1603" s="315"/>
      <c r="X1603" s="350"/>
      <c r="Y1603" s="350"/>
      <c r="Z1603" s="350"/>
      <c r="AA1603" s="350"/>
      <c r="AB1603" s="350"/>
      <c r="AC1603" s="350"/>
      <c r="AD1603" s="383"/>
      <c r="AE1603" s="315"/>
      <c r="AF1603" s="375"/>
      <c r="AG1603" s="315"/>
      <c r="AH1603" s="350"/>
      <c r="AI1603" s="350"/>
      <c r="AJ1603" s="350"/>
      <c r="AK1603" s="350"/>
      <c r="AL1603" s="352"/>
      <c r="AM1603" s="350"/>
      <c r="AN1603" s="400"/>
      <c r="AO1603" s="350"/>
      <c r="AP1603" s="401"/>
      <c r="AQ1603" s="336"/>
      <c r="AR1603" s="336"/>
      <c r="AS1603" s="336"/>
      <c r="AT1603" s="336"/>
      <c r="AU1603" s="336"/>
      <c r="AV1603" s="336"/>
      <c r="AW1603" s="336"/>
      <c r="AX1603" s="336"/>
      <c r="AY1603" s="336"/>
      <c r="AZ1603" s="336"/>
      <c r="BA1603" s="336"/>
      <c r="BB1603" s="336"/>
      <c r="BC1603" s="336"/>
      <c r="BD1603" s="336"/>
      <c r="BE1603" s="336"/>
      <c r="BF1603" s="336"/>
    </row>
    <row r="1604" spans="1:58" s="109" customFormat="1" ht="12.95" customHeight="1">
      <c r="A1604" s="394"/>
      <c r="B1604" s="395"/>
      <c r="C1604" s="352"/>
      <c r="D1604" s="352"/>
      <c r="E1604" s="362"/>
      <c r="F1604" s="361"/>
      <c r="G1604" s="315"/>
      <c r="H1604" s="315"/>
      <c r="I1604" s="315"/>
      <c r="J1604" s="315"/>
      <c r="K1604" s="315"/>
      <c r="L1604" s="315"/>
      <c r="M1604" s="345"/>
      <c r="N1604" s="397"/>
      <c r="O1604" s="251" t="str">
        <f>IFERROR(INDEX('Pipe Table'!$A$3:$R$39,MATCH('WELD LOG'!N1604,'Pipe Table'!$A$3:$A$39,),MATCH('WELD LOG'!M1604,'Pipe Table'!$A$3:$R$3,0)),"")</f>
        <v/>
      </c>
      <c r="P1604" s="601">
        <f t="shared" si="24"/>
        <v>0</v>
      </c>
      <c r="Q1604" s="315"/>
      <c r="R1604" s="315"/>
      <c r="S1604" s="352"/>
      <c r="T1604" s="398"/>
      <c r="U1604" s="315"/>
      <c r="V1604" s="399"/>
      <c r="W1604" s="315"/>
      <c r="X1604" s="350"/>
      <c r="Y1604" s="350"/>
      <c r="Z1604" s="350"/>
      <c r="AA1604" s="350"/>
      <c r="AB1604" s="350"/>
      <c r="AC1604" s="350"/>
      <c r="AD1604" s="383"/>
      <c r="AE1604" s="315"/>
      <c r="AF1604" s="375"/>
      <c r="AG1604" s="315"/>
      <c r="AH1604" s="350"/>
      <c r="AI1604" s="350"/>
      <c r="AJ1604" s="350"/>
      <c r="AK1604" s="350"/>
      <c r="AL1604" s="352"/>
      <c r="AM1604" s="350"/>
      <c r="AN1604" s="400"/>
      <c r="AO1604" s="350"/>
      <c r="AP1604" s="401"/>
      <c r="AQ1604" s="336"/>
      <c r="AR1604" s="336"/>
      <c r="AS1604" s="336"/>
      <c r="AT1604" s="336"/>
      <c r="AU1604" s="336"/>
      <c r="AV1604" s="336"/>
      <c r="AW1604" s="336"/>
      <c r="AX1604" s="336"/>
      <c r="AY1604" s="336"/>
      <c r="AZ1604" s="336"/>
      <c r="BA1604" s="336"/>
      <c r="BB1604" s="336"/>
      <c r="BC1604" s="336"/>
      <c r="BD1604" s="336"/>
      <c r="BE1604" s="336"/>
      <c r="BF1604" s="336"/>
    </row>
    <row r="1605" spans="1:58" s="109" customFormat="1" ht="12.95" customHeight="1">
      <c r="A1605" s="394"/>
      <c r="B1605" s="395"/>
      <c r="C1605" s="352"/>
      <c r="D1605" s="352"/>
      <c r="E1605" s="362"/>
      <c r="F1605" s="361"/>
      <c r="G1605" s="315"/>
      <c r="H1605" s="315"/>
      <c r="I1605" s="315"/>
      <c r="J1605" s="315"/>
      <c r="K1605" s="315"/>
      <c r="L1605" s="315"/>
      <c r="M1605" s="345"/>
      <c r="N1605" s="397"/>
      <c r="O1605" s="251" t="str">
        <f>IFERROR(INDEX('Pipe Table'!$A$3:$R$39,MATCH('WELD LOG'!N1605,'Pipe Table'!$A$3:$A$39,),MATCH('WELD LOG'!M1605,'Pipe Table'!$A$3:$R$3,0)),"")</f>
        <v/>
      </c>
      <c r="P1605" s="601">
        <f t="shared" si="24"/>
        <v>0</v>
      </c>
      <c r="Q1605" s="315"/>
      <c r="R1605" s="315"/>
      <c r="S1605" s="352"/>
      <c r="T1605" s="398"/>
      <c r="U1605" s="315"/>
      <c r="V1605" s="399"/>
      <c r="W1605" s="315"/>
      <c r="X1605" s="350"/>
      <c r="Y1605" s="350"/>
      <c r="Z1605" s="350"/>
      <c r="AA1605" s="350"/>
      <c r="AB1605" s="350"/>
      <c r="AC1605" s="350"/>
      <c r="AD1605" s="383"/>
      <c r="AE1605" s="315"/>
      <c r="AF1605" s="375"/>
      <c r="AG1605" s="315"/>
      <c r="AH1605" s="350"/>
      <c r="AI1605" s="350"/>
      <c r="AJ1605" s="350"/>
      <c r="AK1605" s="350"/>
      <c r="AL1605" s="352"/>
      <c r="AM1605" s="350"/>
      <c r="AN1605" s="400"/>
      <c r="AO1605" s="350"/>
      <c r="AP1605" s="401"/>
      <c r="AQ1605" s="336"/>
      <c r="AR1605" s="336"/>
      <c r="AS1605" s="336"/>
      <c r="AT1605" s="336"/>
      <c r="AU1605" s="336"/>
      <c r="AV1605" s="336"/>
      <c r="AW1605" s="336"/>
      <c r="AX1605" s="336"/>
      <c r="AY1605" s="336"/>
      <c r="AZ1605" s="336"/>
      <c r="BA1605" s="336"/>
      <c r="BB1605" s="336"/>
      <c r="BC1605" s="336"/>
      <c r="BD1605" s="336"/>
      <c r="BE1605" s="336"/>
      <c r="BF1605" s="336"/>
    </row>
    <row r="1606" spans="1:58" s="109" customFormat="1" ht="12.95" customHeight="1">
      <c r="A1606" s="404"/>
      <c r="B1606" s="352"/>
      <c r="C1606" s="352"/>
      <c r="D1606" s="352"/>
      <c r="E1606" s="396"/>
      <c r="F1606" s="361"/>
      <c r="G1606" s="315"/>
      <c r="H1606" s="315"/>
      <c r="I1606" s="315"/>
      <c r="J1606" s="315"/>
      <c r="K1606" s="315"/>
      <c r="L1606" s="315"/>
      <c r="M1606" s="345"/>
      <c r="N1606" s="397"/>
      <c r="O1606" s="251" t="str">
        <f>IFERROR(INDEX('Pipe Table'!$A$3:$R$39,MATCH('WELD LOG'!N1606,'Pipe Table'!$A$3:$A$39,),MATCH('WELD LOG'!M1606,'Pipe Table'!$A$3:$R$3,0)),"")</f>
        <v/>
      </c>
      <c r="P1606" s="601">
        <f t="shared" ref="P1606:P1669" si="25">N1606*PI()</f>
        <v>0</v>
      </c>
      <c r="Q1606" s="315"/>
      <c r="R1606" s="315"/>
      <c r="S1606" s="352"/>
      <c r="T1606" s="398"/>
      <c r="U1606" s="315"/>
      <c r="V1606" s="399"/>
      <c r="W1606" s="315"/>
      <c r="X1606" s="350"/>
      <c r="Y1606" s="350"/>
      <c r="Z1606" s="350"/>
      <c r="AA1606" s="350"/>
      <c r="AB1606" s="350"/>
      <c r="AC1606" s="350"/>
      <c r="AD1606" s="383"/>
      <c r="AE1606" s="315"/>
      <c r="AF1606" s="375"/>
      <c r="AG1606" s="315"/>
      <c r="AH1606" s="350"/>
      <c r="AI1606" s="350"/>
      <c r="AJ1606" s="350"/>
      <c r="AK1606" s="350"/>
      <c r="AL1606" s="352"/>
      <c r="AM1606" s="350"/>
      <c r="AN1606" s="400"/>
      <c r="AO1606" s="350"/>
      <c r="AP1606" s="401"/>
      <c r="AQ1606" s="336"/>
      <c r="AR1606" s="336"/>
      <c r="AS1606" s="336"/>
      <c r="AT1606" s="336"/>
      <c r="AU1606" s="336"/>
      <c r="AV1606" s="336"/>
      <c r="AW1606" s="336"/>
      <c r="AX1606" s="336"/>
      <c r="AY1606" s="336"/>
      <c r="AZ1606" s="336"/>
      <c r="BA1606" s="336"/>
      <c r="BB1606" s="336"/>
      <c r="BC1606" s="336"/>
      <c r="BD1606" s="336"/>
      <c r="BE1606" s="336"/>
      <c r="BF1606" s="336"/>
    </row>
    <row r="1607" spans="1:58" s="109" customFormat="1" ht="12.95" customHeight="1">
      <c r="A1607" s="404"/>
      <c r="B1607" s="395"/>
      <c r="C1607" s="352"/>
      <c r="D1607" s="352"/>
      <c r="E1607" s="396"/>
      <c r="F1607" s="361"/>
      <c r="G1607" s="315"/>
      <c r="H1607" s="315"/>
      <c r="I1607" s="315"/>
      <c r="J1607" s="315"/>
      <c r="K1607" s="315"/>
      <c r="L1607" s="315"/>
      <c r="M1607" s="345"/>
      <c r="N1607" s="397"/>
      <c r="O1607" s="251" t="str">
        <f>IFERROR(INDEX('Pipe Table'!$A$3:$R$39,MATCH('WELD LOG'!N1607,'Pipe Table'!$A$3:$A$39,),MATCH('WELD LOG'!M1607,'Pipe Table'!$A$3:$R$3,0)),"")</f>
        <v/>
      </c>
      <c r="P1607" s="601">
        <f t="shared" si="25"/>
        <v>0</v>
      </c>
      <c r="Q1607" s="315"/>
      <c r="R1607" s="315"/>
      <c r="S1607" s="352"/>
      <c r="T1607" s="398"/>
      <c r="U1607" s="315"/>
      <c r="V1607" s="399"/>
      <c r="W1607" s="315"/>
      <c r="X1607" s="350"/>
      <c r="Y1607" s="350"/>
      <c r="Z1607" s="350"/>
      <c r="AA1607" s="350"/>
      <c r="AB1607" s="350"/>
      <c r="AC1607" s="350"/>
      <c r="AD1607" s="383"/>
      <c r="AE1607" s="315"/>
      <c r="AF1607" s="375"/>
      <c r="AG1607" s="315"/>
      <c r="AH1607" s="350"/>
      <c r="AI1607" s="350"/>
      <c r="AJ1607" s="350"/>
      <c r="AK1607" s="350"/>
      <c r="AL1607" s="352"/>
      <c r="AM1607" s="350"/>
      <c r="AN1607" s="400"/>
      <c r="AO1607" s="350"/>
      <c r="AP1607" s="401"/>
      <c r="AQ1607" s="336"/>
      <c r="AR1607" s="336"/>
      <c r="AS1607" s="336"/>
      <c r="AT1607" s="336"/>
      <c r="AU1607" s="336"/>
      <c r="AV1607" s="336"/>
      <c r="AW1607" s="336"/>
      <c r="AX1607" s="336"/>
      <c r="AY1607" s="336"/>
      <c r="AZ1607" s="336"/>
      <c r="BA1607" s="336"/>
      <c r="BB1607" s="336"/>
      <c r="BC1607" s="336"/>
      <c r="BD1607" s="336"/>
      <c r="BE1607" s="336"/>
      <c r="BF1607" s="336"/>
    </row>
    <row r="1608" spans="1:58" s="109" customFormat="1" ht="12.95" customHeight="1">
      <c r="A1608" s="404"/>
      <c r="B1608" s="395"/>
      <c r="C1608" s="352"/>
      <c r="D1608" s="352"/>
      <c r="E1608" s="396"/>
      <c r="F1608" s="361"/>
      <c r="G1608" s="315"/>
      <c r="H1608" s="315"/>
      <c r="I1608" s="315"/>
      <c r="J1608" s="315"/>
      <c r="K1608" s="315"/>
      <c r="L1608" s="315"/>
      <c r="M1608" s="345"/>
      <c r="N1608" s="397"/>
      <c r="O1608" s="251" t="str">
        <f>IFERROR(INDEX('Pipe Table'!$A$3:$R$39,MATCH('WELD LOG'!N1608,'Pipe Table'!$A$3:$A$39,),MATCH('WELD LOG'!M1608,'Pipe Table'!$A$3:$R$3,0)),"")</f>
        <v/>
      </c>
      <c r="P1608" s="601">
        <f t="shared" si="25"/>
        <v>0</v>
      </c>
      <c r="Q1608" s="315"/>
      <c r="R1608" s="315"/>
      <c r="S1608" s="352"/>
      <c r="T1608" s="398"/>
      <c r="U1608" s="315"/>
      <c r="V1608" s="399"/>
      <c r="W1608" s="315"/>
      <c r="X1608" s="350"/>
      <c r="Y1608" s="350"/>
      <c r="Z1608" s="350"/>
      <c r="AA1608" s="350"/>
      <c r="AB1608" s="350"/>
      <c r="AC1608" s="350"/>
      <c r="AD1608" s="383"/>
      <c r="AE1608" s="315"/>
      <c r="AF1608" s="375"/>
      <c r="AG1608" s="315"/>
      <c r="AH1608" s="350"/>
      <c r="AI1608" s="350"/>
      <c r="AJ1608" s="350"/>
      <c r="AK1608" s="350"/>
      <c r="AL1608" s="352"/>
      <c r="AM1608" s="350"/>
      <c r="AN1608" s="400"/>
      <c r="AO1608" s="350"/>
      <c r="AP1608" s="401"/>
      <c r="AQ1608" s="336"/>
      <c r="AR1608" s="336"/>
      <c r="AS1608" s="336"/>
      <c r="AT1608" s="336"/>
      <c r="AU1608" s="336"/>
      <c r="AV1608" s="336"/>
      <c r="AW1608" s="336"/>
      <c r="AX1608" s="336"/>
      <c r="AY1608" s="336"/>
      <c r="AZ1608" s="336"/>
      <c r="BA1608" s="336"/>
      <c r="BB1608" s="336"/>
      <c r="BC1608" s="336"/>
      <c r="BD1608" s="336"/>
      <c r="BE1608" s="336"/>
      <c r="BF1608" s="336"/>
    </row>
    <row r="1609" spans="1:58" s="109" customFormat="1" ht="12.95" customHeight="1">
      <c r="A1609" s="404"/>
      <c r="B1609" s="395"/>
      <c r="C1609" s="352"/>
      <c r="D1609" s="352"/>
      <c r="E1609" s="396"/>
      <c r="F1609" s="361"/>
      <c r="G1609" s="315"/>
      <c r="H1609" s="315"/>
      <c r="I1609" s="315"/>
      <c r="J1609" s="315"/>
      <c r="K1609" s="315"/>
      <c r="L1609" s="315"/>
      <c r="M1609" s="345"/>
      <c r="N1609" s="397"/>
      <c r="O1609" s="251" t="str">
        <f>IFERROR(INDEX('Pipe Table'!$A$3:$R$39,MATCH('WELD LOG'!N1609,'Pipe Table'!$A$3:$A$39,),MATCH('WELD LOG'!M1609,'Pipe Table'!$A$3:$R$3,0)),"")</f>
        <v/>
      </c>
      <c r="P1609" s="601">
        <f t="shared" si="25"/>
        <v>0</v>
      </c>
      <c r="Q1609" s="315"/>
      <c r="R1609" s="315"/>
      <c r="S1609" s="352"/>
      <c r="T1609" s="398"/>
      <c r="U1609" s="315"/>
      <c r="V1609" s="399"/>
      <c r="W1609" s="315"/>
      <c r="X1609" s="350"/>
      <c r="Y1609" s="350"/>
      <c r="Z1609" s="350"/>
      <c r="AA1609" s="350"/>
      <c r="AB1609" s="350"/>
      <c r="AC1609" s="350"/>
      <c r="AD1609" s="383"/>
      <c r="AE1609" s="315"/>
      <c r="AF1609" s="375"/>
      <c r="AG1609" s="315"/>
      <c r="AH1609" s="350"/>
      <c r="AI1609" s="350"/>
      <c r="AJ1609" s="350"/>
      <c r="AK1609" s="350"/>
      <c r="AL1609" s="352"/>
      <c r="AM1609" s="350"/>
      <c r="AN1609" s="400"/>
      <c r="AO1609" s="350"/>
      <c r="AP1609" s="401"/>
      <c r="AQ1609" s="336"/>
      <c r="AR1609" s="336"/>
      <c r="AS1609" s="336"/>
      <c r="AT1609" s="336"/>
      <c r="AU1609" s="336"/>
      <c r="AV1609" s="336"/>
      <c r="AW1609" s="336"/>
      <c r="AX1609" s="336"/>
      <c r="AY1609" s="336"/>
      <c r="AZ1609" s="336"/>
      <c r="BA1609" s="336"/>
      <c r="BB1609" s="336"/>
      <c r="BC1609" s="336"/>
      <c r="BD1609" s="336"/>
      <c r="BE1609" s="336"/>
      <c r="BF1609" s="336"/>
    </row>
    <row r="1610" spans="1:58" s="109" customFormat="1" ht="12.95" customHeight="1">
      <c r="A1610" s="404"/>
      <c r="B1610" s="395"/>
      <c r="C1610" s="352"/>
      <c r="D1610" s="352"/>
      <c r="E1610" s="396"/>
      <c r="F1610" s="361"/>
      <c r="G1610" s="315"/>
      <c r="H1610" s="315"/>
      <c r="I1610" s="315"/>
      <c r="J1610" s="315"/>
      <c r="K1610" s="315"/>
      <c r="L1610" s="315"/>
      <c r="M1610" s="345"/>
      <c r="N1610" s="397"/>
      <c r="O1610" s="251" t="str">
        <f>IFERROR(INDEX('Pipe Table'!$A$3:$R$39,MATCH('WELD LOG'!N1610,'Pipe Table'!$A$3:$A$39,),MATCH('WELD LOG'!M1610,'Pipe Table'!$A$3:$R$3,0)),"")</f>
        <v/>
      </c>
      <c r="P1610" s="601">
        <f t="shared" si="25"/>
        <v>0</v>
      </c>
      <c r="Q1610" s="315"/>
      <c r="R1610" s="315"/>
      <c r="S1610" s="352"/>
      <c r="T1610" s="398"/>
      <c r="U1610" s="315"/>
      <c r="V1610" s="399"/>
      <c r="W1610" s="315"/>
      <c r="X1610" s="350"/>
      <c r="Y1610" s="350"/>
      <c r="Z1610" s="350"/>
      <c r="AA1610" s="350"/>
      <c r="AB1610" s="350"/>
      <c r="AC1610" s="350"/>
      <c r="AD1610" s="383"/>
      <c r="AE1610" s="315"/>
      <c r="AF1610" s="375"/>
      <c r="AG1610" s="315"/>
      <c r="AH1610" s="350"/>
      <c r="AI1610" s="350"/>
      <c r="AJ1610" s="350"/>
      <c r="AK1610" s="350"/>
      <c r="AL1610" s="352"/>
      <c r="AM1610" s="350"/>
      <c r="AN1610" s="400"/>
      <c r="AO1610" s="350"/>
      <c r="AP1610" s="401"/>
      <c r="AQ1610" s="336"/>
      <c r="AR1610" s="336"/>
      <c r="AS1610" s="336"/>
      <c r="AT1610" s="336"/>
      <c r="AU1610" s="336"/>
      <c r="AV1610" s="336"/>
      <c r="AW1610" s="336"/>
      <c r="AX1610" s="336"/>
      <c r="AY1610" s="336"/>
      <c r="AZ1610" s="336"/>
      <c r="BA1610" s="336"/>
      <c r="BB1610" s="336"/>
      <c r="BC1610" s="336"/>
      <c r="BD1610" s="336"/>
      <c r="BE1610" s="336"/>
      <c r="BF1610" s="336"/>
    </row>
    <row r="1611" spans="1:58" s="109" customFormat="1" ht="12.95" customHeight="1">
      <c r="A1611" s="394"/>
      <c r="B1611" s="395"/>
      <c r="C1611" s="352"/>
      <c r="D1611" s="352"/>
      <c r="E1611" s="396"/>
      <c r="F1611" s="361"/>
      <c r="G1611" s="315"/>
      <c r="H1611" s="315"/>
      <c r="I1611" s="315"/>
      <c r="J1611" s="315"/>
      <c r="K1611" s="315"/>
      <c r="L1611" s="315"/>
      <c r="M1611" s="352"/>
      <c r="N1611" s="397"/>
      <c r="O1611" s="251" t="str">
        <f>IFERROR(INDEX('Pipe Table'!$A$3:$R$39,MATCH('WELD LOG'!N1611,'Pipe Table'!$A$3:$A$39,),MATCH('WELD LOG'!M1611,'Pipe Table'!$A$3:$R$3,0)),"")</f>
        <v/>
      </c>
      <c r="P1611" s="601">
        <f t="shared" si="25"/>
        <v>0</v>
      </c>
      <c r="Q1611" s="315"/>
      <c r="R1611" s="315"/>
      <c r="S1611" s="352"/>
      <c r="T1611" s="398"/>
      <c r="U1611" s="315"/>
      <c r="V1611" s="399"/>
      <c r="W1611" s="315"/>
      <c r="X1611" s="350"/>
      <c r="Y1611" s="350"/>
      <c r="Z1611" s="350"/>
      <c r="AA1611" s="350"/>
      <c r="AB1611" s="350"/>
      <c r="AC1611" s="350"/>
      <c r="AD1611" s="383"/>
      <c r="AE1611" s="315"/>
      <c r="AF1611" s="375"/>
      <c r="AG1611" s="315"/>
      <c r="AH1611" s="350"/>
      <c r="AI1611" s="350"/>
      <c r="AJ1611" s="350"/>
      <c r="AK1611" s="350"/>
      <c r="AL1611" s="352"/>
      <c r="AM1611" s="350"/>
      <c r="AN1611" s="400"/>
      <c r="AO1611" s="350"/>
      <c r="AP1611" s="401"/>
      <c r="AQ1611" s="336"/>
      <c r="AR1611" s="336"/>
      <c r="AS1611" s="336"/>
      <c r="AT1611" s="336"/>
      <c r="AU1611" s="336"/>
      <c r="AV1611" s="336"/>
      <c r="AW1611" s="336"/>
      <c r="AX1611" s="336"/>
      <c r="AY1611" s="336"/>
      <c r="AZ1611" s="336"/>
      <c r="BA1611" s="336"/>
      <c r="BB1611" s="336"/>
      <c r="BC1611" s="336"/>
      <c r="BD1611" s="336"/>
      <c r="BE1611" s="336"/>
      <c r="BF1611" s="336"/>
    </row>
    <row r="1612" spans="1:58" s="109" customFormat="1" ht="12.95" customHeight="1">
      <c r="A1612" s="394"/>
      <c r="B1612" s="395"/>
      <c r="C1612" s="352"/>
      <c r="D1612" s="352"/>
      <c r="E1612" s="396"/>
      <c r="F1612" s="361"/>
      <c r="G1612" s="315"/>
      <c r="H1612" s="315"/>
      <c r="I1612" s="315"/>
      <c r="J1612" s="315"/>
      <c r="K1612" s="315"/>
      <c r="L1612" s="315"/>
      <c r="M1612" s="345"/>
      <c r="N1612" s="397"/>
      <c r="O1612" s="251" t="str">
        <f>IFERROR(INDEX('Pipe Table'!$A$3:$R$39,MATCH('WELD LOG'!N1612,'Pipe Table'!$A$3:$A$39,),MATCH('WELD LOG'!M1612,'Pipe Table'!$A$3:$R$3,0)),"")</f>
        <v/>
      </c>
      <c r="P1612" s="601">
        <f t="shared" si="25"/>
        <v>0</v>
      </c>
      <c r="Q1612" s="315"/>
      <c r="R1612" s="315"/>
      <c r="S1612" s="352"/>
      <c r="T1612" s="398"/>
      <c r="U1612" s="315"/>
      <c r="V1612" s="399"/>
      <c r="W1612" s="315"/>
      <c r="X1612" s="350"/>
      <c r="Y1612" s="350"/>
      <c r="Z1612" s="350"/>
      <c r="AA1612" s="350"/>
      <c r="AB1612" s="350"/>
      <c r="AC1612" s="350"/>
      <c r="AD1612" s="383"/>
      <c r="AE1612" s="315"/>
      <c r="AF1612" s="375"/>
      <c r="AG1612" s="315"/>
      <c r="AH1612" s="350"/>
      <c r="AI1612" s="350"/>
      <c r="AJ1612" s="350"/>
      <c r="AK1612" s="350"/>
      <c r="AL1612" s="352"/>
      <c r="AM1612" s="350"/>
      <c r="AN1612" s="400"/>
      <c r="AO1612" s="350"/>
      <c r="AP1612" s="401"/>
      <c r="AQ1612" s="336"/>
      <c r="AR1612" s="336"/>
      <c r="AS1612" s="336"/>
      <c r="AT1612" s="336"/>
      <c r="AU1612" s="336"/>
      <c r="AV1612" s="336"/>
      <c r="AW1612" s="336"/>
      <c r="AX1612" s="336"/>
      <c r="AY1612" s="336"/>
      <c r="AZ1612" s="336"/>
      <c r="BA1612" s="336"/>
      <c r="BB1612" s="336"/>
      <c r="BC1612" s="336"/>
      <c r="BD1612" s="336"/>
      <c r="BE1612" s="336"/>
      <c r="BF1612" s="336"/>
    </row>
    <row r="1613" spans="1:58" s="109" customFormat="1" ht="12.95" customHeight="1">
      <c r="A1613" s="394"/>
      <c r="B1613" s="395"/>
      <c r="C1613" s="352"/>
      <c r="D1613" s="352"/>
      <c r="E1613" s="396"/>
      <c r="F1613" s="361"/>
      <c r="G1613" s="315"/>
      <c r="H1613" s="315"/>
      <c r="I1613" s="315"/>
      <c r="J1613" s="315"/>
      <c r="K1613" s="315"/>
      <c r="L1613" s="315"/>
      <c r="M1613" s="345"/>
      <c r="N1613" s="397"/>
      <c r="O1613" s="251" t="str">
        <f>IFERROR(INDEX('Pipe Table'!$A$3:$R$39,MATCH('WELD LOG'!N1613,'Pipe Table'!$A$3:$A$39,),MATCH('WELD LOG'!M1613,'Pipe Table'!$A$3:$R$3,0)),"")</f>
        <v/>
      </c>
      <c r="P1613" s="601">
        <f t="shared" si="25"/>
        <v>0</v>
      </c>
      <c r="Q1613" s="315"/>
      <c r="R1613" s="315"/>
      <c r="S1613" s="352"/>
      <c r="T1613" s="398"/>
      <c r="U1613" s="315"/>
      <c r="V1613" s="399"/>
      <c r="W1613" s="315"/>
      <c r="X1613" s="350"/>
      <c r="Y1613" s="350"/>
      <c r="Z1613" s="350"/>
      <c r="AA1613" s="350"/>
      <c r="AB1613" s="350"/>
      <c r="AC1613" s="350"/>
      <c r="AD1613" s="383"/>
      <c r="AE1613" s="315"/>
      <c r="AF1613" s="375"/>
      <c r="AG1613" s="315"/>
      <c r="AH1613" s="350"/>
      <c r="AI1613" s="350"/>
      <c r="AJ1613" s="350"/>
      <c r="AK1613" s="350"/>
      <c r="AL1613" s="352"/>
      <c r="AM1613" s="350"/>
      <c r="AN1613" s="400"/>
      <c r="AO1613" s="350"/>
      <c r="AP1613" s="401"/>
      <c r="AQ1613" s="336"/>
      <c r="AR1613" s="336"/>
      <c r="AS1613" s="336"/>
      <c r="AT1613" s="336"/>
      <c r="AU1613" s="336"/>
      <c r="AV1613" s="336"/>
      <c r="AW1613" s="336"/>
      <c r="AX1613" s="336"/>
      <c r="AY1613" s="336"/>
      <c r="AZ1613" s="336"/>
      <c r="BA1613" s="336"/>
      <c r="BB1613" s="336"/>
      <c r="BC1613" s="336"/>
      <c r="BD1613" s="336"/>
      <c r="BE1613" s="336"/>
      <c r="BF1613" s="336"/>
    </row>
    <row r="1614" spans="1:58" s="109" customFormat="1" ht="12.95" customHeight="1">
      <c r="A1614" s="394"/>
      <c r="B1614" s="395"/>
      <c r="C1614" s="352"/>
      <c r="D1614" s="352"/>
      <c r="E1614" s="396"/>
      <c r="F1614" s="361"/>
      <c r="G1614" s="315"/>
      <c r="H1614" s="315"/>
      <c r="I1614" s="315"/>
      <c r="J1614" s="315"/>
      <c r="K1614" s="315"/>
      <c r="L1614" s="315"/>
      <c r="M1614" s="345"/>
      <c r="N1614" s="397"/>
      <c r="O1614" s="251" t="str">
        <f>IFERROR(INDEX('Pipe Table'!$A$3:$R$39,MATCH('WELD LOG'!N1614,'Pipe Table'!$A$3:$A$39,),MATCH('WELD LOG'!M1614,'Pipe Table'!$A$3:$R$3,0)),"")</f>
        <v/>
      </c>
      <c r="P1614" s="601">
        <f t="shared" si="25"/>
        <v>0</v>
      </c>
      <c r="Q1614" s="315"/>
      <c r="R1614" s="315"/>
      <c r="S1614" s="352"/>
      <c r="T1614" s="398"/>
      <c r="U1614" s="315"/>
      <c r="V1614" s="399"/>
      <c r="W1614" s="315"/>
      <c r="X1614" s="350"/>
      <c r="Y1614" s="350"/>
      <c r="Z1614" s="350"/>
      <c r="AA1614" s="350"/>
      <c r="AB1614" s="350"/>
      <c r="AC1614" s="350"/>
      <c r="AD1614" s="383"/>
      <c r="AE1614" s="315"/>
      <c r="AF1614" s="375"/>
      <c r="AG1614" s="315"/>
      <c r="AH1614" s="350"/>
      <c r="AI1614" s="350"/>
      <c r="AJ1614" s="350"/>
      <c r="AK1614" s="350"/>
      <c r="AL1614" s="352"/>
      <c r="AM1614" s="350"/>
      <c r="AN1614" s="400"/>
      <c r="AO1614" s="350"/>
      <c r="AP1614" s="401"/>
      <c r="AQ1614" s="336"/>
      <c r="AR1614" s="336"/>
      <c r="AS1614" s="336"/>
      <c r="AT1614" s="336"/>
      <c r="AU1614" s="336"/>
      <c r="AV1614" s="336"/>
      <c r="AW1614" s="336"/>
      <c r="AX1614" s="336"/>
      <c r="AY1614" s="336"/>
      <c r="AZ1614" s="336"/>
      <c r="BA1614" s="336"/>
      <c r="BB1614" s="336"/>
      <c r="BC1614" s="336"/>
      <c r="BD1614" s="336"/>
      <c r="BE1614" s="336"/>
      <c r="BF1614" s="336"/>
    </row>
    <row r="1615" spans="1:58" s="109" customFormat="1" ht="12.95" customHeight="1">
      <c r="A1615" s="404"/>
      <c r="B1615" s="395"/>
      <c r="C1615" s="352"/>
      <c r="D1615" s="352"/>
      <c r="E1615" s="396"/>
      <c r="F1615" s="361"/>
      <c r="G1615" s="315"/>
      <c r="H1615" s="315"/>
      <c r="I1615" s="315"/>
      <c r="J1615" s="315"/>
      <c r="K1615" s="315"/>
      <c r="L1615" s="315"/>
      <c r="M1615" s="345"/>
      <c r="N1615" s="397"/>
      <c r="O1615" s="251" t="str">
        <f>IFERROR(INDEX('Pipe Table'!$A$3:$R$39,MATCH('WELD LOG'!N1615,'Pipe Table'!$A$3:$A$39,),MATCH('WELD LOG'!M1615,'Pipe Table'!$A$3:$R$3,0)),"")</f>
        <v/>
      </c>
      <c r="P1615" s="601">
        <f t="shared" si="25"/>
        <v>0</v>
      </c>
      <c r="Q1615" s="315"/>
      <c r="R1615" s="315"/>
      <c r="S1615" s="352"/>
      <c r="T1615" s="398"/>
      <c r="U1615" s="315"/>
      <c r="V1615" s="399"/>
      <c r="W1615" s="315"/>
      <c r="X1615" s="350"/>
      <c r="Y1615" s="350"/>
      <c r="Z1615" s="350"/>
      <c r="AA1615" s="350"/>
      <c r="AB1615" s="350"/>
      <c r="AC1615" s="350"/>
      <c r="AD1615" s="383"/>
      <c r="AE1615" s="315"/>
      <c r="AF1615" s="375"/>
      <c r="AG1615" s="315"/>
      <c r="AH1615" s="350"/>
      <c r="AI1615" s="350"/>
      <c r="AJ1615" s="350"/>
      <c r="AK1615" s="350"/>
      <c r="AL1615" s="352"/>
      <c r="AM1615" s="350"/>
      <c r="AN1615" s="400"/>
      <c r="AO1615" s="350"/>
      <c r="AP1615" s="401"/>
      <c r="AQ1615" s="336"/>
      <c r="AR1615" s="336"/>
      <c r="AS1615" s="336"/>
      <c r="AT1615" s="336"/>
      <c r="AU1615" s="336"/>
      <c r="AV1615" s="336"/>
      <c r="AW1615" s="336"/>
      <c r="AX1615" s="336"/>
      <c r="AY1615" s="336"/>
      <c r="AZ1615" s="336"/>
      <c r="BA1615" s="336"/>
      <c r="BB1615" s="336"/>
      <c r="BC1615" s="336"/>
      <c r="BD1615" s="336"/>
      <c r="BE1615" s="336"/>
      <c r="BF1615" s="336"/>
    </row>
    <row r="1616" spans="1:58" s="109" customFormat="1" ht="12.95" customHeight="1">
      <c r="A1616" s="404"/>
      <c r="B1616" s="395"/>
      <c r="C1616" s="352"/>
      <c r="D1616" s="352"/>
      <c r="E1616" s="396"/>
      <c r="F1616" s="361"/>
      <c r="G1616" s="315"/>
      <c r="H1616" s="315"/>
      <c r="I1616" s="315"/>
      <c r="J1616" s="315"/>
      <c r="K1616" s="315"/>
      <c r="L1616" s="315"/>
      <c r="M1616" s="345"/>
      <c r="N1616" s="397"/>
      <c r="O1616" s="251" t="str">
        <f>IFERROR(INDEX('Pipe Table'!$A$3:$R$39,MATCH('WELD LOG'!N1616,'Pipe Table'!$A$3:$A$39,),MATCH('WELD LOG'!M1616,'Pipe Table'!$A$3:$R$3,0)),"")</f>
        <v/>
      </c>
      <c r="P1616" s="601">
        <f t="shared" si="25"/>
        <v>0</v>
      </c>
      <c r="Q1616" s="315"/>
      <c r="R1616" s="315"/>
      <c r="S1616" s="352"/>
      <c r="T1616" s="398"/>
      <c r="U1616" s="315"/>
      <c r="V1616" s="399"/>
      <c r="W1616" s="315"/>
      <c r="X1616" s="350"/>
      <c r="Y1616" s="350"/>
      <c r="Z1616" s="350"/>
      <c r="AA1616" s="350"/>
      <c r="AB1616" s="350"/>
      <c r="AC1616" s="350"/>
      <c r="AD1616" s="383"/>
      <c r="AE1616" s="315"/>
      <c r="AF1616" s="375"/>
      <c r="AG1616" s="315"/>
      <c r="AH1616" s="350"/>
      <c r="AI1616" s="350"/>
      <c r="AJ1616" s="350"/>
      <c r="AK1616" s="350"/>
      <c r="AL1616" s="352"/>
      <c r="AM1616" s="350"/>
      <c r="AN1616" s="400"/>
      <c r="AO1616" s="350"/>
      <c r="AP1616" s="401"/>
      <c r="AQ1616" s="336"/>
      <c r="AR1616" s="336"/>
      <c r="AS1616" s="336"/>
      <c r="AT1616" s="336"/>
      <c r="AU1616" s="336"/>
      <c r="AV1616" s="336"/>
      <c r="AW1616" s="336"/>
      <c r="AX1616" s="336"/>
      <c r="AY1616" s="336"/>
      <c r="AZ1616" s="336"/>
      <c r="BA1616" s="336"/>
      <c r="BB1616" s="336"/>
      <c r="BC1616" s="336"/>
      <c r="BD1616" s="336"/>
      <c r="BE1616" s="336"/>
      <c r="BF1616" s="336"/>
    </row>
    <row r="1617" spans="1:58" s="109" customFormat="1" ht="12.95" customHeight="1">
      <c r="A1617" s="404"/>
      <c r="B1617" s="395"/>
      <c r="C1617" s="352"/>
      <c r="D1617" s="352"/>
      <c r="E1617" s="396"/>
      <c r="F1617" s="361"/>
      <c r="G1617" s="315"/>
      <c r="H1617" s="315"/>
      <c r="I1617" s="315"/>
      <c r="J1617" s="315"/>
      <c r="K1617" s="315"/>
      <c r="L1617" s="315"/>
      <c r="M1617" s="345"/>
      <c r="N1617" s="397"/>
      <c r="O1617" s="251" t="str">
        <f>IFERROR(INDEX('Pipe Table'!$A$3:$R$39,MATCH('WELD LOG'!N1617,'Pipe Table'!$A$3:$A$39,),MATCH('WELD LOG'!M1617,'Pipe Table'!$A$3:$R$3,0)),"")</f>
        <v/>
      </c>
      <c r="P1617" s="601">
        <f t="shared" si="25"/>
        <v>0</v>
      </c>
      <c r="Q1617" s="315"/>
      <c r="R1617" s="315"/>
      <c r="S1617" s="352"/>
      <c r="T1617" s="398"/>
      <c r="U1617" s="315"/>
      <c r="V1617" s="399"/>
      <c r="W1617" s="315"/>
      <c r="X1617" s="350"/>
      <c r="Y1617" s="350"/>
      <c r="Z1617" s="350"/>
      <c r="AA1617" s="350"/>
      <c r="AB1617" s="350"/>
      <c r="AC1617" s="350"/>
      <c r="AD1617" s="383"/>
      <c r="AE1617" s="315"/>
      <c r="AF1617" s="375"/>
      <c r="AG1617" s="315"/>
      <c r="AH1617" s="350"/>
      <c r="AI1617" s="350"/>
      <c r="AJ1617" s="350"/>
      <c r="AK1617" s="350"/>
      <c r="AL1617" s="352"/>
      <c r="AM1617" s="350"/>
      <c r="AN1617" s="400"/>
      <c r="AO1617" s="350"/>
      <c r="AP1617" s="401"/>
      <c r="AQ1617" s="336"/>
      <c r="AR1617" s="336"/>
      <c r="AS1617" s="336"/>
      <c r="AT1617" s="336"/>
      <c r="AU1617" s="336"/>
      <c r="AV1617" s="336"/>
      <c r="AW1617" s="336"/>
      <c r="AX1617" s="336"/>
      <c r="AY1617" s="336"/>
      <c r="AZ1617" s="336"/>
      <c r="BA1617" s="336"/>
      <c r="BB1617" s="336"/>
      <c r="BC1617" s="336"/>
      <c r="BD1617" s="336"/>
      <c r="BE1617" s="336"/>
      <c r="BF1617" s="336"/>
    </row>
    <row r="1618" spans="1:58" s="109" customFormat="1" ht="12.95" customHeight="1">
      <c r="A1618" s="404"/>
      <c r="B1618" s="395"/>
      <c r="C1618" s="352"/>
      <c r="D1618" s="352"/>
      <c r="E1618" s="396"/>
      <c r="F1618" s="361"/>
      <c r="G1618" s="315"/>
      <c r="H1618" s="315"/>
      <c r="I1618" s="315"/>
      <c r="J1618" s="315"/>
      <c r="K1618" s="315"/>
      <c r="L1618" s="315"/>
      <c r="M1618" s="345"/>
      <c r="N1618" s="397"/>
      <c r="O1618" s="251" t="str">
        <f>IFERROR(INDEX('Pipe Table'!$A$3:$R$39,MATCH('WELD LOG'!N1618,'Pipe Table'!$A$3:$A$39,),MATCH('WELD LOG'!M1618,'Pipe Table'!$A$3:$R$3,0)),"")</f>
        <v/>
      </c>
      <c r="P1618" s="601">
        <f t="shared" si="25"/>
        <v>0</v>
      </c>
      <c r="Q1618" s="315"/>
      <c r="R1618" s="315"/>
      <c r="S1618" s="352"/>
      <c r="T1618" s="398"/>
      <c r="U1618" s="315"/>
      <c r="V1618" s="399"/>
      <c r="W1618" s="315"/>
      <c r="X1618" s="350"/>
      <c r="Y1618" s="350"/>
      <c r="Z1618" s="350"/>
      <c r="AA1618" s="350"/>
      <c r="AB1618" s="350"/>
      <c r="AC1618" s="350"/>
      <c r="AD1618" s="383"/>
      <c r="AE1618" s="315"/>
      <c r="AF1618" s="375"/>
      <c r="AG1618" s="315"/>
      <c r="AH1618" s="350"/>
      <c r="AI1618" s="350"/>
      <c r="AJ1618" s="350"/>
      <c r="AK1618" s="350"/>
      <c r="AL1618" s="352"/>
      <c r="AM1618" s="350"/>
      <c r="AN1618" s="400"/>
      <c r="AO1618" s="350"/>
      <c r="AP1618" s="401"/>
      <c r="AQ1618" s="336"/>
      <c r="AR1618" s="336"/>
      <c r="AS1618" s="336"/>
      <c r="AT1618" s="336"/>
      <c r="AU1618" s="336"/>
      <c r="AV1618" s="336"/>
      <c r="AW1618" s="336"/>
      <c r="AX1618" s="336"/>
      <c r="AY1618" s="336"/>
      <c r="AZ1618" s="336"/>
      <c r="BA1618" s="336"/>
      <c r="BB1618" s="336"/>
      <c r="BC1618" s="336"/>
      <c r="BD1618" s="336"/>
      <c r="BE1618" s="336"/>
      <c r="BF1618" s="336"/>
    </row>
    <row r="1619" spans="1:58" s="109" customFormat="1" ht="12.95" customHeight="1">
      <c r="A1619" s="404"/>
      <c r="B1619" s="395"/>
      <c r="C1619" s="352"/>
      <c r="D1619" s="352"/>
      <c r="E1619" s="396"/>
      <c r="F1619" s="361"/>
      <c r="G1619" s="315"/>
      <c r="H1619" s="315"/>
      <c r="I1619" s="315"/>
      <c r="J1619" s="315"/>
      <c r="K1619" s="315"/>
      <c r="L1619" s="315"/>
      <c r="M1619" s="345"/>
      <c r="N1619" s="397"/>
      <c r="O1619" s="251" t="str">
        <f>IFERROR(INDEX('Pipe Table'!$A$3:$R$39,MATCH('WELD LOG'!N1619,'Pipe Table'!$A$3:$A$39,),MATCH('WELD LOG'!M1619,'Pipe Table'!$A$3:$R$3,0)),"")</f>
        <v/>
      </c>
      <c r="P1619" s="601">
        <f t="shared" si="25"/>
        <v>0</v>
      </c>
      <c r="Q1619" s="315"/>
      <c r="R1619" s="315"/>
      <c r="S1619" s="352"/>
      <c r="T1619" s="398"/>
      <c r="U1619" s="315"/>
      <c r="V1619" s="399"/>
      <c r="W1619" s="315"/>
      <c r="X1619" s="350"/>
      <c r="Y1619" s="350"/>
      <c r="Z1619" s="350"/>
      <c r="AA1619" s="350"/>
      <c r="AB1619" s="350"/>
      <c r="AC1619" s="350"/>
      <c r="AD1619" s="383"/>
      <c r="AE1619" s="315"/>
      <c r="AF1619" s="375"/>
      <c r="AG1619" s="315"/>
      <c r="AH1619" s="350"/>
      <c r="AI1619" s="350"/>
      <c r="AJ1619" s="350"/>
      <c r="AK1619" s="350"/>
      <c r="AL1619" s="352"/>
      <c r="AM1619" s="350"/>
      <c r="AN1619" s="400"/>
      <c r="AO1619" s="350"/>
      <c r="AP1619" s="401"/>
      <c r="AQ1619" s="336"/>
      <c r="AR1619" s="336"/>
      <c r="AS1619" s="336"/>
      <c r="AT1619" s="336"/>
      <c r="AU1619" s="336"/>
      <c r="AV1619" s="336"/>
      <c r="AW1619" s="336"/>
      <c r="AX1619" s="336"/>
      <c r="AY1619" s="336"/>
      <c r="AZ1619" s="336"/>
      <c r="BA1619" s="336"/>
      <c r="BB1619" s="336"/>
      <c r="BC1619" s="336"/>
      <c r="BD1619" s="336"/>
      <c r="BE1619" s="336"/>
      <c r="BF1619" s="336"/>
    </row>
    <row r="1620" spans="1:58" s="109" customFormat="1" ht="12.95" customHeight="1">
      <c r="A1620" s="394"/>
      <c r="B1620" s="395"/>
      <c r="C1620" s="350"/>
      <c r="D1620" s="350"/>
      <c r="E1620" s="396"/>
      <c r="F1620" s="361"/>
      <c r="G1620" s="315"/>
      <c r="H1620" s="315"/>
      <c r="I1620" s="315"/>
      <c r="J1620" s="315"/>
      <c r="K1620" s="315"/>
      <c r="L1620" s="315"/>
      <c r="M1620" s="345"/>
      <c r="N1620" s="397"/>
      <c r="O1620" s="251" t="str">
        <f>IFERROR(INDEX('Pipe Table'!$A$3:$R$39,MATCH('WELD LOG'!N1620,'Pipe Table'!$A$3:$A$39,),MATCH('WELD LOG'!M1620,'Pipe Table'!$A$3:$R$3,0)),"")</f>
        <v/>
      </c>
      <c r="P1620" s="601">
        <f t="shared" si="25"/>
        <v>0</v>
      </c>
      <c r="Q1620" s="315"/>
      <c r="R1620" s="315"/>
      <c r="S1620" s="352"/>
      <c r="T1620" s="398"/>
      <c r="U1620" s="315"/>
      <c r="V1620" s="399"/>
      <c r="W1620" s="315"/>
      <c r="X1620" s="350"/>
      <c r="Y1620" s="350"/>
      <c r="Z1620" s="350"/>
      <c r="AA1620" s="350"/>
      <c r="AB1620" s="350"/>
      <c r="AC1620" s="350"/>
      <c r="AD1620" s="383"/>
      <c r="AE1620" s="315"/>
      <c r="AF1620" s="375"/>
      <c r="AG1620" s="315"/>
      <c r="AH1620" s="350"/>
      <c r="AI1620" s="350"/>
      <c r="AJ1620" s="350"/>
      <c r="AK1620" s="350"/>
      <c r="AL1620" s="352"/>
      <c r="AM1620" s="350"/>
      <c r="AN1620" s="350"/>
      <c r="AO1620" s="350"/>
      <c r="AP1620" s="401"/>
      <c r="AQ1620" s="336"/>
      <c r="AR1620" s="336"/>
      <c r="AS1620" s="336"/>
      <c r="AT1620" s="336"/>
      <c r="AU1620" s="336"/>
      <c r="AV1620" s="336"/>
      <c r="AW1620" s="336"/>
      <c r="AX1620" s="336"/>
      <c r="AY1620" s="336"/>
      <c r="AZ1620" s="336"/>
      <c r="BA1620" s="336"/>
      <c r="BB1620" s="336"/>
      <c r="BC1620" s="336"/>
      <c r="BD1620" s="336"/>
      <c r="BE1620" s="336"/>
      <c r="BF1620" s="336"/>
    </row>
    <row r="1621" spans="1:58" s="109" customFormat="1" ht="12.95" customHeight="1">
      <c r="A1621" s="394"/>
      <c r="B1621" s="395"/>
      <c r="C1621" s="352"/>
      <c r="D1621" s="352"/>
      <c r="E1621" s="396"/>
      <c r="F1621" s="361"/>
      <c r="G1621" s="315"/>
      <c r="H1621" s="315"/>
      <c r="I1621" s="315"/>
      <c r="J1621" s="315"/>
      <c r="K1621" s="315"/>
      <c r="L1621" s="315"/>
      <c r="M1621" s="345"/>
      <c r="N1621" s="397"/>
      <c r="O1621" s="251" t="str">
        <f>IFERROR(INDEX('Pipe Table'!$A$3:$R$39,MATCH('WELD LOG'!N1621,'Pipe Table'!$A$3:$A$39,),MATCH('WELD LOG'!M1621,'Pipe Table'!$A$3:$R$3,0)),"")</f>
        <v/>
      </c>
      <c r="P1621" s="601">
        <f t="shared" si="25"/>
        <v>0</v>
      </c>
      <c r="Q1621" s="315"/>
      <c r="R1621" s="315"/>
      <c r="S1621" s="352"/>
      <c r="T1621" s="398"/>
      <c r="U1621" s="315"/>
      <c r="V1621" s="399"/>
      <c r="W1621" s="315"/>
      <c r="X1621" s="350"/>
      <c r="Y1621" s="350"/>
      <c r="Z1621" s="350"/>
      <c r="AA1621" s="350"/>
      <c r="AB1621" s="350"/>
      <c r="AC1621" s="350"/>
      <c r="AD1621" s="383"/>
      <c r="AE1621" s="315"/>
      <c r="AF1621" s="375"/>
      <c r="AG1621" s="315"/>
      <c r="AH1621" s="350"/>
      <c r="AI1621" s="350"/>
      <c r="AJ1621" s="350"/>
      <c r="AK1621" s="350"/>
      <c r="AL1621" s="352"/>
      <c r="AM1621" s="350"/>
      <c r="AN1621" s="400"/>
      <c r="AO1621" s="350"/>
      <c r="AP1621" s="401"/>
      <c r="AQ1621" s="336"/>
      <c r="AR1621" s="336"/>
      <c r="AS1621" s="336"/>
      <c r="AT1621" s="336"/>
      <c r="AU1621" s="336"/>
      <c r="AV1621" s="336"/>
      <c r="AW1621" s="336"/>
      <c r="AX1621" s="336"/>
      <c r="AY1621" s="336"/>
      <c r="AZ1621" s="336"/>
      <c r="BA1621" s="336"/>
      <c r="BB1621" s="336"/>
      <c r="BC1621" s="336"/>
      <c r="BD1621" s="336"/>
      <c r="BE1621" s="336"/>
      <c r="BF1621" s="336"/>
    </row>
    <row r="1622" spans="1:58" s="109" customFormat="1" ht="12.95" customHeight="1">
      <c r="A1622" s="394"/>
      <c r="B1622" s="395"/>
      <c r="C1622" s="352"/>
      <c r="D1622" s="352"/>
      <c r="E1622" s="396"/>
      <c r="F1622" s="361"/>
      <c r="G1622" s="315"/>
      <c r="H1622" s="315"/>
      <c r="I1622" s="315"/>
      <c r="J1622" s="315"/>
      <c r="K1622" s="315"/>
      <c r="L1622" s="315"/>
      <c r="M1622" s="345"/>
      <c r="N1622" s="397"/>
      <c r="O1622" s="251" t="str">
        <f>IFERROR(INDEX('Pipe Table'!$A$3:$R$39,MATCH('WELD LOG'!N1622,'Pipe Table'!$A$3:$A$39,),MATCH('WELD LOG'!M1622,'Pipe Table'!$A$3:$R$3,0)),"")</f>
        <v/>
      </c>
      <c r="P1622" s="601">
        <f t="shared" si="25"/>
        <v>0</v>
      </c>
      <c r="Q1622" s="315"/>
      <c r="R1622" s="315"/>
      <c r="S1622" s="352"/>
      <c r="T1622" s="398"/>
      <c r="U1622" s="315"/>
      <c r="V1622" s="399"/>
      <c r="W1622" s="315"/>
      <c r="X1622" s="350"/>
      <c r="Y1622" s="350"/>
      <c r="Z1622" s="350"/>
      <c r="AA1622" s="350"/>
      <c r="AB1622" s="350"/>
      <c r="AC1622" s="350"/>
      <c r="AD1622" s="383"/>
      <c r="AE1622" s="315"/>
      <c r="AF1622" s="375"/>
      <c r="AG1622" s="315"/>
      <c r="AH1622" s="350"/>
      <c r="AI1622" s="350"/>
      <c r="AJ1622" s="350"/>
      <c r="AK1622" s="350"/>
      <c r="AL1622" s="352"/>
      <c r="AM1622" s="350"/>
      <c r="AN1622" s="400"/>
      <c r="AO1622" s="350"/>
      <c r="AP1622" s="401"/>
      <c r="AQ1622" s="336"/>
      <c r="AR1622" s="336"/>
      <c r="AS1622" s="336"/>
      <c r="AT1622" s="336"/>
      <c r="AU1622" s="336"/>
      <c r="AV1622" s="336"/>
      <c r="AW1622" s="336"/>
      <c r="AX1622" s="336"/>
      <c r="AY1622" s="336"/>
      <c r="AZ1622" s="336"/>
      <c r="BA1622" s="336"/>
      <c r="BB1622" s="336"/>
      <c r="BC1622" s="336"/>
      <c r="BD1622" s="336"/>
      <c r="BE1622" s="336"/>
      <c r="BF1622" s="336"/>
    </row>
    <row r="1623" spans="1:58" s="109" customFormat="1" ht="12.95" customHeight="1">
      <c r="A1623" s="394"/>
      <c r="B1623" s="395"/>
      <c r="C1623" s="352"/>
      <c r="D1623" s="352"/>
      <c r="E1623" s="396"/>
      <c r="F1623" s="361"/>
      <c r="G1623" s="315"/>
      <c r="H1623" s="315"/>
      <c r="I1623" s="315"/>
      <c r="J1623" s="315"/>
      <c r="K1623" s="315"/>
      <c r="L1623" s="315"/>
      <c r="M1623" s="345"/>
      <c r="N1623" s="397"/>
      <c r="O1623" s="251" t="str">
        <f>IFERROR(INDEX('Pipe Table'!$A$3:$R$39,MATCH('WELD LOG'!N1623,'Pipe Table'!$A$3:$A$39,),MATCH('WELD LOG'!M1623,'Pipe Table'!$A$3:$R$3,0)),"")</f>
        <v/>
      </c>
      <c r="P1623" s="601">
        <f t="shared" si="25"/>
        <v>0</v>
      </c>
      <c r="Q1623" s="315"/>
      <c r="R1623" s="315"/>
      <c r="S1623" s="352"/>
      <c r="T1623" s="398"/>
      <c r="U1623" s="315"/>
      <c r="V1623" s="399"/>
      <c r="W1623" s="315"/>
      <c r="X1623" s="350"/>
      <c r="Y1623" s="350"/>
      <c r="Z1623" s="350"/>
      <c r="AA1623" s="350"/>
      <c r="AB1623" s="350"/>
      <c r="AC1623" s="350"/>
      <c r="AD1623" s="383"/>
      <c r="AE1623" s="315"/>
      <c r="AF1623" s="375"/>
      <c r="AG1623" s="315"/>
      <c r="AH1623" s="350"/>
      <c r="AI1623" s="350"/>
      <c r="AJ1623" s="350"/>
      <c r="AK1623" s="350"/>
      <c r="AL1623" s="352"/>
      <c r="AM1623" s="350"/>
      <c r="AN1623" s="400"/>
      <c r="AO1623" s="350"/>
      <c r="AP1623" s="401"/>
      <c r="AQ1623" s="336"/>
      <c r="AR1623" s="336"/>
      <c r="AS1623" s="336"/>
      <c r="AT1623" s="336"/>
      <c r="AU1623" s="336"/>
      <c r="AV1623" s="336"/>
      <c r="AW1623" s="336"/>
      <c r="AX1623" s="336"/>
      <c r="AY1623" s="336"/>
      <c r="AZ1623" s="336"/>
      <c r="BA1623" s="336"/>
      <c r="BB1623" s="336"/>
      <c r="BC1623" s="336"/>
      <c r="BD1623" s="336"/>
      <c r="BE1623" s="336"/>
      <c r="BF1623" s="336"/>
    </row>
    <row r="1624" spans="1:58" s="109" customFormat="1" ht="12.95" customHeight="1">
      <c r="A1624" s="394"/>
      <c r="B1624" s="395"/>
      <c r="C1624" s="352"/>
      <c r="D1624" s="352"/>
      <c r="E1624" s="396"/>
      <c r="F1624" s="361"/>
      <c r="G1624" s="315"/>
      <c r="H1624" s="315"/>
      <c r="I1624" s="315"/>
      <c r="J1624" s="315"/>
      <c r="K1624" s="315"/>
      <c r="L1624" s="315"/>
      <c r="M1624" s="345"/>
      <c r="N1624" s="397"/>
      <c r="O1624" s="251" t="str">
        <f>IFERROR(INDEX('Pipe Table'!$A$3:$R$39,MATCH('WELD LOG'!N1624,'Pipe Table'!$A$3:$A$39,),MATCH('WELD LOG'!M1624,'Pipe Table'!$A$3:$R$3,0)),"")</f>
        <v/>
      </c>
      <c r="P1624" s="601">
        <f t="shared" si="25"/>
        <v>0</v>
      </c>
      <c r="Q1624" s="315"/>
      <c r="R1624" s="315"/>
      <c r="S1624" s="352"/>
      <c r="T1624" s="398"/>
      <c r="U1624" s="315"/>
      <c r="V1624" s="399"/>
      <c r="W1624" s="315"/>
      <c r="X1624" s="350"/>
      <c r="Y1624" s="350"/>
      <c r="Z1624" s="350"/>
      <c r="AA1624" s="350"/>
      <c r="AB1624" s="350"/>
      <c r="AC1624" s="350"/>
      <c r="AD1624" s="383"/>
      <c r="AE1624" s="315"/>
      <c r="AF1624" s="375"/>
      <c r="AG1624" s="315"/>
      <c r="AH1624" s="350"/>
      <c r="AI1624" s="350"/>
      <c r="AJ1624" s="350"/>
      <c r="AK1624" s="350"/>
      <c r="AL1624" s="352"/>
      <c r="AM1624" s="350"/>
      <c r="AN1624" s="400"/>
      <c r="AO1624" s="350"/>
      <c r="AP1624" s="401"/>
      <c r="AQ1624" s="336"/>
      <c r="AR1624" s="336"/>
      <c r="AS1624" s="336"/>
      <c r="AT1624" s="336"/>
      <c r="AU1624" s="336"/>
      <c r="AV1624" s="336"/>
      <c r="AW1624" s="336"/>
      <c r="AX1624" s="336"/>
      <c r="AY1624" s="336"/>
      <c r="AZ1624" s="336"/>
      <c r="BA1624" s="336"/>
      <c r="BB1624" s="336"/>
      <c r="BC1624" s="336"/>
      <c r="BD1624" s="336"/>
      <c r="BE1624" s="336"/>
      <c r="BF1624" s="336"/>
    </row>
    <row r="1625" spans="1:58" s="109" customFormat="1" ht="12.95" customHeight="1">
      <c r="A1625" s="394"/>
      <c r="B1625" s="395"/>
      <c r="C1625" s="352"/>
      <c r="D1625" s="352"/>
      <c r="E1625" s="396"/>
      <c r="F1625" s="361"/>
      <c r="G1625" s="315"/>
      <c r="H1625" s="315"/>
      <c r="I1625" s="315"/>
      <c r="J1625" s="315"/>
      <c r="K1625" s="315"/>
      <c r="L1625" s="315"/>
      <c r="M1625" s="345"/>
      <c r="N1625" s="397"/>
      <c r="O1625" s="251" t="str">
        <f>IFERROR(INDEX('Pipe Table'!$A$3:$R$39,MATCH('WELD LOG'!N1625,'Pipe Table'!$A$3:$A$39,),MATCH('WELD LOG'!M1625,'Pipe Table'!$A$3:$R$3,0)),"")</f>
        <v/>
      </c>
      <c r="P1625" s="601">
        <f t="shared" si="25"/>
        <v>0</v>
      </c>
      <c r="Q1625" s="315"/>
      <c r="R1625" s="315"/>
      <c r="S1625" s="352"/>
      <c r="T1625" s="398"/>
      <c r="U1625" s="315"/>
      <c r="V1625" s="399"/>
      <c r="W1625" s="315"/>
      <c r="X1625" s="350"/>
      <c r="Y1625" s="350"/>
      <c r="Z1625" s="350"/>
      <c r="AA1625" s="350"/>
      <c r="AB1625" s="350"/>
      <c r="AC1625" s="350"/>
      <c r="AD1625" s="383"/>
      <c r="AE1625" s="315"/>
      <c r="AF1625" s="375"/>
      <c r="AG1625" s="315"/>
      <c r="AH1625" s="350"/>
      <c r="AI1625" s="350"/>
      <c r="AJ1625" s="350"/>
      <c r="AK1625" s="350"/>
      <c r="AL1625" s="352"/>
      <c r="AM1625" s="350"/>
      <c r="AN1625" s="400"/>
      <c r="AO1625" s="350"/>
      <c r="AP1625" s="401"/>
      <c r="AQ1625" s="336"/>
      <c r="AR1625" s="336"/>
      <c r="AS1625" s="336"/>
      <c r="AT1625" s="336"/>
      <c r="AU1625" s="336"/>
      <c r="AV1625" s="336"/>
      <c r="AW1625" s="336"/>
      <c r="AX1625" s="336"/>
      <c r="AY1625" s="336"/>
      <c r="AZ1625" s="336"/>
      <c r="BA1625" s="336"/>
      <c r="BB1625" s="336"/>
      <c r="BC1625" s="336"/>
      <c r="BD1625" s="336"/>
      <c r="BE1625" s="336"/>
      <c r="BF1625" s="336"/>
    </row>
    <row r="1626" spans="1:58" s="109" customFormat="1" ht="12.95" customHeight="1">
      <c r="A1626" s="394"/>
      <c r="B1626" s="395"/>
      <c r="C1626" s="352"/>
      <c r="D1626" s="352"/>
      <c r="E1626" s="396"/>
      <c r="F1626" s="361"/>
      <c r="G1626" s="315"/>
      <c r="H1626" s="315"/>
      <c r="I1626" s="315"/>
      <c r="J1626" s="315"/>
      <c r="K1626" s="315"/>
      <c r="L1626" s="315"/>
      <c r="M1626" s="345"/>
      <c r="N1626" s="397"/>
      <c r="O1626" s="251" t="str">
        <f>IFERROR(INDEX('Pipe Table'!$A$3:$R$39,MATCH('WELD LOG'!N1626,'Pipe Table'!$A$3:$A$39,),MATCH('WELD LOG'!M1626,'Pipe Table'!$A$3:$R$3,0)),"")</f>
        <v/>
      </c>
      <c r="P1626" s="601">
        <f t="shared" si="25"/>
        <v>0</v>
      </c>
      <c r="Q1626" s="315"/>
      <c r="R1626" s="315"/>
      <c r="S1626" s="352"/>
      <c r="T1626" s="398"/>
      <c r="U1626" s="315"/>
      <c r="V1626" s="399"/>
      <c r="W1626" s="315"/>
      <c r="X1626" s="350"/>
      <c r="Y1626" s="350"/>
      <c r="Z1626" s="350"/>
      <c r="AA1626" s="350"/>
      <c r="AB1626" s="350"/>
      <c r="AC1626" s="350"/>
      <c r="AD1626" s="383"/>
      <c r="AE1626" s="315"/>
      <c r="AF1626" s="375"/>
      <c r="AG1626" s="315"/>
      <c r="AH1626" s="350"/>
      <c r="AI1626" s="350"/>
      <c r="AJ1626" s="350"/>
      <c r="AK1626" s="350"/>
      <c r="AL1626" s="352"/>
      <c r="AM1626" s="350"/>
      <c r="AN1626" s="400"/>
      <c r="AO1626" s="350"/>
      <c r="AP1626" s="401"/>
      <c r="AQ1626" s="336"/>
      <c r="AR1626" s="336"/>
      <c r="AS1626" s="336"/>
      <c r="AT1626" s="336"/>
      <c r="AU1626" s="336"/>
      <c r="AV1626" s="336"/>
      <c r="AW1626" s="336"/>
      <c r="AX1626" s="336"/>
      <c r="AY1626" s="336"/>
      <c r="AZ1626" s="336"/>
      <c r="BA1626" s="336"/>
      <c r="BB1626" s="336"/>
      <c r="BC1626" s="336"/>
      <c r="BD1626" s="336"/>
      <c r="BE1626" s="336"/>
      <c r="BF1626" s="336"/>
    </row>
    <row r="1627" spans="1:58" s="109" customFormat="1" ht="12.95" customHeight="1">
      <c r="A1627" s="394"/>
      <c r="B1627" s="395"/>
      <c r="C1627" s="352"/>
      <c r="D1627" s="352"/>
      <c r="E1627" s="396"/>
      <c r="F1627" s="361"/>
      <c r="G1627" s="315"/>
      <c r="H1627" s="315"/>
      <c r="I1627" s="315"/>
      <c r="J1627" s="315"/>
      <c r="K1627" s="315"/>
      <c r="L1627" s="315"/>
      <c r="M1627" s="345"/>
      <c r="N1627" s="397"/>
      <c r="O1627" s="251" t="str">
        <f>IFERROR(INDEX('Pipe Table'!$A$3:$R$39,MATCH('WELD LOG'!N1627,'Pipe Table'!$A$3:$A$39,),MATCH('WELD LOG'!M1627,'Pipe Table'!$A$3:$R$3,0)),"")</f>
        <v/>
      </c>
      <c r="P1627" s="601">
        <f t="shared" si="25"/>
        <v>0</v>
      </c>
      <c r="Q1627" s="315"/>
      <c r="R1627" s="315"/>
      <c r="S1627" s="352"/>
      <c r="T1627" s="398"/>
      <c r="U1627" s="315"/>
      <c r="V1627" s="399"/>
      <c r="W1627" s="315"/>
      <c r="X1627" s="350"/>
      <c r="Y1627" s="350"/>
      <c r="Z1627" s="350"/>
      <c r="AA1627" s="350"/>
      <c r="AB1627" s="350"/>
      <c r="AC1627" s="350"/>
      <c r="AD1627" s="383"/>
      <c r="AE1627" s="315"/>
      <c r="AF1627" s="375"/>
      <c r="AG1627" s="315"/>
      <c r="AH1627" s="350"/>
      <c r="AI1627" s="350"/>
      <c r="AJ1627" s="350"/>
      <c r="AK1627" s="350"/>
      <c r="AL1627" s="352"/>
      <c r="AM1627" s="350"/>
      <c r="AN1627" s="400"/>
      <c r="AO1627" s="350"/>
      <c r="AP1627" s="401"/>
      <c r="AQ1627" s="336"/>
      <c r="AR1627" s="336"/>
      <c r="AS1627" s="336"/>
      <c r="AT1627" s="336"/>
      <c r="AU1627" s="336"/>
      <c r="AV1627" s="336"/>
      <c r="AW1627" s="336"/>
      <c r="AX1627" s="336"/>
      <c r="AY1627" s="336"/>
      <c r="AZ1627" s="336"/>
      <c r="BA1627" s="336"/>
      <c r="BB1627" s="336"/>
      <c r="BC1627" s="336"/>
      <c r="BD1627" s="336"/>
      <c r="BE1627" s="336"/>
      <c r="BF1627" s="336"/>
    </row>
    <row r="1628" spans="1:58" s="109" customFormat="1" ht="12.95" customHeight="1">
      <c r="A1628" s="394"/>
      <c r="B1628" s="395"/>
      <c r="C1628" s="352"/>
      <c r="D1628" s="352"/>
      <c r="E1628" s="396"/>
      <c r="F1628" s="361"/>
      <c r="G1628" s="315"/>
      <c r="H1628" s="315"/>
      <c r="I1628" s="315"/>
      <c r="J1628" s="315"/>
      <c r="K1628" s="315"/>
      <c r="L1628" s="315"/>
      <c r="M1628" s="345"/>
      <c r="N1628" s="397"/>
      <c r="O1628" s="251" t="str">
        <f>IFERROR(INDEX('Pipe Table'!$A$3:$R$39,MATCH('WELD LOG'!N1628,'Pipe Table'!$A$3:$A$39,),MATCH('WELD LOG'!M1628,'Pipe Table'!$A$3:$R$3,0)),"")</f>
        <v/>
      </c>
      <c r="P1628" s="601">
        <f t="shared" si="25"/>
        <v>0</v>
      </c>
      <c r="Q1628" s="315"/>
      <c r="R1628" s="315"/>
      <c r="S1628" s="352"/>
      <c r="T1628" s="398"/>
      <c r="U1628" s="315"/>
      <c r="V1628" s="399"/>
      <c r="W1628" s="315"/>
      <c r="X1628" s="350"/>
      <c r="Y1628" s="350"/>
      <c r="Z1628" s="350"/>
      <c r="AA1628" s="350"/>
      <c r="AB1628" s="350"/>
      <c r="AC1628" s="350"/>
      <c r="AD1628" s="383"/>
      <c r="AE1628" s="315"/>
      <c r="AF1628" s="375"/>
      <c r="AG1628" s="315"/>
      <c r="AH1628" s="350"/>
      <c r="AI1628" s="350"/>
      <c r="AJ1628" s="350"/>
      <c r="AK1628" s="350"/>
      <c r="AL1628" s="352"/>
      <c r="AM1628" s="350"/>
      <c r="AN1628" s="400"/>
      <c r="AO1628" s="350"/>
      <c r="AP1628" s="401"/>
      <c r="AQ1628" s="336"/>
      <c r="AR1628" s="336"/>
      <c r="AS1628" s="336"/>
      <c r="AT1628" s="336"/>
      <c r="AU1628" s="336"/>
      <c r="AV1628" s="336"/>
      <c r="AW1628" s="336"/>
      <c r="AX1628" s="336"/>
      <c r="AY1628" s="336"/>
      <c r="AZ1628" s="336"/>
      <c r="BA1628" s="336"/>
      <c r="BB1628" s="336"/>
      <c r="BC1628" s="336"/>
      <c r="BD1628" s="336"/>
      <c r="BE1628" s="336"/>
      <c r="BF1628" s="336"/>
    </row>
    <row r="1629" spans="1:58" s="109" customFormat="1" ht="12.95" customHeight="1">
      <c r="A1629" s="394"/>
      <c r="B1629" s="395"/>
      <c r="C1629" s="352"/>
      <c r="D1629" s="352"/>
      <c r="E1629" s="396"/>
      <c r="F1629" s="361"/>
      <c r="G1629" s="315"/>
      <c r="H1629" s="315"/>
      <c r="I1629" s="315"/>
      <c r="J1629" s="315"/>
      <c r="K1629" s="315"/>
      <c r="L1629" s="315"/>
      <c r="M1629" s="345"/>
      <c r="N1629" s="397"/>
      <c r="O1629" s="251" t="str">
        <f>IFERROR(INDEX('Pipe Table'!$A$3:$R$39,MATCH('WELD LOG'!N1629,'Pipe Table'!$A$3:$A$39,),MATCH('WELD LOG'!M1629,'Pipe Table'!$A$3:$R$3,0)),"")</f>
        <v/>
      </c>
      <c r="P1629" s="601">
        <f t="shared" si="25"/>
        <v>0</v>
      </c>
      <c r="Q1629" s="315"/>
      <c r="R1629" s="315"/>
      <c r="S1629" s="352"/>
      <c r="T1629" s="398"/>
      <c r="U1629" s="315"/>
      <c r="V1629" s="399"/>
      <c r="W1629" s="315"/>
      <c r="X1629" s="350"/>
      <c r="Y1629" s="350"/>
      <c r="Z1629" s="350"/>
      <c r="AA1629" s="350"/>
      <c r="AB1629" s="350"/>
      <c r="AC1629" s="350"/>
      <c r="AD1629" s="383"/>
      <c r="AE1629" s="315"/>
      <c r="AF1629" s="375"/>
      <c r="AG1629" s="315"/>
      <c r="AH1629" s="350"/>
      <c r="AI1629" s="350"/>
      <c r="AJ1629" s="350"/>
      <c r="AK1629" s="350"/>
      <c r="AL1629" s="352"/>
      <c r="AM1629" s="350"/>
      <c r="AN1629" s="400"/>
      <c r="AO1629" s="350"/>
      <c r="AP1629" s="401"/>
      <c r="AQ1629" s="336"/>
      <c r="AR1629" s="336"/>
      <c r="AS1629" s="336"/>
      <c r="AT1629" s="336"/>
      <c r="AU1629" s="336"/>
      <c r="AV1629" s="336"/>
      <c r="AW1629" s="336"/>
      <c r="AX1629" s="336"/>
      <c r="AY1629" s="336"/>
      <c r="AZ1629" s="336"/>
      <c r="BA1629" s="336"/>
      <c r="BB1629" s="336"/>
      <c r="BC1629" s="336"/>
      <c r="BD1629" s="336"/>
      <c r="BE1629" s="336"/>
      <c r="BF1629" s="336"/>
    </row>
    <row r="1630" spans="1:58" s="109" customFormat="1" ht="12.95" customHeight="1">
      <c r="A1630" s="394"/>
      <c r="B1630" s="395"/>
      <c r="C1630" s="352"/>
      <c r="D1630" s="352"/>
      <c r="E1630" s="396"/>
      <c r="F1630" s="361"/>
      <c r="G1630" s="315"/>
      <c r="H1630" s="315"/>
      <c r="I1630" s="315"/>
      <c r="J1630" s="315"/>
      <c r="K1630" s="315"/>
      <c r="L1630" s="315"/>
      <c r="M1630" s="345"/>
      <c r="N1630" s="397"/>
      <c r="O1630" s="251" t="str">
        <f>IFERROR(INDEX('Pipe Table'!$A$3:$R$39,MATCH('WELD LOG'!N1630,'Pipe Table'!$A$3:$A$39,),MATCH('WELD LOG'!M1630,'Pipe Table'!$A$3:$R$3,0)),"")</f>
        <v/>
      </c>
      <c r="P1630" s="601">
        <f t="shared" si="25"/>
        <v>0</v>
      </c>
      <c r="Q1630" s="315"/>
      <c r="R1630" s="315"/>
      <c r="S1630" s="352"/>
      <c r="T1630" s="398"/>
      <c r="U1630" s="315"/>
      <c r="V1630" s="399"/>
      <c r="W1630" s="315"/>
      <c r="X1630" s="350"/>
      <c r="Y1630" s="350"/>
      <c r="Z1630" s="350"/>
      <c r="AA1630" s="350"/>
      <c r="AB1630" s="350"/>
      <c r="AC1630" s="350"/>
      <c r="AD1630" s="383"/>
      <c r="AE1630" s="315"/>
      <c r="AF1630" s="375"/>
      <c r="AG1630" s="315"/>
      <c r="AH1630" s="350"/>
      <c r="AI1630" s="350"/>
      <c r="AJ1630" s="350"/>
      <c r="AK1630" s="350"/>
      <c r="AL1630" s="352"/>
      <c r="AM1630" s="350"/>
      <c r="AN1630" s="400"/>
      <c r="AO1630" s="350"/>
      <c r="AP1630" s="401"/>
      <c r="AQ1630" s="336"/>
      <c r="AR1630" s="336"/>
      <c r="AS1630" s="336"/>
      <c r="AT1630" s="336"/>
      <c r="AU1630" s="336"/>
      <c r="AV1630" s="336"/>
      <c r="AW1630" s="336"/>
      <c r="AX1630" s="336"/>
      <c r="AY1630" s="336"/>
      <c r="AZ1630" s="336"/>
      <c r="BA1630" s="336"/>
      <c r="BB1630" s="336"/>
      <c r="BC1630" s="336"/>
      <c r="BD1630" s="336"/>
      <c r="BE1630" s="336"/>
      <c r="BF1630" s="336"/>
    </row>
    <row r="1631" spans="1:58" s="109" customFormat="1" ht="12.95" customHeight="1">
      <c r="A1631" s="394"/>
      <c r="B1631" s="395"/>
      <c r="C1631" s="352"/>
      <c r="D1631" s="352"/>
      <c r="E1631" s="396"/>
      <c r="F1631" s="361"/>
      <c r="G1631" s="315"/>
      <c r="H1631" s="315"/>
      <c r="I1631" s="315"/>
      <c r="J1631" s="315"/>
      <c r="K1631" s="315"/>
      <c r="L1631" s="315"/>
      <c r="M1631" s="345"/>
      <c r="N1631" s="397"/>
      <c r="O1631" s="251" t="str">
        <f>IFERROR(INDEX('Pipe Table'!$A$3:$R$39,MATCH('WELD LOG'!N1631,'Pipe Table'!$A$3:$A$39,),MATCH('WELD LOG'!M1631,'Pipe Table'!$A$3:$R$3,0)),"")</f>
        <v/>
      </c>
      <c r="P1631" s="601">
        <f t="shared" si="25"/>
        <v>0</v>
      </c>
      <c r="Q1631" s="315"/>
      <c r="R1631" s="315"/>
      <c r="S1631" s="352"/>
      <c r="T1631" s="398"/>
      <c r="U1631" s="315"/>
      <c r="V1631" s="399"/>
      <c r="W1631" s="315"/>
      <c r="X1631" s="350"/>
      <c r="Y1631" s="350"/>
      <c r="Z1631" s="350"/>
      <c r="AA1631" s="350"/>
      <c r="AB1631" s="350"/>
      <c r="AC1631" s="350"/>
      <c r="AD1631" s="383"/>
      <c r="AE1631" s="315"/>
      <c r="AF1631" s="375"/>
      <c r="AG1631" s="315"/>
      <c r="AH1631" s="350"/>
      <c r="AI1631" s="350"/>
      <c r="AJ1631" s="350"/>
      <c r="AK1631" s="350"/>
      <c r="AL1631" s="352"/>
      <c r="AM1631" s="350"/>
      <c r="AN1631" s="400"/>
      <c r="AO1631" s="350"/>
      <c r="AP1631" s="401"/>
      <c r="AQ1631" s="336"/>
      <c r="AR1631" s="336"/>
      <c r="AS1631" s="336"/>
      <c r="AT1631" s="336"/>
      <c r="AU1631" s="336"/>
      <c r="AV1631" s="336"/>
      <c r="AW1631" s="336"/>
      <c r="AX1631" s="336"/>
      <c r="AY1631" s="336"/>
      <c r="AZ1631" s="336"/>
      <c r="BA1631" s="336"/>
      <c r="BB1631" s="336"/>
      <c r="BC1631" s="336"/>
      <c r="BD1631" s="336"/>
      <c r="BE1631" s="336"/>
      <c r="BF1631" s="336"/>
    </row>
    <row r="1632" spans="1:58" s="109" customFormat="1" ht="12.95" customHeight="1">
      <c r="A1632" s="394"/>
      <c r="B1632" s="395"/>
      <c r="C1632" s="352"/>
      <c r="D1632" s="352"/>
      <c r="E1632" s="396"/>
      <c r="F1632" s="361"/>
      <c r="G1632" s="315"/>
      <c r="H1632" s="315"/>
      <c r="I1632" s="315"/>
      <c r="J1632" s="315"/>
      <c r="K1632" s="315"/>
      <c r="L1632" s="315"/>
      <c r="M1632" s="345"/>
      <c r="N1632" s="397"/>
      <c r="O1632" s="251" t="str">
        <f>IFERROR(INDEX('Pipe Table'!$A$3:$R$39,MATCH('WELD LOG'!N1632,'Pipe Table'!$A$3:$A$39,),MATCH('WELD LOG'!M1632,'Pipe Table'!$A$3:$R$3,0)),"")</f>
        <v/>
      </c>
      <c r="P1632" s="601">
        <f t="shared" si="25"/>
        <v>0</v>
      </c>
      <c r="Q1632" s="315"/>
      <c r="R1632" s="315"/>
      <c r="S1632" s="352"/>
      <c r="T1632" s="398"/>
      <c r="U1632" s="315"/>
      <c r="V1632" s="399"/>
      <c r="W1632" s="315"/>
      <c r="X1632" s="350"/>
      <c r="Y1632" s="350"/>
      <c r="Z1632" s="350"/>
      <c r="AA1632" s="350"/>
      <c r="AB1632" s="350"/>
      <c r="AC1632" s="350"/>
      <c r="AD1632" s="383"/>
      <c r="AE1632" s="315"/>
      <c r="AF1632" s="375"/>
      <c r="AG1632" s="315"/>
      <c r="AH1632" s="350"/>
      <c r="AI1632" s="350"/>
      <c r="AJ1632" s="350"/>
      <c r="AK1632" s="350"/>
      <c r="AL1632" s="352"/>
      <c r="AM1632" s="350"/>
      <c r="AN1632" s="400"/>
      <c r="AO1632" s="350"/>
      <c r="AP1632" s="401"/>
      <c r="AQ1632" s="336"/>
      <c r="AR1632" s="336"/>
      <c r="AS1632" s="336"/>
      <c r="AT1632" s="336"/>
      <c r="AU1632" s="336"/>
      <c r="AV1632" s="336"/>
      <c r="AW1632" s="336"/>
      <c r="AX1632" s="336"/>
      <c r="AY1632" s="336"/>
      <c r="AZ1632" s="336"/>
      <c r="BA1632" s="336"/>
      <c r="BB1632" s="336"/>
      <c r="BC1632" s="336"/>
      <c r="BD1632" s="336"/>
      <c r="BE1632" s="336"/>
      <c r="BF1632" s="336"/>
    </row>
    <row r="1633" spans="1:58" s="109" customFormat="1" ht="12.95" customHeight="1">
      <c r="A1633" s="394"/>
      <c r="B1633" s="395"/>
      <c r="C1633" s="352"/>
      <c r="D1633" s="352"/>
      <c r="E1633" s="396"/>
      <c r="F1633" s="361"/>
      <c r="G1633" s="315"/>
      <c r="H1633" s="315"/>
      <c r="I1633" s="315"/>
      <c r="J1633" s="315"/>
      <c r="K1633" s="315"/>
      <c r="L1633" s="352"/>
      <c r="M1633" s="345"/>
      <c r="N1633" s="397"/>
      <c r="O1633" s="251" t="str">
        <f>IFERROR(INDEX('Pipe Table'!$A$3:$R$39,MATCH('WELD LOG'!N1633,'Pipe Table'!$A$3:$A$39,),MATCH('WELD LOG'!M1633,'Pipe Table'!$A$3:$R$3,0)),"")</f>
        <v/>
      </c>
      <c r="P1633" s="601">
        <f t="shared" si="25"/>
        <v>0</v>
      </c>
      <c r="Q1633" s="315"/>
      <c r="R1633" s="315"/>
      <c r="S1633" s="352"/>
      <c r="T1633" s="398"/>
      <c r="U1633" s="315"/>
      <c r="V1633" s="399"/>
      <c r="W1633" s="315"/>
      <c r="X1633" s="350"/>
      <c r="Y1633" s="350"/>
      <c r="Z1633" s="350"/>
      <c r="AA1633" s="350"/>
      <c r="AB1633" s="350"/>
      <c r="AC1633" s="350"/>
      <c r="AD1633" s="383"/>
      <c r="AE1633" s="315"/>
      <c r="AF1633" s="375"/>
      <c r="AG1633" s="315"/>
      <c r="AH1633" s="350"/>
      <c r="AI1633" s="350"/>
      <c r="AJ1633" s="350"/>
      <c r="AK1633" s="350"/>
      <c r="AL1633" s="367"/>
      <c r="AM1633" s="350"/>
      <c r="AN1633" s="350"/>
      <c r="AO1633" s="350"/>
      <c r="AP1633" s="401"/>
      <c r="AQ1633" s="336"/>
      <c r="AR1633" s="336"/>
      <c r="AS1633" s="336"/>
      <c r="AT1633" s="336"/>
      <c r="AU1633" s="336"/>
      <c r="AV1633" s="336"/>
      <c r="AW1633" s="336"/>
      <c r="AX1633" s="336"/>
      <c r="AY1633" s="336"/>
      <c r="AZ1633" s="336"/>
      <c r="BA1633" s="336"/>
      <c r="BB1633" s="336"/>
      <c r="BC1633" s="336"/>
      <c r="BD1633" s="336"/>
      <c r="BE1633" s="336"/>
      <c r="BF1633" s="336"/>
    </row>
    <row r="1634" spans="1:58" s="109" customFormat="1" ht="12.95" customHeight="1">
      <c r="A1634" s="394"/>
      <c r="B1634" s="395"/>
      <c r="C1634" s="352"/>
      <c r="D1634" s="352"/>
      <c r="E1634" s="396"/>
      <c r="F1634" s="361"/>
      <c r="G1634" s="315"/>
      <c r="H1634" s="315"/>
      <c r="I1634" s="315"/>
      <c r="J1634" s="315"/>
      <c r="K1634" s="315"/>
      <c r="L1634" s="352"/>
      <c r="M1634" s="345"/>
      <c r="N1634" s="397"/>
      <c r="O1634" s="251" t="str">
        <f>IFERROR(INDEX('Pipe Table'!$A$3:$R$39,MATCH('WELD LOG'!N1634,'Pipe Table'!$A$3:$A$39,),MATCH('WELD LOG'!M1634,'Pipe Table'!$A$3:$R$3,0)),"")</f>
        <v/>
      </c>
      <c r="P1634" s="601">
        <f t="shared" si="25"/>
        <v>0</v>
      </c>
      <c r="Q1634" s="315"/>
      <c r="R1634" s="315"/>
      <c r="S1634" s="352"/>
      <c r="T1634" s="398"/>
      <c r="U1634" s="315"/>
      <c r="V1634" s="399"/>
      <c r="W1634" s="315"/>
      <c r="X1634" s="350"/>
      <c r="Y1634" s="350"/>
      <c r="Z1634" s="350"/>
      <c r="AA1634" s="350"/>
      <c r="AB1634" s="350"/>
      <c r="AC1634" s="350"/>
      <c r="AD1634" s="383"/>
      <c r="AE1634" s="315"/>
      <c r="AF1634" s="375"/>
      <c r="AG1634" s="315"/>
      <c r="AH1634" s="350"/>
      <c r="AI1634" s="350"/>
      <c r="AJ1634" s="350"/>
      <c r="AK1634" s="350"/>
      <c r="AL1634" s="367"/>
      <c r="AM1634" s="350"/>
      <c r="AN1634" s="350"/>
      <c r="AO1634" s="350"/>
      <c r="AP1634" s="401"/>
      <c r="AQ1634" s="336"/>
      <c r="AR1634" s="336"/>
      <c r="AS1634" s="336"/>
      <c r="AT1634" s="336"/>
      <c r="AU1634" s="336"/>
      <c r="AV1634" s="336"/>
      <c r="AW1634" s="336"/>
      <c r="AX1634" s="336"/>
      <c r="AY1634" s="336"/>
      <c r="AZ1634" s="336"/>
      <c r="BA1634" s="336"/>
      <c r="BB1634" s="336"/>
      <c r="BC1634" s="336"/>
      <c r="BD1634" s="336"/>
      <c r="BE1634" s="336"/>
      <c r="BF1634" s="336"/>
    </row>
    <row r="1635" spans="1:58" s="109" customFormat="1" ht="12.95" customHeight="1">
      <c r="A1635" s="394"/>
      <c r="B1635" s="395"/>
      <c r="C1635" s="352"/>
      <c r="D1635" s="352"/>
      <c r="E1635" s="396"/>
      <c r="F1635" s="361"/>
      <c r="G1635" s="315"/>
      <c r="H1635" s="315"/>
      <c r="I1635" s="315"/>
      <c r="J1635" s="315"/>
      <c r="K1635" s="315"/>
      <c r="L1635" s="352"/>
      <c r="M1635" s="345"/>
      <c r="N1635" s="397"/>
      <c r="O1635" s="251" t="str">
        <f>IFERROR(INDEX('Pipe Table'!$A$3:$R$39,MATCH('WELD LOG'!N1635,'Pipe Table'!$A$3:$A$39,),MATCH('WELD LOG'!M1635,'Pipe Table'!$A$3:$R$3,0)),"")</f>
        <v/>
      </c>
      <c r="P1635" s="601">
        <f t="shared" si="25"/>
        <v>0</v>
      </c>
      <c r="Q1635" s="315"/>
      <c r="R1635" s="315"/>
      <c r="S1635" s="352"/>
      <c r="T1635" s="398"/>
      <c r="U1635" s="315"/>
      <c r="V1635" s="399"/>
      <c r="W1635" s="315"/>
      <c r="X1635" s="350"/>
      <c r="Y1635" s="350"/>
      <c r="Z1635" s="350"/>
      <c r="AA1635" s="350"/>
      <c r="AB1635" s="350"/>
      <c r="AC1635" s="350"/>
      <c r="AD1635" s="383"/>
      <c r="AE1635" s="315"/>
      <c r="AF1635" s="375"/>
      <c r="AG1635" s="315"/>
      <c r="AH1635" s="350"/>
      <c r="AI1635" s="350"/>
      <c r="AJ1635" s="350"/>
      <c r="AK1635" s="350"/>
      <c r="AL1635" s="367"/>
      <c r="AM1635" s="350"/>
      <c r="AN1635" s="350"/>
      <c r="AO1635" s="350"/>
      <c r="AP1635" s="401"/>
      <c r="AQ1635" s="336"/>
      <c r="AR1635" s="336"/>
      <c r="AS1635" s="336"/>
      <c r="AT1635" s="336"/>
      <c r="AU1635" s="336"/>
      <c r="AV1635" s="336"/>
      <c r="AW1635" s="336"/>
      <c r="AX1635" s="336"/>
      <c r="AY1635" s="336"/>
      <c r="AZ1635" s="336"/>
      <c r="BA1635" s="336"/>
      <c r="BB1635" s="336"/>
      <c r="BC1635" s="336"/>
      <c r="BD1635" s="336"/>
      <c r="BE1635" s="336"/>
      <c r="BF1635" s="336"/>
    </row>
    <row r="1636" spans="1:58" s="109" customFormat="1" ht="12.95" customHeight="1">
      <c r="A1636" s="394"/>
      <c r="B1636" s="395"/>
      <c r="C1636" s="352"/>
      <c r="D1636" s="352"/>
      <c r="E1636" s="396"/>
      <c r="F1636" s="361"/>
      <c r="G1636" s="315"/>
      <c r="H1636" s="315"/>
      <c r="I1636" s="315"/>
      <c r="J1636" s="315"/>
      <c r="K1636" s="315"/>
      <c r="L1636" s="352"/>
      <c r="M1636" s="345"/>
      <c r="N1636" s="397"/>
      <c r="O1636" s="251" t="str">
        <f>IFERROR(INDEX('Pipe Table'!$A$3:$R$39,MATCH('WELD LOG'!N1636,'Pipe Table'!$A$3:$A$39,),MATCH('WELD LOG'!M1636,'Pipe Table'!$A$3:$R$3,0)),"")</f>
        <v/>
      </c>
      <c r="P1636" s="601">
        <f t="shared" si="25"/>
        <v>0</v>
      </c>
      <c r="Q1636" s="315"/>
      <c r="R1636" s="315"/>
      <c r="S1636" s="352"/>
      <c r="T1636" s="398"/>
      <c r="U1636" s="315"/>
      <c r="V1636" s="399"/>
      <c r="W1636" s="315"/>
      <c r="X1636" s="350"/>
      <c r="Y1636" s="350"/>
      <c r="Z1636" s="350"/>
      <c r="AA1636" s="350"/>
      <c r="AB1636" s="350"/>
      <c r="AC1636" s="350"/>
      <c r="AD1636" s="383"/>
      <c r="AE1636" s="315"/>
      <c r="AF1636" s="375"/>
      <c r="AG1636" s="315"/>
      <c r="AH1636" s="350"/>
      <c r="AI1636" s="350"/>
      <c r="AJ1636" s="350"/>
      <c r="AK1636" s="350"/>
      <c r="AL1636" s="367"/>
      <c r="AM1636" s="350"/>
      <c r="AN1636" s="350"/>
      <c r="AO1636" s="350"/>
      <c r="AP1636" s="401"/>
      <c r="AQ1636" s="336"/>
      <c r="AR1636" s="336"/>
      <c r="AS1636" s="336"/>
      <c r="AT1636" s="336"/>
      <c r="AU1636" s="336"/>
      <c r="AV1636" s="336"/>
      <c r="AW1636" s="336"/>
      <c r="AX1636" s="336"/>
      <c r="AY1636" s="336"/>
      <c r="AZ1636" s="336"/>
      <c r="BA1636" s="336"/>
      <c r="BB1636" s="336"/>
      <c r="BC1636" s="336"/>
      <c r="BD1636" s="336"/>
      <c r="BE1636" s="336"/>
      <c r="BF1636" s="336"/>
    </row>
    <row r="1637" spans="1:58" s="109" customFormat="1" ht="12.95" customHeight="1">
      <c r="A1637" s="394"/>
      <c r="B1637" s="395"/>
      <c r="C1637" s="352"/>
      <c r="D1637" s="352"/>
      <c r="E1637" s="396"/>
      <c r="F1637" s="361"/>
      <c r="G1637" s="315"/>
      <c r="H1637" s="315"/>
      <c r="I1637" s="315"/>
      <c r="J1637" s="315"/>
      <c r="K1637" s="315"/>
      <c r="L1637" s="352"/>
      <c r="M1637" s="345"/>
      <c r="N1637" s="397"/>
      <c r="O1637" s="251" t="str">
        <f>IFERROR(INDEX('Pipe Table'!$A$3:$R$39,MATCH('WELD LOG'!N1637,'Pipe Table'!$A$3:$A$39,),MATCH('WELD LOG'!M1637,'Pipe Table'!$A$3:$R$3,0)),"")</f>
        <v/>
      </c>
      <c r="P1637" s="601">
        <f t="shared" si="25"/>
        <v>0</v>
      </c>
      <c r="Q1637" s="315"/>
      <c r="R1637" s="315"/>
      <c r="S1637" s="352"/>
      <c r="T1637" s="398"/>
      <c r="U1637" s="315"/>
      <c r="V1637" s="399"/>
      <c r="W1637" s="315"/>
      <c r="X1637" s="350"/>
      <c r="Y1637" s="350"/>
      <c r="Z1637" s="350"/>
      <c r="AA1637" s="350"/>
      <c r="AB1637" s="350"/>
      <c r="AC1637" s="350"/>
      <c r="AD1637" s="383"/>
      <c r="AE1637" s="315"/>
      <c r="AF1637" s="375"/>
      <c r="AG1637" s="315"/>
      <c r="AH1637" s="350"/>
      <c r="AI1637" s="350"/>
      <c r="AJ1637" s="350"/>
      <c r="AK1637" s="350"/>
      <c r="AL1637" s="367"/>
      <c r="AM1637" s="350"/>
      <c r="AN1637" s="350"/>
      <c r="AO1637" s="350"/>
      <c r="AP1637" s="401"/>
      <c r="AQ1637" s="336"/>
      <c r="AR1637" s="336"/>
      <c r="AS1637" s="336"/>
      <c r="AT1637" s="336"/>
      <c r="AU1637" s="336"/>
      <c r="AV1637" s="336"/>
      <c r="AW1637" s="336"/>
      <c r="AX1637" s="336"/>
      <c r="AY1637" s="336"/>
      <c r="AZ1637" s="336"/>
      <c r="BA1637" s="336"/>
      <c r="BB1637" s="336"/>
      <c r="BC1637" s="336"/>
      <c r="BD1637" s="336"/>
      <c r="BE1637" s="336"/>
      <c r="BF1637" s="336"/>
    </row>
    <row r="1638" spans="1:58" s="109" customFormat="1" ht="12.95" customHeight="1">
      <c r="A1638" s="394"/>
      <c r="B1638" s="395"/>
      <c r="C1638" s="352"/>
      <c r="D1638" s="352"/>
      <c r="E1638" s="396"/>
      <c r="F1638" s="361"/>
      <c r="G1638" s="315"/>
      <c r="H1638" s="315"/>
      <c r="I1638" s="315"/>
      <c r="J1638" s="315"/>
      <c r="K1638" s="315"/>
      <c r="L1638" s="352"/>
      <c r="M1638" s="345"/>
      <c r="N1638" s="397"/>
      <c r="O1638" s="251" t="str">
        <f>IFERROR(INDEX('Pipe Table'!$A$3:$R$39,MATCH('WELD LOG'!N1638,'Pipe Table'!$A$3:$A$39,),MATCH('WELD LOG'!M1638,'Pipe Table'!$A$3:$R$3,0)),"")</f>
        <v/>
      </c>
      <c r="P1638" s="601">
        <f t="shared" si="25"/>
        <v>0</v>
      </c>
      <c r="Q1638" s="315"/>
      <c r="R1638" s="315"/>
      <c r="S1638" s="352"/>
      <c r="T1638" s="398"/>
      <c r="U1638" s="315"/>
      <c r="V1638" s="399"/>
      <c r="W1638" s="315"/>
      <c r="X1638" s="350"/>
      <c r="Y1638" s="350"/>
      <c r="Z1638" s="350"/>
      <c r="AA1638" s="350"/>
      <c r="AB1638" s="350"/>
      <c r="AC1638" s="350"/>
      <c r="AD1638" s="383"/>
      <c r="AE1638" s="315"/>
      <c r="AF1638" s="375"/>
      <c r="AG1638" s="315"/>
      <c r="AH1638" s="350"/>
      <c r="AI1638" s="350"/>
      <c r="AJ1638" s="350"/>
      <c r="AK1638" s="350"/>
      <c r="AL1638" s="367"/>
      <c r="AM1638" s="350"/>
      <c r="AN1638" s="350"/>
      <c r="AO1638" s="350"/>
      <c r="AP1638" s="401"/>
      <c r="AQ1638" s="336"/>
      <c r="AR1638" s="336"/>
      <c r="AS1638" s="336"/>
      <c r="AT1638" s="336"/>
      <c r="AU1638" s="336"/>
      <c r="AV1638" s="336"/>
      <c r="AW1638" s="336"/>
      <c r="AX1638" s="336"/>
      <c r="AY1638" s="336"/>
      <c r="AZ1638" s="336"/>
      <c r="BA1638" s="336"/>
      <c r="BB1638" s="336"/>
      <c r="BC1638" s="336"/>
      <c r="BD1638" s="336"/>
      <c r="BE1638" s="336"/>
      <c r="BF1638" s="336"/>
    </row>
    <row r="1639" spans="1:58" s="109" customFormat="1" ht="12.95" customHeight="1">
      <c r="A1639" s="394"/>
      <c r="B1639" s="395"/>
      <c r="C1639" s="352"/>
      <c r="D1639" s="352"/>
      <c r="E1639" s="396"/>
      <c r="F1639" s="361"/>
      <c r="G1639" s="315"/>
      <c r="H1639" s="315"/>
      <c r="I1639" s="315"/>
      <c r="J1639" s="315"/>
      <c r="K1639" s="315"/>
      <c r="L1639" s="352"/>
      <c r="M1639" s="345"/>
      <c r="N1639" s="397"/>
      <c r="O1639" s="251" t="str">
        <f>IFERROR(INDEX('Pipe Table'!$A$3:$R$39,MATCH('WELD LOG'!N1639,'Pipe Table'!$A$3:$A$39,),MATCH('WELD LOG'!M1639,'Pipe Table'!$A$3:$R$3,0)),"")</f>
        <v/>
      </c>
      <c r="P1639" s="601">
        <f t="shared" si="25"/>
        <v>0</v>
      </c>
      <c r="Q1639" s="315"/>
      <c r="R1639" s="315"/>
      <c r="S1639" s="352"/>
      <c r="T1639" s="398"/>
      <c r="U1639" s="315"/>
      <c r="V1639" s="399"/>
      <c r="W1639" s="315"/>
      <c r="X1639" s="350"/>
      <c r="Y1639" s="350"/>
      <c r="Z1639" s="350"/>
      <c r="AA1639" s="350"/>
      <c r="AB1639" s="350"/>
      <c r="AC1639" s="350"/>
      <c r="AD1639" s="383"/>
      <c r="AE1639" s="315"/>
      <c r="AF1639" s="375"/>
      <c r="AG1639" s="315"/>
      <c r="AH1639" s="350"/>
      <c r="AI1639" s="350"/>
      <c r="AJ1639" s="350"/>
      <c r="AK1639" s="350"/>
      <c r="AL1639" s="367"/>
      <c r="AM1639" s="350"/>
      <c r="AN1639" s="350"/>
      <c r="AO1639" s="350"/>
      <c r="AP1639" s="401"/>
      <c r="AQ1639" s="336"/>
      <c r="AR1639" s="336"/>
      <c r="AS1639" s="336"/>
      <c r="AT1639" s="336"/>
      <c r="AU1639" s="336"/>
      <c r="AV1639" s="336"/>
      <c r="AW1639" s="336"/>
      <c r="AX1639" s="336"/>
      <c r="AY1639" s="336"/>
      <c r="AZ1639" s="336"/>
      <c r="BA1639" s="336"/>
      <c r="BB1639" s="336"/>
      <c r="BC1639" s="336"/>
      <c r="BD1639" s="336"/>
      <c r="BE1639" s="336"/>
      <c r="BF1639" s="336"/>
    </row>
    <row r="1640" spans="1:58" s="109" customFormat="1" ht="12.95" customHeight="1">
      <c r="A1640" s="394"/>
      <c r="B1640" s="395"/>
      <c r="C1640" s="352"/>
      <c r="D1640" s="352"/>
      <c r="E1640" s="396"/>
      <c r="F1640" s="361"/>
      <c r="G1640" s="315"/>
      <c r="H1640" s="315"/>
      <c r="I1640" s="315"/>
      <c r="J1640" s="315"/>
      <c r="K1640" s="315"/>
      <c r="L1640" s="352"/>
      <c r="M1640" s="345"/>
      <c r="N1640" s="397"/>
      <c r="O1640" s="251" t="str">
        <f>IFERROR(INDEX('Pipe Table'!$A$3:$R$39,MATCH('WELD LOG'!N1640,'Pipe Table'!$A$3:$A$39,),MATCH('WELD LOG'!M1640,'Pipe Table'!$A$3:$R$3,0)),"")</f>
        <v/>
      </c>
      <c r="P1640" s="601">
        <f t="shared" si="25"/>
        <v>0</v>
      </c>
      <c r="Q1640" s="315"/>
      <c r="R1640" s="315"/>
      <c r="S1640" s="352"/>
      <c r="T1640" s="398"/>
      <c r="U1640" s="315"/>
      <c r="V1640" s="399"/>
      <c r="W1640" s="315"/>
      <c r="X1640" s="350"/>
      <c r="Y1640" s="350"/>
      <c r="Z1640" s="350"/>
      <c r="AA1640" s="350"/>
      <c r="AB1640" s="350"/>
      <c r="AC1640" s="350"/>
      <c r="AD1640" s="383"/>
      <c r="AE1640" s="315"/>
      <c r="AF1640" s="375"/>
      <c r="AG1640" s="315"/>
      <c r="AH1640" s="350"/>
      <c r="AI1640" s="350"/>
      <c r="AJ1640" s="350"/>
      <c r="AK1640" s="350"/>
      <c r="AL1640" s="367"/>
      <c r="AM1640" s="350"/>
      <c r="AN1640" s="350"/>
      <c r="AO1640" s="350"/>
      <c r="AP1640" s="401"/>
      <c r="AQ1640" s="336"/>
      <c r="AR1640" s="336"/>
      <c r="AS1640" s="336"/>
      <c r="AT1640" s="336"/>
      <c r="AU1640" s="336"/>
      <c r="AV1640" s="336"/>
      <c r="AW1640" s="336"/>
      <c r="AX1640" s="336"/>
      <c r="AY1640" s="336"/>
      <c r="AZ1640" s="336"/>
      <c r="BA1640" s="336"/>
      <c r="BB1640" s="336"/>
      <c r="BC1640" s="336"/>
      <c r="BD1640" s="336"/>
      <c r="BE1640" s="336"/>
      <c r="BF1640" s="336"/>
    </row>
    <row r="1641" spans="1:58" s="109" customFormat="1" ht="12.95" customHeight="1">
      <c r="A1641" s="394"/>
      <c r="B1641" s="395"/>
      <c r="C1641" s="352"/>
      <c r="D1641" s="352"/>
      <c r="E1641" s="362"/>
      <c r="F1641" s="361"/>
      <c r="G1641" s="315"/>
      <c r="H1641" s="315"/>
      <c r="I1641" s="352"/>
      <c r="J1641" s="315"/>
      <c r="K1641" s="315"/>
      <c r="L1641" s="315"/>
      <c r="M1641" s="345"/>
      <c r="N1641" s="397"/>
      <c r="O1641" s="251" t="str">
        <f>IFERROR(INDEX('Pipe Table'!$A$3:$R$39,MATCH('WELD LOG'!N1641,'Pipe Table'!$A$3:$A$39,),MATCH('WELD LOG'!M1641,'Pipe Table'!$A$3:$R$3,0)),"")</f>
        <v/>
      </c>
      <c r="P1641" s="601">
        <f t="shared" si="25"/>
        <v>0</v>
      </c>
      <c r="Q1641" s="315"/>
      <c r="R1641" s="315"/>
      <c r="S1641" s="352"/>
      <c r="T1641" s="398"/>
      <c r="U1641" s="315"/>
      <c r="V1641" s="399"/>
      <c r="W1641" s="315"/>
      <c r="X1641" s="350"/>
      <c r="Y1641" s="350"/>
      <c r="Z1641" s="350"/>
      <c r="AA1641" s="350"/>
      <c r="AB1641" s="350"/>
      <c r="AC1641" s="350"/>
      <c r="AD1641" s="383"/>
      <c r="AE1641" s="315"/>
      <c r="AF1641" s="375"/>
      <c r="AG1641" s="315"/>
      <c r="AH1641" s="350"/>
      <c r="AI1641" s="350"/>
      <c r="AJ1641" s="350"/>
      <c r="AK1641" s="350"/>
      <c r="AL1641" s="367"/>
      <c r="AM1641" s="403"/>
      <c r="AN1641" s="400"/>
      <c r="AO1641" s="350"/>
      <c r="AP1641" s="401"/>
      <c r="AQ1641" s="336"/>
      <c r="AR1641" s="336"/>
      <c r="AS1641" s="336"/>
      <c r="AT1641" s="336"/>
      <c r="AU1641" s="336"/>
      <c r="AV1641" s="336"/>
      <c r="AW1641" s="336"/>
      <c r="AX1641" s="336"/>
      <c r="AY1641" s="336"/>
      <c r="AZ1641" s="336"/>
      <c r="BA1641" s="336"/>
      <c r="BB1641" s="336"/>
      <c r="BC1641" s="336"/>
      <c r="BD1641" s="336"/>
      <c r="BE1641" s="336"/>
      <c r="BF1641" s="336"/>
    </row>
    <row r="1642" spans="1:58" s="109" customFormat="1" ht="12.95" customHeight="1">
      <c r="A1642" s="394"/>
      <c r="B1642" s="395"/>
      <c r="C1642" s="352"/>
      <c r="D1642" s="352"/>
      <c r="E1642" s="362"/>
      <c r="F1642" s="361"/>
      <c r="G1642" s="315"/>
      <c r="H1642" s="315"/>
      <c r="I1642" s="352"/>
      <c r="J1642" s="315"/>
      <c r="K1642" s="315"/>
      <c r="L1642" s="315"/>
      <c r="M1642" s="345"/>
      <c r="N1642" s="397"/>
      <c r="O1642" s="251" t="str">
        <f>IFERROR(INDEX('Pipe Table'!$A$3:$R$39,MATCH('WELD LOG'!N1642,'Pipe Table'!$A$3:$A$39,),MATCH('WELD LOG'!M1642,'Pipe Table'!$A$3:$R$3,0)),"")</f>
        <v/>
      </c>
      <c r="P1642" s="601">
        <f t="shared" si="25"/>
        <v>0</v>
      </c>
      <c r="Q1642" s="315"/>
      <c r="R1642" s="315"/>
      <c r="S1642" s="352"/>
      <c r="T1642" s="398"/>
      <c r="U1642" s="315"/>
      <c r="V1642" s="399"/>
      <c r="W1642" s="315"/>
      <c r="X1642" s="350"/>
      <c r="Y1642" s="350"/>
      <c r="Z1642" s="350"/>
      <c r="AA1642" s="350"/>
      <c r="AB1642" s="350"/>
      <c r="AC1642" s="350"/>
      <c r="AD1642" s="383"/>
      <c r="AE1642" s="315"/>
      <c r="AF1642" s="375"/>
      <c r="AG1642" s="315"/>
      <c r="AH1642" s="350"/>
      <c r="AI1642" s="350"/>
      <c r="AJ1642" s="350"/>
      <c r="AK1642" s="350"/>
      <c r="AL1642" s="352"/>
      <c r="AM1642" s="350"/>
      <c r="AN1642" s="400"/>
      <c r="AO1642" s="350"/>
      <c r="AP1642" s="401"/>
      <c r="AQ1642" s="336"/>
      <c r="AR1642" s="336"/>
      <c r="AS1642" s="336"/>
      <c r="AT1642" s="336"/>
      <c r="AU1642" s="336"/>
      <c r="AV1642" s="336"/>
      <c r="AW1642" s="336"/>
      <c r="AX1642" s="336"/>
      <c r="AY1642" s="336"/>
      <c r="AZ1642" s="336"/>
      <c r="BA1642" s="336"/>
      <c r="BB1642" s="336"/>
      <c r="BC1642" s="336"/>
      <c r="BD1642" s="336"/>
      <c r="BE1642" s="336"/>
      <c r="BF1642" s="336"/>
    </row>
    <row r="1643" spans="1:58" s="109" customFormat="1" ht="12.95" customHeight="1">
      <c r="A1643" s="394"/>
      <c r="B1643" s="395"/>
      <c r="C1643" s="352"/>
      <c r="D1643" s="352"/>
      <c r="E1643" s="396"/>
      <c r="F1643" s="361"/>
      <c r="G1643" s="315"/>
      <c r="H1643" s="315"/>
      <c r="I1643" s="315"/>
      <c r="J1643" s="315"/>
      <c r="K1643" s="315"/>
      <c r="L1643" s="315"/>
      <c r="M1643" s="345"/>
      <c r="N1643" s="397"/>
      <c r="O1643" s="251" t="str">
        <f>IFERROR(INDEX('Pipe Table'!$A$3:$R$39,MATCH('WELD LOG'!N1643,'Pipe Table'!$A$3:$A$39,),MATCH('WELD LOG'!M1643,'Pipe Table'!$A$3:$R$3,0)),"")</f>
        <v/>
      </c>
      <c r="P1643" s="601">
        <f t="shared" si="25"/>
        <v>0</v>
      </c>
      <c r="Q1643" s="315"/>
      <c r="R1643" s="315"/>
      <c r="S1643" s="352"/>
      <c r="T1643" s="398"/>
      <c r="U1643" s="315"/>
      <c r="V1643" s="399"/>
      <c r="W1643" s="315"/>
      <c r="X1643" s="350"/>
      <c r="Y1643" s="350"/>
      <c r="Z1643" s="350"/>
      <c r="AA1643" s="350"/>
      <c r="AB1643" s="350"/>
      <c r="AC1643" s="350"/>
      <c r="AD1643" s="383"/>
      <c r="AE1643" s="315"/>
      <c r="AF1643" s="375"/>
      <c r="AG1643" s="315"/>
      <c r="AH1643" s="350"/>
      <c r="AI1643" s="350"/>
      <c r="AJ1643" s="350"/>
      <c r="AK1643" s="350"/>
      <c r="AL1643" s="367"/>
      <c r="AM1643" s="350"/>
      <c r="AN1643" s="350"/>
      <c r="AO1643" s="350"/>
      <c r="AP1643" s="401"/>
      <c r="AQ1643" s="336"/>
      <c r="AR1643" s="336"/>
      <c r="AS1643" s="336"/>
      <c r="AT1643" s="336"/>
      <c r="AU1643" s="336"/>
      <c r="AV1643" s="336"/>
      <c r="AW1643" s="336"/>
      <c r="AX1643" s="336"/>
      <c r="AY1643" s="336"/>
      <c r="AZ1643" s="336"/>
      <c r="BA1643" s="336"/>
      <c r="BB1643" s="336"/>
      <c r="BC1643" s="336"/>
      <c r="BD1643" s="336"/>
      <c r="BE1643" s="336"/>
      <c r="BF1643" s="336"/>
    </row>
    <row r="1644" spans="1:58" s="109" customFormat="1" ht="12.95" customHeight="1">
      <c r="A1644" s="394"/>
      <c r="B1644" s="395"/>
      <c r="C1644" s="352"/>
      <c r="D1644" s="352"/>
      <c r="E1644" s="362"/>
      <c r="F1644" s="361"/>
      <c r="G1644" s="315"/>
      <c r="H1644" s="315"/>
      <c r="I1644" s="315"/>
      <c r="J1644" s="315"/>
      <c r="K1644" s="315"/>
      <c r="L1644" s="315"/>
      <c r="M1644" s="345"/>
      <c r="N1644" s="397"/>
      <c r="O1644" s="251" t="str">
        <f>IFERROR(INDEX('Pipe Table'!$A$3:$R$39,MATCH('WELD LOG'!N1644,'Pipe Table'!$A$3:$A$39,),MATCH('WELD LOG'!M1644,'Pipe Table'!$A$3:$R$3,0)),"")</f>
        <v/>
      </c>
      <c r="P1644" s="601">
        <f t="shared" si="25"/>
        <v>0</v>
      </c>
      <c r="Q1644" s="315"/>
      <c r="R1644" s="315"/>
      <c r="S1644" s="352"/>
      <c r="T1644" s="398"/>
      <c r="U1644" s="315"/>
      <c r="V1644" s="399"/>
      <c r="W1644" s="315"/>
      <c r="X1644" s="350"/>
      <c r="Y1644" s="350"/>
      <c r="Z1644" s="350"/>
      <c r="AA1644" s="350"/>
      <c r="AB1644" s="350"/>
      <c r="AC1644" s="350"/>
      <c r="AD1644" s="383"/>
      <c r="AE1644" s="315"/>
      <c r="AF1644" s="375"/>
      <c r="AG1644" s="315"/>
      <c r="AH1644" s="350"/>
      <c r="AI1644" s="350"/>
      <c r="AJ1644" s="350"/>
      <c r="AK1644" s="350"/>
      <c r="AL1644" s="352"/>
      <c r="AM1644" s="350"/>
      <c r="AN1644" s="400"/>
      <c r="AO1644" s="350"/>
      <c r="AP1644" s="401"/>
      <c r="AQ1644" s="336"/>
      <c r="AR1644" s="336"/>
      <c r="AS1644" s="336"/>
      <c r="AT1644" s="336"/>
      <c r="AU1644" s="336"/>
      <c r="AV1644" s="336"/>
      <c r="AW1644" s="336"/>
      <c r="AX1644" s="336"/>
      <c r="AY1644" s="336"/>
      <c r="AZ1644" s="336"/>
      <c r="BA1644" s="336"/>
      <c r="BB1644" s="336"/>
      <c r="BC1644" s="336"/>
      <c r="BD1644" s="336"/>
      <c r="BE1644" s="336"/>
      <c r="BF1644" s="336"/>
    </row>
    <row r="1645" spans="1:58" s="109" customFormat="1" ht="12.95" customHeight="1">
      <c r="A1645" s="394"/>
      <c r="B1645" s="395"/>
      <c r="C1645" s="352"/>
      <c r="D1645" s="352"/>
      <c r="E1645" s="396"/>
      <c r="F1645" s="361"/>
      <c r="G1645" s="315"/>
      <c r="H1645" s="315"/>
      <c r="I1645" s="315"/>
      <c r="J1645" s="315"/>
      <c r="K1645" s="315"/>
      <c r="L1645" s="315"/>
      <c r="M1645" s="352"/>
      <c r="N1645" s="397"/>
      <c r="O1645" s="251" t="str">
        <f>IFERROR(INDEX('Pipe Table'!$A$3:$R$39,MATCH('WELD LOG'!N1645,'Pipe Table'!$A$3:$A$39,),MATCH('WELD LOG'!M1645,'Pipe Table'!$A$3:$R$3,0)),"")</f>
        <v/>
      </c>
      <c r="P1645" s="601">
        <f t="shared" si="25"/>
        <v>0</v>
      </c>
      <c r="Q1645" s="315"/>
      <c r="R1645" s="315"/>
      <c r="S1645" s="352"/>
      <c r="T1645" s="398"/>
      <c r="U1645" s="315"/>
      <c r="V1645" s="399"/>
      <c r="W1645" s="315"/>
      <c r="X1645" s="350"/>
      <c r="Y1645" s="350"/>
      <c r="Z1645" s="350"/>
      <c r="AA1645" s="350"/>
      <c r="AB1645" s="350"/>
      <c r="AC1645" s="350"/>
      <c r="AD1645" s="383"/>
      <c r="AE1645" s="315"/>
      <c r="AF1645" s="375"/>
      <c r="AG1645" s="315"/>
      <c r="AH1645" s="350"/>
      <c r="AI1645" s="350"/>
      <c r="AJ1645" s="350"/>
      <c r="AK1645" s="350"/>
      <c r="AL1645" s="367"/>
      <c r="AM1645" s="350"/>
      <c r="AN1645" s="350"/>
      <c r="AO1645" s="350"/>
      <c r="AP1645" s="401"/>
      <c r="AQ1645" s="336"/>
      <c r="AR1645" s="336"/>
      <c r="AS1645" s="336"/>
      <c r="AT1645" s="336"/>
      <c r="AU1645" s="336"/>
      <c r="AV1645" s="336"/>
      <c r="AW1645" s="336"/>
      <c r="AX1645" s="336"/>
      <c r="AY1645" s="336"/>
      <c r="AZ1645" s="336"/>
      <c r="BA1645" s="336"/>
      <c r="BB1645" s="336"/>
      <c r="BC1645" s="336"/>
      <c r="BD1645" s="336"/>
      <c r="BE1645" s="336"/>
      <c r="BF1645" s="336"/>
    </row>
    <row r="1646" spans="1:58" s="109" customFormat="1" ht="12.95" customHeight="1">
      <c r="A1646" s="404"/>
      <c r="B1646" s="395"/>
      <c r="C1646" s="352"/>
      <c r="D1646" s="352"/>
      <c r="E1646" s="396"/>
      <c r="F1646" s="361"/>
      <c r="G1646" s="315"/>
      <c r="H1646" s="315"/>
      <c r="I1646" s="315"/>
      <c r="J1646" s="315"/>
      <c r="K1646" s="315"/>
      <c r="L1646" s="315"/>
      <c r="M1646" s="345"/>
      <c r="N1646" s="397"/>
      <c r="O1646" s="251" t="str">
        <f>IFERROR(INDEX('Pipe Table'!$A$3:$R$39,MATCH('WELD LOG'!N1646,'Pipe Table'!$A$3:$A$39,),MATCH('WELD LOG'!M1646,'Pipe Table'!$A$3:$R$3,0)),"")</f>
        <v/>
      </c>
      <c r="P1646" s="601">
        <f t="shared" si="25"/>
        <v>0</v>
      </c>
      <c r="Q1646" s="315"/>
      <c r="R1646" s="315"/>
      <c r="S1646" s="352"/>
      <c r="T1646" s="398"/>
      <c r="U1646" s="315"/>
      <c r="V1646" s="399"/>
      <c r="W1646" s="315"/>
      <c r="X1646" s="350"/>
      <c r="Y1646" s="350"/>
      <c r="Z1646" s="350"/>
      <c r="AA1646" s="350"/>
      <c r="AB1646" s="350"/>
      <c r="AC1646" s="350"/>
      <c r="AD1646" s="383"/>
      <c r="AE1646" s="315"/>
      <c r="AF1646" s="375"/>
      <c r="AG1646" s="315"/>
      <c r="AH1646" s="350"/>
      <c r="AI1646" s="350"/>
      <c r="AJ1646" s="350"/>
      <c r="AK1646" s="350"/>
      <c r="AL1646" s="352"/>
      <c r="AM1646" s="350"/>
      <c r="AN1646" s="400"/>
      <c r="AO1646" s="350"/>
      <c r="AP1646" s="401"/>
      <c r="AQ1646" s="336"/>
      <c r="AR1646" s="336"/>
      <c r="AS1646" s="336"/>
      <c r="AT1646" s="336"/>
      <c r="AU1646" s="336"/>
      <c r="AV1646" s="336"/>
      <c r="AW1646" s="336"/>
      <c r="AX1646" s="336"/>
      <c r="AY1646" s="336"/>
      <c r="AZ1646" s="336"/>
      <c r="BA1646" s="336"/>
      <c r="BB1646" s="336"/>
      <c r="BC1646" s="336"/>
      <c r="BD1646" s="336"/>
      <c r="BE1646" s="336"/>
      <c r="BF1646" s="336"/>
    </row>
    <row r="1647" spans="1:58" s="109" customFormat="1" ht="12.95" customHeight="1">
      <c r="A1647" s="404"/>
      <c r="B1647" s="395"/>
      <c r="C1647" s="352"/>
      <c r="D1647" s="352"/>
      <c r="E1647" s="396"/>
      <c r="F1647" s="361"/>
      <c r="G1647" s="315"/>
      <c r="H1647" s="315"/>
      <c r="I1647" s="315"/>
      <c r="J1647" s="315"/>
      <c r="K1647" s="315"/>
      <c r="L1647" s="315"/>
      <c r="M1647" s="345"/>
      <c r="N1647" s="397"/>
      <c r="O1647" s="251" t="str">
        <f>IFERROR(INDEX('Pipe Table'!$A$3:$R$39,MATCH('WELD LOG'!N1647,'Pipe Table'!$A$3:$A$39,),MATCH('WELD LOG'!M1647,'Pipe Table'!$A$3:$R$3,0)),"")</f>
        <v/>
      </c>
      <c r="P1647" s="601">
        <f t="shared" si="25"/>
        <v>0</v>
      </c>
      <c r="Q1647" s="315"/>
      <c r="R1647" s="315"/>
      <c r="S1647" s="352"/>
      <c r="T1647" s="398"/>
      <c r="U1647" s="315"/>
      <c r="V1647" s="399"/>
      <c r="W1647" s="315"/>
      <c r="X1647" s="350"/>
      <c r="Y1647" s="350"/>
      <c r="Z1647" s="350"/>
      <c r="AA1647" s="350"/>
      <c r="AB1647" s="350"/>
      <c r="AC1647" s="350"/>
      <c r="AD1647" s="383"/>
      <c r="AE1647" s="315"/>
      <c r="AF1647" s="375"/>
      <c r="AG1647" s="315"/>
      <c r="AH1647" s="350"/>
      <c r="AI1647" s="350"/>
      <c r="AJ1647" s="350"/>
      <c r="AK1647" s="350"/>
      <c r="AL1647" s="352"/>
      <c r="AM1647" s="350"/>
      <c r="AN1647" s="400"/>
      <c r="AO1647" s="350"/>
      <c r="AP1647" s="401"/>
      <c r="AQ1647" s="336"/>
      <c r="AR1647" s="336"/>
      <c r="AS1647" s="336"/>
      <c r="AT1647" s="336"/>
      <c r="AU1647" s="336"/>
      <c r="AV1647" s="336"/>
      <c r="AW1647" s="336"/>
      <c r="AX1647" s="336"/>
      <c r="AY1647" s="336"/>
      <c r="AZ1647" s="336"/>
      <c r="BA1647" s="336"/>
      <c r="BB1647" s="336"/>
      <c r="BC1647" s="336"/>
      <c r="BD1647" s="336"/>
      <c r="BE1647" s="336"/>
      <c r="BF1647" s="336"/>
    </row>
    <row r="1648" spans="1:58" s="109" customFormat="1" ht="12.95" customHeight="1">
      <c r="A1648" s="404"/>
      <c r="B1648" s="395"/>
      <c r="C1648" s="352"/>
      <c r="D1648" s="352"/>
      <c r="E1648" s="396"/>
      <c r="F1648" s="361"/>
      <c r="G1648" s="315"/>
      <c r="H1648" s="315"/>
      <c r="I1648" s="315"/>
      <c r="J1648" s="315"/>
      <c r="K1648" s="315"/>
      <c r="L1648" s="315"/>
      <c r="M1648" s="352"/>
      <c r="N1648" s="397"/>
      <c r="O1648" s="251" t="str">
        <f>IFERROR(INDEX('Pipe Table'!$A$3:$R$39,MATCH('WELD LOG'!N1648,'Pipe Table'!$A$3:$A$39,),MATCH('WELD LOG'!M1648,'Pipe Table'!$A$3:$R$3,0)),"")</f>
        <v/>
      </c>
      <c r="P1648" s="601">
        <f t="shared" si="25"/>
        <v>0</v>
      </c>
      <c r="Q1648" s="315"/>
      <c r="R1648" s="315"/>
      <c r="S1648" s="352"/>
      <c r="T1648" s="398"/>
      <c r="U1648" s="315"/>
      <c r="V1648" s="399"/>
      <c r="W1648" s="315"/>
      <c r="X1648" s="350"/>
      <c r="Y1648" s="350"/>
      <c r="Z1648" s="350"/>
      <c r="AA1648" s="350"/>
      <c r="AB1648" s="350"/>
      <c r="AC1648" s="350"/>
      <c r="AD1648" s="383"/>
      <c r="AE1648" s="315"/>
      <c r="AF1648" s="375"/>
      <c r="AG1648" s="315"/>
      <c r="AH1648" s="350"/>
      <c r="AI1648" s="350"/>
      <c r="AJ1648" s="350"/>
      <c r="AK1648" s="350"/>
      <c r="AL1648" s="352"/>
      <c r="AM1648" s="350"/>
      <c r="AN1648" s="400"/>
      <c r="AO1648" s="350"/>
      <c r="AP1648" s="401"/>
      <c r="AQ1648" s="336"/>
      <c r="AR1648" s="336"/>
      <c r="AS1648" s="336"/>
      <c r="AT1648" s="336"/>
      <c r="AU1648" s="336"/>
      <c r="AV1648" s="336"/>
      <c r="AW1648" s="336"/>
      <c r="AX1648" s="336"/>
      <c r="AY1648" s="336"/>
      <c r="AZ1648" s="336"/>
      <c r="BA1648" s="336"/>
      <c r="BB1648" s="336"/>
      <c r="BC1648" s="336"/>
      <c r="BD1648" s="336"/>
      <c r="BE1648" s="336"/>
      <c r="BF1648" s="336"/>
    </row>
    <row r="1649" spans="1:58" s="109" customFormat="1" ht="12.95" customHeight="1">
      <c r="A1649" s="404"/>
      <c r="B1649" s="395"/>
      <c r="C1649" s="352"/>
      <c r="D1649" s="352"/>
      <c r="E1649" s="396"/>
      <c r="F1649" s="361"/>
      <c r="G1649" s="315"/>
      <c r="H1649" s="315"/>
      <c r="I1649" s="315"/>
      <c r="J1649" s="315"/>
      <c r="K1649" s="315"/>
      <c r="L1649" s="315"/>
      <c r="M1649" s="345"/>
      <c r="N1649" s="397"/>
      <c r="O1649" s="251" t="str">
        <f>IFERROR(INDEX('Pipe Table'!$A$3:$R$39,MATCH('WELD LOG'!N1649,'Pipe Table'!$A$3:$A$39,),MATCH('WELD LOG'!M1649,'Pipe Table'!$A$3:$R$3,0)),"")</f>
        <v/>
      </c>
      <c r="P1649" s="601">
        <f t="shared" si="25"/>
        <v>0</v>
      </c>
      <c r="Q1649" s="315"/>
      <c r="R1649" s="315"/>
      <c r="S1649" s="352"/>
      <c r="T1649" s="398"/>
      <c r="U1649" s="315"/>
      <c r="V1649" s="399"/>
      <c r="W1649" s="315"/>
      <c r="X1649" s="350"/>
      <c r="Y1649" s="350"/>
      <c r="Z1649" s="350"/>
      <c r="AA1649" s="350"/>
      <c r="AB1649" s="350"/>
      <c r="AC1649" s="350"/>
      <c r="AD1649" s="383"/>
      <c r="AE1649" s="315"/>
      <c r="AF1649" s="375"/>
      <c r="AG1649" s="315"/>
      <c r="AH1649" s="350"/>
      <c r="AI1649" s="350"/>
      <c r="AJ1649" s="350"/>
      <c r="AK1649" s="350"/>
      <c r="AL1649" s="367"/>
      <c r="AM1649" s="403"/>
      <c r="AN1649" s="350"/>
      <c r="AO1649" s="350"/>
      <c r="AP1649" s="401"/>
      <c r="AQ1649" s="336"/>
      <c r="AR1649" s="336"/>
      <c r="AS1649" s="336"/>
      <c r="AT1649" s="336"/>
      <c r="AU1649" s="336"/>
      <c r="AV1649" s="336"/>
      <c r="AW1649" s="336"/>
      <c r="AX1649" s="336"/>
      <c r="AY1649" s="336"/>
      <c r="AZ1649" s="336"/>
      <c r="BA1649" s="336"/>
      <c r="BB1649" s="336"/>
      <c r="BC1649" s="336"/>
      <c r="BD1649" s="336"/>
      <c r="BE1649" s="336"/>
      <c r="BF1649" s="336"/>
    </row>
    <row r="1650" spans="1:58" s="109" customFormat="1" ht="12.95" customHeight="1">
      <c r="A1650" s="404"/>
      <c r="B1650" s="395"/>
      <c r="C1650" s="352"/>
      <c r="D1650" s="352"/>
      <c r="E1650" s="396"/>
      <c r="F1650" s="361"/>
      <c r="G1650" s="315"/>
      <c r="H1650" s="315"/>
      <c r="I1650" s="315"/>
      <c r="J1650" s="315"/>
      <c r="K1650" s="315"/>
      <c r="L1650" s="315"/>
      <c r="M1650" s="345"/>
      <c r="N1650" s="397"/>
      <c r="O1650" s="251" t="str">
        <f>IFERROR(INDEX('Pipe Table'!$A$3:$R$39,MATCH('WELD LOG'!N1650,'Pipe Table'!$A$3:$A$39,),MATCH('WELD LOG'!M1650,'Pipe Table'!$A$3:$R$3,0)),"")</f>
        <v/>
      </c>
      <c r="P1650" s="601">
        <f t="shared" si="25"/>
        <v>0</v>
      </c>
      <c r="Q1650" s="315"/>
      <c r="R1650" s="315"/>
      <c r="S1650" s="352"/>
      <c r="T1650" s="398"/>
      <c r="U1650" s="315"/>
      <c r="V1650" s="399"/>
      <c r="W1650" s="315"/>
      <c r="X1650" s="350"/>
      <c r="Y1650" s="350"/>
      <c r="Z1650" s="350"/>
      <c r="AA1650" s="350"/>
      <c r="AB1650" s="350"/>
      <c r="AC1650" s="350"/>
      <c r="AD1650" s="383"/>
      <c r="AE1650" s="315"/>
      <c r="AF1650" s="375"/>
      <c r="AG1650" s="315"/>
      <c r="AH1650" s="350"/>
      <c r="AI1650" s="350"/>
      <c r="AJ1650" s="350"/>
      <c r="AK1650" s="350"/>
      <c r="AL1650" s="367"/>
      <c r="AM1650" s="403"/>
      <c r="AN1650" s="350"/>
      <c r="AO1650" s="350"/>
      <c r="AP1650" s="401"/>
      <c r="AQ1650" s="336"/>
      <c r="AR1650" s="336"/>
      <c r="AS1650" s="336"/>
      <c r="AT1650" s="336"/>
      <c r="AU1650" s="336"/>
      <c r="AV1650" s="336"/>
      <c r="AW1650" s="336"/>
      <c r="AX1650" s="336"/>
      <c r="AY1650" s="336"/>
      <c r="AZ1650" s="336"/>
      <c r="BA1650" s="336"/>
      <c r="BB1650" s="336"/>
      <c r="BC1650" s="336"/>
      <c r="BD1650" s="336"/>
      <c r="BE1650" s="336"/>
      <c r="BF1650" s="336"/>
    </row>
    <row r="1651" spans="1:58" s="109" customFormat="1" ht="12.95" customHeight="1">
      <c r="A1651" s="404"/>
      <c r="B1651" s="395"/>
      <c r="C1651" s="352"/>
      <c r="D1651" s="352"/>
      <c r="E1651" s="396"/>
      <c r="F1651" s="361"/>
      <c r="G1651" s="315"/>
      <c r="H1651" s="315"/>
      <c r="I1651" s="315"/>
      <c r="J1651" s="315"/>
      <c r="K1651" s="315"/>
      <c r="L1651" s="315"/>
      <c r="M1651" s="345"/>
      <c r="N1651" s="397"/>
      <c r="O1651" s="251" t="str">
        <f>IFERROR(INDEX('Pipe Table'!$A$3:$R$39,MATCH('WELD LOG'!N1651,'Pipe Table'!$A$3:$A$39,),MATCH('WELD LOG'!M1651,'Pipe Table'!$A$3:$R$3,0)),"")</f>
        <v/>
      </c>
      <c r="P1651" s="601">
        <f t="shared" si="25"/>
        <v>0</v>
      </c>
      <c r="Q1651" s="315"/>
      <c r="R1651" s="315"/>
      <c r="S1651" s="352"/>
      <c r="T1651" s="398"/>
      <c r="U1651" s="315"/>
      <c r="V1651" s="399"/>
      <c r="W1651" s="315"/>
      <c r="X1651" s="350"/>
      <c r="Y1651" s="350"/>
      <c r="Z1651" s="350"/>
      <c r="AA1651" s="350"/>
      <c r="AB1651" s="350"/>
      <c r="AC1651" s="350"/>
      <c r="AD1651" s="383"/>
      <c r="AE1651" s="315"/>
      <c r="AF1651" s="375"/>
      <c r="AG1651" s="315"/>
      <c r="AH1651" s="350"/>
      <c r="AI1651" s="350"/>
      <c r="AJ1651" s="350"/>
      <c r="AK1651" s="350"/>
      <c r="AL1651" s="367"/>
      <c r="AM1651" s="403"/>
      <c r="AN1651" s="350"/>
      <c r="AO1651" s="350"/>
      <c r="AP1651" s="401"/>
      <c r="AQ1651" s="336"/>
      <c r="AR1651" s="336"/>
      <c r="AS1651" s="336"/>
      <c r="AT1651" s="336"/>
      <c r="AU1651" s="336"/>
      <c r="AV1651" s="336"/>
      <c r="AW1651" s="336"/>
      <c r="AX1651" s="336"/>
      <c r="AY1651" s="336"/>
      <c r="AZ1651" s="336"/>
      <c r="BA1651" s="336"/>
      <c r="BB1651" s="336"/>
      <c r="BC1651" s="336"/>
      <c r="BD1651" s="336"/>
      <c r="BE1651" s="336"/>
      <c r="BF1651" s="336"/>
    </row>
    <row r="1652" spans="1:58" s="109" customFormat="1" ht="12.95" customHeight="1">
      <c r="A1652" s="404"/>
      <c r="B1652" s="395"/>
      <c r="C1652" s="352"/>
      <c r="D1652" s="352"/>
      <c r="E1652" s="396"/>
      <c r="F1652" s="361"/>
      <c r="G1652" s="315"/>
      <c r="H1652" s="315"/>
      <c r="I1652" s="315"/>
      <c r="J1652" s="315"/>
      <c r="K1652" s="315"/>
      <c r="L1652" s="315"/>
      <c r="M1652" s="345"/>
      <c r="N1652" s="397"/>
      <c r="O1652" s="251" t="str">
        <f>IFERROR(INDEX('Pipe Table'!$A$3:$R$39,MATCH('WELD LOG'!N1652,'Pipe Table'!$A$3:$A$39,),MATCH('WELD LOG'!M1652,'Pipe Table'!$A$3:$R$3,0)),"")</f>
        <v/>
      </c>
      <c r="P1652" s="601">
        <f t="shared" si="25"/>
        <v>0</v>
      </c>
      <c r="Q1652" s="315"/>
      <c r="R1652" s="315"/>
      <c r="S1652" s="352"/>
      <c r="T1652" s="398"/>
      <c r="U1652" s="315"/>
      <c r="V1652" s="399"/>
      <c r="W1652" s="315"/>
      <c r="X1652" s="350"/>
      <c r="Y1652" s="350"/>
      <c r="Z1652" s="350"/>
      <c r="AA1652" s="350"/>
      <c r="AB1652" s="350"/>
      <c r="AC1652" s="350"/>
      <c r="AD1652" s="383"/>
      <c r="AE1652" s="315"/>
      <c r="AF1652" s="375"/>
      <c r="AG1652" s="315"/>
      <c r="AH1652" s="350"/>
      <c r="AI1652" s="350"/>
      <c r="AJ1652" s="350"/>
      <c r="AK1652" s="350"/>
      <c r="AL1652" s="367"/>
      <c r="AM1652" s="403"/>
      <c r="AN1652" s="350"/>
      <c r="AO1652" s="350"/>
      <c r="AP1652" s="401"/>
      <c r="AQ1652" s="336"/>
      <c r="AR1652" s="336"/>
      <c r="AS1652" s="336"/>
      <c r="AT1652" s="336"/>
      <c r="AU1652" s="336"/>
      <c r="AV1652" s="336"/>
      <c r="AW1652" s="336"/>
      <c r="AX1652" s="336"/>
      <c r="AY1652" s="336"/>
      <c r="AZ1652" s="336"/>
      <c r="BA1652" s="336"/>
      <c r="BB1652" s="336"/>
      <c r="BC1652" s="336"/>
      <c r="BD1652" s="336"/>
      <c r="BE1652" s="336"/>
      <c r="BF1652" s="336"/>
    </row>
    <row r="1653" spans="1:58" s="109" customFormat="1" ht="12.95" customHeight="1">
      <c r="A1653" s="404"/>
      <c r="B1653" s="395"/>
      <c r="C1653" s="352"/>
      <c r="D1653" s="352"/>
      <c r="E1653" s="396"/>
      <c r="F1653" s="361"/>
      <c r="G1653" s="315"/>
      <c r="H1653" s="315"/>
      <c r="I1653" s="315"/>
      <c r="J1653" s="315"/>
      <c r="K1653" s="315"/>
      <c r="L1653" s="315"/>
      <c r="M1653" s="345"/>
      <c r="N1653" s="397"/>
      <c r="O1653" s="251" t="str">
        <f>IFERROR(INDEX('Pipe Table'!$A$3:$R$39,MATCH('WELD LOG'!N1653,'Pipe Table'!$A$3:$A$39,),MATCH('WELD LOG'!M1653,'Pipe Table'!$A$3:$R$3,0)),"")</f>
        <v/>
      </c>
      <c r="P1653" s="601">
        <f t="shared" si="25"/>
        <v>0</v>
      </c>
      <c r="Q1653" s="315"/>
      <c r="R1653" s="315"/>
      <c r="S1653" s="352"/>
      <c r="T1653" s="398"/>
      <c r="U1653" s="315"/>
      <c r="V1653" s="399"/>
      <c r="W1653" s="315"/>
      <c r="X1653" s="350"/>
      <c r="Y1653" s="350"/>
      <c r="Z1653" s="350"/>
      <c r="AA1653" s="350"/>
      <c r="AB1653" s="350"/>
      <c r="AC1653" s="350"/>
      <c r="AD1653" s="383"/>
      <c r="AE1653" s="315"/>
      <c r="AF1653" s="375"/>
      <c r="AG1653" s="315"/>
      <c r="AH1653" s="350"/>
      <c r="AI1653" s="350"/>
      <c r="AJ1653" s="350"/>
      <c r="AK1653" s="350"/>
      <c r="AL1653" s="352"/>
      <c r="AM1653" s="350"/>
      <c r="AN1653" s="400"/>
      <c r="AO1653" s="350"/>
      <c r="AP1653" s="401"/>
      <c r="AQ1653" s="336"/>
      <c r="AR1653" s="336"/>
      <c r="AS1653" s="336"/>
      <c r="AT1653" s="336"/>
      <c r="AU1653" s="336"/>
      <c r="AV1653" s="336"/>
      <c r="AW1653" s="336"/>
      <c r="AX1653" s="336"/>
      <c r="AY1653" s="336"/>
      <c r="AZ1653" s="336"/>
      <c r="BA1653" s="336"/>
      <c r="BB1653" s="336"/>
      <c r="BC1653" s="336"/>
      <c r="BD1653" s="336"/>
      <c r="BE1653" s="336"/>
      <c r="BF1653" s="336"/>
    </row>
    <row r="1654" spans="1:58" s="109" customFormat="1" ht="12.95" customHeight="1">
      <c r="A1654" s="404"/>
      <c r="B1654" s="395"/>
      <c r="C1654" s="352"/>
      <c r="D1654" s="352"/>
      <c r="E1654" s="396"/>
      <c r="F1654" s="361"/>
      <c r="G1654" s="315"/>
      <c r="H1654" s="315"/>
      <c r="I1654" s="315"/>
      <c r="J1654" s="315"/>
      <c r="K1654" s="315"/>
      <c r="L1654" s="315"/>
      <c r="M1654" s="345"/>
      <c r="N1654" s="397"/>
      <c r="O1654" s="251" t="str">
        <f>IFERROR(INDEX('Pipe Table'!$A$3:$R$39,MATCH('WELD LOG'!N1654,'Pipe Table'!$A$3:$A$39,),MATCH('WELD LOG'!M1654,'Pipe Table'!$A$3:$R$3,0)),"")</f>
        <v/>
      </c>
      <c r="P1654" s="601">
        <f t="shared" si="25"/>
        <v>0</v>
      </c>
      <c r="Q1654" s="315"/>
      <c r="R1654" s="315"/>
      <c r="S1654" s="352"/>
      <c r="T1654" s="398"/>
      <c r="U1654" s="315"/>
      <c r="V1654" s="399"/>
      <c r="W1654" s="315"/>
      <c r="X1654" s="350"/>
      <c r="Y1654" s="350"/>
      <c r="Z1654" s="350"/>
      <c r="AA1654" s="350"/>
      <c r="AB1654" s="350"/>
      <c r="AC1654" s="350"/>
      <c r="AD1654" s="383"/>
      <c r="AE1654" s="315"/>
      <c r="AF1654" s="375"/>
      <c r="AG1654" s="315"/>
      <c r="AH1654" s="350"/>
      <c r="AI1654" s="350"/>
      <c r="AJ1654" s="350"/>
      <c r="AK1654" s="350"/>
      <c r="AL1654" s="352"/>
      <c r="AM1654" s="350"/>
      <c r="AN1654" s="400"/>
      <c r="AO1654" s="350"/>
      <c r="AP1654" s="401"/>
      <c r="AQ1654" s="336"/>
      <c r="AR1654" s="336"/>
      <c r="AS1654" s="336"/>
      <c r="AT1654" s="336"/>
      <c r="AU1654" s="336"/>
      <c r="AV1654" s="336"/>
      <c r="AW1654" s="336"/>
      <c r="AX1654" s="336"/>
      <c r="AY1654" s="336"/>
      <c r="AZ1654" s="336"/>
      <c r="BA1654" s="336"/>
      <c r="BB1654" s="336"/>
      <c r="BC1654" s="336"/>
      <c r="BD1654" s="336"/>
      <c r="BE1654" s="336"/>
      <c r="BF1654" s="336"/>
    </row>
    <row r="1655" spans="1:58" s="109" customFormat="1" ht="12.95" customHeight="1">
      <c r="A1655" s="404"/>
      <c r="B1655" s="395"/>
      <c r="C1655" s="352"/>
      <c r="D1655" s="352"/>
      <c r="E1655" s="396"/>
      <c r="F1655" s="361"/>
      <c r="G1655" s="315"/>
      <c r="H1655" s="315"/>
      <c r="I1655" s="315"/>
      <c r="J1655" s="315"/>
      <c r="K1655" s="315"/>
      <c r="L1655" s="315"/>
      <c r="M1655" s="345"/>
      <c r="N1655" s="397"/>
      <c r="O1655" s="251" t="str">
        <f>IFERROR(INDEX('Pipe Table'!$A$3:$R$39,MATCH('WELD LOG'!N1655,'Pipe Table'!$A$3:$A$39,),MATCH('WELD LOG'!M1655,'Pipe Table'!$A$3:$R$3,0)),"")</f>
        <v/>
      </c>
      <c r="P1655" s="601">
        <f t="shared" si="25"/>
        <v>0</v>
      </c>
      <c r="Q1655" s="315"/>
      <c r="R1655" s="315"/>
      <c r="S1655" s="352"/>
      <c r="T1655" s="398"/>
      <c r="U1655" s="315"/>
      <c r="V1655" s="399"/>
      <c r="W1655" s="315"/>
      <c r="X1655" s="350"/>
      <c r="Y1655" s="350"/>
      <c r="Z1655" s="350"/>
      <c r="AA1655" s="350"/>
      <c r="AB1655" s="350"/>
      <c r="AC1655" s="350"/>
      <c r="AD1655" s="383"/>
      <c r="AE1655" s="315"/>
      <c r="AF1655" s="375"/>
      <c r="AG1655" s="315"/>
      <c r="AH1655" s="350"/>
      <c r="AI1655" s="350"/>
      <c r="AJ1655" s="350"/>
      <c r="AK1655" s="350"/>
      <c r="AL1655" s="352"/>
      <c r="AM1655" s="350"/>
      <c r="AN1655" s="400"/>
      <c r="AO1655" s="350"/>
      <c r="AP1655" s="401"/>
      <c r="AQ1655" s="336"/>
      <c r="AR1655" s="336"/>
      <c r="AS1655" s="336"/>
      <c r="AT1655" s="336"/>
      <c r="AU1655" s="336"/>
      <c r="AV1655" s="336"/>
      <c r="AW1655" s="336"/>
      <c r="AX1655" s="336"/>
      <c r="AY1655" s="336"/>
      <c r="AZ1655" s="336"/>
      <c r="BA1655" s="336"/>
      <c r="BB1655" s="336"/>
      <c r="BC1655" s="336"/>
      <c r="BD1655" s="336"/>
      <c r="BE1655" s="336"/>
      <c r="BF1655" s="336"/>
    </row>
    <row r="1656" spans="1:58" s="109" customFormat="1" ht="12.95" customHeight="1">
      <c r="A1656" s="404"/>
      <c r="B1656" s="395"/>
      <c r="C1656" s="352"/>
      <c r="D1656" s="352"/>
      <c r="E1656" s="396"/>
      <c r="F1656" s="361"/>
      <c r="G1656" s="315"/>
      <c r="H1656" s="315"/>
      <c r="I1656" s="315"/>
      <c r="J1656" s="315"/>
      <c r="K1656" s="315"/>
      <c r="L1656" s="315"/>
      <c r="M1656" s="345"/>
      <c r="N1656" s="397"/>
      <c r="O1656" s="251" t="str">
        <f>IFERROR(INDEX('Pipe Table'!$A$3:$R$39,MATCH('WELD LOG'!N1656,'Pipe Table'!$A$3:$A$39,),MATCH('WELD LOG'!M1656,'Pipe Table'!$A$3:$R$3,0)),"")</f>
        <v/>
      </c>
      <c r="P1656" s="601">
        <f t="shared" si="25"/>
        <v>0</v>
      </c>
      <c r="Q1656" s="315"/>
      <c r="R1656" s="315"/>
      <c r="S1656" s="352"/>
      <c r="T1656" s="398"/>
      <c r="U1656" s="315"/>
      <c r="V1656" s="399"/>
      <c r="W1656" s="315"/>
      <c r="X1656" s="350"/>
      <c r="Y1656" s="350"/>
      <c r="Z1656" s="350"/>
      <c r="AA1656" s="350"/>
      <c r="AB1656" s="350"/>
      <c r="AC1656" s="350"/>
      <c r="AD1656" s="383"/>
      <c r="AE1656" s="315"/>
      <c r="AF1656" s="375"/>
      <c r="AG1656" s="315"/>
      <c r="AH1656" s="350"/>
      <c r="AI1656" s="350"/>
      <c r="AJ1656" s="350"/>
      <c r="AK1656" s="350"/>
      <c r="AL1656" s="352"/>
      <c r="AM1656" s="350"/>
      <c r="AN1656" s="400"/>
      <c r="AO1656" s="350"/>
      <c r="AP1656" s="401"/>
      <c r="AQ1656" s="336"/>
      <c r="AR1656" s="336"/>
      <c r="AS1656" s="336"/>
      <c r="AT1656" s="336"/>
      <c r="AU1656" s="336"/>
      <c r="AV1656" s="336"/>
      <c r="AW1656" s="336"/>
      <c r="AX1656" s="336"/>
      <c r="AY1656" s="336"/>
      <c r="AZ1656" s="336"/>
      <c r="BA1656" s="336"/>
      <c r="BB1656" s="336"/>
      <c r="BC1656" s="336"/>
      <c r="BD1656" s="336"/>
      <c r="BE1656" s="336"/>
      <c r="BF1656" s="336"/>
    </row>
    <row r="1657" spans="1:58" s="109" customFormat="1" ht="12.95" customHeight="1">
      <c r="A1657" s="404"/>
      <c r="B1657" s="395"/>
      <c r="C1657" s="352"/>
      <c r="D1657" s="352"/>
      <c r="E1657" s="396"/>
      <c r="F1657" s="361"/>
      <c r="G1657" s="315"/>
      <c r="H1657" s="315"/>
      <c r="I1657" s="315"/>
      <c r="J1657" s="315"/>
      <c r="K1657" s="315"/>
      <c r="L1657" s="315"/>
      <c r="M1657" s="345"/>
      <c r="N1657" s="397"/>
      <c r="O1657" s="251" t="str">
        <f>IFERROR(INDEX('Pipe Table'!$A$3:$R$39,MATCH('WELD LOG'!N1657,'Pipe Table'!$A$3:$A$39,),MATCH('WELD LOG'!M1657,'Pipe Table'!$A$3:$R$3,0)),"")</f>
        <v/>
      </c>
      <c r="P1657" s="601">
        <f t="shared" si="25"/>
        <v>0</v>
      </c>
      <c r="Q1657" s="315"/>
      <c r="R1657" s="315"/>
      <c r="S1657" s="352"/>
      <c r="T1657" s="398"/>
      <c r="U1657" s="315"/>
      <c r="V1657" s="399"/>
      <c r="W1657" s="315"/>
      <c r="X1657" s="350"/>
      <c r="Y1657" s="350"/>
      <c r="Z1657" s="350"/>
      <c r="AA1657" s="350"/>
      <c r="AB1657" s="350"/>
      <c r="AC1657" s="350"/>
      <c r="AD1657" s="383"/>
      <c r="AE1657" s="315"/>
      <c r="AF1657" s="375"/>
      <c r="AG1657" s="315"/>
      <c r="AH1657" s="350"/>
      <c r="AI1657" s="350"/>
      <c r="AJ1657" s="350"/>
      <c r="AK1657" s="350"/>
      <c r="AL1657" s="352"/>
      <c r="AM1657" s="350"/>
      <c r="AN1657" s="400"/>
      <c r="AO1657" s="350"/>
      <c r="AP1657" s="401"/>
      <c r="AQ1657" s="336"/>
      <c r="AR1657" s="336"/>
      <c r="AS1657" s="336"/>
      <c r="AT1657" s="336"/>
      <c r="AU1657" s="336"/>
      <c r="AV1657" s="336"/>
      <c r="AW1657" s="336"/>
      <c r="AX1657" s="336"/>
      <c r="AY1657" s="336"/>
      <c r="AZ1657" s="336"/>
      <c r="BA1657" s="336"/>
      <c r="BB1657" s="336"/>
      <c r="BC1657" s="336"/>
      <c r="BD1657" s="336"/>
      <c r="BE1657" s="336"/>
      <c r="BF1657" s="336"/>
    </row>
    <row r="1658" spans="1:58" s="109" customFormat="1" ht="12.95" customHeight="1">
      <c r="A1658" s="404"/>
      <c r="B1658" s="395"/>
      <c r="C1658" s="352"/>
      <c r="D1658" s="352"/>
      <c r="E1658" s="396"/>
      <c r="F1658" s="361"/>
      <c r="G1658" s="315"/>
      <c r="H1658" s="315"/>
      <c r="I1658" s="315"/>
      <c r="J1658" s="315"/>
      <c r="K1658" s="315"/>
      <c r="L1658" s="315"/>
      <c r="M1658" s="345"/>
      <c r="N1658" s="397"/>
      <c r="O1658" s="251" t="str">
        <f>IFERROR(INDEX('Pipe Table'!$A$3:$R$39,MATCH('WELD LOG'!N1658,'Pipe Table'!$A$3:$A$39,),MATCH('WELD LOG'!M1658,'Pipe Table'!$A$3:$R$3,0)),"")</f>
        <v/>
      </c>
      <c r="P1658" s="601">
        <f t="shared" si="25"/>
        <v>0</v>
      </c>
      <c r="Q1658" s="315"/>
      <c r="R1658" s="315"/>
      <c r="S1658" s="352"/>
      <c r="T1658" s="398"/>
      <c r="U1658" s="315"/>
      <c r="V1658" s="399"/>
      <c r="W1658" s="315"/>
      <c r="X1658" s="350"/>
      <c r="Y1658" s="350"/>
      <c r="Z1658" s="350"/>
      <c r="AA1658" s="350"/>
      <c r="AB1658" s="350"/>
      <c r="AC1658" s="350"/>
      <c r="AD1658" s="383"/>
      <c r="AE1658" s="315"/>
      <c r="AF1658" s="375"/>
      <c r="AG1658" s="315"/>
      <c r="AH1658" s="350"/>
      <c r="AI1658" s="350"/>
      <c r="AJ1658" s="350"/>
      <c r="AK1658" s="350"/>
      <c r="AL1658" s="352"/>
      <c r="AM1658" s="350"/>
      <c r="AN1658" s="400"/>
      <c r="AO1658" s="350"/>
      <c r="AP1658" s="401"/>
      <c r="AQ1658" s="336"/>
      <c r="AR1658" s="336"/>
      <c r="AS1658" s="336"/>
      <c r="AT1658" s="336"/>
      <c r="AU1658" s="336"/>
      <c r="AV1658" s="336"/>
      <c r="AW1658" s="336"/>
      <c r="AX1658" s="336"/>
      <c r="AY1658" s="336"/>
      <c r="AZ1658" s="336"/>
      <c r="BA1658" s="336"/>
      <c r="BB1658" s="336"/>
      <c r="BC1658" s="336"/>
      <c r="BD1658" s="336"/>
      <c r="BE1658" s="336"/>
      <c r="BF1658" s="336"/>
    </row>
    <row r="1659" spans="1:58" s="109" customFormat="1" ht="12.95" customHeight="1">
      <c r="A1659" s="404"/>
      <c r="B1659" s="395"/>
      <c r="C1659" s="352"/>
      <c r="D1659" s="352"/>
      <c r="E1659" s="396"/>
      <c r="F1659" s="361"/>
      <c r="G1659" s="315"/>
      <c r="H1659" s="315"/>
      <c r="I1659" s="315"/>
      <c r="J1659" s="315"/>
      <c r="K1659" s="315"/>
      <c r="L1659" s="315"/>
      <c r="M1659" s="345"/>
      <c r="N1659" s="397"/>
      <c r="O1659" s="251" t="str">
        <f>IFERROR(INDEX('Pipe Table'!$A$3:$R$39,MATCH('WELD LOG'!N1659,'Pipe Table'!$A$3:$A$39,),MATCH('WELD LOG'!M1659,'Pipe Table'!$A$3:$R$3,0)),"")</f>
        <v/>
      </c>
      <c r="P1659" s="601">
        <f t="shared" si="25"/>
        <v>0</v>
      </c>
      <c r="Q1659" s="315"/>
      <c r="R1659" s="315"/>
      <c r="S1659" s="352"/>
      <c r="T1659" s="398"/>
      <c r="U1659" s="315"/>
      <c r="V1659" s="399"/>
      <c r="W1659" s="315"/>
      <c r="X1659" s="350"/>
      <c r="Y1659" s="350"/>
      <c r="Z1659" s="350"/>
      <c r="AA1659" s="350"/>
      <c r="AB1659" s="350"/>
      <c r="AC1659" s="350"/>
      <c r="AD1659" s="383"/>
      <c r="AE1659" s="315"/>
      <c r="AF1659" s="375"/>
      <c r="AG1659" s="315"/>
      <c r="AH1659" s="350"/>
      <c r="AI1659" s="350"/>
      <c r="AJ1659" s="350"/>
      <c r="AK1659" s="350"/>
      <c r="AL1659" s="352"/>
      <c r="AM1659" s="350"/>
      <c r="AN1659" s="400"/>
      <c r="AO1659" s="350"/>
      <c r="AP1659" s="401"/>
      <c r="AQ1659" s="336"/>
      <c r="AR1659" s="336"/>
      <c r="AS1659" s="336"/>
      <c r="AT1659" s="336"/>
      <c r="AU1659" s="336"/>
      <c r="AV1659" s="336"/>
      <c r="AW1659" s="336"/>
      <c r="AX1659" s="336"/>
      <c r="AY1659" s="336"/>
      <c r="AZ1659" s="336"/>
      <c r="BA1659" s="336"/>
      <c r="BB1659" s="336"/>
      <c r="BC1659" s="336"/>
      <c r="BD1659" s="336"/>
      <c r="BE1659" s="336"/>
      <c r="BF1659" s="336"/>
    </row>
    <row r="1660" spans="1:58" s="109" customFormat="1" ht="12.95" customHeight="1">
      <c r="A1660" s="404"/>
      <c r="B1660" s="395"/>
      <c r="C1660" s="352"/>
      <c r="D1660" s="352"/>
      <c r="E1660" s="396"/>
      <c r="F1660" s="361"/>
      <c r="G1660" s="315"/>
      <c r="H1660" s="315"/>
      <c r="I1660" s="315"/>
      <c r="J1660" s="315"/>
      <c r="K1660" s="315"/>
      <c r="L1660" s="315"/>
      <c r="M1660" s="345"/>
      <c r="N1660" s="397"/>
      <c r="O1660" s="251" t="str">
        <f>IFERROR(INDEX('Pipe Table'!$A$3:$R$39,MATCH('WELD LOG'!N1660,'Pipe Table'!$A$3:$A$39,),MATCH('WELD LOG'!M1660,'Pipe Table'!$A$3:$R$3,0)),"")</f>
        <v/>
      </c>
      <c r="P1660" s="601">
        <f t="shared" si="25"/>
        <v>0</v>
      </c>
      <c r="Q1660" s="315"/>
      <c r="R1660" s="315"/>
      <c r="S1660" s="352"/>
      <c r="T1660" s="398"/>
      <c r="U1660" s="315"/>
      <c r="V1660" s="399"/>
      <c r="W1660" s="315"/>
      <c r="X1660" s="350"/>
      <c r="Y1660" s="350"/>
      <c r="Z1660" s="350"/>
      <c r="AA1660" s="350"/>
      <c r="AB1660" s="350"/>
      <c r="AC1660" s="350"/>
      <c r="AD1660" s="383"/>
      <c r="AE1660" s="315"/>
      <c r="AF1660" s="375"/>
      <c r="AG1660" s="315"/>
      <c r="AH1660" s="350"/>
      <c r="AI1660" s="350"/>
      <c r="AJ1660" s="350"/>
      <c r="AK1660" s="350"/>
      <c r="AL1660" s="352"/>
      <c r="AM1660" s="350"/>
      <c r="AN1660" s="400"/>
      <c r="AO1660" s="350"/>
      <c r="AP1660" s="401"/>
      <c r="AQ1660" s="336"/>
      <c r="AR1660" s="336"/>
      <c r="AS1660" s="336"/>
      <c r="AT1660" s="336"/>
      <c r="AU1660" s="336"/>
      <c r="AV1660" s="336"/>
      <c r="AW1660" s="336"/>
      <c r="AX1660" s="336"/>
      <c r="AY1660" s="336"/>
      <c r="AZ1660" s="336"/>
      <c r="BA1660" s="336"/>
      <c r="BB1660" s="336"/>
      <c r="BC1660" s="336"/>
      <c r="BD1660" s="336"/>
      <c r="BE1660" s="336"/>
      <c r="BF1660" s="336"/>
    </row>
    <row r="1661" spans="1:58" s="109" customFormat="1" ht="12.95" customHeight="1">
      <c r="A1661" s="394"/>
      <c r="B1661" s="395"/>
      <c r="C1661" s="352"/>
      <c r="D1661" s="352"/>
      <c r="E1661" s="396"/>
      <c r="F1661" s="361"/>
      <c r="G1661" s="315"/>
      <c r="H1661" s="315"/>
      <c r="I1661" s="315"/>
      <c r="J1661" s="315"/>
      <c r="K1661" s="315"/>
      <c r="L1661" s="352"/>
      <c r="M1661" s="345"/>
      <c r="N1661" s="397"/>
      <c r="O1661" s="251" t="str">
        <f>IFERROR(INDEX('Pipe Table'!$A$3:$R$39,MATCH('WELD LOG'!N1661,'Pipe Table'!$A$3:$A$39,),MATCH('WELD LOG'!M1661,'Pipe Table'!$A$3:$R$3,0)),"")</f>
        <v/>
      </c>
      <c r="P1661" s="601">
        <f t="shared" si="25"/>
        <v>0</v>
      </c>
      <c r="Q1661" s="315"/>
      <c r="R1661" s="315"/>
      <c r="S1661" s="352"/>
      <c r="T1661" s="398"/>
      <c r="U1661" s="315"/>
      <c r="V1661" s="399"/>
      <c r="W1661" s="315"/>
      <c r="X1661" s="350"/>
      <c r="Y1661" s="350"/>
      <c r="Z1661" s="350"/>
      <c r="AA1661" s="350"/>
      <c r="AB1661" s="350"/>
      <c r="AC1661" s="350"/>
      <c r="AD1661" s="383"/>
      <c r="AE1661" s="315"/>
      <c r="AF1661" s="375"/>
      <c r="AG1661" s="315"/>
      <c r="AH1661" s="350"/>
      <c r="AI1661" s="350"/>
      <c r="AJ1661" s="350"/>
      <c r="AK1661" s="350"/>
      <c r="AL1661" s="352"/>
      <c r="AM1661" s="350"/>
      <c r="AN1661" s="400"/>
      <c r="AO1661" s="350"/>
      <c r="AP1661" s="401"/>
      <c r="AQ1661" s="336"/>
      <c r="AR1661" s="336"/>
      <c r="AS1661" s="336"/>
      <c r="AT1661" s="336"/>
      <c r="AU1661" s="336"/>
      <c r="AV1661" s="336"/>
      <c r="AW1661" s="336"/>
      <c r="AX1661" s="336"/>
      <c r="AY1661" s="336"/>
      <c r="AZ1661" s="336"/>
      <c r="BA1661" s="336"/>
      <c r="BB1661" s="336"/>
      <c r="BC1661" s="336"/>
      <c r="BD1661" s="336"/>
      <c r="BE1661" s="336"/>
      <c r="BF1661" s="336"/>
    </row>
    <row r="1662" spans="1:58" s="109" customFormat="1" ht="12.95" customHeight="1">
      <c r="A1662" s="394"/>
      <c r="B1662" s="395"/>
      <c r="C1662" s="352"/>
      <c r="D1662" s="352"/>
      <c r="E1662" s="396"/>
      <c r="F1662" s="361"/>
      <c r="G1662" s="315"/>
      <c r="H1662" s="315"/>
      <c r="I1662" s="315"/>
      <c r="J1662" s="315"/>
      <c r="K1662" s="315"/>
      <c r="L1662" s="352"/>
      <c r="M1662" s="345"/>
      <c r="N1662" s="397"/>
      <c r="O1662" s="251" t="str">
        <f>IFERROR(INDEX('Pipe Table'!$A$3:$R$39,MATCH('WELD LOG'!N1662,'Pipe Table'!$A$3:$A$39,),MATCH('WELD LOG'!M1662,'Pipe Table'!$A$3:$R$3,0)),"")</f>
        <v/>
      </c>
      <c r="P1662" s="601">
        <f t="shared" si="25"/>
        <v>0</v>
      </c>
      <c r="Q1662" s="315"/>
      <c r="R1662" s="315"/>
      <c r="S1662" s="352"/>
      <c r="T1662" s="398"/>
      <c r="U1662" s="315"/>
      <c r="V1662" s="399"/>
      <c r="W1662" s="315"/>
      <c r="X1662" s="350"/>
      <c r="Y1662" s="350"/>
      <c r="Z1662" s="350"/>
      <c r="AA1662" s="350"/>
      <c r="AB1662" s="350"/>
      <c r="AC1662" s="350"/>
      <c r="AD1662" s="383"/>
      <c r="AE1662" s="315"/>
      <c r="AF1662" s="375"/>
      <c r="AG1662" s="315"/>
      <c r="AH1662" s="350"/>
      <c r="AI1662" s="350"/>
      <c r="AJ1662" s="350"/>
      <c r="AK1662" s="350"/>
      <c r="AL1662" s="352"/>
      <c r="AM1662" s="350"/>
      <c r="AN1662" s="400"/>
      <c r="AO1662" s="350"/>
      <c r="AP1662" s="401"/>
      <c r="AQ1662" s="336"/>
      <c r="AR1662" s="336"/>
      <c r="AS1662" s="336"/>
      <c r="AT1662" s="336"/>
      <c r="AU1662" s="336"/>
      <c r="AV1662" s="336"/>
      <c r="AW1662" s="336"/>
      <c r="AX1662" s="336"/>
      <c r="AY1662" s="336"/>
      <c r="AZ1662" s="336"/>
      <c r="BA1662" s="336"/>
      <c r="BB1662" s="336"/>
      <c r="BC1662" s="336"/>
      <c r="BD1662" s="336"/>
      <c r="BE1662" s="336"/>
      <c r="BF1662" s="336"/>
    </row>
    <row r="1663" spans="1:58" s="109" customFormat="1" ht="12.95" customHeight="1">
      <c r="A1663" s="404"/>
      <c r="B1663" s="395"/>
      <c r="C1663" s="352"/>
      <c r="D1663" s="352"/>
      <c r="E1663" s="396"/>
      <c r="F1663" s="361"/>
      <c r="G1663" s="315"/>
      <c r="H1663" s="315"/>
      <c r="I1663" s="315"/>
      <c r="J1663" s="315"/>
      <c r="K1663" s="315"/>
      <c r="L1663" s="315"/>
      <c r="M1663" s="345"/>
      <c r="N1663" s="397"/>
      <c r="O1663" s="251" t="str">
        <f>IFERROR(INDEX('Pipe Table'!$A$3:$R$39,MATCH('WELD LOG'!N1663,'Pipe Table'!$A$3:$A$39,),MATCH('WELD LOG'!M1663,'Pipe Table'!$A$3:$R$3,0)),"")</f>
        <v/>
      </c>
      <c r="P1663" s="601">
        <f t="shared" si="25"/>
        <v>0</v>
      </c>
      <c r="Q1663" s="315"/>
      <c r="R1663" s="315"/>
      <c r="S1663" s="352"/>
      <c r="T1663" s="398"/>
      <c r="U1663" s="315"/>
      <c r="V1663" s="399"/>
      <c r="W1663" s="315"/>
      <c r="X1663" s="350"/>
      <c r="Y1663" s="350"/>
      <c r="Z1663" s="350"/>
      <c r="AA1663" s="350"/>
      <c r="AB1663" s="350"/>
      <c r="AC1663" s="350"/>
      <c r="AD1663" s="383"/>
      <c r="AE1663" s="315"/>
      <c r="AF1663" s="375"/>
      <c r="AG1663" s="315"/>
      <c r="AH1663" s="350"/>
      <c r="AI1663" s="350"/>
      <c r="AJ1663" s="350"/>
      <c r="AK1663" s="350"/>
      <c r="AL1663" s="352"/>
      <c r="AM1663" s="350"/>
      <c r="AN1663" s="400"/>
      <c r="AO1663" s="350"/>
      <c r="AP1663" s="401"/>
      <c r="AQ1663" s="336"/>
      <c r="AR1663" s="336"/>
      <c r="AS1663" s="336"/>
      <c r="AT1663" s="336"/>
      <c r="AU1663" s="336"/>
      <c r="AV1663" s="336"/>
      <c r="AW1663" s="336"/>
      <c r="AX1663" s="336"/>
      <c r="AY1663" s="336"/>
      <c r="AZ1663" s="336"/>
      <c r="BA1663" s="336"/>
      <c r="BB1663" s="336"/>
      <c r="BC1663" s="336"/>
      <c r="BD1663" s="336"/>
      <c r="BE1663" s="336"/>
      <c r="BF1663" s="336"/>
    </row>
    <row r="1664" spans="1:58" s="109" customFormat="1" ht="12.95" customHeight="1">
      <c r="A1664" s="394"/>
      <c r="B1664" s="395"/>
      <c r="C1664" s="352"/>
      <c r="D1664" s="352"/>
      <c r="E1664" s="362"/>
      <c r="F1664" s="361"/>
      <c r="G1664" s="315"/>
      <c r="H1664" s="315"/>
      <c r="I1664" s="315"/>
      <c r="J1664" s="315"/>
      <c r="K1664" s="315"/>
      <c r="L1664" s="315"/>
      <c r="M1664" s="345"/>
      <c r="N1664" s="397"/>
      <c r="O1664" s="251" t="str">
        <f>IFERROR(INDEX('Pipe Table'!$A$3:$R$39,MATCH('WELD LOG'!N1664,'Pipe Table'!$A$3:$A$39,),MATCH('WELD LOG'!M1664,'Pipe Table'!$A$3:$R$3,0)),"")</f>
        <v/>
      </c>
      <c r="P1664" s="601">
        <f t="shared" si="25"/>
        <v>0</v>
      </c>
      <c r="Q1664" s="372"/>
      <c r="R1664" s="315"/>
      <c r="S1664" s="352"/>
      <c r="T1664" s="398"/>
      <c r="U1664" s="315"/>
      <c r="V1664" s="399"/>
      <c r="W1664" s="315"/>
      <c r="X1664" s="350"/>
      <c r="Y1664" s="350"/>
      <c r="Z1664" s="350"/>
      <c r="AA1664" s="350"/>
      <c r="AB1664" s="350"/>
      <c r="AC1664" s="350"/>
      <c r="AD1664" s="383"/>
      <c r="AE1664" s="315"/>
      <c r="AF1664" s="375"/>
      <c r="AG1664" s="315"/>
      <c r="AH1664" s="350"/>
      <c r="AI1664" s="350"/>
      <c r="AJ1664" s="350"/>
      <c r="AK1664" s="350"/>
      <c r="AL1664" s="367"/>
      <c r="AM1664" s="350"/>
      <c r="AN1664" s="400"/>
      <c r="AO1664" s="350"/>
      <c r="AP1664" s="401"/>
      <c r="AQ1664" s="336"/>
      <c r="AR1664" s="336"/>
      <c r="AS1664" s="336"/>
      <c r="AT1664" s="336"/>
      <c r="AU1664" s="336"/>
      <c r="AV1664" s="336"/>
      <c r="AW1664" s="336"/>
      <c r="AX1664" s="336"/>
      <c r="AY1664" s="336"/>
      <c r="AZ1664" s="336"/>
      <c r="BA1664" s="336"/>
      <c r="BB1664" s="336"/>
      <c r="BC1664" s="336"/>
      <c r="BD1664" s="336"/>
      <c r="BE1664" s="336"/>
      <c r="BF1664" s="336"/>
    </row>
    <row r="1665" spans="1:58" s="109" customFormat="1" ht="12.95" customHeight="1">
      <c r="A1665" s="394"/>
      <c r="B1665" s="395"/>
      <c r="C1665" s="352"/>
      <c r="D1665" s="352"/>
      <c r="E1665" s="362"/>
      <c r="F1665" s="361"/>
      <c r="G1665" s="315"/>
      <c r="H1665" s="315"/>
      <c r="I1665" s="315"/>
      <c r="J1665" s="315"/>
      <c r="K1665" s="315"/>
      <c r="L1665" s="315"/>
      <c r="M1665" s="345"/>
      <c r="N1665" s="397"/>
      <c r="O1665" s="251" t="str">
        <f>IFERROR(INDEX('Pipe Table'!$A$3:$R$39,MATCH('WELD LOG'!N1665,'Pipe Table'!$A$3:$A$39,),MATCH('WELD LOG'!M1665,'Pipe Table'!$A$3:$R$3,0)),"")</f>
        <v/>
      </c>
      <c r="P1665" s="601">
        <f t="shared" si="25"/>
        <v>0</v>
      </c>
      <c r="Q1665" s="372"/>
      <c r="R1665" s="315"/>
      <c r="S1665" s="352"/>
      <c r="T1665" s="398"/>
      <c r="U1665" s="315"/>
      <c r="V1665" s="399"/>
      <c r="W1665" s="315"/>
      <c r="X1665" s="350"/>
      <c r="Y1665" s="350"/>
      <c r="Z1665" s="350"/>
      <c r="AA1665" s="350"/>
      <c r="AB1665" s="350"/>
      <c r="AC1665" s="350"/>
      <c r="AD1665" s="383"/>
      <c r="AE1665" s="315"/>
      <c r="AF1665" s="375"/>
      <c r="AG1665" s="315"/>
      <c r="AH1665" s="350"/>
      <c r="AI1665" s="350"/>
      <c r="AJ1665" s="350"/>
      <c r="AK1665" s="350"/>
      <c r="AL1665" s="367"/>
      <c r="AM1665" s="350"/>
      <c r="AN1665" s="400"/>
      <c r="AO1665" s="350"/>
      <c r="AP1665" s="401"/>
      <c r="AQ1665" s="336"/>
      <c r="AR1665" s="336"/>
      <c r="AS1665" s="336"/>
      <c r="AT1665" s="336"/>
      <c r="AU1665" s="336"/>
      <c r="AV1665" s="336"/>
      <c r="AW1665" s="336"/>
      <c r="AX1665" s="336"/>
      <c r="AY1665" s="336"/>
      <c r="AZ1665" s="336"/>
      <c r="BA1665" s="336"/>
      <c r="BB1665" s="336"/>
      <c r="BC1665" s="336"/>
      <c r="BD1665" s="336"/>
      <c r="BE1665" s="336"/>
      <c r="BF1665" s="336"/>
    </row>
    <row r="1666" spans="1:58" s="109" customFormat="1" ht="12.95" customHeight="1">
      <c r="A1666" s="394"/>
      <c r="B1666" s="395"/>
      <c r="C1666" s="352"/>
      <c r="D1666" s="352"/>
      <c r="E1666" s="362"/>
      <c r="F1666" s="361"/>
      <c r="G1666" s="315"/>
      <c r="H1666" s="315"/>
      <c r="I1666" s="315"/>
      <c r="J1666" s="315"/>
      <c r="K1666" s="315"/>
      <c r="L1666" s="315"/>
      <c r="M1666" s="345"/>
      <c r="N1666" s="397"/>
      <c r="O1666" s="251" t="str">
        <f>IFERROR(INDEX('Pipe Table'!$A$3:$R$39,MATCH('WELD LOG'!N1666,'Pipe Table'!$A$3:$A$39,),MATCH('WELD LOG'!M1666,'Pipe Table'!$A$3:$R$3,0)),"")</f>
        <v/>
      </c>
      <c r="P1666" s="601">
        <f t="shared" si="25"/>
        <v>0</v>
      </c>
      <c r="Q1666" s="372"/>
      <c r="R1666" s="315"/>
      <c r="S1666" s="352"/>
      <c r="T1666" s="398"/>
      <c r="U1666" s="315"/>
      <c r="V1666" s="399"/>
      <c r="W1666" s="315"/>
      <c r="X1666" s="350"/>
      <c r="Y1666" s="350"/>
      <c r="Z1666" s="350"/>
      <c r="AA1666" s="350"/>
      <c r="AB1666" s="350"/>
      <c r="AC1666" s="350"/>
      <c r="AD1666" s="383"/>
      <c r="AE1666" s="315"/>
      <c r="AF1666" s="375"/>
      <c r="AG1666" s="315"/>
      <c r="AH1666" s="350"/>
      <c r="AI1666" s="350"/>
      <c r="AJ1666" s="350"/>
      <c r="AK1666" s="350"/>
      <c r="AL1666" s="367"/>
      <c r="AM1666" s="350"/>
      <c r="AN1666" s="400"/>
      <c r="AO1666" s="350"/>
      <c r="AP1666" s="401"/>
      <c r="AQ1666" s="336"/>
      <c r="AR1666" s="336"/>
      <c r="AS1666" s="336"/>
      <c r="AT1666" s="336"/>
      <c r="AU1666" s="336"/>
      <c r="AV1666" s="336"/>
      <c r="AW1666" s="336"/>
      <c r="AX1666" s="336"/>
      <c r="AY1666" s="336"/>
      <c r="AZ1666" s="336"/>
      <c r="BA1666" s="336"/>
      <c r="BB1666" s="336"/>
      <c r="BC1666" s="336"/>
      <c r="BD1666" s="336"/>
      <c r="BE1666" s="336"/>
      <c r="BF1666" s="336"/>
    </row>
    <row r="1667" spans="1:58" s="109" customFormat="1" ht="12.95" customHeight="1">
      <c r="A1667" s="394"/>
      <c r="B1667" s="395"/>
      <c r="C1667" s="352"/>
      <c r="D1667" s="352"/>
      <c r="E1667" s="362"/>
      <c r="F1667" s="361"/>
      <c r="G1667" s="315"/>
      <c r="H1667" s="315"/>
      <c r="I1667" s="315"/>
      <c r="J1667" s="315"/>
      <c r="K1667" s="315"/>
      <c r="L1667" s="315"/>
      <c r="M1667" s="345"/>
      <c r="N1667" s="397"/>
      <c r="O1667" s="251" t="str">
        <f>IFERROR(INDEX('Pipe Table'!$A$3:$R$39,MATCH('WELD LOG'!N1667,'Pipe Table'!$A$3:$A$39,),MATCH('WELD LOG'!M1667,'Pipe Table'!$A$3:$R$3,0)),"")</f>
        <v/>
      </c>
      <c r="P1667" s="601">
        <f t="shared" si="25"/>
        <v>0</v>
      </c>
      <c r="Q1667" s="372"/>
      <c r="R1667" s="315"/>
      <c r="S1667" s="352"/>
      <c r="T1667" s="398"/>
      <c r="U1667" s="315"/>
      <c r="V1667" s="399"/>
      <c r="W1667" s="315"/>
      <c r="X1667" s="350"/>
      <c r="Y1667" s="350"/>
      <c r="Z1667" s="350"/>
      <c r="AA1667" s="350"/>
      <c r="AB1667" s="350"/>
      <c r="AC1667" s="350"/>
      <c r="AD1667" s="383"/>
      <c r="AE1667" s="315"/>
      <c r="AF1667" s="375"/>
      <c r="AG1667" s="315"/>
      <c r="AH1667" s="350"/>
      <c r="AI1667" s="350"/>
      <c r="AJ1667" s="350"/>
      <c r="AK1667" s="350"/>
      <c r="AL1667" s="367"/>
      <c r="AM1667" s="350"/>
      <c r="AN1667" s="400"/>
      <c r="AO1667" s="350"/>
      <c r="AP1667" s="401"/>
      <c r="AQ1667" s="336"/>
      <c r="AR1667" s="336"/>
      <c r="AS1667" s="336"/>
      <c r="AT1667" s="336"/>
      <c r="AU1667" s="336"/>
      <c r="AV1667" s="336"/>
      <c r="AW1667" s="336"/>
      <c r="AX1667" s="336"/>
      <c r="AY1667" s="336"/>
      <c r="AZ1667" s="336"/>
      <c r="BA1667" s="336"/>
      <c r="BB1667" s="336"/>
      <c r="BC1667" s="336"/>
      <c r="BD1667" s="336"/>
      <c r="BE1667" s="336"/>
      <c r="BF1667" s="336"/>
    </row>
    <row r="1668" spans="1:58" s="109" customFormat="1" ht="12.95" customHeight="1">
      <c r="A1668" s="394"/>
      <c r="B1668" s="395"/>
      <c r="C1668" s="352"/>
      <c r="D1668" s="352"/>
      <c r="E1668" s="362"/>
      <c r="F1668" s="361"/>
      <c r="G1668" s="315"/>
      <c r="H1668" s="315"/>
      <c r="I1668" s="315"/>
      <c r="J1668" s="315"/>
      <c r="K1668" s="315"/>
      <c r="L1668" s="315"/>
      <c r="M1668" s="345"/>
      <c r="N1668" s="397"/>
      <c r="O1668" s="251" t="str">
        <f>IFERROR(INDEX('Pipe Table'!$A$3:$R$39,MATCH('WELD LOG'!N1668,'Pipe Table'!$A$3:$A$39,),MATCH('WELD LOG'!M1668,'Pipe Table'!$A$3:$R$3,0)),"")</f>
        <v/>
      </c>
      <c r="P1668" s="601">
        <f t="shared" si="25"/>
        <v>0</v>
      </c>
      <c r="Q1668" s="372"/>
      <c r="R1668" s="315"/>
      <c r="S1668" s="352"/>
      <c r="T1668" s="398"/>
      <c r="U1668" s="315"/>
      <c r="V1668" s="399"/>
      <c r="W1668" s="315"/>
      <c r="X1668" s="350"/>
      <c r="Y1668" s="350"/>
      <c r="Z1668" s="350"/>
      <c r="AA1668" s="350"/>
      <c r="AB1668" s="350"/>
      <c r="AC1668" s="350"/>
      <c r="AD1668" s="383"/>
      <c r="AE1668" s="315"/>
      <c r="AF1668" s="375"/>
      <c r="AG1668" s="315"/>
      <c r="AH1668" s="350"/>
      <c r="AI1668" s="350"/>
      <c r="AJ1668" s="350"/>
      <c r="AK1668" s="350"/>
      <c r="AL1668" s="367"/>
      <c r="AM1668" s="350"/>
      <c r="AN1668" s="400"/>
      <c r="AO1668" s="350"/>
      <c r="AP1668" s="401"/>
      <c r="AQ1668" s="336"/>
      <c r="AR1668" s="336"/>
      <c r="AS1668" s="336"/>
      <c r="AT1668" s="336"/>
      <c r="AU1668" s="336"/>
      <c r="AV1668" s="336"/>
      <c r="AW1668" s="336"/>
      <c r="AX1668" s="336"/>
      <c r="AY1668" s="336"/>
      <c r="AZ1668" s="336"/>
      <c r="BA1668" s="336"/>
      <c r="BB1668" s="336"/>
      <c r="BC1668" s="336"/>
      <c r="BD1668" s="336"/>
      <c r="BE1668" s="336"/>
      <c r="BF1668" s="336"/>
    </row>
    <row r="1669" spans="1:58" s="109" customFormat="1" ht="12.95" customHeight="1">
      <c r="A1669" s="394"/>
      <c r="B1669" s="395"/>
      <c r="C1669" s="352"/>
      <c r="D1669" s="352"/>
      <c r="E1669" s="362"/>
      <c r="F1669" s="361"/>
      <c r="G1669" s="315"/>
      <c r="H1669" s="315"/>
      <c r="I1669" s="315"/>
      <c r="J1669" s="315"/>
      <c r="K1669" s="315"/>
      <c r="L1669" s="315"/>
      <c r="M1669" s="345"/>
      <c r="N1669" s="397"/>
      <c r="O1669" s="251" t="str">
        <f>IFERROR(INDEX('Pipe Table'!$A$3:$R$39,MATCH('WELD LOG'!N1669,'Pipe Table'!$A$3:$A$39,),MATCH('WELD LOG'!M1669,'Pipe Table'!$A$3:$R$3,0)),"")</f>
        <v/>
      </c>
      <c r="P1669" s="601">
        <f t="shared" si="25"/>
        <v>0</v>
      </c>
      <c r="Q1669" s="372"/>
      <c r="R1669" s="315"/>
      <c r="S1669" s="352"/>
      <c r="T1669" s="398"/>
      <c r="U1669" s="315"/>
      <c r="V1669" s="399"/>
      <c r="W1669" s="315"/>
      <c r="X1669" s="350"/>
      <c r="Y1669" s="350"/>
      <c r="Z1669" s="350"/>
      <c r="AA1669" s="350"/>
      <c r="AB1669" s="350"/>
      <c r="AC1669" s="350"/>
      <c r="AD1669" s="383"/>
      <c r="AE1669" s="315"/>
      <c r="AF1669" s="375"/>
      <c r="AG1669" s="315"/>
      <c r="AH1669" s="350"/>
      <c r="AI1669" s="350"/>
      <c r="AJ1669" s="350"/>
      <c r="AK1669" s="350"/>
      <c r="AL1669" s="367"/>
      <c r="AM1669" s="350"/>
      <c r="AN1669" s="400"/>
      <c r="AO1669" s="350"/>
      <c r="AP1669" s="401"/>
      <c r="AQ1669" s="336"/>
      <c r="AR1669" s="336"/>
      <c r="AS1669" s="336"/>
      <c r="AT1669" s="336"/>
      <c r="AU1669" s="336"/>
      <c r="AV1669" s="336"/>
      <c r="AW1669" s="336"/>
      <c r="AX1669" s="336"/>
      <c r="AY1669" s="336"/>
      <c r="AZ1669" s="336"/>
      <c r="BA1669" s="336"/>
      <c r="BB1669" s="336"/>
      <c r="BC1669" s="336"/>
      <c r="BD1669" s="336"/>
      <c r="BE1669" s="336"/>
      <c r="BF1669" s="336"/>
    </row>
    <row r="1670" spans="1:58" s="109" customFormat="1" ht="12.95" customHeight="1">
      <c r="A1670" s="394"/>
      <c r="B1670" s="395"/>
      <c r="C1670" s="352"/>
      <c r="D1670" s="352"/>
      <c r="E1670" s="362"/>
      <c r="F1670" s="361"/>
      <c r="G1670" s="315"/>
      <c r="H1670" s="315"/>
      <c r="I1670" s="315"/>
      <c r="J1670" s="315"/>
      <c r="K1670" s="315"/>
      <c r="L1670" s="315"/>
      <c r="M1670" s="345"/>
      <c r="N1670" s="397"/>
      <c r="O1670" s="251" t="str">
        <f>IFERROR(INDEX('Pipe Table'!$A$3:$R$39,MATCH('WELD LOG'!N1670,'Pipe Table'!$A$3:$A$39,),MATCH('WELD LOG'!M1670,'Pipe Table'!$A$3:$R$3,0)),"")</f>
        <v/>
      </c>
      <c r="P1670" s="601">
        <f t="shared" ref="P1670:P1733" si="26">N1670*PI()</f>
        <v>0</v>
      </c>
      <c r="Q1670" s="372"/>
      <c r="R1670" s="315"/>
      <c r="S1670" s="352"/>
      <c r="T1670" s="398"/>
      <c r="U1670" s="315"/>
      <c r="V1670" s="399"/>
      <c r="W1670" s="315"/>
      <c r="X1670" s="350"/>
      <c r="Y1670" s="350"/>
      <c r="Z1670" s="350"/>
      <c r="AA1670" s="350"/>
      <c r="AB1670" s="350"/>
      <c r="AC1670" s="350"/>
      <c r="AD1670" s="383"/>
      <c r="AE1670" s="315"/>
      <c r="AF1670" s="375"/>
      <c r="AG1670" s="315"/>
      <c r="AH1670" s="350"/>
      <c r="AI1670" s="350"/>
      <c r="AJ1670" s="350"/>
      <c r="AK1670" s="350"/>
      <c r="AL1670" s="367"/>
      <c r="AM1670" s="350"/>
      <c r="AN1670" s="400"/>
      <c r="AO1670" s="350"/>
      <c r="AP1670" s="401"/>
      <c r="AQ1670" s="336"/>
      <c r="AR1670" s="336"/>
      <c r="AS1670" s="336"/>
      <c r="AT1670" s="336"/>
      <c r="AU1670" s="336"/>
      <c r="AV1670" s="336"/>
      <c r="AW1670" s="336"/>
      <c r="AX1670" s="336"/>
      <c r="AY1670" s="336"/>
      <c r="AZ1670" s="336"/>
      <c r="BA1670" s="336"/>
      <c r="BB1670" s="336"/>
      <c r="BC1670" s="336"/>
      <c r="BD1670" s="336"/>
      <c r="BE1670" s="336"/>
      <c r="BF1670" s="336"/>
    </row>
    <row r="1671" spans="1:58" s="109" customFormat="1" ht="12.95" customHeight="1">
      <c r="A1671" s="394"/>
      <c r="B1671" s="395"/>
      <c r="C1671" s="352"/>
      <c r="D1671" s="352"/>
      <c r="E1671" s="362"/>
      <c r="F1671" s="361"/>
      <c r="G1671" s="315"/>
      <c r="H1671" s="315"/>
      <c r="I1671" s="315"/>
      <c r="J1671" s="315"/>
      <c r="K1671" s="315"/>
      <c r="L1671" s="315"/>
      <c r="M1671" s="345"/>
      <c r="N1671" s="397"/>
      <c r="O1671" s="251" t="str">
        <f>IFERROR(INDEX('Pipe Table'!$A$3:$R$39,MATCH('WELD LOG'!N1671,'Pipe Table'!$A$3:$A$39,),MATCH('WELD LOG'!M1671,'Pipe Table'!$A$3:$R$3,0)),"")</f>
        <v/>
      </c>
      <c r="P1671" s="601">
        <f t="shared" si="26"/>
        <v>0</v>
      </c>
      <c r="Q1671" s="372"/>
      <c r="R1671" s="315"/>
      <c r="S1671" s="352"/>
      <c r="T1671" s="398"/>
      <c r="U1671" s="315"/>
      <c r="V1671" s="399"/>
      <c r="W1671" s="315"/>
      <c r="X1671" s="350"/>
      <c r="Y1671" s="350"/>
      <c r="Z1671" s="350"/>
      <c r="AA1671" s="350"/>
      <c r="AB1671" s="350"/>
      <c r="AC1671" s="350"/>
      <c r="AD1671" s="383"/>
      <c r="AE1671" s="315"/>
      <c r="AF1671" s="375"/>
      <c r="AG1671" s="315"/>
      <c r="AH1671" s="350"/>
      <c r="AI1671" s="350"/>
      <c r="AJ1671" s="350"/>
      <c r="AK1671" s="350"/>
      <c r="AL1671" s="367"/>
      <c r="AM1671" s="350"/>
      <c r="AN1671" s="400"/>
      <c r="AO1671" s="350"/>
      <c r="AP1671" s="401"/>
      <c r="AQ1671" s="336"/>
      <c r="AR1671" s="336"/>
      <c r="AS1671" s="336"/>
      <c r="AT1671" s="336"/>
      <c r="AU1671" s="336"/>
      <c r="AV1671" s="336"/>
      <c r="AW1671" s="336"/>
      <c r="AX1671" s="336"/>
      <c r="AY1671" s="336"/>
      <c r="AZ1671" s="336"/>
      <c r="BA1671" s="336"/>
      <c r="BB1671" s="336"/>
      <c r="BC1671" s="336"/>
      <c r="BD1671" s="336"/>
      <c r="BE1671" s="336"/>
      <c r="BF1671" s="336"/>
    </row>
    <row r="1672" spans="1:58" s="109" customFormat="1" ht="12.95" customHeight="1">
      <c r="A1672" s="394"/>
      <c r="B1672" s="395"/>
      <c r="C1672" s="352"/>
      <c r="D1672" s="352"/>
      <c r="E1672" s="362"/>
      <c r="F1672" s="361"/>
      <c r="G1672" s="315"/>
      <c r="H1672" s="315"/>
      <c r="I1672" s="315"/>
      <c r="J1672" s="315"/>
      <c r="K1672" s="315"/>
      <c r="L1672" s="315"/>
      <c r="M1672" s="345"/>
      <c r="N1672" s="397"/>
      <c r="O1672" s="251" t="str">
        <f>IFERROR(INDEX('Pipe Table'!$A$3:$R$39,MATCH('WELD LOG'!N1672,'Pipe Table'!$A$3:$A$39,),MATCH('WELD LOG'!M1672,'Pipe Table'!$A$3:$R$3,0)),"")</f>
        <v/>
      </c>
      <c r="P1672" s="601">
        <f t="shared" si="26"/>
        <v>0</v>
      </c>
      <c r="Q1672" s="372"/>
      <c r="R1672" s="315"/>
      <c r="S1672" s="352"/>
      <c r="T1672" s="398"/>
      <c r="U1672" s="315"/>
      <c r="V1672" s="399"/>
      <c r="W1672" s="315"/>
      <c r="X1672" s="350"/>
      <c r="Y1672" s="350"/>
      <c r="Z1672" s="350"/>
      <c r="AA1672" s="350"/>
      <c r="AB1672" s="350"/>
      <c r="AC1672" s="350"/>
      <c r="AD1672" s="383"/>
      <c r="AE1672" s="315"/>
      <c r="AF1672" s="375"/>
      <c r="AG1672" s="315"/>
      <c r="AH1672" s="350"/>
      <c r="AI1672" s="350"/>
      <c r="AJ1672" s="350"/>
      <c r="AK1672" s="350"/>
      <c r="AL1672" s="367"/>
      <c r="AM1672" s="350"/>
      <c r="AN1672" s="400"/>
      <c r="AO1672" s="350"/>
      <c r="AP1672" s="401"/>
      <c r="AQ1672" s="336"/>
      <c r="AR1672" s="336"/>
      <c r="AS1672" s="336"/>
      <c r="AT1672" s="336"/>
      <c r="AU1672" s="336"/>
      <c r="AV1672" s="336"/>
      <c r="AW1672" s="336"/>
      <c r="AX1672" s="336"/>
      <c r="AY1672" s="336"/>
      <c r="AZ1672" s="336"/>
      <c r="BA1672" s="336"/>
      <c r="BB1672" s="336"/>
      <c r="BC1672" s="336"/>
      <c r="BD1672" s="336"/>
      <c r="BE1672" s="336"/>
      <c r="BF1672" s="336"/>
    </row>
    <row r="1673" spans="1:58" s="109" customFormat="1" ht="12.95" customHeight="1">
      <c r="A1673" s="394"/>
      <c r="B1673" s="395"/>
      <c r="C1673" s="352"/>
      <c r="D1673" s="352"/>
      <c r="E1673" s="362"/>
      <c r="F1673" s="361"/>
      <c r="G1673" s="315"/>
      <c r="H1673" s="315"/>
      <c r="I1673" s="315"/>
      <c r="J1673" s="315"/>
      <c r="K1673" s="315"/>
      <c r="L1673" s="315"/>
      <c r="M1673" s="345"/>
      <c r="N1673" s="397"/>
      <c r="O1673" s="251" t="str">
        <f>IFERROR(INDEX('Pipe Table'!$A$3:$R$39,MATCH('WELD LOG'!N1673,'Pipe Table'!$A$3:$A$39,),MATCH('WELD LOG'!M1673,'Pipe Table'!$A$3:$R$3,0)),"")</f>
        <v/>
      </c>
      <c r="P1673" s="601">
        <f t="shared" si="26"/>
        <v>0</v>
      </c>
      <c r="Q1673" s="372"/>
      <c r="R1673" s="315"/>
      <c r="S1673" s="352"/>
      <c r="T1673" s="398"/>
      <c r="U1673" s="315"/>
      <c r="V1673" s="399"/>
      <c r="W1673" s="315"/>
      <c r="X1673" s="350"/>
      <c r="Y1673" s="350"/>
      <c r="Z1673" s="350"/>
      <c r="AA1673" s="350"/>
      <c r="AB1673" s="350"/>
      <c r="AC1673" s="350"/>
      <c r="AD1673" s="383"/>
      <c r="AE1673" s="315"/>
      <c r="AF1673" s="375"/>
      <c r="AG1673" s="315"/>
      <c r="AH1673" s="350"/>
      <c r="AI1673" s="350"/>
      <c r="AJ1673" s="350"/>
      <c r="AK1673" s="350"/>
      <c r="AL1673" s="367"/>
      <c r="AM1673" s="350"/>
      <c r="AN1673" s="400"/>
      <c r="AO1673" s="350"/>
      <c r="AP1673" s="401"/>
      <c r="AQ1673" s="336"/>
      <c r="AR1673" s="336"/>
      <c r="AS1673" s="336"/>
      <c r="AT1673" s="336"/>
      <c r="AU1673" s="336"/>
      <c r="AV1673" s="336"/>
      <c r="AW1673" s="336"/>
      <c r="AX1673" s="336"/>
      <c r="AY1673" s="336"/>
      <c r="AZ1673" s="336"/>
      <c r="BA1673" s="336"/>
      <c r="BB1673" s="336"/>
      <c r="BC1673" s="336"/>
      <c r="BD1673" s="336"/>
      <c r="BE1673" s="336"/>
      <c r="BF1673" s="336"/>
    </row>
    <row r="1674" spans="1:58" s="109" customFormat="1" ht="12.95" customHeight="1">
      <c r="A1674" s="394"/>
      <c r="B1674" s="395"/>
      <c r="C1674" s="352"/>
      <c r="D1674" s="352"/>
      <c r="E1674" s="362"/>
      <c r="F1674" s="361"/>
      <c r="G1674" s="315"/>
      <c r="H1674" s="315"/>
      <c r="I1674" s="315"/>
      <c r="J1674" s="315"/>
      <c r="K1674" s="315"/>
      <c r="L1674" s="315"/>
      <c r="M1674" s="345"/>
      <c r="N1674" s="397"/>
      <c r="O1674" s="251" t="str">
        <f>IFERROR(INDEX('Pipe Table'!$A$3:$R$39,MATCH('WELD LOG'!N1674,'Pipe Table'!$A$3:$A$39,),MATCH('WELD LOG'!M1674,'Pipe Table'!$A$3:$R$3,0)),"")</f>
        <v/>
      </c>
      <c r="P1674" s="601">
        <f t="shared" si="26"/>
        <v>0</v>
      </c>
      <c r="Q1674" s="372"/>
      <c r="R1674" s="315"/>
      <c r="S1674" s="352"/>
      <c r="T1674" s="398"/>
      <c r="U1674" s="315"/>
      <c r="V1674" s="399"/>
      <c r="W1674" s="315"/>
      <c r="X1674" s="350"/>
      <c r="Y1674" s="350"/>
      <c r="Z1674" s="350"/>
      <c r="AA1674" s="350"/>
      <c r="AB1674" s="350"/>
      <c r="AC1674" s="350"/>
      <c r="AD1674" s="383"/>
      <c r="AE1674" s="315"/>
      <c r="AF1674" s="375"/>
      <c r="AG1674" s="315"/>
      <c r="AH1674" s="350"/>
      <c r="AI1674" s="350"/>
      <c r="AJ1674" s="350"/>
      <c r="AK1674" s="350"/>
      <c r="AL1674" s="367"/>
      <c r="AM1674" s="350"/>
      <c r="AN1674" s="400"/>
      <c r="AO1674" s="350"/>
      <c r="AP1674" s="401"/>
      <c r="AQ1674" s="336"/>
      <c r="AR1674" s="336"/>
      <c r="AS1674" s="336"/>
      <c r="AT1674" s="336"/>
      <c r="AU1674" s="336"/>
      <c r="AV1674" s="336"/>
      <c r="AW1674" s="336"/>
      <c r="AX1674" s="336"/>
      <c r="AY1674" s="336"/>
      <c r="AZ1674" s="336"/>
      <c r="BA1674" s="336"/>
      <c r="BB1674" s="336"/>
      <c r="BC1674" s="336"/>
      <c r="BD1674" s="336"/>
      <c r="BE1674" s="336"/>
      <c r="BF1674" s="336"/>
    </row>
    <row r="1675" spans="1:58" s="109" customFormat="1" ht="12.95" customHeight="1">
      <c r="A1675" s="394"/>
      <c r="B1675" s="395"/>
      <c r="C1675" s="352"/>
      <c r="D1675" s="352"/>
      <c r="E1675" s="362"/>
      <c r="F1675" s="361"/>
      <c r="G1675" s="315"/>
      <c r="H1675" s="315"/>
      <c r="I1675" s="315"/>
      <c r="J1675" s="315"/>
      <c r="K1675" s="315"/>
      <c r="L1675" s="315"/>
      <c r="M1675" s="345"/>
      <c r="N1675" s="397"/>
      <c r="O1675" s="251" t="str">
        <f>IFERROR(INDEX('Pipe Table'!$A$3:$R$39,MATCH('WELD LOG'!N1675,'Pipe Table'!$A$3:$A$39,),MATCH('WELD LOG'!M1675,'Pipe Table'!$A$3:$R$3,0)),"")</f>
        <v/>
      </c>
      <c r="P1675" s="601">
        <f t="shared" si="26"/>
        <v>0</v>
      </c>
      <c r="Q1675" s="372"/>
      <c r="R1675" s="315"/>
      <c r="S1675" s="352"/>
      <c r="T1675" s="398"/>
      <c r="U1675" s="315"/>
      <c r="V1675" s="399"/>
      <c r="W1675" s="315"/>
      <c r="X1675" s="350"/>
      <c r="Y1675" s="350"/>
      <c r="Z1675" s="350"/>
      <c r="AA1675" s="350"/>
      <c r="AB1675" s="350"/>
      <c r="AC1675" s="350"/>
      <c r="AD1675" s="383"/>
      <c r="AE1675" s="315"/>
      <c r="AF1675" s="375"/>
      <c r="AG1675" s="315"/>
      <c r="AH1675" s="350"/>
      <c r="AI1675" s="350"/>
      <c r="AJ1675" s="350"/>
      <c r="AK1675" s="350"/>
      <c r="AL1675" s="367"/>
      <c r="AM1675" s="350"/>
      <c r="AN1675" s="400"/>
      <c r="AO1675" s="350"/>
      <c r="AP1675" s="401"/>
      <c r="AQ1675" s="336"/>
      <c r="AR1675" s="336"/>
      <c r="AS1675" s="336"/>
      <c r="AT1675" s="336"/>
      <c r="AU1675" s="336"/>
      <c r="AV1675" s="336"/>
      <c r="AW1675" s="336"/>
      <c r="AX1675" s="336"/>
      <c r="AY1675" s="336"/>
      <c r="AZ1675" s="336"/>
      <c r="BA1675" s="336"/>
      <c r="BB1675" s="336"/>
      <c r="BC1675" s="336"/>
      <c r="BD1675" s="336"/>
      <c r="BE1675" s="336"/>
      <c r="BF1675" s="336"/>
    </row>
    <row r="1676" spans="1:58" s="109" customFormat="1" ht="12.95" customHeight="1">
      <c r="A1676" s="394"/>
      <c r="B1676" s="395"/>
      <c r="C1676" s="352"/>
      <c r="D1676" s="352"/>
      <c r="E1676" s="362"/>
      <c r="F1676" s="361"/>
      <c r="G1676" s="315"/>
      <c r="H1676" s="315"/>
      <c r="I1676" s="315"/>
      <c r="J1676" s="315"/>
      <c r="K1676" s="315"/>
      <c r="L1676" s="315"/>
      <c r="M1676" s="345"/>
      <c r="N1676" s="397"/>
      <c r="O1676" s="251" t="str">
        <f>IFERROR(INDEX('Pipe Table'!$A$3:$R$39,MATCH('WELD LOG'!N1676,'Pipe Table'!$A$3:$A$39,),MATCH('WELD LOG'!M1676,'Pipe Table'!$A$3:$R$3,0)),"")</f>
        <v/>
      </c>
      <c r="P1676" s="601">
        <f t="shared" si="26"/>
        <v>0</v>
      </c>
      <c r="Q1676" s="372"/>
      <c r="R1676" s="315"/>
      <c r="S1676" s="352"/>
      <c r="T1676" s="398"/>
      <c r="U1676" s="315"/>
      <c r="V1676" s="399"/>
      <c r="W1676" s="315"/>
      <c r="X1676" s="350"/>
      <c r="Y1676" s="350"/>
      <c r="Z1676" s="350"/>
      <c r="AA1676" s="350"/>
      <c r="AB1676" s="350"/>
      <c r="AC1676" s="350"/>
      <c r="AD1676" s="383"/>
      <c r="AE1676" s="315"/>
      <c r="AF1676" s="375"/>
      <c r="AG1676" s="315"/>
      <c r="AH1676" s="350"/>
      <c r="AI1676" s="350"/>
      <c r="AJ1676" s="350"/>
      <c r="AK1676" s="350"/>
      <c r="AL1676" s="367"/>
      <c r="AM1676" s="350"/>
      <c r="AN1676" s="400"/>
      <c r="AO1676" s="350"/>
      <c r="AP1676" s="401"/>
      <c r="AQ1676" s="336"/>
      <c r="AR1676" s="336"/>
      <c r="AS1676" s="336"/>
      <c r="AT1676" s="336"/>
      <c r="AU1676" s="336"/>
      <c r="AV1676" s="336"/>
      <c r="AW1676" s="336"/>
      <c r="AX1676" s="336"/>
      <c r="AY1676" s="336"/>
      <c r="AZ1676" s="336"/>
      <c r="BA1676" s="336"/>
      <c r="BB1676" s="336"/>
      <c r="BC1676" s="336"/>
      <c r="BD1676" s="336"/>
      <c r="BE1676" s="336"/>
      <c r="BF1676" s="336"/>
    </row>
    <row r="1677" spans="1:58" s="109" customFormat="1" ht="12.95" customHeight="1">
      <c r="A1677" s="394"/>
      <c r="B1677" s="395"/>
      <c r="C1677" s="352"/>
      <c r="D1677" s="352"/>
      <c r="E1677" s="362"/>
      <c r="F1677" s="361"/>
      <c r="G1677" s="315"/>
      <c r="H1677" s="315"/>
      <c r="I1677" s="315"/>
      <c r="J1677" s="315"/>
      <c r="K1677" s="315"/>
      <c r="L1677" s="315"/>
      <c r="M1677" s="345"/>
      <c r="N1677" s="397"/>
      <c r="O1677" s="251" t="str">
        <f>IFERROR(INDEX('Pipe Table'!$A$3:$R$39,MATCH('WELD LOG'!N1677,'Pipe Table'!$A$3:$A$39,),MATCH('WELD LOG'!M1677,'Pipe Table'!$A$3:$R$3,0)),"")</f>
        <v/>
      </c>
      <c r="P1677" s="601">
        <f t="shared" si="26"/>
        <v>0</v>
      </c>
      <c r="Q1677" s="372"/>
      <c r="R1677" s="315"/>
      <c r="S1677" s="352"/>
      <c r="T1677" s="398"/>
      <c r="U1677" s="315"/>
      <c r="V1677" s="399"/>
      <c r="W1677" s="315"/>
      <c r="X1677" s="350"/>
      <c r="Y1677" s="350"/>
      <c r="Z1677" s="350"/>
      <c r="AA1677" s="350"/>
      <c r="AB1677" s="350"/>
      <c r="AC1677" s="350"/>
      <c r="AD1677" s="383"/>
      <c r="AE1677" s="315"/>
      <c r="AF1677" s="375"/>
      <c r="AG1677" s="315"/>
      <c r="AH1677" s="350"/>
      <c r="AI1677" s="350"/>
      <c r="AJ1677" s="350"/>
      <c r="AK1677" s="350"/>
      <c r="AL1677" s="367"/>
      <c r="AM1677" s="350"/>
      <c r="AN1677" s="400"/>
      <c r="AO1677" s="350"/>
      <c r="AP1677" s="401"/>
      <c r="AQ1677" s="336"/>
      <c r="AR1677" s="336"/>
      <c r="AS1677" s="336"/>
      <c r="AT1677" s="336"/>
      <c r="AU1677" s="336"/>
      <c r="AV1677" s="336"/>
      <c r="AW1677" s="336"/>
      <c r="AX1677" s="336"/>
      <c r="AY1677" s="336"/>
      <c r="AZ1677" s="336"/>
      <c r="BA1677" s="336"/>
      <c r="BB1677" s="336"/>
      <c r="BC1677" s="336"/>
      <c r="BD1677" s="336"/>
      <c r="BE1677" s="336"/>
      <c r="BF1677" s="336"/>
    </row>
    <row r="1678" spans="1:58" s="109" customFormat="1" ht="12.95" customHeight="1">
      <c r="A1678" s="404"/>
      <c r="B1678" s="395"/>
      <c r="C1678" s="352"/>
      <c r="D1678" s="352"/>
      <c r="E1678" s="396"/>
      <c r="F1678" s="361"/>
      <c r="G1678" s="315"/>
      <c r="H1678" s="315"/>
      <c r="I1678" s="315"/>
      <c r="J1678" s="315"/>
      <c r="K1678" s="315"/>
      <c r="L1678" s="315"/>
      <c r="M1678" s="345"/>
      <c r="N1678" s="397"/>
      <c r="O1678" s="251" t="str">
        <f>IFERROR(INDEX('Pipe Table'!$A$3:$R$39,MATCH('WELD LOG'!N1678,'Pipe Table'!$A$3:$A$39,),MATCH('WELD LOG'!M1678,'Pipe Table'!$A$3:$R$3,0)),"")</f>
        <v/>
      </c>
      <c r="P1678" s="601">
        <f t="shared" si="26"/>
        <v>0</v>
      </c>
      <c r="Q1678" s="315"/>
      <c r="R1678" s="315"/>
      <c r="S1678" s="352"/>
      <c r="T1678" s="398"/>
      <c r="U1678" s="315"/>
      <c r="V1678" s="399"/>
      <c r="W1678" s="315"/>
      <c r="X1678" s="350"/>
      <c r="Y1678" s="350"/>
      <c r="Z1678" s="350"/>
      <c r="AA1678" s="350"/>
      <c r="AB1678" s="350"/>
      <c r="AC1678" s="350"/>
      <c r="AD1678" s="383"/>
      <c r="AE1678" s="315"/>
      <c r="AF1678" s="375"/>
      <c r="AG1678" s="315"/>
      <c r="AH1678" s="350"/>
      <c r="AI1678" s="350"/>
      <c r="AJ1678" s="350"/>
      <c r="AK1678" s="350"/>
      <c r="AL1678" s="352"/>
      <c r="AM1678" s="350"/>
      <c r="AN1678" s="400"/>
      <c r="AO1678" s="350"/>
      <c r="AP1678" s="401"/>
      <c r="AQ1678" s="336"/>
      <c r="AR1678" s="336"/>
      <c r="AS1678" s="336"/>
      <c r="AT1678" s="336"/>
      <c r="AU1678" s="336"/>
      <c r="AV1678" s="336"/>
      <c r="AW1678" s="336"/>
      <c r="AX1678" s="336"/>
      <c r="AY1678" s="336"/>
      <c r="AZ1678" s="336"/>
      <c r="BA1678" s="336"/>
      <c r="BB1678" s="336"/>
      <c r="BC1678" s="336"/>
      <c r="BD1678" s="336"/>
      <c r="BE1678" s="336"/>
      <c r="BF1678" s="336"/>
    </row>
    <row r="1679" spans="1:58" s="109" customFormat="1" ht="12.95" customHeight="1">
      <c r="A1679" s="394"/>
      <c r="B1679" s="395"/>
      <c r="C1679" s="352"/>
      <c r="D1679" s="352"/>
      <c r="E1679" s="362"/>
      <c r="F1679" s="361"/>
      <c r="G1679" s="315"/>
      <c r="H1679" s="315"/>
      <c r="I1679" s="315"/>
      <c r="J1679" s="315"/>
      <c r="K1679" s="315"/>
      <c r="L1679" s="315"/>
      <c r="M1679" s="345"/>
      <c r="N1679" s="397"/>
      <c r="O1679" s="251" t="str">
        <f>IFERROR(INDEX('Pipe Table'!$A$3:$R$39,MATCH('WELD LOG'!N1679,'Pipe Table'!$A$3:$A$39,),MATCH('WELD LOG'!M1679,'Pipe Table'!$A$3:$R$3,0)),"")</f>
        <v/>
      </c>
      <c r="P1679" s="601">
        <f t="shared" si="26"/>
        <v>0</v>
      </c>
      <c r="Q1679" s="315"/>
      <c r="R1679" s="315"/>
      <c r="S1679" s="352"/>
      <c r="T1679" s="398"/>
      <c r="U1679" s="315"/>
      <c r="V1679" s="399"/>
      <c r="W1679" s="315"/>
      <c r="X1679" s="350"/>
      <c r="Y1679" s="350"/>
      <c r="Z1679" s="350"/>
      <c r="AA1679" s="350"/>
      <c r="AB1679" s="350"/>
      <c r="AC1679" s="350"/>
      <c r="AD1679" s="383"/>
      <c r="AE1679" s="315"/>
      <c r="AF1679" s="375"/>
      <c r="AG1679" s="315"/>
      <c r="AH1679" s="350"/>
      <c r="AI1679" s="350"/>
      <c r="AJ1679" s="350"/>
      <c r="AK1679" s="350"/>
      <c r="AL1679" s="367"/>
      <c r="AM1679" s="403"/>
      <c r="AN1679" s="400"/>
      <c r="AO1679" s="350"/>
      <c r="AP1679" s="401"/>
      <c r="AQ1679" s="336"/>
      <c r="AR1679" s="336"/>
      <c r="AS1679" s="336"/>
      <c r="AT1679" s="336"/>
      <c r="AU1679" s="336"/>
      <c r="AV1679" s="336"/>
      <c r="AW1679" s="336"/>
      <c r="AX1679" s="336"/>
      <c r="AY1679" s="336"/>
      <c r="AZ1679" s="336"/>
      <c r="BA1679" s="336"/>
      <c r="BB1679" s="336"/>
      <c r="BC1679" s="336"/>
      <c r="BD1679" s="336"/>
      <c r="BE1679" s="336"/>
      <c r="BF1679" s="336"/>
    </row>
    <row r="1680" spans="1:58" s="109" customFormat="1" ht="12.95" customHeight="1">
      <c r="A1680" s="394"/>
      <c r="B1680" s="395"/>
      <c r="C1680" s="352"/>
      <c r="D1680" s="352"/>
      <c r="E1680" s="362"/>
      <c r="F1680" s="361"/>
      <c r="G1680" s="315"/>
      <c r="H1680" s="315"/>
      <c r="I1680" s="315"/>
      <c r="J1680" s="315"/>
      <c r="K1680" s="315"/>
      <c r="L1680" s="315"/>
      <c r="M1680" s="345"/>
      <c r="N1680" s="397"/>
      <c r="O1680" s="251" t="str">
        <f>IFERROR(INDEX('Pipe Table'!$A$3:$R$39,MATCH('WELD LOG'!N1680,'Pipe Table'!$A$3:$A$39,),MATCH('WELD LOG'!M1680,'Pipe Table'!$A$3:$R$3,0)),"")</f>
        <v/>
      </c>
      <c r="P1680" s="601">
        <f t="shared" si="26"/>
        <v>0</v>
      </c>
      <c r="Q1680" s="315"/>
      <c r="R1680" s="315"/>
      <c r="S1680" s="352"/>
      <c r="T1680" s="398"/>
      <c r="U1680" s="315"/>
      <c r="V1680" s="399"/>
      <c r="W1680" s="315"/>
      <c r="X1680" s="350"/>
      <c r="Y1680" s="350"/>
      <c r="Z1680" s="350"/>
      <c r="AA1680" s="350"/>
      <c r="AB1680" s="350"/>
      <c r="AC1680" s="350"/>
      <c r="AD1680" s="383"/>
      <c r="AE1680" s="315"/>
      <c r="AF1680" s="375"/>
      <c r="AG1680" s="315"/>
      <c r="AH1680" s="350"/>
      <c r="AI1680" s="350"/>
      <c r="AJ1680" s="350"/>
      <c r="AK1680" s="350"/>
      <c r="AL1680" s="367"/>
      <c r="AM1680" s="403"/>
      <c r="AN1680" s="400"/>
      <c r="AO1680" s="350"/>
      <c r="AP1680" s="401"/>
      <c r="AQ1680" s="336"/>
      <c r="AR1680" s="336"/>
      <c r="AS1680" s="336"/>
      <c r="AT1680" s="336"/>
      <c r="AU1680" s="336"/>
      <c r="AV1680" s="336"/>
      <c r="AW1680" s="336"/>
      <c r="AX1680" s="336"/>
      <c r="AY1680" s="336"/>
      <c r="AZ1680" s="336"/>
      <c r="BA1680" s="336"/>
      <c r="BB1680" s="336"/>
      <c r="BC1680" s="336"/>
      <c r="BD1680" s="336"/>
      <c r="BE1680" s="336"/>
      <c r="BF1680" s="336"/>
    </row>
    <row r="1681" spans="1:58" s="109" customFormat="1" ht="12.95" customHeight="1">
      <c r="A1681" s="404"/>
      <c r="B1681" s="395"/>
      <c r="C1681" s="352"/>
      <c r="D1681" s="352"/>
      <c r="E1681" s="396"/>
      <c r="F1681" s="361"/>
      <c r="G1681" s="315"/>
      <c r="H1681" s="315"/>
      <c r="I1681" s="315"/>
      <c r="J1681" s="315"/>
      <c r="K1681" s="315"/>
      <c r="L1681" s="315"/>
      <c r="M1681" s="345"/>
      <c r="N1681" s="397"/>
      <c r="O1681" s="251" t="str">
        <f>IFERROR(INDEX('Pipe Table'!$A$3:$R$39,MATCH('WELD LOG'!N1681,'Pipe Table'!$A$3:$A$39,),MATCH('WELD LOG'!M1681,'Pipe Table'!$A$3:$R$3,0)),"")</f>
        <v/>
      </c>
      <c r="P1681" s="601">
        <f t="shared" si="26"/>
        <v>0</v>
      </c>
      <c r="Q1681" s="315"/>
      <c r="R1681" s="315"/>
      <c r="S1681" s="352"/>
      <c r="T1681" s="398"/>
      <c r="U1681" s="315"/>
      <c r="V1681" s="399"/>
      <c r="W1681" s="315"/>
      <c r="X1681" s="350"/>
      <c r="Y1681" s="350"/>
      <c r="Z1681" s="350"/>
      <c r="AA1681" s="350"/>
      <c r="AB1681" s="350"/>
      <c r="AC1681" s="350"/>
      <c r="AD1681" s="383"/>
      <c r="AE1681" s="315"/>
      <c r="AF1681" s="375"/>
      <c r="AG1681" s="315"/>
      <c r="AH1681" s="350"/>
      <c r="AI1681" s="350"/>
      <c r="AJ1681" s="350"/>
      <c r="AK1681" s="350"/>
      <c r="AL1681" s="352"/>
      <c r="AM1681" s="350"/>
      <c r="AN1681" s="400"/>
      <c r="AO1681" s="350"/>
      <c r="AP1681" s="401"/>
      <c r="AQ1681" s="336"/>
      <c r="AR1681" s="336"/>
      <c r="AS1681" s="336"/>
      <c r="AT1681" s="336"/>
      <c r="AU1681" s="336"/>
      <c r="AV1681" s="336"/>
      <c r="AW1681" s="336"/>
      <c r="AX1681" s="336"/>
      <c r="AY1681" s="336"/>
      <c r="AZ1681" s="336"/>
      <c r="BA1681" s="336"/>
      <c r="BB1681" s="336"/>
      <c r="BC1681" s="336"/>
      <c r="BD1681" s="336"/>
      <c r="BE1681" s="336"/>
      <c r="BF1681" s="336"/>
    </row>
    <row r="1682" spans="1:58" s="109" customFormat="1" ht="12.95" customHeight="1">
      <c r="A1682" s="404"/>
      <c r="B1682" s="395"/>
      <c r="C1682" s="352"/>
      <c r="D1682" s="352"/>
      <c r="E1682" s="396"/>
      <c r="F1682" s="361"/>
      <c r="G1682" s="315"/>
      <c r="H1682" s="315"/>
      <c r="I1682" s="315"/>
      <c r="J1682" s="315"/>
      <c r="K1682" s="315"/>
      <c r="L1682" s="315"/>
      <c r="M1682" s="352"/>
      <c r="N1682" s="397"/>
      <c r="O1682" s="251" t="str">
        <f>IFERROR(INDEX('Pipe Table'!$A$3:$R$39,MATCH('WELD LOG'!N1682,'Pipe Table'!$A$3:$A$39,),MATCH('WELD LOG'!M1682,'Pipe Table'!$A$3:$R$3,0)),"")</f>
        <v/>
      </c>
      <c r="P1682" s="601">
        <f t="shared" si="26"/>
        <v>0</v>
      </c>
      <c r="Q1682" s="315"/>
      <c r="R1682" s="315"/>
      <c r="S1682" s="352"/>
      <c r="T1682" s="398"/>
      <c r="U1682" s="315"/>
      <c r="V1682" s="399"/>
      <c r="W1682" s="315"/>
      <c r="X1682" s="350"/>
      <c r="Y1682" s="350"/>
      <c r="Z1682" s="350"/>
      <c r="AA1682" s="350"/>
      <c r="AB1682" s="350"/>
      <c r="AC1682" s="350"/>
      <c r="AD1682" s="383"/>
      <c r="AE1682" s="315"/>
      <c r="AF1682" s="375"/>
      <c r="AG1682" s="315"/>
      <c r="AH1682" s="350"/>
      <c r="AI1682" s="350"/>
      <c r="AJ1682" s="350"/>
      <c r="AK1682" s="350"/>
      <c r="AL1682" s="352"/>
      <c r="AM1682" s="350"/>
      <c r="AN1682" s="400"/>
      <c r="AO1682" s="350"/>
      <c r="AP1682" s="401"/>
      <c r="AQ1682" s="336"/>
      <c r="AR1682" s="336"/>
      <c r="AS1682" s="336"/>
      <c r="AT1682" s="336"/>
      <c r="AU1682" s="336"/>
      <c r="AV1682" s="336"/>
      <c r="AW1682" s="336"/>
      <c r="AX1682" s="336"/>
      <c r="AY1682" s="336"/>
      <c r="AZ1682" s="336"/>
      <c r="BA1682" s="336"/>
      <c r="BB1682" s="336"/>
      <c r="BC1682" s="336"/>
      <c r="BD1682" s="336"/>
      <c r="BE1682" s="336"/>
      <c r="BF1682" s="336"/>
    </row>
    <row r="1683" spans="1:58" s="109" customFormat="1" ht="12.95" customHeight="1">
      <c r="A1683" s="404"/>
      <c r="B1683" s="395"/>
      <c r="C1683" s="352"/>
      <c r="D1683" s="352"/>
      <c r="E1683" s="396"/>
      <c r="F1683" s="361"/>
      <c r="G1683" s="315"/>
      <c r="H1683" s="315"/>
      <c r="I1683" s="315"/>
      <c r="J1683" s="315"/>
      <c r="K1683" s="315"/>
      <c r="L1683" s="315"/>
      <c r="M1683" s="345"/>
      <c r="N1683" s="397"/>
      <c r="O1683" s="251" t="str">
        <f>IFERROR(INDEX('Pipe Table'!$A$3:$R$39,MATCH('WELD LOG'!N1683,'Pipe Table'!$A$3:$A$39,),MATCH('WELD LOG'!M1683,'Pipe Table'!$A$3:$R$3,0)),"")</f>
        <v/>
      </c>
      <c r="P1683" s="601">
        <f t="shared" si="26"/>
        <v>0</v>
      </c>
      <c r="Q1683" s="315"/>
      <c r="R1683" s="315"/>
      <c r="S1683" s="352"/>
      <c r="T1683" s="398"/>
      <c r="U1683" s="315"/>
      <c r="V1683" s="399"/>
      <c r="W1683" s="315"/>
      <c r="X1683" s="350"/>
      <c r="Y1683" s="350"/>
      <c r="Z1683" s="350"/>
      <c r="AA1683" s="350"/>
      <c r="AB1683" s="350"/>
      <c r="AC1683" s="350"/>
      <c r="AD1683" s="383"/>
      <c r="AE1683" s="315"/>
      <c r="AF1683" s="375"/>
      <c r="AG1683" s="315"/>
      <c r="AH1683" s="350"/>
      <c r="AI1683" s="350"/>
      <c r="AJ1683" s="350"/>
      <c r="AK1683" s="350"/>
      <c r="AL1683" s="352"/>
      <c r="AM1683" s="350"/>
      <c r="AN1683" s="400"/>
      <c r="AO1683" s="350"/>
      <c r="AP1683" s="401"/>
      <c r="AQ1683" s="336"/>
      <c r="AR1683" s="336"/>
      <c r="AS1683" s="336"/>
      <c r="AT1683" s="336"/>
      <c r="AU1683" s="336"/>
      <c r="AV1683" s="336"/>
      <c r="AW1683" s="336"/>
      <c r="AX1683" s="336"/>
      <c r="AY1683" s="336"/>
      <c r="AZ1683" s="336"/>
      <c r="BA1683" s="336"/>
      <c r="BB1683" s="336"/>
      <c r="BC1683" s="336"/>
      <c r="BD1683" s="336"/>
      <c r="BE1683" s="336"/>
      <c r="BF1683" s="336"/>
    </row>
    <row r="1684" spans="1:58" s="109" customFormat="1" ht="12.95" customHeight="1">
      <c r="A1684" s="404"/>
      <c r="B1684" s="395"/>
      <c r="C1684" s="352"/>
      <c r="D1684" s="352"/>
      <c r="E1684" s="396"/>
      <c r="F1684" s="361"/>
      <c r="G1684" s="315"/>
      <c r="H1684" s="315"/>
      <c r="I1684" s="315"/>
      <c r="J1684" s="315"/>
      <c r="K1684" s="315"/>
      <c r="L1684" s="315"/>
      <c r="M1684" s="345"/>
      <c r="N1684" s="397"/>
      <c r="O1684" s="251" t="str">
        <f>IFERROR(INDEX('Pipe Table'!$A$3:$R$39,MATCH('WELD LOG'!N1684,'Pipe Table'!$A$3:$A$39,),MATCH('WELD LOG'!M1684,'Pipe Table'!$A$3:$R$3,0)),"")</f>
        <v/>
      </c>
      <c r="P1684" s="601">
        <f t="shared" si="26"/>
        <v>0</v>
      </c>
      <c r="Q1684" s="315"/>
      <c r="R1684" s="315"/>
      <c r="S1684" s="352"/>
      <c r="T1684" s="398"/>
      <c r="U1684" s="315"/>
      <c r="V1684" s="399"/>
      <c r="W1684" s="315"/>
      <c r="X1684" s="350"/>
      <c r="Y1684" s="350"/>
      <c r="Z1684" s="350"/>
      <c r="AA1684" s="350"/>
      <c r="AB1684" s="350"/>
      <c r="AC1684" s="350"/>
      <c r="AD1684" s="383"/>
      <c r="AE1684" s="315"/>
      <c r="AF1684" s="375"/>
      <c r="AG1684" s="315"/>
      <c r="AH1684" s="350"/>
      <c r="AI1684" s="350"/>
      <c r="AJ1684" s="350"/>
      <c r="AK1684" s="350"/>
      <c r="AL1684" s="352"/>
      <c r="AM1684" s="350"/>
      <c r="AN1684" s="400"/>
      <c r="AO1684" s="350"/>
      <c r="AP1684" s="401"/>
      <c r="AQ1684" s="336"/>
      <c r="AR1684" s="336"/>
      <c r="AS1684" s="336"/>
      <c r="AT1684" s="336"/>
      <c r="AU1684" s="336"/>
      <c r="AV1684" s="336"/>
      <c r="AW1684" s="336"/>
      <c r="AX1684" s="336"/>
      <c r="AY1684" s="336"/>
      <c r="AZ1684" s="336"/>
      <c r="BA1684" s="336"/>
      <c r="BB1684" s="336"/>
      <c r="BC1684" s="336"/>
      <c r="BD1684" s="336"/>
      <c r="BE1684" s="336"/>
      <c r="BF1684" s="336"/>
    </row>
    <row r="1685" spans="1:58" s="109" customFormat="1" ht="12.95" customHeight="1">
      <c r="A1685" s="404"/>
      <c r="B1685" s="395"/>
      <c r="C1685" s="352"/>
      <c r="D1685" s="352"/>
      <c r="E1685" s="396"/>
      <c r="F1685" s="361"/>
      <c r="G1685" s="315"/>
      <c r="H1685" s="315"/>
      <c r="I1685" s="315"/>
      <c r="J1685" s="315"/>
      <c r="K1685" s="315"/>
      <c r="L1685" s="315"/>
      <c r="M1685" s="345"/>
      <c r="N1685" s="397"/>
      <c r="O1685" s="251" t="str">
        <f>IFERROR(INDEX('Pipe Table'!$A$3:$R$39,MATCH('WELD LOG'!N1685,'Pipe Table'!$A$3:$A$39,),MATCH('WELD LOG'!M1685,'Pipe Table'!$A$3:$R$3,0)),"")</f>
        <v/>
      </c>
      <c r="P1685" s="601">
        <f t="shared" si="26"/>
        <v>0</v>
      </c>
      <c r="Q1685" s="315"/>
      <c r="R1685" s="315"/>
      <c r="S1685" s="352"/>
      <c r="T1685" s="398"/>
      <c r="U1685" s="315"/>
      <c r="V1685" s="399"/>
      <c r="W1685" s="315"/>
      <c r="X1685" s="350"/>
      <c r="Y1685" s="350"/>
      <c r="Z1685" s="350"/>
      <c r="AA1685" s="350"/>
      <c r="AB1685" s="350"/>
      <c r="AC1685" s="350"/>
      <c r="AD1685" s="383"/>
      <c r="AE1685" s="315"/>
      <c r="AF1685" s="375"/>
      <c r="AG1685" s="315"/>
      <c r="AH1685" s="350"/>
      <c r="AI1685" s="350"/>
      <c r="AJ1685" s="350"/>
      <c r="AK1685" s="350"/>
      <c r="AL1685" s="352"/>
      <c r="AM1685" s="350"/>
      <c r="AN1685" s="400"/>
      <c r="AO1685" s="350"/>
      <c r="AP1685" s="401"/>
      <c r="AQ1685" s="336"/>
      <c r="AR1685" s="336"/>
      <c r="AS1685" s="336"/>
      <c r="AT1685" s="336"/>
      <c r="AU1685" s="336"/>
      <c r="AV1685" s="336"/>
      <c r="AW1685" s="336"/>
      <c r="AX1685" s="336"/>
      <c r="AY1685" s="336"/>
      <c r="AZ1685" s="336"/>
      <c r="BA1685" s="336"/>
      <c r="BB1685" s="336"/>
      <c r="BC1685" s="336"/>
      <c r="BD1685" s="336"/>
      <c r="BE1685" s="336"/>
      <c r="BF1685" s="336"/>
    </row>
    <row r="1686" spans="1:58" s="109" customFormat="1" ht="12.95" customHeight="1">
      <c r="A1686" s="404"/>
      <c r="B1686" s="395"/>
      <c r="C1686" s="352"/>
      <c r="D1686" s="352"/>
      <c r="E1686" s="396"/>
      <c r="F1686" s="361"/>
      <c r="G1686" s="315"/>
      <c r="H1686" s="315"/>
      <c r="I1686" s="315"/>
      <c r="J1686" s="315"/>
      <c r="K1686" s="315"/>
      <c r="L1686" s="315"/>
      <c r="M1686" s="345"/>
      <c r="N1686" s="397"/>
      <c r="O1686" s="251" t="str">
        <f>IFERROR(INDEX('Pipe Table'!$A$3:$R$39,MATCH('WELD LOG'!N1686,'Pipe Table'!$A$3:$A$39,),MATCH('WELD LOG'!M1686,'Pipe Table'!$A$3:$R$3,0)),"")</f>
        <v/>
      </c>
      <c r="P1686" s="601">
        <f t="shared" si="26"/>
        <v>0</v>
      </c>
      <c r="Q1686" s="315"/>
      <c r="R1686" s="315"/>
      <c r="S1686" s="352"/>
      <c r="T1686" s="398"/>
      <c r="U1686" s="315"/>
      <c r="V1686" s="399"/>
      <c r="W1686" s="315"/>
      <c r="X1686" s="350"/>
      <c r="Y1686" s="350"/>
      <c r="Z1686" s="350"/>
      <c r="AA1686" s="350"/>
      <c r="AB1686" s="350"/>
      <c r="AC1686" s="350"/>
      <c r="AD1686" s="383"/>
      <c r="AE1686" s="315"/>
      <c r="AF1686" s="375"/>
      <c r="AG1686" s="315"/>
      <c r="AH1686" s="350"/>
      <c r="AI1686" s="350"/>
      <c r="AJ1686" s="350"/>
      <c r="AK1686" s="350"/>
      <c r="AL1686" s="352"/>
      <c r="AM1686" s="350"/>
      <c r="AN1686" s="400"/>
      <c r="AO1686" s="350"/>
      <c r="AP1686" s="401"/>
      <c r="AQ1686" s="336"/>
      <c r="AR1686" s="336"/>
      <c r="AS1686" s="336"/>
      <c r="AT1686" s="336"/>
      <c r="AU1686" s="336"/>
      <c r="AV1686" s="336"/>
      <c r="AW1686" s="336"/>
      <c r="AX1686" s="336"/>
      <c r="AY1686" s="336"/>
      <c r="AZ1686" s="336"/>
      <c r="BA1686" s="336"/>
      <c r="BB1686" s="336"/>
      <c r="BC1686" s="336"/>
      <c r="BD1686" s="336"/>
      <c r="BE1686" s="336"/>
      <c r="BF1686" s="336"/>
    </row>
    <row r="1687" spans="1:58" s="109" customFormat="1" ht="12.95" customHeight="1">
      <c r="A1687" s="404"/>
      <c r="B1687" s="395"/>
      <c r="C1687" s="352"/>
      <c r="D1687" s="352"/>
      <c r="E1687" s="396"/>
      <c r="F1687" s="361"/>
      <c r="G1687" s="315"/>
      <c r="H1687" s="315"/>
      <c r="I1687" s="315"/>
      <c r="J1687" s="315"/>
      <c r="K1687" s="315"/>
      <c r="L1687" s="315"/>
      <c r="M1687" s="345"/>
      <c r="N1687" s="397"/>
      <c r="O1687" s="251" t="str">
        <f>IFERROR(INDEX('Pipe Table'!$A$3:$R$39,MATCH('WELD LOG'!N1687,'Pipe Table'!$A$3:$A$39,),MATCH('WELD LOG'!M1687,'Pipe Table'!$A$3:$R$3,0)),"")</f>
        <v/>
      </c>
      <c r="P1687" s="601">
        <f t="shared" si="26"/>
        <v>0</v>
      </c>
      <c r="Q1687" s="315"/>
      <c r="R1687" s="315"/>
      <c r="S1687" s="352"/>
      <c r="T1687" s="398"/>
      <c r="U1687" s="315"/>
      <c r="V1687" s="399"/>
      <c r="W1687" s="315"/>
      <c r="X1687" s="350"/>
      <c r="Y1687" s="350"/>
      <c r="Z1687" s="350"/>
      <c r="AA1687" s="350"/>
      <c r="AB1687" s="350"/>
      <c r="AC1687" s="350"/>
      <c r="AD1687" s="383"/>
      <c r="AE1687" s="315"/>
      <c r="AF1687" s="375"/>
      <c r="AG1687" s="315"/>
      <c r="AH1687" s="350"/>
      <c r="AI1687" s="350"/>
      <c r="AJ1687" s="350"/>
      <c r="AK1687" s="350"/>
      <c r="AL1687" s="352"/>
      <c r="AM1687" s="350"/>
      <c r="AN1687" s="400"/>
      <c r="AO1687" s="350"/>
      <c r="AP1687" s="401"/>
      <c r="AQ1687" s="336"/>
      <c r="AR1687" s="336"/>
      <c r="AS1687" s="336"/>
      <c r="AT1687" s="336"/>
      <c r="AU1687" s="336"/>
      <c r="AV1687" s="336"/>
      <c r="AW1687" s="336"/>
      <c r="AX1687" s="336"/>
      <c r="AY1687" s="336"/>
      <c r="AZ1687" s="336"/>
      <c r="BA1687" s="336"/>
      <c r="BB1687" s="336"/>
      <c r="BC1687" s="336"/>
      <c r="BD1687" s="336"/>
      <c r="BE1687" s="336"/>
      <c r="BF1687" s="336"/>
    </row>
    <row r="1688" spans="1:58" s="109" customFormat="1" ht="12.95" customHeight="1">
      <c r="A1688" s="404"/>
      <c r="B1688" s="395"/>
      <c r="C1688" s="352"/>
      <c r="D1688" s="352"/>
      <c r="E1688" s="396"/>
      <c r="F1688" s="361"/>
      <c r="G1688" s="315"/>
      <c r="H1688" s="315"/>
      <c r="I1688" s="315"/>
      <c r="J1688" s="315"/>
      <c r="K1688" s="315"/>
      <c r="L1688" s="315"/>
      <c r="M1688" s="345"/>
      <c r="N1688" s="397"/>
      <c r="O1688" s="251" t="str">
        <f>IFERROR(INDEX('Pipe Table'!$A$3:$R$39,MATCH('WELD LOG'!N1688,'Pipe Table'!$A$3:$A$39,),MATCH('WELD LOG'!M1688,'Pipe Table'!$A$3:$R$3,0)),"")</f>
        <v/>
      </c>
      <c r="P1688" s="601">
        <f t="shared" si="26"/>
        <v>0</v>
      </c>
      <c r="Q1688" s="315"/>
      <c r="R1688" s="315"/>
      <c r="S1688" s="352"/>
      <c r="T1688" s="398"/>
      <c r="U1688" s="315"/>
      <c r="V1688" s="399"/>
      <c r="W1688" s="315"/>
      <c r="X1688" s="350"/>
      <c r="Y1688" s="350"/>
      <c r="Z1688" s="350"/>
      <c r="AA1688" s="350"/>
      <c r="AB1688" s="350"/>
      <c r="AC1688" s="350"/>
      <c r="AD1688" s="383"/>
      <c r="AE1688" s="315"/>
      <c r="AF1688" s="375"/>
      <c r="AG1688" s="315"/>
      <c r="AH1688" s="350"/>
      <c r="AI1688" s="350"/>
      <c r="AJ1688" s="350"/>
      <c r="AK1688" s="350"/>
      <c r="AL1688" s="352"/>
      <c r="AM1688" s="350"/>
      <c r="AN1688" s="400"/>
      <c r="AO1688" s="350"/>
      <c r="AP1688" s="401"/>
      <c r="AQ1688" s="336"/>
      <c r="AR1688" s="336"/>
      <c r="AS1688" s="336"/>
      <c r="AT1688" s="336"/>
      <c r="AU1688" s="336"/>
      <c r="AV1688" s="336"/>
      <c r="AW1688" s="336"/>
      <c r="AX1688" s="336"/>
      <c r="AY1688" s="336"/>
      <c r="AZ1688" s="336"/>
      <c r="BA1688" s="336"/>
      <c r="BB1688" s="336"/>
      <c r="BC1688" s="336"/>
      <c r="BD1688" s="336"/>
      <c r="BE1688" s="336"/>
      <c r="BF1688" s="336"/>
    </row>
    <row r="1689" spans="1:58" s="109" customFormat="1" ht="12.95" customHeight="1">
      <c r="A1689" s="404"/>
      <c r="B1689" s="395"/>
      <c r="C1689" s="352"/>
      <c r="D1689" s="352"/>
      <c r="E1689" s="396"/>
      <c r="F1689" s="361"/>
      <c r="G1689" s="315"/>
      <c r="H1689" s="315"/>
      <c r="I1689" s="315"/>
      <c r="J1689" s="315"/>
      <c r="K1689" s="315"/>
      <c r="L1689" s="315"/>
      <c r="M1689" s="345"/>
      <c r="N1689" s="397"/>
      <c r="O1689" s="251" t="str">
        <f>IFERROR(INDEX('Pipe Table'!$A$3:$R$39,MATCH('WELD LOG'!N1689,'Pipe Table'!$A$3:$A$39,),MATCH('WELD LOG'!M1689,'Pipe Table'!$A$3:$R$3,0)),"")</f>
        <v/>
      </c>
      <c r="P1689" s="601">
        <f t="shared" si="26"/>
        <v>0</v>
      </c>
      <c r="Q1689" s="315"/>
      <c r="R1689" s="315"/>
      <c r="S1689" s="352"/>
      <c r="T1689" s="398"/>
      <c r="U1689" s="315"/>
      <c r="V1689" s="399"/>
      <c r="W1689" s="315"/>
      <c r="X1689" s="350"/>
      <c r="Y1689" s="350"/>
      <c r="Z1689" s="350"/>
      <c r="AA1689" s="350"/>
      <c r="AB1689" s="350"/>
      <c r="AC1689" s="350"/>
      <c r="AD1689" s="383"/>
      <c r="AE1689" s="315"/>
      <c r="AF1689" s="375"/>
      <c r="AG1689" s="315"/>
      <c r="AH1689" s="350"/>
      <c r="AI1689" s="350"/>
      <c r="AJ1689" s="350"/>
      <c r="AK1689" s="350"/>
      <c r="AL1689" s="352"/>
      <c r="AM1689" s="350"/>
      <c r="AN1689" s="400"/>
      <c r="AO1689" s="350"/>
      <c r="AP1689" s="401"/>
      <c r="AQ1689" s="336"/>
      <c r="AR1689" s="336"/>
      <c r="AS1689" s="336"/>
      <c r="AT1689" s="336"/>
      <c r="AU1689" s="336"/>
      <c r="AV1689" s="336"/>
      <c r="AW1689" s="336"/>
      <c r="AX1689" s="336"/>
      <c r="AY1689" s="336"/>
      <c r="AZ1689" s="336"/>
      <c r="BA1689" s="336"/>
      <c r="BB1689" s="336"/>
      <c r="BC1689" s="336"/>
      <c r="BD1689" s="336"/>
      <c r="BE1689" s="336"/>
      <c r="BF1689" s="336"/>
    </row>
    <row r="1690" spans="1:58" s="109" customFormat="1" ht="12.95" customHeight="1">
      <c r="A1690" s="404"/>
      <c r="B1690" s="395"/>
      <c r="C1690" s="352"/>
      <c r="D1690" s="352"/>
      <c r="E1690" s="396"/>
      <c r="F1690" s="361"/>
      <c r="G1690" s="315"/>
      <c r="H1690" s="315"/>
      <c r="I1690" s="315"/>
      <c r="J1690" s="315"/>
      <c r="K1690" s="315"/>
      <c r="L1690" s="315"/>
      <c r="M1690" s="345"/>
      <c r="N1690" s="397"/>
      <c r="O1690" s="251" t="str">
        <f>IFERROR(INDEX('Pipe Table'!$A$3:$R$39,MATCH('WELD LOG'!N1690,'Pipe Table'!$A$3:$A$39,),MATCH('WELD LOG'!M1690,'Pipe Table'!$A$3:$R$3,0)),"")</f>
        <v/>
      </c>
      <c r="P1690" s="601">
        <f t="shared" si="26"/>
        <v>0</v>
      </c>
      <c r="Q1690" s="315"/>
      <c r="R1690" s="315"/>
      <c r="S1690" s="352"/>
      <c r="T1690" s="398"/>
      <c r="U1690" s="315"/>
      <c r="V1690" s="399"/>
      <c r="W1690" s="315"/>
      <c r="X1690" s="350"/>
      <c r="Y1690" s="350"/>
      <c r="Z1690" s="350"/>
      <c r="AA1690" s="350"/>
      <c r="AB1690" s="350"/>
      <c r="AC1690" s="350"/>
      <c r="AD1690" s="383"/>
      <c r="AE1690" s="315"/>
      <c r="AF1690" s="375"/>
      <c r="AG1690" s="315"/>
      <c r="AH1690" s="350"/>
      <c r="AI1690" s="350"/>
      <c r="AJ1690" s="350"/>
      <c r="AK1690" s="350"/>
      <c r="AL1690" s="352"/>
      <c r="AM1690" s="350"/>
      <c r="AN1690" s="400"/>
      <c r="AO1690" s="350"/>
      <c r="AP1690" s="401"/>
      <c r="AQ1690" s="336"/>
      <c r="AR1690" s="336"/>
      <c r="AS1690" s="336"/>
      <c r="AT1690" s="336"/>
      <c r="AU1690" s="336"/>
      <c r="AV1690" s="336"/>
      <c r="AW1690" s="336"/>
      <c r="AX1690" s="336"/>
      <c r="AY1690" s="336"/>
      <c r="AZ1690" s="336"/>
      <c r="BA1690" s="336"/>
      <c r="BB1690" s="336"/>
      <c r="BC1690" s="336"/>
      <c r="BD1690" s="336"/>
      <c r="BE1690" s="336"/>
      <c r="BF1690" s="336"/>
    </row>
    <row r="1691" spans="1:58" s="109" customFormat="1" ht="12.95" customHeight="1">
      <c r="A1691" s="404"/>
      <c r="B1691" s="395"/>
      <c r="C1691" s="352"/>
      <c r="D1691" s="352"/>
      <c r="E1691" s="396"/>
      <c r="F1691" s="361"/>
      <c r="G1691" s="315"/>
      <c r="H1691" s="315"/>
      <c r="I1691" s="315"/>
      <c r="J1691" s="315"/>
      <c r="K1691" s="315"/>
      <c r="L1691" s="315"/>
      <c r="M1691" s="345"/>
      <c r="N1691" s="397"/>
      <c r="O1691" s="251" t="str">
        <f>IFERROR(INDEX('Pipe Table'!$A$3:$R$39,MATCH('WELD LOG'!N1691,'Pipe Table'!$A$3:$A$39,),MATCH('WELD LOG'!M1691,'Pipe Table'!$A$3:$R$3,0)),"")</f>
        <v/>
      </c>
      <c r="P1691" s="601">
        <f t="shared" si="26"/>
        <v>0</v>
      </c>
      <c r="Q1691" s="315"/>
      <c r="R1691" s="315"/>
      <c r="S1691" s="352"/>
      <c r="T1691" s="398"/>
      <c r="U1691" s="315"/>
      <c r="V1691" s="399"/>
      <c r="W1691" s="315"/>
      <c r="X1691" s="350"/>
      <c r="Y1691" s="350"/>
      <c r="Z1691" s="350"/>
      <c r="AA1691" s="350"/>
      <c r="AB1691" s="350"/>
      <c r="AC1691" s="350"/>
      <c r="AD1691" s="383"/>
      <c r="AE1691" s="315"/>
      <c r="AF1691" s="375"/>
      <c r="AG1691" s="315"/>
      <c r="AH1691" s="350"/>
      <c r="AI1691" s="350"/>
      <c r="AJ1691" s="350"/>
      <c r="AK1691" s="350"/>
      <c r="AL1691" s="352"/>
      <c r="AM1691" s="350"/>
      <c r="AN1691" s="400"/>
      <c r="AO1691" s="350"/>
      <c r="AP1691" s="401"/>
      <c r="AQ1691" s="336"/>
      <c r="AR1691" s="336"/>
      <c r="AS1691" s="336"/>
      <c r="AT1691" s="336"/>
      <c r="AU1691" s="336"/>
      <c r="AV1691" s="336"/>
      <c r="AW1691" s="336"/>
      <c r="AX1691" s="336"/>
      <c r="AY1691" s="336"/>
      <c r="AZ1691" s="336"/>
      <c r="BA1691" s="336"/>
      <c r="BB1691" s="336"/>
      <c r="BC1691" s="336"/>
      <c r="BD1691" s="336"/>
      <c r="BE1691" s="336"/>
      <c r="BF1691" s="336"/>
    </row>
    <row r="1692" spans="1:58" s="109" customFormat="1" ht="12.95" customHeight="1">
      <c r="A1692" s="404"/>
      <c r="B1692" s="395"/>
      <c r="C1692" s="352"/>
      <c r="D1692" s="352"/>
      <c r="E1692" s="396"/>
      <c r="F1692" s="361"/>
      <c r="G1692" s="315"/>
      <c r="H1692" s="315"/>
      <c r="I1692" s="315"/>
      <c r="J1692" s="315"/>
      <c r="K1692" s="315"/>
      <c r="L1692" s="315"/>
      <c r="M1692" s="345"/>
      <c r="N1692" s="397"/>
      <c r="O1692" s="251" t="str">
        <f>IFERROR(INDEX('Pipe Table'!$A$3:$R$39,MATCH('WELD LOG'!N1692,'Pipe Table'!$A$3:$A$39,),MATCH('WELD LOG'!M1692,'Pipe Table'!$A$3:$R$3,0)),"")</f>
        <v/>
      </c>
      <c r="P1692" s="601">
        <f t="shared" si="26"/>
        <v>0</v>
      </c>
      <c r="Q1692" s="315"/>
      <c r="R1692" s="315"/>
      <c r="S1692" s="352"/>
      <c r="T1692" s="398"/>
      <c r="U1692" s="315"/>
      <c r="V1692" s="399"/>
      <c r="W1692" s="315"/>
      <c r="X1692" s="350"/>
      <c r="Y1692" s="350"/>
      <c r="Z1692" s="350"/>
      <c r="AA1692" s="350"/>
      <c r="AB1692" s="350"/>
      <c r="AC1692" s="350"/>
      <c r="AD1692" s="383"/>
      <c r="AE1692" s="315"/>
      <c r="AF1692" s="375"/>
      <c r="AG1692" s="315"/>
      <c r="AH1692" s="350"/>
      <c r="AI1692" s="350"/>
      <c r="AJ1692" s="350"/>
      <c r="AK1692" s="350"/>
      <c r="AL1692" s="352"/>
      <c r="AM1692" s="350"/>
      <c r="AN1692" s="400"/>
      <c r="AO1692" s="350"/>
      <c r="AP1692" s="401"/>
      <c r="AQ1692" s="336"/>
      <c r="AR1692" s="336"/>
      <c r="AS1692" s="336"/>
      <c r="AT1692" s="336"/>
      <c r="AU1692" s="336"/>
      <c r="AV1692" s="336"/>
      <c r="AW1692" s="336"/>
      <c r="AX1692" s="336"/>
      <c r="AY1692" s="336"/>
      <c r="AZ1692" s="336"/>
      <c r="BA1692" s="336"/>
      <c r="BB1692" s="336"/>
      <c r="BC1692" s="336"/>
      <c r="BD1692" s="336"/>
      <c r="BE1692" s="336"/>
      <c r="BF1692" s="336"/>
    </row>
    <row r="1693" spans="1:58" s="109" customFormat="1" ht="12.95" customHeight="1">
      <c r="A1693" s="404"/>
      <c r="B1693" s="395"/>
      <c r="C1693" s="352"/>
      <c r="D1693" s="352"/>
      <c r="E1693" s="396"/>
      <c r="F1693" s="361"/>
      <c r="G1693" s="315"/>
      <c r="H1693" s="315"/>
      <c r="I1693" s="315"/>
      <c r="J1693" s="315"/>
      <c r="K1693" s="315"/>
      <c r="L1693" s="315"/>
      <c r="M1693" s="345"/>
      <c r="N1693" s="397"/>
      <c r="O1693" s="251" t="str">
        <f>IFERROR(INDEX('Pipe Table'!$A$3:$R$39,MATCH('WELD LOG'!N1693,'Pipe Table'!$A$3:$A$39,),MATCH('WELD LOG'!M1693,'Pipe Table'!$A$3:$R$3,0)),"")</f>
        <v/>
      </c>
      <c r="P1693" s="601">
        <f t="shared" si="26"/>
        <v>0</v>
      </c>
      <c r="Q1693" s="315"/>
      <c r="R1693" s="315"/>
      <c r="S1693" s="352"/>
      <c r="T1693" s="398"/>
      <c r="U1693" s="315"/>
      <c r="V1693" s="399"/>
      <c r="W1693" s="315"/>
      <c r="X1693" s="350"/>
      <c r="Y1693" s="350"/>
      <c r="Z1693" s="350"/>
      <c r="AA1693" s="350"/>
      <c r="AB1693" s="350"/>
      <c r="AC1693" s="350"/>
      <c r="AD1693" s="383"/>
      <c r="AE1693" s="315"/>
      <c r="AF1693" s="375"/>
      <c r="AG1693" s="315"/>
      <c r="AH1693" s="350"/>
      <c r="AI1693" s="350"/>
      <c r="AJ1693" s="350"/>
      <c r="AK1693" s="350"/>
      <c r="AL1693" s="352"/>
      <c r="AM1693" s="350"/>
      <c r="AN1693" s="400"/>
      <c r="AO1693" s="350"/>
      <c r="AP1693" s="401"/>
      <c r="AQ1693" s="336"/>
      <c r="AR1693" s="336"/>
      <c r="AS1693" s="336"/>
      <c r="AT1693" s="336"/>
      <c r="AU1693" s="336"/>
      <c r="AV1693" s="336"/>
      <c r="AW1693" s="336"/>
      <c r="AX1693" s="336"/>
      <c r="AY1693" s="336"/>
      <c r="AZ1693" s="336"/>
      <c r="BA1693" s="336"/>
      <c r="BB1693" s="336"/>
      <c r="BC1693" s="336"/>
      <c r="BD1693" s="336"/>
      <c r="BE1693" s="336"/>
      <c r="BF1693" s="336"/>
    </row>
    <row r="1694" spans="1:58" s="109" customFormat="1" ht="12.95" customHeight="1">
      <c r="A1694" s="404"/>
      <c r="B1694" s="395"/>
      <c r="C1694" s="352"/>
      <c r="D1694" s="352"/>
      <c r="E1694" s="396"/>
      <c r="F1694" s="361"/>
      <c r="G1694" s="315"/>
      <c r="H1694" s="315"/>
      <c r="I1694" s="315"/>
      <c r="J1694" s="315"/>
      <c r="K1694" s="315"/>
      <c r="L1694" s="315"/>
      <c r="M1694" s="345"/>
      <c r="N1694" s="397"/>
      <c r="O1694" s="251" t="str">
        <f>IFERROR(INDEX('Pipe Table'!$A$3:$R$39,MATCH('WELD LOG'!N1694,'Pipe Table'!$A$3:$A$39,),MATCH('WELD LOG'!M1694,'Pipe Table'!$A$3:$R$3,0)),"")</f>
        <v/>
      </c>
      <c r="P1694" s="601">
        <f t="shared" si="26"/>
        <v>0</v>
      </c>
      <c r="Q1694" s="315"/>
      <c r="R1694" s="315"/>
      <c r="S1694" s="352"/>
      <c r="T1694" s="398"/>
      <c r="U1694" s="315"/>
      <c r="V1694" s="399"/>
      <c r="W1694" s="315"/>
      <c r="X1694" s="350"/>
      <c r="Y1694" s="350"/>
      <c r="Z1694" s="350"/>
      <c r="AA1694" s="350"/>
      <c r="AB1694" s="350"/>
      <c r="AC1694" s="350"/>
      <c r="AD1694" s="383"/>
      <c r="AE1694" s="315"/>
      <c r="AF1694" s="375"/>
      <c r="AG1694" s="315"/>
      <c r="AH1694" s="350"/>
      <c r="AI1694" s="350"/>
      <c r="AJ1694" s="350"/>
      <c r="AK1694" s="350"/>
      <c r="AL1694" s="352"/>
      <c r="AM1694" s="350"/>
      <c r="AN1694" s="400"/>
      <c r="AO1694" s="350"/>
      <c r="AP1694" s="401"/>
      <c r="AQ1694" s="336"/>
      <c r="AR1694" s="336"/>
      <c r="AS1694" s="336"/>
      <c r="AT1694" s="336"/>
      <c r="AU1694" s="336"/>
      <c r="AV1694" s="336"/>
      <c r="AW1694" s="336"/>
      <c r="AX1694" s="336"/>
      <c r="AY1694" s="336"/>
      <c r="AZ1694" s="336"/>
      <c r="BA1694" s="336"/>
      <c r="BB1694" s="336"/>
      <c r="BC1694" s="336"/>
      <c r="BD1694" s="336"/>
      <c r="BE1694" s="336"/>
      <c r="BF1694" s="336"/>
    </row>
    <row r="1695" spans="1:58" s="109" customFormat="1" ht="12.95" customHeight="1">
      <c r="A1695" s="404"/>
      <c r="B1695" s="395"/>
      <c r="C1695" s="352"/>
      <c r="D1695" s="352"/>
      <c r="E1695" s="396"/>
      <c r="F1695" s="361"/>
      <c r="G1695" s="315"/>
      <c r="H1695" s="315"/>
      <c r="I1695" s="315"/>
      <c r="J1695" s="315"/>
      <c r="K1695" s="315"/>
      <c r="L1695" s="315"/>
      <c r="M1695" s="352"/>
      <c r="N1695" s="397"/>
      <c r="O1695" s="251" t="str">
        <f>IFERROR(INDEX('Pipe Table'!$A$3:$R$39,MATCH('WELD LOG'!N1695,'Pipe Table'!$A$3:$A$39,),MATCH('WELD LOG'!M1695,'Pipe Table'!$A$3:$R$3,0)),"")</f>
        <v/>
      </c>
      <c r="P1695" s="601">
        <f t="shared" si="26"/>
        <v>0</v>
      </c>
      <c r="Q1695" s="315"/>
      <c r="R1695" s="315"/>
      <c r="S1695" s="352"/>
      <c r="T1695" s="398"/>
      <c r="U1695" s="315"/>
      <c r="V1695" s="399"/>
      <c r="W1695" s="315"/>
      <c r="X1695" s="350"/>
      <c r="Y1695" s="350"/>
      <c r="Z1695" s="350"/>
      <c r="AA1695" s="350"/>
      <c r="AB1695" s="350"/>
      <c r="AC1695" s="350"/>
      <c r="AD1695" s="383"/>
      <c r="AE1695" s="315"/>
      <c r="AF1695" s="375"/>
      <c r="AG1695" s="315"/>
      <c r="AH1695" s="350"/>
      <c r="AI1695" s="350"/>
      <c r="AJ1695" s="350"/>
      <c r="AK1695" s="350"/>
      <c r="AL1695" s="352"/>
      <c r="AM1695" s="350"/>
      <c r="AN1695" s="400"/>
      <c r="AO1695" s="350"/>
      <c r="AP1695" s="401"/>
      <c r="AQ1695" s="336"/>
      <c r="AR1695" s="336"/>
      <c r="AS1695" s="336"/>
      <c r="AT1695" s="336"/>
      <c r="AU1695" s="336"/>
      <c r="AV1695" s="336"/>
      <c r="AW1695" s="336"/>
      <c r="AX1695" s="336"/>
      <c r="AY1695" s="336"/>
      <c r="AZ1695" s="336"/>
      <c r="BA1695" s="336"/>
      <c r="BB1695" s="336"/>
      <c r="BC1695" s="336"/>
      <c r="BD1695" s="336"/>
      <c r="BE1695" s="336"/>
      <c r="BF1695" s="336"/>
    </row>
    <row r="1696" spans="1:58" s="109" customFormat="1" ht="12.95" customHeight="1">
      <c r="A1696" s="404"/>
      <c r="B1696" s="395"/>
      <c r="C1696" s="352"/>
      <c r="D1696" s="352"/>
      <c r="E1696" s="396"/>
      <c r="F1696" s="361"/>
      <c r="G1696" s="315"/>
      <c r="H1696" s="315"/>
      <c r="I1696" s="315"/>
      <c r="J1696" s="315"/>
      <c r="K1696" s="315"/>
      <c r="L1696" s="315"/>
      <c r="M1696" s="352"/>
      <c r="N1696" s="397"/>
      <c r="O1696" s="251" t="str">
        <f>IFERROR(INDEX('Pipe Table'!$A$3:$R$39,MATCH('WELD LOG'!N1696,'Pipe Table'!$A$3:$A$39,),MATCH('WELD LOG'!M1696,'Pipe Table'!$A$3:$R$3,0)),"")</f>
        <v/>
      </c>
      <c r="P1696" s="601">
        <f t="shared" si="26"/>
        <v>0</v>
      </c>
      <c r="Q1696" s="315"/>
      <c r="R1696" s="315"/>
      <c r="S1696" s="352"/>
      <c r="T1696" s="398"/>
      <c r="U1696" s="315"/>
      <c r="V1696" s="399"/>
      <c r="W1696" s="315"/>
      <c r="X1696" s="350"/>
      <c r="Y1696" s="350"/>
      <c r="Z1696" s="350"/>
      <c r="AA1696" s="350"/>
      <c r="AB1696" s="350"/>
      <c r="AC1696" s="350"/>
      <c r="AD1696" s="383"/>
      <c r="AE1696" s="315"/>
      <c r="AF1696" s="375"/>
      <c r="AG1696" s="315"/>
      <c r="AH1696" s="350"/>
      <c r="AI1696" s="350"/>
      <c r="AJ1696" s="350"/>
      <c r="AK1696" s="350"/>
      <c r="AL1696" s="352"/>
      <c r="AM1696" s="350"/>
      <c r="AN1696" s="400"/>
      <c r="AO1696" s="350"/>
      <c r="AP1696" s="401"/>
      <c r="AQ1696" s="336"/>
      <c r="AR1696" s="336"/>
      <c r="AS1696" s="336"/>
      <c r="AT1696" s="336"/>
      <c r="AU1696" s="336"/>
      <c r="AV1696" s="336"/>
      <c r="AW1696" s="336"/>
      <c r="AX1696" s="336"/>
      <c r="AY1696" s="336"/>
      <c r="AZ1696" s="336"/>
      <c r="BA1696" s="336"/>
      <c r="BB1696" s="336"/>
      <c r="BC1696" s="336"/>
      <c r="BD1696" s="336"/>
      <c r="BE1696" s="336"/>
      <c r="BF1696" s="336"/>
    </row>
    <row r="1697" spans="1:58" s="109" customFormat="1" ht="12.95" customHeight="1">
      <c r="A1697" s="404"/>
      <c r="B1697" s="395"/>
      <c r="C1697" s="352"/>
      <c r="D1697" s="352"/>
      <c r="E1697" s="396"/>
      <c r="F1697" s="361"/>
      <c r="G1697" s="315"/>
      <c r="H1697" s="315"/>
      <c r="I1697" s="315"/>
      <c r="J1697" s="315"/>
      <c r="K1697" s="315"/>
      <c r="L1697" s="315"/>
      <c r="M1697" s="352"/>
      <c r="N1697" s="397"/>
      <c r="O1697" s="251" t="str">
        <f>IFERROR(INDEX('Pipe Table'!$A$3:$R$39,MATCH('WELD LOG'!N1697,'Pipe Table'!$A$3:$A$39,),MATCH('WELD LOG'!M1697,'Pipe Table'!$A$3:$R$3,0)),"")</f>
        <v/>
      </c>
      <c r="P1697" s="601">
        <f t="shared" si="26"/>
        <v>0</v>
      </c>
      <c r="Q1697" s="315"/>
      <c r="R1697" s="315"/>
      <c r="S1697" s="352"/>
      <c r="T1697" s="398"/>
      <c r="U1697" s="315"/>
      <c r="V1697" s="399"/>
      <c r="W1697" s="315"/>
      <c r="X1697" s="350"/>
      <c r="Y1697" s="350"/>
      <c r="Z1697" s="350"/>
      <c r="AA1697" s="350"/>
      <c r="AB1697" s="350"/>
      <c r="AC1697" s="350"/>
      <c r="AD1697" s="383"/>
      <c r="AE1697" s="315"/>
      <c r="AF1697" s="375"/>
      <c r="AG1697" s="315"/>
      <c r="AH1697" s="350"/>
      <c r="AI1697" s="350"/>
      <c r="AJ1697" s="350"/>
      <c r="AK1697" s="350"/>
      <c r="AL1697" s="352"/>
      <c r="AM1697" s="350"/>
      <c r="AN1697" s="400"/>
      <c r="AO1697" s="350"/>
      <c r="AP1697" s="401"/>
      <c r="AQ1697" s="336"/>
      <c r="AR1697" s="336"/>
      <c r="AS1697" s="336"/>
      <c r="AT1697" s="336"/>
      <c r="AU1697" s="336"/>
      <c r="AV1697" s="336"/>
      <c r="AW1697" s="336"/>
      <c r="AX1697" s="336"/>
      <c r="AY1697" s="336"/>
      <c r="AZ1697" s="336"/>
      <c r="BA1697" s="336"/>
      <c r="BB1697" s="336"/>
      <c r="BC1697" s="336"/>
      <c r="BD1697" s="336"/>
      <c r="BE1697" s="336"/>
      <c r="BF1697" s="336"/>
    </row>
    <row r="1698" spans="1:58" s="109" customFormat="1" ht="12.95" customHeight="1">
      <c r="A1698" s="404"/>
      <c r="B1698" s="395"/>
      <c r="C1698" s="352"/>
      <c r="D1698" s="352"/>
      <c r="E1698" s="396"/>
      <c r="F1698" s="361"/>
      <c r="G1698" s="315"/>
      <c r="H1698" s="315"/>
      <c r="I1698" s="315"/>
      <c r="J1698" s="315"/>
      <c r="K1698" s="315"/>
      <c r="L1698" s="315"/>
      <c r="M1698" s="352"/>
      <c r="N1698" s="397"/>
      <c r="O1698" s="251" t="str">
        <f>IFERROR(INDEX('Pipe Table'!$A$3:$R$39,MATCH('WELD LOG'!N1698,'Pipe Table'!$A$3:$A$39,),MATCH('WELD LOG'!M1698,'Pipe Table'!$A$3:$R$3,0)),"")</f>
        <v/>
      </c>
      <c r="P1698" s="601">
        <f t="shared" si="26"/>
        <v>0</v>
      </c>
      <c r="Q1698" s="315"/>
      <c r="R1698" s="315"/>
      <c r="S1698" s="352"/>
      <c r="T1698" s="398"/>
      <c r="U1698" s="315"/>
      <c r="V1698" s="399"/>
      <c r="W1698" s="315"/>
      <c r="X1698" s="350"/>
      <c r="Y1698" s="350"/>
      <c r="Z1698" s="350"/>
      <c r="AA1698" s="350"/>
      <c r="AB1698" s="350"/>
      <c r="AC1698" s="350"/>
      <c r="AD1698" s="383"/>
      <c r="AE1698" s="315"/>
      <c r="AF1698" s="375"/>
      <c r="AG1698" s="315"/>
      <c r="AH1698" s="350"/>
      <c r="AI1698" s="350"/>
      <c r="AJ1698" s="350"/>
      <c r="AK1698" s="350"/>
      <c r="AL1698" s="352"/>
      <c r="AM1698" s="350"/>
      <c r="AN1698" s="400"/>
      <c r="AO1698" s="350"/>
      <c r="AP1698" s="401"/>
      <c r="AQ1698" s="336"/>
      <c r="AR1698" s="336"/>
      <c r="AS1698" s="336"/>
      <c r="AT1698" s="336"/>
      <c r="AU1698" s="336"/>
      <c r="AV1698" s="336"/>
      <c r="AW1698" s="336"/>
      <c r="AX1698" s="336"/>
      <c r="AY1698" s="336"/>
      <c r="AZ1698" s="336"/>
      <c r="BA1698" s="336"/>
      <c r="BB1698" s="336"/>
      <c r="BC1698" s="336"/>
      <c r="BD1698" s="336"/>
      <c r="BE1698" s="336"/>
      <c r="BF1698" s="336"/>
    </row>
    <row r="1699" spans="1:58" s="109" customFormat="1" ht="12.95" customHeight="1">
      <c r="A1699" s="404"/>
      <c r="B1699" s="395"/>
      <c r="C1699" s="352"/>
      <c r="D1699" s="352"/>
      <c r="E1699" s="396"/>
      <c r="F1699" s="361"/>
      <c r="G1699" s="315"/>
      <c r="H1699" s="315"/>
      <c r="I1699" s="315"/>
      <c r="J1699" s="315"/>
      <c r="K1699" s="315"/>
      <c r="L1699" s="315"/>
      <c r="M1699" s="352"/>
      <c r="N1699" s="397"/>
      <c r="O1699" s="251" t="str">
        <f>IFERROR(INDEX('Pipe Table'!$A$3:$R$39,MATCH('WELD LOG'!N1699,'Pipe Table'!$A$3:$A$39,),MATCH('WELD LOG'!M1699,'Pipe Table'!$A$3:$R$3,0)),"")</f>
        <v/>
      </c>
      <c r="P1699" s="601">
        <f t="shared" si="26"/>
        <v>0</v>
      </c>
      <c r="Q1699" s="315"/>
      <c r="R1699" s="315"/>
      <c r="S1699" s="352"/>
      <c r="T1699" s="398"/>
      <c r="U1699" s="315"/>
      <c r="V1699" s="399"/>
      <c r="W1699" s="315"/>
      <c r="X1699" s="350"/>
      <c r="Y1699" s="350"/>
      <c r="Z1699" s="350"/>
      <c r="AA1699" s="350"/>
      <c r="AB1699" s="350"/>
      <c r="AC1699" s="350"/>
      <c r="AD1699" s="383"/>
      <c r="AE1699" s="315"/>
      <c r="AF1699" s="375"/>
      <c r="AG1699" s="315"/>
      <c r="AH1699" s="350"/>
      <c r="AI1699" s="350"/>
      <c r="AJ1699" s="350"/>
      <c r="AK1699" s="350"/>
      <c r="AL1699" s="352"/>
      <c r="AM1699" s="350"/>
      <c r="AN1699" s="400"/>
      <c r="AO1699" s="350"/>
      <c r="AP1699" s="401"/>
      <c r="AQ1699" s="336"/>
      <c r="AR1699" s="336"/>
      <c r="AS1699" s="336"/>
      <c r="AT1699" s="336"/>
      <c r="AU1699" s="336"/>
      <c r="AV1699" s="336"/>
      <c r="AW1699" s="336"/>
      <c r="AX1699" s="336"/>
      <c r="AY1699" s="336"/>
      <c r="AZ1699" s="336"/>
      <c r="BA1699" s="336"/>
      <c r="BB1699" s="336"/>
      <c r="BC1699" s="336"/>
      <c r="BD1699" s="336"/>
      <c r="BE1699" s="336"/>
      <c r="BF1699" s="336"/>
    </row>
    <row r="1700" spans="1:58" s="109" customFormat="1" ht="12.95" customHeight="1" thickBot="1">
      <c r="A1700" s="405"/>
      <c r="B1700" s="406"/>
      <c r="C1700" s="407"/>
      <c r="D1700" s="407"/>
      <c r="E1700" s="408"/>
      <c r="F1700" s="409"/>
      <c r="G1700" s="410"/>
      <c r="H1700" s="410"/>
      <c r="I1700" s="410"/>
      <c r="J1700" s="410"/>
      <c r="K1700" s="410"/>
      <c r="L1700" s="410"/>
      <c r="M1700" s="407"/>
      <c r="N1700" s="411"/>
      <c r="O1700" s="251" t="str">
        <f>IFERROR(INDEX('Pipe Table'!$A$3:$R$39,MATCH('WELD LOG'!N1700,'Pipe Table'!$A$3:$A$39,),MATCH('WELD LOG'!M1700,'Pipe Table'!$A$3:$R$3,0)),"")</f>
        <v/>
      </c>
      <c r="P1700" s="601">
        <f t="shared" si="26"/>
        <v>0</v>
      </c>
      <c r="Q1700" s="410"/>
      <c r="R1700" s="410"/>
      <c r="S1700" s="407"/>
      <c r="T1700" s="412"/>
      <c r="U1700" s="410"/>
      <c r="V1700" s="413"/>
      <c r="W1700" s="410"/>
      <c r="X1700" s="414"/>
      <c r="Y1700" s="414"/>
      <c r="Z1700" s="414"/>
      <c r="AA1700" s="414"/>
      <c r="AB1700" s="414"/>
      <c r="AC1700" s="414"/>
      <c r="AD1700" s="415"/>
      <c r="AE1700" s="410"/>
      <c r="AF1700" s="416"/>
      <c r="AG1700" s="410"/>
      <c r="AH1700" s="414"/>
      <c r="AI1700" s="414"/>
      <c r="AJ1700" s="414"/>
      <c r="AK1700" s="414"/>
      <c r="AL1700" s="407"/>
      <c r="AM1700" s="414"/>
      <c r="AN1700" s="417"/>
      <c r="AO1700" s="414"/>
      <c r="AP1700" s="418"/>
      <c r="AQ1700" s="336"/>
      <c r="AR1700" s="336"/>
      <c r="AS1700" s="336"/>
      <c r="AT1700" s="336"/>
      <c r="AU1700" s="336"/>
      <c r="AV1700" s="336"/>
      <c r="AW1700" s="336"/>
      <c r="AX1700" s="336"/>
      <c r="AY1700" s="336"/>
      <c r="AZ1700" s="336"/>
      <c r="BA1700" s="336"/>
      <c r="BB1700" s="336"/>
      <c r="BC1700" s="336"/>
      <c r="BD1700" s="336"/>
      <c r="BE1700" s="336"/>
      <c r="BF1700" s="336"/>
    </row>
    <row r="1701" spans="1:58" s="224" customFormat="1" ht="13.35" customHeight="1" thickBot="1">
      <c r="A1701" s="218"/>
      <c r="B1701" s="219"/>
      <c r="C1701" s="219"/>
      <c r="D1701" s="219"/>
      <c r="E1701" s="220"/>
      <c r="F1701" s="220"/>
      <c r="G1701" s="220"/>
      <c r="H1701" s="220"/>
      <c r="I1701" s="220"/>
      <c r="J1701" s="220"/>
      <c r="K1701" s="220"/>
      <c r="L1701" s="220"/>
      <c r="M1701" s="220"/>
      <c r="N1701" s="219"/>
      <c r="O1701" s="251" t="str">
        <f>IFERROR(INDEX('Pipe Table'!$A$3:$R$39,MATCH('WELD LOG'!N1701,'Pipe Table'!$A$3:$A$39,),MATCH('WELD LOG'!M1701,'Pipe Table'!$A$3:$R$3,0)),"")</f>
        <v/>
      </c>
      <c r="P1701" s="601">
        <f t="shared" si="26"/>
        <v>0</v>
      </c>
      <c r="Q1701" s="220"/>
      <c r="R1701" s="220"/>
      <c r="S1701" s="219"/>
      <c r="T1701" s="219"/>
      <c r="U1701" s="219"/>
      <c r="V1701" s="220"/>
      <c r="W1701" s="220"/>
      <c r="X1701" s="220"/>
      <c r="Y1701" s="221"/>
      <c r="Z1701" s="220"/>
      <c r="AA1701" s="220"/>
      <c r="AB1701" s="220"/>
      <c r="AC1701" s="220"/>
      <c r="AD1701" s="220"/>
      <c r="AE1701" s="220"/>
      <c r="AF1701" s="219"/>
      <c r="AG1701" s="220"/>
      <c r="AH1701" s="220"/>
      <c r="AI1701" s="220"/>
      <c r="AJ1701" s="220"/>
      <c r="AK1701" s="220"/>
      <c r="AL1701" s="219"/>
      <c r="AM1701" s="220"/>
      <c r="AN1701" s="220"/>
      <c r="AO1701" s="220"/>
      <c r="AP1701" s="222"/>
      <c r="AQ1701" s="339"/>
      <c r="AR1701" s="339"/>
      <c r="AS1701" s="339"/>
      <c r="AT1701" s="339"/>
      <c r="AU1701" s="339"/>
      <c r="AV1701" s="339"/>
      <c r="AW1701" s="339"/>
      <c r="AX1701" s="339"/>
      <c r="AY1701" s="339"/>
      <c r="AZ1701" s="339"/>
      <c r="BA1701" s="339"/>
      <c r="BB1701" s="339"/>
      <c r="BC1701" s="339"/>
      <c r="BD1701" s="339"/>
      <c r="BE1701" s="339"/>
      <c r="BF1701" s="339"/>
    </row>
    <row r="1702" spans="1:58" s="224" customFormat="1" ht="12.75" customHeight="1">
      <c r="A1702" s="225"/>
      <c r="B1702" s="226"/>
      <c r="C1702" s="226"/>
      <c r="D1702" s="226"/>
      <c r="E1702" s="227"/>
      <c r="F1702" s="227" t="s">
        <v>163</v>
      </c>
      <c r="G1702" s="227" t="s">
        <v>163</v>
      </c>
      <c r="H1702" s="227" t="s">
        <v>163</v>
      </c>
      <c r="I1702" s="227" t="s">
        <v>163</v>
      </c>
      <c r="J1702" s="227" t="s">
        <v>163</v>
      </c>
      <c r="K1702" s="227" t="s">
        <v>163</v>
      </c>
      <c r="L1702" s="227"/>
      <c r="M1702" s="227"/>
      <c r="N1702" s="226"/>
      <c r="O1702" s="251" t="str">
        <f>IFERROR(INDEX('Pipe Table'!$A$3:$R$39,MATCH('WELD LOG'!N1702,'Pipe Table'!$A$3:$A$39,),MATCH('WELD LOG'!M1702,'Pipe Table'!$A$3:$R$3,0)),"")</f>
        <v/>
      </c>
      <c r="P1702" s="601">
        <f t="shared" si="26"/>
        <v>0</v>
      </c>
      <c r="Q1702" s="227" t="s">
        <v>184</v>
      </c>
      <c r="R1702" s="227"/>
      <c r="S1702" s="226"/>
      <c r="T1702" s="226"/>
      <c r="U1702" s="226"/>
      <c r="V1702" s="228"/>
      <c r="W1702" s="228"/>
      <c r="X1702" s="229"/>
      <c r="Y1702" s="229"/>
      <c r="Z1702" s="229"/>
      <c r="AA1702" s="229"/>
      <c r="AB1702" s="229"/>
      <c r="AC1702" s="229"/>
      <c r="AD1702" s="230"/>
      <c r="AE1702" s="227"/>
      <c r="AF1702" s="226"/>
      <c r="AG1702" s="227"/>
      <c r="AH1702" s="229"/>
      <c r="AI1702" s="229"/>
      <c r="AJ1702" s="229"/>
      <c r="AK1702" s="229"/>
      <c r="AL1702" s="226"/>
      <c r="AM1702" s="228"/>
      <c r="AN1702" s="231"/>
      <c r="AO1702" s="229"/>
      <c r="AP1702" s="232"/>
      <c r="AQ1702" s="339"/>
      <c r="AR1702" s="339"/>
      <c r="AS1702" s="339"/>
      <c r="AT1702" s="339"/>
      <c r="AU1702" s="339"/>
      <c r="AV1702" s="339"/>
      <c r="AW1702" s="339"/>
      <c r="AX1702" s="339"/>
      <c r="AY1702" s="339"/>
      <c r="AZ1702" s="339"/>
      <c r="BA1702" s="339"/>
      <c r="BB1702" s="339"/>
      <c r="BC1702" s="339"/>
      <c r="BD1702" s="339"/>
      <c r="BE1702" s="339"/>
      <c r="BF1702" s="339"/>
    </row>
    <row r="1703" spans="1:58" s="224" customFormat="1" ht="12.75" customHeight="1">
      <c r="A1703" s="233"/>
      <c r="B1703" s="234"/>
      <c r="C1703" s="234"/>
      <c r="D1703" s="234"/>
      <c r="E1703" s="235"/>
      <c r="F1703" s="235" t="s">
        <v>163</v>
      </c>
      <c r="G1703" s="235" t="s">
        <v>163</v>
      </c>
      <c r="H1703" s="235" t="s">
        <v>163</v>
      </c>
      <c r="I1703" s="235" t="s">
        <v>163</v>
      </c>
      <c r="J1703" s="235" t="s">
        <v>163</v>
      </c>
      <c r="K1703" s="235" t="s">
        <v>163</v>
      </c>
      <c r="L1703" s="235"/>
      <c r="M1703" s="235"/>
      <c r="N1703" s="234"/>
      <c r="O1703" s="251" t="str">
        <f>IFERROR(INDEX('Pipe Table'!$A$3:$R$39,MATCH('WELD LOG'!N1703,'Pipe Table'!$A$3:$A$39,),MATCH('WELD LOG'!M1703,'Pipe Table'!$A$3:$R$3,0)),"")</f>
        <v/>
      </c>
      <c r="P1703" s="601">
        <f t="shared" si="26"/>
        <v>0</v>
      </c>
      <c r="Q1703" s="235" t="s">
        <v>170</v>
      </c>
      <c r="R1703" s="235"/>
      <c r="S1703" s="234"/>
      <c r="T1703" s="234"/>
      <c r="U1703" s="234"/>
      <c r="V1703" s="236"/>
      <c r="W1703" s="236"/>
      <c r="X1703" s="237"/>
      <c r="Y1703" s="237"/>
      <c r="Z1703" s="237"/>
      <c r="AA1703" s="237"/>
      <c r="AB1703" s="237"/>
      <c r="AC1703" s="237"/>
      <c r="AD1703" s="238"/>
      <c r="AE1703" s="235"/>
      <c r="AF1703" s="234"/>
      <c r="AG1703" s="235"/>
      <c r="AH1703" s="237"/>
      <c r="AI1703" s="237"/>
      <c r="AJ1703" s="237"/>
      <c r="AK1703" s="237"/>
      <c r="AL1703" s="234"/>
      <c r="AM1703" s="236"/>
      <c r="AN1703" s="239"/>
      <c r="AO1703" s="237"/>
      <c r="AP1703" s="240"/>
      <c r="AQ1703" s="339"/>
      <c r="AR1703" s="339"/>
      <c r="AS1703" s="339"/>
      <c r="AT1703" s="339"/>
      <c r="AU1703" s="339"/>
      <c r="AV1703" s="339"/>
      <c r="AW1703" s="339"/>
      <c r="AX1703" s="339"/>
      <c r="AY1703" s="339"/>
      <c r="AZ1703" s="339"/>
      <c r="BA1703" s="339"/>
      <c r="BB1703" s="339"/>
      <c r="BC1703" s="339"/>
      <c r="BD1703" s="339"/>
      <c r="BE1703" s="339"/>
      <c r="BF1703" s="339"/>
    </row>
    <row r="1704" spans="1:58" s="224" customFormat="1" ht="12.75" customHeight="1">
      <c r="A1704" s="233"/>
      <c r="B1704" s="234"/>
      <c r="C1704" s="234"/>
      <c r="D1704" s="234"/>
      <c r="E1704" s="235"/>
      <c r="F1704" s="235" t="s">
        <v>163</v>
      </c>
      <c r="G1704" s="235" t="s">
        <v>163</v>
      </c>
      <c r="H1704" s="235" t="s">
        <v>163</v>
      </c>
      <c r="I1704" s="235" t="s">
        <v>163</v>
      </c>
      <c r="J1704" s="235" t="s">
        <v>163</v>
      </c>
      <c r="K1704" s="235" t="s">
        <v>163</v>
      </c>
      <c r="L1704" s="235"/>
      <c r="M1704" s="235"/>
      <c r="N1704" s="234"/>
      <c r="O1704" s="251" t="str">
        <f>IFERROR(INDEX('Pipe Table'!$A$3:$R$39,MATCH('WELD LOG'!N1704,'Pipe Table'!$A$3:$A$39,),MATCH('WELD LOG'!M1704,'Pipe Table'!$A$3:$R$3,0)),"")</f>
        <v/>
      </c>
      <c r="P1704" s="601">
        <f t="shared" si="26"/>
        <v>0</v>
      </c>
      <c r="Q1704" s="235" t="s">
        <v>171</v>
      </c>
      <c r="R1704" s="235"/>
      <c r="S1704" s="234"/>
      <c r="T1704" s="234"/>
      <c r="U1704" s="234"/>
      <c r="V1704" s="236"/>
      <c r="W1704" s="236"/>
      <c r="X1704" s="237"/>
      <c r="Y1704" s="237"/>
      <c r="Z1704" s="237"/>
      <c r="AA1704" s="237"/>
      <c r="AB1704" s="237"/>
      <c r="AC1704" s="237"/>
      <c r="AD1704" s="238"/>
      <c r="AE1704" s="235"/>
      <c r="AF1704" s="234"/>
      <c r="AG1704" s="235"/>
      <c r="AH1704" s="237"/>
      <c r="AI1704" s="237"/>
      <c r="AJ1704" s="237"/>
      <c r="AK1704" s="237"/>
      <c r="AL1704" s="234"/>
      <c r="AM1704" s="236"/>
      <c r="AN1704" s="239"/>
      <c r="AO1704" s="237"/>
      <c r="AP1704" s="240"/>
      <c r="AQ1704" s="339"/>
      <c r="AR1704" s="339"/>
      <c r="AS1704" s="339"/>
      <c r="AT1704" s="339"/>
      <c r="AU1704" s="339"/>
      <c r="AV1704" s="339"/>
      <c r="AW1704" s="339"/>
      <c r="AX1704" s="339"/>
      <c r="AY1704" s="339"/>
      <c r="AZ1704" s="339"/>
      <c r="BA1704" s="339"/>
      <c r="BB1704" s="339"/>
      <c r="BC1704" s="339"/>
      <c r="BD1704" s="339"/>
      <c r="BE1704" s="339"/>
      <c r="BF1704" s="339"/>
    </row>
    <row r="1705" spans="1:58" s="224" customFormat="1" ht="12.75" customHeight="1">
      <c r="A1705" s="233"/>
      <c r="B1705" s="234"/>
      <c r="C1705" s="234"/>
      <c r="D1705" s="234"/>
      <c r="E1705" s="235"/>
      <c r="F1705" s="235" t="s">
        <v>163</v>
      </c>
      <c r="G1705" s="235" t="s">
        <v>163</v>
      </c>
      <c r="H1705" s="235" t="s">
        <v>163</v>
      </c>
      <c r="I1705" s="235" t="s">
        <v>163</v>
      </c>
      <c r="J1705" s="235" t="s">
        <v>163</v>
      </c>
      <c r="K1705" s="235" t="s">
        <v>163</v>
      </c>
      <c r="L1705" s="235"/>
      <c r="M1705" s="235"/>
      <c r="N1705" s="234"/>
      <c r="O1705" s="251" t="str">
        <f>IFERROR(INDEX('Pipe Table'!$A$3:$R$39,MATCH('WELD LOG'!N1705,'Pipe Table'!$A$3:$A$39,),MATCH('WELD LOG'!M1705,'Pipe Table'!$A$3:$R$3,0)),"")</f>
        <v/>
      </c>
      <c r="P1705" s="601">
        <f t="shared" si="26"/>
        <v>0</v>
      </c>
      <c r="Q1705" s="235" t="s">
        <v>82</v>
      </c>
      <c r="R1705" s="235"/>
      <c r="S1705" s="234"/>
      <c r="T1705" s="234"/>
      <c r="U1705" s="234"/>
      <c r="V1705" s="236"/>
      <c r="W1705" s="236"/>
      <c r="X1705" s="237"/>
      <c r="Y1705" s="237"/>
      <c r="Z1705" s="237"/>
      <c r="AA1705" s="237"/>
      <c r="AB1705" s="237"/>
      <c r="AC1705" s="237"/>
      <c r="AD1705" s="238"/>
      <c r="AE1705" s="235"/>
      <c r="AF1705" s="234"/>
      <c r="AG1705" s="235"/>
      <c r="AH1705" s="237"/>
      <c r="AI1705" s="237"/>
      <c r="AJ1705" s="237"/>
      <c r="AK1705" s="237"/>
      <c r="AL1705" s="234"/>
      <c r="AM1705" s="236"/>
      <c r="AN1705" s="239"/>
      <c r="AO1705" s="237"/>
      <c r="AP1705" s="240"/>
      <c r="AQ1705" s="339"/>
      <c r="AR1705" s="339"/>
      <c r="AS1705" s="339"/>
      <c r="AT1705" s="339"/>
      <c r="AU1705" s="339"/>
      <c r="AV1705" s="339"/>
      <c r="AW1705" s="339"/>
      <c r="AX1705" s="339"/>
      <c r="AY1705" s="339"/>
      <c r="AZ1705" s="339"/>
      <c r="BA1705" s="339"/>
      <c r="BB1705" s="339"/>
      <c r="BC1705" s="339"/>
      <c r="BD1705" s="339"/>
      <c r="BE1705" s="339"/>
      <c r="BF1705" s="339"/>
    </row>
    <row r="1706" spans="1:58" s="224" customFormat="1" ht="12.75" customHeight="1" thickBot="1">
      <c r="A1706" s="241"/>
      <c r="B1706" s="242"/>
      <c r="C1706" s="242"/>
      <c r="D1706" s="242"/>
      <c r="E1706" s="243"/>
      <c r="F1706" s="243" t="s">
        <v>163</v>
      </c>
      <c r="G1706" s="243" t="s">
        <v>163</v>
      </c>
      <c r="H1706" s="243" t="s">
        <v>163</v>
      </c>
      <c r="I1706" s="243" t="s">
        <v>163</v>
      </c>
      <c r="J1706" s="243" t="s">
        <v>163</v>
      </c>
      <c r="K1706" s="243" t="s">
        <v>163</v>
      </c>
      <c r="L1706" s="243"/>
      <c r="M1706" s="243"/>
      <c r="N1706" s="242"/>
      <c r="O1706" s="251" t="str">
        <f>IFERROR(INDEX('Pipe Table'!$A$3:$R$39,MATCH('WELD LOG'!N1706,'Pipe Table'!$A$3:$A$39,),MATCH('WELD LOG'!M1706,'Pipe Table'!$A$3:$R$3,0)),"")</f>
        <v/>
      </c>
      <c r="P1706" s="601">
        <f t="shared" si="26"/>
        <v>0</v>
      </c>
      <c r="Q1706" s="243" t="s">
        <v>45</v>
      </c>
      <c r="R1706" s="243"/>
      <c r="S1706" s="242"/>
      <c r="T1706" s="242"/>
      <c r="U1706" s="242"/>
      <c r="V1706" s="244"/>
      <c r="W1706" s="244"/>
      <c r="X1706" s="245"/>
      <c r="Y1706" s="245"/>
      <c r="Z1706" s="245"/>
      <c r="AA1706" s="245"/>
      <c r="AB1706" s="245"/>
      <c r="AC1706" s="245"/>
      <c r="AD1706" s="246"/>
      <c r="AE1706" s="243"/>
      <c r="AF1706" s="242"/>
      <c r="AG1706" s="243"/>
      <c r="AH1706" s="245"/>
      <c r="AI1706" s="245"/>
      <c r="AJ1706" s="245"/>
      <c r="AK1706" s="245"/>
      <c r="AL1706" s="242"/>
      <c r="AM1706" s="244"/>
      <c r="AN1706" s="247"/>
      <c r="AO1706" s="245"/>
      <c r="AP1706" s="248"/>
      <c r="AQ1706" s="339"/>
      <c r="AR1706" s="339"/>
      <c r="AS1706" s="339"/>
      <c r="AT1706" s="339"/>
      <c r="AU1706" s="339"/>
      <c r="AV1706" s="339"/>
      <c r="AW1706" s="339"/>
      <c r="AX1706" s="339"/>
      <c r="AY1706" s="339"/>
      <c r="AZ1706" s="339"/>
      <c r="BA1706" s="339"/>
      <c r="BB1706" s="339"/>
      <c r="BC1706" s="339"/>
      <c r="BD1706" s="339"/>
      <c r="BE1706" s="339"/>
      <c r="BF1706" s="339"/>
    </row>
    <row r="1707" spans="1:58" s="249" customFormat="1">
      <c r="A1707" s="223"/>
      <c r="B1707" s="223"/>
      <c r="C1707" s="223"/>
      <c r="D1707" s="223"/>
      <c r="E1707" s="223"/>
      <c r="F1707" s="223"/>
      <c r="G1707" s="223"/>
      <c r="H1707" s="223"/>
      <c r="I1707" s="223"/>
      <c r="J1707" s="223"/>
      <c r="K1707" s="223"/>
      <c r="L1707" s="223"/>
      <c r="M1707" s="223"/>
      <c r="N1707" s="223"/>
      <c r="O1707" s="251" t="str">
        <f>IFERROR(INDEX('Pipe Table'!$A$3:$R$39,MATCH('WELD LOG'!N1707,'Pipe Table'!$A$3:$A$39,),MATCH('WELD LOG'!M1707,'Pipe Table'!$A$3:$R$3,0)),"")</f>
        <v/>
      </c>
      <c r="P1707" s="601">
        <f t="shared" si="26"/>
        <v>0</v>
      </c>
      <c r="Q1707" s="223"/>
      <c r="R1707" s="223"/>
      <c r="S1707" s="223"/>
      <c r="T1707" s="223"/>
      <c r="U1707" s="223"/>
      <c r="V1707" s="223"/>
      <c r="W1707" s="223"/>
      <c r="X1707" s="223"/>
      <c r="Y1707" s="223"/>
      <c r="Z1707" s="223"/>
      <c r="AA1707" s="223"/>
      <c r="AB1707" s="223"/>
      <c r="AC1707" s="223"/>
      <c r="AD1707" s="223"/>
      <c r="AE1707" s="223"/>
      <c r="AF1707" s="223"/>
      <c r="AG1707" s="223"/>
      <c r="AH1707" s="223"/>
      <c r="AI1707" s="223"/>
      <c r="AJ1707" s="223"/>
      <c r="AK1707" s="223"/>
      <c r="AL1707" s="223"/>
      <c r="AM1707" s="223"/>
      <c r="AN1707" s="223"/>
      <c r="AO1707" s="223"/>
      <c r="AP1707" s="223"/>
      <c r="AQ1707" s="340"/>
      <c r="AR1707" s="340"/>
      <c r="AS1707" s="340"/>
      <c r="AT1707" s="340"/>
      <c r="AU1707" s="340"/>
      <c r="AV1707" s="340"/>
      <c r="AW1707" s="340"/>
      <c r="AX1707" s="340"/>
      <c r="AY1707" s="340"/>
      <c r="AZ1707" s="340"/>
      <c r="BA1707" s="340"/>
      <c r="BB1707" s="340"/>
      <c r="BC1707" s="340"/>
      <c r="BD1707" s="340"/>
      <c r="BE1707" s="340"/>
      <c r="BF1707" s="340"/>
    </row>
    <row r="1708" spans="1:58" s="249" customFormat="1">
      <c r="A1708" s="223"/>
      <c r="B1708" s="223"/>
      <c r="C1708" s="223"/>
      <c r="D1708" s="223"/>
      <c r="E1708" s="223"/>
      <c r="F1708" s="223"/>
      <c r="G1708" s="223"/>
      <c r="H1708" s="223"/>
      <c r="I1708" s="223"/>
      <c r="J1708" s="223"/>
      <c r="K1708" s="223"/>
      <c r="L1708" s="223"/>
      <c r="M1708" s="223"/>
      <c r="N1708" s="223"/>
      <c r="O1708" s="251" t="str">
        <f>IFERROR(INDEX('Pipe Table'!$A$3:$R$39,MATCH('WELD LOG'!N1708,'Pipe Table'!$A$3:$A$39,),MATCH('WELD LOG'!M1708,'Pipe Table'!$A$3:$R$3,0)),"")</f>
        <v/>
      </c>
      <c r="P1708" s="601">
        <f t="shared" si="26"/>
        <v>0</v>
      </c>
      <c r="Q1708" s="223"/>
      <c r="R1708" s="223"/>
      <c r="S1708" s="223"/>
      <c r="T1708" s="223"/>
      <c r="U1708" s="223"/>
      <c r="V1708" s="223"/>
      <c r="W1708" s="223"/>
      <c r="X1708" s="223"/>
      <c r="Y1708" s="223"/>
      <c r="Z1708" s="223"/>
      <c r="AA1708" s="223"/>
      <c r="AB1708" s="223"/>
      <c r="AC1708" s="223"/>
      <c r="AD1708" s="223"/>
      <c r="AE1708" s="223"/>
      <c r="AF1708" s="223"/>
      <c r="AG1708" s="223"/>
      <c r="AH1708" s="223"/>
      <c r="AI1708" s="223"/>
      <c r="AJ1708" s="223"/>
      <c r="AK1708" s="223"/>
      <c r="AL1708" s="223"/>
      <c r="AM1708" s="223"/>
      <c r="AN1708" s="223"/>
      <c r="AO1708" s="223"/>
      <c r="AP1708" s="223"/>
      <c r="AQ1708" s="340"/>
      <c r="AR1708" s="340"/>
      <c r="AS1708" s="340"/>
      <c r="AT1708" s="340"/>
      <c r="AU1708" s="340"/>
      <c r="AV1708" s="340"/>
      <c r="AW1708" s="340"/>
      <c r="AX1708" s="340"/>
      <c r="AY1708" s="340"/>
      <c r="AZ1708" s="340"/>
      <c r="BA1708" s="340"/>
      <c r="BB1708" s="340"/>
      <c r="BC1708" s="340"/>
      <c r="BD1708" s="340"/>
      <c r="BE1708" s="340"/>
      <c r="BF1708" s="340"/>
    </row>
    <row r="1709" spans="1:58" s="249" customFormat="1">
      <c r="A1709" s="223"/>
      <c r="B1709" s="223"/>
      <c r="C1709" s="223"/>
      <c r="D1709" s="223"/>
      <c r="E1709" s="223"/>
      <c r="F1709" s="223"/>
      <c r="G1709" s="223"/>
      <c r="H1709" s="223"/>
      <c r="I1709" s="223"/>
      <c r="J1709" s="223"/>
      <c r="K1709" s="223"/>
      <c r="L1709" s="223"/>
      <c r="M1709" s="223"/>
      <c r="N1709" s="223"/>
      <c r="O1709" s="251" t="str">
        <f>IFERROR(INDEX('Pipe Table'!$A$3:$R$39,MATCH('WELD LOG'!N1709,'Pipe Table'!$A$3:$A$39,),MATCH('WELD LOG'!M1709,'Pipe Table'!$A$3:$R$3,0)),"")</f>
        <v/>
      </c>
      <c r="P1709" s="601">
        <f t="shared" si="26"/>
        <v>0</v>
      </c>
      <c r="Q1709" s="223"/>
      <c r="R1709" s="223"/>
      <c r="S1709" s="223"/>
      <c r="T1709" s="223"/>
      <c r="U1709" s="223"/>
      <c r="V1709" s="223"/>
      <c r="W1709" s="223"/>
      <c r="X1709" s="223"/>
      <c r="Y1709" s="223"/>
      <c r="Z1709" s="223"/>
      <c r="AA1709" s="223"/>
      <c r="AB1709" s="223"/>
      <c r="AC1709" s="223"/>
      <c r="AD1709" s="223"/>
      <c r="AE1709" s="223"/>
      <c r="AF1709" s="223"/>
      <c r="AG1709" s="223"/>
      <c r="AH1709" s="223"/>
      <c r="AI1709" s="223"/>
      <c r="AJ1709" s="223"/>
      <c r="AK1709" s="223"/>
      <c r="AL1709" s="223"/>
      <c r="AM1709" s="223"/>
      <c r="AN1709" s="223"/>
      <c r="AO1709" s="223"/>
      <c r="AP1709" s="223"/>
      <c r="AQ1709" s="340"/>
      <c r="AR1709" s="340"/>
      <c r="AS1709" s="340"/>
      <c r="AT1709" s="340"/>
      <c r="AU1709" s="340"/>
      <c r="AV1709" s="340"/>
      <c r="AW1709" s="340"/>
      <c r="AX1709" s="340"/>
      <c r="AY1709" s="340"/>
      <c r="AZ1709" s="340"/>
      <c r="BA1709" s="340"/>
      <c r="BB1709" s="340"/>
      <c r="BC1709" s="340"/>
      <c r="BD1709" s="340"/>
      <c r="BE1709" s="340"/>
      <c r="BF1709" s="340"/>
    </row>
    <row r="1710" spans="1:58" s="249" customFormat="1">
      <c r="A1710" s="223"/>
      <c r="B1710" s="223"/>
      <c r="C1710" s="223"/>
      <c r="D1710" s="223"/>
      <c r="E1710" s="223"/>
      <c r="F1710" s="223"/>
      <c r="G1710" s="223"/>
      <c r="H1710" s="223"/>
      <c r="I1710" s="223"/>
      <c r="J1710" s="223"/>
      <c r="K1710" s="223"/>
      <c r="L1710" s="223"/>
      <c r="M1710" s="223"/>
      <c r="N1710" s="223"/>
      <c r="O1710" s="251" t="str">
        <f>IFERROR(INDEX('Pipe Table'!$A$3:$R$39,MATCH('WELD LOG'!N1710,'Pipe Table'!$A$3:$A$39,),MATCH('WELD LOG'!M1710,'Pipe Table'!$A$3:$R$3,0)),"")</f>
        <v/>
      </c>
      <c r="P1710" s="601">
        <f t="shared" si="26"/>
        <v>0</v>
      </c>
      <c r="Q1710" s="223"/>
      <c r="R1710" s="223"/>
      <c r="S1710" s="223"/>
      <c r="T1710" s="223"/>
      <c r="U1710" s="223"/>
      <c r="V1710" s="223"/>
      <c r="W1710" s="223"/>
      <c r="X1710" s="223"/>
      <c r="Y1710" s="223"/>
      <c r="Z1710" s="223"/>
      <c r="AA1710" s="223"/>
      <c r="AB1710" s="223"/>
      <c r="AC1710" s="223"/>
      <c r="AD1710" s="223"/>
      <c r="AE1710" s="223"/>
      <c r="AF1710" s="223"/>
      <c r="AG1710" s="223"/>
      <c r="AH1710" s="223"/>
      <c r="AI1710" s="223"/>
      <c r="AJ1710" s="223"/>
      <c r="AK1710" s="223"/>
      <c r="AL1710" s="223"/>
      <c r="AM1710" s="223"/>
      <c r="AN1710" s="223"/>
      <c r="AO1710" s="223"/>
      <c r="AP1710" s="223"/>
      <c r="AQ1710" s="340"/>
      <c r="AR1710" s="340"/>
      <c r="AS1710" s="340"/>
      <c r="AT1710" s="340"/>
      <c r="AU1710" s="340"/>
      <c r="AV1710" s="340"/>
      <c r="AW1710" s="340"/>
      <c r="AX1710" s="340"/>
      <c r="AY1710" s="340"/>
      <c r="AZ1710" s="340"/>
      <c r="BA1710" s="340"/>
      <c r="BB1710" s="340"/>
      <c r="BC1710" s="340"/>
      <c r="BD1710" s="340"/>
      <c r="BE1710" s="340"/>
      <c r="BF1710" s="340"/>
    </row>
    <row r="1711" spans="1:58" s="249" customFormat="1">
      <c r="A1711" s="223"/>
      <c r="B1711" s="223"/>
      <c r="C1711" s="223"/>
      <c r="D1711" s="223"/>
      <c r="E1711" s="223"/>
      <c r="F1711" s="223"/>
      <c r="G1711" s="223"/>
      <c r="H1711" s="223"/>
      <c r="I1711" s="223"/>
      <c r="J1711" s="223"/>
      <c r="K1711" s="223"/>
      <c r="L1711" s="223"/>
      <c r="M1711" s="223"/>
      <c r="N1711" s="223"/>
      <c r="O1711" s="251" t="str">
        <f>IFERROR(INDEX('Pipe Table'!$A$3:$R$39,MATCH('WELD LOG'!N1711,'Pipe Table'!$A$3:$A$39,),MATCH('WELD LOG'!M1711,'Pipe Table'!$A$3:$R$3,0)),"")</f>
        <v/>
      </c>
      <c r="P1711" s="601">
        <f t="shared" si="26"/>
        <v>0</v>
      </c>
      <c r="Q1711" s="223"/>
      <c r="R1711" s="223"/>
      <c r="S1711" s="223"/>
      <c r="T1711" s="223"/>
      <c r="U1711" s="223"/>
      <c r="V1711" s="223"/>
      <c r="W1711" s="223"/>
      <c r="X1711" s="223"/>
      <c r="Y1711" s="223"/>
      <c r="Z1711" s="223"/>
      <c r="AA1711" s="223"/>
      <c r="AB1711" s="223"/>
      <c r="AC1711" s="223"/>
      <c r="AD1711" s="223"/>
      <c r="AE1711" s="223"/>
      <c r="AF1711" s="223"/>
      <c r="AG1711" s="223"/>
      <c r="AH1711" s="223"/>
      <c r="AI1711" s="223"/>
      <c r="AJ1711" s="223"/>
      <c r="AK1711" s="223"/>
      <c r="AL1711" s="223"/>
      <c r="AM1711" s="223"/>
      <c r="AN1711" s="223"/>
      <c r="AO1711" s="223"/>
      <c r="AP1711" s="223"/>
      <c r="AQ1711" s="340"/>
      <c r="AR1711" s="340"/>
      <c r="AS1711" s="340"/>
      <c r="AT1711" s="340"/>
      <c r="AU1711" s="340"/>
      <c r="AV1711" s="340"/>
      <c r="AW1711" s="340"/>
      <c r="AX1711" s="340"/>
      <c r="AY1711" s="340"/>
      <c r="AZ1711" s="340"/>
      <c r="BA1711" s="340"/>
      <c r="BB1711" s="340"/>
      <c r="BC1711" s="340"/>
      <c r="BD1711" s="340"/>
      <c r="BE1711" s="340"/>
      <c r="BF1711" s="340"/>
    </row>
    <row r="1712" spans="1:58" s="249" customFormat="1">
      <c r="A1712" s="223"/>
      <c r="B1712" s="223"/>
      <c r="C1712" s="223"/>
      <c r="D1712" s="223"/>
      <c r="E1712" s="223"/>
      <c r="F1712" s="223"/>
      <c r="G1712" s="223"/>
      <c r="H1712" s="223"/>
      <c r="I1712" s="223"/>
      <c r="J1712" s="223"/>
      <c r="K1712" s="223"/>
      <c r="L1712" s="223"/>
      <c r="M1712" s="223"/>
      <c r="N1712" s="223"/>
      <c r="O1712" s="251" t="str">
        <f>IFERROR(INDEX('Pipe Table'!$A$3:$R$39,MATCH('WELD LOG'!N1712,'Pipe Table'!$A$3:$A$39,),MATCH('WELD LOG'!M1712,'Pipe Table'!$A$3:$R$3,0)),"")</f>
        <v/>
      </c>
      <c r="P1712" s="601">
        <f t="shared" si="26"/>
        <v>0</v>
      </c>
      <c r="Q1712" s="223"/>
      <c r="R1712" s="223"/>
      <c r="S1712" s="223"/>
      <c r="T1712" s="223"/>
      <c r="U1712" s="223"/>
      <c r="V1712" s="223"/>
      <c r="W1712" s="223"/>
      <c r="X1712" s="223"/>
      <c r="Y1712" s="223"/>
      <c r="Z1712" s="223"/>
      <c r="AA1712" s="223"/>
      <c r="AB1712" s="223"/>
      <c r="AC1712" s="223"/>
      <c r="AD1712" s="223"/>
      <c r="AE1712" s="223"/>
      <c r="AF1712" s="223"/>
      <c r="AG1712" s="223"/>
      <c r="AH1712" s="223"/>
      <c r="AI1712" s="223"/>
      <c r="AJ1712" s="223"/>
      <c r="AK1712" s="223"/>
      <c r="AL1712" s="223"/>
      <c r="AM1712" s="223"/>
      <c r="AN1712" s="223"/>
      <c r="AO1712" s="223"/>
      <c r="AP1712" s="223"/>
      <c r="AQ1712" s="340"/>
      <c r="AR1712" s="340"/>
      <c r="AS1712" s="340"/>
      <c r="AT1712" s="340"/>
      <c r="AU1712" s="340"/>
      <c r="AV1712" s="340"/>
      <c r="AW1712" s="340"/>
      <c r="AX1712" s="340"/>
      <c r="AY1712" s="340"/>
      <c r="AZ1712" s="340"/>
      <c r="BA1712" s="340"/>
      <c r="BB1712" s="340"/>
      <c r="BC1712" s="340"/>
      <c r="BD1712" s="340"/>
      <c r="BE1712" s="340"/>
      <c r="BF1712" s="340"/>
    </row>
    <row r="1713" spans="1:58" s="249" customFormat="1">
      <c r="A1713" s="223"/>
      <c r="B1713" s="223"/>
      <c r="C1713" s="223"/>
      <c r="D1713" s="223"/>
      <c r="E1713" s="223"/>
      <c r="F1713" s="223"/>
      <c r="G1713" s="223"/>
      <c r="H1713" s="223"/>
      <c r="I1713" s="223"/>
      <c r="J1713" s="223"/>
      <c r="K1713" s="223"/>
      <c r="L1713" s="223"/>
      <c r="M1713" s="223"/>
      <c r="N1713" s="223"/>
      <c r="O1713" s="251" t="str">
        <f>IFERROR(INDEX('Pipe Table'!$A$3:$R$39,MATCH('WELD LOG'!N1713,'Pipe Table'!$A$3:$A$39,),MATCH('WELD LOG'!M1713,'Pipe Table'!$A$3:$R$3,0)),"")</f>
        <v/>
      </c>
      <c r="P1713" s="601">
        <f t="shared" si="26"/>
        <v>0</v>
      </c>
      <c r="Q1713" s="223"/>
      <c r="R1713" s="223"/>
      <c r="S1713" s="223"/>
      <c r="T1713" s="223"/>
      <c r="U1713" s="223"/>
      <c r="V1713" s="223"/>
      <c r="W1713" s="223"/>
      <c r="X1713" s="223"/>
      <c r="Y1713" s="223"/>
      <c r="Z1713" s="223"/>
      <c r="AA1713" s="223"/>
      <c r="AB1713" s="223"/>
      <c r="AC1713" s="223"/>
      <c r="AD1713" s="223"/>
      <c r="AE1713" s="223"/>
      <c r="AF1713" s="223"/>
      <c r="AG1713" s="223"/>
      <c r="AH1713" s="223"/>
      <c r="AI1713" s="223"/>
      <c r="AJ1713" s="223"/>
      <c r="AK1713" s="223"/>
      <c r="AL1713" s="223"/>
      <c r="AM1713" s="223"/>
      <c r="AN1713" s="223"/>
      <c r="AO1713" s="223"/>
      <c r="AP1713" s="223"/>
      <c r="AQ1713" s="340"/>
      <c r="AR1713" s="340"/>
      <c r="AS1713" s="340"/>
      <c r="AT1713" s="340"/>
      <c r="AU1713" s="340"/>
      <c r="AV1713" s="340"/>
      <c r="AW1713" s="340"/>
      <c r="AX1713" s="340"/>
      <c r="AY1713" s="340"/>
      <c r="AZ1713" s="340"/>
      <c r="BA1713" s="340"/>
      <c r="BB1713" s="340"/>
      <c r="BC1713" s="340"/>
      <c r="BD1713" s="340"/>
      <c r="BE1713" s="340"/>
      <c r="BF1713" s="340"/>
    </row>
    <row r="1714" spans="1:58" s="249" customFormat="1">
      <c r="A1714" s="223"/>
      <c r="B1714" s="223"/>
      <c r="C1714" s="223"/>
      <c r="D1714" s="223"/>
      <c r="E1714" s="223"/>
      <c r="F1714" s="223"/>
      <c r="G1714" s="223"/>
      <c r="H1714" s="223"/>
      <c r="I1714" s="223"/>
      <c r="J1714" s="223"/>
      <c r="K1714" s="223"/>
      <c r="L1714" s="223"/>
      <c r="M1714" s="223"/>
      <c r="N1714" s="223"/>
      <c r="O1714" s="251" t="str">
        <f>IFERROR(INDEX('Pipe Table'!$A$3:$R$39,MATCH('WELD LOG'!N1714,'Pipe Table'!$A$3:$A$39,),MATCH('WELD LOG'!M1714,'Pipe Table'!$A$3:$R$3,0)),"")</f>
        <v/>
      </c>
      <c r="P1714" s="601">
        <f t="shared" si="26"/>
        <v>0</v>
      </c>
      <c r="Q1714" s="223"/>
      <c r="R1714" s="223"/>
      <c r="S1714" s="223"/>
      <c r="T1714" s="223"/>
      <c r="U1714" s="223"/>
      <c r="V1714" s="223"/>
      <c r="W1714" s="223"/>
      <c r="X1714" s="223"/>
      <c r="Y1714" s="223"/>
      <c r="Z1714" s="223"/>
      <c r="AA1714" s="223"/>
      <c r="AB1714" s="223"/>
      <c r="AC1714" s="223"/>
      <c r="AD1714" s="223"/>
      <c r="AE1714" s="223"/>
      <c r="AF1714" s="223"/>
      <c r="AG1714" s="223"/>
      <c r="AH1714" s="223"/>
      <c r="AI1714" s="223"/>
      <c r="AJ1714" s="223"/>
      <c r="AK1714" s="223"/>
      <c r="AL1714" s="223"/>
      <c r="AM1714" s="223"/>
      <c r="AN1714" s="223"/>
      <c r="AO1714" s="223"/>
      <c r="AP1714" s="223"/>
      <c r="AQ1714" s="340"/>
      <c r="AR1714" s="340"/>
      <c r="AS1714" s="340"/>
      <c r="AT1714" s="340"/>
      <c r="AU1714" s="340"/>
      <c r="AV1714" s="340"/>
      <c r="AW1714" s="340"/>
      <c r="AX1714" s="340"/>
      <c r="AY1714" s="340"/>
      <c r="AZ1714" s="340"/>
      <c r="BA1714" s="340"/>
      <c r="BB1714" s="340"/>
      <c r="BC1714" s="340"/>
      <c r="BD1714" s="340"/>
      <c r="BE1714" s="340"/>
      <c r="BF1714" s="340"/>
    </row>
    <row r="1715" spans="1:58" s="249" customFormat="1">
      <c r="A1715" s="223"/>
      <c r="B1715" s="223"/>
      <c r="C1715" s="223"/>
      <c r="D1715" s="223"/>
      <c r="E1715" s="223"/>
      <c r="F1715" s="223"/>
      <c r="G1715" s="223"/>
      <c r="H1715" s="223"/>
      <c r="I1715" s="223"/>
      <c r="J1715" s="223"/>
      <c r="K1715" s="223"/>
      <c r="L1715" s="223"/>
      <c r="M1715" s="223"/>
      <c r="N1715" s="223"/>
      <c r="O1715" s="251" t="str">
        <f>IFERROR(INDEX('Pipe Table'!$A$3:$R$39,MATCH('WELD LOG'!N1715,'Pipe Table'!$A$3:$A$39,),MATCH('WELD LOG'!M1715,'Pipe Table'!$A$3:$R$3,0)),"")</f>
        <v/>
      </c>
      <c r="P1715" s="601">
        <f t="shared" si="26"/>
        <v>0</v>
      </c>
      <c r="Q1715" s="223"/>
      <c r="R1715" s="223"/>
      <c r="S1715" s="223"/>
      <c r="T1715" s="223"/>
      <c r="U1715" s="223"/>
      <c r="V1715" s="223"/>
      <c r="W1715" s="223"/>
      <c r="X1715" s="223"/>
      <c r="Y1715" s="223"/>
      <c r="Z1715" s="223"/>
      <c r="AA1715" s="223"/>
      <c r="AB1715" s="223"/>
      <c r="AC1715" s="223"/>
      <c r="AD1715" s="223"/>
      <c r="AE1715" s="223"/>
      <c r="AF1715" s="223"/>
      <c r="AG1715" s="223"/>
      <c r="AH1715" s="223"/>
      <c r="AI1715" s="223"/>
      <c r="AJ1715" s="223"/>
      <c r="AK1715" s="223"/>
      <c r="AL1715" s="223"/>
      <c r="AM1715" s="223"/>
      <c r="AN1715" s="223"/>
      <c r="AO1715" s="223"/>
      <c r="AP1715" s="223"/>
      <c r="AQ1715" s="340"/>
      <c r="AR1715" s="340"/>
      <c r="AS1715" s="340"/>
      <c r="AT1715" s="340"/>
      <c r="AU1715" s="340"/>
      <c r="AV1715" s="340"/>
      <c r="AW1715" s="340"/>
      <c r="AX1715" s="340"/>
      <c r="AY1715" s="340"/>
      <c r="AZ1715" s="340"/>
      <c r="BA1715" s="340"/>
      <c r="BB1715" s="340"/>
      <c r="BC1715" s="340"/>
      <c r="BD1715" s="340"/>
      <c r="BE1715" s="340"/>
      <c r="BF1715" s="340"/>
    </row>
    <row r="1716" spans="1:58" s="249" customFormat="1">
      <c r="A1716" s="223"/>
      <c r="B1716" s="223"/>
      <c r="C1716" s="223"/>
      <c r="D1716" s="223"/>
      <c r="E1716" s="223"/>
      <c r="F1716" s="223"/>
      <c r="G1716" s="223"/>
      <c r="H1716" s="223"/>
      <c r="I1716" s="223"/>
      <c r="J1716" s="223"/>
      <c r="K1716" s="223"/>
      <c r="L1716" s="223"/>
      <c r="M1716" s="223"/>
      <c r="N1716" s="223"/>
      <c r="O1716" s="251" t="str">
        <f>IFERROR(INDEX('Pipe Table'!$A$3:$R$39,MATCH('WELD LOG'!N1716,'Pipe Table'!$A$3:$A$39,),MATCH('WELD LOG'!M1716,'Pipe Table'!$A$3:$R$3,0)),"")</f>
        <v/>
      </c>
      <c r="P1716" s="601">
        <f t="shared" si="26"/>
        <v>0</v>
      </c>
      <c r="Q1716" s="223"/>
      <c r="R1716" s="223"/>
      <c r="S1716" s="223"/>
      <c r="T1716" s="223"/>
      <c r="U1716" s="223"/>
      <c r="V1716" s="223"/>
      <c r="W1716" s="223"/>
      <c r="X1716" s="223"/>
      <c r="Y1716" s="223"/>
      <c r="Z1716" s="223"/>
      <c r="AA1716" s="223"/>
      <c r="AB1716" s="223"/>
      <c r="AC1716" s="223"/>
      <c r="AD1716" s="223"/>
      <c r="AE1716" s="223"/>
      <c r="AF1716" s="223"/>
      <c r="AG1716" s="223"/>
      <c r="AH1716" s="223"/>
      <c r="AI1716" s="223"/>
      <c r="AJ1716" s="223"/>
      <c r="AK1716" s="223"/>
      <c r="AL1716" s="223"/>
      <c r="AM1716" s="223"/>
      <c r="AN1716" s="223"/>
      <c r="AO1716" s="223"/>
      <c r="AP1716" s="223"/>
      <c r="AQ1716" s="340"/>
      <c r="AR1716" s="340"/>
      <c r="AS1716" s="340"/>
      <c r="AT1716" s="340"/>
      <c r="AU1716" s="340"/>
      <c r="AV1716" s="340"/>
      <c r="AW1716" s="340"/>
      <c r="AX1716" s="340"/>
      <c r="AY1716" s="340"/>
      <c r="AZ1716" s="340"/>
      <c r="BA1716" s="340"/>
      <c r="BB1716" s="340"/>
      <c r="BC1716" s="340"/>
      <c r="BD1716" s="340"/>
      <c r="BE1716" s="340"/>
      <c r="BF1716" s="340"/>
    </row>
    <row r="1717" spans="1:58" s="249" customFormat="1">
      <c r="A1717" s="223"/>
      <c r="B1717" s="223"/>
      <c r="C1717" s="223"/>
      <c r="D1717" s="223"/>
      <c r="E1717" s="223"/>
      <c r="F1717" s="223"/>
      <c r="G1717" s="223"/>
      <c r="H1717" s="223"/>
      <c r="I1717" s="223"/>
      <c r="J1717" s="223"/>
      <c r="K1717" s="223"/>
      <c r="L1717" s="223"/>
      <c r="M1717" s="223"/>
      <c r="N1717" s="223"/>
      <c r="O1717" s="251" t="str">
        <f>IFERROR(INDEX('Pipe Table'!$A$3:$R$39,MATCH('WELD LOG'!N1717,'Pipe Table'!$A$3:$A$39,),MATCH('WELD LOG'!M1717,'Pipe Table'!$A$3:$R$3,0)),"")</f>
        <v/>
      </c>
      <c r="P1717" s="601">
        <f t="shared" si="26"/>
        <v>0</v>
      </c>
      <c r="Q1717" s="223"/>
      <c r="R1717" s="223"/>
      <c r="S1717" s="223"/>
      <c r="T1717" s="223"/>
      <c r="U1717" s="223"/>
      <c r="V1717" s="223"/>
      <c r="W1717" s="223"/>
      <c r="X1717" s="223"/>
      <c r="Y1717" s="223"/>
      <c r="Z1717" s="223"/>
      <c r="AA1717" s="223"/>
      <c r="AB1717" s="223"/>
      <c r="AC1717" s="223"/>
      <c r="AD1717" s="223"/>
      <c r="AE1717" s="223"/>
      <c r="AF1717" s="223"/>
      <c r="AG1717" s="223"/>
      <c r="AH1717" s="223"/>
      <c r="AI1717" s="223"/>
      <c r="AJ1717" s="223"/>
      <c r="AK1717" s="223"/>
      <c r="AL1717" s="223"/>
      <c r="AM1717" s="223"/>
      <c r="AN1717" s="223"/>
      <c r="AO1717" s="223"/>
      <c r="AP1717" s="223"/>
      <c r="AQ1717" s="340"/>
      <c r="AR1717" s="340"/>
      <c r="AS1717" s="340"/>
      <c r="AT1717" s="340"/>
      <c r="AU1717" s="340"/>
      <c r="AV1717" s="340"/>
      <c r="AW1717" s="340"/>
      <c r="AX1717" s="340"/>
      <c r="AY1717" s="340"/>
      <c r="AZ1717" s="340"/>
      <c r="BA1717" s="340"/>
      <c r="BB1717" s="340"/>
      <c r="BC1717" s="340"/>
      <c r="BD1717" s="340"/>
      <c r="BE1717" s="340"/>
      <c r="BF1717" s="340"/>
    </row>
    <row r="1718" spans="1:58" s="249" customFormat="1">
      <c r="A1718" s="223"/>
      <c r="B1718" s="223"/>
      <c r="C1718" s="223"/>
      <c r="D1718" s="223"/>
      <c r="E1718" s="223"/>
      <c r="F1718" s="223"/>
      <c r="G1718" s="223"/>
      <c r="H1718" s="223"/>
      <c r="I1718" s="223"/>
      <c r="J1718" s="223"/>
      <c r="K1718" s="223"/>
      <c r="L1718" s="223"/>
      <c r="M1718" s="223"/>
      <c r="N1718" s="223"/>
      <c r="O1718" s="251" t="str">
        <f>IFERROR(INDEX('Pipe Table'!$A$3:$R$39,MATCH('WELD LOG'!N1718,'Pipe Table'!$A$3:$A$39,),MATCH('WELD LOG'!M1718,'Pipe Table'!$A$3:$R$3,0)),"")</f>
        <v/>
      </c>
      <c r="P1718" s="601">
        <f t="shared" si="26"/>
        <v>0</v>
      </c>
      <c r="Q1718" s="223"/>
      <c r="R1718" s="223"/>
      <c r="S1718" s="223"/>
      <c r="T1718" s="223"/>
      <c r="U1718" s="223"/>
      <c r="V1718" s="223"/>
      <c r="W1718" s="223"/>
      <c r="X1718" s="223"/>
      <c r="Y1718" s="223"/>
      <c r="Z1718" s="223"/>
      <c r="AA1718" s="223"/>
      <c r="AB1718" s="223"/>
      <c r="AC1718" s="223"/>
      <c r="AD1718" s="223"/>
      <c r="AE1718" s="223"/>
      <c r="AF1718" s="223"/>
      <c r="AG1718" s="223"/>
      <c r="AH1718" s="223"/>
      <c r="AI1718" s="223"/>
      <c r="AJ1718" s="223"/>
      <c r="AK1718" s="223"/>
      <c r="AL1718" s="223"/>
      <c r="AM1718" s="223"/>
      <c r="AN1718" s="223"/>
      <c r="AO1718" s="223"/>
      <c r="AP1718" s="223"/>
      <c r="AQ1718" s="340"/>
      <c r="AR1718" s="340"/>
      <c r="AS1718" s="340"/>
      <c r="AT1718" s="340"/>
      <c r="AU1718" s="340"/>
      <c r="AV1718" s="340"/>
      <c r="AW1718" s="340"/>
      <c r="AX1718" s="340"/>
      <c r="AY1718" s="340"/>
      <c r="AZ1718" s="340"/>
      <c r="BA1718" s="340"/>
      <c r="BB1718" s="340"/>
      <c r="BC1718" s="340"/>
      <c r="BD1718" s="340"/>
      <c r="BE1718" s="340"/>
      <c r="BF1718" s="340"/>
    </row>
    <row r="1719" spans="1:58" s="249" customFormat="1">
      <c r="A1719" s="223"/>
      <c r="B1719" s="223"/>
      <c r="C1719" s="223"/>
      <c r="D1719" s="223"/>
      <c r="E1719" s="223"/>
      <c r="F1719" s="223"/>
      <c r="G1719" s="223"/>
      <c r="H1719" s="223"/>
      <c r="I1719" s="223"/>
      <c r="J1719" s="223"/>
      <c r="K1719" s="223"/>
      <c r="L1719" s="223"/>
      <c r="M1719" s="223"/>
      <c r="N1719" s="223"/>
      <c r="O1719" s="251" t="str">
        <f>IFERROR(INDEX('Pipe Table'!$A$3:$R$39,MATCH('WELD LOG'!N1719,'Pipe Table'!$A$3:$A$39,),MATCH('WELD LOG'!M1719,'Pipe Table'!$A$3:$R$3,0)),"")</f>
        <v/>
      </c>
      <c r="P1719" s="601">
        <f t="shared" si="26"/>
        <v>0</v>
      </c>
      <c r="Q1719" s="223"/>
      <c r="R1719" s="223"/>
      <c r="S1719" s="223"/>
      <c r="T1719" s="223"/>
      <c r="U1719" s="223"/>
      <c r="V1719" s="223"/>
      <c r="W1719" s="223"/>
      <c r="X1719" s="223"/>
      <c r="Y1719" s="223"/>
      <c r="Z1719" s="223"/>
      <c r="AA1719" s="223"/>
      <c r="AB1719" s="223"/>
      <c r="AC1719" s="223"/>
      <c r="AD1719" s="223"/>
      <c r="AE1719" s="223"/>
      <c r="AF1719" s="223"/>
      <c r="AG1719" s="223"/>
      <c r="AH1719" s="223"/>
      <c r="AI1719" s="223"/>
      <c r="AJ1719" s="223"/>
      <c r="AK1719" s="223"/>
      <c r="AL1719" s="223"/>
      <c r="AM1719" s="223"/>
      <c r="AN1719" s="223"/>
      <c r="AO1719" s="223"/>
      <c r="AP1719" s="223"/>
      <c r="AQ1719" s="340"/>
      <c r="AR1719" s="340"/>
      <c r="AS1719" s="340"/>
      <c r="AT1719" s="340"/>
      <c r="AU1719" s="340"/>
      <c r="AV1719" s="340"/>
      <c r="AW1719" s="340"/>
      <c r="AX1719" s="340"/>
      <c r="AY1719" s="340"/>
      <c r="AZ1719" s="340"/>
      <c r="BA1719" s="340"/>
      <c r="BB1719" s="340"/>
      <c r="BC1719" s="340"/>
      <c r="BD1719" s="340"/>
      <c r="BE1719" s="340"/>
      <c r="BF1719" s="340"/>
    </row>
    <row r="1720" spans="1:58" s="249" customFormat="1">
      <c r="A1720" s="223"/>
      <c r="B1720" s="223"/>
      <c r="C1720" s="223"/>
      <c r="D1720" s="223"/>
      <c r="E1720" s="223"/>
      <c r="F1720" s="223"/>
      <c r="G1720" s="223"/>
      <c r="H1720" s="223"/>
      <c r="I1720" s="223"/>
      <c r="J1720" s="223"/>
      <c r="K1720" s="223"/>
      <c r="L1720" s="223"/>
      <c r="M1720" s="223"/>
      <c r="N1720" s="223"/>
      <c r="O1720" s="251" t="str">
        <f>IFERROR(INDEX('Pipe Table'!$A$3:$R$39,MATCH('WELD LOG'!N1720,'Pipe Table'!$A$3:$A$39,),MATCH('WELD LOG'!M1720,'Pipe Table'!$A$3:$R$3,0)),"")</f>
        <v/>
      </c>
      <c r="P1720" s="601">
        <f t="shared" si="26"/>
        <v>0</v>
      </c>
      <c r="Q1720" s="223"/>
      <c r="R1720" s="223"/>
      <c r="S1720" s="223"/>
      <c r="T1720" s="223"/>
      <c r="U1720" s="223"/>
      <c r="V1720" s="223"/>
      <c r="W1720" s="223"/>
      <c r="X1720" s="223"/>
      <c r="Y1720" s="223"/>
      <c r="Z1720" s="223"/>
      <c r="AA1720" s="223"/>
      <c r="AB1720" s="223"/>
      <c r="AC1720" s="223"/>
      <c r="AD1720" s="223"/>
      <c r="AE1720" s="223"/>
      <c r="AF1720" s="223"/>
      <c r="AG1720" s="223"/>
      <c r="AH1720" s="223"/>
      <c r="AI1720" s="223"/>
      <c r="AJ1720" s="223"/>
      <c r="AK1720" s="223"/>
      <c r="AL1720" s="223"/>
      <c r="AM1720" s="223"/>
      <c r="AN1720" s="223"/>
      <c r="AO1720" s="223"/>
      <c r="AP1720" s="223"/>
      <c r="AQ1720" s="340"/>
      <c r="AR1720" s="340"/>
      <c r="AS1720" s="340"/>
      <c r="AT1720" s="340"/>
      <c r="AU1720" s="340"/>
      <c r="AV1720" s="340"/>
      <c r="AW1720" s="340"/>
      <c r="AX1720" s="340"/>
      <c r="AY1720" s="340"/>
      <c r="AZ1720" s="340"/>
      <c r="BA1720" s="340"/>
      <c r="BB1720" s="340"/>
      <c r="BC1720" s="340"/>
      <c r="BD1720" s="340"/>
      <c r="BE1720" s="340"/>
      <c r="BF1720" s="340"/>
    </row>
    <row r="1721" spans="1:58" s="249" customFormat="1">
      <c r="A1721" s="223"/>
      <c r="B1721" s="223"/>
      <c r="C1721" s="223"/>
      <c r="D1721" s="223"/>
      <c r="E1721" s="223"/>
      <c r="F1721" s="223"/>
      <c r="G1721" s="223"/>
      <c r="H1721" s="223"/>
      <c r="I1721" s="223"/>
      <c r="J1721" s="223"/>
      <c r="K1721" s="223"/>
      <c r="L1721" s="223"/>
      <c r="M1721" s="223"/>
      <c r="N1721" s="223"/>
      <c r="O1721" s="251" t="str">
        <f>IFERROR(INDEX('Pipe Table'!$A$3:$R$39,MATCH('WELD LOG'!N1721,'Pipe Table'!$A$3:$A$39,),MATCH('WELD LOG'!M1721,'Pipe Table'!$A$3:$R$3,0)),"")</f>
        <v/>
      </c>
      <c r="P1721" s="601">
        <f t="shared" si="26"/>
        <v>0</v>
      </c>
      <c r="Q1721" s="223"/>
      <c r="R1721" s="223"/>
      <c r="S1721" s="223"/>
      <c r="T1721" s="223"/>
      <c r="U1721" s="223"/>
      <c r="V1721" s="223"/>
      <c r="W1721" s="223"/>
      <c r="X1721" s="223"/>
      <c r="Y1721" s="223"/>
      <c r="Z1721" s="223"/>
      <c r="AA1721" s="223"/>
      <c r="AB1721" s="223"/>
      <c r="AC1721" s="223"/>
      <c r="AD1721" s="223"/>
      <c r="AE1721" s="223"/>
      <c r="AF1721" s="223"/>
      <c r="AG1721" s="223"/>
      <c r="AH1721" s="223"/>
      <c r="AI1721" s="223"/>
      <c r="AJ1721" s="223"/>
      <c r="AK1721" s="223"/>
      <c r="AL1721" s="223"/>
      <c r="AM1721" s="223"/>
      <c r="AN1721" s="223"/>
      <c r="AO1721" s="223"/>
      <c r="AP1721" s="223"/>
      <c r="AQ1721" s="340"/>
      <c r="AR1721" s="340"/>
      <c r="AS1721" s="340"/>
      <c r="AT1721" s="340"/>
      <c r="AU1721" s="340"/>
      <c r="AV1721" s="340"/>
      <c r="AW1721" s="340"/>
      <c r="AX1721" s="340"/>
      <c r="AY1721" s="340"/>
      <c r="AZ1721" s="340"/>
      <c r="BA1721" s="340"/>
      <c r="BB1721" s="340"/>
      <c r="BC1721" s="340"/>
      <c r="BD1721" s="340"/>
      <c r="BE1721" s="340"/>
      <c r="BF1721" s="340"/>
    </row>
    <row r="1722" spans="1:58" s="249" customFormat="1">
      <c r="A1722" s="223"/>
      <c r="B1722" s="223"/>
      <c r="C1722" s="223"/>
      <c r="D1722" s="223"/>
      <c r="E1722" s="223"/>
      <c r="F1722" s="223"/>
      <c r="G1722" s="223"/>
      <c r="H1722" s="223"/>
      <c r="I1722" s="223"/>
      <c r="J1722" s="223"/>
      <c r="K1722" s="223"/>
      <c r="L1722" s="223"/>
      <c r="M1722" s="223"/>
      <c r="N1722" s="223"/>
      <c r="O1722" s="251" t="str">
        <f>IFERROR(INDEX('Pipe Table'!$A$3:$R$39,MATCH('WELD LOG'!N1722,'Pipe Table'!$A$3:$A$39,),MATCH('WELD LOG'!M1722,'Pipe Table'!$A$3:$R$3,0)),"")</f>
        <v/>
      </c>
      <c r="P1722" s="601">
        <f t="shared" si="26"/>
        <v>0</v>
      </c>
      <c r="Q1722" s="223"/>
      <c r="R1722" s="223"/>
      <c r="S1722" s="223"/>
      <c r="T1722" s="223"/>
      <c r="U1722" s="223"/>
      <c r="V1722" s="223"/>
      <c r="W1722" s="223"/>
      <c r="X1722" s="223"/>
      <c r="Y1722" s="223"/>
      <c r="Z1722" s="223"/>
      <c r="AA1722" s="223"/>
      <c r="AB1722" s="223"/>
      <c r="AC1722" s="223"/>
      <c r="AD1722" s="223"/>
      <c r="AE1722" s="223"/>
      <c r="AF1722" s="223"/>
      <c r="AG1722" s="223"/>
      <c r="AH1722" s="223"/>
      <c r="AI1722" s="223"/>
      <c r="AJ1722" s="223"/>
      <c r="AK1722" s="223"/>
      <c r="AL1722" s="223"/>
      <c r="AM1722" s="223"/>
      <c r="AN1722" s="223"/>
      <c r="AO1722" s="223"/>
      <c r="AP1722" s="223"/>
      <c r="AQ1722" s="340"/>
      <c r="AR1722" s="340"/>
      <c r="AS1722" s="340"/>
      <c r="AT1722" s="340"/>
      <c r="AU1722" s="340"/>
      <c r="AV1722" s="340"/>
      <c r="AW1722" s="340"/>
      <c r="AX1722" s="340"/>
      <c r="AY1722" s="340"/>
      <c r="AZ1722" s="340"/>
      <c r="BA1722" s="340"/>
      <c r="BB1722" s="340"/>
      <c r="BC1722" s="340"/>
      <c r="BD1722" s="340"/>
      <c r="BE1722" s="340"/>
      <c r="BF1722" s="340"/>
    </row>
    <row r="1723" spans="1:58" s="249" customFormat="1">
      <c r="A1723" s="223"/>
      <c r="B1723" s="223"/>
      <c r="C1723" s="223"/>
      <c r="D1723" s="223"/>
      <c r="E1723" s="223"/>
      <c r="F1723" s="223"/>
      <c r="G1723" s="223"/>
      <c r="H1723" s="223"/>
      <c r="I1723" s="223"/>
      <c r="J1723" s="223"/>
      <c r="K1723" s="223"/>
      <c r="L1723" s="223"/>
      <c r="M1723" s="223"/>
      <c r="N1723" s="223"/>
      <c r="O1723" s="251" t="str">
        <f>IFERROR(INDEX('Pipe Table'!$A$3:$R$39,MATCH('WELD LOG'!N1723,'Pipe Table'!$A$3:$A$39,),MATCH('WELD LOG'!M1723,'Pipe Table'!$A$3:$R$3,0)),"")</f>
        <v/>
      </c>
      <c r="P1723" s="601">
        <f t="shared" si="26"/>
        <v>0</v>
      </c>
      <c r="Q1723" s="223"/>
      <c r="R1723" s="223"/>
      <c r="S1723" s="223"/>
      <c r="T1723" s="223"/>
      <c r="U1723" s="223"/>
      <c r="V1723" s="223"/>
      <c r="W1723" s="223"/>
      <c r="X1723" s="223"/>
      <c r="Y1723" s="223"/>
      <c r="Z1723" s="223"/>
      <c r="AA1723" s="223"/>
      <c r="AB1723" s="223"/>
      <c r="AC1723" s="223"/>
      <c r="AD1723" s="223"/>
      <c r="AE1723" s="223"/>
      <c r="AF1723" s="223"/>
      <c r="AG1723" s="223"/>
      <c r="AH1723" s="223"/>
      <c r="AI1723" s="223"/>
      <c r="AJ1723" s="223"/>
      <c r="AK1723" s="223"/>
      <c r="AL1723" s="223"/>
      <c r="AM1723" s="223"/>
      <c r="AN1723" s="223"/>
      <c r="AO1723" s="223"/>
      <c r="AP1723" s="223"/>
      <c r="AQ1723" s="340"/>
      <c r="AR1723" s="340"/>
      <c r="AS1723" s="340"/>
      <c r="AT1723" s="340"/>
      <c r="AU1723" s="340"/>
      <c r="AV1723" s="340"/>
      <c r="AW1723" s="340"/>
      <c r="AX1723" s="340"/>
      <c r="AY1723" s="340"/>
      <c r="AZ1723" s="340"/>
      <c r="BA1723" s="340"/>
      <c r="BB1723" s="340"/>
      <c r="BC1723" s="340"/>
      <c r="BD1723" s="340"/>
      <c r="BE1723" s="340"/>
      <c r="BF1723" s="340"/>
    </row>
    <row r="1724" spans="1:58" s="249" customFormat="1">
      <c r="A1724" s="223"/>
      <c r="B1724" s="223"/>
      <c r="C1724" s="223"/>
      <c r="D1724" s="223"/>
      <c r="E1724" s="223"/>
      <c r="F1724" s="223"/>
      <c r="G1724" s="223"/>
      <c r="H1724" s="223"/>
      <c r="I1724" s="223"/>
      <c r="J1724" s="223"/>
      <c r="K1724" s="223"/>
      <c r="L1724" s="223"/>
      <c r="M1724" s="223"/>
      <c r="N1724" s="223"/>
      <c r="O1724" s="251" t="str">
        <f>IFERROR(INDEX('Pipe Table'!$A$3:$R$39,MATCH('WELD LOG'!N1724,'Pipe Table'!$A$3:$A$39,),MATCH('WELD LOG'!M1724,'Pipe Table'!$A$3:$R$3,0)),"")</f>
        <v/>
      </c>
      <c r="P1724" s="601">
        <f t="shared" si="26"/>
        <v>0</v>
      </c>
      <c r="Q1724" s="223"/>
      <c r="R1724" s="223"/>
      <c r="S1724" s="223"/>
      <c r="T1724" s="223"/>
      <c r="U1724" s="223"/>
      <c r="V1724" s="223"/>
      <c r="W1724" s="223"/>
      <c r="X1724" s="223"/>
      <c r="Y1724" s="223"/>
      <c r="Z1724" s="223"/>
      <c r="AA1724" s="223"/>
      <c r="AB1724" s="223"/>
      <c r="AC1724" s="223"/>
      <c r="AD1724" s="223"/>
      <c r="AE1724" s="223"/>
      <c r="AF1724" s="223"/>
      <c r="AG1724" s="223"/>
      <c r="AH1724" s="223"/>
      <c r="AI1724" s="223"/>
      <c r="AJ1724" s="223"/>
      <c r="AK1724" s="223"/>
      <c r="AL1724" s="223"/>
      <c r="AM1724" s="223"/>
      <c r="AN1724" s="223"/>
      <c r="AO1724" s="223"/>
      <c r="AP1724" s="223"/>
      <c r="AQ1724" s="340"/>
      <c r="AR1724" s="340"/>
      <c r="AS1724" s="340"/>
      <c r="AT1724" s="340"/>
      <c r="AU1724" s="340"/>
      <c r="AV1724" s="340"/>
      <c r="AW1724" s="340"/>
      <c r="AX1724" s="340"/>
      <c r="AY1724" s="340"/>
      <c r="AZ1724" s="340"/>
      <c r="BA1724" s="340"/>
      <c r="BB1724" s="340"/>
      <c r="BC1724" s="340"/>
      <c r="BD1724" s="340"/>
      <c r="BE1724" s="340"/>
      <c r="BF1724" s="340"/>
    </row>
    <row r="1725" spans="1:58" s="249" customFormat="1">
      <c r="A1725" s="223"/>
      <c r="B1725" s="223"/>
      <c r="C1725" s="223"/>
      <c r="D1725" s="223"/>
      <c r="E1725" s="223"/>
      <c r="F1725" s="223"/>
      <c r="G1725" s="223"/>
      <c r="H1725" s="223"/>
      <c r="I1725" s="223"/>
      <c r="J1725" s="223"/>
      <c r="K1725" s="223"/>
      <c r="L1725" s="223"/>
      <c r="M1725" s="223"/>
      <c r="N1725" s="223"/>
      <c r="O1725" s="251" t="str">
        <f>IFERROR(INDEX('Pipe Table'!$A$3:$R$39,MATCH('WELD LOG'!N1725,'Pipe Table'!$A$3:$A$39,),MATCH('WELD LOG'!M1725,'Pipe Table'!$A$3:$R$3,0)),"")</f>
        <v/>
      </c>
      <c r="P1725" s="601">
        <f t="shared" si="26"/>
        <v>0</v>
      </c>
      <c r="Q1725" s="223"/>
      <c r="R1725" s="223"/>
      <c r="S1725" s="223"/>
      <c r="T1725" s="223"/>
      <c r="U1725" s="223"/>
      <c r="V1725" s="223"/>
      <c r="W1725" s="223"/>
      <c r="X1725" s="223"/>
      <c r="Y1725" s="223"/>
      <c r="Z1725" s="223"/>
      <c r="AA1725" s="223"/>
      <c r="AB1725" s="223"/>
      <c r="AC1725" s="223"/>
      <c r="AD1725" s="223"/>
      <c r="AE1725" s="223"/>
      <c r="AF1725" s="223"/>
      <c r="AG1725" s="223"/>
      <c r="AH1725" s="223"/>
      <c r="AI1725" s="223"/>
      <c r="AJ1725" s="223"/>
      <c r="AK1725" s="223"/>
      <c r="AL1725" s="223"/>
      <c r="AM1725" s="223"/>
      <c r="AN1725" s="223"/>
      <c r="AO1725" s="223"/>
      <c r="AP1725" s="223"/>
      <c r="AQ1725" s="340"/>
      <c r="AR1725" s="340"/>
      <c r="AS1725" s="340"/>
      <c r="AT1725" s="340"/>
      <c r="AU1725" s="340"/>
      <c r="AV1725" s="340"/>
      <c r="AW1725" s="340"/>
      <c r="AX1725" s="340"/>
      <c r="AY1725" s="340"/>
      <c r="AZ1725" s="340"/>
      <c r="BA1725" s="340"/>
      <c r="BB1725" s="340"/>
      <c r="BC1725" s="340"/>
      <c r="BD1725" s="340"/>
      <c r="BE1725" s="340"/>
      <c r="BF1725" s="340"/>
    </row>
    <row r="1726" spans="1:58" s="249" customFormat="1">
      <c r="A1726" s="223"/>
      <c r="B1726" s="223"/>
      <c r="C1726" s="223"/>
      <c r="D1726" s="223"/>
      <c r="E1726" s="223"/>
      <c r="F1726" s="223"/>
      <c r="G1726" s="223"/>
      <c r="H1726" s="223"/>
      <c r="I1726" s="223"/>
      <c r="J1726" s="223"/>
      <c r="K1726" s="223"/>
      <c r="L1726" s="223"/>
      <c r="M1726" s="223"/>
      <c r="N1726" s="223"/>
      <c r="O1726" s="251" t="str">
        <f>IFERROR(INDEX('Pipe Table'!$A$3:$R$39,MATCH('WELD LOG'!N1726,'Pipe Table'!$A$3:$A$39,),MATCH('WELD LOG'!M1726,'Pipe Table'!$A$3:$R$3,0)),"")</f>
        <v/>
      </c>
      <c r="P1726" s="601">
        <f t="shared" si="26"/>
        <v>0</v>
      </c>
      <c r="Q1726" s="223"/>
      <c r="R1726" s="223"/>
      <c r="S1726" s="223"/>
      <c r="T1726" s="223"/>
      <c r="U1726" s="223"/>
      <c r="V1726" s="223"/>
      <c r="W1726" s="223"/>
      <c r="X1726" s="223"/>
      <c r="Y1726" s="223"/>
      <c r="Z1726" s="223"/>
      <c r="AA1726" s="223"/>
      <c r="AB1726" s="223"/>
      <c r="AC1726" s="223"/>
      <c r="AD1726" s="223"/>
      <c r="AE1726" s="223"/>
      <c r="AF1726" s="223"/>
      <c r="AG1726" s="223"/>
      <c r="AH1726" s="223"/>
      <c r="AI1726" s="223"/>
      <c r="AJ1726" s="223"/>
      <c r="AK1726" s="223"/>
      <c r="AL1726" s="223"/>
      <c r="AM1726" s="223"/>
      <c r="AN1726" s="223"/>
      <c r="AO1726" s="223"/>
      <c r="AP1726" s="223"/>
      <c r="AQ1726" s="340"/>
      <c r="AR1726" s="340"/>
      <c r="AS1726" s="340"/>
      <c r="AT1726" s="340"/>
      <c r="AU1726" s="340"/>
      <c r="AV1726" s="340"/>
      <c r="AW1726" s="340"/>
      <c r="AX1726" s="340"/>
      <c r="AY1726" s="340"/>
      <c r="AZ1726" s="340"/>
      <c r="BA1726" s="340"/>
      <c r="BB1726" s="340"/>
      <c r="BC1726" s="340"/>
      <c r="BD1726" s="340"/>
      <c r="BE1726" s="340"/>
      <c r="BF1726" s="340"/>
    </row>
    <row r="1727" spans="1:58" s="249" customFormat="1">
      <c r="A1727" s="223"/>
      <c r="B1727" s="223"/>
      <c r="C1727" s="223"/>
      <c r="D1727" s="223"/>
      <c r="E1727" s="223"/>
      <c r="F1727" s="223"/>
      <c r="G1727" s="223"/>
      <c r="H1727" s="223"/>
      <c r="I1727" s="223"/>
      <c r="J1727" s="223"/>
      <c r="K1727" s="223"/>
      <c r="L1727" s="223"/>
      <c r="M1727" s="223"/>
      <c r="N1727" s="223"/>
      <c r="O1727" s="251" t="str">
        <f>IFERROR(INDEX('Pipe Table'!$A$3:$R$39,MATCH('WELD LOG'!N1727,'Pipe Table'!$A$3:$A$39,),MATCH('WELD LOG'!M1727,'Pipe Table'!$A$3:$R$3,0)),"")</f>
        <v/>
      </c>
      <c r="P1727" s="601">
        <f t="shared" si="26"/>
        <v>0</v>
      </c>
      <c r="Q1727" s="223"/>
      <c r="R1727" s="223"/>
      <c r="S1727" s="223"/>
      <c r="T1727" s="223"/>
      <c r="U1727" s="223"/>
      <c r="V1727" s="223"/>
      <c r="W1727" s="223"/>
      <c r="X1727" s="223"/>
      <c r="Y1727" s="223"/>
      <c r="Z1727" s="223"/>
      <c r="AA1727" s="223"/>
      <c r="AB1727" s="223"/>
      <c r="AC1727" s="223"/>
      <c r="AD1727" s="223"/>
      <c r="AE1727" s="223"/>
      <c r="AF1727" s="223"/>
      <c r="AG1727" s="223"/>
      <c r="AH1727" s="223"/>
      <c r="AI1727" s="223"/>
      <c r="AJ1727" s="223"/>
      <c r="AK1727" s="223"/>
      <c r="AL1727" s="223"/>
      <c r="AM1727" s="223"/>
      <c r="AN1727" s="223"/>
      <c r="AO1727" s="223"/>
      <c r="AP1727" s="223"/>
      <c r="AQ1727" s="340"/>
      <c r="AR1727" s="340"/>
      <c r="AS1727" s="340"/>
      <c r="AT1727" s="340"/>
      <c r="AU1727" s="340"/>
      <c r="AV1727" s="340"/>
      <c r="AW1727" s="340"/>
      <c r="AX1727" s="340"/>
      <c r="AY1727" s="340"/>
      <c r="AZ1727" s="340"/>
      <c r="BA1727" s="340"/>
      <c r="BB1727" s="340"/>
      <c r="BC1727" s="340"/>
      <c r="BD1727" s="340"/>
      <c r="BE1727" s="340"/>
      <c r="BF1727" s="340"/>
    </row>
    <row r="1728" spans="1:58" s="249" customFormat="1">
      <c r="A1728" s="223"/>
      <c r="B1728" s="223"/>
      <c r="C1728" s="223"/>
      <c r="D1728" s="223"/>
      <c r="E1728" s="223"/>
      <c r="F1728" s="223"/>
      <c r="G1728" s="223"/>
      <c r="H1728" s="223"/>
      <c r="I1728" s="223"/>
      <c r="J1728" s="223"/>
      <c r="K1728" s="223"/>
      <c r="L1728" s="223"/>
      <c r="M1728" s="223"/>
      <c r="N1728" s="223"/>
      <c r="O1728" s="251" t="str">
        <f>IFERROR(INDEX('Pipe Table'!$A$3:$R$39,MATCH('WELD LOG'!N1728,'Pipe Table'!$A$3:$A$39,),MATCH('WELD LOG'!M1728,'Pipe Table'!$A$3:$R$3,0)),"")</f>
        <v/>
      </c>
      <c r="P1728" s="601">
        <f t="shared" si="26"/>
        <v>0</v>
      </c>
      <c r="Q1728" s="223"/>
      <c r="R1728" s="223"/>
      <c r="S1728" s="223"/>
      <c r="T1728" s="223"/>
      <c r="U1728" s="223"/>
      <c r="V1728" s="223"/>
      <c r="W1728" s="223"/>
      <c r="X1728" s="223"/>
      <c r="Y1728" s="223"/>
      <c r="Z1728" s="223"/>
      <c r="AA1728" s="223"/>
      <c r="AB1728" s="223"/>
      <c r="AC1728" s="223"/>
      <c r="AD1728" s="223"/>
      <c r="AE1728" s="223"/>
      <c r="AF1728" s="223"/>
      <c r="AG1728" s="223"/>
      <c r="AH1728" s="223"/>
      <c r="AI1728" s="223"/>
      <c r="AJ1728" s="223"/>
      <c r="AK1728" s="223"/>
      <c r="AL1728" s="223"/>
      <c r="AM1728" s="223"/>
      <c r="AN1728" s="223"/>
      <c r="AO1728" s="223"/>
      <c r="AP1728" s="223"/>
      <c r="AQ1728" s="340"/>
      <c r="AR1728" s="340"/>
      <c r="AS1728" s="340"/>
      <c r="AT1728" s="340"/>
      <c r="AU1728" s="340"/>
      <c r="AV1728" s="340"/>
      <c r="AW1728" s="340"/>
      <c r="AX1728" s="340"/>
      <c r="AY1728" s="340"/>
      <c r="AZ1728" s="340"/>
      <c r="BA1728" s="340"/>
      <c r="BB1728" s="340"/>
      <c r="BC1728" s="340"/>
      <c r="BD1728" s="340"/>
      <c r="BE1728" s="340"/>
      <c r="BF1728" s="340"/>
    </row>
    <row r="1729" spans="1:58" s="249" customFormat="1">
      <c r="A1729" s="223"/>
      <c r="B1729" s="223"/>
      <c r="C1729" s="223"/>
      <c r="D1729" s="223"/>
      <c r="E1729" s="223"/>
      <c r="F1729" s="223"/>
      <c r="G1729" s="223"/>
      <c r="H1729" s="223"/>
      <c r="I1729" s="223"/>
      <c r="J1729" s="223"/>
      <c r="K1729" s="223"/>
      <c r="L1729" s="223"/>
      <c r="M1729" s="223"/>
      <c r="N1729" s="223"/>
      <c r="O1729" s="251" t="str">
        <f>IFERROR(INDEX('Pipe Table'!$A$3:$R$39,MATCH('WELD LOG'!N1729,'Pipe Table'!$A$3:$A$39,),MATCH('WELD LOG'!M1729,'Pipe Table'!$A$3:$R$3,0)),"")</f>
        <v/>
      </c>
      <c r="P1729" s="601">
        <f t="shared" si="26"/>
        <v>0</v>
      </c>
      <c r="Q1729" s="223"/>
      <c r="R1729" s="223"/>
      <c r="S1729" s="223"/>
      <c r="T1729" s="223"/>
      <c r="U1729" s="223"/>
      <c r="V1729" s="223"/>
      <c r="W1729" s="223"/>
      <c r="X1729" s="223"/>
      <c r="Y1729" s="223"/>
      <c r="Z1729" s="223"/>
      <c r="AA1729" s="223"/>
      <c r="AB1729" s="223"/>
      <c r="AC1729" s="223"/>
      <c r="AD1729" s="223"/>
      <c r="AE1729" s="223"/>
      <c r="AF1729" s="223"/>
      <c r="AG1729" s="223"/>
      <c r="AH1729" s="223"/>
      <c r="AI1729" s="223"/>
      <c r="AJ1729" s="223"/>
      <c r="AK1729" s="223"/>
      <c r="AL1729" s="223"/>
      <c r="AM1729" s="223"/>
      <c r="AN1729" s="223"/>
      <c r="AO1729" s="223"/>
      <c r="AP1729" s="223"/>
      <c r="AQ1729" s="340"/>
      <c r="AR1729" s="340"/>
      <c r="AS1729" s="340"/>
      <c r="AT1729" s="340"/>
      <c r="AU1729" s="340"/>
      <c r="AV1729" s="340"/>
      <c r="AW1729" s="340"/>
      <c r="AX1729" s="340"/>
      <c r="AY1729" s="340"/>
      <c r="AZ1729" s="340"/>
      <c r="BA1729" s="340"/>
      <c r="BB1729" s="340"/>
      <c r="BC1729" s="340"/>
      <c r="BD1729" s="340"/>
      <c r="BE1729" s="340"/>
      <c r="BF1729" s="340"/>
    </row>
    <row r="1730" spans="1:58" s="249" customFormat="1">
      <c r="A1730" s="223"/>
      <c r="B1730" s="223"/>
      <c r="C1730" s="223"/>
      <c r="D1730" s="223"/>
      <c r="E1730" s="223"/>
      <c r="F1730" s="223"/>
      <c r="G1730" s="223"/>
      <c r="H1730" s="223"/>
      <c r="I1730" s="223"/>
      <c r="J1730" s="223"/>
      <c r="K1730" s="223"/>
      <c r="L1730" s="223"/>
      <c r="M1730" s="223"/>
      <c r="N1730" s="223"/>
      <c r="O1730" s="251" t="str">
        <f>IFERROR(INDEX('Pipe Table'!$A$3:$R$39,MATCH('WELD LOG'!N1730,'Pipe Table'!$A$3:$A$39,),MATCH('WELD LOG'!M1730,'Pipe Table'!$A$3:$R$3,0)),"")</f>
        <v/>
      </c>
      <c r="P1730" s="601">
        <f t="shared" si="26"/>
        <v>0</v>
      </c>
      <c r="Q1730" s="223"/>
      <c r="R1730" s="223"/>
      <c r="S1730" s="223"/>
      <c r="T1730" s="223"/>
      <c r="U1730" s="223"/>
      <c r="V1730" s="223"/>
      <c r="W1730" s="223"/>
      <c r="X1730" s="223"/>
      <c r="Y1730" s="223"/>
      <c r="Z1730" s="223"/>
      <c r="AA1730" s="223"/>
      <c r="AB1730" s="223"/>
      <c r="AC1730" s="223"/>
      <c r="AD1730" s="223"/>
      <c r="AE1730" s="223"/>
      <c r="AF1730" s="223"/>
      <c r="AG1730" s="223"/>
      <c r="AH1730" s="223"/>
      <c r="AI1730" s="223"/>
      <c r="AJ1730" s="223"/>
      <c r="AK1730" s="223"/>
      <c r="AL1730" s="223"/>
      <c r="AM1730" s="223"/>
      <c r="AN1730" s="223"/>
      <c r="AO1730" s="223"/>
      <c r="AP1730" s="223"/>
      <c r="AQ1730" s="340"/>
      <c r="AR1730" s="340"/>
      <c r="AS1730" s="340"/>
      <c r="AT1730" s="340"/>
      <c r="AU1730" s="340"/>
      <c r="AV1730" s="340"/>
      <c r="AW1730" s="340"/>
      <c r="AX1730" s="340"/>
      <c r="AY1730" s="340"/>
      <c r="AZ1730" s="340"/>
      <c r="BA1730" s="340"/>
      <c r="BB1730" s="340"/>
      <c r="BC1730" s="340"/>
      <c r="BD1730" s="340"/>
      <c r="BE1730" s="340"/>
      <c r="BF1730" s="340"/>
    </row>
    <row r="1731" spans="1:58" s="249" customFormat="1">
      <c r="A1731" s="223"/>
      <c r="B1731" s="223"/>
      <c r="C1731" s="223"/>
      <c r="D1731" s="223"/>
      <c r="E1731" s="223"/>
      <c r="F1731" s="223"/>
      <c r="G1731" s="223"/>
      <c r="H1731" s="223"/>
      <c r="I1731" s="223"/>
      <c r="J1731" s="223"/>
      <c r="K1731" s="223"/>
      <c r="L1731" s="223"/>
      <c r="M1731" s="223"/>
      <c r="N1731" s="223"/>
      <c r="O1731" s="251" t="str">
        <f>IFERROR(INDEX('Pipe Table'!$A$3:$R$39,MATCH('WELD LOG'!N1731,'Pipe Table'!$A$3:$A$39,),MATCH('WELD LOG'!M1731,'Pipe Table'!$A$3:$R$3,0)),"")</f>
        <v/>
      </c>
      <c r="P1731" s="601">
        <f t="shared" si="26"/>
        <v>0</v>
      </c>
      <c r="Q1731" s="223"/>
      <c r="R1731" s="223"/>
      <c r="S1731" s="223"/>
      <c r="T1731" s="223"/>
      <c r="U1731" s="223"/>
      <c r="V1731" s="223"/>
      <c r="W1731" s="223"/>
      <c r="X1731" s="223"/>
      <c r="Y1731" s="223"/>
      <c r="Z1731" s="223"/>
      <c r="AA1731" s="223"/>
      <c r="AB1731" s="223"/>
      <c r="AC1731" s="223"/>
      <c r="AD1731" s="223"/>
      <c r="AE1731" s="223"/>
      <c r="AF1731" s="223"/>
      <c r="AG1731" s="223"/>
      <c r="AH1731" s="223"/>
      <c r="AI1731" s="223"/>
      <c r="AJ1731" s="223"/>
      <c r="AK1731" s="223"/>
      <c r="AL1731" s="223"/>
      <c r="AM1731" s="223"/>
      <c r="AN1731" s="223"/>
      <c r="AO1731" s="223"/>
      <c r="AP1731" s="223"/>
      <c r="AQ1731" s="340"/>
      <c r="AR1731" s="340"/>
      <c r="AS1731" s="340"/>
      <c r="AT1731" s="340"/>
      <c r="AU1731" s="340"/>
      <c r="AV1731" s="340"/>
      <c r="AW1731" s="340"/>
      <c r="AX1731" s="340"/>
      <c r="AY1731" s="340"/>
      <c r="AZ1731" s="340"/>
      <c r="BA1731" s="340"/>
      <c r="BB1731" s="340"/>
      <c r="BC1731" s="340"/>
      <c r="BD1731" s="340"/>
      <c r="BE1731" s="340"/>
      <c r="BF1731" s="340"/>
    </row>
    <row r="1732" spans="1:58" s="249" customFormat="1">
      <c r="A1732" s="223"/>
      <c r="B1732" s="223"/>
      <c r="C1732" s="223"/>
      <c r="D1732" s="223"/>
      <c r="E1732" s="223"/>
      <c r="F1732" s="223"/>
      <c r="G1732" s="223"/>
      <c r="H1732" s="223"/>
      <c r="I1732" s="223"/>
      <c r="J1732" s="223"/>
      <c r="K1732" s="223"/>
      <c r="L1732" s="223"/>
      <c r="M1732" s="223"/>
      <c r="N1732" s="223"/>
      <c r="O1732" s="251" t="str">
        <f>IFERROR(INDEX('Pipe Table'!$A$3:$R$39,MATCH('WELD LOG'!N1732,'Pipe Table'!$A$3:$A$39,),MATCH('WELD LOG'!M1732,'Pipe Table'!$A$3:$R$3,0)),"")</f>
        <v/>
      </c>
      <c r="P1732" s="601">
        <f t="shared" si="26"/>
        <v>0</v>
      </c>
      <c r="Q1732" s="223"/>
      <c r="R1732" s="223"/>
      <c r="S1732" s="223"/>
      <c r="T1732" s="223"/>
      <c r="U1732" s="223"/>
      <c r="V1732" s="223"/>
      <c r="W1732" s="223"/>
      <c r="X1732" s="223"/>
      <c r="Y1732" s="223"/>
      <c r="Z1732" s="223"/>
      <c r="AA1732" s="223"/>
      <c r="AB1732" s="223"/>
      <c r="AC1732" s="223"/>
      <c r="AD1732" s="223"/>
      <c r="AE1732" s="223"/>
      <c r="AF1732" s="223"/>
      <c r="AG1732" s="223"/>
      <c r="AH1732" s="223"/>
      <c r="AI1732" s="223"/>
      <c r="AJ1732" s="223"/>
      <c r="AK1732" s="223"/>
      <c r="AL1732" s="223"/>
      <c r="AM1732" s="223"/>
      <c r="AN1732" s="223"/>
      <c r="AO1732" s="223"/>
      <c r="AP1732" s="223"/>
      <c r="AQ1732" s="340"/>
      <c r="AR1732" s="340"/>
      <c r="AS1732" s="340"/>
      <c r="AT1732" s="340"/>
      <c r="AU1732" s="340"/>
      <c r="AV1732" s="340"/>
      <c r="AW1732" s="340"/>
      <c r="AX1732" s="340"/>
      <c r="AY1732" s="340"/>
      <c r="AZ1732" s="340"/>
      <c r="BA1732" s="340"/>
      <c r="BB1732" s="340"/>
      <c r="BC1732" s="340"/>
      <c r="BD1732" s="340"/>
      <c r="BE1732" s="340"/>
      <c r="BF1732" s="340"/>
    </row>
    <row r="1733" spans="1:58" s="249" customFormat="1">
      <c r="A1733" s="223"/>
      <c r="B1733" s="223"/>
      <c r="C1733" s="223"/>
      <c r="D1733" s="223"/>
      <c r="E1733" s="223"/>
      <c r="F1733" s="223"/>
      <c r="G1733" s="223"/>
      <c r="H1733" s="223"/>
      <c r="I1733" s="223"/>
      <c r="J1733" s="223"/>
      <c r="K1733" s="223"/>
      <c r="L1733" s="223"/>
      <c r="M1733" s="223"/>
      <c r="N1733" s="223"/>
      <c r="O1733" s="251" t="str">
        <f>IFERROR(INDEX('Pipe Table'!$A$3:$R$39,MATCH('WELD LOG'!N1733,'Pipe Table'!$A$3:$A$39,),MATCH('WELD LOG'!M1733,'Pipe Table'!$A$3:$R$3,0)),"")</f>
        <v/>
      </c>
      <c r="P1733" s="601">
        <f t="shared" si="26"/>
        <v>0</v>
      </c>
      <c r="Q1733" s="223"/>
      <c r="R1733" s="223"/>
      <c r="S1733" s="223"/>
      <c r="T1733" s="223"/>
      <c r="U1733" s="223"/>
      <c r="V1733" s="223"/>
      <c r="W1733" s="223"/>
      <c r="X1733" s="223"/>
      <c r="Y1733" s="223"/>
      <c r="Z1733" s="223"/>
      <c r="AA1733" s="223"/>
      <c r="AB1733" s="223"/>
      <c r="AC1733" s="223"/>
      <c r="AD1733" s="223"/>
      <c r="AE1733" s="223"/>
      <c r="AF1733" s="223"/>
      <c r="AG1733" s="223"/>
      <c r="AH1733" s="223"/>
      <c r="AI1733" s="223"/>
      <c r="AJ1733" s="223"/>
      <c r="AK1733" s="223"/>
      <c r="AL1733" s="223"/>
      <c r="AM1733" s="223"/>
      <c r="AN1733" s="223"/>
      <c r="AO1733" s="223"/>
      <c r="AP1733" s="223"/>
      <c r="AQ1733" s="340"/>
      <c r="AR1733" s="340"/>
      <c r="AS1733" s="340"/>
      <c r="AT1733" s="340"/>
      <c r="AU1733" s="340"/>
      <c r="AV1733" s="340"/>
      <c r="AW1733" s="340"/>
      <c r="AX1733" s="340"/>
      <c r="AY1733" s="340"/>
      <c r="AZ1733" s="340"/>
      <c r="BA1733" s="340"/>
      <c r="BB1733" s="340"/>
      <c r="BC1733" s="340"/>
      <c r="BD1733" s="340"/>
      <c r="BE1733" s="340"/>
      <c r="BF1733" s="340"/>
    </row>
    <row r="1734" spans="1:58" s="249" customFormat="1">
      <c r="A1734" s="223"/>
      <c r="B1734" s="223"/>
      <c r="C1734" s="223"/>
      <c r="D1734" s="223"/>
      <c r="E1734" s="223"/>
      <c r="F1734" s="223"/>
      <c r="G1734" s="223"/>
      <c r="H1734" s="223"/>
      <c r="I1734" s="223"/>
      <c r="J1734" s="223"/>
      <c r="K1734" s="223"/>
      <c r="L1734" s="223"/>
      <c r="M1734" s="223"/>
      <c r="N1734" s="223"/>
      <c r="O1734" s="251" t="str">
        <f>IFERROR(INDEX('Pipe Table'!$A$3:$R$39,MATCH('WELD LOG'!N1734,'Pipe Table'!$A$3:$A$39,),MATCH('WELD LOG'!M1734,'Pipe Table'!$A$3:$R$3,0)),"")</f>
        <v/>
      </c>
      <c r="P1734" s="601">
        <f t="shared" ref="P1734:P1797" si="27">N1734*PI()</f>
        <v>0</v>
      </c>
      <c r="Q1734" s="223"/>
      <c r="R1734" s="223"/>
      <c r="S1734" s="223"/>
      <c r="T1734" s="223"/>
      <c r="U1734" s="223"/>
      <c r="V1734" s="223"/>
      <c r="W1734" s="223"/>
      <c r="X1734" s="223"/>
      <c r="Y1734" s="223"/>
      <c r="Z1734" s="223"/>
      <c r="AA1734" s="223"/>
      <c r="AB1734" s="223"/>
      <c r="AC1734" s="223"/>
      <c r="AD1734" s="223"/>
      <c r="AE1734" s="223"/>
      <c r="AF1734" s="223"/>
      <c r="AG1734" s="223"/>
      <c r="AH1734" s="223"/>
      <c r="AI1734" s="223"/>
      <c r="AJ1734" s="223"/>
      <c r="AK1734" s="223"/>
      <c r="AL1734" s="223"/>
      <c r="AM1734" s="223"/>
      <c r="AN1734" s="223"/>
      <c r="AO1734" s="223"/>
      <c r="AP1734" s="223"/>
      <c r="AQ1734" s="340"/>
      <c r="AR1734" s="340"/>
      <c r="AS1734" s="340"/>
      <c r="AT1734" s="340"/>
      <c r="AU1734" s="340"/>
      <c r="AV1734" s="340"/>
      <c r="AW1734" s="340"/>
      <c r="AX1734" s="340"/>
      <c r="AY1734" s="340"/>
      <c r="AZ1734" s="340"/>
      <c r="BA1734" s="340"/>
      <c r="BB1734" s="340"/>
      <c r="BC1734" s="340"/>
      <c r="BD1734" s="340"/>
      <c r="BE1734" s="340"/>
      <c r="BF1734" s="340"/>
    </row>
    <row r="1735" spans="1:58" s="249" customFormat="1">
      <c r="A1735" s="223"/>
      <c r="B1735" s="223"/>
      <c r="C1735" s="223"/>
      <c r="D1735" s="223"/>
      <c r="E1735" s="223"/>
      <c r="F1735" s="223"/>
      <c r="G1735" s="223"/>
      <c r="H1735" s="223"/>
      <c r="I1735" s="223"/>
      <c r="J1735" s="223"/>
      <c r="K1735" s="223"/>
      <c r="L1735" s="223"/>
      <c r="M1735" s="223"/>
      <c r="N1735" s="223"/>
      <c r="O1735" s="251" t="str">
        <f>IFERROR(INDEX('Pipe Table'!$A$3:$R$39,MATCH('WELD LOG'!N1735,'Pipe Table'!$A$3:$A$39,),MATCH('WELD LOG'!M1735,'Pipe Table'!$A$3:$R$3,0)),"")</f>
        <v/>
      </c>
      <c r="P1735" s="601">
        <f t="shared" si="27"/>
        <v>0</v>
      </c>
      <c r="Q1735" s="223"/>
      <c r="R1735" s="223"/>
      <c r="S1735" s="223"/>
      <c r="T1735" s="223"/>
      <c r="U1735" s="223"/>
      <c r="V1735" s="223"/>
      <c r="W1735" s="223"/>
      <c r="X1735" s="223"/>
      <c r="Y1735" s="223"/>
      <c r="Z1735" s="223"/>
      <c r="AA1735" s="223"/>
      <c r="AB1735" s="223"/>
      <c r="AC1735" s="223"/>
      <c r="AD1735" s="223"/>
      <c r="AE1735" s="223"/>
      <c r="AF1735" s="223"/>
      <c r="AG1735" s="223"/>
      <c r="AH1735" s="223"/>
      <c r="AI1735" s="223"/>
      <c r="AJ1735" s="223"/>
      <c r="AK1735" s="223"/>
      <c r="AL1735" s="223"/>
      <c r="AM1735" s="223"/>
      <c r="AN1735" s="223"/>
      <c r="AO1735" s="223"/>
      <c r="AP1735" s="223"/>
      <c r="AQ1735" s="340"/>
      <c r="AR1735" s="340"/>
      <c r="AS1735" s="340"/>
      <c r="AT1735" s="340"/>
      <c r="AU1735" s="340"/>
      <c r="AV1735" s="340"/>
      <c r="AW1735" s="340"/>
      <c r="AX1735" s="340"/>
      <c r="AY1735" s="340"/>
      <c r="AZ1735" s="340"/>
      <c r="BA1735" s="340"/>
      <c r="BB1735" s="340"/>
      <c r="BC1735" s="340"/>
      <c r="BD1735" s="340"/>
      <c r="BE1735" s="340"/>
      <c r="BF1735" s="340"/>
    </row>
    <row r="1736" spans="1:58" s="249" customFormat="1">
      <c r="A1736" s="223"/>
      <c r="B1736" s="223"/>
      <c r="C1736" s="223"/>
      <c r="D1736" s="223"/>
      <c r="E1736" s="223"/>
      <c r="F1736" s="223"/>
      <c r="G1736" s="223"/>
      <c r="H1736" s="223"/>
      <c r="I1736" s="223"/>
      <c r="J1736" s="223"/>
      <c r="K1736" s="223"/>
      <c r="L1736" s="223"/>
      <c r="M1736" s="223"/>
      <c r="N1736" s="223"/>
      <c r="O1736" s="251" t="str">
        <f>IFERROR(INDEX('Pipe Table'!$A$3:$R$39,MATCH('WELD LOG'!N1736,'Pipe Table'!$A$3:$A$39,),MATCH('WELD LOG'!M1736,'Pipe Table'!$A$3:$R$3,0)),"")</f>
        <v/>
      </c>
      <c r="P1736" s="601">
        <f t="shared" si="27"/>
        <v>0</v>
      </c>
      <c r="Q1736" s="223"/>
      <c r="R1736" s="223"/>
      <c r="S1736" s="223"/>
      <c r="T1736" s="223"/>
      <c r="U1736" s="223"/>
      <c r="V1736" s="223"/>
      <c r="W1736" s="223"/>
      <c r="X1736" s="223"/>
      <c r="Y1736" s="223"/>
      <c r="Z1736" s="223"/>
      <c r="AA1736" s="223"/>
      <c r="AB1736" s="223"/>
      <c r="AC1736" s="223"/>
      <c r="AD1736" s="223"/>
      <c r="AE1736" s="223"/>
      <c r="AF1736" s="223"/>
      <c r="AG1736" s="223"/>
      <c r="AH1736" s="223"/>
      <c r="AI1736" s="223"/>
      <c r="AJ1736" s="223"/>
      <c r="AK1736" s="223"/>
      <c r="AL1736" s="223"/>
      <c r="AM1736" s="223"/>
      <c r="AN1736" s="223"/>
      <c r="AO1736" s="223"/>
      <c r="AP1736" s="223"/>
      <c r="AQ1736" s="340"/>
      <c r="AR1736" s="340"/>
      <c r="AS1736" s="340"/>
      <c r="AT1736" s="340"/>
      <c r="AU1736" s="340"/>
      <c r="AV1736" s="340"/>
      <c r="AW1736" s="340"/>
      <c r="AX1736" s="340"/>
      <c r="AY1736" s="340"/>
      <c r="AZ1736" s="340"/>
      <c r="BA1736" s="340"/>
      <c r="BB1736" s="340"/>
      <c r="BC1736" s="340"/>
      <c r="BD1736" s="340"/>
      <c r="BE1736" s="340"/>
      <c r="BF1736" s="340"/>
    </row>
    <row r="1737" spans="1:58" s="249" customFormat="1">
      <c r="A1737" s="223"/>
      <c r="B1737" s="223"/>
      <c r="C1737" s="223"/>
      <c r="D1737" s="223"/>
      <c r="E1737" s="223"/>
      <c r="F1737" s="223"/>
      <c r="G1737" s="223"/>
      <c r="H1737" s="223"/>
      <c r="I1737" s="223"/>
      <c r="J1737" s="223"/>
      <c r="K1737" s="223"/>
      <c r="L1737" s="223"/>
      <c r="M1737" s="223"/>
      <c r="N1737" s="223"/>
      <c r="O1737" s="251" t="str">
        <f>IFERROR(INDEX('Pipe Table'!$A$3:$R$39,MATCH('WELD LOG'!N1737,'Pipe Table'!$A$3:$A$39,),MATCH('WELD LOG'!M1737,'Pipe Table'!$A$3:$R$3,0)),"")</f>
        <v/>
      </c>
      <c r="P1737" s="601">
        <f t="shared" si="27"/>
        <v>0</v>
      </c>
      <c r="Q1737" s="223"/>
      <c r="R1737" s="223"/>
      <c r="S1737" s="223"/>
      <c r="T1737" s="223"/>
      <c r="U1737" s="223"/>
      <c r="V1737" s="223"/>
      <c r="W1737" s="223"/>
      <c r="X1737" s="223"/>
      <c r="Y1737" s="223"/>
      <c r="Z1737" s="223"/>
      <c r="AA1737" s="223"/>
      <c r="AB1737" s="223"/>
      <c r="AC1737" s="223"/>
      <c r="AD1737" s="223"/>
      <c r="AE1737" s="223"/>
      <c r="AF1737" s="223"/>
      <c r="AG1737" s="223"/>
      <c r="AH1737" s="223"/>
      <c r="AI1737" s="223"/>
      <c r="AJ1737" s="223"/>
      <c r="AK1737" s="223"/>
      <c r="AL1737" s="223"/>
      <c r="AM1737" s="223"/>
      <c r="AN1737" s="223"/>
      <c r="AO1737" s="223"/>
      <c r="AP1737" s="223"/>
      <c r="AQ1737" s="340"/>
      <c r="AR1737" s="340"/>
      <c r="AS1737" s="340"/>
      <c r="AT1737" s="340"/>
      <c r="AU1737" s="340"/>
      <c r="AV1737" s="340"/>
      <c r="AW1737" s="340"/>
      <c r="AX1737" s="340"/>
      <c r="AY1737" s="340"/>
      <c r="AZ1737" s="340"/>
      <c r="BA1737" s="340"/>
      <c r="BB1737" s="340"/>
      <c r="BC1737" s="340"/>
      <c r="BD1737" s="340"/>
      <c r="BE1737" s="340"/>
      <c r="BF1737" s="340"/>
    </row>
    <row r="1738" spans="1:58" s="249" customFormat="1">
      <c r="A1738" s="223"/>
      <c r="B1738" s="223"/>
      <c r="C1738" s="223"/>
      <c r="D1738" s="223"/>
      <c r="E1738" s="223"/>
      <c r="F1738" s="223"/>
      <c r="G1738" s="223"/>
      <c r="H1738" s="223"/>
      <c r="I1738" s="223"/>
      <c r="J1738" s="223"/>
      <c r="K1738" s="223"/>
      <c r="L1738" s="223"/>
      <c r="M1738" s="223"/>
      <c r="N1738" s="223"/>
      <c r="O1738" s="251" t="str">
        <f>IFERROR(INDEX('Pipe Table'!$A$3:$R$39,MATCH('WELD LOG'!N1738,'Pipe Table'!$A$3:$A$39,),MATCH('WELD LOG'!M1738,'Pipe Table'!$A$3:$R$3,0)),"")</f>
        <v/>
      </c>
      <c r="P1738" s="601">
        <f t="shared" si="27"/>
        <v>0</v>
      </c>
      <c r="Q1738" s="223"/>
      <c r="R1738" s="223"/>
      <c r="S1738" s="223"/>
      <c r="T1738" s="223"/>
      <c r="U1738" s="223"/>
      <c r="V1738" s="223"/>
      <c r="W1738" s="223"/>
      <c r="X1738" s="223"/>
      <c r="Y1738" s="223"/>
      <c r="Z1738" s="223"/>
      <c r="AA1738" s="223"/>
      <c r="AB1738" s="223"/>
      <c r="AC1738" s="223"/>
      <c r="AD1738" s="223"/>
      <c r="AE1738" s="223"/>
      <c r="AF1738" s="223"/>
      <c r="AG1738" s="223"/>
      <c r="AH1738" s="223"/>
      <c r="AI1738" s="223"/>
      <c r="AJ1738" s="223"/>
      <c r="AK1738" s="223"/>
      <c r="AL1738" s="223"/>
      <c r="AM1738" s="223"/>
      <c r="AN1738" s="223"/>
      <c r="AO1738" s="223"/>
      <c r="AP1738" s="223"/>
      <c r="AQ1738" s="340"/>
      <c r="AR1738" s="340"/>
      <c r="AS1738" s="340"/>
      <c r="AT1738" s="340"/>
      <c r="AU1738" s="340"/>
      <c r="AV1738" s="340"/>
      <c r="AW1738" s="340"/>
      <c r="AX1738" s="340"/>
      <c r="AY1738" s="340"/>
      <c r="AZ1738" s="340"/>
      <c r="BA1738" s="340"/>
      <c r="BB1738" s="340"/>
      <c r="BC1738" s="340"/>
      <c r="BD1738" s="340"/>
      <c r="BE1738" s="340"/>
      <c r="BF1738" s="340"/>
    </row>
    <row r="1739" spans="1:58" s="249" customFormat="1">
      <c r="A1739" s="223"/>
      <c r="B1739" s="223"/>
      <c r="C1739" s="223"/>
      <c r="D1739" s="223"/>
      <c r="E1739" s="223"/>
      <c r="F1739" s="223"/>
      <c r="G1739" s="223"/>
      <c r="H1739" s="223"/>
      <c r="I1739" s="223"/>
      <c r="J1739" s="223"/>
      <c r="K1739" s="223"/>
      <c r="L1739" s="223"/>
      <c r="M1739" s="223"/>
      <c r="N1739" s="223"/>
      <c r="O1739" s="251" t="str">
        <f>IFERROR(INDEX('Pipe Table'!$A$3:$R$39,MATCH('WELD LOG'!N1739,'Pipe Table'!$A$3:$A$39,),MATCH('WELD LOG'!M1739,'Pipe Table'!$A$3:$R$3,0)),"")</f>
        <v/>
      </c>
      <c r="P1739" s="601">
        <f t="shared" si="27"/>
        <v>0</v>
      </c>
      <c r="Q1739" s="223"/>
      <c r="R1739" s="223"/>
      <c r="S1739" s="223"/>
      <c r="T1739" s="223"/>
      <c r="U1739" s="223"/>
      <c r="V1739" s="223"/>
      <c r="W1739" s="223"/>
      <c r="X1739" s="223"/>
      <c r="Y1739" s="223"/>
      <c r="Z1739" s="223"/>
      <c r="AA1739" s="223"/>
      <c r="AB1739" s="223"/>
      <c r="AC1739" s="223"/>
      <c r="AD1739" s="223"/>
      <c r="AE1739" s="223"/>
      <c r="AF1739" s="223"/>
      <c r="AG1739" s="223"/>
      <c r="AH1739" s="223"/>
      <c r="AI1739" s="223"/>
      <c r="AJ1739" s="223"/>
      <c r="AK1739" s="223"/>
      <c r="AL1739" s="223"/>
      <c r="AM1739" s="223"/>
      <c r="AN1739" s="223"/>
      <c r="AO1739" s="223"/>
      <c r="AP1739" s="223"/>
      <c r="AQ1739" s="340"/>
      <c r="AR1739" s="340"/>
      <c r="AS1739" s="340"/>
      <c r="AT1739" s="340"/>
      <c r="AU1739" s="340"/>
      <c r="AV1739" s="340"/>
      <c r="AW1739" s="340"/>
      <c r="AX1739" s="340"/>
      <c r="AY1739" s="340"/>
      <c r="AZ1739" s="340"/>
      <c r="BA1739" s="340"/>
      <c r="BB1739" s="340"/>
      <c r="BC1739" s="340"/>
      <c r="BD1739" s="340"/>
      <c r="BE1739" s="340"/>
      <c r="BF1739" s="340"/>
    </row>
    <row r="1740" spans="1:58" s="249" customFormat="1">
      <c r="A1740" s="223"/>
      <c r="B1740" s="223"/>
      <c r="C1740" s="223"/>
      <c r="D1740" s="223"/>
      <c r="E1740" s="223"/>
      <c r="F1740" s="223"/>
      <c r="G1740" s="223"/>
      <c r="H1740" s="223"/>
      <c r="I1740" s="223"/>
      <c r="J1740" s="223"/>
      <c r="K1740" s="223"/>
      <c r="L1740" s="223"/>
      <c r="M1740" s="223"/>
      <c r="N1740" s="223"/>
      <c r="O1740" s="251" t="str">
        <f>IFERROR(INDEX('Pipe Table'!$A$3:$R$39,MATCH('WELD LOG'!N1740,'Pipe Table'!$A$3:$A$39,),MATCH('WELD LOG'!M1740,'Pipe Table'!$A$3:$R$3,0)),"")</f>
        <v/>
      </c>
      <c r="P1740" s="601">
        <f t="shared" si="27"/>
        <v>0</v>
      </c>
      <c r="Q1740" s="223"/>
      <c r="R1740" s="223"/>
      <c r="S1740" s="223"/>
      <c r="T1740" s="223"/>
      <c r="U1740" s="223"/>
      <c r="V1740" s="223"/>
      <c r="W1740" s="223"/>
      <c r="X1740" s="223"/>
      <c r="Y1740" s="223"/>
      <c r="Z1740" s="223"/>
      <c r="AA1740" s="223"/>
      <c r="AB1740" s="223"/>
      <c r="AC1740" s="223"/>
      <c r="AD1740" s="223"/>
      <c r="AE1740" s="223"/>
      <c r="AF1740" s="223"/>
      <c r="AG1740" s="223"/>
      <c r="AH1740" s="223"/>
      <c r="AI1740" s="223"/>
      <c r="AJ1740" s="223"/>
      <c r="AK1740" s="223"/>
      <c r="AL1740" s="223"/>
      <c r="AM1740" s="223"/>
      <c r="AN1740" s="223"/>
      <c r="AO1740" s="223"/>
      <c r="AP1740" s="223"/>
      <c r="AQ1740" s="340"/>
      <c r="AR1740" s="340"/>
      <c r="AS1740" s="340"/>
      <c r="AT1740" s="340"/>
      <c r="AU1740" s="340"/>
      <c r="AV1740" s="340"/>
      <c r="AW1740" s="340"/>
      <c r="AX1740" s="340"/>
      <c r="AY1740" s="340"/>
      <c r="AZ1740" s="340"/>
      <c r="BA1740" s="340"/>
      <c r="BB1740" s="340"/>
      <c r="BC1740" s="340"/>
      <c r="BD1740" s="340"/>
      <c r="BE1740" s="340"/>
      <c r="BF1740" s="340"/>
    </row>
    <row r="1741" spans="1:58" s="249" customFormat="1">
      <c r="A1741" s="223"/>
      <c r="B1741" s="223"/>
      <c r="C1741" s="223"/>
      <c r="D1741" s="223"/>
      <c r="E1741" s="223"/>
      <c r="F1741" s="223"/>
      <c r="G1741" s="223"/>
      <c r="H1741" s="223"/>
      <c r="I1741" s="223"/>
      <c r="J1741" s="223"/>
      <c r="K1741" s="223"/>
      <c r="L1741" s="223"/>
      <c r="M1741" s="223"/>
      <c r="N1741" s="223"/>
      <c r="O1741" s="251" t="str">
        <f>IFERROR(INDEX('Pipe Table'!$A$3:$R$39,MATCH('WELD LOG'!N1741,'Pipe Table'!$A$3:$A$39,),MATCH('WELD LOG'!M1741,'Pipe Table'!$A$3:$R$3,0)),"")</f>
        <v/>
      </c>
      <c r="P1741" s="601">
        <f t="shared" si="27"/>
        <v>0</v>
      </c>
      <c r="Q1741" s="223"/>
      <c r="R1741" s="223"/>
      <c r="S1741" s="223"/>
      <c r="T1741" s="223"/>
      <c r="U1741" s="223"/>
      <c r="V1741" s="223"/>
      <c r="W1741" s="223"/>
      <c r="X1741" s="223"/>
      <c r="Y1741" s="223"/>
      <c r="Z1741" s="223"/>
      <c r="AA1741" s="223"/>
      <c r="AB1741" s="223"/>
      <c r="AC1741" s="223"/>
      <c r="AD1741" s="223"/>
      <c r="AE1741" s="223"/>
      <c r="AF1741" s="223"/>
      <c r="AG1741" s="223"/>
      <c r="AH1741" s="223"/>
      <c r="AI1741" s="223"/>
      <c r="AJ1741" s="223"/>
      <c r="AK1741" s="223"/>
      <c r="AL1741" s="223"/>
      <c r="AM1741" s="223"/>
      <c r="AN1741" s="223"/>
      <c r="AO1741" s="223"/>
      <c r="AP1741" s="223"/>
      <c r="AQ1741" s="340"/>
      <c r="AR1741" s="340"/>
      <c r="AS1741" s="340"/>
      <c r="AT1741" s="340"/>
      <c r="AU1741" s="340"/>
      <c r="AV1741" s="340"/>
      <c r="AW1741" s="340"/>
      <c r="AX1741" s="340"/>
      <c r="AY1741" s="340"/>
      <c r="AZ1741" s="340"/>
      <c r="BA1741" s="340"/>
      <c r="BB1741" s="340"/>
      <c r="BC1741" s="340"/>
      <c r="BD1741" s="340"/>
      <c r="BE1741" s="340"/>
      <c r="BF1741" s="340"/>
    </row>
    <row r="1742" spans="1:58" s="249" customFormat="1">
      <c r="A1742" s="223"/>
      <c r="B1742" s="223"/>
      <c r="C1742" s="223"/>
      <c r="D1742" s="223"/>
      <c r="E1742" s="223"/>
      <c r="F1742" s="223"/>
      <c r="G1742" s="223"/>
      <c r="H1742" s="223"/>
      <c r="I1742" s="223"/>
      <c r="J1742" s="223"/>
      <c r="K1742" s="223"/>
      <c r="L1742" s="223"/>
      <c r="M1742" s="223"/>
      <c r="N1742" s="223"/>
      <c r="O1742" s="251" t="str">
        <f>IFERROR(INDEX('Pipe Table'!$A$3:$R$39,MATCH('WELD LOG'!N1742,'Pipe Table'!$A$3:$A$39,),MATCH('WELD LOG'!M1742,'Pipe Table'!$A$3:$R$3,0)),"")</f>
        <v/>
      </c>
      <c r="P1742" s="601">
        <f t="shared" si="27"/>
        <v>0</v>
      </c>
      <c r="Q1742" s="223"/>
      <c r="R1742" s="223"/>
      <c r="S1742" s="223"/>
      <c r="T1742" s="223"/>
      <c r="U1742" s="223"/>
      <c r="V1742" s="223"/>
      <c r="W1742" s="223"/>
      <c r="X1742" s="223"/>
      <c r="Y1742" s="223"/>
      <c r="Z1742" s="223"/>
      <c r="AA1742" s="223"/>
      <c r="AB1742" s="223"/>
      <c r="AC1742" s="223"/>
      <c r="AD1742" s="223"/>
      <c r="AE1742" s="223"/>
      <c r="AF1742" s="223"/>
      <c r="AG1742" s="223"/>
      <c r="AH1742" s="223"/>
      <c r="AI1742" s="223"/>
      <c r="AJ1742" s="223"/>
      <c r="AK1742" s="223"/>
      <c r="AL1742" s="223"/>
      <c r="AM1742" s="223"/>
      <c r="AN1742" s="223"/>
      <c r="AO1742" s="223"/>
      <c r="AP1742" s="223"/>
      <c r="AQ1742" s="340"/>
      <c r="AR1742" s="340"/>
      <c r="AS1742" s="340"/>
      <c r="AT1742" s="340"/>
      <c r="AU1742" s="340"/>
      <c r="AV1742" s="340"/>
      <c r="AW1742" s="340"/>
      <c r="AX1742" s="340"/>
      <c r="AY1742" s="340"/>
      <c r="AZ1742" s="340"/>
      <c r="BA1742" s="340"/>
      <c r="BB1742" s="340"/>
      <c r="BC1742" s="340"/>
      <c r="BD1742" s="340"/>
      <c r="BE1742" s="340"/>
      <c r="BF1742" s="340"/>
    </row>
    <row r="1743" spans="1:58" s="249" customFormat="1">
      <c r="A1743" s="223"/>
      <c r="B1743" s="223"/>
      <c r="C1743" s="223"/>
      <c r="D1743" s="223"/>
      <c r="E1743" s="223"/>
      <c r="F1743" s="223"/>
      <c r="G1743" s="223"/>
      <c r="H1743" s="223"/>
      <c r="I1743" s="223"/>
      <c r="J1743" s="223"/>
      <c r="K1743" s="223"/>
      <c r="L1743" s="223"/>
      <c r="M1743" s="223"/>
      <c r="N1743" s="223"/>
      <c r="O1743" s="251" t="str">
        <f>IFERROR(INDEX('Pipe Table'!$A$3:$R$39,MATCH('WELD LOG'!N1743,'Pipe Table'!$A$3:$A$39,),MATCH('WELD LOG'!M1743,'Pipe Table'!$A$3:$R$3,0)),"")</f>
        <v/>
      </c>
      <c r="P1743" s="601">
        <f t="shared" si="27"/>
        <v>0</v>
      </c>
      <c r="Q1743" s="223"/>
      <c r="R1743" s="223"/>
      <c r="S1743" s="223"/>
      <c r="T1743" s="223"/>
      <c r="U1743" s="223"/>
      <c r="V1743" s="223"/>
      <c r="W1743" s="223"/>
      <c r="X1743" s="223"/>
      <c r="Y1743" s="223"/>
      <c r="Z1743" s="223"/>
      <c r="AA1743" s="223"/>
      <c r="AB1743" s="223"/>
      <c r="AC1743" s="223"/>
      <c r="AD1743" s="223"/>
      <c r="AE1743" s="223"/>
      <c r="AF1743" s="223"/>
      <c r="AG1743" s="223"/>
      <c r="AH1743" s="223"/>
      <c r="AI1743" s="223"/>
      <c r="AJ1743" s="223"/>
      <c r="AK1743" s="223"/>
      <c r="AL1743" s="223"/>
      <c r="AM1743" s="223"/>
      <c r="AN1743" s="223"/>
      <c r="AO1743" s="223"/>
      <c r="AP1743" s="223"/>
      <c r="AQ1743" s="340"/>
      <c r="AR1743" s="340"/>
      <c r="AS1743" s="340"/>
      <c r="AT1743" s="340"/>
      <c r="AU1743" s="340"/>
      <c r="AV1743" s="340"/>
      <c r="AW1743" s="340"/>
      <c r="AX1743" s="340"/>
      <c r="AY1743" s="340"/>
      <c r="AZ1743" s="340"/>
      <c r="BA1743" s="340"/>
      <c r="BB1743" s="340"/>
      <c r="BC1743" s="340"/>
      <c r="BD1743" s="340"/>
      <c r="BE1743" s="340"/>
      <c r="BF1743" s="340"/>
    </row>
    <row r="1744" spans="1:58" s="249" customFormat="1">
      <c r="A1744" s="223"/>
      <c r="B1744" s="223"/>
      <c r="C1744" s="223"/>
      <c r="D1744" s="223"/>
      <c r="E1744" s="223"/>
      <c r="F1744" s="223"/>
      <c r="G1744" s="223"/>
      <c r="H1744" s="223"/>
      <c r="I1744" s="223"/>
      <c r="J1744" s="223"/>
      <c r="K1744" s="223"/>
      <c r="L1744" s="223"/>
      <c r="M1744" s="223"/>
      <c r="N1744" s="223"/>
      <c r="O1744" s="251" t="str">
        <f>IFERROR(INDEX('Pipe Table'!$A$3:$R$39,MATCH('WELD LOG'!N1744,'Pipe Table'!$A$3:$A$39,),MATCH('WELD LOG'!M1744,'Pipe Table'!$A$3:$R$3,0)),"")</f>
        <v/>
      </c>
      <c r="P1744" s="601">
        <f t="shared" si="27"/>
        <v>0</v>
      </c>
      <c r="Q1744" s="223"/>
      <c r="R1744" s="223"/>
      <c r="S1744" s="223"/>
      <c r="T1744" s="223"/>
      <c r="U1744" s="223"/>
      <c r="V1744" s="223"/>
      <c r="W1744" s="223"/>
      <c r="X1744" s="223"/>
      <c r="Y1744" s="223"/>
      <c r="Z1744" s="223"/>
      <c r="AA1744" s="223"/>
      <c r="AB1744" s="223"/>
      <c r="AC1744" s="223"/>
      <c r="AD1744" s="223"/>
      <c r="AE1744" s="223"/>
      <c r="AF1744" s="223"/>
      <c r="AG1744" s="223"/>
      <c r="AH1744" s="223"/>
      <c r="AI1744" s="223"/>
      <c r="AJ1744" s="223"/>
      <c r="AK1744" s="223"/>
      <c r="AL1744" s="223"/>
      <c r="AM1744" s="223"/>
      <c r="AN1744" s="223"/>
      <c r="AO1744" s="223"/>
      <c r="AP1744" s="223"/>
      <c r="AQ1744" s="340"/>
      <c r="AR1744" s="340"/>
      <c r="AS1744" s="340"/>
      <c r="AT1744" s="340"/>
      <c r="AU1744" s="340"/>
      <c r="AV1744" s="340"/>
      <c r="AW1744" s="340"/>
      <c r="AX1744" s="340"/>
      <c r="AY1744" s="340"/>
      <c r="AZ1744" s="340"/>
      <c r="BA1744" s="340"/>
      <c r="BB1744" s="340"/>
      <c r="BC1744" s="340"/>
      <c r="BD1744" s="340"/>
      <c r="BE1744" s="340"/>
      <c r="BF1744" s="340"/>
    </row>
    <row r="1745" spans="1:58" s="249" customFormat="1">
      <c r="A1745" s="223"/>
      <c r="B1745" s="223"/>
      <c r="C1745" s="223"/>
      <c r="D1745" s="223"/>
      <c r="E1745" s="223"/>
      <c r="F1745" s="223"/>
      <c r="G1745" s="223"/>
      <c r="H1745" s="223"/>
      <c r="I1745" s="223"/>
      <c r="J1745" s="223"/>
      <c r="K1745" s="223"/>
      <c r="L1745" s="223"/>
      <c r="M1745" s="223"/>
      <c r="N1745" s="223"/>
      <c r="O1745" s="251" t="str">
        <f>IFERROR(INDEX('Pipe Table'!$A$3:$R$39,MATCH('WELD LOG'!N1745,'Pipe Table'!$A$3:$A$39,),MATCH('WELD LOG'!M1745,'Pipe Table'!$A$3:$R$3,0)),"")</f>
        <v/>
      </c>
      <c r="P1745" s="601">
        <f t="shared" si="27"/>
        <v>0</v>
      </c>
      <c r="Q1745" s="223"/>
      <c r="R1745" s="223"/>
      <c r="S1745" s="223"/>
      <c r="T1745" s="223"/>
      <c r="U1745" s="223"/>
      <c r="V1745" s="223"/>
      <c r="W1745" s="223"/>
      <c r="X1745" s="223"/>
      <c r="Y1745" s="223"/>
      <c r="Z1745" s="223"/>
      <c r="AA1745" s="223"/>
      <c r="AB1745" s="223"/>
      <c r="AC1745" s="223"/>
      <c r="AD1745" s="223"/>
      <c r="AE1745" s="223"/>
      <c r="AF1745" s="223"/>
      <c r="AG1745" s="223"/>
      <c r="AH1745" s="223"/>
      <c r="AI1745" s="223"/>
      <c r="AJ1745" s="223"/>
      <c r="AK1745" s="223"/>
      <c r="AL1745" s="223"/>
      <c r="AM1745" s="223"/>
      <c r="AN1745" s="223"/>
      <c r="AO1745" s="223"/>
      <c r="AP1745" s="223"/>
      <c r="AQ1745" s="340"/>
      <c r="AR1745" s="340"/>
      <c r="AS1745" s="340"/>
      <c r="AT1745" s="340"/>
      <c r="AU1745" s="340"/>
      <c r="AV1745" s="340"/>
      <c r="AW1745" s="340"/>
      <c r="AX1745" s="340"/>
      <c r="AY1745" s="340"/>
      <c r="AZ1745" s="340"/>
      <c r="BA1745" s="340"/>
      <c r="BB1745" s="340"/>
      <c r="BC1745" s="340"/>
      <c r="BD1745" s="340"/>
      <c r="BE1745" s="340"/>
      <c r="BF1745" s="340"/>
    </row>
    <row r="1746" spans="1:58" s="249" customFormat="1">
      <c r="A1746" s="223"/>
      <c r="B1746" s="223"/>
      <c r="C1746" s="223"/>
      <c r="D1746" s="223"/>
      <c r="E1746" s="223"/>
      <c r="F1746" s="223"/>
      <c r="G1746" s="223"/>
      <c r="H1746" s="223"/>
      <c r="I1746" s="223"/>
      <c r="J1746" s="223"/>
      <c r="K1746" s="223"/>
      <c r="L1746" s="223"/>
      <c r="M1746" s="223"/>
      <c r="N1746" s="223"/>
      <c r="O1746" s="251" t="str">
        <f>IFERROR(INDEX('Pipe Table'!$A$3:$R$39,MATCH('WELD LOG'!N1746,'Pipe Table'!$A$3:$A$39,),MATCH('WELD LOG'!M1746,'Pipe Table'!$A$3:$R$3,0)),"")</f>
        <v/>
      </c>
      <c r="P1746" s="601">
        <f t="shared" si="27"/>
        <v>0</v>
      </c>
      <c r="Q1746" s="223"/>
      <c r="R1746" s="223"/>
      <c r="S1746" s="223"/>
      <c r="T1746" s="223"/>
      <c r="U1746" s="223"/>
      <c r="V1746" s="223"/>
      <c r="W1746" s="223"/>
      <c r="X1746" s="223"/>
      <c r="Y1746" s="223"/>
      <c r="Z1746" s="223"/>
      <c r="AA1746" s="223"/>
      <c r="AB1746" s="223"/>
      <c r="AC1746" s="223"/>
      <c r="AD1746" s="223"/>
      <c r="AE1746" s="223"/>
      <c r="AF1746" s="223"/>
      <c r="AG1746" s="223"/>
      <c r="AH1746" s="223"/>
      <c r="AI1746" s="223"/>
      <c r="AJ1746" s="223"/>
      <c r="AK1746" s="223"/>
      <c r="AL1746" s="223"/>
      <c r="AM1746" s="223"/>
      <c r="AN1746" s="223"/>
      <c r="AO1746" s="223"/>
      <c r="AP1746" s="223"/>
      <c r="AQ1746" s="340"/>
      <c r="AR1746" s="340"/>
      <c r="AS1746" s="340"/>
      <c r="AT1746" s="340"/>
      <c r="AU1746" s="340"/>
      <c r="AV1746" s="340"/>
      <c r="AW1746" s="340"/>
      <c r="AX1746" s="340"/>
      <c r="AY1746" s="340"/>
      <c r="AZ1746" s="340"/>
      <c r="BA1746" s="340"/>
      <c r="BB1746" s="340"/>
      <c r="BC1746" s="340"/>
      <c r="BD1746" s="340"/>
      <c r="BE1746" s="340"/>
      <c r="BF1746" s="340"/>
    </row>
    <row r="1747" spans="1:58" s="249" customFormat="1">
      <c r="A1747" s="223"/>
      <c r="B1747" s="223"/>
      <c r="C1747" s="223"/>
      <c r="D1747" s="223"/>
      <c r="E1747" s="223"/>
      <c r="F1747" s="223"/>
      <c r="G1747" s="223"/>
      <c r="H1747" s="223"/>
      <c r="I1747" s="223"/>
      <c r="J1747" s="223"/>
      <c r="K1747" s="223"/>
      <c r="L1747" s="223"/>
      <c r="M1747" s="223"/>
      <c r="N1747" s="223"/>
      <c r="O1747" s="251" t="str">
        <f>IFERROR(INDEX('Pipe Table'!$A$3:$R$39,MATCH('WELD LOG'!N1747,'Pipe Table'!$A$3:$A$39,),MATCH('WELD LOG'!M1747,'Pipe Table'!$A$3:$R$3,0)),"")</f>
        <v/>
      </c>
      <c r="P1747" s="601">
        <f t="shared" si="27"/>
        <v>0</v>
      </c>
      <c r="Q1747" s="223"/>
      <c r="R1747" s="223"/>
      <c r="S1747" s="223"/>
      <c r="T1747" s="223"/>
      <c r="U1747" s="223"/>
      <c r="V1747" s="223"/>
      <c r="W1747" s="223"/>
      <c r="X1747" s="223"/>
      <c r="Y1747" s="223"/>
      <c r="Z1747" s="223"/>
      <c r="AA1747" s="223"/>
      <c r="AB1747" s="223"/>
      <c r="AC1747" s="223"/>
      <c r="AD1747" s="223"/>
      <c r="AE1747" s="223"/>
      <c r="AF1747" s="223"/>
      <c r="AG1747" s="223"/>
      <c r="AH1747" s="223"/>
      <c r="AI1747" s="223"/>
      <c r="AJ1747" s="223"/>
      <c r="AK1747" s="223"/>
      <c r="AL1747" s="223"/>
      <c r="AM1747" s="223"/>
      <c r="AN1747" s="223"/>
      <c r="AO1747" s="223"/>
      <c r="AP1747" s="223"/>
      <c r="AQ1747" s="340"/>
      <c r="AR1747" s="340"/>
      <c r="AS1747" s="340"/>
      <c r="AT1747" s="340"/>
      <c r="AU1747" s="340"/>
      <c r="AV1747" s="340"/>
      <c r="AW1747" s="340"/>
      <c r="AX1747" s="340"/>
      <c r="AY1747" s="340"/>
      <c r="AZ1747" s="340"/>
      <c r="BA1747" s="340"/>
      <c r="BB1747" s="340"/>
      <c r="BC1747" s="340"/>
      <c r="BD1747" s="340"/>
      <c r="BE1747" s="340"/>
      <c r="BF1747" s="340"/>
    </row>
    <row r="1748" spans="1:58" s="249" customFormat="1">
      <c r="A1748" s="223"/>
      <c r="B1748" s="223"/>
      <c r="C1748" s="223"/>
      <c r="D1748" s="223"/>
      <c r="E1748" s="223"/>
      <c r="F1748" s="223"/>
      <c r="G1748" s="223"/>
      <c r="H1748" s="223"/>
      <c r="I1748" s="223"/>
      <c r="J1748" s="223"/>
      <c r="K1748" s="223"/>
      <c r="L1748" s="223"/>
      <c r="M1748" s="223"/>
      <c r="N1748" s="223"/>
      <c r="O1748" s="251" t="str">
        <f>IFERROR(INDEX('Pipe Table'!$A$3:$R$39,MATCH('WELD LOG'!N1748,'Pipe Table'!$A$3:$A$39,),MATCH('WELD LOG'!M1748,'Pipe Table'!$A$3:$R$3,0)),"")</f>
        <v/>
      </c>
      <c r="P1748" s="601">
        <f t="shared" si="27"/>
        <v>0</v>
      </c>
      <c r="Q1748" s="223"/>
      <c r="R1748" s="223"/>
      <c r="S1748" s="223"/>
      <c r="T1748" s="223"/>
      <c r="U1748" s="223"/>
      <c r="V1748" s="223"/>
      <c r="W1748" s="223"/>
      <c r="X1748" s="223"/>
      <c r="Y1748" s="223"/>
      <c r="Z1748" s="223"/>
      <c r="AA1748" s="223"/>
      <c r="AB1748" s="223"/>
      <c r="AC1748" s="223"/>
      <c r="AD1748" s="223"/>
      <c r="AE1748" s="223"/>
      <c r="AF1748" s="223"/>
      <c r="AG1748" s="223"/>
      <c r="AH1748" s="223"/>
      <c r="AI1748" s="223"/>
      <c r="AJ1748" s="223"/>
      <c r="AK1748" s="223"/>
      <c r="AL1748" s="223"/>
      <c r="AM1748" s="223"/>
      <c r="AN1748" s="223"/>
      <c r="AO1748" s="223"/>
      <c r="AP1748" s="223"/>
      <c r="AQ1748" s="340"/>
      <c r="AR1748" s="340"/>
      <c r="AS1748" s="340"/>
      <c r="AT1748" s="340"/>
      <c r="AU1748" s="340"/>
      <c r="AV1748" s="340"/>
      <c r="AW1748" s="340"/>
      <c r="AX1748" s="340"/>
      <c r="AY1748" s="340"/>
      <c r="AZ1748" s="340"/>
      <c r="BA1748" s="340"/>
      <c r="BB1748" s="340"/>
      <c r="BC1748" s="340"/>
      <c r="BD1748" s="340"/>
      <c r="BE1748" s="340"/>
      <c r="BF1748" s="340"/>
    </row>
    <row r="1749" spans="1:58">
      <c r="M1749" s="106"/>
      <c r="O1749" s="251" t="str">
        <f>IFERROR(INDEX('Pipe Table'!$A$3:$R$39,MATCH('WELD LOG'!N1749,'Pipe Table'!$A$3:$A$39,),MATCH('WELD LOG'!M1749,'Pipe Table'!$A$3:$R$3,0)),"")</f>
        <v/>
      </c>
      <c r="P1749" s="601">
        <f t="shared" si="27"/>
        <v>0</v>
      </c>
      <c r="T1749" s="113"/>
      <c r="U1749" s="113"/>
      <c r="V1749" s="113"/>
    </row>
    <row r="1750" spans="1:58">
      <c r="M1750" s="106"/>
      <c r="O1750" s="251" t="str">
        <f>IFERROR(INDEX('Pipe Table'!$A$3:$R$39,MATCH('WELD LOG'!N1750,'Pipe Table'!$A$3:$A$39,),MATCH('WELD LOG'!M1750,'Pipe Table'!$A$3:$R$3,0)),"")</f>
        <v/>
      </c>
      <c r="P1750" s="601">
        <f t="shared" si="27"/>
        <v>0</v>
      </c>
      <c r="T1750" s="113"/>
      <c r="U1750" s="113"/>
      <c r="V1750" s="113"/>
    </row>
    <row r="1751" spans="1:58">
      <c r="M1751" s="106"/>
      <c r="O1751" s="251" t="str">
        <f>IFERROR(INDEX('Pipe Table'!$A$3:$R$39,MATCH('WELD LOG'!N1751,'Pipe Table'!$A$3:$A$39,),MATCH('WELD LOG'!M1751,'Pipe Table'!$A$3:$R$3,0)),"")</f>
        <v/>
      </c>
      <c r="P1751" s="601">
        <f t="shared" si="27"/>
        <v>0</v>
      </c>
      <c r="T1751" s="113"/>
      <c r="U1751" s="113"/>
      <c r="V1751" s="113"/>
    </row>
    <row r="1752" spans="1:58">
      <c r="M1752" s="106"/>
      <c r="O1752" s="251" t="str">
        <f>IFERROR(INDEX('Pipe Table'!$A$3:$R$39,MATCH('WELD LOG'!N1752,'Pipe Table'!$A$3:$A$39,),MATCH('WELD LOG'!M1752,'Pipe Table'!$A$3:$R$3,0)),"")</f>
        <v/>
      </c>
      <c r="P1752" s="601">
        <f t="shared" si="27"/>
        <v>0</v>
      </c>
      <c r="T1752" s="113"/>
      <c r="U1752" s="113"/>
      <c r="V1752" s="113"/>
    </row>
    <row r="1753" spans="1:58">
      <c r="M1753" s="106"/>
      <c r="O1753" s="251" t="str">
        <f>IFERROR(INDEX('Pipe Table'!$A$3:$R$39,MATCH('WELD LOG'!N1753,'Pipe Table'!$A$3:$A$39,),MATCH('WELD LOG'!M1753,'Pipe Table'!$A$3:$R$3,0)),"")</f>
        <v/>
      </c>
      <c r="P1753" s="601">
        <f t="shared" si="27"/>
        <v>0</v>
      </c>
      <c r="T1753" s="113"/>
      <c r="U1753" s="113"/>
      <c r="V1753" s="113"/>
    </row>
    <row r="1754" spans="1:58">
      <c r="M1754" s="106"/>
      <c r="O1754" s="251" t="str">
        <f>IFERROR(INDEX('Pipe Table'!$A$3:$R$39,MATCH('WELD LOG'!N1754,'Pipe Table'!$A$3:$A$39,),MATCH('WELD LOG'!M1754,'Pipe Table'!$A$3:$R$3,0)),"")</f>
        <v/>
      </c>
      <c r="P1754" s="601">
        <f t="shared" si="27"/>
        <v>0</v>
      </c>
      <c r="T1754" s="113"/>
      <c r="U1754" s="113"/>
      <c r="V1754" s="113"/>
    </row>
    <row r="1755" spans="1:58">
      <c r="M1755" s="106"/>
      <c r="O1755" s="251" t="str">
        <f>IFERROR(INDEX('Pipe Table'!$A$3:$R$39,MATCH('WELD LOG'!N1755,'Pipe Table'!$A$3:$A$39,),MATCH('WELD LOG'!M1755,'Pipe Table'!$A$3:$R$3,0)),"")</f>
        <v/>
      </c>
      <c r="P1755" s="601">
        <f t="shared" si="27"/>
        <v>0</v>
      </c>
      <c r="T1755" s="113"/>
      <c r="U1755" s="113"/>
      <c r="V1755" s="113"/>
    </row>
    <row r="1756" spans="1:58">
      <c r="M1756" s="106"/>
      <c r="O1756" s="251" t="str">
        <f>IFERROR(INDEX('Pipe Table'!$A$3:$R$39,MATCH('WELD LOG'!N1756,'Pipe Table'!$A$3:$A$39,),MATCH('WELD LOG'!M1756,'Pipe Table'!$A$3:$R$3,0)),"")</f>
        <v/>
      </c>
      <c r="P1756" s="601">
        <f t="shared" si="27"/>
        <v>0</v>
      </c>
      <c r="T1756" s="113"/>
      <c r="U1756" s="113"/>
      <c r="V1756" s="113"/>
    </row>
    <row r="1757" spans="1:58">
      <c r="M1757" s="106"/>
      <c r="O1757" s="251" t="str">
        <f>IFERROR(INDEX('Pipe Table'!$A$3:$R$39,MATCH('WELD LOG'!N1757,'Pipe Table'!$A$3:$A$39,),MATCH('WELD LOG'!M1757,'Pipe Table'!$A$3:$R$3,0)),"")</f>
        <v/>
      </c>
      <c r="P1757" s="601">
        <f t="shared" si="27"/>
        <v>0</v>
      </c>
      <c r="T1757" s="113"/>
      <c r="U1757" s="113"/>
      <c r="V1757" s="113"/>
    </row>
    <row r="1758" spans="1:58">
      <c r="M1758" s="106"/>
      <c r="O1758" s="251" t="str">
        <f>IFERROR(INDEX('Pipe Table'!$A$3:$R$39,MATCH('WELD LOG'!N1758,'Pipe Table'!$A$3:$A$39,),MATCH('WELD LOG'!M1758,'Pipe Table'!$A$3:$R$3,0)),"")</f>
        <v/>
      </c>
      <c r="P1758" s="601">
        <f t="shared" si="27"/>
        <v>0</v>
      </c>
      <c r="T1758" s="113"/>
      <c r="U1758" s="113"/>
      <c r="V1758" s="113"/>
    </row>
    <row r="1759" spans="1:58">
      <c r="M1759" s="106"/>
      <c r="O1759" s="251" t="str">
        <f>IFERROR(INDEX('Pipe Table'!$A$3:$R$39,MATCH('WELD LOG'!N1759,'Pipe Table'!$A$3:$A$39,),MATCH('WELD LOG'!M1759,'Pipe Table'!$A$3:$R$3,0)),"")</f>
        <v/>
      </c>
      <c r="P1759" s="601">
        <f t="shared" si="27"/>
        <v>0</v>
      </c>
      <c r="T1759" s="113"/>
      <c r="U1759" s="113"/>
      <c r="V1759" s="113"/>
    </row>
    <row r="1760" spans="1:58">
      <c r="M1760" s="106"/>
      <c r="O1760" s="251" t="str">
        <f>IFERROR(INDEX('Pipe Table'!$A$3:$R$39,MATCH('WELD LOG'!N1760,'Pipe Table'!$A$3:$A$39,),MATCH('WELD LOG'!M1760,'Pipe Table'!$A$3:$R$3,0)),"")</f>
        <v/>
      </c>
      <c r="P1760" s="601">
        <f t="shared" si="27"/>
        <v>0</v>
      </c>
      <c r="T1760" s="113"/>
      <c r="U1760" s="113"/>
      <c r="V1760" s="113"/>
    </row>
    <row r="1761" spans="13:22">
      <c r="M1761" s="106"/>
      <c r="O1761" s="251" t="str">
        <f>IFERROR(INDEX('Pipe Table'!$A$3:$R$39,MATCH('WELD LOG'!N1761,'Pipe Table'!$A$3:$A$39,),MATCH('WELD LOG'!M1761,'Pipe Table'!$A$3:$R$3,0)),"")</f>
        <v/>
      </c>
      <c r="P1761" s="601">
        <f t="shared" si="27"/>
        <v>0</v>
      </c>
      <c r="T1761" s="113"/>
      <c r="U1761" s="113"/>
      <c r="V1761" s="113"/>
    </row>
    <row r="1762" spans="13:22">
      <c r="M1762" s="106"/>
      <c r="O1762" s="251" t="str">
        <f>IFERROR(INDEX('Pipe Table'!$A$3:$R$39,MATCH('WELD LOG'!N1762,'Pipe Table'!$A$3:$A$39,),MATCH('WELD LOG'!M1762,'Pipe Table'!$A$3:$R$3,0)),"")</f>
        <v/>
      </c>
      <c r="P1762" s="601">
        <f t="shared" si="27"/>
        <v>0</v>
      </c>
      <c r="T1762" s="113"/>
      <c r="U1762" s="113"/>
      <c r="V1762" s="113"/>
    </row>
    <row r="1763" spans="13:22">
      <c r="M1763" s="106"/>
      <c r="O1763" s="251" t="str">
        <f>IFERROR(INDEX('Pipe Table'!$A$3:$R$39,MATCH('WELD LOG'!N1763,'Pipe Table'!$A$3:$A$39,),MATCH('WELD LOG'!M1763,'Pipe Table'!$A$3:$R$3,0)),"")</f>
        <v/>
      </c>
      <c r="P1763" s="601">
        <f t="shared" si="27"/>
        <v>0</v>
      </c>
      <c r="T1763" s="113"/>
      <c r="U1763" s="113"/>
      <c r="V1763" s="113"/>
    </row>
    <row r="1764" spans="13:22">
      <c r="M1764" s="106"/>
      <c r="O1764" s="251" t="str">
        <f>IFERROR(INDEX('Pipe Table'!$A$3:$R$39,MATCH('WELD LOG'!N1764,'Pipe Table'!$A$3:$A$39,),MATCH('WELD LOG'!M1764,'Pipe Table'!$A$3:$R$3,0)),"")</f>
        <v/>
      </c>
      <c r="P1764" s="601">
        <f t="shared" si="27"/>
        <v>0</v>
      </c>
      <c r="T1764" s="113"/>
      <c r="U1764" s="113"/>
      <c r="V1764" s="113"/>
    </row>
    <row r="1765" spans="13:22">
      <c r="M1765" s="106"/>
      <c r="O1765" s="251" t="str">
        <f>IFERROR(INDEX('Pipe Table'!$A$3:$R$39,MATCH('WELD LOG'!N1765,'Pipe Table'!$A$3:$A$39,),MATCH('WELD LOG'!M1765,'Pipe Table'!$A$3:$R$3,0)),"")</f>
        <v/>
      </c>
      <c r="P1765" s="601">
        <f t="shared" si="27"/>
        <v>0</v>
      </c>
      <c r="T1765" s="113"/>
      <c r="U1765" s="113"/>
      <c r="V1765" s="113"/>
    </row>
    <row r="1766" spans="13:22">
      <c r="M1766" s="106"/>
      <c r="O1766" s="251" t="str">
        <f>IFERROR(INDEX('Pipe Table'!$A$3:$R$39,MATCH('WELD LOG'!N1766,'Pipe Table'!$A$3:$A$39,),MATCH('WELD LOG'!M1766,'Pipe Table'!$A$3:$R$3,0)),"")</f>
        <v/>
      </c>
      <c r="P1766" s="601">
        <f t="shared" si="27"/>
        <v>0</v>
      </c>
      <c r="T1766" s="113"/>
      <c r="U1766" s="113"/>
      <c r="V1766" s="113"/>
    </row>
    <row r="1767" spans="13:22">
      <c r="M1767" s="106"/>
      <c r="O1767" s="251" t="str">
        <f>IFERROR(INDEX('Pipe Table'!$A$3:$R$39,MATCH('WELD LOG'!N1767,'Pipe Table'!$A$3:$A$39,),MATCH('WELD LOG'!M1767,'Pipe Table'!$A$3:$R$3,0)),"")</f>
        <v/>
      </c>
      <c r="P1767" s="601">
        <f t="shared" si="27"/>
        <v>0</v>
      </c>
      <c r="T1767" s="113"/>
      <c r="U1767" s="113"/>
      <c r="V1767" s="113"/>
    </row>
    <row r="1768" spans="13:22">
      <c r="M1768" s="106"/>
      <c r="O1768" s="251" t="str">
        <f>IFERROR(INDEX('Pipe Table'!$A$3:$R$39,MATCH('WELD LOG'!N1768,'Pipe Table'!$A$3:$A$39,),MATCH('WELD LOG'!M1768,'Pipe Table'!$A$3:$R$3,0)),"")</f>
        <v/>
      </c>
      <c r="P1768" s="601">
        <f t="shared" si="27"/>
        <v>0</v>
      </c>
      <c r="T1768" s="113"/>
      <c r="U1768" s="113"/>
      <c r="V1768" s="113"/>
    </row>
    <row r="1769" spans="13:22">
      <c r="M1769" s="106"/>
      <c r="O1769" s="251" t="str">
        <f>IFERROR(INDEX('Pipe Table'!$A$3:$R$39,MATCH('WELD LOG'!N1769,'Pipe Table'!$A$3:$A$39,),MATCH('WELD LOG'!M1769,'Pipe Table'!$A$3:$R$3,0)),"")</f>
        <v/>
      </c>
      <c r="P1769" s="601">
        <f t="shared" si="27"/>
        <v>0</v>
      </c>
      <c r="T1769" s="113"/>
      <c r="U1769" s="113"/>
      <c r="V1769" s="113"/>
    </row>
    <row r="1770" spans="13:22">
      <c r="M1770" s="106"/>
      <c r="O1770" s="251" t="str">
        <f>IFERROR(INDEX('Pipe Table'!$A$3:$R$39,MATCH('WELD LOG'!N1770,'Pipe Table'!$A$3:$A$39,),MATCH('WELD LOG'!M1770,'Pipe Table'!$A$3:$R$3,0)),"")</f>
        <v/>
      </c>
      <c r="P1770" s="601">
        <f t="shared" si="27"/>
        <v>0</v>
      </c>
      <c r="T1770" s="113"/>
      <c r="U1770" s="113"/>
      <c r="V1770" s="113"/>
    </row>
    <row r="1771" spans="13:22">
      <c r="M1771" s="106"/>
      <c r="O1771" s="251" t="str">
        <f>IFERROR(INDEX('Pipe Table'!$A$3:$R$39,MATCH('WELD LOG'!N1771,'Pipe Table'!$A$3:$A$39,),MATCH('WELD LOG'!M1771,'Pipe Table'!$A$3:$R$3,0)),"")</f>
        <v/>
      </c>
      <c r="P1771" s="601">
        <f t="shared" si="27"/>
        <v>0</v>
      </c>
      <c r="T1771" s="113"/>
      <c r="U1771" s="113"/>
      <c r="V1771" s="113"/>
    </row>
    <row r="1772" spans="13:22">
      <c r="M1772" s="106"/>
      <c r="O1772" s="251" t="str">
        <f>IFERROR(INDEX('Pipe Table'!$A$3:$R$39,MATCH('WELD LOG'!N1772,'Pipe Table'!$A$3:$A$39,),MATCH('WELD LOG'!M1772,'Pipe Table'!$A$3:$R$3,0)),"")</f>
        <v/>
      </c>
      <c r="P1772" s="601">
        <f t="shared" si="27"/>
        <v>0</v>
      </c>
      <c r="T1772" s="113"/>
      <c r="U1772" s="113"/>
      <c r="V1772" s="113"/>
    </row>
    <row r="1773" spans="13:22">
      <c r="M1773" s="106"/>
      <c r="O1773" s="251" t="str">
        <f>IFERROR(INDEX('Pipe Table'!$A$3:$R$39,MATCH('WELD LOG'!N1773,'Pipe Table'!$A$3:$A$39,),MATCH('WELD LOG'!M1773,'Pipe Table'!$A$3:$R$3,0)),"")</f>
        <v/>
      </c>
      <c r="P1773" s="601">
        <f t="shared" si="27"/>
        <v>0</v>
      </c>
      <c r="T1773" s="113"/>
      <c r="U1773" s="113"/>
      <c r="V1773" s="113"/>
    </row>
    <row r="1774" spans="13:22">
      <c r="M1774" s="106"/>
      <c r="O1774" s="251" t="str">
        <f>IFERROR(INDEX('Pipe Table'!$A$3:$R$39,MATCH('WELD LOG'!N1774,'Pipe Table'!$A$3:$A$39,),MATCH('WELD LOG'!M1774,'Pipe Table'!$A$3:$R$3,0)),"")</f>
        <v/>
      </c>
      <c r="P1774" s="601">
        <f t="shared" si="27"/>
        <v>0</v>
      </c>
      <c r="T1774" s="113"/>
      <c r="U1774" s="113"/>
      <c r="V1774" s="113"/>
    </row>
    <row r="1775" spans="13:22">
      <c r="M1775" s="106"/>
      <c r="O1775" s="251" t="str">
        <f>IFERROR(INDEX('Pipe Table'!$A$3:$R$39,MATCH('WELD LOG'!N1775,'Pipe Table'!$A$3:$A$39,),MATCH('WELD LOG'!M1775,'Pipe Table'!$A$3:$R$3,0)),"")</f>
        <v/>
      </c>
      <c r="P1775" s="601">
        <f t="shared" si="27"/>
        <v>0</v>
      </c>
      <c r="T1775" s="113"/>
      <c r="U1775" s="113"/>
      <c r="V1775" s="113"/>
    </row>
    <row r="1776" spans="13:22">
      <c r="M1776" s="106"/>
      <c r="O1776" s="251" t="str">
        <f>IFERROR(INDEX('Pipe Table'!$A$3:$R$39,MATCH('WELD LOG'!N1776,'Pipe Table'!$A$3:$A$39,),MATCH('WELD LOG'!M1776,'Pipe Table'!$A$3:$R$3,0)),"")</f>
        <v/>
      </c>
      <c r="P1776" s="601">
        <f t="shared" si="27"/>
        <v>0</v>
      </c>
      <c r="T1776" s="113"/>
      <c r="U1776" s="113"/>
      <c r="V1776" s="113"/>
    </row>
    <row r="1777" spans="13:22">
      <c r="M1777" s="106"/>
      <c r="O1777" s="251" t="str">
        <f>IFERROR(INDEX('Pipe Table'!$A$3:$R$39,MATCH('WELD LOG'!N1777,'Pipe Table'!$A$3:$A$39,),MATCH('WELD LOG'!M1777,'Pipe Table'!$A$3:$R$3,0)),"")</f>
        <v/>
      </c>
      <c r="P1777" s="601">
        <f t="shared" si="27"/>
        <v>0</v>
      </c>
      <c r="T1777" s="113"/>
      <c r="U1777" s="113"/>
      <c r="V1777" s="113"/>
    </row>
    <row r="1778" spans="13:22">
      <c r="M1778" s="106"/>
      <c r="O1778" s="251" t="str">
        <f>IFERROR(INDEX('Pipe Table'!$A$3:$R$39,MATCH('WELD LOG'!N1778,'Pipe Table'!$A$3:$A$39,),MATCH('WELD LOG'!M1778,'Pipe Table'!$A$3:$R$3,0)),"")</f>
        <v/>
      </c>
      <c r="P1778" s="601">
        <f t="shared" si="27"/>
        <v>0</v>
      </c>
      <c r="T1778" s="113"/>
      <c r="U1778" s="113"/>
      <c r="V1778" s="113"/>
    </row>
    <row r="1779" spans="13:22">
      <c r="M1779" s="106"/>
      <c r="O1779" s="251" t="str">
        <f>IFERROR(INDEX('Pipe Table'!$A$3:$R$39,MATCH('WELD LOG'!N1779,'Pipe Table'!$A$3:$A$39,),MATCH('WELD LOG'!M1779,'Pipe Table'!$A$3:$R$3,0)),"")</f>
        <v/>
      </c>
      <c r="P1779" s="601">
        <f t="shared" si="27"/>
        <v>0</v>
      </c>
      <c r="T1779" s="113"/>
      <c r="U1779" s="113"/>
      <c r="V1779" s="113"/>
    </row>
    <row r="1780" spans="13:22">
      <c r="M1780" s="106"/>
      <c r="O1780" s="251" t="str">
        <f>IFERROR(INDEX('Pipe Table'!$A$3:$R$39,MATCH('WELD LOG'!N1780,'Pipe Table'!$A$3:$A$39,),MATCH('WELD LOG'!M1780,'Pipe Table'!$A$3:$R$3,0)),"")</f>
        <v/>
      </c>
      <c r="P1780" s="601">
        <f t="shared" si="27"/>
        <v>0</v>
      </c>
      <c r="T1780" s="113"/>
      <c r="U1780" s="113"/>
      <c r="V1780" s="113"/>
    </row>
    <row r="1781" spans="13:22">
      <c r="M1781" s="106"/>
      <c r="O1781" s="251" t="str">
        <f>IFERROR(INDEX('Pipe Table'!$A$3:$R$39,MATCH('WELD LOG'!N1781,'Pipe Table'!$A$3:$A$39,),MATCH('WELD LOG'!M1781,'Pipe Table'!$A$3:$R$3,0)),"")</f>
        <v/>
      </c>
      <c r="P1781" s="601">
        <f t="shared" si="27"/>
        <v>0</v>
      </c>
      <c r="T1781" s="113"/>
      <c r="U1781" s="113"/>
      <c r="V1781" s="113"/>
    </row>
    <row r="1782" spans="13:22">
      <c r="M1782" s="106"/>
      <c r="O1782" s="251" t="str">
        <f>IFERROR(INDEX('Pipe Table'!$A$3:$R$39,MATCH('WELD LOG'!N1782,'Pipe Table'!$A$3:$A$39,),MATCH('WELD LOG'!M1782,'Pipe Table'!$A$3:$R$3,0)),"")</f>
        <v/>
      </c>
      <c r="P1782" s="601">
        <f t="shared" si="27"/>
        <v>0</v>
      </c>
      <c r="T1782" s="113"/>
      <c r="U1782" s="113"/>
      <c r="V1782" s="113"/>
    </row>
    <row r="1783" spans="13:22">
      <c r="M1783" s="106"/>
      <c r="O1783" s="251" t="str">
        <f>IFERROR(INDEX('Pipe Table'!$A$3:$R$39,MATCH('WELD LOG'!N1783,'Pipe Table'!$A$3:$A$39,),MATCH('WELD LOG'!M1783,'Pipe Table'!$A$3:$R$3,0)),"")</f>
        <v/>
      </c>
      <c r="P1783" s="601">
        <f t="shared" si="27"/>
        <v>0</v>
      </c>
      <c r="T1783" s="113"/>
      <c r="U1783" s="113"/>
      <c r="V1783" s="113"/>
    </row>
    <row r="1784" spans="13:22">
      <c r="M1784" s="106"/>
      <c r="O1784" s="251" t="str">
        <f>IFERROR(INDEX('Pipe Table'!$A$3:$R$39,MATCH('WELD LOG'!N1784,'Pipe Table'!$A$3:$A$39,),MATCH('WELD LOG'!M1784,'Pipe Table'!$A$3:$R$3,0)),"")</f>
        <v/>
      </c>
      <c r="P1784" s="601">
        <f t="shared" si="27"/>
        <v>0</v>
      </c>
      <c r="T1784" s="113"/>
      <c r="U1784" s="113"/>
      <c r="V1784" s="113"/>
    </row>
    <row r="1785" spans="13:22">
      <c r="M1785" s="106"/>
      <c r="O1785" s="251" t="str">
        <f>IFERROR(INDEX('Pipe Table'!$A$3:$R$39,MATCH('WELD LOG'!N1785,'Pipe Table'!$A$3:$A$39,),MATCH('WELD LOG'!M1785,'Pipe Table'!$A$3:$R$3,0)),"")</f>
        <v/>
      </c>
      <c r="P1785" s="601">
        <f t="shared" si="27"/>
        <v>0</v>
      </c>
      <c r="T1785" s="113"/>
      <c r="U1785" s="113"/>
      <c r="V1785" s="113"/>
    </row>
    <row r="1786" spans="13:22">
      <c r="M1786" s="106"/>
      <c r="O1786" s="251" t="str">
        <f>IFERROR(INDEX('Pipe Table'!$A$3:$R$39,MATCH('WELD LOG'!N1786,'Pipe Table'!$A$3:$A$39,),MATCH('WELD LOG'!M1786,'Pipe Table'!$A$3:$R$3,0)),"")</f>
        <v/>
      </c>
      <c r="P1786" s="601">
        <f t="shared" si="27"/>
        <v>0</v>
      </c>
      <c r="T1786" s="113"/>
      <c r="U1786" s="113"/>
      <c r="V1786" s="113"/>
    </row>
    <row r="1787" spans="13:22">
      <c r="M1787" s="106"/>
      <c r="O1787" s="251" t="str">
        <f>IFERROR(INDEX('Pipe Table'!$A$3:$R$39,MATCH('WELD LOG'!N1787,'Pipe Table'!$A$3:$A$39,),MATCH('WELD LOG'!M1787,'Pipe Table'!$A$3:$R$3,0)),"")</f>
        <v/>
      </c>
      <c r="P1787" s="601">
        <f t="shared" si="27"/>
        <v>0</v>
      </c>
      <c r="T1787" s="113"/>
      <c r="U1787" s="113"/>
      <c r="V1787" s="113"/>
    </row>
    <row r="1788" spans="13:22">
      <c r="M1788" s="106"/>
      <c r="O1788" s="251" t="str">
        <f>IFERROR(INDEX('Pipe Table'!$A$3:$R$39,MATCH('WELD LOG'!N1788,'Pipe Table'!$A$3:$A$39,),MATCH('WELD LOG'!M1788,'Pipe Table'!$A$3:$R$3,0)),"")</f>
        <v/>
      </c>
      <c r="P1788" s="601">
        <f t="shared" si="27"/>
        <v>0</v>
      </c>
      <c r="T1788" s="113"/>
      <c r="U1788" s="113"/>
      <c r="V1788" s="113"/>
    </row>
    <row r="1789" spans="13:22">
      <c r="M1789" s="106"/>
      <c r="O1789" s="251" t="str">
        <f>IFERROR(INDEX('Pipe Table'!$A$3:$R$39,MATCH('WELD LOG'!N1789,'Pipe Table'!$A$3:$A$39,),MATCH('WELD LOG'!M1789,'Pipe Table'!$A$3:$R$3,0)),"")</f>
        <v/>
      </c>
      <c r="P1789" s="601">
        <f t="shared" si="27"/>
        <v>0</v>
      </c>
      <c r="T1789" s="113"/>
      <c r="U1789" s="113"/>
      <c r="V1789" s="113"/>
    </row>
    <row r="1790" spans="13:22">
      <c r="M1790" s="106"/>
      <c r="O1790" s="251" t="str">
        <f>IFERROR(INDEX('Pipe Table'!$A$3:$R$39,MATCH('WELD LOG'!N1790,'Pipe Table'!$A$3:$A$39,),MATCH('WELD LOG'!M1790,'Pipe Table'!$A$3:$R$3,0)),"")</f>
        <v/>
      </c>
      <c r="P1790" s="601">
        <f t="shared" si="27"/>
        <v>0</v>
      </c>
      <c r="T1790" s="113"/>
      <c r="U1790" s="113"/>
      <c r="V1790" s="113"/>
    </row>
    <row r="1791" spans="13:22">
      <c r="M1791" s="106"/>
      <c r="O1791" s="251" t="str">
        <f>IFERROR(INDEX('Pipe Table'!$A$3:$R$39,MATCH('WELD LOG'!N1791,'Pipe Table'!$A$3:$A$39,),MATCH('WELD LOG'!M1791,'Pipe Table'!$A$3:$R$3,0)),"")</f>
        <v/>
      </c>
      <c r="P1791" s="601">
        <f t="shared" si="27"/>
        <v>0</v>
      </c>
      <c r="T1791" s="113"/>
      <c r="U1791" s="113"/>
      <c r="V1791" s="113"/>
    </row>
    <row r="1792" spans="13:22">
      <c r="M1792" s="106"/>
      <c r="O1792" s="251" t="str">
        <f>IFERROR(INDEX('Pipe Table'!$A$3:$R$39,MATCH('WELD LOG'!N1792,'Pipe Table'!$A$3:$A$39,),MATCH('WELD LOG'!M1792,'Pipe Table'!$A$3:$R$3,0)),"")</f>
        <v/>
      </c>
      <c r="P1792" s="601">
        <f t="shared" si="27"/>
        <v>0</v>
      </c>
      <c r="T1792" s="113"/>
      <c r="U1792" s="113"/>
      <c r="V1792" s="113"/>
    </row>
    <row r="1793" spans="13:22">
      <c r="M1793" s="106"/>
      <c r="O1793" s="251" t="str">
        <f>IFERROR(INDEX('Pipe Table'!$A$3:$R$39,MATCH('WELD LOG'!N1793,'Pipe Table'!$A$3:$A$39,),MATCH('WELD LOG'!M1793,'Pipe Table'!$A$3:$R$3,0)),"")</f>
        <v/>
      </c>
      <c r="P1793" s="601">
        <f t="shared" si="27"/>
        <v>0</v>
      </c>
      <c r="T1793" s="113"/>
      <c r="U1793" s="113"/>
      <c r="V1793" s="113"/>
    </row>
    <row r="1794" spans="13:22">
      <c r="M1794" s="106"/>
      <c r="O1794" s="251" t="str">
        <f>IFERROR(INDEX('Pipe Table'!$A$3:$R$39,MATCH('WELD LOG'!N1794,'Pipe Table'!$A$3:$A$39,),MATCH('WELD LOG'!M1794,'Pipe Table'!$A$3:$R$3,0)),"")</f>
        <v/>
      </c>
      <c r="P1794" s="601">
        <f t="shared" si="27"/>
        <v>0</v>
      </c>
      <c r="T1794" s="113"/>
      <c r="U1794" s="113"/>
      <c r="V1794" s="113"/>
    </row>
    <row r="1795" spans="13:22">
      <c r="M1795" s="106"/>
      <c r="O1795" s="251" t="str">
        <f>IFERROR(INDEX('Pipe Table'!$A$3:$R$39,MATCH('WELD LOG'!N1795,'Pipe Table'!$A$3:$A$39,),MATCH('WELD LOG'!M1795,'Pipe Table'!$A$3:$R$3,0)),"")</f>
        <v/>
      </c>
      <c r="P1795" s="601">
        <f t="shared" si="27"/>
        <v>0</v>
      </c>
      <c r="T1795" s="113"/>
      <c r="U1795" s="113"/>
      <c r="V1795" s="113"/>
    </row>
    <row r="1796" spans="13:22">
      <c r="M1796" s="106"/>
      <c r="O1796" s="251" t="str">
        <f>IFERROR(INDEX('Pipe Table'!$A$3:$R$39,MATCH('WELD LOG'!N1796,'Pipe Table'!$A$3:$A$39,),MATCH('WELD LOG'!M1796,'Pipe Table'!$A$3:$R$3,0)),"")</f>
        <v/>
      </c>
      <c r="P1796" s="601">
        <f t="shared" si="27"/>
        <v>0</v>
      </c>
      <c r="T1796" s="113"/>
      <c r="U1796" s="113"/>
      <c r="V1796" s="113"/>
    </row>
    <row r="1797" spans="13:22">
      <c r="M1797" s="106"/>
      <c r="O1797" s="251" t="str">
        <f>IFERROR(INDEX('Pipe Table'!$A$3:$R$39,MATCH('WELD LOG'!N1797,'Pipe Table'!$A$3:$A$39,),MATCH('WELD LOG'!M1797,'Pipe Table'!$A$3:$R$3,0)),"")</f>
        <v/>
      </c>
      <c r="P1797" s="601">
        <f t="shared" si="27"/>
        <v>0</v>
      </c>
      <c r="T1797" s="113"/>
      <c r="U1797" s="113"/>
      <c r="V1797" s="113"/>
    </row>
    <row r="1798" spans="13:22">
      <c r="M1798" s="106"/>
      <c r="O1798" s="251" t="str">
        <f>IFERROR(INDEX('Pipe Table'!$A$3:$R$39,MATCH('WELD LOG'!N1798,'Pipe Table'!$A$3:$A$39,),MATCH('WELD LOG'!M1798,'Pipe Table'!$A$3:$R$3,0)),"")</f>
        <v/>
      </c>
      <c r="P1798" s="601">
        <f t="shared" ref="P1798:P1861" si="28">N1798*PI()</f>
        <v>0</v>
      </c>
      <c r="T1798" s="113"/>
      <c r="U1798" s="113"/>
      <c r="V1798" s="113"/>
    </row>
    <row r="1799" spans="13:22">
      <c r="M1799" s="106"/>
      <c r="O1799" s="251" t="str">
        <f>IFERROR(INDEX('Pipe Table'!$A$3:$R$39,MATCH('WELD LOG'!N1799,'Pipe Table'!$A$3:$A$39,),MATCH('WELD LOG'!M1799,'Pipe Table'!$A$3:$R$3,0)),"")</f>
        <v/>
      </c>
      <c r="P1799" s="601">
        <f t="shared" si="28"/>
        <v>0</v>
      </c>
      <c r="T1799" s="113"/>
      <c r="U1799" s="113"/>
      <c r="V1799" s="113"/>
    </row>
    <row r="1800" spans="13:22">
      <c r="M1800" s="106"/>
      <c r="O1800" s="251" t="str">
        <f>IFERROR(INDEX('Pipe Table'!$A$3:$R$39,MATCH('WELD LOG'!N1800,'Pipe Table'!$A$3:$A$39,),MATCH('WELD LOG'!M1800,'Pipe Table'!$A$3:$R$3,0)),"")</f>
        <v/>
      </c>
      <c r="P1800" s="601">
        <f t="shared" si="28"/>
        <v>0</v>
      </c>
      <c r="T1800" s="113"/>
      <c r="U1800" s="113"/>
      <c r="V1800" s="113"/>
    </row>
    <row r="1801" spans="13:22">
      <c r="M1801" s="106"/>
      <c r="O1801" s="251" t="str">
        <f>IFERROR(INDEX('Pipe Table'!$A$3:$R$39,MATCH('WELD LOG'!N1801,'Pipe Table'!$A$3:$A$39,),MATCH('WELD LOG'!M1801,'Pipe Table'!$A$3:$R$3,0)),"")</f>
        <v/>
      </c>
      <c r="P1801" s="601">
        <f t="shared" si="28"/>
        <v>0</v>
      </c>
      <c r="T1801" s="113"/>
      <c r="U1801" s="113"/>
      <c r="V1801" s="113"/>
    </row>
    <row r="1802" spans="13:22">
      <c r="M1802" s="106"/>
      <c r="O1802" s="251" t="str">
        <f>IFERROR(INDEX('Pipe Table'!$A$3:$R$39,MATCH('WELD LOG'!N1802,'Pipe Table'!$A$3:$A$39,),MATCH('WELD LOG'!M1802,'Pipe Table'!$A$3:$R$3,0)),"")</f>
        <v/>
      </c>
      <c r="P1802" s="601">
        <f t="shared" si="28"/>
        <v>0</v>
      </c>
      <c r="T1802" s="113"/>
      <c r="U1802" s="113"/>
      <c r="V1802" s="113"/>
    </row>
    <row r="1803" spans="13:22">
      <c r="M1803" s="106"/>
      <c r="O1803" s="251" t="str">
        <f>IFERROR(INDEX('Pipe Table'!$A$3:$R$39,MATCH('WELD LOG'!N1803,'Pipe Table'!$A$3:$A$39,),MATCH('WELD LOG'!M1803,'Pipe Table'!$A$3:$R$3,0)),"")</f>
        <v/>
      </c>
      <c r="P1803" s="601">
        <f t="shared" si="28"/>
        <v>0</v>
      </c>
      <c r="T1803" s="113"/>
      <c r="U1803" s="113"/>
      <c r="V1803" s="113"/>
    </row>
    <row r="1804" spans="13:22">
      <c r="M1804" s="106"/>
      <c r="O1804" s="251" t="str">
        <f>IFERROR(INDEX('Pipe Table'!$A$3:$R$39,MATCH('WELD LOG'!N1804,'Pipe Table'!$A$3:$A$39,),MATCH('WELD LOG'!M1804,'Pipe Table'!$A$3:$R$3,0)),"")</f>
        <v/>
      </c>
      <c r="P1804" s="601">
        <f t="shared" si="28"/>
        <v>0</v>
      </c>
      <c r="T1804" s="113"/>
      <c r="U1804" s="113"/>
      <c r="V1804" s="113"/>
    </row>
    <row r="1805" spans="13:22">
      <c r="M1805" s="106"/>
      <c r="O1805" s="251" t="str">
        <f>IFERROR(INDEX('Pipe Table'!$A$3:$R$39,MATCH('WELD LOG'!N1805,'Pipe Table'!$A$3:$A$39,),MATCH('WELD LOG'!M1805,'Pipe Table'!$A$3:$R$3,0)),"")</f>
        <v/>
      </c>
      <c r="P1805" s="601">
        <f t="shared" si="28"/>
        <v>0</v>
      </c>
      <c r="T1805" s="113"/>
      <c r="U1805" s="113"/>
      <c r="V1805" s="113"/>
    </row>
    <row r="1806" spans="13:22">
      <c r="M1806" s="106"/>
      <c r="O1806" s="251" t="str">
        <f>IFERROR(INDEX('Pipe Table'!$A$3:$R$39,MATCH('WELD LOG'!N1806,'Pipe Table'!$A$3:$A$39,),MATCH('WELD LOG'!M1806,'Pipe Table'!$A$3:$R$3,0)),"")</f>
        <v/>
      </c>
      <c r="P1806" s="601">
        <f t="shared" si="28"/>
        <v>0</v>
      </c>
      <c r="T1806" s="113"/>
      <c r="U1806" s="113"/>
      <c r="V1806" s="113"/>
    </row>
    <row r="1807" spans="13:22">
      <c r="M1807" s="106"/>
      <c r="O1807" s="251" t="str">
        <f>IFERROR(INDEX('Pipe Table'!$A$3:$R$39,MATCH('WELD LOG'!N1807,'Pipe Table'!$A$3:$A$39,),MATCH('WELD LOG'!M1807,'Pipe Table'!$A$3:$R$3,0)),"")</f>
        <v/>
      </c>
      <c r="P1807" s="601">
        <f t="shared" si="28"/>
        <v>0</v>
      </c>
      <c r="T1807" s="113"/>
      <c r="U1807" s="113"/>
      <c r="V1807" s="113"/>
    </row>
    <row r="1808" spans="13:22">
      <c r="M1808" s="106"/>
      <c r="O1808" s="251" t="str">
        <f>IFERROR(INDEX('Pipe Table'!$A$3:$R$39,MATCH('WELD LOG'!N1808,'Pipe Table'!$A$3:$A$39,),MATCH('WELD LOG'!M1808,'Pipe Table'!$A$3:$R$3,0)),"")</f>
        <v/>
      </c>
      <c r="P1808" s="601">
        <f t="shared" si="28"/>
        <v>0</v>
      </c>
      <c r="T1808" s="113"/>
      <c r="U1808" s="113"/>
      <c r="V1808" s="113"/>
    </row>
    <row r="1809" spans="13:22">
      <c r="M1809" s="106"/>
      <c r="O1809" s="251" t="str">
        <f>IFERROR(INDEX('Pipe Table'!$A$3:$R$39,MATCH('WELD LOG'!N1809,'Pipe Table'!$A$3:$A$39,),MATCH('WELD LOG'!M1809,'Pipe Table'!$A$3:$R$3,0)),"")</f>
        <v/>
      </c>
      <c r="P1809" s="601">
        <f t="shared" si="28"/>
        <v>0</v>
      </c>
      <c r="T1809" s="113"/>
      <c r="U1809" s="113"/>
      <c r="V1809" s="113"/>
    </row>
    <row r="1810" spans="13:22">
      <c r="M1810" s="106"/>
      <c r="O1810" s="251" t="str">
        <f>IFERROR(INDEX('Pipe Table'!$A$3:$R$39,MATCH('WELD LOG'!N1810,'Pipe Table'!$A$3:$A$39,),MATCH('WELD LOG'!M1810,'Pipe Table'!$A$3:$R$3,0)),"")</f>
        <v/>
      </c>
      <c r="P1810" s="601">
        <f t="shared" si="28"/>
        <v>0</v>
      </c>
      <c r="T1810" s="113"/>
      <c r="U1810" s="113"/>
      <c r="V1810" s="113"/>
    </row>
    <row r="1811" spans="13:22">
      <c r="M1811" s="106"/>
      <c r="O1811" s="251" t="str">
        <f>IFERROR(INDEX('Pipe Table'!$A$3:$R$39,MATCH('WELD LOG'!N1811,'Pipe Table'!$A$3:$A$39,),MATCH('WELD LOG'!M1811,'Pipe Table'!$A$3:$R$3,0)),"")</f>
        <v/>
      </c>
      <c r="P1811" s="601">
        <f t="shared" si="28"/>
        <v>0</v>
      </c>
      <c r="T1811" s="113"/>
      <c r="U1811" s="113"/>
      <c r="V1811" s="113"/>
    </row>
    <row r="1812" spans="13:22">
      <c r="M1812" s="106"/>
      <c r="O1812" s="251" t="str">
        <f>IFERROR(INDEX('Pipe Table'!$A$3:$R$39,MATCH('WELD LOG'!N1812,'Pipe Table'!$A$3:$A$39,),MATCH('WELD LOG'!M1812,'Pipe Table'!$A$3:$R$3,0)),"")</f>
        <v/>
      </c>
      <c r="P1812" s="601">
        <f t="shared" si="28"/>
        <v>0</v>
      </c>
      <c r="T1812" s="113"/>
      <c r="U1812" s="113"/>
      <c r="V1812" s="113"/>
    </row>
    <row r="1813" spans="13:22">
      <c r="M1813" s="106"/>
      <c r="O1813" s="251" t="str">
        <f>IFERROR(INDEX('Pipe Table'!$A$3:$R$39,MATCH('WELD LOG'!N1813,'Pipe Table'!$A$3:$A$39,),MATCH('WELD LOG'!M1813,'Pipe Table'!$A$3:$R$3,0)),"")</f>
        <v/>
      </c>
      <c r="P1813" s="601">
        <f t="shared" si="28"/>
        <v>0</v>
      </c>
      <c r="T1813" s="113"/>
      <c r="U1813" s="113"/>
      <c r="V1813" s="113"/>
    </row>
    <row r="1814" spans="13:22">
      <c r="M1814" s="106"/>
      <c r="O1814" s="251" t="str">
        <f>IFERROR(INDEX('Pipe Table'!$A$3:$R$39,MATCH('WELD LOG'!N1814,'Pipe Table'!$A$3:$A$39,),MATCH('WELD LOG'!M1814,'Pipe Table'!$A$3:$R$3,0)),"")</f>
        <v/>
      </c>
      <c r="P1814" s="601">
        <f t="shared" si="28"/>
        <v>0</v>
      </c>
      <c r="T1814" s="113"/>
      <c r="U1814" s="113"/>
      <c r="V1814" s="113"/>
    </row>
    <row r="1815" spans="13:22">
      <c r="M1815" s="106"/>
      <c r="O1815" s="251" t="str">
        <f>IFERROR(INDEX('Pipe Table'!$A$3:$R$39,MATCH('WELD LOG'!N1815,'Pipe Table'!$A$3:$A$39,),MATCH('WELD LOG'!M1815,'Pipe Table'!$A$3:$R$3,0)),"")</f>
        <v/>
      </c>
      <c r="P1815" s="601">
        <f t="shared" si="28"/>
        <v>0</v>
      </c>
      <c r="T1815" s="113"/>
      <c r="U1815" s="113"/>
      <c r="V1815" s="113"/>
    </row>
    <row r="1816" spans="13:22">
      <c r="M1816" s="106"/>
      <c r="O1816" s="251" t="str">
        <f>IFERROR(INDEX('Pipe Table'!$A$3:$R$39,MATCH('WELD LOG'!N1816,'Pipe Table'!$A$3:$A$39,),MATCH('WELD LOG'!M1816,'Pipe Table'!$A$3:$R$3,0)),"")</f>
        <v/>
      </c>
      <c r="P1816" s="601">
        <f t="shared" si="28"/>
        <v>0</v>
      </c>
      <c r="T1816" s="113"/>
      <c r="U1816" s="113"/>
      <c r="V1816" s="113"/>
    </row>
    <row r="1817" spans="13:22">
      <c r="M1817" s="106"/>
      <c r="O1817" s="251" t="str">
        <f>IFERROR(INDEX('Pipe Table'!$A$3:$R$39,MATCH('WELD LOG'!N1817,'Pipe Table'!$A$3:$A$39,),MATCH('WELD LOG'!M1817,'Pipe Table'!$A$3:$R$3,0)),"")</f>
        <v/>
      </c>
      <c r="P1817" s="601">
        <f t="shared" si="28"/>
        <v>0</v>
      </c>
      <c r="T1817" s="113"/>
      <c r="U1817" s="113"/>
      <c r="V1817" s="113"/>
    </row>
    <row r="1818" spans="13:22">
      <c r="M1818" s="106"/>
      <c r="O1818" s="251" t="str">
        <f>IFERROR(INDEX('Pipe Table'!$A$3:$R$39,MATCH('WELD LOG'!N1818,'Pipe Table'!$A$3:$A$39,),MATCH('WELD LOG'!M1818,'Pipe Table'!$A$3:$R$3,0)),"")</f>
        <v/>
      </c>
      <c r="P1818" s="601">
        <f t="shared" si="28"/>
        <v>0</v>
      </c>
      <c r="T1818" s="113"/>
      <c r="U1818" s="113"/>
      <c r="V1818" s="113"/>
    </row>
    <row r="1819" spans="13:22">
      <c r="M1819" s="106"/>
      <c r="O1819" s="251" t="str">
        <f>IFERROR(INDEX('Pipe Table'!$A$3:$R$39,MATCH('WELD LOG'!N1819,'Pipe Table'!$A$3:$A$39,),MATCH('WELD LOG'!M1819,'Pipe Table'!$A$3:$R$3,0)),"")</f>
        <v/>
      </c>
      <c r="P1819" s="601">
        <f t="shared" si="28"/>
        <v>0</v>
      </c>
      <c r="T1819" s="113"/>
      <c r="U1819" s="113"/>
      <c r="V1819" s="113"/>
    </row>
    <row r="1820" spans="13:22">
      <c r="M1820" s="106"/>
      <c r="O1820" s="251" t="str">
        <f>IFERROR(INDEX('Pipe Table'!$A$3:$R$39,MATCH('WELD LOG'!N1820,'Pipe Table'!$A$3:$A$39,),MATCH('WELD LOG'!M1820,'Pipe Table'!$A$3:$R$3,0)),"")</f>
        <v/>
      </c>
      <c r="P1820" s="601">
        <f t="shared" si="28"/>
        <v>0</v>
      </c>
      <c r="T1820" s="113"/>
      <c r="U1820" s="113"/>
      <c r="V1820" s="113"/>
    </row>
    <row r="1821" spans="13:22">
      <c r="M1821" s="106"/>
      <c r="O1821" s="251" t="str">
        <f>IFERROR(INDEX('Pipe Table'!$A$3:$R$39,MATCH('WELD LOG'!N1821,'Pipe Table'!$A$3:$A$39,),MATCH('WELD LOG'!M1821,'Pipe Table'!$A$3:$R$3,0)),"")</f>
        <v/>
      </c>
      <c r="P1821" s="601">
        <f t="shared" si="28"/>
        <v>0</v>
      </c>
      <c r="T1821" s="113"/>
      <c r="U1821" s="113"/>
      <c r="V1821" s="113"/>
    </row>
    <row r="1822" spans="13:22">
      <c r="M1822" s="106"/>
      <c r="O1822" s="251" t="str">
        <f>IFERROR(INDEX('Pipe Table'!$A$3:$R$39,MATCH('WELD LOG'!N1822,'Pipe Table'!$A$3:$A$39,),MATCH('WELD LOG'!M1822,'Pipe Table'!$A$3:$R$3,0)),"")</f>
        <v/>
      </c>
      <c r="P1822" s="601">
        <f t="shared" si="28"/>
        <v>0</v>
      </c>
      <c r="T1822" s="113"/>
      <c r="U1822" s="113"/>
      <c r="V1822" s="113"/>
    </row>
    <row r="1823" spans="13:22">
      <c r="M1823" s="106"/>
      <c r="O1823" s="251" t="str">
        <f>IFERROR(INDEX('Pipe Table'!$A$3:$R$39,MATCH('WELD LOG'!N1823,'Pipe Table'!$A$3:$A$39,),MATCH('WELD LOG'!M1823,'Pipe Table'!$A$3:$R$3,0)),"")</f>
        <v/>
      </c>
      <c r="P1823" s="601">
        <f t="shared" si="28"/>
        <v>0</v>
      </c>
      <c r="T1823" s="113"/>
      <c r="U1823" s="113"/>
      <c r="V1823" s="113"/>
    </row>
    <row r="1824" spans="13:22">
      <c r="O1824" s="251" t="str">
        <f>IFERROR(INDEX('Pipe Table'!$A$3:$R$39,MATCH('WELD LOG'!N1824,'Pipe Table'!$A$3:$A$39,),MATCH('WELD LOG'!M1824,'Pipe Table'!$A$3:$R$3,0)),"")</f>
        <v/>
      </c>
      <c r="P1824" s="601">
        <f t="shared" si="28"/>
        <v>0</v>
      </c>
      <c r="T1824" s="113"/>
      <c r="U1824" s="113"/>
      <c r="V1824" s="113"/>
    </row>
    <row r="1825" spans="15:22">
      <c r="O1825" s="251" t="str">
        <f>IFERROR(INDEX('Pipe Table'!$A$3:$R$39,MATCH('WELD LOG'!N1825,'Pipe Table'!$A$3:$A$39,),MATCH('WELD LOG'!M1825,'Pipe Table'!$A$3:$R$3,0)),"")</f>
        <v/>
      </c>
      <c r="P1825" s="601">
        <f t="shared" si="28"/>
        <v>0</v>
      </c>
      <c r="T1825" s="113"/>
      <c r="U1825" s="113"/>
      <c r="V1825" s="113"/>
    </row>
    <row r="1826" spans="15:22">
      <c r="O1826" s="251" t="str">
        <f>IFERROR(INDEX('Pipe Table'!$A$3:$R$39,MATCH('WELD LOG'!N1826,'Pipe Table'!$A$3:$A$39,),MATCH('WELD LOG'!M1826,'Pipe Table'!$A$3:$R$3,0)),"")</f>
        <v/>
      </c>
      <c r="P1826" s="601">
        <f t="shared" si="28"/>
        <v>0</v>
      </c>
      <c r="T1826" s="113"/>
      <c r="U1826" s="113"/>
      <c r="V1826" s="113"/>
    </row>
    <row r="1827" spans="15:22">
      <c r="O1827" s="251" t="str">
        <f>IFERROR(INDEX('Pipe Table'!$A$3:$R$39,MATCH('WELD LOG'!N1827,'Pipe Table'!$A$3:$A$39,),MATCH('WELD LOG'!M1827,'Pipe Table'!$A$3:$R$3,0)),"")</f>
        <v/>
      </c>
      <c r="P1827" s="601">
        <f t="shared" si="28"/>
        <v>0</v>
      </c>
      <c r="T1827" s="113"/>
      <c r="U1827" s="113"/>
      <c r="V1827" s="113"/>
    </row>
    <row r="1828" spans="15:22">
      <c r="O1828" s="251" t="str">
        <f>IFERROR(INDEX('Pipe Table'!$A$3:$R$39,MATCH('WELD LOG'!N1828,'Pipe Table'!$A$3:$A$39,),MATCH('WELD LOG'!M1828,'Pipe Table'!$A$3:$R$3,0)),"")</f>
        <v/>
      </c>
      <c r="P1828" s="601">
        <f t="shared" si="28"/>
        <v>0</v>
      </c>
      <c r="T1828" s="113"/>
      <c r="U1828" s="113"/>
      <c r="V1828" s="113"/>
    </row>
    <row r="1829" spans="15:22">
      <c r="O1829" s="251" t="str">
        <f>IFERROR(INDEX('Pipe Table'!$A$3:$R$39,MATCH('WELD LOG'!N1829,'Pipe Table'!$A$3:$A$39,),MATCH('WELD LOG'!M1829,'Pipe Table'!$A$3:$R$3,0)),"")</f>
        <v/>
      </c>
      <c r="P1829" s="601">
        <f t="shared" si="28"/>
        <v>0</v>
      </c>
      <c r="T1829" s="113"/>
      <c r="U1829" s="113"/>
      <c r="V1829" s="113"/>
    </row>
    <row r="1830" spans="15:22">
      <c r="O1830" s="251" t="str">
        <f>IFERROR(INDEX('Pipe Table'!$A$3:$R$39,MATCH('WELD LOG'!N1830,'Pipe Table'!$A$3:$A$39,),MATCH('WELD LOG'!M1830,'Pipe Table'!$A$3:$R$3,0)),"")</f>
        <v/>
      </c>
      <c r="P1830" s="601">
        <f t="shared" si="28"/>
        <v>0</v>
      </c>
      <c r="T1830" s="113"/>
      <c r="U1830" s="113"/>
      <c r="V1830" s="113"/>
    </row>
    <row r="1831" spans="15:22">
      <c r="O1831" s="251" t="str">
        <f>IFERROR(INDEX('Pipe Table'!$A$3:$R$39,MATCH('WELD LOG'!N1831,'Pipe Table'!$A$3:$A$39,),MATCH('WELD LOG'!M1831,'Pipe Table'!$A$3:$R$3,0)),"")</f>
        <v/>
      </c>
      <c r="P1831" s="601">
        <f t="shared" si="28"/>
        <v>0</v>
      </c>
      <c r="T1831" s="113"/>
      <c r="U1831" s="113"/>
      <c r="V1831" s="113"/>
    </row>
    <row r="1832" spans="15:22">
      <c r="O1832" s="251" t="str">
        <f>IFERROR(INDEX('Pipe Table'!$A$3:$R$39,MATCH('WELD LOG'!N1832,'Pipe Table'!$A$3:$A$39,),MATCH('WELD LOG'!M1832,'Pipe Table'!$A$3:$R$3,0)),"")</f>
        <v/>
      </c>
      <c r="P1832" s="601">
        <f t="shared" si="28"/>
        <v>0</v>
      </c>
      <c r="T1832" s="113"/>
      <c r="U1832" s="113"/>
      <c r="V1832" s="113"/>
    </row>
    <row r="1833" spans="15:22">
      <c r="O1833" s="251" t="str">
        <f>IFERROR(INDEX('Pipe Table'!$A$3:$R$39,MATCH('WELD LOG'!N1833,'Pipe Table'!$A$3:$A$39,),MATCH('WELD LOG'!M1833,'Pipe Table'!$A$3:$R$3,0)),"")</f>
        <v/>
      </c>
      <c r="P1833" s="601">
        <f t="shared" si="28"/>
        <v>0</v>
      </c>
      <c r="T1833" s="113"/>
      <c r="U1833" s="113"/>
      <c r="V1833" s="113"/>
    </row>
    <row r="1834" spans="15:22">
      <c r="O1834" s="251" t="str">
        <f>IFERROR(INDEX('Pipe Table'!$A$3:$R$39,MATCH('WELD LOG'!N1834,'Pipe Table'!$A$3:$A$39,),MATCH('WELD LOG'!M1834,'Pipe Table'!$A$3:$R$3,0)),"")</f>
        <v/>
      </c>
      <c r="P1834" s="601">
        <f t="shared" si="28"/>
        <v>0</v>
      </c>
      <c r="T1834" s="113"/>
      <c r="U1834" s="113"/>
      <c r="V1834" s="113"/>
    </row>
    <row r="1835" spans="15:22">
      <c r="O1835" s="251" t="str">
        <f>IFERROR(INDEX('Pipe Table'!$A$3:$R$39,MATCH('WELD LOG'!N1835,'Pipe Table'!$A$3:$A$39,),MATCH('WELD LOG'!M1835,'Pipe Table'!$A$3:$R$3,0)),"")</f>
        <v/>
      </c>
      <c r="P1835" s="601">
        <f t="shared" si="28"/>
        <v>0</v>
      </c>
      <c r="T1835" s="113"/>
      <c r="U1835" s="113"/>
      <c r="V1835" s="113"/>
    </row>
    <row r="1836" spans="15:22">
      <c r="O1836" s="251" t="str">
        <f>IFERROR(INDEX('Pipe Table'!$A$3:$R$39,MATCH('WELD LOG'!N1836,'Pipe Table'!$A$3:$A$39,),MATCH('WELD LOG'!M1836,'Pipe Table'!$A$3:$R$3,0)),"")</f>
        <v/>
      </c>
      <c r="P1836" s="601">
        <f t="shared" si="28"/>
        <v>0</v>
      </c>
      <c r="T1836" s="113"/>
      <c r="U1836" s="113"/>
      <c r="V1836" s="113"/>
    </row>
    <row r="1837" spans="15:22">
      <c r="O1837" s="251" t="str">
        <f>IFERROR(INDEX('Pipe Table'!$A$3:$R$39,MATCH('WELD LOG'!N1837,'Pipe Table'!$A$3:$A$39,),MATCH('WELD LOG'!M1837,'Pipe Table'!$A$3:$R$3,0)),"")</f>
        <v/>
      </c>
      <c r="P1837" s="601">
        <f t="shared" si="28"/>
        <v>0</v>
      </c>
      <c r="T1837" s="113"/>
      <c r="U1837" s="113"/>
      <c r="V1837" s="113"/>
    </row>
    <row r="1838" spans="15:22">
      <c r="O1838" s="251" t="str">
        <f>IFERROR(INDEX('Pipe Table'!$A$3:$R$39,MATCH('WELD LOG'!N1838,'Pipe Table'!$A$3:$A$39,),MATCH('WELD LOG'!M1838,'Pipe Table'!$A$3:$R$3,0)),"")</f>
        <v/>
      </c>
      <c r="P1838" s="601">
        <f t="shared" si="28"/>
        <v>0</v>
      </c>
      <c r="T1838" s="113"/>
      <c r="U1838" s="113"/>
      <c r="V1838" s="113"/>
    </row>
    <row r="1839" spans="15:22">
      <c r="O1839" s="251" t="str">
        <f>IFERROR(INDEX('Pipe Table'!$A$3:$R$39,MATCH('WELD LOG'!N1839,'Pipe Table'!$A$3:$A$39,),MATCH('WELD LOG'!M1839,'Pipe Table'!$A$3:$R$3,0)),"")</f>
        <v/>
      </c>
      <c r="P1839" s="601">
        <f t="shared" si="28"/>
        <v>0</v>
      </c>
      <c r="T1839" s="113"/>
      <c r="U1839" s="113"/>
      <c r="V1839" s="113"/>
    </row>
    <row r="1840" spans="15:22">
      <c r="O1840" s="251" t="str">
        <f>IFERROR(INDEX('Pipe Table'!$A$3:$R$39,MATCH('WELD LOG'!N1840,'Pipe Table'!$A$3:$A$39,),MATCH('WELD LOG'!M1840,'Pipe Table'!$A$3:$R$3,0)),"")</f>
        <v/>
      </c>
      <c r="P1840" s="601">
        <f t="shared" si="28"/>
        <v>0</v>
      </c>
      <c r="T1840" s="113"/>
      <c r="U1840" s="113"/>
      <c r="V1840" s="113"/>
    </row>
    <row r="1841" spans="15:22">
      <c r="O1841" s="251" t="str">
        <f>IFERROR(INDEX('Pipe Table'!$A$3:$R$39,MATCH('WELD LOG'!N1841,'Pipe Table'!$A$3:$A$39,),MATCH('WELD LOG'!M1841,'Pipe Table'!$A$3:$R$3,0)),"")</f>
        <v/>
      </c>
      <c r="P1841" s="601">
        <f t="shared" si="28"/>
        <v>0</v>
      </c>
      <c r="T1841" s="113"/>
      <c r="U1841" s="113"/>
      <c r="V1841" s="113"/>
    </row>
    <row r="1842" spans="15:22">
      <c r="O1842" s="251" t="str">
        <f>IFERROR(INDEX('Pipe Table'!$A$3:$R$39,MATCH('WELD LOG'!N1842,'Pipe Table'!$A$3:$A$39,),MATCH('WELD LOG'!M1842,'Pipe Table'!$A$3:$R$3,0)),"")</f>
        <v/>
      </c>
      <c r="P1842" s="601">
        <f t="shared" si="28"/>
        <v>0</v>
      </c>
      <c r="T1842" s="113"/>
      <c r="U1842" s="113"/>
      <c r="V1842" s="113"/>
    </row>
    <row r="1843" spans="15:22">
      <c r="O1843" s="251" t="str">
        <f>IFERROR(INDEX('Pipe Table'!$A$3:$R$39,MATCH('WELD LOG'!N1843,'Pipe Table'!$A$3:$A$39,),MATCH('WELD LOG'!M1843,'Pipe Table'!$A$3:$R$3,0)),"")</f>
        <v/>
      </c>
      <c r="P1843" s="601">
        <f t="shared" si="28"/>
        <v>0</v>
      </c>
      <c r="T1843" s="113"/>
      <c r="U1843" s="113"/>
      <c r="V1843" s="113"/>
    </row>
    <row r="1844" spans="15:22">
      <c r="O1844" s="251" t="str">
        <f>IFERROR(INDEX('Pipe Table'!$A$3:$R$39,MATCH('WELD LOG'!N1844,'Pipe Table'!$A$3:$A$39,),MATCH('WELD LOG'!M1844,'Pipe Table'!$A$3:$R$3,0)),"")</f>
        <v/>
      </c>
      <c r="P1844" s="601">
        <f t="shared" si="28"/>
        <v>0</v>
      </c>
      <c r="T1844" s="113"/>
      <c r="U1844" s="113"/>
      <c r="V1844" s="113"/>
    </row>
    <row r="1845" spans="15:22">
      <c r="O1845" s="251" t="str">
        <f>IFERROR(INDEX('Pipe Table'!$A$3:$R$39,MATCH('WELD LOG'!N1845,'Pipe Table'!$A$3:$A$39,),MATCH('WELD LOG'!M1845,'Pipe Table'!$A$3:$R$3,0)),"")</f>
        <v/>
      </c>
      <c r="P1845" s="601">
        <f t="shared" si="28"/>
        <v>0</v>
      </c>
      <c r="T1845" s="113"/>
      <c r="U1845" s="113"/>
      <c r="V1845" s="113"/>
    </row>
    <row r="1846" spans="15:22">
      <c r="O1846" s="251" t="str">
        <f>IFERROR(INDEX('Pipe Table'!$A$3:$R$39,MATCH('WELD LOG'!N1846,'Pipe Table'!$A$3:$A$39,),MATCH('WELD LOG'!M1846,'Pipe Table'!$A$3:$R$3,0)),"")</f>
        <v/>
      </c>
      <c r="P1846" s="601">
        <f t="shared" si="28"/>
        <v>0</v>
      </c>
      <c r="T1846" s="113"/>
      <c r="U1846" s="113"/>
      <c r="V1846" s="113"/>
    </row>
    <row r="1847" spans="15:22">
      <c r="O1847" s="251" t="str">
        <f>IFERROR(INDEX('Pipe Table'!$A$3:$R$39,MATCH('WELD LOG'!N1847,'Pipe Table'!$A$3:$A$39,),MATCH('WELD LOG'!M1847,'Pipe Table'!$A$3:$R$3,0)),"")</f>
        <v/>
      </c>
      <c r="P1847" s="601">
        <f t="shared" si="28"/>
        <v>0</v>
      </c>
      <c r="T1847" s="113"/>
      <c r="U1847" s="113"/>
      <c r="V1847" s="113"/>
    </row>
    <row r="1848" spans="15:22">
      <c r="O1848" s="251" t="str">
        <f>IFERROR(INDEX('Pipe Table'!$A$3:$R$39,MATCH('WELD LOG'!N1848,'Pipe Table'!$A$3:$A$39,),MATCH('WELD LOG'!M1848,'Pipe Table'!$A$3:$R$3,0)),"")</f>
        <v/>
      </c>
      <c r="P1848" s="601">
        <f t="shared" si="28"/>
        <v>0</v>
      </c>
      <c r="T1848" s="113"/>
      <c r="U1848" s="113"/>
      <c r="V1848" s="113"/>
    </row>
    <row r="1849" spans="15:22">
      <c r="O1849" s="251" t="str">
        <f>IFERROR(INDEX('Pipe Table'!$A$3:$R$39,MATCH('WELD LOG'!N1849,'Pipe Table'!$A$3:$A$39,),MATCH('WELD LOG'!M1849,'Pipe Table'!$A$3:$R$3,0)),"")</f>
        <v/>
      </c>
      <c r="P1849" s="601">
        <f t="shared" si="28"/>
        <v>0</v>
      </c>
      <c r="T1849" s="113"/>
      <c r="U1849" s="113"/>
      <c r="V1849" s="113"/>
    </row>
    <row r="1850" spans="15:22">
      <c r="O1850" s="251" t="str">
        <f>IFERROR(INDEX('Pipe Table'!$A$3:$R$39,MATCH('WELD LOG'!N1850,'Pipe Table'!$A$3:$A$39,),MATCH('WELD LOG'!M1850,'Pipe Table'!$A$3:$R$3,0)),"")</f>
        <v/>
      </c>
      <c r="P1850" s="601">
        <f t="shared" si="28"/>
        <v>0</v>
      </c>
      <c r="T1850" s="113"/>
      <c r="U1850" s="113"/>
      <c r="V1850" s="113"/>
    </row>
    <row r="1851" spans="15:22">
      <c r="O1851" s="251" t="str">
        <f>IFERROR(INDEX('Pipe Table'!$A$3:$R$39,MATCH('WELD LOG'!N1851,'Pipe Table'!$A$3:$A$39,),MATCH('WELD LOG'!M1851,'Pipe Table'!$A$3:$R$3,0)),"")</f>
        <v/>
      </c>
      <c r="P1851" s="601">
        <f t="shared" si="28"/>
        <v>0</v>
      </c>
      <c r="T1851" s="113"/>
      <c r="U1851" s="113"/>
      <c r="V1851" s="113"/>
    </row>
    <row r="1852" spans="15:22">
      <c r="O1852" s="251" t="str">
        <f>IFERROR(INDEX('Pipe Table'!$A$3:$R$39,MATCH('WELD LOG'!N1852,'Pipe Table'!$A$3:$A$39,),MATCH('WELD LOG'!M1852,'Pipe Table'!$A$3:$R$3,0)),"")</f>
        <v/>
      </c>
      <c r="P1852" s="601">
        <f t="shared" si="28"/>
        <v>0</v>
      </c>
      <c r="T1852" s="113"/>
      <c r="U1852" s="113"/>
      <c r="V1852" s="113"/>
    </row>
    <row r="1853" spans="15:22">
      <c r="O1853" s="251" t="str">
        <f>IFERROR(INDEX('Pipe Table'!$A$3:$R$39,MATCH('WELD LOG'!N1853,'Pipe Table'!$A$3:$A$39,),MATCH('WELD LOG'!M1853,'Pipe Table'!$A$3:$R$3,0)),"")</f>
        <v/>
      </c>
      <c r="P1853" s="601">
        <f t="shared" si="28"/>
        <v>0</v>
      </c>
      <c r="T1853" s="113"/>
      <c r="U1853" s="113"/>
      <c r="V1853" s="113"/>
    </row>
    <row r="1854" spans="15:22">
      <c r="O1854" s="251" t="str">
        <f>IFERROR(INDEX('Pipe Table'!$A$3:$R$39,MATCH('WELD LOG'!N1854,'Pipe Table'!$A$3:$A$39,),MATCH('WELD LOG'!M1854,'Pipe Table'!$A$3:$R$3,0)),"")</f>
        <v/>
      </c>
      <c r="P1854" s="601">
        <f t="shared" si="28"/>
        <v>0</v>
      </c>
      <c r="T1854" s="113"/>
      <c r="U1854" s="113"/>
      <c r="V1854" s="113"/>
    </row>
    <row r="1855" spans="15:22">
      <c r="O1855" s="251" t="str">
        <f>IFERROR(INDEX('Pipe Table'!$A$3:$R$39,MATCH('WELD LOG'!N1855,'Pipe Table'!$A$3:$A$39,),MATCH('WELD LOG'!M1855,'Pipe Table'!$A$3:$R$3,0)),"")</f>
        <v/>
      </c>
      <c r="P1855" s="601">
        <f t="shared" si="28"/>
        <v>0</v>
      </c>
      <c r="T1855" s="113"/>
      <c r="U1855" s="113"/>
      <c r="V1855" s="113"/>
    </row>
    <row r="1856" spans="15:22">
      <c r="O1856" s="251" t="str">
        <f>IFERROR(INDEX('Pipe Table'!$A$3:$R$39,MATCH('WELD LOG'!N1856,'Pipe Table'!$A$3:$A$39,),MATCH('WELD LOG'!M1856,'Pipe Table'!$A$3:$R$3,0)),"")</f>
        <v/>
      </c>
      <c r="P1856" s="601">
        <f t="shared" si="28"/>
        <v>0</v>
      </c>
      <c r="T1856" s="113"/>
      <c r="U1856" s="113"/>
      <c r="V1856" s="113"/>
    </row>
    <row r="1857" spans="15:22">
      <c r="O1857" s="251" t="str">
        <f>IFERROR(INDEX('Pipe Table'!$A$3:$R$39,MATCH('WELD LOG'!N1857,'Pipe Table'!$A$3:$A$39,),MATCH('WELD LOG'!M1857,'Pipe Table'!$A$3:$R$3,0)),"")</f>
        <v/>
      </c>
      <c r="P1857" s="601">
        <f t="shared" si="28"/>
        <v>0</v>
      </c>
      <c r="T1857" s="113"/>
      <c r="U1857" s="113"/>
      <c r="V1857" s="113"/>
    </row>
    <row r="1858" spans="15:22">
      <c r="O1858" s="251" t="str">
        <f>IFERROR(INDEX('Pipe Table'!$A$3:$R$39,MATCH('WELD LOG'!N1858,'Pipe Table'!$A$3:$A$39,),MATCH('WELD LOG'!M1858,'Pipe Table'!$A$3:$R$3,0)),"")</f>
        <v/>
      </c>
      <c r="P1858" s="601">
        <f t="shared" si="28"/>
        <v>0</v>
      </c>
      <c r="T1858" s="113"/>
      <c r="U1858" s="113"/>
      <c r="V1858" s="113"/>
    </row>
    <row r="1859" spans="15:22">
      <c r="O1859" s="251" t="str">
        <f>IFERROR(INDEX('Pipe Table'!$A$3:$R$39,MATCH('WELD LOG'!N1859,'Pipe Table'!$A$3:$A$39,),MATCH('WELD LOG'!M1859,'Pipe Table'!$A$3:$R$3,0)),"")</f>
        <v/>
      </c>
      <c r="P1859" s="601">
        <f t="shared" si="28"/>
        <v>0</v>
      </c>
      <c r="T1859" s="113"/>
      <c r="U1859" s="113"/>
      <c r="V1859" s="113"/>
    </row>
    <row r="1860" spans="15:22">
      <c r="O1860" s="251" t="str">
        <f>IFERROR(INDEX('Pipe Table'!$A$3:$R$39,MATCH('WELD LOG'!N1860,'Pipe Table'!$A$3:$A$39,),MATCH('WELD LOG'!M1860,'Pipe Table'!$A$3:$R$3,0)),"")</f>
        <v/>
      </c>
      <c r="P1860" s="601">
        <f t="shared" si="28"/>
        <v>0</v>
      </c>
      <c r="T1860" s="113"/>
      <c r="U1860" s="113"/>
      <c r="V1860" s="113"/>
    </row>
    <row r="1861" spans="15:22">
      <c r="O1861" s="251" t="str">
        <f>IFERROR(INDEX('Pipe Table'!$A$3:$R$39,MATCH('WELD LOG'!N1861,'Pipe Table'!$A$3:$A$39,),MATCH('WELD LOG'!M1861,'Pipe Table'!$A$3:$R$3,0)),"")</f>
        <v/>
      </c>
      <c r="P1861" s="601">
        <f t="shared" si="28"/>
        <v>0</v>
      </c>
      <c r="T1861" s="113"/>
      <c r="U1861" s="113"/>
      <c r="V1861" s="113"/>
    </row>
    <row r="1862" spans="15:22">
      <c r="O1862" s="251" t="str">
        <f>IFERROR(INDEX('Pipe Table'!$A$3:$R$39,MATCH('WELD LOG'!N1862,'Pipe Table'!$A$3:$A$39,),MATCH('WELD LOG'!M1862,'Pipe Table'!$A$3:$R$3,0)),"")</f>
        <v/>
      </c>
      <c r="P1862" s="601">
        <f t="shared" ref="P1862:P1925" si="29">N1862*PI()</f>
        <v>0</v>
      </c>
      <c r="T1862" s="113"/>
      <c r="U1862" s="113"/>
      <c r="V1862" s="113"/>
    </row>
    <row r="1863" spans="15:22">
      <c r="O1863" s="251" t="str">
        <f>IFERROR(INDEX('Pipe Table'!$A$3:$R$39,MATCH('WELD LOG'!N1863,'Pipe Table'!$A$3:$A$39,),MATCH('WELD LOG'!M1863,'Pipe Table'!$A$3:$R$3,0)),"")</f>
        <v/>
      </c>
      <c r="P1863" s="601">
        <f t="shared" si="29"/>
        <v>0</v>
      </c>
      <c r="T1863" s="113"/>
      <c r="U1863" s="113"/>
      <c r="V1863" s="113"/>
    </row>
    <row r="1864" spans="15:22">
      <c r="O1864" s="251" t="str">
        <f>IFERROR(INDEX('Pipe Table'!$A$3:$R$39,MATCH('WELD LOG'!N1864,'Pipe Table'!$A$3:$A$39,),MATCH('WELD LOG'!M1864,'Pipe Table'!$A$3:$R$3,0)),"")</f>
        <v/>
      </c>
      <c r="P1864" s="601">
        <f t="shared" si="29"/>
        <v>0</v>
      </c>
      <c r="T1864" s="113"/>
      <c r="U1864" s="113"/>
      <c r="V1864" s="113"/>
    </row>
    <row r="1865" spans="15:22">
      <c r="O1865" s="251" t="str">
        <f>IFERROR(INDEX('Pipe Table'!$A$3:$R$39,MATCH('WELD LOG'!N1865,'Pipe Table'!$A$3:$A$39,),MATCH('WELD LOG'!M1865,'Pipe Table'!$A$3:$R$3,0)),"")</f>
        <v/>
      </c>
      <c r="P1865" s="601">
        <f t="shared" si="29"/>
        <v>0</v>
      </c>
      <c r="T1865" s="113"/>
      <c r="U1865" s="113"/>
      <c r="V1865" s="113"/>
    </row>
    <row r="1866" spans="15:22">
      <c r="O1866" s="251" t="str">
        <f>IFERROR(INDEX('Pipe Table'!$A$3:$R$39,MATCH('WELD LOG'!N1866,'Pipe Table'!$A$3:$A$39,),MATCH('WELD LOG'!M1866,'Pipe Table'!$A$3:$R$3,0)),"")</f>
        <v/>
      </c>
      <c r="P1866" s="601">
        <f t="shared" si="29"/>
        <v>0</v>
      </c>
      <c r="T1866" s="113"/>
      <c r="U1866" s="113"/>
      <c r="V1866" s="113"/>
    </row>
    <row r="1867" spans="15:22">
      <c r="O1867" s="251" t="str">
        <f>IFERROR(INDEX('Pipe Table'!$A$3:$R$39,MATCH('WELD LOG'!N1867,'Pipe Table'!$A$3:$A$39,),MATCH('WELD LOG'!M1867,'Pipe Table'!$A$3:$R$3,0)),"")</f>
        <v/>
      </c>
      <c r="P1867" s="601">
        <f t="shared" si="29"/>
        <v>0</v>
      </c>
      <c r="T1867" s="113"/>
      <c r="U1867" s="113"/>
      <c r="V1867" s="113"/>
    </row>
    <row r="1868" spans="15:22">
      <c r="O1868" s="251" t="str">
        <f>IFERROR(INDEX('Pipe Table'!$A$3:$R$39,MATCH('WELD LOG'!N1868,'Pipe Table'!$A$3:$A$39,),MATCH('WELD LOG'!M1868,'Pipe Table'!$A$3:$R$3,0)),"")</f>
        <v/>
      </c>
      <c r="P1868" s="601">
        <f t="shared" si="29"/>
        <v>0</v>
      </c>
      <c r="T1868" s="113"/>
      <c r="U1868" s="113"/>
      <c r="V1868" s="113"/>
    </row>
    <row r="1869" spans="15:22">
      <c r="O1869" s="251" t="str">
        <f>IFERROR(INDEX('Pipe Table'!$A$3:$R$39,MATCH('WELD LOG'!N1869,'Pipe Table'!$A$3:$A$39,),MATCH('WELD LOG'!M1869,'Pipe Table'!$A$3:$R$3,0)),"")</f>
        <v/>
      </c>
      <c r="P1869" s="601">
        <f t="shared" si="29"/>
        <v>0</v>
      </c>
      <c r="T1869" s="113"/>
      <c r="U1869" s="113"/>
      <c r="V1869" s="113"/>
    </row>
    <row r="1870" spans="15:22">
      <c r="O1870" s="251" t="str">
        <f>IFERROR(INDEX('Pipe Table'!$A$3:$R$39,MATCH('WELD LOG'!N1870,'Pipe Table'!$A$3:$A$39,),MATCH('WELD LOG'!M1870,'Pipe Table'!$A$3:$R$3,0)),"")</f>
        <v/>
      </c>
      <c r="P1870" s="601">
        <f t="shared" si="29"/>
        <v>0</v>
      </c>
      <c r="T1870" s="113"/>
      <c r="U1870" s="113"/>
      <c r="V1870" s="113"/>
    </row>
    <row r="1871" spans="15:22">
      <c r="O1871" s="251" t="str">
        <f>IFERROR(INDEX('Pipe Table'!$A$3:$R$39,MATCH('WELD LOG'!N1871,'Pipe Table'!$A$3:$A$39,),MATCH('WELD LOG'!M1871,'Pipe Table'!$A$3:$R$3,0)),"")</f>
        <v/>
      </c>
      <c r="P1871" s="601">
        <f t="shared" si="29"/>
        <v>0</v>
      </c>
      <c r="T1871" s="113"/>
      <c r="U1871" s="113"/>
      <c r="V1871" s="113"/>
    </row>
    <row r="1872" spans="15:22">
      <c r="O1872" s="251" t="str">
        <f>IFERROR(INDEX('Pipe Table'!$A$3:$R$39,MATCH('WELD LOG'!N1872,'Pipe Table'!$A$3:$A$39,),MATCH('WELD LOG'!M1872,'Pipe Table'!$A$3:$R$3,0)),"")</f>
        <v/>
      </c>
      <c r="P1872" s="601">
        <f t="shared" si="29"/>
        <v>0</v>
      </c>
      <c r="T1872" s="113"/>
      <c r="U1872" s="113"/>
      <c r="V1872" s="113"/>
    </row>
    <row r="1873" spans="15:22">
      <c r="O1873" s="251" t="str">
        <f>IFERROR(INDEX('Pipe Table'!$A$3:$R$39,MATCH('WELD LOG'!N1873,'Pipe Table'!$A$3:$A$39,),MATCH('WELD LOG'!M1873,'Pipe Table'!$A$3:$R$3,0)),"")</f>
        <v/>
      </c>
      <c r="P1873" s="601">
        <f t="shared" si="29"/>
        <v>0</v>
      </c>
      <c r="T1873" s="113"/>
      <c r="U1873" s="113"/>
      <c r="V1873" s="113"/>
    </row>
    <row r="1874" spans="15:22">
      <c r="O1874" s="251" t="str">
        <f>IFERROR(INDEX('Pipe Table'!$A$3:$R$39,MATCH('WELD LOG'!N1874,'Pipe Table'!$A$3:$A$39,),MATCH('WELD LOG'!M1874,'Pipe Table'!$A$3:$R$3,0)),"")</f>
        <v/>
      </c>
      <c r="P1874" s="601">
        <f t="shared" si="29"/>
        <v>0</v>
      </c>
      <c r="T1874" s="113"/>
      <c r="U1874" s="113"/>
      <c r="V1874" s="113"/>
    </row>
    <row r="1875" spans="15:22">
      <c r="O1875" s="251" t="str">
        <f>IFERROR(INDEX('Pipe Table'!$A$3:$R$39,MATCH('WELD LOG'!N1875,'Pipe Table'!$A$3:$A$39,),MATCH('WELD LOG'!M1875,'Pipe Table'!$A$3:$R$3,0)),"")</f>
        <v/>
      </c>
      <c r="P1875" s="601">
        <f t="shared" si="29"/>
        <v>0</v>
      </c>
      <c r="T1875" s="113"/>
      <c r="U1875" s="113"/>
      <c r="V1875" s="113"/>
    </row>
    <row r="1876" spans="15:22">
      <c r="O1876" s="251" t="str">
        <f>IFERROR(INDEX('Pipe Table'!$A$3:$R$39,MATCH('WELD LOG'!N1876,'Pipe Table'!$A$3:$A$39,),MATCH('WELD LOG'!M1876,'Pipe Table'!$A$3:$R$3,0)),"")</f>
        <v/>
      </c>
      <c r="P1876" s="601">
        <f t="shared" si="29"/>
        <v>0</v>
      </c>
      <c r="T1876" s="113"/>
      <c r="U1876" s="113"/>
      <c r="V1876" s="113"/>
    </row>
    <row r="1877" spans="15:22">
      <c r="O1877" s="251" t="str">
        <f>IFERROR(INDEX('Pipe Table'!$A$3:$R$39,MATCH('WELD LOG'!N1877,'Pipe Table'!$A$3:$A$39,),MATCH('WELD LOG'!M1877,'Pipe Table'!$A$3:$R$3,0)),"")</f>
        <v/>
      </c>
      <c r="P1877" s="601">
        <f t="shared" si="29"/>
        <v>0</v>
      </c>
      <c r="T1877" s="113"/>
      <c r="U1877" s="113"/>
      <c r="V1877" s="113"/>
    </row>
    <row r="1878" spans="15:22">
      <c r="O1878" s="251" t="str">
        <f>IFERROR(INDEX('Pipe Table'!$A$3:$R$39,MATCH('WELD LOG'!N1878,'Pipe Table'!$A$3:$A$39,),MATCH('WELD LOG'!M1878,'Pipe Table'!$A$3:$R$3,0)),"")</f>
        <v/>
      </c>
      <c r="P1878" s="601">
        <f t="shared" si="29"/>
        <v>0</v>
      </c>
      <c r="T1878" s="113"/>
      <c r="U1878" s="113"/>
      <c r="V1878" s="113"/>
    </row>
    <row r="1879" spans="15:22">
      <c r="O1879" s="251" t="str">
        <f>IFERROR(INDEX('Pipe Table'!$A$3:$R$39,MATCH('WELD LOG'!N1879,'Pipe Table'!$A$3:$A$39,),MATCH('WELD LOG'!M1879,'Pipe Table'!$A$3:$R$3,0)),"")</f>
        <v/>
      </c>
      <c r="P1879" s="601">
        <f t="shared" si="29"/>
        <v>0</v>
      </c>
    </row>
    <row r="1880" spans="15:22">
      <c r="O1880" s="251" t="str">
        <f>IFERROR(INDEX('Pipe Table'!$A$3:$R$39,MATCH('WELD LOG'!N1880,'Pipe Table'!$A$3:$A$39,),MATCH('WELD LOG'!M1880,'Pipe Table'!$A$3:$R$3,0)),"")</f>
        <v/>
      </c>
      <c r="P1880" s="601">
        <f t="shared" si="29"/>
        <v>0</v>
      </c>
    </row>
    <row r="1881" spans="15:22">
      <c r="O1881" s="251" t="str">
        <f>IFERROR(INDEX('Pipe Table'!$A$3:$R$39,MATCH('WELD LOG'!N1881,'Pipe Table'!$A$3:$A$39,),MATCH('WELD LOG'!M1881,'Pipe Table'!$A$3:$R$3,0)),"")</f>
        <v/>
      </c>
      <c r="P1881" s="601">
        <f t="shared" si="29"/>
        <v>0</v>
      </c>
    </row>
    <row r="1882" spans="15:22">
      <c r="O1882" s="251" t="str">
        <f>IFERROR(INDEX('Pipe Table'!$A$3:$R$39,MATCH('WELD LOG'!N1882,'Pipe Table'!$A$3:$A$39,),MATCH('WELD LOG'!M1882,'Pipe Table'!$A$3:$R$3,0)),"")</f>
        <v/>
      </c>
      <c r="P1882" s="601">
        <f t="shared" si="29"/>
        <v>0</v>
      </c>
    </row>
    <row r="1883" spans="15:22">
      <c r="O1883" s="251" t="str">
        <f>IFERROR(INDEX('Pipe Table'!$A$3:$R$39,MATCH('WELD LOG'!N1883,'Pipe Table'!$A$3:$A$39,),MATCH('WELD LOG'!M1883,'Pipe Table'!$A$3:$R$3,0)),"")</f>
        <v/>
      </c>
      <c r="P1883" s="601">
        <f t="shared" si="29"/>
        <v>0</v>
      </c>
    </row>
    <row r="1884" spans="15:22">
      <c r="O1884" s="251" t="str">
        <f>IFERROR(INDEX('Pipe Table'!$A$3:$R$39,MATCH('WELD LOG'!N1884,'Pipe Table'!$A$3:$A$39,),MATCH('WELD LOG'!M1884,'Pipe Table'!$A$3:$R$3,0)),"")</f>
        <v/>
      </c>
      <c r="P1884" s="601">
        <f t="shared" si="29"/>
        <v>0</v>
      </c>
    </row>
    <row r="1885" spans="15:22">
      <c r="O1885" s="251" t="str">
        <f>IFERROR(INDEX('Pipe Table'!$A$3:$R$39,MATCH('WELD LOG'!N1885,'Pipe Table'!$A$3:$A$39,),MATCH('WELD LOG'!M1885,'Pipe Table'!$A$3:$R$3,0)),"")</f>
        <v/>
      </c>
      <c r="P1885" s="601">
        <f t="shared" si="29"/>
        <v>0</v>
      </c>
    </row>
    <row r="1886" spans="15:22">
      <c r="O1886" s="251" t="str">
        <f>IFERROR(INDEX('Pipe Table'!$A$3:$R$39,MATCH('WELD LOG'!N1886,'Pipe Table'!$A$3:$A$39,),MATCH('WELD LOG'!M1886,'Pipe Table'!$A$3:$R$3,0)),"")</f>
        <v/>
      </c>
      <c r="P1886" s="601">
        <f t="shared" si="29"/>
        <v>0</v>
      </c>
    </row>
    <row r="1887" spans="15:22">
      <c r="O1887" s="251" t="str">
        <f>IFERROR(INDEX('Pipe Table'!$A$3:$R$39,MATCH('WELD LOG'!N1887,'Pipe Table'!$A$3:$A$39,),MATCH('WELD LOG'!M1887,'Pipe Table'!$A$3:$R$3,0)),"")</f>
        <v/>
      </c>
      <c r="P1887" s="601">
        <f t="shared" si="29"/>
        <v>0</v>
      </c>
    </row>
    <row r="1888" spans="15:22">
      <c r="O1888" s="251" t="str">
        <f>IFERROR(INDEX('Pipe Table'!$A$3:$R$39,MATCH('WELD LOG'!N1888,'Pipe Table'!$A$3:$A$39,),MATCH('WELD LOG'!M1888,'Pipe Table'!$A$3:$R$3,0)),"")</f>
        <v/>
      </c>
      <c r="P1888" s="601">
        <f t="shared" si="29"/>
        <v>0</v>
      </c>
    </row>
    <row r="1889" spans="15:16">
      <c r="O1889" s="251" t="str">
        <f>IFERROR(INDEX('Pipe Table'!$A$3:$R$39,MATCH('WELD LOG'!N1889,'Pipe Table'!$A$3:$A$39,),MATCH('WELD LOG'!M1889,'Pipe Table'!$A$3:$R$3,0)),"")</f>
        <v/>
      </c>
      <c r="P1889" s="601">
        <f t="shared" si="29"/>
        <v>0</v>
      </c>
    </row>
    <row r="1890" spans="15:16">
      <c r="O1890" s="251" t="str">
        <f>IFERROR(INDEX('Pipe Table'!$A$3:$R$39,MATCH('WELD LOG'!N1890,'Pipe Table'!$A$3:$A$39,),MATCH('WELD LOG'!M1890,'Pipe Table'!$A$3:$R$3,0)),"")</f>
        <v/>
      </c>
      <c r="P1890" s="601">
        <f t="shared" si="29"/>
        <v>0</v>
      </c>
    </row>
    <row r="1891" spans="15:16">
      <c r="O1891" s="251" t="str">
        <f>IFERROR(INDEX('Pipe Table'!$A$3:$R$39,MATCH('WELD LOG'!N1891,'Pipe Table'!$A$3:$A$39,),MATCH('WELD LOG'!M1891,'Pipe Table'!$A$3:$R$3,0)),"")</f>
        <v/>
      </c>
      <c r="P1891" s="601">
        <f t="shared" si="29"/>
        <v>0</v>
      </c>
    </row>
    <row r="1892" spans="15:16">
      <c r="O1892" s="251" t="str">
        <f>IFERROR(INDEX('Pipe Table'!$A$3:$R$39,MATCH('WELD LOG'!N1892,'Pipe Table'!$A$3:$A$39,),MATCH('WELD LOG'!M1892,'Pipe Table'!$A$3:$R$3,0)),"")</f>
        <v/>
      </c>
      <c r="P1892" s="601">
        <f t="shared" si="29"/>
        <v>0</v>
      </c>
    </row>
    <row r="1893" spans="15:16">
      <c r="O1893" s="251" t="str">
        <f>IFERROR(INDEX('Pipe Table'!$A$3:$R$39,MATCH('WELD LOG'!N1893,'Pipe Table'!$A$3:$A$39,),MATCH('WELD LOG'!M1893,'Pipe Table'!$A$3:$R$3,0)),"")</f>
        <v/>
      </c>
      <c r="P1893" s="601">
        <f t="shared" si="29"/>
        <v>0</v>
      </c>
    </row>
    <row r="1894" spans="15:16">
      <c r="O1894" s="251" t="str">
        <f>IFERROR(INDEX('Pipe Table'!$A$3:$R$39,MATCH('WELD LOG'!N1894,'Pipe Table'!$A$3:$A$39,),MATCH('WELD LOG'!M1894,'Pipe Table'!$A$3:$R$3,0)),"")</f>
        <v/>
      </c>
      <c r="P1894" s="601">
        <f t="shared" si="29"/>
        <v>0</v>
      </c>
    </row>
    <row r="1895" spans="15:16">
      <c r="O1895" s="251" t="str">
        <f>IFERROR(INDEX('Pipe Table'!$A$3:$R$39,MATCH('WELD LOG'!N1895,'Pipe Table'!$A$3:$A$39,),MATCH('WELD LOG'!M1895,'Pipe Table'!$A$3:$R$3,0)),"")</f>
        <v/>
      </c>
      <c r="P1895" s="601">
        <f t="shared" si="29"/>
        <v>0</v>
      </c>
    </row>
    <row r="1896" spans="15:16">
      <c r="O1896" s="251" t="str">
        <f>IFERROR(INDEX('Pipe Table'!$A$3:$R$39,MATCH('WELD LOG'!N1896,'Pipe Table'!$A$3:$A$39,),MATCH('WELD LOG'!M1896,'Pipe Table'!$A$3:$R$3,0)),"")</f>
        <v/>
      </c>
      <c r="P1896" s="601">
        <f t="shared" si="29"/>
        <v>0</v>
      </c>
    </row>
    <row r="1897" spans="15:16">
      <c r="O1897" s="251" t="str">
        <f>IFERROR(INDEX('Pipe Table'!$A$3:$R$39,MATCH('WELD LOG'!N1897,'Pipe Table'!$A$3:$A$39,),MATCH('WELD LOG'!M1897,'Pipe Table'!$A$3:$R$3,0)),"")</f>
        <v/>
      </c>
      <c r="P1897" s="601">
        <f t="shared" si="29"/>
        <v>0</v>
      </c>
    </row>
    <row r="1898" spans="15:16">
      <c r="O1898" s="251" t="str">
        <f>IFERROR(INDEX('Pipe Table'!$A$3:$R$39,MATCH('WELD LOG'!N1898,'Pipe Table'!$A$3:$A$39,),MATCH('WELD LOG'!M1898,'Pipe Table'!$A$3:$R$3,0)),"")</f>
        <v/>
      </c>
      <c r="P1898" s="601">
        <f t="shared" si="29"/>
        <v>0</v>
      </c>
    </row>
    <row r="1899" spans="15:16">
      <c r="O1899" s="251" t="str">
        <f>IFERROR(INDEX('Pipe Table'!$A$3:$R$39,MATCH('WELD LOG'!N1899,'Pipe Table'!$A$3:$A$39,),MATCH('WELD LOG'!M1899,'Pipe Table'!$A$3:$R$3,0)),"")</f>
        <v/>
      </c>
      <c r="P1899" s="601">
        <f t="shared" si="29"/>
        <v>0</v>
      </c>
    </row>
    <row r="1900" spans="15:16">
      <c r="O1900" s="251" t="str">
        <f>IFERROR(INDEX('Pipe Table'!$A$3:$R$39,MATCH('WELD LOG'!N1900,'Pipe Table'!$A$3:$A$39,),MATCH('WELD LOG'!M1900,'Pipe Table'!$A$3:$R$3,0)),"")</f>
        <v/>
      </c>
      <c r="P1900" s="601">
        <f t="shared" si="29"/>
        <v>0</v>
      </c>
    </row>
    <row r="1901" spans="15:16">
      <c r="O1901" s="251" t="str">
        <f>IFERROR(INDEX('Pipe Table'!$A$3:$R$39,MATCH('WELD LOG'!N1901,'Pipe Table'!$A$3:$A$39,),MATCH('WELD LOG'!M1901,'Pipe Table'!$A$3:$R$3,0)),"")</f>
        <v/>
      </c>
      <c r="P1901" s="601">
        <f t="shared" si="29"/>
        <v>0</v>
      </c>
    </row>
    <row r="1902" spans="15:16">
      <c r="O1902" s="251" t="str">
        <f>IFERROR(INDEX('Pipe Table'!$A$3:$R$39,MATCH('WELD LOG'!N1902,'Pipe Table'!$A$3:$A$39,),MATCH('WELD LOG'!M1902,'Pipe Table'!$A$3:$R$3,0)),"")</f>
        <v/>
      </c>
      <c r="P1902" s="601">
        <f t="shared" si="29"/>
        <v>0</v>
      </c>
    </row>
    <row r="1903" spans="15:16">
      <c r="O1903" s="251" t="str">
        <f>IFERROR(INDEX('Pipe Table'!$A$3:$R$39,MATCH('WELD LOG'!N1903,'Pipe Table'!$A$3:$A$39,),MATCH('WELD LOG'!M1903,'Pipe Table'!$A$3:$R$3,0)),"")</f>
        <v/>
      </c>
      <c r="P1903" s="601">
        <f t="shared" si="29"/>
        <v>0</v>
      </c>
    </row>
    <row r="1904" spans="15:16">
      <c r="O1904" s="251" t="str">
        <f>IFERROR(INDEX('Pipe Table'!$A$3:$R$39,MATCH('WELD LOG'!N1904,'Pipe Table'!$A$3:$A$39,),MATCH('WELD LOG'!M1904,'Pipe Table'!$A$3:$R$3,0)),"")</f>
        <v/>
      </c>
      <c r="P1904" s="601">
        <f t="shared" si="29"/>
        <v>0</v>
      </c>
    </row>
    <row r="1905" spans="15:16">
      <c r="O1905" s="251" t="str">
        <f>IFERROR(INDEX('Pipe Table'!$A$3:$R$39,MATCH('WELD LOG'!N1905,'Pipe Table'!$A$3:$A$39,),MATCH('WELD LOG'!M1905,'Pipe Table'!$A$3:$R$3,0)),"")</f>
        <v/>
      </c>
      <c r="P1905" s="601">
        <f t="shared" si="29"/>
        <v>0</v>
      </c>
    </row>
    <row r="1906" spans="15:16">
      <c r="O1906" s="251" t="str">
        <f>IFERROR(INDEX('Pipe Table'!$A$3:$R$39,MATCH('WELD LOG'!N1906,'Pipe Table'!$A$3:$A$39,),MATCH('WELD LOG'!M1906,'Pipe Table'!$A$3:$R$3,0)),"")</f>
        <v/>
      </c>
      <c r="P1906" s="601">
        <f t="shared" si="29"/>
        <v>0</v>
      </c>
    </row>
    <row r="1907" spans="15:16">
      <c r="O1907" s="251" t="str">
        <f>IFERROR(INDEX('Pipe Table'!$A$3:$R$39,MATCH('WELD LOG'!N1907,'Pipe Table'!$A$3:$A$39,),MATCH('WELD LOG'!M1907,'Pipe Table'!$A$3:$R$3,0)),"")</f>
        <v/>
      </c>
      <c r="P1907" s="601">
        <f t="shared" si="29"/>
        <v>0</v>
      </c>
    </row>
    <row r="1908" spans="15:16">
      <c r="O1908" s="251" t="str">
        <f>IFERROR(INDEX('Pipe Table'!$A$3:$R$39,MATCH('WELD LOG'!N1908,'Pipe Table'!$A$3:$A$39,),MATCH('WELD LOG'!M1908,'Pipe Table'!$A$3:$R$3,0)),"")</f>
        <v/>
      </c>
      <c r="P1908" s="601">
        <f t="shared" si="29"/>
        <v>0</v>
      </c>
    </row>
    <row r="1909" spans="15:16">
      <c r="O1909" s="251" t="str">
        <f>IFERROR(INDEX('Pipe Table'!$A$3:$R$39,MATCH('WELD LOG'!N1909,'Pipe Table'!$A$3:$A$39,),MATCH('WELD LOG'!M1909,'Pipe Table'!$A$3:$R$3,0)),"")</f>
        <v/>
      </c>
      <c r="P1909" s="601">
        <f t="shared" si="29"/>
        <v>0</v>
      </c>
    </row>
    <row r="1910" spans="15:16">
      <c r="O1910" s="251" t="str">
        <f>IFERROR(INDEX('Pipe Table'!$A$3:$R$39,MATCH('WELD LOG'!N1910,'Pipe Table'!$A$3:$A$39,),MATCH('WELD LOG'!M1910,'Pipe Table'!$A$3:$R$3,0)),"")</f>
        <v/>
      </c>
      <c r="P1910" s="601">
        <f t="shared" si="29"/>
        <v>0</v>
      </c>
    </row>
    <row r="1911" spans="15:16">
      <c r="O1911" s="251" t="str">
        <f>IFERROR(INDEX('Pipe Table'!$A$3:$R$39,MATCH('WELD LOG'!N1911,'Pipe Table'!$A$3:$A$39,),MATCH('WELD LOG'!M1911,'Pipe Table'!$A$3:$R$3,0)),"")</f>
        <v/>
      </c>
      <c r="P1911" s="601">
        <f t="shared" si="29"/>
        <v>0</v>
      </c>
    </row>
    <row r="1912" spans="15:16">
      <c r="O1912" s="251" t="str">
        <f>IFERROR(INDEX('Pipe Table'!$A$3:$R$39,MATCH('WELD LOG'!N1912,'Pipe Table'!$A$3:$A$39,),MATCH('WELD LOG'!M1912,'Pipe Table'!$A$3:$R$3,0)),"")</f>
        <v/>
      </c>
      <c r="P1912" s="601">
        <f t="shared" si="29"/>
        <v>0</v>
      </c>
    </row>
    <row r="1913" spans="15:16">
      <c r="O1913" s="251" t="str">
        <f>IFERROR(INDEX('Pipe Table'!$A$3:$R$39,MATCH('WELD LOG'!N1913,'Pipe Table'!$A$3:$A$39,),MATCH('WELD LOG'!M1913,'Pipe Table'!$A$3:$R$3,0)),"")</f>
        <v/>
      </c>
      <c r="P1913" s="601">
        <f t="shared" si="29"/>
        <v>0</v>
      </c>
    </row>
    <row r="1914" spans="15:16">
      <c r="O1914" s="251" t="str">
        <f>IFERROR(INDEX('Pipe Table'!$A$3:$R$39,MATCH('WELD LOG'!N1914,'Pipe Table'!$A$3:$A$39,),MATCH('WELD LOG'!M1914,'Pipe Table'!$A$3:$R$3,0)),"")</f>
        <v/>
      </c>
      <c r="P1914" s="601">
        <f t="shared" si="29"/>
        <v>0</v>
      </c>
    </row>
    <row r="1915" spans="15:16">
      <c r="O1915" s="251" t="str">
        <f>IFERROR(INDEX('Pipe Table'!$A$3:$R$39,MATCH('WELD LOG'!N1915,'Pipe Table'!$A$3:$A$39,),MATCH('WELD LOG'!M1915,'Pipe Table'!$A$3:$R$3,0)),"")</f>
        <v/>
      </c>
      <c r="P1915" s="601">
        <f t="shared" si="29"/>
        <v>0</v>
      </c>
    </row>
    <row r="1916" spans="15:16">
      <c r="O1916" s="251" t="str">
        <f>IFERROR(INDEX('Pipe Table'!$A$3:$R$39,MATCH('WELD LOG'!N1916,'Pipe Table'!$A$3:$A$39,),MATCH('WELD LOG'!M1916,'Pipe Table'!$A$3:$R$3,0)),"")</f>
        <v/>
      </c>
      <c r="P1916" s="601">
        <f t="shared" si="29"/>
        <v>0</v>
      </c>
    </row>
    <row r="1917" spans="15:16">
      <c r="O1917" s="251" t="str">
        <f>IFERROR(INDEX('Pipe Table'!$A$3:$R$39,MATCH('WELD LOG'!N1917,'Pipe Table'!$A$3:$A$39,),MATCH('WELD LOG'!M1917,'Pipe Table'!$A$3:$R$3,0)),"")</f>
        <v/>
      </c>
      <c r="P1917" s="601">
        <f t="shared" si="29"/>
        <v>0</v>
      </c>
    </row>
    <row r="1918" spans="15:16">
      <c r="O1918" s="251" t="str">
        <f>IFERROR(INDEX('Pipe Table'!$A$3:$R$39,MATCH('WELD LOG'!N1918,'Pipe Table'!$A$3:$A$39,),MATCH('WELD LOG'!M1918,'Pipe Table'!$A$3:$R$3,0)),"")</f>
        <v/>
      </c>
      <c r="P1918" s="601">
        <f t="shared" si="29"/>
        <v>0</v>
      </c>
    </row>
    <row r="1919" spans="15:16">
      <c r="O1919" s="251" t="str">
        <f>IFERROR(INDEX('Pipe Table'!$A$3:$R$39,MATCH('WELD LOG'!N1919,'Pipe Table'!$A$3:$A$39,),MATCH('WELD LOG'!M1919,'Pipe Table'!$A$3:$R$3,0)),"")</f>
        <v/>
      </c>
      <c r="P1919" s="601">
        <f t="shared" si="29"/>
        <v>0</v>
      </c>
    </row>
    <row r="1920" spans="15:16">
      <c r="O1920" s="251" t="str">
        <f>IFERROR(INDEX('Pipe Table'!$A$3:$R$39,MATCH('WELD LOG'!N1920,'Pipe Table'!$A$3:$A$39,),MATCH('WELD LOG'!M1920,'Pipe Table'!$A$3:$R$3,0)),"")</f>
        <v/>
      </c>
      <c r="P1920" s="601">
        <f t="shared" si="29"/>
        <v>0</v>
      </c>
    </row>
    <row r="1921" spans="15:16">
      <c r="O1921" s="251" t="str">
        <f>IFERROR(INDEX('Pipe Table'!$A$3:$R$39,MATCH('WELD LOG'!N1921,'Pipe Table'!$A$3:$A$39,),MATCH('WELD LOG'!M1921,'Pipe Table'!$A$3:$R$3,0)),"")</f>
        <v/>
      </c>
      <c r="P1921" s="601">
        <f t="shared" si="29"/>
        <v>0</v>
      </c>
    </row>
    <row r="1922" spans="15:16">
      <c r="O1922" s="251" t="str">
        <f>IFERROR(INDEX('Pipe Table'!$A$3:$R$39,MATCH('WELD LOG'!N1922,'Pipe Table'!$A$3:$A$39,),MATCH('WELD LOG'!M1922,'Pipe Table'!$A$3:$R$3,0)),"")</f>
        <v/>
      </c>
      <c r="P1922" s="601">
        <f t="shared" si="29"/>
        <v>0</v>
      </c>
    </row>
    <row r="1923" spans="15:16">
      <c r="O1923" s="251" t="str">
        <f>IFERROR(INDEX('Pipe Table'!$A$3:$R$39,MATCH('WELD LOG'!N1923,'Pipe Table'!$A$3:$A$39,),MATCH('WELD LOG'!M1923,'Pipe Table'!$A$3:$R$3,0)),"")</f>
        <v/>
      </c>
      <c r="P1923" s="601">
        <f t="shared" si="29"/>
        <v>0</v>
      </c>
    </row>
    <row r="1924" spans="15:16">
      <c r="O1924" s="251" t="str">
        <f>IFERROR(INDEX('Pipe Table'!$A$3:$R$39,MATCH('WELD LOG'!N1924,'Pipe Table'!$A$3:$A$39,),MATCH('WELD LOG'!M1924,'Pipe Table'!$A$3:$R$3,0)),"")</f>
        <v/>
      </c>
      <c r="P1924" s="601">
        <f t="shared" si="29"/>
        <v>0</v>
      </c>
    </row>
    <row r="1925" spans="15:16">
      <c r="O1925" s="251" t="str">
        <f>IFERROR(INDEX('Pipe Table'!$A$3:$R$39,MATCH('WELD LOG'!N1925,'Pipe Table'!$A$3:$A$39,),MATCH('WELD LOG'!M1925,'Pipe Table'!$A$3:$R$3,0)),"")</f>
        <v/>
      </c>
      <c r="P1925" s="601">
        <f t="shared" si="29"/>
        <v>0</v>
      </c>
    </row>
    <row r="1926" spans="15:16">
      <c r="O1926" s="251" t="str">
        <f>IFERROR(INDEX('Pipe Table'!$A$3:$R$39,MATCH('WELD LOG'!N1926,'Pipe Table'!$A$3:$A$39,),MATCH('WELD LOG'!M1926,'Pipe Table'!$A$3:$R$3,0)),"")</f>
        <v/>
      </c>
      <c r="P1926" s="601">
        <f t="shared" ref="P1926:P1989" si="30">N1926*PI()</f>
        <v>0</v>
      </c>
    </row>
    <row r="1927" spans="15:16">
      <c r="O1927" s="251" t="str">
        <f>IFERROR(INDEX('Pipe Table'!$A$3:$R$39,MATCH('WELD LOG'!N1927,'Pipe Table'!$A$3:$A$39,),MATCH('WELD LOG'!M1927,'Pipe Table'!$A$3:$R$3,0)),"")</f>
        <v/>
      </c>
      <c r="P1927" s="601">
        <f t="shared" si="30"/>
        <v>0</v>
      </c>
    </row>
    <row r="1928" spans="15:16">
      <c r="O1928" s="251" t="str">
        <f>IFERROR(INDEX('Pipe Table'!$A$3:$R$39,MATCH('WELD LOG'!N1928,'Pipe Table'!$A$3:$A$39,),MATCH('WELD LOG'!M1928,'Pipe Table'!$A$3:$R$3,0)),"")</f>
        <v/>
      </c>
      <c r="P1928" s="601">
        <f t="shared" si="30"/>
        <v>0</v>
      </c>
    </row>
    <row r="1929" spans="15:16">
      <c r="O1929" s="251" t="str">
        <f>IFERROR(INDEX('Pipe Table'!$A$3:$R$39,MATCH('WELD LOG'!N1929,'Pipe Table'!$A$3:$A$39,),MATCH('WELD LOG'!M1929,'Pipe Table'!$A$3:$R$3,0)),"")</f>
        <v/>
      </c>
      <c r="P1929" s="601">
        <f t="shared" si="30"/>
        <v>0</v>
      </c>
    </row>
    <row r="1930" spans="15:16">
      <c r="O1930" s="251" t="str">
        <f>IFERROR(INDEX('Pipe Table'!$A$3:$R$39,MATCH('WELD LOG'!N1930,'Pipe Table'!$A$3:$A$39,),MATCH('WELD LOG'!M1930,'Pipe Table'!$A$3:$R$3,0)),"")</f>
        <v/>
      </c>
      <c r="P1930" s="601">
        <f t="shared" si="30"/>
        <v>0</v>
      </c>
    </row>
    <row r="1931" spans="15:16">
      <c r="O1931" s="251" t="str">
        <f>IFERROR(INDEX('Pipe Table'!$A$3:$R$39,MATCH('WELD LOG'!N1931,'Pipe Table'!$A$3:$A$39,),MATCH('WELD LOG'!M1931,'Pipe Table'!$A$3:$R$3,0)),"")</f>
        <v/>
      </c>
      <c r="P1931" s="601">
        <f t="shared" si="30"/>
        <v>0</v>
      </c>
    </row>
    <row r="1932" spans="15:16">
      <c r="O1932" s="251" t="str">
        <f>IFERROR(INDEX('Pipe Table'!$A$3:$R$39,MATCH('WELD LOG'!N1932,'Pipe Table'!$A$3:$A$39,),MATCH('WELD LOG'!M1932,'Pipe Table'!$A$3:$R$3,0)),"")</f>
        <v/>
      </c>
      <c r="P1932" s="601">
        <f t="shared" si="30"/>
        <v>0</v>
      </c>
    </row>
    <row r="1933" spans="15:16">
      <c r="O1933" s="251" t="str">
        <f>IFERROR(INDEX('Pipe Table'!$A$3:$R$39,MATCH('WELD LOG'!N1933,'Pipe Table'!$A$3:$A$39,),MATCH('WELD LOG'!M1933,'Pipe Table'!$A$3:$R$3,0)),"")</f>
        <v/>
      </c>
      <c r="P1933" s="601">
        <f t="shared" si="30"/>
        <v>0</v>
      </c>
    </row>
    <row r="1934" spans="15:16">
      <c r="O1934" s="251" t="str">
        <f>IFERROR(INDEX('Pipe Table'!$A$3:$R$39,MATCH('WELD LOG'!N1934,'Pipe Table'!$A$3:$A$39,),MATCH('WELD LOG'!M1934,'Pipe Table'!$A$3:$R$3,0)),"")</f>
        <v/>
      </c>
      <c r="P1934" s="601">
        <f t="shared" si="30"/>
        <v>0</v>
      </c>
    </row>
    <row r="1935" spans="15:16">
      <c r="O1935" s="251" t="str">
        <f>IFERROR(INDEX('Pipe Table'!$A$3:$R$39,MATCH('WELD LOG'!N1935,'Pipe Table'!$A$3:$A$39,),MATCH('WELD LOG'!M1935,'Pipe Table'!$A$3:$R$3,0)),"")</f>
        <v/>
      </c>
      <c r="P1935" s="601">
        <f t="shared" si="30"/>
        <v>0</v>
      </c>
    </row>
    <row r="1936" spans="15:16">
      <c r="O1936" s="251" t="str">
        <f>IFERROR(INDEX('Pipe Table'!$A$3:$R$39,MATCH('WELD LOG'!N1936,'Pipe Table'!$A$3:$A$39,),MATCH('WELD LOG'!M1936,'Pipe Table'!$A$3:$R$3,0)),"")</f>
        <v/>
      </c>
      <c r="P1936" s="601">
        <f t="shared" si="30"/>
        <v>0</v>
      </c>
    </row>
    <row r="1937" spans="15:16">
      <c r="O1937" s="251" t="str">
        <f>IFERROR(INDEX('Pipe Table'!$A$3:$R$39,MATCH('WELD LOG'!N1937,'Pipe Table'!$A$3:$A$39,),MATCH('WELD LOG'!M1937,'Pipe Table'!$A$3:$R$3,0)),"")</f>
        <v/>
      </c>
      <c r="P1937" s="601">
        <f t="shared" si="30"/>
        <v>0</v>
      </c>
    </row>
    <row r="1938" spans="15:16">
      <c r="O1938" s="251" t="str">
        <f>IFERROR(INDEX('Pipe Table'!$A$3:$R$39,MATCH('WELD LOG'!N1938,'Pipe Table'!$A$3:$A$39,),MATCH('WELD LOG'!M1938,'Pipe Table'!$A$3:$R$3,0)),"")</f>
        <v/>
      </c>
      <c r="P1938" s="601">
        <f t="shared" si="30"/>
        <v>0</v>
      </c>
    </row>
    <row r="1939" spans="15:16">
      <c r="O1939" s="251" t="str">
        <f>IFERROR(INDEX('Pipe Table'!$A$3:$R$39,MATCH('WELD LOG'!N1939,'Pipe Table'!$A$3:$A$39,),MATCH('WELD LOG'!M1939,'Pipe Table'!$A$3:$R$3,0)),"")</f>
        <v/>
      </c>
      <c r="P1939" s="601">
        <f t="shared" si="30"/>
        <v>0</v>
      </c>
    </row>
    <row r="1940" spans="15:16">
      <c r="O1940" s="251" t="str">
        <f>IFERROR(INDEX('Pipe Table'!$A$3:$R$39,MATCH('WELD LOG'!N1940,'Pipe Table'!$A$3:$A$39,),MATCH('WELD LOG'!M1940,'Pipe Table'!$A$3:$R$3,0)),"")</f>
        <v/>
      </c>
      <c r="P1940" s="601">
        <f t="shared" si="30"/>
        <v>0</v>
      </c>
    </row>
    <row r="1941" spans="15:16">
      <c r="O1941" s="251" t="str">
        <f>IFERROR(INDEX('Pipe Table'!$A$3:$R$39,MATCH('WELD LOG'!N1941,'Pipe Table'!$A$3:$A$39,),MATCH('WELD LOG'!M1941,'Pipe Table'!$A$3:$R$3,0)),"")</f>
        <v/>
      </c>
      <c r="P1941" s="601">
        <f t="shared" si="30"/>
        <v>0</v>
      </c>
    </row>
    <row r="1942" spans="15:16">
      <c r="O1942" s="251" t="str">
        <f>IFERROR(INDEX('Pipe Table'!$A$3:$R$39,MATCH('WELD LOG'!N1942,'Pipe Table'!$A$3:$A$39,),MATCH('WELD LOG'!M1942,'Pipe Table'!$A$3:$R$3,0)),"")</f>
        <v/>
      </c>
      <c r="P1942" s="601">
        <f t="shared" si="30"/>
        <v>0</v>
      </c>
    </row>
    <row r="1943" spans="15:16">
      <c r="O1943" s="251" t="str">
        <f>IFERROR(INDEX('Pipe Table'!$A$3:$R$39,MATCH('WELD LOG'!N1943,'Pipe Table'!$A$3:$A$39,),MATCH('WELD LOG'!M1943,'Pipe Table'!$A$3:$R$3,0)),"")</f>
        <v/>
      </c>
      <c r="P1943" s="601">
        <f t="shared" si="30"/>
        <v>0</v>
      </c>
    </row>
    <row r="1944" spans="15:16">
      <c r="O1944" s="251" t="str">
        <f>IFERROR(INDEX('Pipe Table'!$A$3:$R$39,MATCH('WELD LOG'!N1944,'Pipe Table'!$A$3:$A$39,),MATCH('WELD LOG'!M1944,'Pipe Table'!$A$3:$R$3,0)),"")</f>
        <v/>
      </c>
      <c r="P1944" s="601">
        <f t="shared" si="30"/>
        <v>0</v>
      </c>
    </row>
    <row r="1945" spans="15:16">
      <c r="O1945" s="251" t="str">
        <f>IFERROR(INDEX('Pipe Table'!$A$3:$R$39,MATCH('WELD LOG'!N1945,'Pipe Table'!$A$3:$A$39,),MATCH('WELD LOG'!M1945,'Pipe Table'!$A$3:$R$3,0)),"")</f>
        <v/>
      </c>
      <c r="P1945" s="601">
        <f t="shared" si="30"/>
        <v>0</v>
      </c>
    </row>
    <row r="1946" spans="15:16">
      <c r="O1946" s="251" t="str">
        <f>IFERROR(INDEX('Pipe Table'!$A$3:$R$39,MATCH('WELD LOG'!N1946,'Pipe Table'!$A$3:$A$39,),MATCH('WELD LOG'!M1946,'Pipe Table'!$A$3:$R$3,0)),"")</f>
        <v/>
      </c>
      <c r="P1946" s="601">
        <f t="shared" si="30"/>
        <v>0</v>
      </c>
    </row>
    <row r="1947" spans="15:16">
      <c r="O1947" s="251" t="str">
        <f>IFERROR(INDEX('Pipe Table'!$A$3:$R$39,MATCH('WELD LOG'!N1947,'Pipe Table'!$A$3:$A$39,),MATCH('WELD LOG'!M1947,'Pipe Table'!$A$3:$R$3,0)),"")</f>
        <v/>
      </c>
      <c r="P1947" s="601">
        <f t="shared" si="30"/>
        <v>0</v>
      </c>
    </row>
    <row r="1948" spans="15:16">
      <c r="O1948" s="251" t="str">
        <f>IFERROR(INDEX('Pipe Table'!$A$3:$R$39,MATCH('WELD LOG'!N1948,'Pipe Table'!$A$3:$A$39,),MATCH('WELD LOG'!M1948,'Pipe Table'!$A$3:$R$3,0)),"")</f>
        <v/>
      </c>
      <c r="P1948" s="601">
        <f t="shared" si="30"/>
        <v>0</v>
      </c>
    </row>
    <row r="1949" spans="15:16">
      <c r="O1949" s="251" t="str">
        <f>IFERROR(INDEX('Pipe Table'!$A$3:$R$39,MATCH('WELD LOG'!N1949,'Pipe Table'!$A$3:$A$39,),MATCH('WELD LOG'!M1949,'Pipe Table'!$A$3:$R$3,0)),"")</f>
        <v/>
      </c>
      <c r="P1949" s="601">
        <f t="shared" si="30"/>
        <v>0</v>
      </c>
    </row>
    <row r="1950" spans="15:16">
      <c r="O1950" s="251" t="str">
        <f>IFERROR(INDEX('Pipe Table'!$A$3:$R$39,MATCH('WELD LOG'!N1950,'Pipe Table'!$A$3:$A$39,),MATCH('WELD LOG'!M1950,'Pipe Table'!$A$3:$R$3,0)),"")</f>
        <v/>
      </c>
      <c r="P1950" s="601">
        <f t="shared" si="30"/>
        <v>0</v>
      </c>
    </row>
    <row r="1951" spans="15:16">
      <c r="O1951" s="251" t="str">
        <f>IFERROR(INDEX('Pipe Table'!$A$3:$R$39,MATCH('WELD LOG'!N1951,'Pipe Table'!$A$3:$A$39,),MATCH('WELD LOG'!M1951,'Pipe Table'!$A$3:$R$3,0)),"")</f>
        <v/>
      </c>
      <c r="P1951" s="601">
        <f t="shared" si="30"/>
        <v>0</v>
      </c>
    </row>
    <row r="1952" spans="15:16">
      <c r="O1952" s="251" t="str">
        <f>IFERROR(INDEX('Pipe Table'!$A$3:$R$39,MATCH('WELD LOG'!N1952,'Pipe Table'!$A$3:$A$39,),MATCH('WELD LOG'!M1952,'Pipe Table'!$A$3:$R$3,0)),"")</f>
        <v/>
      </c>
      <c r="P1952" s="601">
        <f t="shared" si="30"/>
        <v>0</v>
      </c>
    </row>
    <row r="1953" spans="15:16">
      <c r="O1953" s="251" t="str">
        <f>IFERROR(INDEX('Pipe Table'!$A$3:$R$39,MATCH('WELD LOG'!N1953,'Pipe Table'!$A$3:$A$39,),MATCH('WELD LOG'!M1953,'Pipe Table'!$A$3:$R$3,0)),"")</f>
        <v/>
      </c>
      <c r="P1953" s="601">
        <f t="shared" si="30"/>
        <v>0</v>
      </c>
    </row>
    <row r="1954" spans="15:16">
      <c r="O1954" s="251" t="str">
        <f>IFERROR(INDEX('Pipe Table'!$A$3:$R$39,MATCH('WELD LOG'!N1954,'Pipe Table'!$A$3:$A$39,),MATCH('WELD LOG'!M1954,'Pipe Table'!$A$3:$R$3,0)),"")</f>
        <v/>
      </c>
      <c r="P1954" s="601">
        <f t="shared" si="30"/>
        <v>0</v>
      </c>
    </row>
    <row r="1955" spans="15:16">
      <c r="O1955" s="251" t="str">
        <f>IFERROR(INDEX('Pipe Table'!$A$3:$R$39,MATCH('WELD LOG'!N1955,'Pipe Table'!$A$3:$A$39,),MATCH('WELD LOG'!M1955,'Pipe Table'!$A$3:$R$3,0)),"")</f>
        <v/>
      </c>
      <c r="P1955" s="601">
        <f t="shared" si="30"/>
        <v>0</v>
      </c>
    </row>
    <row r="1956" spans="15:16">
      <c r="O1956" s="251" t="str">
        <f>IFERROR(INDEX('Pipe Table'!$A$3:$R$39,MATCH('WELD LOG'!N1956,'Pipe Table'!$A$3:$A$39,),MATCH('WELD LOG'!M1956,'Pipe Table'!$A$3:$R$3,0)),"")</f>
        <v/>
      </c>
      <c r="P1956" s="601">
        <f t="shared" si="30"/>
        <v>0</v>
      </c>
    </row>
    <row r="1957" spans="15:16">
      <c r="O1957" s="251" t="str">
        <f>IFERROR(INDEX('Pipe Table'!$A$3:$R$39,MATCH('WELD LOG'!N1957,'Pipe Table'!$A$3:$A$39,),MATCH('WELD LOG'!M1957,'Pipe Table'!$A$3:$R$3,0)),"")</f>
        <v/>
      </c>
      <c r="P1957" s="601">
        <f t="shared" si="30"/>
        <v>0</v>
      </c>
    </row>
    <row r="1958" spans="15:16">
      <c r="O1958" s="251" t="str">
        <f>IFERROR(INDEX('Pipe Table'!$A$3:$R$39,MATCH('WELD LOG'!N1958,'Pipe Table'!$A$3:$A$39,),MATCH('WELD LOG'!M1958,'Pipe Table'!$A$3:$R$3,0)),"")</f>
        <v/>
      </c>
      <c r="P1958" s="601">
        <f t="shared" si="30"/>
        <v>0</v>
      </c>
    </row>
    <row r="1959" spans="15:16">
      <c r="O1959" s="251" t="str">
        <f>IFERROR(INDEX('Pipe Table'!$A$3:$R$39,MATCH('WELD LOG'!N1959,'Pipe Table'!$A$3:$A$39,),MATCH('WELD LOG'!M1959,'Pipe Table'!$A$3:$R$3,0)),"")</f>
        <v/>
      </c>
      <c r="P1959" s="601">
        <f t="shared" si="30"/>
        <v>0</v>
      </c>
    </row>
    <row r="1960" spans="15:16">
      <c r="O1960" s="251" t="str">
        <f>IFERROR(INDEX('Pipe Table'!$A$3:$R$39,MATCH('WELD LOG'!N1960,'Pipe Table'!$A$3:$A$39,),MATCH('WELD LOG'!M1960,'Pipe Table'!$A$3:$R$3,0)),"")</f>
        <v/>
      </c>
      <c r="P1960" s="601">
        <f t="shared" si="30"/>
        <v>0</v>
      </c>
    </row>
    <row r="1961" spans="15:16">
      <c r="O1961" s="251" t="str">
        <f>IFERROR(INDEX('Pipe Table'!$A$3:$R$39,MATCH('WELD LOG'!N1961,'Pipe Table'!$A$3:$A$39,),MATCH('WELD LOG'!M1961,'Pipe Table'!$A$3:$R$3,0)),"")</f>
        <v/>
      </c>
      <c r="P1961" s="601">
        <f t="shared" si="30"/>
        <v>0</v>
      </c>
    </row>
    <row r="1962" spans="15:16">
      <c r="O1962" s="251" t="str">
        <f>IFERROR(INDEX('Pipe Table'!$A$3:$R$39,MATCH('WELD LOG'!N1962,'Pipe Table'!$A$3:$A$39,),MATCH('WELD LOG'!M1962,'Pipe Table'!$A$3:$R$3,0)),"")</f>
        <v/>
      </c>
      <c r="P1962" s="601">
        <f t="shared" si="30"/>
        <v>0</v>
      </c>
    </row>
    <row r="1963" spans="15:16">
      <c r="O1963" s="251" t="str">
        <f>IFERROR(INDEX('Pipe Table'!$A$3:$R$39,MATCH('WELD LOG'!N1963,'Pipe Table'!$A$3:$A$39,),MATCH('WELD LOG'!M1963,'Pipe Table'!$A$3:$R$3,0)),"")</f>
        <v/>
      </c>
      <c r="P1963" s="601">
        <f t="shared" si="30"/>
        <v>0</v>
      </c>
    </row>
    <row r="1964" spans="15:16">
      <c r="O1964" s="251" t="str">
        <f>IFERROR(INDEX('Pipe Table'!$A$3:$R$39,MATCH('WELD LOG'!N1964,'Pipe Table'!$A$3:$A$39,),MATCH('WELD LOG'!M1964,'Pipe Table'!$A$3:$R$3,0)),"")</f>
        <v/>
      </c>
      <c r="P1964" s="601">
        <f t="shared" si="30"/>
        <v>0</v>
      </c>
    </row>
    <row r="1965" spans="15:16">
      <c r="O1965" s="251" t="str">
        <f>IFERROR(INDEX('Pipe Table'!$A$3:$R$39,MATCH('WELD LOG'!N1965,'Pipe Table'!$A$3:$A$39,),MATCH('WELD LOG'!M1965,'Pipe Table'!$A$3:$R$3,0)),"")</f>
        <v/>
      </c>
      <c r="P1965" s="601">
        <f t="shared" si="30"/>
        <v>0</v>
      </c>
    </row>
    <row r="1966" spans="15:16">
      <c r="O1966" s="251" t="str">
        <f>IFERROR(INDEX('Pipe Table'!$A$3:$R$39,MATCH('WELD LOG'!N1966,'Pipe Table'!$A$3:$A$39,),MATCH('WELD LOG'!M1966,'Pipe Table'!$A$3:$R$3,0)),"")</f>
        <v/>
      </c>
      <c r="P1966" s="601">
        <f t="shared" si="30"/>
        <v>0</v>
      </c>
    </row>
    <row r="1967" spans="15:16">
      <c r="O1967" s="251" t="str">
        <f>IFERROR(INDEX('Pipe Table'!$A$3:$R$39,MATCH('WELD LOG'!N1967,'Pipe Table'!$A$3:$A$39,),MATCH('WELD LOG'!M1967,'Pipe Table'!$A$3:$R$3,0)),"")</f>
        <v/>
      </c>
      <c r="P1967" s="601">
        <f t="shared" si="30"/>
        <v>0</v>
      </c>
    </row>
    <row r="1968" spans="15:16">
      <c r="O1968" s="251" t="str">
        <f>IFERROR(INDEX('Pipe Table'!$A$3:$R$39,MATCH('WELD LOG'!N1968,'Pipe Table'!$A$3:$A$39,),MATCH('WELD LOG'!M1968,'Pipe Table'!$A$3:$R$3,0)),"")</f>
        <v/>
      </c>
      <c r="P1968" s="601">
        <f t="shared" si="30"/>
        <v>0</v>
      </c>
    </row>
    <row r="1969" spans="15:16">
      <c r="O1969" s="251" t="str">
        <f>IFERROR(INDEX('Pipe Table'!$A$3:$R$39,MATCH('WELD LOG'!N1969,'Pipe Table'!$A$3:$A$39,),MATCH('WELD LOG'!M1969,'Pipe Table'!$A$3:$R$3,0)),"")</f>
        <v/>
      </c>
      <c r="P1969" s="601">
        <f t="shared" si="30"/>
        <v>0</v>
      </c>
    </row>
    <row r="1970" spans="15:16">
      <c r="O1970" s="251" t="str">
        <f>IFERROR(INDEX('Pipe Table'!$A$3:$R$39,MATCH('WELD LOG'!N1970,'Pipe Table'!$A$3:$A$39,),MATCH('WELD LOG'!M1970,'Pipe Table'!$A$3:$R$3,0)),"")</f>
        <v/>
      </c>
      <c r="P1970" s="601">
        <f t="shared" si="30"/>
        <v>0</v>
      </c>
    </row>
    <row r="1971" spans="15:16">
      <c r="O1971" s="251" t="str">
        <f>IFERROR(INDEX('Pipe Table'!$A$3:$R$39,MATCH('WELD LOG'!N1971,'Pipe Table'!$A$3:$A$39,),MATCH('WELD LOG'!M1971,'Pipe Table'!$A$3:$R$3,0)),"")</f>
        <v/>
      </c>
      <c r="P1971" s="601">
        <f t="shared" si="30"/>
        <v>0</v>
      </c>
    </row>
    <row r="1972" spans="15:16">
      <c r="O1972" s="251" t="str">
        <f>IFERROR(INDEX('Pipe Table'!$A$3:$R$39,MATCH('WELD LOG'!N1972,'Pipe Table'!$A$3:$A$39,),MATCH('WELD LOG'!M1972,'Pipe Table'!$A$3:$R$3,0)),"")</f>
        <v/>
      </c>
      <c r="P1972" s="601">
        <f t="shared" si="30"/>
        <v>0</v>
      </c>
    </row>
    <row r="1973" spans="15:16">
      <c r="O1973" s="251" t="str">
        <f>IFERROR(INDEX('Pipe Table'!$A$3:$R$39,MATCH('WELD LOG'!N1973,'Pipe Table'!$A$3:$A$39,),MATCH('WELD LOG'!M1973,'Pipe Table'!$A$3:$R$3,0)),"")</f>
        <v/>
      </c>
      <c r="P1973" s="601">
        <f t="shared" si="30"/>
        <v>0</v>
      </c>
    </row>
    <row r="1974" spans="15:16">
      <c r="O1974" s="251" t="str">
        <f>IFERROR(INDEX('Pipe Table'!$A$3:$R$39,MATCH('WELD LOG'!N1974,'Pipe Table'!$A$3:$A$39,),MATCH('WELD LOG'!M1974,'Pipe Table'!$A$3:$R$3,0)),"")</f>
        <v/>
      </c>
      <c r="P1974" s="601">
        <f t="shared" si="30"/>
        <v>0</v>
      </c>
    </row>
    <row r="1975" spans="15:16">
      <c r="O1975" s="251" t="str">
        <f>IFERROR(INDEX('Pipe Table'!$A$3:$R$39,MATCH('WELD LOG'!N1975,'Pipe Table'!$A$3:$A$39,),MATCH('WELD LOG'!M1975,'Pipe Table'!$A$3:$R$3,0)),"")</f>
        <v/>
      </c>
      <c r="P1975" s="601">
        <f t="shared" si="30"/>
        <v>0</v>
      </c>
    </row>
    <row r="1976" spans="15:16">
      <c r="O1976" s="251" t="str">
        <f>IFERROR(INDEX('Pipe Table'!$A$3:$R$39,MATCH('WELD LOG'!N1976,'Pipe Table'!$A$3:$A$39,),MATCH('WELD LOG'!M1976,'Pipe Table'!$A$3:$R$3,0)),"")</f>
        <v/>
      </c>
      <c r="P1976" s="601">
        <f t="shared" si="30"/>
        <v>0</v>
      </c>
    </row>
    <row r="1977" spans="15:16">
      <c r="O1977" s="251" t="str">
        <f>IFERROR(INDEX('Pipe Table'!$A$3:$R$39,MATCH('WELD LOG'!N1977,'Pipe Table'!$A$3:$A$39,),MATCH('WELD LOG'!M1977,'Pipe Table'!$A$3:$R$3,0)),"")</f>
        <v/>
      </c>
      <c r="P1977" s="601">
        <f t="shared" si="30"/>
        <v>0</v>
      </c>
    </row>
    <row r="1978" spans="15:16">
      <c r="O1978" s="251" t="str">
        <f>IFERROR(INDEX('Pipe Table'!$A$3:$R$39,MATCH('WELD LOG'!N1978,'Pipe Table'!$A$3:$A$39,),MATCH('WELD LOG'!M1978,'Pipe Table'!$A$3:$R$3,0)),"")</f>
        <v/>
      </c>
      <c r="P1978" s="601">
        <f t="shared" si="30"/>
        <v>0</v>
      </c>
    </row>
    <row r="1979" spans="15:16">
      <c r="O1979" s="251" t="str">
        <f>IFERROR(INDEX('Pipe Table'!$A$3:$R$39,MATCH('WELD LOG'!N1979,'Pipe Table'!$A$3:$A$39,),MATCH('WELD LOG'!M1979,'Pipe Table'!$A$3:$R$3,0)),"")</f>
        <v/>
      </c>
      <c r="P1979" s="601">
        <f t="shared" si="30"/>
        <v>0</v>
      </c>
    </row>
    <row r="1980" spans="15:16">
      <c r="O1980" s="251" t="str">
        <f>IFERROR(INDEX('Pipe Table'!$A$3:$R$39,MATCH('WELD LOG'!N1980,'Pipe Table'!$A$3:$A$39,),MATCH('WELD LOG'!M1980,'Pipe Table'!$A$3:$R$3,0)),"")</f>
        <v/>
      </c>
      <c r="P1980" s="601">
        <f t="shared" si="30"/>
        <v>0</v>
      </c>
    </row>
    <row r="1981" spans="15:16">
      <c r="O1981" s="251" t="str">
        <f>IFERROR(INDEX('Pipe Table'!$A$3:$R$39,MATCH('WELD LOG'!N1981,'Pipe Table'!$A$3:$A$39,),MATCH('WELD LOG'!M1981,'Pipe Table'!$A$3:$R$3,0)),"")</f>
        <v/>
      </c>
      <c r="P1981" s="601">
        <f t="shared" si="30"/>
        <v>0</v>
      </c>
    </row>
    <row r="1982" spans="15:16">
      <c r="O1982" s="251" t="str">
        <f>IFERROR(INDEX('Pipe Table'!$A$3:$R$39,MATCH('WELD LOG'!N1982,'Pipe Table'!$A$3:$A$39,),MATCH('WELD LOG'!M1982,'Pipe Table'!$A$3:$R$3,0)),"")</f>
        <v/>
      </c>
      <c r="P1982" s="601">
        <f t="shared" si="30"/>
        <v>0</v>
      </c>
    </row>
    <row r="1983" spans="15:16">
      <c r="O1983" s="251" t="str">
        <f>IFERROR(INDEX('Pipe Table'!$A$3:$R$39,MATCH('WELD LOG'!N1983,'Pipe Table'!$A$3:$A$39,),MATCH('WELD LOG'!M1983,'Pipe Table'!$A$3:$R$3,0)),"")</f>
        <v/>
      </c>
      <c r="P1983" s="601">
        <f t="shared" si="30"/>
        <v>0</v>
      </c>
    </row>
    <row r="1984" spans="15:16">
      <c r="O1984" s="251" t="str">
        <f>IFERROR(INDEX('Pipe Table'!$A$3:$R$39,MATCH('WELD LOG'!N1984,'Pipe Table'!$A$3:$A$39,),MATCH('WELD LOG'!M1984,'Pipe Table'!$A$3:$R$3,0)),"")</f>
        <v/>
      </c>
      <c r="P1984" s="601">
        <f t="shared" si="30"/>
        <v>0</v>
      </c>
    </row>
    <row r="1985" spans="15:16">
      <c r="O1985" s="251" t="str">
        <f>IFERROR(INDEX('Pipe Table'!$A$3:$R$39,MATCH('WELD LOG'!N1985,'Pipe Table'!$A$3:$A$39,),MATCH('WELD LOG'!M1985,'Pipe Table'!$A$3:$R$3,0)),"")</f>
        <v/>
      </c>
      <c r="P1985" s="601">
        <f t="shared" si="30"/>
        <v>0</v>
      </c>
    </row>
    <row r="1986" spans="15:16">
      <c r="O1986" s="251" t="str">
        <f>IFERROR(INDEX('Pipe Table'!$A$3:$R$39,MATCH('WELD LOG'!N1986,'Pipe Table'!$A$3:$A$39,),MATCH('WELD LOG'!M1986,'Pipe Table'!$A$3:$R$3,0)),"")</f>
        <v/>
      </c>
      <c r="P1986" s="601">
        <f t="shared" si="30"/>
        <v>0</v>
      </c>
    </row>
    <row r="1987" spans="15:16">
      <c r="O1987" s="251" t="str">
        <f>IFERROR(INDEX('Pipe Table'!$A$3:$R$39,MATCH('WELD LOG'!N1987,'Pipe Table'!$A$3:$A$39,),MATCH('WELD LOG'!M1987,'Pipe Table'!$A$3:$R$3,0)),"")</f>
        <v/>
      </c>
      <c r="P1987" s="601">
        <f t="shared" si="30"/>
        <v>0</v>
      </c>
    </row>
    <row r="1988" spans="15:16">
      <c r="O1988" s="251" t="str">
        <f>IFERROR(INDEX('Pipe Table'!$A$3:$R$39,MATCH('WELD LOG'!N1988,'Pipe Table'!$A$3:$A$39,),MATCH('WELD LOG'!M1988,'Pipe Table'!$A$3:$R$3,0)),"")</f>
        <v/>
      </c>
      <c r="P1988" s="601">
        <f t="shared" si="30"/>
        <v>0</v>
      </c>
    </row>
    <row r="1989" spans="15:16">
      <c r="O1989" s="251" t="str">
        <f>IFERROR(INDEX('Pipe Table'!$A$3:$R$39,MATCH('WELD LOG'!N1989,'Pipe Table'!$A$3:$A$39,),MATCH('WELD LOG'!M1989,'Pipe Table'!$A$3:$R$3,0)),"")</f>
        <v/>
      </c>
      <c r="P1989" s="601">
        <f t="shared" si="30"/>
        <v>0</v>
      </c>
    </row>
    <row r="1990" spans="15:16">
      <c r="O1990" s="251" t="str">
        <f>IFERROR(INDEX('Pipe Table'!$A$3:$R$39,MATCH('WELD LOG'!N1990,'Pipe Table'!$A$3:$A$39,),MATCH('WELD LOG'!M1990,'Pipe Table'!$A$3:$R$3,0)),"")</f>
        <v/>
      </c>
      <c r="P1990" s="601">
        <f t="shared" ref="P1990:P2053" si="31">N1990*PI()</f>
        <v>0</v>
      </c>
    </row>
    <row r="1991" spans="15:16">
      <c r="O1991" s="251" t="str">
        <f>IFERROR(INDEX('Pipe Table'!$A$3:$R$39,MATCH('WELD LOG'!N1991,'Pipe Table'!$A$3:$A$39,),MATCH('WELD LOG'!M1991,'Pipe Table'!$A$3:$R$3,0)),"")</f>
        <v/>
      </c>
      <c r="P1991" s="601">
        <f t="shared" si="31"/>
        <v>0</v>
      </c>
    </row>
    <row r="1992" spans="15:16">
      <c r="O1992" s="251" t="str">
        <f>IFERROR(INDEX('Pipe Table'!$A$3:$R$39,MATCH('WELD LOG'!N1992,'Pipe Table'!$A$3:$A$39,),MATCH('WELD LOG'!M1992,'Pipe Table'!$A$3:$R$3,0)),"")</f>
        <v/>
      </c>
      <c r="P1992" s="601">
        <f t="shared" si="31"/>
        <v>0</v>
      </c>
    </row>
    <row r="1993" spans="15:16">
      <c r="O1993" s="251" t="str">
        <f>IFERROR(INDEX('Pipe Table'!$A$3:$R$39,MATCH('WELD LOG'!N1993,'Pipe Table'!$A$3:$A$39,),MATCH('WELD LOG'!M1993,'Pipe Table'!$A$3:$R$3,0)),"")</f>
        <v/>
      </c>
      <c r="P1993" s="601">
        <f t="shared" si="31"/>
        <v>0</v>
      </c>
    </row>
    <row r="1994" spans="15:16">
      <c r="O1994" s="251" t="str">
        <f>IFERROR(INDEX('Pipe Table'!$A$3:$R$39,MATCH('WELD LOG'!N1994,'Pipe Table'!$A$3:$A$39,),MATCH('WELD LOG'!M1994,'Pipe Table'!$A$3:$R$3,0)),"")</f>
        <v/>
      </c>
      <c r="P1994" s="601">
        <f t="shared" si="31"/>
        <v>0</v>
      </c>
    </row>
    <row r="1995" spans="15:16">
      <c r="O1995" s="251" t="str">
        <f>IFERROR(INDEX('Pipe Table'!$A$3:$R$39,MATCH('WELD LOG'!N1995,'Pipe Table'!$A$3:$A$39,),MATCH('WELD LOG'!M1995,'Pipe Table'!$A$3:$R$3,0)),"")</f>
        <v/>
      </c>
      <c r="P1995" s="601">
        <f t="shared" si="31"/>
        <v>0</v>
      </c>
    </row>
    <row r="1996" spans="15:16">
      <c r="O1996" s="251" t="str">
        <f>IFERROR(INDEX('Pipe Table'!$A$3:$R$39,MATCH('WELD LOG'!N1996,'Pipe Table'!$A$3:$A$39,),MATCH('WELD LOG'!M1996,'Pipe Table'!$A$3:$R$3,0)),"")</f>
        <v/>
      </c>
      <c r="P1996" s="601">
        <f t="shared" si="31"/>
        <v>0</v>
      </c>
    </row>
    <row r="1997" spans="15:16">
      <c r="O1997" s="251" t="str">
        <f>IFERROR(INDEX('Pipe Table'!$A$3:$R$39,MATCH('WELD LOG'!N1997,'Pipe Table'!$A$3:$A$39,),MATCH('WELD LOG'!M1997,'Pipe Table'!$A$3:$R$3,0)),"")</f>
        <v/>
      </c>
      <c r="P1997" s="601">
        <f t="shared" si="31"/>
        <v>0</v>
      </c>
    </row>
    <row r="1998" spans="15:16">
      <c r="O1998" s="251" t="str">
        <f>IFERROR(INDEX('Pipe Table'!$A$3:$R$39,MATCH('WELD LOG'!N1998,'Pipe Table'!$A$3:$A$39,),MATCH('WELD LOG'!M1998,'Pipe Table'!$A$3:$R$3,0)),"")</f>
        <v/>
      </c>
      <c r="P1998" s="601">
        <f t="shared" si="31"/>
        <v>0</v>
      </c>
    </row>
    <row r="1999" spans="15:16">
      <c r="O1999" s="251" t="str">
        <f>IFERROR(INDEX('Pipe Table'!$A$3:$R$39,MATCH('WELD LOG'!N1999,'Pipe Table'!$A$3:$A$39,),MATCH('WELD LOG'!M1999,'Pipe Table'!$A$3:$R$3,0)),"")</f>
        <v/>
      </c>
      <c r="P1999" s="601">
        <f t="shared" si="31"/>
        <v>0</v>
      </c>
    </row>
    <row r="2000" spans="15:16">
      <c r="O2000" s="251" t="str">
        <f>IFERROR(INDEX('Pipe Table'!$A$3:$R$39,MATCH('WELD LOG'!N2000,'Pipe Table'!$A$3:$A$39,),MATCH('WELD LOG'!M2000,'Pipe Table'!$A$3:$R$3,0)),"")</f>
        <v/>
      </c>
      <c r="P2000" s="601">
        <f t="shared" si="31"/>
        <v>0</v>
      </c>
    </row>
    <row r="2001" spans="15:16">
      <c r="O2001" s="251" t="str">
        <f>IFERROR(INDEX('Pipe Table'!$A$3:$R$39,MATCH('WELD LOG'!N2001,'Pipe Table'!$A$3:$A$39,),MATCH('WELD LOG'!M2001,'Pipe Table'!$A$3:$R$3,0)),"")</f>
        <v/>
      </c>
      <c r="P2001" s="601">
        <f t="shared" si="31"/>
        <v>0</v>
      </c>
    </row>
    <row r="2002" spans="15:16">
      <c r="O2002" s="251" t="str">
        <f>IFERROR(INDEX('Pipe Table'!$A$3:$R$39,MATCH('WELD LOG'!N2002,'Pipe Table'!$A$3:$A$39,),MATCH('WELD LOG'!M2002,'Pipe Table'!$A$3:$R$3,0)),"")</f>
        <v/>
      </c>
      <c r="P2002" s="601">
        <f t="shared" si="31"/>
        <v>0</v>
      </c>
    </row>
    <row r="2003" spans="15:16">
      <c r="O2003" s="251" t="str">
        <f>IFERROR(INDEX('Pipe Table'!$A$3:$R$39,MATCH('WELD LOG'!N2003,'Pipe Table'!$A$3:$A$39,),MATCH('WELD LOG'!M2003,'Pipe Table'!$A$3:$R$3,0)),"")</f>
        <v/>
      </c>
      <c r="P2003" s="601">
        <f t="shared" si="31"/>
        <v>0</v>
      </c>
    </row>
    <row r="2004" spans="15:16">
      <c r="O2004" s="251" t="str">
        <f>IFERROR(INDEX('Pipe Table'!$A$3:$R$39,MATCH('WELD LOG'!N2004,'Pipe Table'!$A$3:$A$39,),MATCH('WELD LOG'!M2004,'Pipe Table'!$A$3:$R$3,0)),"")</f>
        <v/>
      </c>
      <c r="P2004" s="601">
        <f t="shared" si="31"/>
        <v>0</v>
      </c>
    </row>
    <row r="2005" spans="15:16">
      <c r="O2005" s="251" t="str">
        <f>IFERROR(INDEX('Pipe Table'!$A$3:$R$39,MATCH('WELD LOG'!N2005,'Pipe Table'!$A$3:$A$39,),MATCH('WELD LOG'!M2005,'Pipe Table'!$A$3:$R$3,0)),"")</f>
        <v/>
      </c>
      <c r="P2005" s="601">
        <f t="shared" si="31"/>
        <v>0</v>
      </c>
    </row>
    <row r="2006" spans="15:16">
      <c r="O2006" s="251" t="str">
        <f>IFERROR(INDEX('Pipe Table'!$A$3:$R$39,MATCH('WELD LOG'!N2006,'Pipe Table'!$A$3:$A$39,),MATCH('WELD LOG'!M2006,'Pipe Table'!$A$3:$R$3,0)),"")</f>
        <v/>
      </c>
      <c r="P2006" s="601">
        <f t="shared" si="31"/>
        <v>0</v>
      </c>
    </row>
    <row r="2007" spans="15:16">
      <c r="O2007" s="251" t="str">
        <f>IFERROR(INDEX('Pipe Table'!$A$3:$R$39,MATCH('WELD LOG'!N2007,'Pipe Table'!$A$3:$A$39,),MATCH('WELD LOG'!M2007,'Pipe Table'!$A$3:$R$3,0)),"")</f>
        <v/>
      </c>
      <c r="P2007" s="601">
        <f t="shared" si="31"/>
        <v>0</v>
      </c>
    </row>
    <row r="2008" spans="15:16">
      <c r="O2008" s="251" t="str">
        <f>IFERROR(INDEX('Pipe Table'!$A$3:$R$39,MATCH('WELD LOG'!N2008,'Pipe Table'!$A$3:$A$39,),MATCH('WELD LOG'!M2008,'Pipe Table'!$A$3:$R$3,0)),"")</f>
        <v/>
      </c>
      <c r="P2008" s="601">
        <f t="shared" si="31"/>
        <v>0</v>
      </c>
    </row>
    <row r="2009" spans="15:16">
      <c r="O2009" s="251" t="str">
        <f>IFERROR(INDEX('Pipe Table'!$A$3:$R$39,MATCH('WELD LOG'!N2009,'Pipe Table'!$A$3:$A$39,),MATCH('WELD LOG'!M2009,'Pipe Table'!$A$3:$R$3,0)),"")</f>
        <v/>
      </c>
      <c r="P2009" s="601">
        <f t="shared" si="31"/>
        <v>0</v>
      </c>
    </row>
    <row r="2010" spans="15:16">
      <c r="O2010" s="251" t="str">
        <f>IFERROR(INDEX('Pipe Table'!$A$3:$R$39,MATCH('WELD LOG'!N2010,'Pipe Table'!$A$3:$A$39,),MATCH('WELD LOG'!M2010,'Pipe Table'!$A$3:$R$3,0)),"")</f>
        <v/>
      </c>
      <c r="P2010" s="601">
        <f t="shared" si="31"/>
        <v>0</v>
      </c>
    </row>
    <row r="2011" spans="15:16">
      <c r="O2011" s="251" t="str">
        <f>IFERROR(INDEX('Pipe Table'!$A$3:$R$39,MATCH('WELD LOG'!N2011,'Pipe Table'!$A$3:$A$39,),MATCH('WELD LOG'!M2011,'Pipe Table'!$A$3:$R$3,0)),"")</f>
        <v/>
      </c>
      <c r="P2011" s="601">
        <f t="shared" si="31"/>
        <v>0</v>
      </c>
    </row>
    <row r="2012" spans="15:16">
      <c r="O2012" s="251" t="str">
        <f>IFERROR(INDEX('Pipe Table'!$A$3:$R$39,MATCH('WELD LOG'!N2012,'Pipe Table'!$A$3:$A$39,),MATCH('WELD LOG'!M2012,'Pipe Table'!$A$3:$R$3,0)),"")</f>
        <v/>
      </c>
      <c r="P2012" s="601">
        <f t="shared" si="31"/>
        <v>0</v>
      </c>
    </row>
    <row r="2013" spans="15:16">
      <c r="O2013" s="251" t="str">
        <f>IFERROR(INDEX('Pipe Table'!$A$3:$R$39,MATCH('WELD LOG'!N2013,'Pipe Table'!$A$3:$A$39,),MATCH('WELD LOG'!M2013,'Pipe Table'!$A$3:$R$3,0)),"")</f>
        <v/>
      </c>
      <c r="P2013" s="601">
        <f t="shared" si="31"/>
        <v>0</v>
      </c>
    </row>
    <row r="2014" spans="15:16">
      <c r="O2014" s="251" t="str">
        <f>IFERROR(INDEX('Pipe Table'!$A$3:$R$39,MATCH('WELD LOG'!N2014,'Pipe Table'!$A$3:$A$39,),MATCH('WELD LOG'!M2014,'Pipe Table'!$A$3:$R$3,0)),"")</f>
        <v/>
      </c>
      <c r="P2014" s="601">
        <f t="shared" si="31"/>
        <v>0</v>
      </c>
    </row>
    <row r="2015" spans="15:16">
      <c r="O2015" s="251" t="str">
        <f>IFERROR(INDEX('Pipe Table'!$A$3:$R$39,MATCH('WELD LOG'!N2015,'Pipe Table'!$A$3:$A$39,),MATCH('WELD LOG'!M2015,'Pipe Table'!$A$3:$R$3,0)),"")</f>
        <v/>
      </c>
      <c r="P2015" s="601">
        <f t="shared" si="31"/>
        <v>0</v>
      </c>
    </row>
    <row r="2016" spans="15:16">
      <c r="O2016" s="251" t="str">
        <f>IFERROR(INDEX('Pipe Table'!$A$3:$R$39,MATCH('WELD LOG'!N2016,'Pipe Table'!$A$3:$A$39,),MATCH('WELD LOG'!M2016,'Pipe Table'!$A$3:$R$3,0)),"")</f>
        <v/>
      </c>
      <c r="P2016" s="601">
        <f t="shared" si="31"/>
        <v>0</v>
      </c>
    </row>
    <row r="2017" spans="15:16">
      <c r="O2017" s="251" t="str">
        <f>IFERROR(INDEX('Pipe Table'!$A$3:$R$39,MATCH('WELD LOG'!N2017,'Pipe Table'!$A$3:$A$39,),MATCH('WELD LOG'!M2017,'Pipe Table'!$A$3:$R$3,0)),"")</f>
        <v/>
      </c>
      <c r="P2017" s="601">
        <f t="shared" si="31"/>
        <v>0</v>
      </c>
    </row>
    <row r="2018" spans="15:16">
      <c r="O2018" s="251" t="str">
        <f>IFERROR(INDEX('Pipe Table'!$A$3:$R$39,MATCH('WELD LOG'!N2018,'Pipe Table'!$A$3:$A$39,),MATCH('WELD LOG'!M2018,'Pipe Table'!$A$3:$R$3,0)),"")</f>
        <v/>
      </c>
      <c r="P2018" s="601">
        <f t="shared" si="31"/>
        <v>0</v>
      </c>
    </row>
    <row r="2019" spans="15:16">
      <c r="O2019" s="251" t="str">
        <f>IFERROR(INDEX('Pipe Table'!$A$3:$R$39,MATCH('WELD LOG'!N2019,'Pipe Table'!$A$3:$A$39,),MATCH('WELD LOG'!M2019,'Pipe Table'!$A$3:$R$3,0)),"")</f>
        <v/>
      </c>
      <c r="P2019" s="601">
        <f t="shared" si="31"/>
        <v>0</v>
      </c>
    </row>
    <row r="2020" spans="15:16">
      <c r="O2020" s="251" t="str">
        <f>IFERROR(INDEX('Pipe Table'!$A$3:$R$39,MATCH('WELD LOG'!N2020,'Pipe Table'!$A$3:$A$39,),MATCH('WELD LOG'!M2020,'Pipe Table'!$A$3:$R$3,0)),"")</f>
        <v/>
      </c>
      <c r="P2020" s="601">
        <f t="shared" si="31"/>
        <v>0</v>
      </c>
    </row>
    <row r="2021" spans="15:16">
      <c r="O2021" s="251" t="str">
        <f>IFERROR(INDEX('Pipe Table'!$A$3:$R$39,MATCH('WELD LOG'!N2021,'Pipe Table'!$A$3:$A$39,),MATCH('WELD LOG'!M2021,'Pipe Table'!$A$3:$R$3,0)),"")</f>
        <v/>
      </c>
      <c r="P2021" s="601">
        <f t="shared" si="31"/>
        <v>0</v>
      </c>
    </row>
    <row r="2022" spans="15:16">
      <c r="O2022" s="251" t="str">
        <f>IFERROR(INDEX('Pipe Table'!$A$3:$R$39,MATCH('WELD LOG'!N2022,'Pipe Table'!$A$3:$A$39,),MATCH('WELD LOG'!M2022,'Pipe Table'!$A$3:$R$3,0)),"")</f>
        <v/>
      </c>
      <c r="P2022" s="601">
        <f t="shared" si="31"/>
        <v>0</v>
      </c>
    </row>
    <row r="2023" spans="15:16">
      <c r="O2023" s="251" t="str">
        <f>IFERROR(INDEX('Pipe Table'!$A$3:$R$39,MATCH('WELD LOG'!N2023,'Pipe Table'!$A$3:$A$39,),MATCH('WELD LOG'!M2023,'Pipe Table'!$A$3:$R$3,0)),"")</f>
        <v/>
      </c>
      <c r="P2023" s="601">
        <f t="shared" si="31"/>
        <v>0</v>
      </c>
    </row>
    <row r="2024" spans="15:16">
      <c r="O2024" s="251" t="str">
        <f>IFERROR(INDEX('Pipe Table'!$A$3:$R$39,MATCH('WELD LOG'!N2024,'Pipe Table'!$A$3:$A$39,),MATCH('WELD LOG'!M2024,'Pipe Table'!$A$3:$R$3,0)),"")</f>
        <v/>
      </c>
      <c r="P2024" s="601">
        <f t="shared" si="31"/>
        <v>0</v>
      </c>
    </row>
    <row r="2025" spans="15:16">
      <c r="O2025" s="251" t="str">
        <f>IFERROR(INDEX('Pipe Table'!$A$3:$R$39,MATCH('WELD LOG'!N2025,'Pipe Table'!$A$3:$A$39,),MATCH('WELD LOG'!M2025,'Pipe Table'!$A$3:$R$3,0)),"")</f>
        <v/>
      </c>
      <c r="P2025" s="601">
        <f t="shared" si="31"/>
        <v>0</v>
      </c>
    </row>
    <row r="2026" spans="15:16">
      <c r="O2026" s="251" t="str">
        <f>IFERROR(INDEX('Pipe Table'!$A$3:$R$39,MATCH('WELD LOG'!N2026,'Pipe Table'!$A$3:$A$39,),MATCH('WELD LOG'!M2026,'Pipe Table'!$A$3:$R$3,0)),"")</f>
        <v/>
      </c>
      <c r="P2026" s="601">
        <f t="shared" si="31"/>
        <v>0</v>
      </c>
    </row>
    <row r="2027" spans="15:16">
      <c r="O2027" s="251" t="str">
        <f>IFERROR(INDEX('Pipe Table'!$A$3:$R$39,MATCH('WELD LOG'!N2027,'Pipe Table'!$A$3:$A$39,),MATCH('WELD LOG'!M2027,'Pipe Table'!$A$3:$R$3,0)),"")</f>
        <v/>
      </c>
      <c r="P2027" s="601">
        <f t="shared" si="31"/>
        <v>0</v>
      </c>
    </row>
    <row r="2028" spans="15:16">
      <c r="O2028" s="251" t="str">
        <f>IFERROR(INDEX('Pipe Table'!$A$3:$R$39,MATCH('WELD LOG'!N2028,'Pipe Table'!$A$3:$A$39,),MATCH('WELD LOG'!M2028,'Pipe Table'!$A$3:$R$3,0)),"")</f>
        <v/>
      </c>
      <c r="P2028" s="601">
        <f t="shared" si="31"/>
        <v>0</v>
      </c>
    </row>
    <row r="2029" spans="15:16">
      <c r="O2029" s="251" t="str">
        <f>IFERROR(INDEX('Pipe Table'!$A$3:$R$39,MATCH('WELD LOG'!N2029,'Pipe Table'!$A$3:$A$39,),MATCH('WELD LOG'!M2029,'Pipe Table'!$A$3:$R$3,0)),"")</f>
        <v/>
      </c>
      <c r="P2029" s="601">
        <f t="shared" si="31"/>
        <v>0</v>
      </c>
    </row>
    <row r="2030" spans="15:16">
      <c r="O2030" s="251" t="str">
        <f>IFERROR(INDEX('Pipe Table'!$A$3:$R$39,MATCH('WELD LOG'!N2030,'Pipe Table'!$A$3:$A$39,),MATCH('WELD LOG'!M2030,'Pipe Table'!$A$3:$R$3,0)),"")</f>
        <v/>
      </c>
      <c r="P2030" s="601">
        <f t="shared" si="31"/>
        <v>0</v>
      </c>
    </row>
    <row r="2031" spans="15:16">
      <c r="O2031" s="251" t="str">
        <f>IFERROR(INDEX('Pipe Table'!$A$3:$R$39,MATCH('WELD LOG'!N2031,'Pipe Table'!$A$3:$A$39,),MATCH('WELD LOG'!M2031,'Pipe Table'!$A$3:$R$3,0)),"")</f>
        <v/>
      </c>
      <c r="P2031" s="601">
        <f t="shared" si="31"/>
        <v>0</v>
      </c>
    </row>
    <row r="2032" spans="15:16">
      <c r="O2032" s="251" t="str">
        <f>IFERROR(INDEX('Pipe Table'!$A$3:$R$39,MATCH('WELD LOG'!N2032,'Pipe Table'!$A$3:$A$39,),MATCH('WELD LOG'!M2032,'Pipe Table'!$A$3:$R$3,0)),"")</f>
        <v/>
      </c>
      <c r="P2032" s="601">
        <f t="shared" si="31"/>
        <v>0</v>
      </c>
    </row>
    <row r="2033" spans="15:16">
      <c r="O2033" s="251" t="str">
        <f>IFERROR(INDEX('Pipe Table'!$A$3:$R$39,MATCH('WELD LOG'!N2033,'Pipe Table'!$A$3:$A$39,),MATCH('WELD LOG'!M2033,'Pipe Table'!$A$3:$R$3,0)),"")</f>
        <v/>
      </c>
      <c r="P2033" s="601">
        <f t="shared" si="31"/>
        <v>0</v>
      </c>
    </row>
    <row r="2034" spans="15:16">
      <c r="O2034" s="251" t="str">
        <f>IFERROR(INDEX('Pipe Table'!$A$3:$R$39,MATCH('WELD LOG'!N2034,'Pipe Table'!$A$3:$A$39,),MATCH('WELD LOG'!M2034,'Pipe Table'!$A$3:$R$3,0)),"")</f>
        <v/>
      </c>
      <c r="P2034" s="601">
        <f t="shared" si="31"/>
        <v>0</v>
      </c>
    </row>
    <row r="2035" spans="15:16">
      <c r="O2035" s="251" t="str">
        <f>IFERROR(INDEX('Pipe Table'!$A$3:$R$39,MATCH('WELD LOG'!N2035,'Pipe Table'!$A$3:$A$39,),MATCH('WELD LOG'!M2035,'Pipe Table'!$A$3:$R$3,0)),"")</f>
        <v/>
      </c>
      <c r="P2035" s="601">
        <f t="shared" si="31"/>
        <v>0</v>
      </c>
    </row>
    <row r="2036" spans="15:16">
      <c r="O2036" s="251" t="str">
        <f>IFERROR(INDEX('Pipe Table'!$A$3:$R$39,MATCH('WELD LOG'!N2036,'Pipe Table'!$A$3:$A$39,),MATCH('WELD LOG'!M2036,'Pipe Table'!$A$3:$R$3,0)),"")</f>
        <v/>
      </c>
      <c r="P2036" s="601">
        <f t="shared" si="31"/>
        <v>0</v>
      </c>
    </row>
    <row r="2037" spans="15:16">
      <c r="O2037" s="251" t="str">
        <f>IFERROR(INDEX('Pipe Table'!$A$3:$R$39,MATCH('WELD LOG'!N2037,'Pipe Table'!$A$3:$A$39,),MATCH('WELD LOG'!M2037,'Pipe Table'!$A$3:$R$3,0)),"")</f>
        <v/>
      </c>
      <c r="P2037" s="601">
        <f t="shared" si="31"/>
        <v>0</v>
      </c>
    </row>
    <row r="2038" spans="15:16">
      <c r="O2038" s="251" t="str">
        <f>IFERROR(INDEX('Pipe Table'!$A$3:$R$39,MATCH('WELD LOG'!N2038,'Pipe Table'!$A$3:$A$39,),MATCH('WELD LOG'!M2038,'Pipe Table'!$A$3:$R$3,0)),"")</f>
        <v/>
      </c>
      <c r="P2038" s="601">
        <f t="shared" si="31"/>
        <v>0</v>
      </c>
    </row>
    <row r="2039" spans="15:16">
      <c r="O2039" s="251" t="str">
        <f>IFERROR(INDEX('Pipe Table'!$A$3:$R$39,MATCH('WELD LOG'!N2039,'Pipe Table'!$A$3:$A$39,),MATCH('WELD LOG'!M2039,'Pipe Table'!$A$3:$R$3,0)),"")</f>
        <v/>
      </c>
      <c r="P2039" s="601">
        <f t="shared" si="31"/>
        <v>0</v>
      </c>
    </row>
    <row r="2040" spans="15:16">
      <c r="O2040" s="251" t="str">
        <f>IFERROR(INDEX('Pipe Table'!$A$3:$R$39,MATCH('WELD LOG'!N2040,'Pipe Table'!$A$3:$A$39,),MATCH('WELD LOG'!M2040,'Pipe Table'!$A$3:$R$3,0)),"")</f>
        <v/>
      </c>
      <c r="P2040" s="601">
        <f t="shared" si="31"/>
        <v>0</v>
      </c>
    </row>
    <row r="2041" spans="15:16">
      <c r="O2041" s="251" t="str">
        <f>IFERROR(INDEX('Pipe Table'!$A$3:$R$39,MATCH('WELD LOG'!N2041,'Pipe Table'!$A$3:$A$39,),MATCH('WELD LOG'!M2041,'Pipe Table'!$A$3:$R$3,0)),"")</f>
        <v/>
      </c>
      <c r="P2041" s="601">
        <f t="shared" si="31"/>
        <v>0</v>
      </c>
    </row>
    <row r="2042" spans="15:16">
      <c r="O2042" s="251" t="str">
        <f>IFERROR(INDEX('Pipe Table'!$A$3:$R$39,MATCH('WELD LOG'!N2042,'Pipe Table'!$A$3:$A$39,),MATCH('WELD LOG'!M2042,'Pipe Table'!$A$3:$R$3,0)),"")</f>
        <v/>
      </c>
      <c r="P2042" s="601">
        <f t="shared" si="31"/>
        <v>0</v>
      </c>
    </row>
    <row r="2043" spans="15:16">
      <c r="O2043" s="251" t="str">
        <f>IFERROR(INDEX('Pipe Table'!$A$3:$R$39,MATCH('WELD LOG'!N2043,'Pipe Table'!$A$3:$A$39,),MATCH('WELD LOG'!M2043,'Pipe Table'!$A$3:$R$3,0)),"")</f>
        <v/>
      </c>
      <c r="P2043" s="601">
        <f t="shared" si="31"/>
        <v>0</v>
      </c>
    </row>
    <row r="2044" spans="15:16">
      <c r="O2044" s="251" t="str">
        <f>IFERROR(INDEX('Pipe Table'!$A$3:$R$39,MATCH('WELD LOG'!N2044,'Pipe Table'!$A$3:$A$39,),MATCH('WELD LOG'!M2044,'Pipe Table'!$A$3:$R$3,0)),"")</f>
        <v/>
      </c>
      <c r="P2044" s="601">
        <f t="shared" si="31"/>
        <v>0</v>
      </c>
    </row>
    <row r="2045" spans="15:16">
      <c r="O2045" s="251" t="str">
        <f>IFERROR(INDEX('Pipe Table'!$A$3:$R$39,MATCH('WELD LOG'!N2045,'Pipe Table'!$A$3:$A$39,),MATCH('WELD LOG'!M2045,'Pipe Table'!$A$3:$R$3,0)),"")</f>
        <v/>
      </c>
      <c r="P2045" s="601">
        <f t="shared" si="31"/>
        <v>0</v>
      </c>
    </row>
    <row r="2046" spans="15:16">
      <c r="O2046" s="251" t="str">
        <f>IFERROR(INDEX('Pipe Table'!$A$3:$R$39,MATCH('WELD LOG'!N2046,'Pipe Table'!$A$3:$A$39,),MATCH('WELD LOG'!M2046,'Pipe Table'!$A$3:$R$3,0)),"")</f>
        <v/>
      </c>
      <c r="P2046" s="601">
        <f t="shared" si="31"/>
        <v>0</v>
      </c>
    </row>
    <row r="2047" spans="15:16">
      <c r="O2047" s="251" t="str">
        <f>IFERROR(INDEX('Pipe Table'!$A$3:$R$39,MATCH('WELD LOG'!N2047,'Pipe Table'!$A$3:$A$39,),MATCH('WELD LOG'!M2047,'Pipe Table'!$A$3:$R$3,0)),"")</f>
        <v/>
      </c>
      <c r="P2047" s="601">
        <f t="shared" si="31"/>
        <v>0</v>
      </c>
    </row>
    <row r="2048" spans="15:16">
      <c r="O2048" s="251" t="str">
        <f>IFERROR(INDEX('Pipe Table'!$A$3:$R$39,MATCH('WELD LOG'!N2048,'Pipe Table'!$A$3:$A$39,),MATCH('WELD LOG'!M2048,'Pipe Table'!$A$3:$R$3,0)),"")</f>
        <v/>
      </c>
      <c r="P2048" s="601">
        <f t="shared" si="31"/>
        <v>0</v>
      </c>
    </row>
    <row r="2049" spans="15:16">
      <c r="O2049" s="251" t="str">
        <f>IFERROR(INDEX('Pipe Table'!$A$3:$R$39,MATCH('WELD LOG'!N2049,'Pipe Table'!$A$3:$A$39,),MATCH('WELD LOG'!M2049,'Pipe Table'!$A$3:$R$3,0)),"")</f>
        <v/>
      </c>
      <c r="P2049" s="601">
        <f t="shared" si="31"/>
        <v>0</v>
      </c>
    </row>
    <row r="2050" spans="15:16">
      <c r="O2050" s="251" t="str">
        <f>IFERROR(INDEX('Pipe Table'!$A$3:$R$39,MATCH('WELD LOG'!N2050,'Pipe Table'!$A$3:$A$39,),MATCH('WELD LOG'!M2050,'Pipe Table'!$A$3:$R$3,0)),"")</f>
        <v/>
      </c>
      <c r="P2050" s="601">
        <f t="shared" si="31"/>
        <v>0</v>
      </c>
    </row>
    <row r="2051" spans="15:16">
      <c r="O2051" s="251" t="str">
        <f>IFERROR(INDEX('Pipe Table'!$A$3:$R$39,MATCH('WELD LOG'!N2051,'Pipe Table'!$A$3:$A$39,),MATCH('WELD LOG'!M2051,'Pipe Table'!$A$3:$R$3,0)),"")</f>
        <v/>
      </c>
      <c r="P2051" s="601">
        <f t="shared" si="31"/>
        <v>0</v>
      </c>
    </row>
    <row r="2052" spans="15:16">
      <c r="O2052" s="251" t="str">
        <f>IFERROR(INDEX('Pipe Table'!$A$3:$R$39,MATCH('WELD LOG'!N2052,'Pipe Table'!$A$3:$A$39,),MATCH('WELD LOG'!M2052,'Pipe Table'!$A$3:$R$3,0)),"")</f>
        <v/>
      </c>
      <c r="P2052" s="601">
        <f t="shared" si="31"/>
        <v>0</v>
      </c>
    </row>
    <row r="2053" spans="15:16">
      <c r="O2053" s="251" t="str">
        <f>IFERROR(INDEX('Pipe Table'!$A$3:$R$39,MATCH('WELD LOG'!N2053,'Pipe Table'!$A$3:$A$39,),MATCH('WELD LOG'!M2053,'Pipe Table'!$A$3:$R$3,0)),"")</f>
        <v/>
      </c>
      <c r="P2053" s="601">
        <f t="shared" si="31"/>
        <v>0</v>
      </c>
    </row>
    <row r="2054" spans="15:16">
      <c r="O2054" s="251" t="str">
        <f>IFERROR(INDEX('Pipe Table'!$A$3:$R$39,MATCH('WELD LOG'!N2054,'Pipe Table'!$A$3:$A$39,),MATCH('WELD LOG'!M2054,'Pipe Table'!$A$3:$R$3,0)),"")</f>
        <v/>
      </c>
      <c r="P2054" s="601">
        <f t="shared" ref="P2054:P2117" si="32">N2054*PI()</f>
        <v>0</v>
      </c>
    </row>
    <row r="2055" spans="15:16">
      <c r="O2055" s="251" t="str">
        <f>IFERROR(INDEX('Pipe Table'!$A$3:$R$39,MATCH('WELD LOG'!N2055,'Pipe Table'!$A$3:$A$39,),MATCH('WELD LOG'!M2055,'Pipe Table'!$A$3:$R$3,0)),"")</f>
        <v/>
      </c>
      <c r="P2055" s="601">
        <f t="shared" si="32"/>
        <v>0</v>
      </c>
    </row>
    <row r="2056" spans="15:16">
      <c r="O2056" s="251" t="str">
        <f>IFERROR(INDEX('Pipe Table'!$A$3:$R$39,MATCH('WELD LOG'!N2056,'Pipe Table'!$A$3:$A$39,),MATCH('WELD LOG'!M2056,'Pipe Table'!$A$3:$R$3,0)),"")</f>
        <v/>
      </c>
      <c r="P2056" s="601">
        <f t="shared" si="32"/>
        <v>0</v>
      </c>
    </row>
    <row r="2057" spans="15:16">
      <c r="O2057" s="251" t="str">
        <f>IFERROR(INDEX('Pipe Table'!$A$3:$R$39,MATCH('WELD LOG'!N2057,'Pipe Table'!$A$3:$A$39,),MATCH('WELD LOG'!M2057,'Pipe Table'!$A$3:$R$3,0)),"")</f>
        <v/>
      </c>
      <c r="P2057" s="601">
        <f t="shared" si="32"/>
        <v>0</v>
      </c>
    </row>
    <row r="2058" spans="15:16">
      <c r="O2058" s="251" t="str">
        <f>IFERROR(INDEX('Pipe Table'!$A$3:$R$39,MATCH('WELD LOG'!N2058,'Pipe Table'!$A$3:$A$39,),MATCH('WELD LOG'!M2058,'Pipe Table'!$A$3:$R$3,0)),"")</f>
        <v/>
      </c>
      <c r="P2058" s="601">
        <f t="shared" si="32"/>
        <v>0</v>
      </c>
    </row>
    <row r="2059" spans="15:16">
      <c r="O2059" s="251" t="str">
        <f>IFERROR(INDEX('Pipe Table'!$A$3:$R$39,MATCH('WELD LOG'!N2059,'Pipe Table'!$A$3:$A$39,),MATCH('WELD LOG'!M2059,'Pipe Table'!$A$3:$R$3,0)),"")</f>
        <v/>
      </c>
      <c r="P2059" s="601">
        <f t="shared" si="32"/>
        <v>0</v>
      </c>
    </row>
    <row r="2060" spans="15:16">
      <c r="O2060" s="251" t="str">
        <f>IFERROR(INDEX('Pipe Table'!$A$3:$R$39,MATCH('WELD LOG'!N2060,'Pipe Table'!$A$3:$A$39,),MATCH('WELD LOG'!M2060,'Pipe Table'!$A$3:$R$3,0)),"")</f>
        <v/>
      </c>
      <c r="P2060" s="601">
        <f t="shared" si="32"/>
        <v>0</v>
      </c>
    </row>
    <row r="2061" spans="15:16">
      <c r="O2061" s="251" t="str">
        <f>IFERROR(INDEX('Pipe Table'!$A$3:$R$39,MATCH('WELD LOG'!N2061,'Pipe Table'!$A$3:$A$39,),MATCH('WELD LOG'!M2061,'Pipe Table'!$A$3:$R$3,0)),"")</f>
        <v/>
      </c>
      <c r="P2061" s="601">
        <f t="shared" si="32"/>
        <v>0</v>
      </c>
    </row>
    <row r="2062" spans="15:16">
      <c r="O2062" s="251" t="str">
        <f>IFERROR(INDEX('Pipe Table'!$A$3:$R$39,MATCH('WELD LOG'!N2062,'Pipe Table'!$A$3:$A$39,),MATCH('WELD LOG'!M2062,'Pipe Table'!$A$3:$R$3,0)),"")</f>
        <v/>
      </c>
      <c r="P2062" s="601">
        <f t="shared" si="32"/>
        <v>0</v>
      </c>
    </row>
    <row r="2063" spans="15:16">
      <c r="O2063" s="251" t="str">
        <f>IFERROR(INDEX('Pipe Table'!$A$3:$R$39,MATCH('WELD LOG'!N2063,'Pipe Table'!$A$3:$A$39,),MATCH('WELD LOG'!M2063,'Pipe Table'!$A$3:$R$3,0)),"")</f>
        <v/>
      </c>
      <c r="P2063" s="601">
        <f t="shared" si="32"/>
        <v>0</v>
      </c>
    </row>
    <row r="2064" spans="15:16">
      <c r="O2064" s="251" t="str">
        <f>IFERROR(INDEX('Pipe Table'!$A$3:$R$39,MATCH('WELD LOG'!N2064,'Pipe Table'!$A$3:$A$39,),MATCH('WELD LOG'!M2064,'Pipe Table'!$A$3:$R$3,0)),"")</f>
        <v/>
      </c>
      <c r="P2064" s="601">
        <f t="shared" si="32"/>
        <v>0</v>
      </c>
    </row>
    <row r="2065" spans="15:16">
      <c r="O2065" s="251" t="str">
        <f>IFERROR(INDEX('Pipe Table'!$A$3:$R$39,MATCH('WELD LOG'!N2065,'Pipe Table'!$A$3:$A$39,),MATCH('WELD LOG'!M2065,'Pipe Table'!$A$3:$R$3,0)),"")</f>
        <v/>
      </c>
      <c r="P2065" s="601">
        <f t="shared" si="32"/>
        <v>0</v>
      </c>
    </row>
    <row r="2066" spans="15:16">
      <c r="O2066" s="251" t="str">
        <f>IFERROR(INDEX('Pipe Table'!$A$3:$R$39,MATCH('WELD LOG'!N2066,'Pipe Table'!$A$3:$A$39,),MATCH('WELD LOG'!M2066,'Pipe Table'!$A$3:$R$3,0)),"")</f>
        <v/>
      </c>
      <c r="P2066" s="601">
        <f t="shared" si="32"/>
        <v>0</v>
      </c>
    </row>
    <row r="2067" spans="15:16">
      <c r="O2067" s="251" t="str">
        <f>IFERROR(INDEX('Pipe Table'!$A$3:$R$39,MATCH('WELD LOG'!N2067,'Pipe Table'!$A$3:$A$39,),MATCH('WELD LOG'!M2067,'Pipe Table'!$A$3:$R$3,0)),"")</f>
        <v/>
      </c>
      <c r="P2067" s="601">
        <f t="shared" si="32"/>
        <v>0</v>
      </c>
    </row>
    <row r="2068" spans="15:16">
      <c r="O2068" s="251" t="str">
        <f>IFERROR(INDEX('Pipe Table'!$A$3:$R$39,MATCH('WELD LOG'!N2068,'Pipe Table'!$A$3:$A$39,),MATCH('WELD LOG'!M2068,'Pipe Table'!$A$3:$R$3,0)),"")</f>
        <v/>
      </c>
      <c r="P2068" s="601">
        <f t="shared" si="32"/>
        <v>0</v>
      </c>
    </row>
    <row r="2069" spans="15:16">
      <c r="O2069" s="251" t="str">
        <f>IFERROR(INDEX('Pipe Table'!$A$3:$R$39,MATCH('WELD LOG'!N2069,'Pipe Table'!$A$3:$A$39,),MATCH('WELD LOG'!M2069,'Pipe Table'!$A$3:$R$3,0)),"")</f>
        <v/>
      </c>
      <c r="P2069" s="601">
        <f t="shared" si="32"/>
        <v>0</v>
      </c>
    </row>
    <row r="2070" spans="15:16">
      <c r="O2070" s="251" t="str">
        <f>IFERROR(INDEX('Pipe Table'!$A$3:$R$39,MATCH('WELD LOG'!N2070,'Pipe Table'!$A$3:$A$39,),MATCH('WELD LOG'!M2070,'Pipe Table'!$A$3:$R$3,0)),"")</f>
        <v/>
      </c>
      <c r="P2070" s="601">
        <f t="shared" si="32"/>
        <v>0</v>
      </c>
    </row>
    <row r="2071" spans="15:16">
      <c r="O2071" s="251" t="str">
        <f>IFERROR(INDEX('Pipe Table'!$A$3:$R$39,MATCH('WELD LOG'!N2071,'Pipe Table'!$A$3:$A$39,),MATCH('WELD LOG'!M2071,'Pipe Table'!$A$3:$R$3,0)),"")</f>
        <v/>
      </c>
      <c r="P2071" s="601">
        <f t="shared" si="32"/>
        <v>0</v>
      </c>
    </row>
    <row r="2072" spans="15:16">
      <c r="O2072" s="251" t="str">
        <f>IFERROR(INDEX('Pipe Table'!$A$3:$R$39,MATCH('WELD LOG'!N2072,'Pipe Table'!$A$3:$A$39,),MATCH('WELD LOG'!M2072,'Pipe Table'!$A$3:$R$3,0)),"")</f>
        <v/>
      </c>
      <c r="P2072" s="601">
        <f t="shared" si="32"/>
        <v>0</v>
      </c>
    </row>
    <row r="2073" spans="15:16">
      <c r="O2073" s="251" t="str">
        <f>IFERROR(INDEX('Pipe Table'!$A$3:$R$39,MATCH('WELD LOG'!N2073,'Pipe Table'!$A$3:$A$39,),MATCH('WELD LOG'!M2073,'Pipe Table'!$A$3:$R$3,0)),"")</f>
        <v/>
      </c>
      <c r="P2073" s="601">
        <f t="shared" si="32"/>
        <v>0</v>
      </c>
    </row>
    <row r="2074" spans="15:16">
      <c r="O2074" s="251" t="str">
        <f>IFERROR(INDEX('Pipe Table'!$A$3:$R$39,MATCH('WELD LOG'!N2074,'Pipe Table'!$A$3:$A$39,),MATCH('WELD LOG'!M2074,'Pipe Table'!$A$3:$R$3,0)),"")</f>
        <v/>
      </c>
      <c r="P2074" s="601">
        <f t="shared" si="32"/>
        <v>0</v>
      </c>
    </row>
    <row r="2075" spans="15:16">
      <c r="O2075" s="251" t="str">
        <f>IFERROR(INDEX('Pipe Table'!$A$3:$R$39,MATCH('WELD LOG'!N2075,'Pipe Table'!$A$3:$A$39,),MATCH('WELD LOG'!M2075,'Pipe Table'!$A$3:$R$3,0)),"")</f>
        <v/>
      </c>
      <c r="P2075" s="601">
        <f t="shared" si="32"/>
        <v>0</v>
      </c>
    </row>
    <row r="2076" spans="15:16">
      <c r="O2076" s="251" t="str">
        <f>IFERROR(INDEX('Pipe Table'!$A$3:$R$39,MATCH('WELD LOG'!N2076,'Pipe Table'!$A$3:$A$39,),MATCH('WELD LOG'!M2076,'Pipe Table'!$A$3:$R$3,0)),"")</f>
        <v/>
      </c>
      <c r="P2076" s="601">
        <f t="shared" si="32"/>
        <v>0</v>
      </c>
    </row>
    <row r="2077" spans="15:16">
      <c r="O2077" s="251" t="str">
        <f>IFERROR(INDEX('Pipe Table'!$A$3:$R$39,MATCH('WELD LOG'!N2077,'Pipe Table'!$A$3:$A$39,),MATCH('WELD LOG'!M2077,'Pipe Table'!$A$3:$R$3,0)),"")</f>
        <v/>
      </c>
      <c r="P2077" s="601">
        <f t="shared" si="32"/>
        <v>0</v>
      </c>
    </row>
    <row r="2078" spans="15:16">
      <c r="O2078" s="251" t="str">
        <f>IFERROR(INDEX('Pipe Table'!$A$3:$R$39,MATCH('WELD LOG'!N2078,'Pipe Table'!$A$3:$A$39,),MATCH('WELD LOG'!M2078,'Pipe Table'!$A$3:$R$3,0)),"")</f>
        <v/>
      </c>
      <c r="P2078" s="601">
        <f t="shared" si="32"/>
        <v>0</v>
      </c>
    </row>
    <row r="2079" spans="15:16">
      <c r="O2079" s="251" t="str">
        <f>IFERROR(INDEX('Pipe Table'!$A$3:$R$39,MATCH('WELD LOG'!N2079,'Pipe Table'!$A$3:$A$39,),MATCH('WELD LOG'!M2079,'Pipe Table'!$A$3:$R$3,0)),"")</f>
        <v/>
      </c>
      <c r="P2079" s="601">
        <f t="shared" si="32"/>
        <v>0</v>
      </c>
    </row>
    <row r="2080" spans="15:16">
      <c r="O2080" s="251" t="str">
        <f>IFERROR(INDEX('Pipe Table'!$A$3:$R$39,MATCH('WELD LOG'!N2080,'Pipe Table'!$A$3:$A$39,),MATCH('WELD LOG'!M2080,'Pipe Table'!$A$3:$R$3,0)),"")</f>
        <v/>
      </c>
      <c r="P2080" s="601">
        <f t="shared" si="32"/>
        <v>0</v>
      </c>
    </row>
    <row r="2081" spans="15:16">
      <c r="O2081" s="251" t="str">
        <f>IFERROR(INDEX('Pipe Table'!$A$3:$R$39,MATCH('WELD LOG'!N2081,'Pipe Table'!$A$3:$A$39,),MATCH('WELD LOG'!M2081,'Pipe Table'!$A$3:$R$3,0)),"")</f>
        <v/>
      </c>
      <c r="P2081" s="601">
        <f t="shared" si="32"/>
        <v>0</v>
      </c>
    </row>
    <row r="2082" spans="15:16">
      <c r="O2082" s="251" t="str">
        <f>IFERROR(INDEX('Pipe Table'!$A$3:$R$39,MATCH('WELD LOG'!N2082,'Pipe Table'!$A$3:$A$39,),MATCH('WELD LOG'!M2082,'Pipe Table'!$A$3:$R$3,0)),"")</f>
        <v/>
      </c>
      <c r="P2082" s="601">
        <f t="shared" si="32"/>
        <v>0</v>
      </c>
    </row>
    <row r="2083" spans="15:16">
      <c r="O2083" s="251" t="str">
        <f>IFERROR(INDEX('Pipe Table'!$A$3:$R$39,MATCH('WELD LOG'!N2083,'Pipe Table'!$A$3:$A$39,),MATCH('WELD LOG'!M2083,'Pipe Table'!$A$3:$R$3,0)),"")</f>
        <v/>
      </c>
      <c r="P2083" s="601">
        <f t="shared" si="32"/>
        <v>0</v>
      </c>
    </row>
    <row r="2084" spans="15:16">
      <c r="O2084" s="251" t="str">
        <f>IFERROR(INDEX('Pipe Table'!$A$3:$R$39,MATCH('WELD LOG'!N2084,'Pipe Table'!$A$3:$A$39,),MATCH('WELD LOG'!M2084,'Pipe Table'!$A$3:$R$3,0)),"")</f>
        <v/>
      </c>
      <c r="P2084" s="601">
        <f t="shared" si="32"/>
        <v>0</v>
      </c>
    </row>
    <row r="2085" spans="15:16">
      <c r="O2085" s="251" t="str">
        <f>IFERROR(INDEX('Pipe Table'!$A$3:$R$39,MATCH('WELD LOG'!N2085,'Pipe Table'!$A$3:$A$39,),MATCH('WELD LOG'!M2085,'Pipe Table'!$A$3:$R$3,0)),"")</f>
        <v/>
      </c>
      <c r="P2085" s="601">
        <f t="shared" si="32"/>
        <v>0</v>
      </c>
    </row>
    <row r="2086" spans="15:16">
      <c r="O2086" s="251" t="str">
        <f>IFERROR(INDEX('Pipe Table'!$A$3:$R$39,MATCH('WELD LOG'!N2086,'Pipe Table'!$A$3:$A$39,),MATCH('WELD LOG'!M2086,'Pipe Table'!$A$3:$R$3,0)),"")</f>
        <v/>
      </c>
      <c r="P2086" s="601">
        <f t="shared" si="32"/>
        <v>0</v>
      </c>
    </row>
    <row r="2087" spans="15:16">
      <c r="O2087" s="251" t="str">
        <f>IFERROR(INDEX('Pipe Table'!$A$3:$R$39,MATCH('WELD LOG'!N2087,'Pipe Table'!$A$3:$A$39,),MATCH('WELD LOG'!M2087,'Pipe Table'!$A$3:$R$3,0)),"")</f>
        <v/>
      </c>
      <c r="P2087" s="601">
        <f t="shared" si="32"/>
        <v>0</v>
      </c>
    </row>
    <row r="2088" spans="15:16">
      <c r="O2088" s="251" t="str">
        <f>IFERROR(INDEX('Pipe Table'!$A$3:$R$39,MATCH('WELD LOG'!N2088,'Pipe Table'!$A$3:$A$39,),MATCH('WELD LOG'!M2088,'Pipe Table'!$A$3:$R$3,0)),"")</f>
        <v/>
      </c>
      <c r="P2088" s="601">
        <f t="shared" si="32"/>
        <v>0</v>
      </c>
    </row>
    <row r="2089" spans="15:16">
      <c r="O2089" s="251" t="str">
        <f>IFERROR(INDEX('Pipe Table'!$A$3:$R$39,MATCH('WELD LOG'!N2089,'Pipe Table'!$A$3:$A$39,),MATCH('WELD LOG'!M2089,'Pipe Table'!$A$3:$R$3,0)),"")</f>
        <v/>
      </c>
      <c r="P2089" s="601">
        <f t="shared" si="32"/>
        <v>0</v>
      </c>
    </row>
    <row r="2090" spans="15:16">
      <c r="O2090" s="251" t="str">
        <f>IFERROR(INDEX('Pipe Table'!$A$3:$R$39,MATCH('WELD LOG'!N2090,'Pipe Table'!$A$3:$A$39,),MATCH('WELD LOG'!M2090,'Pipe Table'!$A$3:$R$3,0)),"")</f>
        <v/>
      </c>
      <c r="P2090" s="601">
        <f t="shared" si="32"/>
        <v>0</v>
      </c>
    </row>
    <row r="2091" spans="15:16">
      <c r="O2091" s="251" t="str">
        <f>IFERROR(INDEX('Pipe Table'!$A$3:$R$39,MATCH('WELD LOG'!N2091,'Pipe Table'!$A$3:$A$39,),MATCH('WELD LOG'!M2091,'Pipe Table'!$A$3:$R$3,0)),"")</f>
        <v/>
      </c>
      <c r="P2091" s="601">
        <f t="shared" si="32"/>
        <v>0</v>
      </c>
    </row>
    <row r="2092" spans="15:16">
      <c r="O2092" s="251" t="str">
        <f>IFERROR(INDEX('Pipe Table'!$A$3:$R$39,MATCH('WELD LOG'!N2092,'Pipe Table'!$A$3:$A$39,),MATCH('WELD LOG'!M2092,'Pipe Table'!$A$3:$R$3,0)),"")</f>
        <v/>
      </c>
      <c r="P2092" s="601">
        <f t="shared" si="32"/>
        <v>0</v>
      </c>
    </row>
    <row r="2093" spans="15:16">
      <c r="O2093" s="251" t="str">
        <f>IFERROR(INDEX('Pipe Table'!$A$3:$R$39,MATCH('WELD LOG'!N2093,'Pipe Table'!$A$3:$A$39,),MATCH('WELD LOG'!M2093,'Pipe Table'!$A$3:$R$3,0)),"")</f>
        <v/>
      </c>
      <c r="P2093" s="601">
        <f t="shared" si="32"/>
        <v>0</v>
      </c>
    </row>
    <row r="2094" spans="15:16">
      <c r="O2094" s="251" t="str">
        <f>IFERROR(INDEX('Pipe Table'!$A$3:$R$39,MATCH('WELD LOG'!N2094,'Pipe Table'!$A$3:$A$39,),MATCH('WELD LOG'!M2094,'Pipe Table'!$A$3:$R$3,0)),"")</f>
        <v/>
      </c>
      <c r="P2094" s="601">
        <f t="shared" si="32"/>
        <v>0</v>
      </c>
    </row>
    <row r="2095" spans="15:16">
      <c r="O2095" s="251" t="str">
        <f>IFERROR(INDEX('Pipe Table'!$A$3:$R$39,MATCH('WELD LOG'!N2095,'Pipe Table'!$A$3:$A$39,),MATCH('WELD LOG'!M2095,'Pipe Table'!$A$3:$R$3,0)),"")</f>
        <v/>
      </c>
      <c r="P2095" s="601">
        <f t="shared" si="32"/>
        <v>0</v>
      </c>
    </row>
    <row r="2096" spans="15:16">
      <c r="O2096" s="251" t="str">
        <f>IFERROR(INDEX('Pipe Table'!$A$3:$R$39,MATCH('WELD LOG'!N2096,'Pipe Table'!$A$3:$A$39,),MATCH('WELD LOG'!M2096,'Pipe Table'!$A$3:$R$3,0)),"")</f>
        <v/>
      </c>
      <c r="P2096" s="601">
        <f t="shared" si="32"/>
        <v>0</v>
      </c>
    </row>
    <row r="2097" spans="15:16">
      <c r="O2097" s="251" t="str">
        <f>IFERROR(INDEX('Pipe Table'!$A$3:$R$39,MATCH('WELD LOG'!N2097,'Pipe Table'!$A$3:$A$39,),MATCH('WELD LOG'!M2097,'Pipe Table'!$A$3:$R$3,0)),"")</f>
        <v/>
      </c>
      <c r="P2097" s="601">
        <f t="shared" si="32"/>
        <v>0</v>
      </c>
    </row>
    <row r="2098" spans="15:16">
      <c r="O2098" s="251" t="str">
        <f>IFERROR(INDEX('Pipe Table'!$A$3:$R$39,MATCH('WELD LOG'!N2098,'Pipe Table'!$A$3:$A$39,),MATCH('WELD LOG'!M2098,'Pipe Table'!$A$3:$R$3,0)),"")</f>
        <v/>
      </c>
      <c r="P2098" s="601">
        <f t="shared" si="32"/>
        <v>0</v>
      </c>
    </row>
    <row r="2099" spans="15:16">
      <c r="O2099" s="251" t="str">
        <f>IFERROR(INDEX('Pipe Table'!$A$3:$R$39,MATCH('WELD LOG'!N2099,'Pipe Table'!$A$3:$A$39,),MATCH('WELD LOG'!M2099,'Pipe Table'!$A$3:$R$3,0)),"")</f>
        <v/>
      </c>
      <c r="P2099" s="601">
        <f t="shared" si="32"/>
        <v>0</v>
      </c>
    </row>
    <row r="2100" spans="15:16">
      <c r="O2100" s="251" t="str">
        <f>IFERROR(INDEX('Pipe Table'!$A$3:$R$39,MATCH('WELD LOG'!N2100,'Pipe Table'!$A$3:$A$39,),MATCH('WELD LOG'!M2100,'Pipe Table'!$A$3:$R$3,0)),"")</f>
        <v/>
      </c>
      <c r="P2100" s="601">
        <f t="shared" si="32"/>
        <v>0</v>
      </c>
    </row>
    <row r="2101" spans="15:16">
      <c r="O2101" s="251" t="str">
        <f>IFERROR(INDEX('Pipe Table'!$A$3:$R$39,MATCH('WELD LOG'!N2101,'Pipe Table'!$A$3:$A$39,),MATCH('WELD LOG'!M2101,'Pipe Table'!$A$3:$R$3,0)),"")</f>
        <v/>
      </c>
      <c r="P2101" s="601">
        <f t="shared" si="32"/>
        <v>0</v>
      </c>
    </row>
    <row r="2102" spans="15:16">
      <c r="O2102" s="251" t="str">
        <f>IFERROR(INDEX('Pipe Table'!$A$3:$R$39,MATCH('WELD LOG'!N2102,'Pipe Table'!$A$3:$A$39,),MATCH('WELD LOG'!M2102,'Pipe Table'!$A$3:$R$3,0)),"")</f>
        <v/>
      </c>
      <c r="P2102" s="601">
        <f t="shared" si="32"/>
        <v>0</v>
      </c>
    </row>
    <row r="2103" spans="15:16">
      <c r="O2103" s="251" t="str">
        <f>IFERROR(INDEX('Pipe Table'!$A$3:$R$39,MATCH('WELD LOG'!N2103,'Pipe Table'!$A$3:$A$39,),MATCH('WELD LOG'!M2103,'Pipe Table'!$A$3:$R$3,0)),"")</f>
        <v/>
      </c>
      <c r="P2103" s="601">
        <f t="shared" si="32"/>
        <v>0</v>
      </c>
    </row>
    <row r="2104" spans="15:16">
      <c r="O2104" s="251" t="str">
        <f>IFERROR(INDEX('Pipe Table'!$A$3:$R$39,MATCH('WELD LOG'!N2104,'Pipe Table'!$A$3:$A$39,),MATCH('WELD LOG'!M2104,'Pipe Table'!$A$3:$R$3,0)),"")</f>
        <v/>
      </c>
      <c r="P2104" s="601">
        <f t="shared" si="32"/>
        <v>0</v>
      </c>
    </row>
    <row r="2105" spans="15:16">
      <c r="O2105" s="251" t="str">
        <f>IFERROR(INDEX('Pipe Table'!$A$3:$R$39,MATCH('WELD LOG'!N2105,'Pipe Table'!$A$3:$A$39,),MATCH('WELD LOG'!M2105,'Pipe Table'!$A$3:$R$3,0)),"")</f>
        <v/>
      </c>
      <c r="P2105" s="601">
        <f t="shared" si="32"/>
        <v>0</v>
      </c>
    </row>
    <row r="2106" spans="15:16">
      <c r="O2106" s="251" t="str">
        <f>IFERROR(INDEX('Pipe Table'!$A$3:$R$39,MATCH('WELD LOG'!N2106,'Pipe Table'!$A$3:$A$39,),MATCH('WELD LOG'!M2106,'Pipe Table'!$A$3:$R$3,0)),"")</f>
        <v/>
      </c>
      <c r="P2106" s="601">
        <f t="shared" si="32"/>
        <v>0</v>
      </c>
    </row>
    <row r="2107" spans="15:16">
      <c r="O2107" s="251" t="str">
        <f>IFERROR(INDEX('Pipe Table'!$A$3:$R$39,MATCH('WELD LOG'!N2107,'Pipe Table'!$A$3:$A$39,),MATCH('WELD LOG'!M2107,'Pipe Table'!$A$3:$R$3,0)),"")</f>
        <v/>
      </c>
      <c r="P2107" s="601">
        <f t="shared" si="32"/>
        <v>0</v>
      </c>
    </row>
    <row r="2108" spans="15:16">
      <c r="O2108" s="251" t="str">
        <f>IFERROR(INDEX('Pipe Table'!$A$3:$R$39,MATCH('WELD LOG'!N2108,'Pipe Table'!$A$3:$A$39,),MATCH('WELD LOG'!M2108,'Pipe Table'!$A$3:$R$3,0)),"")</f>
        <v/>
      </c>
      <c r="P2108" s="601">
        <f t="shared" si="32"/>
        <v>0</v>
      </c>
    </row>
    <row r="2109" spans="15:16">
      <c r="O2109" s="251" t="str">
        <f>IFERROR(INDEX('Pipe Table'!$A$3:$R$39,MATCH('WELD LOG'!N2109,'Pipe Table'!$A$3:$A$39,),MATCH('WELD LOG'!M2109,'Pipe Table'!$A$3:$R$3,0)),"")</f>
        <v/>
      </c>
      <c r="P2109" s="601">
        <f t="shared" si="32"/>
        <v>0</v>
      </c>
    </row>
    <row r="2110" spans="15:16">
      <c r="O2110" s="251" t="str">
        <f>IFERROR(INDEX('Pipe Table'!$A$3:$R$39,MATCH('WELD LOG'!N2110,'Pipe Table'!$A$3:$A$39,),MATCH('WELD LOG'!M2110,'Pipe Table'!$A$3:$R$3,0)),"")</f>
        <v/>
      </c>
      <c r="P2110" s="601">
        <f t="shared" si="32"/>
        <v>0</v>
      </c>
    </row>
    <row r="2111" spans="15:16">
      <c r="O2111" s="251" t="str">
        <f>IFERROR(INDEX('Pipe Table'!$A$3:$R$39,MATCH('WELD LOG'!N2111,'Pipe Table'!$A$3:$A$39,),MATCH('WELD LOG'!M2111,'Pipe Table'!$A$3:$R$3,0)),"")</f>
        <v/>
      </c>
      <c r="P2111" s="601">
        <f t="shared" si="32"/>
        <v>0</v>
      </c>
    </row>
    <row r="2112" spans="15:16">
      <c r="O2112" s="251" t="str">
        <f>IFERROR(INDEX('Pipe Table'!$A$3:$R$39,MATCH('WELD LOG'!N2112,'Pipe Table'!$A$3:$A$39,),MATCH('WELD LOG'!M2112,'Pipe Table'!$A$3:$R$3,0)),"")</f>
        <v/>
      </c>
      <c r="P2112" s="601">
        <f t="shared" si="32"/>
        <v>0</v>
      </c>
    </row>
    <row r="2113" spans="15:16">
      <c r="O2113" s="251" t="str">
        <f>IFERROR(INDEX('Pipe Table'!$A$3:$R$39,MATCH('WELD LOG'!N2113,'Pipe Table'!$A$3:$A$39,),MATCH('WELD LOG'!M2113,'Pipe Table'!$A$3:$R$3,0)),"")</f>
        <v/>
      </c>
      <c r="P2113" s="601">
        <f t="shared" si="32"/>
        <v>0</v>
      </c>
    </row>
    <row r="2114" spans="15:16">
      <c r="O2114" s="251" t="str">
        <f>IFERROR(INDEX('Pipe Table'!$A$3:$R$39,MATCH('WELD LOG'!N2114,'Pipe Table'!$A$3:$A$39,),MATCH('WELD LOG'!M2114,'Pipe Table'!$A$3:$R$3,0)),"")</f>
        <v/>
      </c>
      <c r="P2114" s="601">
        <f t="shared" si="32"/>
        <v>0</v>
      </c>
    </row>
    <row r="2115" spans="15:16">
      <c r="O2115" s="251" t="str">
        <f>IFERROR(INDEX('Pipe Table'!$A$3:$R$39,MATCH('WELD LOG'!N2115,'Pipe Table'!$A$3:$A$39,),MATCH('WELD LOG'!M2115,'Pipe Table'!$A$3:$R$3,0)),"")</f>
        <v/>
      </c>
      <c r="P2115" s="601">
        <f t="shared" si="32"/>
        <v>0</v>
      </c>
    </row>
    <row r="2116" spans="15:16">
      <c r="O2116" s="251" t="str">
        <f>IFERROR(INDEX('Pipe Table'!$A$3:$R$39,MATCH('WELD LOG'!N2116,'Pipe Table'!$A$3:$A$39,),MATCH('WELD LOG'!M2116,'Pipe Table'!$A$3:$R$3,0)),"")</f>
        <v/>
      </c>
      <c r="P2116" s="601">
        <f t="shared" si="32"/>
        <v>0</v>
      </c>
    </row>
    <row r="2117" spans="15:16">
      <c r="O2117" s="251" t="str">
        <f>IFERROR(INDEX('Pipe Table'!$A$3:$R$39,MATCH('WELD LOG'!N2117,'Pipe Table'!$A$3:$A$39,),MATCH('WELD LOG'!M2117,'Pipe Table'!$A$3:$R$3,0)),"")</f>
        <v/>
      </c>
      <c r="P2117" s="601">
        <f t="shared" si="32"/>
        <v>0</v>
      </c>
    </row>
    <row r="2118" spans="15:16">
      <c r="O2118" s="251" t="str">
        <f>IFERROR(INDEX('Pipe Table'!$A$3:$R$39,MATCH('WELD LOG'!N2118,'Pipe Table'!$A$3:$A$39,),MATCH('WELD LOG'!M2118,'Pipe Table'!$A$3:$R$3,0)),"")</f>
        <v/>
      </c>
      <c r="P2118" s="601">
        <f t="shared" ref="P2118:P2181" si="33">N2118*PI()</f>
        <v>0</v>
      </c>
    </row>
    <row r="2119" spans="15:16">
      <c r="O2119" s="251" t="str">
        <f>IFERROR(INDEX('Pipe Table'!$A$3:$R$39,MATCH('WELD LOG'!N2119,'Pipe Table'!$A$3:$A$39,),MATCH('WELD LOG'!M2119,'Pipe Table'!$A$3:$R$3,0)),"")</f>
        <v/>
      </c>
      <c r="P2119" s="601">
        <f t="shared" si="33"/>
        <v>0</v>
      </c>
    </row>
    <row r="2120" spans="15:16">
      <c r="O2120" s="251" t="str">
        <f>IFERROR(INDEX('Pipe Table'!$A$3:$R$39,MATCH('WELD LOG'!N2120,'Pipe Table'!$A$3:$A$39,),MATCH('WELD LOG'!M2120,'Pipe Table'!$A$3:$R$3,0)),"")</f>
        <v/>
      </c>
      <c r="P2120" s="601">
        <f t="shared" si="33"/>
        <v>0</v>
      </c>
    </row>
    <row r="2121" spans="15:16">
      <c r="O2121" s="251" t="str">
        <f>IFERROR(INDEX('Pipe Table'!$A$3:$R$39,MATCH('WELD LOG'!N2121,'Pipe Table'!$A$3:$A$39,),MATCH('WELD LOG'!M2121,'Pipe Table'!$A$3:$R$3,0)),"")</f>
        <v/>
      </c>
      <c r="P2121" s="601">
        <f t="shared" si="33"/>
        <v>0</v>
      </c>
    </row>
    <row r="2122" spans="15:16">
      <c r="O2122" s="251" t="str">
        <f>IFERROR(INDEX('Pipe Table'!$A$3:$R$39,MATCH('WELD LOG'!N2122,'Pipe Table'!$A$3:$A$39,),MATCH('WELD LOG'!M2122,'Pipe Table'!$A$3:$R$3,0)),"")</f>
        <v/>
      </c>
      <c r="P2122" s="601">
        <f t="shared" si="33"/>
        <v>0</v>
      </c>
    </row>
    <row r="2123" spans="15:16">
      <c r="O2123" s="251" t="str">
        <f>IFERROR(INDEX('Pipe Table'!$A$3:$R$39,MATCH('WELD LOG'!N2123,'Pipe Table'!$A$3:$A$39,),MATCH('WELD LOG'!M2123,'Pipe Table'!$A$3:$R$3,0)),"")</f>
        <v/>
      </c>
      <c r="P2123" s="601">
        <f t="shared" si="33"/>
        <v>0</v>
      </c>
    </row>
    <row r="2124" spans="15:16">
      <c r="O2124" s="251" t="str">
        <f>IFERROR(INDEX('Pipe Table'!$A$3:$R$39,MATCH('WELD LOG'!N2124,'Pipe Table'!$A$3:$A$39,),MATCH('WELD LOG'!M2124,'Pipe Table'!$A$3:$R$3,0)),"")</f>
        <v/>
      </c>
      <c r="P2124" s="601">
        <f t="shared" si="33"/>
        <v>0</v>
      </c>
    </row>
    <row r="2125" spans="15:16">
      <c r="O2125" s="251" t="str">
        <f>IFERROR(INDEX('Pipe Table'!$A$3:$R$39,MATCH('WELD LOG'!N2125,'Pipe Table'!$A$3:$A$39,),MATCH('WELD LOG'!M2125,'Pipe Table'!$A$3:$R$3,0)),"")</f>
        <v/>
      </c>
      <c r="P2125" s="601">
        <f t="shared" si="33"/>
        <v>0</v>
      </c>
    </row>
    <row r="2126" spans="15:16">
      <c r="O2126" s="251" t="str">
        <f>IFERROR(INDEX('Pipe Table'!$A$3:$R$39,MATCH('WELD LOG'!N2126,'Pipe Table'!$A$3:$A$39,),MATCH('WELD LOG'!M2126,'Pipe Table'!$A$3:$R$3,0)),"")</f>
        <v/>
      </c>
      <c r="P2126" s="601">
        <f t="shared" si="33"/>
        <v>0</v>
      </c>
    </row>
    <row r="2127" spans="15:16">
      <c r="O2127" s="251" t="str">
        <f>IFERROR(INDEX('Pipe Table'!$A$3:$R$39,MATCH('WELD LOG'!N2127,'Pipe Table'!$A$3:$A$39,),MATCH('WELD LOG'!M2127,'Pipe Table'!$A$3:$R$3,0)),"")</f>
        <v/>
      </c>
      <c r="P2127" s="601">
        <f t="shared" si="33"/>
        <v>0</v>
      </c>
    </row>
    <row r="2128" spans="15:16">
      <c r="O2128" s="251" t="str">
        <f>IFERROR(INDEX('Pipe Table'!$A$3:$R$39,MATCH('WELD LOG'!N2128,'Pipe Table'!$A$3:$A$39,),MATCH('WELD LOG'!M2128,'Pipe Table'!$A$3:$R$3,0)),"")</f>
        <v/>
      </c>
      <c r="P2128" s="601">
        <f t="shared" si="33"/>
        <v>0</v>
      </c>
    </row>
    <row r="2129" spans="15:16">
      <c r="O2129" s="251" t="str">
        <f>IFERROR(INDEX('Pipe Table'!$A$3:$R$39,MATCH('WELD LOG'!N2129,'Pipe Table'!$A$3:$A$39,),MATCH('WELD LOG'!M2129,'Pipe Table'!$A$3:$R$3,0)),"")</f>
        <v/>
      </c>
      <c r="P2129" s="601">
        <f t="shared" si="33"/>
        <v>0</v>
      </c>
    </row>
    <row r="2130" spans="15:16">
      <c r="O2130" s="251" t="str">
        <f>IFERROR(INDEX('Pipe Table'!$A$3:$R$39,MATCH('WELD LOG'!N2130,'Pipe Table'!$A$3:$A$39,),MATCH('WELD LOG'!M2130,'Pipe Table'!$A$3:$R$3,0)),"")</f>
        <v/>
      </c>
      <c r="P2130" s="601">
        <f t="shared" si="33"/>
        <v>0</v>
      </c>
    </row>
    <row r="2131" spans="15:16">
      <c r="O2131" s="251" t="str">
        <f>IFERROR(INDEX('Pipe Table'!$A$3:$R$39,MATCH('WELD LOG'!N2131,'Pipe Table'!$A$3:$A$39,),MATCH('WELD LOG'!M2131,'Pipe Table'!$A$3:$R$3,0)),"")</f>
        <v/>
      </c>
      <c r="P2131" s="601">
        <f t="shared" si="33"/>
        <v>0</v>
      </c>
    </row>
    <row r="2132" spans="15:16">
      <c r="O2132" s="251" t="str">
        <f>IFERROR(INDEX('Pipe Table'!$A$3:$R$39,MATCH('WELD LOG'!N2132,'Pipe Table'!$A$3:$A$39,),MATCH('WELD LOG'!M2132,'Pipe Table'!$A$3:$R$3,0)),"")</f>
        <v/>
      </c>
      <c r="P2132" s="601">
        <f t="shared" si="33"/>
        <v>0</v>
      </c>
    </row>
    <row r="2133" spans="15:16">
      <c r="O2133" s="251" t="str">
        <f>IFERROR(INDEX('Pipe Table'!$A$3:$R$39,MATCH('WELD LOG'!N2133,'Pipe Table'!$A$3:$A$39,),MATCH('WELD LOG'!M2133,'Pipe Table'!$A$3:$R$3,0)),"")</f>
        <v/>
      </c>
      <c r="P2133" s="601">
        <f t="shared" si="33"/>
        <v>0</v>
      </c>
    </row>
    <row r="2134" spans="15:16">
      <c r="O2134" s="251" t="str">
        <f>IFERROR(INDEX('Pipe Table'!$A$3:$R$39,MATCH('WELD LOG'!N2134,'Pipe Table'!$A$3:$A$39,),MATCH('WELD LOG'!M2134,'Pipe Table'!$A$3:$R$3,0)),"")</f>
        <v/>
      </c>
      <c r="P2134" s="601">
        <f t="shared" si="33"/>
        <v>0</v>
      </c>
    </row>
    <row r="2135" spans="15:16">
      <c r="O2135" s="251" t="str">
        <f>IFERROR(INDEX('Pipe Table'!$A$3:$R$39,MATCH('WELD LOG'!N2135,'Pipe Table'!$A$3:$A$39,),MATCH('WELD LOG'!M2135,'Pipe Table'!$A$3:$R$3,0)),"")</f>
        <v/>
      </c>
      <c r="P2135" s="601">
        <f t="shared" si="33"/>
        <v>0</v>
      </c>
    </row>
    <row r="2136" spans="15:16">
      <c r="O2136" s="251" t="str">
        <f>IFERROR(INDEX('Pipe Table'!$A$3:$R$39,MATCH('WELD LOG'!N2136,'Pipe Table'!$A$3:$A$39,),MATCH('WELD LOG'!M2136,'Pipe Table'!$A$3:$R$3,0)),"")</f>
        <v/>
      </c>
      <c r="P2136" s="601">
        <f t="shared" si="33"/>
        <v>0</v>
      </c>
    </row>
    <row r="2137" spans="15:16">
      <c r="O2137" s="251" t="str">
        <f>IFERROR(INDEX('Pipe Table'!$A$3:$R$39,MATCH('WELD LOG'!N2137,'Pipe Table'!$A$3:$A$39,),MATCH('WELD LOG'!M2137,'Pipe Table'!$A$3:$R$3,0)),"")</f>
        <v/>
      </c>
      <c r="P2137" s="601">
        <f t="shared" si="33"/>
        <v>0</v>
      </c>
    </row>
    <row r="2138" spans="15:16">
      <c r="O2138" s="251" t="str">
        <f>IFERROR(INDEX('Pipe Table'!$A$3:$R$39,MATCH('WELD LOG'!N2138,'Pipe Table'!$A$3:$A$39,),MATCH('WELD LOG'!M2138,'Pipe Table'!$A$3:$R$3,0)),"")</f>
        <v/>
      </c>
      <c r="P2138" s="601">
        <f t="shared" si="33"/>
        <v>0</v>
      </c>
    </row>
    <row r="2139" spans="15:16">
      <c r="O2139" s="251" t="str">
        <f>IFERROR(INDEX('Pipe Table'!$A$3:$R$39,MATCH('WELD LOG'!N2139,'Pipe Table'!$A$3:$A$39,),MATCH('WELD LOG'!M2139,'Pipe Table'!$A$3:$R$3,0)),"")</f>
        <v/>
      </c>
      <c r="P2139" s="601">
        <f t="shared" si="33"/>
        <v>0</v>
      </c>
    </row>
    <row r="2140" spans="15:16">
      <c r="O2140" s="251" t="str">
        <f>IFERROR(INDEX('Pipe Table'!$A$3:$R$39,MATCH('WELD LOG'!N2140,'Pipe Table'!$A$3:$A$39,),MATCH('WELD LOG'!M2140,'Pipe Table'!$A$3:$R$3,0)),"")</f>
        <v/>
      </c>
      <c r="P2140" s="601">
        <f t="shared" si="33"/>
        <v>0</v>
      </c>
    </row>
    <row r="2141" spans="15:16">
      <c r="O2141" s="251" t="str">
        <f>IFERROR(INDEX('Pipe Table'!$A$3:$R$39,MATCH('WELD LOG'!N2141,'Pipe Table'!$A$3:$A$39,),MATCH('WELD LOG'!M2141,'Pipe Table'!$A$3:$R$3,0)),"")</f>
        <v/>
      </c>
      <c r="P2141" s="601">
        <f t="shared" si="33"/>
        <v>0</v>
      </c>
    </row>
    <row r="2142" spans="15:16">
      <c r="O2142" s="251" t="str">
        <f>IFERROR(INDEX('Pipe Table'!$A$3:$R$39,MATCH('WELD LOG'!N2142,'Pipe Table'!$A$3:$A$39,),MATCH('WELD LOG'!M2142,'Pipe Table'!$A$3:$R$3,0)),"")</f>
        <v/>
      </c>
      <c r="P2142" s="601">
        <f t="shared" si="33"/>
        <v>0</v>
      </c>
    </row>
    <row r="2143" spans="15:16">
      <c r="O2143" s="251" t="str">
        <f>IFERROR(INDEX('Pipe Table'!$A$3:$R$39,MATCH('WELD LOG'!N2143,'Pipe Table'!$A$3:$A$39,),MATCH('WELD LOG'!M2143,'Pipe Table'!$A$3:$R$3,0)),"")</f>
        <v/>
      </c>
      <c r="P2143" s="601">
        <f t="shared" si="33"/>
        <v>0</v>
      </c>
    </row>
    <row r="2144" spans="15:16">
      <c r="O2144" s="251" t="str">
        <f>IFERROR(INDEX('Pipe Table'!$A$3:$R$39,MATCH('WELD LOG'!N2144,'Pipe Table'!$A$3:$A$39,),MATCH('WELD LOG'!M2144,'Pipe Table'!$A$3:$R$3,0)),"")</f>
        <v/>
      </c>
      <c r="P2144" s="601">
        <f t="shared" si="33"/>
        <v>0</v>
      </c>
    </row>
    <row r="2145" spans="15:16">
      <c r="O2145" s="251" t="str">
        <f>IFERROR(INDEX('Pipe Table'!$A$3:$R$39,MATCH('WELD LOG'!N2145,'Pipe Table'!$A$3:$A$39,),MATCH('WELD LOG'!M2145,'Pipe Table'!$A$3:$R$3,0)),"")</f>
        <v/>
      </c>
      <c r="P2145" s="601">
        <f t="shared" si="33"/>
        <v>0</v>
      </c>
    </row>
    <row r="2146" spans="15:16">
      <c r="O2146" s="251" t="str">
        <f>IFERROR(INDEX('Pipe Table'!$A$3:$R$39,MATCH('WELD LOG'!N2146,'Pipe Table'!$A$3:$A$39,),MATCH('WELD LOG'!M2146,'Pipe Table'!$A$3:$R$3,0)),"")</f>
        <v/>
      </c>
      <c r="P2146" s="601">
        <f t="shared" si="33"/>
        <v>0</v>
      </c>
    </row>
    <row r="2147" spans="15:16">
      <c r="O2147" s="251" t="str">
        <f>IFERROR(INDEX('Pipe Table'!$A$3:$R$39,MATCH('WELD LOG'!N2147,'Pipe Table'!$A$3:$A$39,),MATCH('WELD LOG'!M2147,'Pipe Table'!$A$3:$R$3,0)),"")</f>
        <v/>
      </c>
      <c r="P2147" s="601">
        <f t="shared" si="33"/>
        <v>0</v>
      </c>
    </row>
    <row r="2148" spans="15:16">
      <c r="O2148" s="251" t="str">
        <f>IFERROR(INDEX('Pipe Table'!$A$3:$R$39,MATCH('WELD LOG'!N2148,'Pipe Table'!$A$3:$A$39,),MATCH('WELD LOG'!M2148,'Pipe Table'!$A$3:$R$3,0)),"")</f>
        <v/>
      </c>
      <c r="P2148" s="601">
        <f t="shared" si="33"/>
        <v>0</v>
      </c>
    </row>
    <row r="2149" spans="15:16">
      <c r="O2149" s="251" t="str">
        <f>IFERROR(INDEX('Pipe Table'!$A$3:$R$39,MATCH('WELD LOG'!N2149,'Pipe Table'!$A$3:$A$39,),MATCH('WELD LOG'!M2149,'Pipe Table'!$A$3:$R$3,0)),"")</f>
        <v/>
      </c>
      <c r="P2149" s="601">
        <f t="shared" si="33"/>
        <v>0</v>
      </c>
    </row>
    <row r="2150" spans="15:16">
      <c r="O2150" s="251" t="str">
        <f>IFERROR(INDEX('Pipe Table'!$A$3:$R$39,MATCH('WELD LOG'!N2150,'Pipe Table'!$A$3:$A$39,),MATCH('WELD LOG'!M2150,'Pipe Table'!$A$3:$R$3,0)),"")</f>
        <v/>
      </c>
      <c r="P2150" s="601">
        <f t="shared" si="33"/>
        <v>0</v>
      </c>
    </row>
    <row r="2151" spans="15:16">
      <c r="O2151" s="251" t="str">
        <f>IFERROR(INDEX('Pipe Table'!$A$3:$R$39,MATCH('WELD LOG'!N2151,'Pipe Table'!$A$3:$A$39,),MATCH('WELD LOG'!M2151,'Pipe Table'!$A$3:$R$3,0)),"")</f>
        <v/>
      </c>
      <c r="P2151" s="601">
        <f t="shared" si="33"/>
        <v>0</v>
      </c>
    </row>
    <row r="2152" spans="15:16">
      <c r="O2152" s="251" t="str">
        <f>IFERROR(INDEX('Pipe Table'!$A$3:$R$39,MATCH('WELD LOG'!N2152,'Pipe Table'!$A$3:$A$39,),MATCH('WELD LOG'!M2152,'Pipe Table'!$A$3:$R$3,0)),"")</f>
        <v/>
      </c>
      <c r="P2152" s="601">
        <f t="shared" si="33"/>
        <v>0</v>
      </c>
    </row>
    <row r="2153" spans="15:16">
      <c r="O2153" s="251" t="str">
        <f>IFERROR(INDEX('Pipe Table'!$A$3:$R$39,MATCH('WELD LOG'!N2153,'Pipe Table'!$A$3:$A$39,),MATCH('WELD LOG'!M2153,'Pipe Table'!$A$3:$R$3,0)),"")</f>
        <v/>
      </c>
      <c r="P2153" s="601">
        <f t="shared" si="33"/>
        <v>0</v>
      </c>
    </row>
    <row r="2154" spans="15:16">
      <c r="O2154" s="251" t="str">
        <f>IFERROR(INDEX('Pipe Table'!$A$3:$R$39,MATCH('WELD LOG'!N2154,'Pipe Table'!$A$3:$A$39,),MATCH('WELD LOG'!M2154,'Pipe Table'!$A$3:$R$3,0)),"")</f>
        <v/>
      </c>
      <c r="P2154" s="601">
        <f t="shared" si="33"/>
        <v>0</v>
      </c>
    </row>
    <row r="2155" spans="15:16">
      <c r="O2155" s="251" t="str">
        <f>IFERROR(INDEX('Pipe Table'!$A$3:$R$39,MATCH('WELD LOG'!N2155,'Pipe Table'!$A$3:$A$39,),MATCH('WELD LOG'!M2155,'Pipe Table'!$A$3:$R$3,0)),"")</f>
        <v/>
      </c>
      <c r="P2155" s="601">
        <f t="shared" si="33"/>
        <v>0</v>
      </c>
    </row>
    <row r="2156" spans="15:16">
      <c r="O2156" s="251" t="str">
        <f>IFERROR(INDEX('Pipe Table'!$A$3:$R$39,MATCH('WELD LOG'!N2156,'Pipe Table'!$A$3:$A$39,),MATCH('WELD LOG'!M2156,'Pipe Table'!$A$3:$R$3,0)),"")</f>
        <v/>
      </c>
      <c r="P2156" s="601">
        <f t="shared" si="33"/>
        <v>0</v>
      </c>
    </row>
    <row r="2157" spans="15:16">
      <c r="O2157" s="251" t="str">
        <f>IFERROR(INDEX('Pipe Table'!$A$3:$R$39,MATCH('WELD LOG'!N2157,'Pipe Table'!$A$3:$A$39,),MATCH('WELD LOG'!M2157,'Pipe Table'!$A$3:$R$3,0)),"")</f>
        <v/>
      </c>
      <c r="P2157" s="601">
        <f t="shared" si="33"/>
        <v>0</v>
      </c>
    </row>
    <row r="2158" spans="15:16">
      <c r="O2158" s="251" t="str">
        <f>IFERROR(INDEX('Pipe Table'!$A$3:$R$39,MATCH('WELD LOG'!N2158,'Pipe Table'!$A$3:$A$39,),MATCH('WELD LOG'!M2158,'Pipe Table'!$A$3:$R$3,0)),"")</f>
        <v/>
      </c>
      <c r="P2158" s="601">
        <f t="shared" si="33"/>
        <v>0</v>
      </c>
    </row>
    <row r="2159" spans="15:16">
      <c r="O2159" s="251" t="str">
        <f>IFERROR(INDEX('Pipe Table'!$A$3:$R$39,MATCH('WELD LOG'!N2159,'Pipe Table'!$A$3:$A$39,),MATCH('WELD LOG'!M2159,'Pipe Table'!$A$3:$R$3,0)),"")</f>
        <v/>
      </c>
      <c r="P2159" s="601">
        <f t="shared" si="33"/>
        <v>0</v>
      </c>
    </row>
    <row r="2160" spans="15:16">
      <c r="O2160" s="251" t="str">
        <f>IFERROR(INDEX('Pipe Table'!$A$3:$R$39,MATCH('WELD LOG'!N2160,'Pipe Table'!$A$3:$A$39,),MATCH('WELD LOG'!M2160,'Pipe Table'!$A$3:$R$3,0)),"")</f>
        <v/>
      </c>
      <c r="P2160" s="601">
        <f t="shared" si="33"/>
        <v>0</v>
      </c>
    </row>
    <row r="2161" spans="15:16">
      <c r="O2161" s="251" t="str">
        <f>IFERROR(INDEX('Pipe Table'!$A$3:$R$39,MATCH('WELD LOG'!N2161,'Pipe Table'!$A$3:$A$39,),MATCH('WELD LOG'!M2161,'Pipe Table'!$A$3:$R$3,0)),"")</f>
        <v/>
      </c>
      <c r="P2161" s="601">
        <f t="shared" si="33"/>
        <v>0</v>
      </c>
    </row>
    <row r="2162" spans="15:16">
      <c r="O2162" s="251" t="str">
        <f>IFERROR(INDEX('Pipe Table'!$A$3:$R$39,MATCH('WELD LOG'!N2162,'Pipe Table'!$A$3:$A$39,),MATCH('WELD LOG'!M2162,'Pipe Table'!$A$3:$R$3,0)),"")</f>
        <v/>
      </c>
      <c r="P2162" s="601">
        <f t="shared" si="33"/>
        <v>0</v>
      </c>
    </row>
    <row r="2163" spans="15:16">
      <c r="O2163" s="251" t="str">
        <f>IFERROR(INDEX('Pipe Table'!$A$3:$R$39,MATCH('WELD LOG'!N2163,'Pipe Table'!$A$3:$A$39,),MATCH('WELD LOG'!M2163,'Pipe Table'!$A$3:$R$3,0)),"")</f>
        <v/>
      </c>
      <c r="P2163" s="601">
        <f t="shared" si="33"/>
        <v>0</v>
      </c>
    </row>
    <row r="2164" spans="15:16">
      <c r="O2164" s="251" t="str">
        <f>IFERROR(INDEX('Pipe Table'!$A$3:$R$39,MATCH('WELD LOG'!N2164,'Pipe Table'!$A$3:$A$39,),MATCH('WELD LOG'!M2164,'Pipe Table'!$A$3:$R$3,0)),"")</f>
        <v/>
      </c>
      <c r="P2164" s="601">
        <f t="shared" si="33"/>
        <v>0</v>
      </c>
    </row>
    <row r="2165" spans="15:16">
      <c r="O2165" s="251" t="str">
        <f>IFERROR(INDEX('Pipe Table'!$A$3:$R$39,MATCH('WELD LOG'!N2165,'Pipe Table'!$A$3:$A$39,),MATCH('WELD LOG'!M2165,'Pipe Table'!$A$3:$R$3,0)),"")</f>
        <v/>
      </c>
      <c r="P2165" s="601">
        <f t="shared" si="33"/>
        <v>0</v>
      </c>
    </row>
    <row r="2166" spans="15:16">
      <c r="O2166" s="251" t="str">
        <f>IFERROR(INDEX('Pipe Table'!$A$3:$R$39,MATCH('WELD LOG'!N2166,'Pipe Table'!$A$3:$A$39,),MATCH('WELD LOG'!M2166,'Pipe Table'!$A$3:$R$3,0)),"")</f>
        <v/>
      </c>
      <c r="P2166" s="601">
        <f t="shared" si="33"/>
        <v>0</v>
      </c>
    </row>
    <row r="2167" spans="15:16">
      <c r="O2167" s="251" t="str">
        <f>IFERROR(INDEX('Pipe Table'!$A$3:$R$39,MATCH('WELD LOG'!N2167,'Pipe Table'!$A$3:$A$39,),MATCH('WELD LOG'!M2167,'Pipe Table'!$A$3:$R$3,0)),"")</f>
        <v/>
      </c>
      <c r="P2167" s="601">
        <f t="shared" si="33"/>
        <v>0</v>
      </c>
    </row>
    <row r="2168" spans="15:16">
      <c r="O2168" s="251" t="str">
        <f>IFERROR(INDEX('Pipe Table'!$A$3:$R$39,MATCH('WELD LOG'!N2168,'Pipe Table'!$A$3:$A$39,),MATCH('WELD LOG'!M2168,'Pipe Table'!$A$3:$R$3,0)),"")</f>
        <v/>
      </c>
      <c r="P2168" s="601">
        <f t="shared" si="33"/>
        <v>0</v>
      </c>
    </row>
    <row r="2169" spans="15:16">
      <c r="O2169" s="251" t="str">
        <f>IFERROR(INDEX('Pipe Table'!$A$3:$R$39,MATCH('WELD LOG'!N2169,'Pipe Table'!$A$3:$A$39,),MATCH('WELD LOG'!M2169,'Pipe Table'!$A$3:$R$3,0)),"")</f>
        <v/>
      </c>
      <c r="P2169" s="601">
        <f t="shared" si="33"/>
        <v>0</v>
      </c>
    </row>
    <row r="2170" spans="15:16">
      <c r="O2170" s="251" t="str">
        <f>IFERROR(INDEX('Pipe Table'!$A$3:$R$39,MATCH('WELD LOG'!N2170,'Pipe Table'!$A$3:$A$39,),MATCH('WELD LOG'!M2170,'Pipe Table'!$A$3:$R$3,0)),"")</f>
        <v/>
      </c>
      <c r="P2170" s="601">
        <f t="shared" si="33"/>
        <v>0</v>
      </c>
    </row>
    <row r="2171" spans="15:16">
      <c r="O2171" s="251" t="str">
        <f>IFERROR(INDEX('Pipe Table'!$A$3:$R$39,MATCH('WELD LOG'!N2171,'Pipe Table'!$A$3:$A$39,),MATCH('WELD LOG'!M2171,'Pipe Table'!$A$3:$R$3,0)),"")</f>
        <v/>
      </c>
      <c r="P2171" s="601">
        <f t="shared" si="33"/>
        <v>0</v>
      </c>
    </row>
    <row r="2172" spans="15:16">
      <c r="O2172" s="251" t="str">
        <f>IFERROR(INDEX('Pipe Table'!$A$3:$R$39,MATCH('WELD LOG'!N2172,'Pipe Table'!$A$3:$A$39,),MATCH('WELD LOG'!M2172,'Pipe Table'!$A$3:$R$3,0)),"")</f>
        <v/>
      </c>
      <c r="P2172" s="601">
        <f t="shared" si="33"/>
        <v>0</v>
      </c>
    </row>
    <row r="2173" spans="15:16">
      <c r="O2173" s="251" t="str">
        <f>IFERROR(INDEX('Pipe Table'!$A$3:$R$39,MATCH('WELD LOG'!N2173,'Pipe Table'!$A$3:$A$39,),MATCH('WELD LOG'!M2173,'Pipe Table'!$A$3:$R$3,0)),"")</f>
        <v/>
      </c>
      <c r="P2173" s="601">
        <f t="shared" si="33"/>
        <v>0</v>
      </c>
    </row>
    <row r="2174" spans="15:16">
      <c r="O2174" s="251" t="str">
        <f>IFERROR(INDEX('Pipe Table'!$A$3:$R$39,MATCH('WELD LOG'!N2174,'Pipe Table'!$A$3:$A$39,),MATCH('WELD LOG'!M2174,'Pipe Table'!$A$3:$R$3,0)),"")</f>
        <v/>
      </c>
      <c r="P2174" s="601">
        <f t="shared" si="33"/>
        <v>0</v>
      </c>
    </row>
    <row r="2175" spans="15:16">
      <c r="O2175" s="251" t="str">
        <f>IFERROR(INDEX('Pipe Table'!$A$3:$R$39,MATCH('WELD LOG'!N2175,'Pipe Table'!$A$3:$A$39,),MATCH('WELD LOG'!M2175,'Pipe Table'!$A$3:$R$3,0)),"")</f>
        <v/>
      </c>
      <c r="P2175" s="601">
        <f t="shared" si="33"/>
        <v>0</v>
      </c>
    </row>
    <row r="2176" spans="15:16">
      <c r="O2176" s="251" t="str">
        <f>IFERROR(INDEX('Pipe Table'!$A$3:$R$39,MATCH('WELD LOG'!N2176,'Pipe Table'!$A$3:$A$39,),MATCH('WELD LOG'!M2176,'Pipe Table'!$A$3:$R$3,0)),"")</f>
        <v/>
      </c>
      <c r="P2176" s="601">
        <f t="shared" si="33"/>
        <v>0</v>
      </c>
    </row>
    <row r="2177" spans="15:16">
      <c r="O2177" s="251" t="str">
        <f>IFERROR(INDEX('Pipe Table'!$A$3:$R$39,MATCH('WELD LOG'!N2177,'Pipe Table'!$A$3:$A$39,),MATCH('WELD LOG'!M2177,'Pipe Table'!$A$3:$R$3,0)),"")</f>
        <v/>
      </c>
      <c r="P2177" s="601">
        <f t="shared" si="33"/>
        <v>0</v>
      </c>
    </row>
    <row r="2178" spans="15:16">
      <c r="O2178" s="251" t="str">
        <f>IFERROR(INDEX('Pipe Table'!$A$3:$R$39,MATCH('WELD LOG'!N2178,'Pipe Table'!$A$3:$A$39,),MATCH('WELD LOG'!M2178,'Pipe Table'!$A$3:$R$3,0)),"")</f>
        <v/>
      </c>
      <c r="P2178" s="601">
        <f t="shared" si="33"/>
        <v>0</v>
      </c>
    </row>
    <row r="2179" spans="15:16">
      <c r="O2179" s="251" t="str">
        <f>IFERROR(INDEX('Pipe Table'!$A$3:$R$39,MATCH('WELD LOG'!N2179,'Pipe Table'!$A$3:$A$39,),MATCH('WELD LOG'!M2179,'Pipe Table'!$A$3:$R$3,0)),"")</f>
        <v/>
      </c>
      <c r="P2179" s="601">
        <f t="shared" si="33"/>
        <v>0</v>
      </c>
    </row>
    <row r="2180" spans="15:16">
      <c r="O2180" s="251" t="str">
        <f>IFERROR(INDEX('Pipe Table'!$A$3:$R$39,MATCH('WELD LOG'!N2180,'Pipe Table'!$A$3:$A$39,),MATCH('WELD LOG'!M2180,'Pipe Table'!$A$3:$R$3,0)),"")</f>
        <v/>
      </c>
      <c r="P2180" s="601">
        <f t="shared" si="33"/>
        <v>0</v>
      </c>
    </row>
    <row r="2181" spans="15:16">
      <c r="O2181" s="251" t="str">
        <f>IFERROR(INDEX('Pipe Table'!$A$3:$R$39,MATCH('WELD LOG'!N2181,'Pipe Table'!$A$3:$A$39,),MATCH('WELD LOG'!M2181,'Pipe Table'!$A$3:$R$3,0)),"")</f>
        <v/>
      </c>
      <c r="P2181" s="601">
        <f t="shared" si="33"/>
        <v>0</v>
      </c>
    </row>
    <row r="2182" spans="15:16">
      <c r="O2182" s="251" t="str">
        <f>IFERROR(INDEX('Pipe Table'!$A$3:$R$39,MATCH('WELD LOG'!N2182,'Pipe Table'!$A$3:$A$39,),MATCH('WELD LOG'!M2182,'Pipe Table'!$A$3:$R$3,0)),"")</f>
        <v/>
      </c>
      <c r="P2182" s="601">
        <f t="shared" ref="P2182:P2245" si="34">N2182*PI()</f>
        <v>0</v>
      </c>
    </row>
    <row r="2183" spans="15:16">
      <c r="O2183" s="251" t="str">
        <f>IFERROR(INDEX('Pipe Table'!$A$3:$R$39,MATCH('WELD LOG'!N2183,'Pipe Table'!$A$3:$A$39,),MATCH('WELD LOG'!M2183,'Pipe Table'!$A$3:$R$3,0)),"")</f>
        <v/>
      </c>
      <c r="P2183" s="601">
        <f t="shared" si="34"/>
        <v>0</v>
      </c>
    </row>
    <row r="2184" spans="15:16">
      <c r="O2184" s="251" t="str">
        <f>IFERROR(INDEX('Pipe Table'!$A$3:$R$39,MATCH('WELD LOG'!N2184,'Pipe Table'!$A$3:$A$39,),MATCH('WELD LOG'!M2184,'Pipe Table'!$A$3:$R$3,0)),"")</f>
        <v/>
      </c>
      <c r="P2184" s="601">
        <f t="shared" si="34"/>
        <v>0</v>
      </c>
    </row>
    <row r="2185" spans="15:16">
      <c r="O2185" s="251" t="str">
        <f>IFERROR(INDEX('Pipe Table'!$A$3:$R$39,MATCH('WELD LOG'!N2185,'Pipe Table'!$A$3:$A$39,),MATCH('WELD LOG'!M2185,'Pipe Table'!$A$3:$R$3,0)),"")</f>
        <v/>
      </c>
      <c r="P2185" s="601">
        <f t="shared" si="34"/>
        <v>0</v>
      </c>
    </row>
    <row r="2186" spans="15:16">
      <c r="O2186" s="251" t="str">
        <f>IFERROR(INDEX('Pipe Table'!$A$3:$R$39,MATCH('WELD LOG'!N2186,'Pipe Table'!$A$3:$A$39,),MATCH('WELD LOG'!M2186,'Pipe Table'!$A$3:$R$3,0)),"")</f>
        <v/>
      </c>
      <c r="P2186" s="601">
        <f t="shared" si="34"/>
        <v>0</v>
      </c>
    </row>
    <row r="2187" spans="15:16">
      <c r="O2187" s="251" t="str">
        <f>IFERROR(INDEX('Pipe Table'!$A$3:$R$39,MATCH('WELD LOG'!N2187,'Pipe Table'!$A$3:$A$39,),MATCH('WELD LOG'!M2187,'Pipe Table'!$A$3:$R$3,0)),"")</f>
        <v/>
      </c>
      <c r="P2187" s="601">
        <f t="shared" si="34"/>
        <v>0</v>
      </c>
    </row>
    <row r="2188" spans="15:16">
      <c r="O2188" s="251" t="str">
        <f>IFERROR(INDEX('Pipe Table'!$A$3:$R$39,MATCH('WELD LOG'!N2188,'Pipe Table'!$A$3:$A$39,),MATCH('WELD LOG'!M2188,'Pipe Table'!$A$3:$R$3,0)),"")</f>
        <v/>
      </c>
      <c r="P2188" s="601">
        <f t="shared" si="34"/>
        <v>0</v>
      </c>
    </row>
    <row r="2189" spans="15:16">
      <c r="O2189" s="251" t="str">
        <f>IFERROR(INDEX('Pipe Table'!$A$3:$R$39,MATCH('WELD LOG'!N2189,'Pipe Table'!$A$3:$A$39,),MATCH('WELD LOG'!M2189,'Pipe Table'!$A$3:$R$3,0)),"")</f>
        <v/>
      </c>
      <c r="P2189" s="601">
        <f t="shared" si="34"/>
        <v>0</v>
      </c>
    </row>
    <row r="2190" spans="15:16">
      <c r="O2190" s="251" t="str">
        <f>IFERROR(INDEX('Pipe Table'!$A$3:$R$39,MATCH('WELD LOG'!N2190,'Pipe Table'!$A$3:$A$39,),MATCH('WELD LOG'!M2190,'Pipe Table'!$A$3:$R$3,0)),"")</f>
        <v/>
      </c>
      <c r="P2190" s="601">
        <f t="shared" si="34"/>
        <v>0</v>
      </c>
    </row>
    <row r="2191" spans="15:16">
      <c r="O2191" s="251" t="str">
        <f>IFERROR(INDEX('Pipe Table'!$A$3:$R$39,MATCH('WELD LOG'!N2191,'Pipe Table'!$A$3:$A$39,),MATCH('WELD LOG'!M2191,'Pipe Table'!$A$3:$R$3,0)),"")</f>
        <v/>
      </c>
      <c r="P2191" s="601">
        <f t="shared" si="34"/>
        <v>0</v>
      </c>
    </row>
    <row r="2192" spans="15:16">
      <c r="O2192" s="251" t="str">
        <f>IFERROR(INDEX('Pipe Table'!$A$3:$R$39,MATCH('WELD LOG'!N2192,'Pipe Table'!$A$3:$A$39,),MATCH('WELD LOG'!M2192,'Pipe Table'!$A$3:$R$3,0)),"")</f>
        <v/>
      </c>
      <c r="P2192" s="601">
        <f t="shared" si="34"/>
        <v>0</v>
      </c>
    </row>
    <row r="2193" spans="15:16">
      <c r="O2193" s="251" t="str">
        <f>IFERROR(INDEX('Pipe Table'!$A$3:$R$39,MATCH('WELD LOG'!N2193,'Pipe Table'!$A$3:$A$39,),MATCH('WELD LOG'!M2193,'Pipe Table'!$A$3:$R$3,0)),"")</f>
        <v/>
      </c>
      <c r="P2193" s="601">
        <f t="shared" si="34"/>
        <v>0</v>
      </c>
    </row>
    <row r="2194" spans="15:16">
      <c r="O2194" s="251" t="str">
        <f>IFERROR(INDEX('Pipe Table'!$A$3:$R$39,MATCH('WELD LOG'!N2194,'Pipe Table'!$A$3:$A$39,),MATCH('WELD LOG'!M2194,'Pipe Table'!$A$3:$R$3,0)),"")</f>
        <v/>
      </c>
      <c r="P2194" s="601">
        <f t="shared" si="34"/>
        <v>0</v>
      </c>
    </row>
    <row r="2195" spans="15:16">
      <c r="O2195" s="251" t="str">
        <f>IFERROR(INDEX('Pipe Table'!$A$3:$R$39,MATCH('WELD LOG'!N2195,'Pipe Table'!$A$3:$A$39,),MATCH('WELD LOG'!M2195,'Pipe Table'!$A$3:$R$3,0)),"")</f>
        <v/>
      </c>
      <c r="P2195" s="601">
        <f t="shared" si="34"/>
        <v>0</v>
      </c>
    </row>
    <row r="2196" spans="15:16">
      <c r="O2196" s="251" t="str">
        <f>IFERROR(INDEX('Pipe Table'!$A$3:$R$39,MATCH('WELD LOG'!N2196,'Pipe Table'!$A$3:$A$39,),MATCH('WELD LOG'!M2196,'Pipe Table'!$A$3:$R$3,0)),"")</f>
        <v/>
      </c>
      <c r="P2196" s="601">
        <f t="shared" si="34"/>
        <v>0</v>
      </c>
    </row>
    <row r="2197" spans="15:16">
      <c r="O2197" s="251" t="str">
        <f>IFERROR(INDEX('Pipe Table'!$A$3:$R$39,MATCH('WELD LOG'!N2197,'Pipe Table'!$A$3:$A$39,),MATCH('WELD LOG'!M2197,'Pipe Table'!$A$3:$R$3,0)),"")</f>
        <v/>
      </c>
      <c r="P2197" s="601">
        <f t="shared" si="34"/>
        <v>0</v>
      </c>
    </row>
    <row r="2198" spans="15:16">
      <c r="O2198" s="251" t="str">
        <f>IFERROR(INDEX('Pipe Table'!$A$3:$R$39,MATCH('WELD LOG'!N2198,'Pipe Table'!$A$3:$A$39,),MATCH('WELD LOG'!M2198,'Pipe Table'!$A$3:$R$3,0)),"")</f>
        <v/>
      </c>
      <c r="P2198" s="601">
        <f t="shared" si="34"/>
        <v>0</v>
      </c>
    </row>
    <row r="2199" spans="15:16">
      <c r="O2199" s="251" t="str">
        <f>IFERROR(INDEX('Pipe Table'!$A$3:$R$39,MATCH('WELD LOG'!N2199,'Pipe Table'!$A$3:$A$39,),MATCH('WELD LOG'!M2199,'Pipe Table'!$A$3:$R$3,0)),"")</f>
        <v/>
      </c>
      <c r="P2199" s="601">
        <f t="shared" si="34"/>
        <v>0</v>
      </c>
    </row>
    <row r="2200" spans="15:16">
      <c r="O2200" s="251" t="str">
        <f>IFERROR(INDEX('Pipe Table'!$A$3:$R$39,MATCH('WELD LOG'!N2200,'Pipe Table'!$A$3:$A$39,),MATCH('WELD LOG'!M2200,'Pipe Table'!$A$3:$R$3,0)),"")</f>
        <v/>
      </c>
      <c r="P2200" s="601">
        <f t="shared" si="34"/>
        <v>0</v>
      </c>
    </row>
    <row r="2201" spans="15:16">
      <c r="O2201" s="251" t="str">
        <f>IFERROR(INDEX('Pipe Table'!$A$3:$R$39,MATCH('WELD LOG'!N2201,'Pipe Table'!$A$3:$A$39,),MATCH('WELD LOG'!M2201,'Pipe Table'!$A$3:$R$3,0)),"")</f>
        <v/>
      </c>
      <c r="P2201" s="601">
        <f t="shared" si="34"/>
        <v>0</v>
      </c>
    </row>
    <row r="2202" spans="15:16">
      <c r="O2202" s="251" t="str">
        <f>IFERROR(INDEX('Pipe Table'!$A$3:$R$39,MATCH('WELD LOG'!N2202,'Pipe Table'!$A$3:$A$39,),MATCH('WELD LOG'!M2202,'Pipe Table'!$A$3:$R$3,0)),"")</f>
        <v/>
      </c>
      <c r="P2202" s="601">
        <f t="shared" si="34"/>
        <v>0</v>
      </c>
    </row>
    <row r="2203" spans="15:16">
      <c r="O2203" s="251" t="str">
        <f>IFERROR(INDEX('Pipe Table'!$A$3:$R$39,MATCH('WELD LOG'!N2203,'Pipe Table'!$A$3:$A$39,),MATCH('WELD LOG'!M2203,'Pipe Table'!$A$3:$R$3,0)),"")</f>
        <v/>
      </c>
      <c r="P2203" s="601">
        <f t="shared" si="34"/>
        <v>0</v>
      </c>
    </row>
    <row r="2204" spans="15:16">
      <c r="O2204" s="251" t="str">
        <f>IFERROR(INDEX('Pipe Table'!$A$3:$R$39,MATCH('WELD LOG'!N2204,'Pipe Table'!$A$3:$A$39,),MATCH('WELD LOG'!M2204,'Pipe Table'!$A$3:$R$3,0)),"")</f>
        <v/>
      </c>
      <c r="P2204" s="601">
        <f t="shared" si="34"/>
        <v>0</v>
      </c>
    </row>
    <row r="2205" spans="15:16">
      <c r="O2205" s="251" t="str">
        <f>IFERROR(INDEX('Pipe Table'!$A$3:$R$39,MATCH('WELD LOG'!N2205,'Pipe Table'!$A$3:$A$39,),MATCH('WELD LOG'!M2205,'Pipe Table'!$A$3:$R$3,0)),"")</f>
        <v/>
      </c>
      <c r="P2205" s="601">
        <f t="shared" si="34"/>
        <v>0</v>
      </c>
    </row>
    <row r="2206" spans="15:16">
      <c r="O2206" s="251" t="str">
        <f>IFERROR(INDEX('Pipe Table'!$A$3:$R$39,MATCH('WELD LOG'!N2206,'Pipe Table'!$A$3:$A$39,),MATCH('WELD LOG'!M2206,'Pipe Table'!$A$3:$R$3,0)),"")</f>
        <v/>
      </c>
      <c r="P2206" s="601">
        <f t="shared" si="34"/>
        <v>0</v>
      </c>
    </row>
    <row r="2207" spans="15:16">
      <c r="O2207" s="251" t="str">
        <f>IFERROR(INDEX('Pipe Table'!$A$3:$R$39,MATCH('WELD LOG'!N2207,'Pipe Table'!$A$3:$A$39,),MATCH('WELD LOG'!M2207,'Pipe Table'!$A$3:$R$3,0)),"")</f>
        <v/>
      </c>
      <c r="P2207" s="601">
        <f t="shared" si="34"/>
        <v>0</v>
      </c>
    </row>
    <row r="2208" spans="15:16">
      <c r="O2208" s="251" t="str">
        <f>IFERROR(INDEX('Pipe Table'!$A$3:$R$39,MATCH('WELD LOG'!N2208,'Pipe Table'!$A$3:$A$39,),MATCH('WELD LOG'!M2208,'Pipe Table'!$A$3:$R$3,0)),"")</f>
        <v/>
      </c>
      <c r="P2208" s="601">
        <f t="shared" si="34"/>
        <v>0</v>
      </c>
    </row>
    <row r="2209" spans="15:16">
      <c r="O2209" s="251" t="str">
        <f>IFERROR(INDEX('Pipe Table'!$A$3:$R$39,MATCH('WELD LOG'!N2209,'Pipe Table'!$A$3:$A$39,),MATCH('WELD LOG'!M2209,'Pipe Table'!$A$3:$R$3,0)),"")</f>
        <v/>
      </c>
      <c r="P2209" s="601">
        <f t="shared" si="34"/>
        <v>0</v>
      </c>
    </row>
    <row r="2210" spans="15:16">
      <c r="O2210" s="251" t="str">
        <f>IFERROR(INDEX('Pipe Table'!$A$3:$R$39,MATCH('WELD LOG'!N2210,'Pipe Table'!$A$3:$A$39,),MATCH('WELD LOG'!M2210,'Pipe Table'!$A$3:$R$3,0)),"")</f>
        <v/>
      </c>
      <c r="P2210" s="601">
        <f t="shared" si="34"/>
        <v>0</v>
      </c>
    </row>
    <row r="2211" spans="15:16">
      <c r="O2211" s="251" t="str">
        <f>IFERROR(INDEX('Pipe Table'!$A$3:$R$39,MATCH('WELD LOG'!N2211,'Pipe Table'!$A$3:$A$39,),MATCH('WELD LOG'!M2211,'Pipe Table'!$A$3:$R$3,0)),"")</f>
        <v/>
      </c>
      <c r="P2211" s="601">
        <f t="shared" si="34"/>
        <v>0</v>
      </c>
    </row>
    <row r="2212" spans="15:16">
      <c r="O2212" s="251" t="str">
        <f>IFERROR(INDEX('Pipe Table'!$A$3:$R$39,MATCH('WELD LOG'!N2212,'Pipe Table'!$A$3:$A$39,),MATCH('WELD LOG'!M2212,'Pipe Table'!$A$3:$R$3,0)),"")</f>
        <v/>
      </c>
      <c r="P2212" s="601">
        <f t="shared" si="34"/>
        <v>0</v>
      </c>
    </row>
    <row r="2213" spans="15:16">
      <c r="O2213" s="251" t="str">
        <f>IFERROR(INDEX('Pipe Table'!$A$3:$R$39,MATCH('WELD LOG'!N2213,'Pipe Table'!$A$3:$A$39,),MATCH('WELD LOG'!M2213,'Pipe Table'!$A$3:$R$3,0)),"")</f>
        <v/>
      </c>
      <c r="P2213" s="601">
        <f t="shared" si="34"/>
        <v>0</v>
      </c>
    </row>
    <row r="2214" spans="15:16">
      <c r="O2214" s="251" t="str">
        <f>IFERROR(INDEX('Pipe Table'!$A$3:$R$39,MATCH('WELD LOG'!N2214,'Pipe Table'!$A$3:$A$39,),MATCH('WELD LOG'!M2214,'Pipe Table'!$A$3:$R$3,0)),"")</f>
        <v/>
      </c>
      <c r="P2214" s="601">
        <f t="shared" si="34"/>
        <v>0</v>
      </c>
    </row>
    <row r="2215" spans="15:16">
      <c r="O2215" s="251" t="str">
        <f>IFERROR(INDEX('Pipe Table'!$A$3:$R$39,MATCH('WELD LOG'!N2215,'Pipe Table'!$A$3:$A$39,),MATCH('WELD LOG'!M2215,'Pipe Table'!$A$3:$R$3,0)),"")</f>
        <v/>
      </c>
      <c r="P2215" s="601">
        <f t="shared" si="34"/>
        <v>0</v>
      </c>
    </row>
    <row r="2216" spans="15:16">
      <c r="O2216" s="251" t="str">
        <f>IFERROR(INDEX('Pipe Table'!$A$3:$R$39,MATCH('WELD LOG'!N2216,'Pipe Table'!$A$3:$A$39,),MATCH('WELD LOG'!M2216,'Pipe Table'!$A$3:$R$3,0)),"")</f>
        <v/>
      </c>
      <c r="P2216" s="601">
        <f t="shared" si="34"/>
        <v>0</v>
      </c>
    </row>
    <row r="2217" spans="15:16">
      <c r="O2217" s="251" t="str">
        <f>IFERROR(INDEX('Pipe Table'!$A$3:$R$39,MATCH('WELD LOG'!N2217,'Pipe Table'!$A$3:$A$39,),MATCH('WELD LOG'!M2217,'Pipe Table'!$A$3:$R$3,0)),"")</f>
        <v/>
      </c>
      <c r="P2217" s="601">
        <f t="shared" si="34"/>
        <v>0</v>
      </c>
    </row>
    <row r="2218" spans="15:16">
      <c r="O2218" s="251" t="str">
        <f>IFERROR(INDEX('Pipe Table'!$A$3:$R$39,MATCH('WELD LOG'!N2218,'Pipe Table'!$A$3:$A$39,),MATCH('WELD LOG'!M2218,'Pipe Table'!$A$3:$R$3,0)),"")</f>
        <v/>
      </c>
      <c r="P2218" s="601">
        <f t="shared" si="34"/>
        <v>0</v>
      </c>
    </row>
    <row r="2219" spans="15:16">
      <c r="O2219" s="251" t="str">
        <f>IFERROR(INDEX('Pipe Table'!$A$3:$R$39,MATCH('WELD LOG'!N2219,'Pipe Table'!$A$3:$A$39,),MATCH('WELD LOG'!M2219,'Pipe Table'!$A$3:$R$3,0)),"")</f>
        <v/>
      </c>
      <c r="P2219" s="601">
        <f t="shared" si="34"/>
        <v>0</v>
      </c>
    </row>
    <row r="2220" spans="15:16">
      <c r="O2220" s="251" t="str">
        <f>IFERROR(INDEX('Pipe Table'!$A$3:$R$39,MATCH('WELD LOG'!N2220,'Pipe Table'!$A$3:$A$39,),MATCH('WELD LOG'!M2220,'Pipe Table'!$A$3:$R$3,0)),"")</f>
        <v/>
      </c>
      <c r="P2220" s="601">
        <f t="shared" si="34"/>
        <v>0</v>
      </c>
    </row>
    <row r="2221" spans="15:16">
      <c r="O2221" s="251" t="str">
        <f>IFERROR(INDEX('Pipe Table'!$A$3:$R$39,MATCH('WELD LOG'!N2221,'Pipe Table'!$A$3:$A$39,),MATCH('WELD LOG'!M2221,'Pipe Table'!$A$3:$R$3,0)),"")</f>
        <v/>
      </c>
      <c r="P2221" s="601">
        <f t="shared" si="34"/>
        <v>0</v>
      </c>
    </row>
    <row r="2222" spans="15:16">
      <c r="O2222" s="251" t="str">
        <f>IFERROR(INDEX('Pipe Table'!$A$3:$R$39,MATCH('WELD LOG'!N2222,'Pipe Table'!$A$3:$A$39,),MATCH('WELD LOG'!M2222,'Pipe Table'!$A$3:$R$3,0)),"")</f>
        <v/>
      </c>
      <c r="P2222" s="601">
        <f t="shared" si="34"/>
        <v>0</v>
      </c>
    </row>
    <row r="2223" spans="15:16">
      <c r="O2223" s="251" t="str">
        <f>IFERROR(INDEX('Pipe Table'!$A$3:$R$39,MATCH('WELD LOG'!N2223,'Pipe Table'!$A$3:$A$39,),MATCH('WELD LOG'!M2223,'Pipe Table'!$A$3:$R$3,0)),"")</f>
        <v/>
      </c>
      <c r="P2223" s="601">
        <f t="shared" si="34"/>
        <v>0</v>
      </c>
    </row>
    <row r="2224" spans="15:16">
      <c r="O2224" s="251" t="str">
        <f>IFERROR(INDEX('Pipe Table'!$A$3:$R$39,MATCH('WELD LOG'!N2224,'Pipe Table'!$A$3:$A$39,),MATCH('WELD LOG'!M2224,'Pipe Table'!$A$3:$R$3,0)),"")</f>
        <v/>
      </c>
      <c r="P2224" s="601">
        <f t="shared" si="34"/>
        <v>0</v>
      </c>
    </row>
    <row r="2225" spans="15:16">
      <c r="O2225" s="251" t="str">
        <f>IFERROR(INDEX('Pipe Table'!$A$3:$R$39,MATCH('WELD LOG'!N2225,'Pipe Table'!$A$3:$A$39,),MATCH('WELD LOG'!M2225,'Pipe Table'!$A$3:$R$3,0)),"")</f>
        <v/>
      </c>
      <c r="P2225" s="601">
        <f t="shared" si="34"/>
        <v>0</v>
      </c>
    </row>
    <row r="2226" spans="15:16">
      <c r="O2226" s="251" t="str">
        <f>IFERROR(INDEX('Pipe Table'!$A$3:$R$39,MATCH('WELD LOG'!N2226,'Pipe Table'!$A$3:$A$39,),MATCH('WELD LOG'!M2226,'Pipe Table'!$A$3:$R$3,0)),"")</f>
        <v/>
      </c>
      <c r="P2226" s="601">
        <f t="shared" si="34"/>
        <v>0</v>
      </c>
    </row>
    <row r="2227" spans="15:16">
      <c r="O2227" s="251" t="str">
        <f>IFERROR(INDEX('Pipe Table'!$A$3:$R$39,MATCH('WELD LOG'!N2227,'Pipe Table'!$A$3:$A$39,),MATCH('WELD LOG'!M2227,'Pipe Table'!$A$3:$R$3,0)),"")</f>
        <v/>
      </c>
      <c r="P2227" s="601">
        <f t="shared" si="34"/>
        <v>0</v>
      </c>
    </row>
    <row r="2228" spans="15:16">
      <c r="O2228" s="251" t="str">
        <f>IFERROR(INDEX('Pipe Table'!$A$3:$R$39,MATCH('WELD LOG'!N2228,'Pipe Table'!$A$3:$A$39,),MATCH('WELD LOG'!M2228,'Pipe Table'!$A$3:$R$3,0)),"")</f>
        <v/>
      </c>
      <c r="P2228" s="601">
        <f t="shared" si="34"/>
        <v>0</v>
      </c>
    </row>
    <row r="2229" spans="15:16">
      <c r="O2229" s="251" t="str">
        <f>IFERROR(INDEX('Pipe Table'!$A$3:$R$39,MATCH('WELD LOG'!N2229,'Pipe Table'!$A$3:$A$39,),MATCH('WELD LOG'!M2229,'Pipe Table'!$A$3:$R$3,0)),"")</f>
        <v/>
      </c>
      <c r="P2229" s="601">
        <f t="shared" si="34"/>
        <v>0</v>
      </c>
    </row>
    <row r="2230" spans="15:16">
      <c r="O2230" s="251" t="str">
        <f>IFERROR(INDEX('Pipe Table'!$A$3:$R$39,MATCH('WELD LOG'!N2230,'Pipe Table'!$A$3:$A$39,),MATCH('WELD LOG'!M2230,'Pipe Table'!$A$3:$R$3,0)),"")</f>
        <v/>
      </c>
      <c r="P2230" s="601">
        <f t="shared" si="34"/>
        <v>0</v>
      </c>
    </row>
    <row r="2231" spans="15:16">
      <c r="O2231" s="251" t="str">
        <f>IFERROR(INDEX('Pipe Table'!$A$3:$R$39,MATCH('WELD LOG'!N2231,'Pipe Table'!$A$3:$A$39,),MATCH('WELD LOG'!M2231,'Pipe Table'!$A$3:$R$3,0)),"")</f>
        <v/>
      </c>
      <c r="P2231" s="601">
        <f t="shared" si="34"/>
        <v>0</v>
      </c>
    </row>
    <row r="2232" spans="15:16">
      <c r="O2232" s="251" t="str">
        <f>IFERROR(INDEX('Pipe Table'!$A$3:$R$39,MATCH('WELD LOG'!N2232,'Pipe Table'!$A$3:$A$39,),MATCH('WELD LOG'!M2232,'Pipe Table'!$A$3:$R$3,0)),"")</f>
        <v/>
      </c>
      <c r="P2232" s="601">
        <f t="shared" si="34"/>
        <v>0</v>
      </c>
    </row>
    <row r="2233" spans="15:16">
      <c r="O2233" s="251" t="str">
        <f>IFERROR(INDEX('Pipe Table'!$A$3:$R$39,MATCH('WELD LOG'!N2233,'Pipe Table'!$A$3:$A$39,),MATCH('WELD LOG'!M2233,'Pipe Table'!$A$3:$R$3,0)),"")</f>
        <v/>
      </c>
      <c r="P2233" s="601">
        <f t="shared" si="34"/>
        <v>0</v>
      </c>
    </row>
    <row r="2234" spans="15:16">
      <c r="O2234" s="251" t="str">
        <f>IFERROR(INDEX('Pipe Table'!$A$3:$R$39,MATCH('WELD LOG'!N2234,'Pipe Table'!$A$3:$A$39,),MATCH('WELD LOG'!M2234,'Pipe Table'!$A$3:$R$3,0)),"")</f>
        <v/>
      </c>
      <c r="P2234" s="601">
        <f t="shared" si="34"/>
        <v>0</v>
      </c>
    </row>
    <row r="2235" spans="15:16">
      <c r="O2235" s="251" t="str">
        <f>IFERROR(INDEX('Pipe Table'!$A$3:$R$39,MATCH('WELD LOG'!N2235,'Pipe Table'!$A$3:$A$39,),MATCH('WELD LOG'!M2235,'Pipe Table'!$A$3:$R$3,0)),"")</f>
        <v/>
      </c>
      <c r="P2235" s="601">
        <f t="shared" si="34"/>
        <v>0</v>
      </c>
    </row>
    <row r="2236" spans="15:16">
      <c r="O2236" s="251" t="str">
        <f>IFERROR(INDEX('Pipe Table'!$A$3:$R$39,MATCH('WELD LOG'!N2236,'Pipe Table'!$A$3:$A$39,),MATCH('WELD LOG'!M2236,'Pipe Table'!$A$3:$R$3,0)),"")</f>
        <v/>
      </c>
      <c r="P2236" s="601">
        <f t="shared" si="34"/>
        <v>0</v>
      </c>
    </row>
    <row r="2237" spans="15:16">
      <c r="O2237" s="251" t="str">
        <f>IFERROR(INDEX('Pipe Table'!$A$3:$R$39,MATCH('WELD LOG'!N2237,'Pipe Table'!$A$3:$A$39,),MATCH('WELD LOG'!M2237,'Pipe Table'!$A$3:$R$3,0)),"")</f>
        <v/>
      </c>
      <c r="P2237" s="601">
        <f t="shared" si="34"/>
        <v>0</v>
      </c>
    </row>
    <row r="2238" spans="15:16">
      <c r="O2238" s="251" t="str">
        <f>IFERROR(INDEX('Pipe Table'!$A$3:$R$39,MATCH('WELD LOG'!N2238,'Pipe Table'!$A$3:$A$39,),MATCH('WELD LOG'!M2238,'Pipe Table'!$A$3:$R$3,0)),"")</f>
        <v/>
      </c>
      <c r="P2238" s="601">
        <f t="shared" si="34"/>
        <v>0</v>
      </c>
    </row>
    <row r="2239" spans="15:16">
      <c r="O2239" s="251" t="str">
        <f>IFERROR(INDEX('Pipe Table'!$A$3:$R$39,MATCH('WELD LOG'!N2239,'Pipe Table'!$A$3:$A$39,),MATCH('WELD LOG'!M2239,'Pipe Table'!$A$3:$R$3,0)),"")</f>
        <v/>
      </c>
      <c r="P2239" s="601">
        <f t="shared" si="34"/>
        <v>0</v>
      </c>
    </row>
    <row r="2240" spans="15:16">
      <c r="O2240" s="251" t="str">
        <f>IFERROR(INDEX('Pipe Table'!$A$3:$R$39,MATCH('WELD LOG'!N2240,'Pipe Table'!$A$3:$A$39,),MATCH('WELD LOG'!M2240,'Pipe Table'!$A$3:$R$3,0)),"")</f>
        <v/>
      </c>
      <c r="P2240" s="601">
        <f t="shared" si="34"/>
        <v>0</v>
      </c>
    </row>
    <row r="2241" spans="15:16">
      <c r="O2241" s="251" t="str">
        <f>IFERROR(INDEX('Pipe Table'!$A$3:$R$39,MATCH('WELD LOG'!N2241,'Pipe Table'!$A$3:$A$39,),MATCH('WELD LOG'!M2241,'Pipe Table'!$A$3:$R$3,0)),"")</f>
        <v/>
      </c>
      <c r="P2241" s="601">
        <f t="shared" si="34"/>
        <v>0</v>
      </c>
    </row>
    <row r="2242" spans="15:16">
      <c r="O2242" s="251" t="str">
        <f>IFERROR(INDEX('Pipe Table'!$A$3:$R$39,MATCH('WELD LOG'!N2242,'Pipe Table'!$A$3:$A$39,),MATCH('WELD LOG'!M2242,'Pipe Table'!$A$3:$R$3,0)),"")</f>
        <v/>
      </c>
      <c r="P2242" s="601">
        <f t="shared" si="34"/>
        <v>0</v>
      </c>
    </row>
    <row r="2243" spans="15:16">
      <c r="O2243" s="251" t="str">
        <f>IFERROR(INDEX('Pipe Table'!$A$3:$R$39,MATCH('WELD LOG'!N2243,'Pipe Table'!$A$3:$A$39,),MATCH('WELD LOG'!M2243,'Pipe Table'!$A$3:$R$3,0)),"")</f>
        <v/>
      </c>
      <c r="P2243" s="601">
        <f t="shared" si="34"/>
        <v>0</v>
      </c>
    </row>
    <row r="2244" spans="15:16">
      <c r="O2244" s="251" t="str">
        <f>IFERROR(INDEX('Pipe Table'!$A$3:$R$39,MATCH('WELD LOG'!N2244,'Pipe Table'!$A$3:$A$39,),MATCH('WELD LOG'!M2244,'Pipe Table'!$A$3:$R$3,0)),"")</f>
        <v/>
      </c>
      <c r="P2244" s="601">
        <f t="shared" si="34"/>
        <v>0</v>
      </c>
    </row>
    <row r="2245" spans="15:16">
      <c r="O2245" s="251" t="str">
        <f>IFERROR(INDEX('Pipe Table'!$A$3:$R$39,MATCH('WELD LOG'!N2245,'Pipe Table'!$A$3:$A$39,),MATCH('WELD LOG'!M2245,'Pipe Table'!$A$3:$R$3,0)),"")</f>
        <v/>
      </c>
      <c r="P2245" s="601">
        <f t="shared" si="34"/>
        <v>0</v>
      </c>
    </row>
    <row r="2246" spans="15:16">
      <c r="O2246" s="251" t="str">
        <f>IFERROR(INDEX('Pipe Table'!$A$3:$R$39,MATCH('WELD LOG'!N2246,'Pipe Table'!$A$3:$A$39,),MATCH('WELD LOG'!M2246,'Pipe Table'!$A$3:$R$3,0)),"")</f>
        <v/>
      </c>
      <c r="P2246" s="601">
        <f t="shared" ref="P2246:P2309" si="35">N2246*PI()</f>
        <v>0</v>
      </c>
    </row>
    <row r="2247" spans="15:16">
      <c r="O2247" s="251" t="str">
        <f>IFERROR(INDEX('Pipe Table'!$A$3:$R$39,MATCH('WELD LOG'!N2247,'Pipe Table'!$A$3:$A$39,),MATCH('WELD LOG'!M2247,'Pipe Table'!$A$3:$R$3,0)),"")</f>
        <v/>
      </c>
      <c r="P2247" s="601">
        <f t="shared" si="35"/>
        <v>0</v>
      </c>
    </row>
    <row r="2248" spans="15:16">
      <c r="O2248" s="251" t="str">
        <f>IFERROR(INDEX('Pipe Table'!$A$3:$R$39,MATCH('WELD LOG'!N2248,'Pipe Table'!$A$3:$A$39,),MATCH('WELD LOG'!M2248,'Pipe Table'!$A$3:$R$3,0)),"")</f>
        <v/>
      </c>
      <c r="P2248" s="601">
        <f t="shared" si="35"/>
        <v>0</v>
      </c>
    </row>
    <row r="2249" spans="15:16">
      <c r="O2249" s="251" t="str">
        <f>IFERROR(INDEX('Pipe Table'!$A$3:$R$39,MATCH('WELD LOG'!N2249,'Pipe Table'!$A$3:$A$39,),MATCH('WELD LOG'!M2249,'Pipe Table'!$A$3:$R$3,0)),"")</f>
        <v/>
      </c>
      <c r="P2249" s="601">
        <f t="shared" si="35"/>
        <v>0</v>
      </c>
    </row>
    <row r="2250" spans="15:16">
      <c r="O2250" s="251" t="str">
        <f>IFERROR(INDEX('Pipe Table'!$A$3:$R$39,MATCH('WELD LOG'!N2250,'Pipe Table'!$A$3:$A$39,),MATCH('WELD LOG'!M2250,'Pipe Table'!$A$3:$R$3,0)),"")</f>
        <v/>
      </c>
      <c r="P2250" s="601">
        <f t="shared" si="35"/>
        <v>0</v>
      </c>
    </row>
    <row r="2251" spans="15:16">
      <c r="O2251" s="251" t="str">
        <f>IFERROR(INDEX('Pipe Table'!$A$3:$R$39,MATCH('WELD LOG'!N2251,'Pipe Table'!$A$3:$A$39,),MATCH('WELD LOG'!M2251,'Pipe Table'!$A$3:$R$3,0)),"")</f>
        <v/>
      </c>
      <c r="P2251" s="601">
        <f t="shared" si="35"/>
        <v>0</v>
      </c>
    </row>
    <row r="2252" spans="15:16">
      <c r="O2252" s="251" t="str">
        <f>IFERROR(INDEX('Pipe Table'!$A$3:$R$39,MATCH('WELD LOG'!N2252,'Pipe Table'!$A$3:$A$39,),MATCH('WELD LOG'!M2252,'Pipe Table'!$A$3:$R$3,0)),"")</f>
        <v/>
      </c>
      <c r="P2252" s="601">
        <f t="shared" si="35"/>
        <v>0</v>
      </c>
    </row>
    <row r="2253" spans="15:16">
      <c r="O2253" s="251" t="str">
        <f>IFERROR(INDEX('Pipe Table'!$A$3:$R$39,MATCH('WELD LOG'!N2253,'Pipe Table'!$A$3:$A$39,),MATCH('WELD LOG'!M2253,'Pipe Table'!$A$3:$R$3,0)),"")</f>
        <v/>
      </c>
      <c r="P2253" s="601">
        <f t="shared" si="35"/>
        <v>0</v>
      </c>
    </row>
    <row r="2254" spans="15:16">
      <c r="O2254" s="251" t="str">
        <f>IFERROR(INDEX('Pipe Table'!$A$3:$R$39,MATCH('WELD LOG'!N2254,'Pipe Table'!$A$3:$A$39,),MATCH('WELD LOG'!M2254,'Pipe Table'!$A$3:$R$3,0)),"")</f>
        <v/>
      </c>
      <c r="P2254" s="601">
        <f t="shared" si="35"/>
        <v>0</v>
      </c>
    </row>
    <row r="2255" spans="15:16">
      <c r="O2255" s="251" t="str">
        <f>IFERROR(INDEX('Pipe Table'!$A$3:$R$39,MATCH('WELD LOG'!N2255,'Pipe Table'!$A$3:$A$39,),MATCH('WELD LOG'!M2255,'Pipe Table'!$A$3:$R$3,0)),"")</f>
        <v/>
      </c>
      <c r="P2255" s="601">
        <f t="shared" si="35"/>
        <v>0</v>
      </c>
    </row>
    <row r="2256" spans="15:16">
      <c r="O2256" s="251" t="str">
        <f>IFERROR(INDEX('Pipe Table'!$A$3:$R$39,MATCH('WELD LOG'!N2256,'Pipe Table'!$A$3:$A$39,),MATCH('WELD LOG'!M2256,'Pipe Table'!$A$3:$R$3,0)),"")</f>
        <v/>
      </c>
      <c r="P2256" s="601">
        <f t="shared" si="35"/>
        <v>0</v>
      </c>
    </row>
    <row r="2257" spans="15:16">
      <c r="O2257" s="251" t="str">
        <f>IFERROR(INDEX('Pipe Table'!$A$3:$R$39,MATCH('WELD LOG'!N2257,'Pipe Table'!$A$3:$A$39,),MATCH('WELD LOG'!M2257,'Pipe Table'!$A$3:$R$3,0)),"")</f>
        <v/>
      </c>
      <c r="P2257" s="601">
        <f t="shared" si="35"/>
        <v>0</v>
      </c>
    </row>
    <row r="2258" spans="15:16">
      <c r="O2258" s="251" t="str">
        <f>IFERROR(INDEX('Pipe Table'!$A$3:$R$39,MATCH('WELD LOG'!N2258,'Pipe Table'!$A$3:$A$39,),MATCH('WELD LOG'!M2258,'Pipe Table'!$A$3:$R$3,0)),"")</f>
        <v/>
      </c>
      <c r="P2258" s="601">
        <f t="shared" si="35"/>
        <v>0</v>
      </c>
    </row>
    <row r="2259" spans="15:16">
      <c r="O2259" s="251" t="str">
        <f>IFERROR(INDEX('Pipe Table'!$A$3:$R$39,MATCH('WELD LOG'!N2259,'Pipe Table'!$A$3:$A$39,),MATCH('WELD LOG'!M2259,'Pipe Table'!$A$3:$R$3,0)),"")</f>
        <v/>
      </c>
      <c r="P2259" s="601">
        <f t="shared" si="35"/>
        <v>0</v>
      </c>
    </row>
    <row r="2260" spans="15:16">
      <c r="O2260" s="251" t="str">
        <f>IFERROR(INDEX('Pipe Table'!$A$3:$R$39,MATCH('WELD LOG'!N2260,'Pipe Table'!$A$3:$A$39,),MATCH('WELD LOG'!M2260,'Pipe Table'!$A$3:$R$3,0)),"")</f>
        <v/>
      </c>
      <c r="P2260" s="601">
        <f t="shared" si="35"/>
        <v>0</v>
      </c>
    </row>
    <row r="2261" spans="15:16">
      <c r="O2261" s="251" t="str">
        <f>IFERROR(INDEX('Pipe Table'!$A$3:$R$39,MATCH('WELD LOG'!N2261,'Pipe Table'!$A$3:$A$39,),MATCH('WELD LOG'!M2261,'Pipe Table'!$A$3:$R$3,0)),"")</f>
        <v/>
      </c>
      <c r="P2261" s="601">
        <f t="shared" si="35"/>
        <v>0</v>
      </c>
    </row>
    <row r="2262" spans="15:16">
      <c r="O2262" s="251" t="str">
        <f>IFERROR(INDEX('Pipe Table'!$A$3:$R$39,MATCH('WELD LOG'!N2262,'Pipe Table'!$A$3:$A$39,),MATCH('WELD LOG'!M2262,'Pipe Table'!$A$3:$R$3,0)),"")</f>
        <v/>
      </c>
      <c r="P2262" s="601">
        <f t="shared" si="35"/>
        <v>0</v>
      </c>
    </row>
    <row r="2263" spans="15:16">
      <c r="O2263" s="251" t="str">
        <f>IFERROR(INDEX('Pipe Table'!$A$3:$R$39,MATCH('WELD LOG'!N2263,'Pipe Table'!$A$3:$A$39,),MATCH('WELD LOG'!M2263,'Pipe Table'!$A$3:$R$3,0)),"")</f>
        <v/>
      </c>
      <c r="P2263" s="601">
        <f t="shared" si="35"/>
        <v>0</v>
      </c>
    </row>
    <row r="2264" spans="15:16">
      <c r="O2264" s="251" t="str">
        <f>IFERROR(INDEX('Pipe Table'!$A$3:$R$39,MATCH('WELD LOG'!N2264,'Pipe Table'!$A$3:$A$39,),MATCH('WELD LOG'!M2264,'Pipe Table'!$A$3:$R$3,0)),"")</f>
        <v/>
      </c>
      <c r="P2264" s="601">
        <f t="shared" si="35"/>
        <v>0</v>
      </c>
    </row>
    <row r="2265" spans="15:16">
      <c r="O2265" s="251" t="str">
        <f>IFERROR(INDEX('Pipe Table'!$A$3:$R$39,MATCH('WELD LOG'!N2265,'Pipe Table'!$A$3:$A$39,),MATCH('WELD LOG'!M2265,'Pipe Table'!$A$3:$R$3,0)),"")</f>
        <v/>
      </c>
      <c r="P2265" s="601">
        <f t="shared" si="35"/>
        <v>0</v>
      </c>
    </row>
    <row r="2266" spans="15:16">
      <c r="O2266" s="251" t="str">
        <f>IFERROR(INDEX('Pipe Table'!$A$3:$R$39,MATCH('WELD LOG'!N2266,'Pipe Table'!$A$3:$A$39,),MATCH('WELD LOG'!M2266,'Pipe Table'!$A$3:$R$3,0)),"")</f>
        <v/>
      </c>
      <c r="P2266" s="601">
        <f t="shared" si="35"/>
        <v>0</v>
      </c>
    </row>
    <row r="2267" spans="15:16">
      <c r="O2267" s="251" t="str">
        <f>IFERROR(INDEX('Pipe Table'!$A$3:$R$39,MATCH('WELD LOG'!N2267,'Pipe Table'!$A$3:$A$39,),MATCH('WELD LOG'!M2267,'Pipe Table'!$A$3:$R$3,0)),"")</f>
        <v/>
      </c>
      <c r="P2267" s="601">
        <f t="shared" si="35"/>
        <v>0</v>
      </c>
    </row>
    <row r="2268" spans="15:16">
      <c r="O2268" s="251" t="str">
        <f>IFERROR(INDEX('Pipe Table'!$A$3:$R$39,MATCH('WELD LOG'!N2268,'Pipe Table'!$A$3:$A$39,),MATCH('WELD LOG'!M2268,'Pipe Table'!$A$3:$R$3,0)),"")</f>
        <v/>
      </c>
      <c r="P2268" s="601">
        <f t="shared" si="35"/>
        <v>0</v>
      </c>
    </row>
    <row r="2269" spans="15:16">
      <c r="O2269" s="251" t="str">
        <f>IFERROR(INDEX('Pipe Table'!$A$3:$R$39,MATCH('WELD LOG'!N2269,'Pipe Table'!$A$3:$A$39,),MATCH('WELD LOG'!M2269,'Pipe Table'!$A$3:$R$3,0)),"")</f>
        <v/>
      </c>
      <c r="P2269" s="601">
        <f t="shared" si="35"/>
        <v>0</v>
      </c>
    </row>
    <row r="2270" spans="15:16">
      <c r="O2270" s="251" t="str">
        <f>IFERROR(INDEX('Pipe Table'!$A$3:$R$39,MATCH('WELD LOG'!N2270,'Pipe Table'!$A$3:$A$39,),MATCH('WELD LOG'!M2270,'Pipe Table'!$A$3:$R$3,0)),"")</f>
        <v/>
      </c>
      <c r="P2270" s="601">
        <f t="shared" si="35"/>
        <v>0</v>
      </c>
    </row>
    <row r="2271" spans="15:16">
      <c r="O2271" s="251" t="str">
        <f>IFERROR(INDEX('Pipe Table'!$A$3:$R$39,MATCH('WELD LOG'!N2271,'Pipe Table'!$A$3:$A$39,),MATCH('WELD LOG'!M2271,'Pipe Table'!$A$3:$R$3,0)),"")</f>
        <v/>
      </c>
      <c r="P2271" s="601">
        <f t="shared" si="35"/>
        <v>0</v>
      </c>
    </row>
    <row r="2272" spans="15:16">
      <c r="O2272" s="251" t="str">
        <f>IFERROR(INDEX('Pipe Table'!$A$3:$R$39,MATCH('WELD LOG'!N2272,'Pipe Table'!$A$3:$A$39,),MATCH('WELD LOG'!M2272,'Pipe Table'!$A$3:$R$3,0)),"")</f>
        <v/>
      </c>
      <c r="P2272" s="601">
        <f t="shared" si="35"/>
        <v>0</v>
      </c>
    </row>
    <row r="2273" spans="15:16">
      <c r="O2273" s="251" t="str">
        <f>IFERROR(INDEX('Pipe Table'!$A$3:$R$39,MATCH('WELD LOG'!N2273,'Pipe Table'!$A$3:$A$39,),MATCH('WELD LOG'!M2273,'Pipe Table'!$A$3:$R$3,0)),"")</f>
        <v/>
      </c>
      <c r="P2273" s="601">
        <f t="shared" si="35"/>
        <v>0</v>
      </c>
    </row>
    <row r="2274" spans="15:16">
      <c r="O2274" s="251" t="str">
        <f>IFERROR(INDEX('Pipe Table'!$A$3:$R$39,MATCH('WELD LOG'!N2274,'Pipe Table'!$A$3:$A$39,),MATCH('WELD LOG'!M2274,'Pipe Table'!$A$3:$R$3,0)),"")</f>
        <v/>
      </c>
      <c r="P2274" s="601">
        <f t="shared" si="35"/>
        <v>0</v>
      </c>
    </row>
    <row r="2275" spans="15:16">
      <c r="O2275" s="251" t="str">
        <f>IFERROR(INDEX('Pipe Table'!$A$3:$R$39,MATCH('WELD LOG'!N2275,'Pipe Table'!$A$3:$A$39,),MATCH('WELD LOG'!M2275,'Pipe Table'!$A$3:$R$3,0)),"")</f>
        <v/>
      </c>
      <c r="P2275" s="601">
        <f t="shared" si="35"/>
        <v>0</v>
      </c>
    </row>
    <row r="2276" spans="15:16">
      <c r="O2276" s="251" t="str">
        <f>IFERROR(INDEX('Pipe Table'!$A$3:$R$39,MATCH('WELD LOG'!N2276,'Pipe Table'!$A$3:$A$39,),MATCH('WELD LOG'!M2276,'Pipe Table'!$A$3:$R$3,0)),"")</f>
        <v/>
      </c>
      <c r="P2276" s="601">
        <f t="shared" si="35"/>
        <v>0</v>
      </c>
    </row>
    <row r="2277" spans="15:16">
      <c r="O2277" s="251" t="str">
        <f>IFERROR(INDEX('Pipe Table'!$A$3:$R$39,MATCH('WELD LOG'!N2277,'Pipe Table'!$A$3:$A$39,),MATCH('WELD LOG'!M2277,'Pipe Table'!$A$3:$R$3,0)),"")</f>
        <v/>
      </c>
      <c r="P2277" s="601">
        <f t="shared" si="35"/>
        <v>0</v>
      </c>
    </row>
    <row r="2278" spans="15:16">
      <c r="O2278" s="251" t="str">
        <f>IFERROR(INDEX('Pipe Table'!$A$3:$R$39,MATCH('WELD LOG'!N2278,'Pipe Table'!$A$3:$A$39,),MATCH('WELD LOG'!M2278,'Pipe Table'!$A$3:$R$3,0)),"")</f>
        <v/>
      </c>
      <c r="P2278" s="601">
        <f t="shared" si="35"/>
        <v>0</v>
      </c>
    </row>
    <row r="2279" spans="15:16">
      <c r="O2279" s="251" t="str">
        <f>IFERROR(INDEX('Pipe Table'!$A$3:$R$39,MATCH('WELD LOG'!N2279,'Pipe Table'!$A$3:$A$39,),MATCH('WELD LOG'!M2279,'Pipe Table'!$A$3:$R$3,0)),"")</f>
        <v/>
      </c>
      <c r="P2279" s="601">
        <f t="shared" si="35"/>
        <v>0</v>
      </c>
    </row>
    <row r="2280" spans="15:16">
      <c r="O2280" s="251" t="str">
        <f>IFERROR(INDEX('Pipe Table'!$A$3:$R$39,MATCH('WELD LOG'!N2280,'Pipe Table'!$A$3:$A$39,),MATCH('WELD LOG'!M2280,'Pipe Table'!$A$3:$R$3,0)),"")</f>
        <v/>
      </c>
      <c r="P2280" s="601">
        <f t="shared" si="35"/>
        <v>0</v>
      </c>
    </row>
    <row r="2281" spans="15:16">
      <c r="O2281" s="251" t="str">
        <f>IFERROR(INDEX('Pipe Table'!$A$3:$R$39,MATCH('WELD LOG'!N2281,'Pipe Table'!$A$3:$A$39,),MATCH('WELD LOG'!M2281,'Pipe Table'!$A$3:$R$3,0)),"")</f>
        <v/>
      </c>
      <c r="P2281" s="601">
        <f t="shared" si="35"/>
        <v>0</v>
      </c>
    </row>
    <row r="2282" spans="15:16">
      <c r="O2282" s="251" t="str">
        <f>IFERROR(INDEX('Pipe Table'!$A$3:$R$39,MATCH('WELD LOG'!N2282,'Pipe Table'!$A$3:$A$39,),MATCH('WELD LOG'!M2282,'Pipe Table'!$A$3:$R$3,0)),"")</f>
        <v/>
      </c>
      <c r="P2282" s="601">
        <f t="shared" si="35"/>
        <v>0</v>
      </c>
    </row>
    <row r="2283" spans="15:16">
      <c r="O2283" s="251" t="str">
        <f>IFERROR(INDEX('Pipe Table'!$A$3:$R$39,MATCH('WELD LOG'!N2283,'Pipe Table'!$A$3:$A$39,),MATCH('WELD LOG'!M2283,'Pipe Table'!$A$3:$R$3,0)),"")</f>
        <v/>
      </c>
      <c r="P2283" s="601">
        <f t="shared" si="35"/>
        <v>0</v>
      </c>
    </row>
    <row r="2284" spans="15:16">
      <c r="O2284" s="251" t="str">
        <f>IFERROR(INDEX('Pipe Table'!$A$3:$R$39,MATCH('WELD LOG'!N2284,'Pipe Table'!$A$3:$A$39,),MATCH('WELD LOG'!M2284,'Pipe Table'!$A$3:$R$3,0)),"")</f>
        <v/>
      </c>
      <c r="P2284" s="601">
        <f t="shared" si="35"/>
        <v>0</v>
      </c>
    </row>
    <row r="2285" spans="15:16">
      <c r="O2285" s="251" t="str">
        <f>IFERROR(INDEX('Pipe Table'!$A$3:$R$39,MATCH('WELD LOG'!N2285,'Pipe Table'!$A$3:$A$39,),MATCH('WELD LOG'!M2285,'Pipe Table'!$A$3:$R$3,0)),"")</f>
        <v/>
      </c>
      <c r="P2285" s="601">
        <f t="shared" si="35"/>
        <v>0</v>
      </c>
    </row>
    <row r="2286" spans="15:16">
      <c r="O2286" s="251" t="str">
        <f>IFERROR(INDEX('Pipe Table'!$A$3:$R$39,MATCH('WELD LOG'!N2286,'Pipe Table'!$A$3:$A$39,),MATCH('WELD LOG'!M2286,'Pipe Table'!$A$3:$R$3,0)),"")</f>
        <v/>
      </c>
      <c r="P2286" s="601">
        <f t="shared" si="35"/>
        <v>0</v>
      </c>
    </row>
    <row r="2287" spans="15:16">
      <c r="O2287" s="251" t="str">
        <f>IFERROR(INDEX('Pipe Table'!$A$3:$R$39,MATCH('WELD LOG'!N2287,'Pipe Table'!$A$3:$A$39,),MATCH('WELD LOG'!M2287,'Pipe Table'!$A$3:$R$3,0)),"")</f>
        <v/>
      </c>
      <c r="P2287" s="601">
        <f t="shared" si="35"/>
        <v>0</v>
      </c>
    </row>
    <row r="2288" spans="15:16">
      <c r="O2288" s="251" t="str">
        <f>IFERROR(INDEX('Pipe Table'!$A$3:$R$39,MATCH('WELD LOG'!N2288,'Pipe Table'!$A$3:$A$39,),MATCH('WELD LOG'!M2288,'Pipe Table'!$A$3:$R$3,0)),"")</f>
        <v/>
      </c>
      <c r="P2288" s="601">
        <f t="shared" si="35"/>
        <v>0</v>
      </c>
    </row>
    <row r="2289" spans="15:16">
      <c r="O2289" s="251" t="str">
        <f>IFERROR(INDEX('Pipe Table'!$A$3:$R$39,MATCH('WELD LOG'!N2289,'Pipe Table'!$A$3:$A$39,),MATCH('WELD LOG'!M2289,'Pipe Table'!$A$3:$R$3,0)),"")</f>
        <v/>
      </c>
      <c r="P2289" s="601">
        <f t="shared" si="35"/>
        <v>0</v>
      </c>
    </row>
    <row r="2290" spans="15:16">
      <c r="O2290" s="251" t="str">
        <f>IFERROR(INDEX('Pipe Table'!$A$3:$R$39,MATCH('WELD LOG'!N2290,'Pipe Table'!$A$3:$A$39,),MATCH('WELD LOG'!M2290,'Pipe Table'!$A$3:$R$3,0)),"")</f>
        <v/>
      </c>
      <c r="P2290" s="601">
        <f t="shared" si="35"/>
        <v>0</v>
      </c>
    </row>
    <row r="2291" spans="15:16">
      <c r="O2291" s="251" t="str">
        <f>IFERROR(INDEX('Pipe Table'!$A$3:$R$39,MATCH('WELD LOG'!N2291,'Pipe Table'!$A$3:$A$39,),MATCH('WELD LOG'!M2291,'Pipe Table'!$A$3:$R$3,0)),"")</f>
        <v/>
      </c>
      <c r="P2291" s="601">
        <f t="shared" si="35"/>
        <v>0</v>
      </c>
    </row>
    <row r="2292" spans="15:16">
      <c r="O2292" s="251" t="str">
        <f>IFERROR(INDEX('Pipe Table'!$A$3:$R$39,MATCH('WELD LOG'!N2292,'Pipe Table'!$A$3:$A$39,),MATCH('WELD LOG'!M2292,'Pipe Table'!$A$3:$R$3,0)),"")</f>
        <v/>
      </c>
      <c r="P2292" s="601">
        <f t="shared" si="35"/>
        <v>0</v>
      </c>
    </row>
    <row r="2293" spans="15:16">
      <c r="O2293" s="251" t="str">
        <f>IFERROR(INDEX('Pipe Table'!$A$3:$R$39,MATCH('WELD LOG'!N2293,'Pipe Table'!$A$3:$A$39,),MATCH('WELD LOG'!M2293,'Pipe Table'!$A$3:$R$3,0)),"")</f>
        <v/>
      </c>
      <c r="P2293" s="601">
        <f t="shared" si="35"/>
        <v>0</v>
      </c>
    </row>
    <row r="2294" spans="15:16">
      <c r="O2294" s="251" t="str">
        <f>IFERROR(INDEX('Pipe Table'!$A$3:$R$39,MATCH('WELD LOG'!N2294,'Pipe Table'!$A$3:$A$39,),MATCH('WELD LOG'!M2294,'Pipe Table'!$A$3:$R$3,0)),"")</f>
        <v/>
      </c>
      <c r="P2294" s="601">
        <f t="shared" si="35"/>
        <v>0</v>
      </c>
    </row>
    <row r="2295" spans="15:16">
      <c r="O2295" s="251" t="str">
        <f>IFERROR(INDEX('Pipe Table'!$A$3:$R$39,MATCH('WELD LOG'!N2295,'Pipe Table'!$A$3:$A$39,),MATCH('WELD LOG'!M2295,'Pipe Table'!$A$3:$R$3,0)),"")</f>
        <v/>
      </c>
      <c r="P2295" s="601">
        <f t="shared" si="35"/>
        <v>0</v>
      </c>
    </row>
    <row r="2296" spans="15:16">
      <c r="O2296" s="251" t="str">
        <f>IFERROR(INDEX('Pipe Table'!$A$3:$R$39,MATCH('WELD LOG'!N2296,'Pipe Table'!$A$3:$A$39,),MATCH('WELD LOG'!M2296,'Pipe Table'!$A$3:$R$3,0)),"")</f>
        <v/>
      </c>
      <c r="P2296" s="601">
        <f t="shared" si="35"/>
        <v>0</v>
      </c>
    </row>
    <row r="2297" spans="15:16">
      <c r="O2297" s="251" t="str">
        <f>IFERROR(INDEX('Pipe Table'!$A$3:$R$39,MATCH('WELD LOG'!N2297,'Pipe Table'!$A$3:$A$39,),MATCH('WELD LOG'!M2297,'Pipe Table'!$A$3:$R$3,0)),"")</f>
        <v/>
      </c>
      <c r="P2297" s="601">
        <f t="shared" si="35"/>
        <v>0</v>
      </c>
    </row>
    <row r="2298" spans="15:16">
      <c r="O2298" s="251" t="str">
        <f>IFERROR(INDEX('Pipe Table'!$A$3:$R$39,MATCH('WELD LOG'!N2298,'Pipe Table'!$A$3:$A$39,),MATCH('WELD LOG'!M2298,'Pipe Table'!$A$3:$R$3,0)),"")</f>
        <v/>
      </c>
      <c r="P2298" s="601">
        <f t="shared" si="35"/>
        <v>0</v>
      </c>
    </row>
    <row r="2299" spans="15:16">
      <c r="O2299" s="251" t="str">
        <f>IFERROR(INDEX('Pipe Table'!$A$3:$R$39,MATCH('WELD LOG'!N2299,'Pipe Table'!$A$3:$A$39,),MATCH('WELD LOG'!M2299,'Pipe Table'!$A$3:$R$3,0)),"")</f>
        <v/>
      </c>
      <c r="P2299" s="601">
        <f t="shared" si="35"/>
        <v>0</v>
      </c>
    </row>
    <row r="2300" spans="15:16">
      <c r="O2300" s="251" t="str">
        <f>IFERROR(INDEX('Pipe Table'!$A$3:$R$39,MATCH('WELD LOG'!N2300,'Pipe Table'!$A$3:$A$39,),MATCH('WELD LOG'!M2300,'Pipe Table'!$A$3:$R$3,0)),"")</f>
        <v/>
      </c>
      <c r="P2300" s="601">
        <f t="shared" si="35"/>
        <v>0</v>
      </c>
    </row>
    <row r="2301" spans="15:16">
      <c r="O2301" s="251" t="str">
        <f>IFERROR(INDEX('Pipe Table'!$A$3:$R$39,MATCH('WELD LOG'!N2301,'Pipe Table'!$A$3:$A$39,),MATCH('WELD LOG'!M2301,'Pipe Table'!$A$3:$R$3,0)),"")</f>
        <v/>
      </c>
      <c r="P2301" s="601">
        <f t="shared" si="35"/>
        <v>0</v>
      </c>
    </row>
    <row r="2302" spans="15:16">
      <c r="O2302" s="251" t="str">
        <f>IFERROR(INDEX('Pipe Table'!$A$3:$R$39,MATCH('WELD LOG'!N2302,'Pipe Table'!$A$3:$A$39,),MATCH('WELD LOG'!M2302,'Pipe Table'!$A$3:$R$3,0)),"")</f>
        <v/>
      </c>
      <c r="P2302" s="601">
        <f t="shared" si="35"/>
        <v>0</v>
      </c>
    </row>
    <row r="2303" spans="15:16">
      <c r="O2303" s="251" t="str">
        <f>IFERROR(INDEX('Pipe Table'!$A$3:$R$39,MATCH('WELD LOG'!N2303,'Pipe Table'!$A$3:$A$39,),MATCH('WELD LOG'!M2303,'Pipe Table'!$A$3:$R$3,0)),"")</f>
        <v/>
      </c>
      <c r="P2303" s="601">
        <f t="shared" si="35"/>
        <v>0</v>
      </c>
    </row>
    <row r="2304" spans="15:16">
      <c r="O2304" s="251" t="str">
        <f>IFERROR(INDEX('Pipe Table'!$A$3:$R$39,MATCH('WELD LOG'!N2304,'Pipe Table'!$A$3:$A$39,),MATCH('WELD LOG'!M2304,'Pipe Table'!$A$3:$R$3,0)),"")</f>
        <v/>
      </c>
      <c r="P2304" s="601">
        <f t="shared" si="35"/>
        <v>0</v>
      </c>
    </row>
    <row r="2305" spans="15:16">
      <c r="O2305" s="251" t="str">
        <f>IFERROR(INDEX('Pipe Table'!$A$3:$R$39,MATCH('WELD LOG'!N2305,'Pipe Table'!$A$3:$A$39,),MATCH('WELD LOG'!M2305,'Pipe Table'!$A$3:$R$3,0)),"")</f>
        <v/>
      </c>
      <c r="P2305" s="601">
        <f t="shared" si="35"/>
        <v>0</v>
      </c>
    </row>
    <row r="2306" spans="15:16">
      <c r="O2306" s="251" t="str">
        <f>IFERROR(INDEX('Pipe Table'!$A$3:$R$39,MATCH('WELD LOG'!N2306,'Pipe Table'!$A$3:$A$39,),MATCH('WELD LOG'!M2306,'Pipe Table'!$A$3:$R$3,0)),"")</f>
        <v/>
      </c>
      <c r="P2306" s="601">
        <f t="shared" si="35"/>
        <v>0</v>
      </c>
    </row>
    <row r="2307" spans="15:16">
      <c r="O2307" s="251" t="str">
        <f>IFERROR(INDEX('Pipe Table'!$A$3:$R$39,MATCH('WELD LOG'!N2307,'Pipe Table'!$A$3:$A$39,),MATCH('WELD LOG'!M2307,'Pipe Table'!$A$3:$R$3,0)),"")</f>
        <v/>
      </c>
      <c r="P2307" s="601">
        <f t="shared" si="35"/>
        <v>0</v>
      </c>
    </row>
    <row r="2308" spans="15:16">
      <c r="O2308" s="251" t="str">
        <f>IFERROR(INDEX('Pipe Table'!$A$3:$R$39,MATCH('WELD LOG'!N2308,'Pipe Table'!$A$3:$A$39,),MATCH('WELD LOG'!M2308,'Pipe Table'!$A$3:$R$3,0)),"")</f>
        <v/>
      </c>
      <c r="P2308" s="601">
        <f t="shared" si="35"/>
        <v>0</v>
      </c>
    </row>
    <row r="2309" spans="15:16">
      <c r="O2309" s="251" t="str">
        <f>IFERROR(INDEX('Pipe Table'!$A$3:$R$39,MATCH('WELD LOG'!N2309,'Pipe Table'!$A$3:$A$39,),MATCH('WELD LOG'!M2309,'Pipe Table'!$A$3:$R$3,0)),"")</f>
        <v/>
      </c>
      <c r="P2309" s="601">
        <f t="shared" si="35"/>
        <v>0</v>
      </c>
    </row>
    <row r="2310" spans="15:16">
      <c r="O2310" s="251" t="str">
        <f>IFERROR(INDEX('Pipe Table'!$A$3:$R$39,MATCH('WELD LOG'!N2310,'Pipe Table'!$A$3:$A$39,),MATCH('WELD LOG'!M2310,'Pipe Table'!$A$3:$R$3,0)),"")</f>
        <v/>
      </c>
      <c r="P2310" s="601">
        <f t="shared" ref="P2310:P2373" si="36">N2310*PI()</f>
        <v>0</v>
      </c>
    </row>
    <row r="2311" spans="15:16">
      <c r="O2311" s="251" t="str">
        <f>IFERROR(INDEX('Pipe Table'!$A$3:$R$39,MATCH('WELD LOG'!N2311,'Pipe Table'!$A$3:$A$39,),MATCH('WELD LOG'!M2311,'Pipe Table'!$A$3:$R$3,0)),"")</f>
        <v/>
      </c>
      <c r="P2311" s="601">
        <f t="shared" si="36"/>
        <v>0</v>
      </c>
    </row>
    <row r="2312" spans="15:16">
      <c r="O2312" s="251" t="str">
        <f>IFERROR(INDEX('Pipe Table'!$A$3:$R$39,MATCH('WELD LOG'!N2312,'Pipe Table'!$A$3:$A$39,),MATCH('WELD LOG'!M2312,'Pipe Table'!$A$3:$R$3,0)),"")</f>
        <v/>
      </c>
      <c r="P2312" s="601">
        <f t="shared" si="36"/>
        <v>0</v>
      </c>
    </row>
    <row r="2313" spans="15:16">
      <c r="O2313" s="251" t="str">
        <f>IFERROR(INDEX('Pipe Table'!$A$3:$R$39,MATCH('WELD LOG'!N2313,'Pipe Table'!$A$3:$A$39,),MATCH('WELD LOG'!M2313,'Pipe Table'!$A$3:$R$3,0)),"")</f>
        <v/>
      </c>
      <c r="P2313" s="601">
        <f t="shared" si="36"/>
        <v>0</v>
      </c>
    </row>
    <row r="2314" spans="15:16">
      <c r="O2314" s="251" t="str">
        <f>IFERROR(INDEX('Pipe Table'!$A$3:$R$39,MATCH('WELD LOG'!N2314,'Pipe Table'!$A$3:$A$39,),MATCH('WELD LOG'!M2314,'Pipe Table'!$A$3:$R$3,0)),"")</f>
        <v/>
      </c>
      <c r="P2314" s="601">
        <f t="shared" si="36"/>
        <v>0</v>
      </c>
    </row>
    <row r="2315" spans="15:16">
      <c r="O2315" s="251" t="str">
        <f>IFERROR(INDEX('Pipe Table'!$A$3:$R$39,MATCH('WELD LOG'!N2315,'Pipe Table'!$A$3:$A$39,),MATCH('WELD LOG'!M2315,'Pipe Table'!$A$3:$R$3,0)),"")</f>
        <v/>
      </c>
      <c r="P2315" s="601">
        <f t="shared" si="36"/>
        <v>0</v>
      </c>
    </row>
    <row r="2316" spans="15:16">
      <c r="O2316" s="251" t="str">
        <f>IFERROR(INDEX('Pipe Table'!$A$3:$R$39,MATCH('WELD LOG'!N2316,'Pipe Table'!$A$3:$A$39,),MATCH('WELD LOG'!M2316,'Pipe Table'!$A$3:$R$3,0)),"")</f>
        <v/>
      </c>
      <c r="P2316" s="601">
        <f t="shared" si="36"/>
        <v>0</v>
      </c>
    </row>
    <row r="2317" spans="15:16">
      <c r="O2317" s="251" t="str">
        <f>IFERROR(INDEX('Pipe Table'!$A$3:$R$39,MATCH('WELD LOG'!N2317,'Pipe Table'!$A$3:$A$39,),MATCH('WELD LOG'!M2317,'Pipe Table'!$A$3:$R$3,0)),"")</f>
        <v/>
      </c>
      <c r="P2317" s="601">
        <f t="shared" si="36"/>
        <v>0</v>
      </c>
    </row>
    <row r="2318" spans="15:16">
      <c r="O2318" s="251" t="str">
        <f>IFERROR(INDEX('Pipe Table'!$A$3:$R$39,MATCH('WELD LOG'!N2318,'Pipe Table'!$A$3:$A$39,),MATCH('WELD LOG'!M2318,'Pipe Table'!$A$3:$R$3,0)),"")</f>
        <v/>
      </c>
      <c r="P2318" s="601">
        <f t="shared" si="36"/>
        <v>0</v>
      </c>
    </row>
    <row r="2319" spans="15:16">
      <c r="O2319" s="251" t="str">
        <f>IFERROR(INDEX('Pipe Table'!$A$3:$R$39,MATCH('WELD LOG'!N2319,'Pipe Table'!$A$3:$A$39,),MATCH('WELD LOG'!M2319,'Pipe Table'!$A$3:$R$3,0)),"")</f>
        <v/>
      </c>
      <c r="P2319" s="601">
        <f t="shared" si="36"/>
        <v>0</v>
      </c>
    </row>
    <row r="2320" spans="15:16">
      <c r="O2320" s="251" t="str">
        <f>IFERROR(INDEX('Pipe Table'!$A$3:$R$39,MATCH('WELD LOG'!N2320,'Pipe Table'!$A$3:$A$39,),MATCH('WELD LOG'!M2320,'Pipe Table'!$A$3:$R$3,0)),"")</f>
        <v/>
      </c>
      <c r="P2320" s="601">
        <f t="shared" si="36"/>
        <v>0</v>
      </c>
    </row>
    <row r="2321" spans="15:16">
      <c r="O2321" s="251" t="str">
        <f>IFERROR(INDEX('Pipe Table'!$A$3:$R$39,MATCH('WELD LOG'!N2321,'Pipe Table'!$A$3:$A$39,),MATCH('WELD LOG'!M2321,'Pipe Table'!$A$3:$R$3,0)),"")</f>
        <v/>
      </c>
      <c r="P2321" s="601">
        <f t="shared" si="36"/>
        <v>0</v>
      </c>
    </row>
    <row r="2322" spans="15:16">
      <c r="O2322" s="251" t="str">
        <f>IFERROR(INDEX('Pipe Table'!$A$3:$R$39,MATCH('WELD LOG'!N2322,'Pipe Table'!$A$3:$A$39,),MATCH('WELD LOG'!M2322,'Pipe Table'!$A$3:$R$3,0)),"")</f>
        <v/>
      </c>
      <c r="P2322" s="601">
        <f t="shared" si="36"/>
        <v>0</v>
      </c>
    </row>
    <row r="2323" spans="15:16">
      <c r="O2323" s="251" t="str">
        <f>IFERROR(INDEX('Pipe Table'!$A$3:$R$39,MATCH('WELD LOG'!N2323,'Pipe Table'!$A$3:$A$39,),MATCH('WELD LOG'!M2323,'Pipe Table'!$A$3:$R$3,0)),"")</f>
        <v/>
      </c>
      <c r="P2323" s="601">
        <f t="shared" si="36"/>
        <v>0</v>
      </c>
    </row>
    <row r="2324" spans="15:16">
      <c r="O2324" s="251" t="str">
        <f>IFERROR(INDEX('Pipe Table'!$A$3:$R$39,MATCH('WELD LOG'!N2324,'Pipe Table'!$A$3:$A$39,),MATCH('WELD LOG'!M2324,'Pipe Table'!$A$3:$R$3,0)),"")</f>
        <v/>
      </c>
      <c r="P2324" s="601">
        <f t="shared" si="36"/>
        <v>0</v>
      </c>
    </row>
    <row r="2325" spans="15:16">
      <c r="O2325" s="251" t="str">
        <f>IFERROR(INDEX('Pipe Table'!$A$3:$R$39,MATCH('WELD LOG'!N2325,'Pipe Table'!$A$3:$A$39,),MATCH('WELD LOG'!M2325,'Pipe Table'!$A$3:$R$3,0)),"")</f>
        <v/>
      </c>
      <c r="P2325" s="601">
        <f t="shared" si="36"/>
        <v>0</v>
      </c>
    </row>
    <row r="2326" spans="15:16">
      <c r="O2326" s="251" t="str">
        <f>IFERROR(INDEX('Pipe Table'!$A$3:$R$39,MATCH('WELD LOG'!N2326,'Pipe Table'!$A$3:$A$39,),MATCH('WELD LOG'!M2326,'Pipe Table'!$A$3:$R$3,0)),"")</f>
        <v/>
      </c>
      <c r="P2326" s="601">
        <f t="shared" si="36"/>
        <v>0</v>
      </c>
    </row>
    <row r="2327" spans="15:16">
      <c r="O2327" s="251" t="str">
        <f>IFERROR(INDEX('Pipe Table'!$A$3:$R$39,MATCH('WELD LOG'!N2327,'Pipe Table'!$A$3:$A$39,),MATCH('WELD LOG'!M2327,'Pipe Table'!$A$3:$R$3,0)),"")</f>
        <v/>
      </c>
      <c r="P2327" s="601">
        <f t="shared" si="36"/>
        <v>0</v>
      </c>
    </row>
    <row r="2328" spans="15:16">
      <c r="O2328" s="251" t="str">
        <f>IFERROR(INDEX('Pipe Table'!$A$3:$R$39,MATCH('WELD LOG'!N2328,'Pipe Table'!$A$3:$A$39,),MATCH('WELD LOG'!M2328,'Pipe Table'!$A$3:$R$3,0)),"")</f>
        <v/>
      </c>
      <c r="P2328" s="601">
        <f t="shared" si="36"/>
        <v>0</v>
      </c>
    </row>
    <row r="2329" spans="15:16">
      <c r="O2329" s="251" t="str">
        <f>IFERROR(INDEX('Pipe Table'!$A$3:$R$39,MATCH('WELD LOG'!N2329,'Pipe Table'!$A$3:$A$39,),MATCH('WELD LOG'!M2329,'Pipe Table'!$A$3:$R$3,0)),"")</f>
        <v/>
      </c>
      <c r="P2329" s="601">
        <f t="shared" si="36"/>
        <v>0</v>
      </c>
    </row>
    <row r="2330" spans="15:16">
      <c r="O2330" s="251" t="str">
        <f>IFERROR(INDEX('Pipe Table'!$A$3:$R$39,MATCH('WELD LOG'!N2330,'Pipe Table'!$A$3:$A$39,),MATCH('WELD LOG'!M2330,'Pipe Table'!$A$3:$R$3,0)),"")</f>
        <v/>
      </c>
      <c r="P2330" s="601">
        <f t="shared" si="36"/>
        <v>0</v>
      </c>
    </row>
    <row r="2331" spans="15:16">
      <c r="O2331" s="251" t="str">
        <f>IFERROR(INDEX('Pipe Table'!$A$3:$R$39,MATCH('WELD LOG'!N2331,'Pipe Table'!$A$3:$A$39,),MATCH('WELD LOG'!M2331,'Pipe Table'!$A$3:$R$3,0)),"")</f>
        <v/>
      </c>
      <c r="P2331" s="601">
        <f t="shared" si="36"/>
        <v>0</v>
      </c>
    </row>
    <row r="2332" spans="15:16">
      <c r="O2332" s="251" t="str">
        <f>IFERROR(INDEX('Pipe Table'!$A$3:$R$39,MATCH('WELD LOG'!N2332,'Pipe Table'!$A$3:$A$39,),MATCH('WELD LOG'!M2332,'Pipe Table'!$A$3:$R$3,0)),"")</f>
        <v/>
      </c>
      <c r="P2332" s="601">
        <f t="shared" si="36"/>
        <v>0</v>
      </c>
    </row>
    <row r="2333" spans="15:16">
      <c r="O2333" s="251" t="str">
        <f>IFERROR(INDEX('Pipe Table'!$A$3:$R$39,MATCH('WELD LOG'!N2333,'Pipe Table'!$A$3:$A$39,),MATCH('WELD LOG'!M2333,'Pipe Table'!$A$3:$R$3,0)),"")</f>
        <v/>
      </c>
      <c r="P2333" s="601">
        <f t="shared" si="36"/>
        <v>0</v>
      </c>
    </row>
    <row r="2334" spans="15:16">
      <c r="O2334" s="251" t="str">
        <f>IFERROR(INDEX('Pipe Table'!$A$3:$R$39,MATCH('WELD LOG'!N2334,'Pipe Table'!$A$3:$A$39,),MATCH('WELD LOG'!M2334,'Pipe Table'!$A$3:$R$3,0)),"")</f>
        <v/>
      </c>
      <c r="P2334" s="601">
        <f t="shared" si="36"/>
        <v>0</v>
      </c>
    </row>
    <row r="2335" spans="15:16">
      <c r="O2335" s="251" t="str">
        <f>IFERROR(INDEX('Pipe Table'!$A$3:$R$39,MATCH('WELD LOG'!N2335,'Pipe Table'!$A$3:$A$39,),MATCH('WELD LOG'!M2335,'Pipe Table'!$A$3:$R$3,0)),"")</f>
        <v/>
      </c>
      <c r="P2335" s="601">
        <f t="shared" si="36"/>
        <v>0</v>
      </c>
    </row>
    <row r="2336" spans="15:16">
      <c r="O2336" s="251" t="str">
        <f>IFERROR(INDEX('Pipe Table'!$A$3:$R$39,MATCH('WELD LOG'!N2336,'Pipe Table'!$A$3:$A$39,),MATCH('WELD LOG'!M2336,'Pipe Table'!$A$3:$R$3,0)),"")</f>
        <v/>
      </c>
      <c r="P2336" s="601">
        <f t="shared" si="36"/>
        <v>0</v>
      </c>
    </row>
    <row r="2337" spans="15:16">
      <c r="O2337" s="251" t="str">
        <f>IFERROR(INDEX('Pipe Table'!$A$3:$R$39,MATCH('WELD LOG'!N2337,'Pipe Table'!$A$3:$A$39,),MATCH('WELD LOG'!M2337,'Pipe Table'!$A$3:$R$3,0)),"")</f>
        <v/>
      </c>
      <c r="P2337" s="601">
        <f t="shared" si="36"/>
        <v>0</v>
      </c>
    </row>
    <row r="2338" spans="15:16">
      <c r="O2338" s="251" t="str">
        <f>IFERROR(INDEX('Pipe Table'!$A$3:$R$39,MATCH('WELD LOG'!N2338,'Pipe Table'!$A$3:$A$39,),MATCH('WELD LOG'!M2338,'Pipe Table'!$A$3:$R$3,0)),"")</f>
        <v/>
      </c>
      <c r="P2338" s="601">
        <f t="shared" si="36"/>
        <v>0</v>
      </c>
    </row>
    <row r="2339" spans="15:16">
      <c r="O2339" s="251" t="str">
        <f>IFERROR(INDEX('Pipe Table'!$A$3:$R$39,MATCH('WELD LOG'!N2339,'Pipe Table'!$A$3:$A$39,),MATCH('WELD LOG'!M2339,'Pipe Table'!$A$3:$R$3,0)),"")</f>
        <v/>
      </c>
      <c r="P2339" s="601">
        <f t="shared" si="36"/>
        <v>0</v>
      </c>
    </row>
    <row r="2340" spans="15:16">
      <c r="O2340" s="251" t="str">
        <f>IFERROR(INDEX('Pipe Table'!$A$3:$R$39,MATCH('WELD LOG'!N2340,'Pipe Table'!$A$3:$A$39,),MATCH('WELD LOG'!M2340,'Pipe Table'!$A$3:$R$3,0)),"")</f>
        <v/>
      </c>
      <c r="P2340" s="601">
        <f t="shared" si="36"/>
        <v>0</v>
      </c>
    </row>
    <row r="2341" spans="15:16">
      <c r="O2341" s="251" t="str">
        <f>IFERROR(INDEX('Pipe Table'!$A$3:$R$39,MATCH('WELD LOG'!N2341,'Pipe Table'!$A$3:$A$39,),MATCH('WELD LOG'!M2341,'Pipe Table'!$A$3:$R$3,0)),"")</f>
        <v/>
      </c>
      <c r="P2341" s="601">
        <f t="shared" si="36"/>
        <v>0</v>
      </c>
    </row>
    <row r="2342" spans="15:16">
      <c r="O2342" s="251" t="str">
        <f>IFERROR(INDEX('Pipe Table'!$A$3:$R$39,MATCH('WELD LOG'!N2342,'Pipe Table'!$A$3:$A$39,),MATCH('WELD LOG'!M2342,'Pipe Table'!$A$3:$R$3,0)),"")</f>
        <v/>
      </c>
      <c r="P2342" s="601">
        <f t="shared" si="36"/>
        <v>0</v>
      </c>
    </row>
    <row r="2343" spans="15:16">
      <c r="O2343" s="251" t="str">
        <f>IFERROR(INDEX('Pipe Table'!$A$3:$R$39,MATCH('WELD LOG'!N2343,'Pipe Table'!$A$3:$A$39,),MATCH('WELD LOG'!M2343,'Pipe Table'!$A$3:$R$3,0)),"")</f>
        <v/>
      </c>
      <c r="P2343" s="601">
        <f t="shared" si="36"/>
        <v>0</v>
      </c>
    </row>
    <row r="2344" spans="15:16">
      <c r="O2344" s="251" t="str">
        <f>IFERROR(INDEX('Pipe Table'!$A$3:$R$39,MATCH('WELD LOG'!N2344,'Pipe Table'!$A$3:$A$39,),MATCH('WELD LOG'!M2344,'Pipe Table'!$A$3:$R$3,0)),"")</f>
        <v/>
      </c>
      <c r="P2344" s="601">
        <f t="shared" si="36"/>
        <v>0</v>
      </c>
    </row>
    <row r="2345" spans="15:16">
      <c r="O2345" s="251" t="str">
        <f>IFERROR(INDEX('Pipe Table'!$A$3:$R$39,MATCH('WELD LOG'!N2345,'Pipe Table'!$A$3:$A$39,),MATCH('WELD LOG'!M2345,'Pipe Table'!$A$3:$R$3,0)),"")</f>
        <v/>
      </c>
      <c r="P2345" s="601">
        <f t="shared" si="36"/>
        <v>0</v>
      </c>
    </row>
    <row r="2346" spans="15:16">
      <c r="O2346" s="251" t="str">
        <f>IFERROR(INDEX('Pipe Table'!$A$3:$R$39,MATCH('WELD LOG'!N2346,'Pipe Table'!$A$3:$A$39,),MATCH('WELD LOG'!M2346,'Pipe Table'!$A$3:$R$3,0)),"")</f>
        <v/>
      </c>
      <c r="P2346" s="601">
        <f t="shared" si="36"/>
        <v>0</v>
      </c>
    </row>
    <row r="2347" spans="15:16">
      <c r="O2347" s="251" t="str">
        <f>IFERROR(INDEX('Pipe Table'!$A$3:$R$39,MATCH('WELD LOG'!N2347,'Pipe Table'!$A$3:$A$39,),MATCH('WELD LOG'!M2347,'Pipe Table'!$A$3:$R$3,0)),"")</f>
        <v/>
      </c>
      <c r="P2347" s="601">
        <f t="shared" si="36"/>
        <v>0</v>
      </c>
    </row>
    <row r="2348" spans="15:16">
      <c r="O2348" s="251" t="str">
        <f>IFERROR(INDEX('Pipe Table'!$A$3:$R$39,MATCH('WELD LOG'!N2348,'Pipe Table'!$A$3:$A$39,),MATCH('WELD LOG'!M2348,'Pipe Table'!$A$3:$R$3,0)),"")</f>
        <v/>
      </c>
      <c r="P2348" s="601">
        <f t="shared" si="36"/>
        <v>0</v>
      </c>
    </row>
    <row r="2349" spans="15:16">
      <c r="O2349" s="251" t="str">
        <f>IFERROR(INDEX('Pipe Table'!$A$3:$R$39,MATCH('WELD LOG'!N2349,'Pipe Table'!$A$3:$A$39,),MATCH('WELD LOG'!M2349,'Pipe Table'!$A$3:$R$3,0)),"")</f>
        <v/>
      </c>
      <c r="P2349" s="601">
        <f t="shared" si="36"/>
        <v>0</v>
      </c>
    </row>
    <row r="2350" spans="15:16">
      <c r="O2350" s="251" t="str">
        <f>IFERROR(INDEX('Pipe Table'!$A$3:$R$39,MATCH('WELD LOG'!N2350,'Pipe Table'!$A$3:$A$39,),MATCH('WELD LOG'!M2350,'Pipe Table'!$A$3:$R$3,0)),"")</f>
        <v/>
      </c>
      <c r="P2350" s="601">
        <f t="shared" si="36"/>
        <v>0</v>
      </c>
    </row>
    <row r="2351" spans="15:16">
      <c r="O2351" s="251" t="str">
        <f>IFERROR(INDEX('Pipe Table'!$A$3:$R$39,MATCH('WELD LOG'!N2351,'Pipe Table'!$A$3:$A$39,),MATCH('WELD LOG'!M2351,'Pipe Table'!$A$3:$R$3,0)),"")</f>
        <v/>
      </c>
      <c r="P2351" s="601">
        <f t="shared" si="36"/>
        <v>0</v>
      </c>
    </row>
    <row r="2352" spans="15:16">
      <c r="O2352" s="251" t="str">
        <f>IFERROR(INDEX('Pipe Table'!$A$3:$R$39,MATCH('WELD LOG'!N2352,'Pipe Table'!$A$3:$A$39,),MATCH('WELD LOG'!M2352,'Pipe Table'!$A$3:$R$3,0)),"")</f>
        <v/>
      </c>
      <c r="P2352" s="601">
        <f t="shared" si="36"/>
        <v>0</v>
      </c>
    </row>
    <row r="2353" spans="15:16">
      <c r="O2353" s="251" t="str">
        <f>IFERROR(INDEX('Pipe Table'!$A$3:$R$39,MATCH('WELD LOG'!N2353,'Pipe Table'!$A$3:$A$39,),MATCH('WELD LOG'!M2353,'Pipe Table'!$A$3:$R$3,0)),"")</f>
        <v/>
      </c>
      <c r="P2353" s="601">
        <f t="shared" si="36"/>
        <v>0</v>
      </c>
    </row>
    <row r="2354" spans="15:16">
      <c r="O2354" s="251" t="str">
        <f>IFERROR(INDEX('Pipe Table'!$A$3:$R$39,MATCH('WELD LOG'!N2354,'Pipe Table'!$A$3:$A$39,),MATCH('WELD LOG'!M2354,'Pipe Table'!$A$3:$R$3,0)),"")</f>
        <v/>
      </c>
      <c r="P2354" s="601">
        <f t="shared" si="36"/>
        <v>0</v>
      </c>
    </row>
    <row r="2355" spans="15:16">
      <c r="O2355" s="251" t="str">
        <f>IFERROR(INDEX('Pipe Table'!$A$3:$R$39,MATCH('WELD LOG'!N2355,'Pipe Table'!$A$3:$A$39,),MATCH('WELD LOG'!M2355,'Pipe Table'!$A$3:$R$3,0)),"")</f>
        <v/>
      </c>
      <c r="P2355" s="601">
        <f t="shared" si="36"/>
        <v>0</v>
      </c>
    </row>
    <row r="2356" spans="15:16">
      <c r="O2356" s="251" t="str">
        <f>IFERROR(INDEX('Pipe Table'!$A$3:$R$39,MATCH('WELD LOG'!N2356,'Pipe Table'!$A$3:$A$39,),MATCH('WELD LOG'!M2356,'Pipe Table'!$A$3:$R$3,0)),"")</f>
        <v/>
      </c>
      <c r="P2356" s="601">
        <f t="shared" si="36"/>
        <v>0</v>
      </c>
    </row>
    <row r="2357" spans="15:16">
      <c r="O2357" s="251" t="str">
        <f>IFERROR(INDEX('Pipe Table'!$A$3:$R$39,MATCH('WELD LOG'!N2357,'Pipe Table'!$A$3:$A$39,),MATCH('WELD LOG'!M2357,'Pipe Table'!$A$3:$R$3,0)),"")</f>
        <v/>
      </c>
      <c r="P2357" s="601">
        <f t="shared" si="36"/>
        <v>0</v>
      </c>
    </row>
    <row r="2358" spans="15:16">
      <c r="O2358" s="251" t="str">
        <f>IFERROR(INDEX('Pipe Table'!$A$3:$R$39,MATCH('WELD LOG'!N2358,'Pipe Table'!$A$3:$A$39,),MATCH('WELD LOG'!M2358,'Pipe Table'!$A$3:$R$3,0)),"")</f>
        <v/>
      </c>
      <c r="P2358" s="601">
        <f t="shared" si="36"/>
        <v>0</v>
      </c>
    </row>
    <row r="2359" spans="15:16">
      <c r="O2359" s="251" t="str">
        <f>IFERROR(INDEX('Pipe Table'!$A$3:$R$39,MATCH('WELD LOG'!N2359,'Pipe Table'!$A$3:$A$39,),MATCH('WELD LOG'!M2359,'Pipe Table'!$A$3:$R$3,0)),"")</f>
        <v/>
      </c>
      <c r="P2359" s="601">
        <f t="shared" si="36"/>
        <v>0</v>
      </c>
    </row>
    <row r="2360" spans="15:16">
      <c r="O2360" s="251" t="str">
        <f>IFERROR(INDEX('Pipe Table'!$A$3:$R$39,MATCH('WELD LOG'!N2360,'Pipe Table'!$A$3:$A$39,),MATCH('WELD LOG'!M2360,'Pipe Table'!$A$3:$R$3,0)),"")</f>
        <v/>
      </c>
      <c r="P2360" s="601">
        <f t="shared" si="36"/>
        <v>0</v>
      </c>
    </row>
    <row r="2361" spans="15:16">
      <c r="O2361" s="251" t="str">
        <f>IFERROR(INDEX('Pipe Table'!$A$3:$R$39,MATCH('WELD LOG'!N2361,'Pipe Table'!$A$3:$A$39,),MATCH('WELD LOG'!M2361,'Pipe Table'!$A$3:$R$3,0)),"")</f>
        <v/>
      </c>
      <c r="P2361" s="601">
        <f t="shared" si="36"/>
        <v>0</v>
      </c>
    </row>
    <row r="2362" spans="15:16">
      <c r="O2362" s="251" t="str">
        <f>IFERROR(INDEX('Pipe Table'!$A$3:$R$39,MATCH('WELD LOG'!N2362,'Pipe Table'!$A$3:$A$39,),MATCH('WELD LOG'!M2362,'Pipe Table'!$A$3:$R$3,0)),"")</f>
        <v/>
      </c>
      <c r="P2362" s="601">
        <f t="shared" si="36"/>
        <v>0</v>
      </c>
    </row>
    <row r="2363" spans="15:16">
      <c r="O2363" s="251" t="str">
        <f>IFERROR(INDEX('Pipe Table'!$A$3:$R$39,MATCH('WELD LOG'!N2363,'Pipe Table'!$A$3:$A$39,),MATCH('WELD LOG'!M2363,'Pipe Table'!$A$3:$R$3,0)),"")</f>
        <v/>
      </c>
      <c r="P2363" s="601">
        <f t="shared" si="36"/>
        <v>0</v>
      </c>
    </row>
    <row r="2364" spans="15:16">
      <c r="O2364" s="251" t="str">
        <f>IFERROR(INDEX('Pipe Table'!$A$3:$R$39,MATCH('WELD LOG'!N2364,'Pipe Table'!$A$3:$A$39,),MATCH('WELD LOG'!M2364,'Pipe Table'!$A$3:$R$3,0)),"")</f>
        <v/>
      </c>
      <c r="P2364" s="601">
        <f t="shared" si="36"/>
        <v>0</v>
      </c>
    </row>
    <row r="2365" spans="15:16">
      <c r="O2365" s="251" t="str">
        <f>IFERROR(INDEX('Pipe Table'!$A$3:$R$39,MATCH('WELD LOG'!N2365,'Pipe Table'!$A$3:$A$39,),MATCH('WELD LOG'!M2365,'Pipe Table'!$A$3:$R$3,0)),"")</f>
        <v/>
      </c>
      <c r="P2365" s="601">
        <f t="shared" si="36"/>
        <v>0</v>
      </c>
    </row>
    <row r="2366" spans="15:16">
      <c r="O2366" s="251" t="str">
        <f>IFERROR(INDEX('Pipe Table'!$A$3:$R$39,MATCH('WELD LOG'!N2366,'Pipe Table'!$A$3:$A$39,),MATCH('WELD LOG'!M2366,'Pipe Table'!$A$3:$R$3,0)),"")</f>
        <v/>
      </c>
      <c r="P2366" s="601">
        <f t="shared" si="36"/>
        <v>0</v>
      </c>
    </row>
    <row r="2367" spans="15:16">
      <c r="O2367" s="251" t="str">
        <f>IFERROR(INDEX('Pipe Table'!$A$3:$R$39,MATCH('WELD LOG'!N2367,'Pipe Table'!$A$3:$A$39,),MATCH('WELD LOG'!M2367,'Pipe Table'!$A$3:$R$3,0)),"")</f>
        <v/>
      </c>
      <c r="P2367" s="601">
        <f t="shared" si="36"/>
        <v>0</v>
      </c>
    </row>
    <row r="2368" spans="15:16">
      <c r="O2368" s="251" t="str">
        <f>IFERROR(INDEX('Pipe Table'!$A$3:$R$39,MATCH('WELD LOG'!N2368,'Pipe Table'!$A$3:$A$39,),MATCH('WELD LOG'!M2368,'Pipe Table'!$A$3:$R$3,0)),"")</f>
        <v/>
      </c>
      <c r="P2368" s="601">
        <f t="shared" si="36"/>
        <v>0</v>
      </c>
    </row>
    <row r="2369" spans="15:16">
      <c r="O2369" s="251" t="str">
        <f>IFERROR(INDEX('Pipe Table'!$A$3:$R$39,MATCH('WELD LOG'!N2369,'Pipe Table'!$A$3:$A$39,),MATCH('WELD LOG'!M2369,'Pipe Table'!$A$3:$R$3,0)),"")</f>
        <v/>
      </c>
      <c r="P2369" s="601">
        <f t="shared" si="36"/>
        <v>0</v>
      </c>
    </row>
    <row r="2370" spans="15:16">
      <c r="O2370" s="251" t="str">
        <f>IFERROR(INDEX('Pipe Table'!$A$3:$R$39,MATCH('WELD LOG'!N2370,'Pipe Table'!$A$3:$A$39,),MATCH('WELD LOG'!M2370,'Pipe Table'!$A$3:$R$3,0)),"")</f>
        <v/>
      </c>
      <c r="P2370" s="601">
        <f t="shared" si="36"/>
        <v>0</v>
      </c>
    </row>
    <row r="2371" spans="15:16">
      <c r="O2371" s="251" t="str">
        <f>IFERROR(INDEX('Pipe Table'!$A$3:$R$39,MATCH('WELD LOG'!N2371,'Pipe Table'!$A$3:$A$39,),MATCH('WELD LOG'!M2371,'Pipe Table'!$A$3:$R$3,0)),"")</f>
        <v/>
      </c>
      <c r="P2371" s="601">
        <f t="shared" si="36"/>
        <v>0</v>
      </c>
    </row>
    <row r="2372" spans="15:16">
      <c r="O2372" s="251" t="str">
        <f>IFERROR(INDEX('Pipe Table'!$A$3:$R$39,MATCH('WELD LOG'!N2372,'Pipe Table'!$A$3:$A$39,),MATCH('WELD LOG'!M2372,'Pipe Table'!$A$3:$R$3,0)),"")</f>
        <v/>
      </c>
      <c r="P2372" s="601">
        <f t="shared" si="36"/>
        <v>0</v>
      </c>
    </row>
    <row r="2373" spans="15:16">
      <c r="O2373" s="251" t="str">
        <f>IFERROR(INDEX('Pipe Table'!$A$3:$R$39,MATCH('WELD LOG'!N2373,'Pipe Table'!$A$3:$A$39,),MATCH('WELD LOG'!M2373,'Pipe Table'!$A$3:$R$3,0)),"")</f>
        <v/>
      </c>
      <c r="P2373" s="601">
        <f t="shared" si="36"/>
        <v>0</v>
      </c>
    </row>
    <row r="2374" spans="15:16">
      <c r="O2374" s="251" t="str">
        <f>IFERROR(INDEX('Pipe Table'!$A$3:$R$39,MATCH('WELD LOG'!N2374,'Pipe Table'!$A$3:$A$39,),MATCH('WELD LOG'!M2374,'Pipe Table'!$A$3:$R$3,0)),"")</f>
        <v/>
      </c>
      <c r="P2374" s="601">
        <f t="shared" ref="P2374:P2437" si="37">N2374*PI()</f>
        <v>0</v>
      </c>
    </row>
    <row r="2375" spans="15:16">
      <c r="O2375" s="251" t="str">
        <f>IFERROR(INDEX('Pipe Table'!$A$3:$R$39,MATCH('WELD LOG'!N2375,'Pipe Table'!$A$3:$A$39,),MATCH('WELD LOG'!M2375,'Pipe Table'!$A$3:$R$3,0)),"")</f>
        <v/>
      </c>
      <c r="P2375" s="601">
        <f t="shared" si="37"/>
        <v>0</v>
      </c>
    </row>
    <row r="2376" spans="15:16">
      <c r="O2376" s="251" t="str">
        <f>IFERROR(INDEX('Pipe Table'!$A$3:$R$39,MATCH('WELD LOG'!N2376,'Pipe Table'!$A$3:$A$39,),MATCH('WELD LOG'!M2376,'Pipe Table'!$A$3:$R$3,0)),"")</f>
        <v/>
      </c>
      <c r="P2376" s="601">
        <f t="shared" si="37"/>
        <v>0</v>
      </c>
    </row>
    <row r="2377" spans="15:16">
      <c r="O2377" s="251" t="str">
        <f>IFERROR(INDEX('Pipe Table'!$A$3:$R$39,MATCH('WELD LOG'!N2377,'Pipe Table'!$A$3:$A$39,),MATCH('WELD LOG'!M2377,'Pipe Table'!$A$3:$R$3,0)),"")</f>
        <v/>
      </c>
      <c r="P2377" s="601">
        <f t="shared" si="37"/>
        <v>0</v>
      </c>
    </row>
    <row r="2378" spans="15:16">
      <c r="O2378" s="251" t="str">
        <f>IFERROR(INDEX('Pipe Table'!$A$3:$R$39,MATCH('WELD LOG'!N2378,'Pipe Table'!$A$3:$A$39,),MATCH('WELD LOG'!M2378,'Pipe Table'!$A$3:$R$3,0)),"")</f>
        <v/>
      </c>
      <c r="P2378" s="601">
        <f t="shared" si="37"/>
        <v>0</v>
      </c>
    </row>
    <row r="2379" spans="15:16">
      <c r="O2379" s="251" t="str">
        <f>IFERROR(INDEX('Pipe Table'!$A$3:$R$39,MATCH('WELD LOG'!N2379,'Pipe Table'!$A$3:$A$39,),MATCH('WELD LOG'!M2379,'Pipe Table'!$A$3:$R$3,0)),"")</f>
        <v/>
      </c>
      <c r="P2379" s="601">
        <f t="shared" si="37"/>
        <v>0</v>
      </c>
    </row>
    <row r="2380" spans="15:16">
      <c r="O2380" s="251" t="str">
        <f>IFERROR(INDEX('Pipe Table'!$A$3:$R$39,MATCH('WELD LOG'!N2380,'Pipe Table'!$A$3:$A$39,),MATCH('WELD LOG'!M2380,'Pipe Table'!$A$3:$R$3,0)),"")</f>
        <v/>
      </c>
      <c r="P2380" s="601">
        <f t="shared" si="37"/>
        <v>0</v>
      </c>
    </row>
    <row r="2381" spans="15:16">
      <c r="O2381" s="251" t="str">
        <f>IFERROR(INDEX('Pipe Table'!$A$3:$R$39,MATCH('WELD LOG'!N2381,'Pipe Table'!$A$3:$A$39,),MATCH('WELD LOG'!M2381,'Pipe Table'!$A$3:$R$3,0)),"")</f>
        <v/>
      </c>
      <c r="P2381" s="601">
        <f t="shared" si="37"/>
        <v>0</v>
      </c>
    </row>
    <row r="2382" spans="15:16">
      <c r="O2382" s="251" t="str">
        <f>IFERROR(INDEX('Pipe Table'!$A$3:$R$39,MATCH('WELD LOG'!N2382,'Pipe Table'!$A$3:$A$39,),MATCH('WELD LOG'!M2382,'Pipe Table'!$A$3:$R$3,0)),"")</f>
        <v/>
      </c>
      <c r="P2382" s="601">
        <f t="shared" si="37"/>
        <v>0</v>
      </c>
    </row>
    <row r="2383" spans="15:16">
      <c r="O2383" s="251" t="str">
        <f>IFERROR(INDEX('Pipe Table'!$A$3:$R$39,MATCH('WELD LOG'!N2383,'Pipe Table'!$A$3:$A$39,),MATCH('WELD LOG'!M2383,'Pipe Table'!$A$3:$R$3,0)),"")</f>
        <v/>
      </c>
      <c r="P2383" s="601">
        <f t="shared" si="37"/>
        <v>0</v>
      </c>
    </row>
    <row r="2384" spans="15:16">
      <c r="O2384" s="251" t="str">
        <f>IFERROR(INDEX('Pipe Table'!$A$3:$R$39,MATCH('WELD LOG'!N2384,'Pipe Table'!$A$3:$A$39,),MATCH('WELD LOG'!M2384,'Pipe Table'!$A$3:$R$3,0)),"")</f>
        <v/>
      </c>
      <c r="P2384" s="601">
        <f t="shared" si="37"/>
        <v>0</v>
      </c>
    </row>
    <row r="2385" spans="15:16">
      <c r="O2385" s="251" t="str">
        <f>IFERROR(INDEX('Pipe Table'!$A$3:$R$39,MATCH('WELD LOG'!N2385,'Pipe Table'!$A$3:$A$39,),MATCH('WELD LOG'!M2385,'Pipe Table'!$A$3:$R$3,0)),"")</f>
        <v/>
      </c>
      <c r="P2385" s="601">
        <f t="shared" si="37"/>
        <v>0</v>
      </c>
    </row>
    <row r="2386" spans="15:16">
      <c r="O2386" s="251" t="str">
        <f>IFERROR(INDEX('Pipe Table'!$A$3:$R$39,MATCH('WELD LOG'!N2386,'Pipe Table'!$A$3:$A$39,),MATCH('WELD LOG'!M2386,'Pipe Table'!$A$3:$R$3,0)),"")</f>
        <v/>
      </c>
      <c r="P2386" s="601">
        <f t="shared" si="37"/>
        <v>0</v>
      </c>
    </row>
    <row r="2387" spans="15:16">
      <c r="O2387" s="251" t="str">
        <f>IFERROR(INDEX('Pipe Table'!$A$3:$R$39,MATCH('WELD LOG'!N2387,'Pipe Table'!$A$3:$A$39,),MATCH('WELD LOG'!M2387,'Pipe Table'!$A$3:$R$3,0)),"")</f>
        <v/>
      </c>
      <c r="P2387" s="601">
        <f t="shared" si="37"/>
        <v>0</v>
      </c>
    </row>
    <row r="2388" spans="15:16">
      <c r="O2388" s="251" t="str">
        <f>IFERROR(INDEX('Pipe Table'!$A$3:$R$39,MATCH('WELD LOG'!N2388,'Pipe Table'!$A$3:$A$39,),MATCH('WELD LOG'!M2388,'Pipe Table'!$A$3:$R$3,0)),"")</f>
        <v/>
      </c>
      <c r="P2388" s="601">
        <f t="shared" si="37"/>
        <v>0</v>
      </c>
    </row>
    <row r="2389" spans="15:16">
      <c r="O2389" s="251" t="str">
        <f>IFERROR(INDEX('Pipe Table'!$A$3:$R$39,MATCH('WELD LOG'!N2389,'Pipe Table'!$A$3:$A$39,),MATCH('WELD LOG'!M2389,'Pipe Table'!$A$3:$R$3,0)),"")</f>
        <v/>
      </c>
      <c r="P2389" s="601">
        <f t="shared" si="37"/>
        <v>0</v>
      </c>
    </row>
    <row r="2390" spans="15:16">
      <c r="O2390" s="251" t="str">
        <f>IFERROR(INDEX('Pipe Table'!$A$3:$R$39,MATCH('WELD LOG'!N2390,'Pipe Table'!$A$3:$A$39,),MATCH('WELD LOG'!M2390,'Pipe Table'!$A$3:$R$3,0)),"")</f>
        <v/>
      </c>
      <c r="P2390" s="601">
        <f t="shared" si="37"/>
        <v>0</v>
      </c>
    </row>
    <row r="2391" spans="15:16">
      <c r="O2391" s="251" t="str">
        <f>IFERROR(INDEX('Pipe Table'!$A$3:$R$39,MATCH('WELD LOG'!N2391,'Pipe Table'!$A$3:$A$39,),MATCH('WELD LOG'!M2391,'Pipe Table'!$A$3:$R$3,0)),"")</f>
        <v/>
      </c>
      <c r="P2391" s="601">
        <f t="shared" si="37"/>
        <v>0</v>
      </c>
    </row>
    <row r="2392" spans="15:16">
      <c r="O2392" s="251" t="str">
        <f>IFERROR(INDEX('Pipe Table'!$A$3:$R$39,MATCH('WELD LOG'!N2392,'Pipe Table'!$A$3:$A$39,),MATCH('WELD LOG'!M2392,'Pipe Table'!$A$3:$R$3,0)),"")</f>
        <v/>
      </c>
      <c r="P2392" s="601">
        <f t="shared" si="37"/>
        <v>0</v>
      </c>
    </row>
    <row r="2393" spans="15:16">
      <c r="O2393" s="251" t="str">
        <f>IFERROR(INDEX('Pipe Table'!$A$3:$R$39,MATCH('WELD LOG'!N2393,'Pipe Table'!$A$3:$A$39,),MATCH('WELD LOG'!M2393,'Pipe Table'!$A$3:$R$3,0)),"")</f>
        <v/>
      </c>
      <c r="P2393" s="601">
        <f t="shared" si="37"/>
        <v>0</v>
      </c>
    </row>
    <row r="2394" spans="15:16">
      <c r="O2394" s="251" t="str">
        <f>IFERROR(INDEX('Pipe Table'!$A$3:$R$39,MATCH('WELD LOG'!N2394,'Pipe Table'!$A$3:$A$39,),MATCH('WELD LOG'!M2394,'Pipe Table'!$A$3:$R$3,0)),"")</f>
        <v/>
      </c>
      <c r="P2394" s="601">
        <f t="shared" si="37"/>
        <v>0</v>
      </c>
    </row>
    <row r="2395" spans="15:16">
      <c r="O2395" s="251" t="str">
        <f>IFERROR(INDEX('Pipe Table'!$A$3:$R$39,MATCH('WELD LOG'!N2395,'Pipe Table'!$A$3:$A$39,),MATCH('WELD LOG'!M2395,'Pipe Table'!$A$3:$R$3,0)),"")</f>
        <v/>
      </c>
      <c r="P2395" s="601">
        <f t="shared" si="37"/>
        <v>0</v>
      </c>
    </row>
    <row r="2396" spans="15:16">
      <c r="O2396" s="251" t="str">
        <f>IFERROR(INDEX('Pipe Table'!$A$3:$R$39,MATCH('WELD LOG'!N2396,'Pipe Table'!$A$3:$A$39,),MATCH('WELD LOG'!M2396,'Pipe Table'!$A$3:$R$3,0)),"")</f>
        <v/>
      </c>
      <c r="P2396" s="601">
        <f t="shared" si="37"/>
        <v>0</v>
      </c>
    </row>
    <row r="2397" spans="15:16">
      <c r="O2397" s="251" t="str">
        <f>IFERROR(INDEX('Pipe Table'!$A$3:$R$39,MATCH('WELD LOG'!N2397,'Pipe Table'!$A$3:$A$39,),MATCH('WELD LOG'!M2397,'Pipe Table'!$A$3:$R$3,0)),"")</f>
        <v/>
      </c>
      <c r="P2397" s="601">
        <f t="shared" si="37"/>
        <v>0</v>
      </c>
    </row>
    <row r="2398" spans="15:16">
      <c r="O2398" s="251" t="str">
        <f>IFERROR(INDEX('Pipe Table'!$A$3:$R$39,MATCH('WELD LOG'!N2398,'Pipe Table'!$A$3:$A$39,),MATCH('WELD LOG'!M2398,'Pipe Table'!$A$3:$R$3,0)),"")</f>
        <v/>
      </c>
      <c r="P2398" s="601">
        <f t="shared" si="37"/>
        <v>0</v>
      </c>
    </row>
    <row r="2399" spans="15:16">
      <c r="O2399" s="251" t="str">
        <f>IFERROR(INDEX('Pipe Table'!$A$3:$R$39,MATCH('WELD LOG'!N2399,'Pipe Table'!$A$3:$A$39,),MATCH('WELD LOG'!M2399,'Pipe Table'!$A$3:$R$3,0)),"")</f>
        <v/>
      </c>
      <c r="P2399" s="601">
        <f t="shared" si="37"/>
        <v>0</v>
      </c>
    </row>
    <row r="2400" spans="15:16">
      <c r="O2400" s="251" t="str">
        <f>IFERROR(INDEX('Pipe Table'!$A$3:$R$39,MATCH('WELD LOG'!N2400,'Pipe Table'!$A$3:$A$39,),MATCH('WELD LOG'!M2400,'Pipe Table'!$A$3:$R$3,0)),"")</f>
        <v/>
      </c>
      <c r="P2400" s="601">
        <f t="shared" si="37"/>
        <v>0</v>
      </c>
    </row>
    <row r="2401" spans="15:16">
      <c r="O2401" s="251" t="str">
        <f>IFERROR(INDEX('Pipe Table'!$A$3:$R$39,MATCH('WELD LOG'!N2401,'Pipe Table'!$A$3:$A$39,),MATCH('WELD LOG'!M2401,'Pipe Table'!$A$3:$R$3,0)),"")</f>
        <v/>
      </c>
      <c r="P2401" s="601">
        <f t="shared" si="37"/>
        <v>0</v>
      </c>
    </row>
    <row r="2402" spans="15:16">
      <c r="O2402" s="251" t="str">
        <f>IFERROR(INDEX('Pipe Table'!$A$3:$R$39,MATCH('WELD LOG'!N2402,'Pipe Table'!$A$3:$A$39,),MATCH('WELD LOG'!M2402,'Pipe Table'!$A$3:$R$3,0)),"")</f>
        <v/>
      </c>
      <c r="P2402" s="601">
        <f t="shared" si="37"/>
        <v>0</v>
      </c>
    </row>
    <row r="2403" spans="15:16">
      <c r="O2403" s="251" t="str">
        <f>IFERROR(INDEX('Pipe Table'!$A$3:$R$39,MATCH('WELD LOG'!N2403,'Pipe Table'!$A$3:$A$39,),MATCH('WELD LOG'!M2403,'Pipe Table'!$A$3:$R$3,0)),"")</f>
        <v/>
      </c>
      <c r="P2403" s="601">
        <f t="shared" si="37"/>
        <v>0</v>
      </c>
    </row>
    <row r="2404" spans="15:16">
      <c r="O2404" s="251" t="str">
        <f>IFERROR(INDEX('Pipe Table'!$A$3:$R$39,MATCH('WELD LOG'!N2404,'Pipe Table'!$A$3:$A$39,),MATCH('WELD LOG'!M2404,'Pipe Table'!$A$3:$R$3,0)),"")</f>
        <v/>
      </c>
      <c r="P2404" s="601">
        <f t="shared" si="37"/>
        <v>0</v>
      </c>
    </row>
    <row r="2405" spans="15:16">
      <c r="O2405" s="251" t="str">
        <f>IFERROR(INDEX('Pipe Table'!$A$3:$R$39,MATCH('WELD LOG'!N2405,'Pipe Table'!$A$3:$A$39,),MATCH('WELD LOG'!M2405,'Pipe Table'!$A$3:$R$3,0)),"")</f>
        <v/>
      </c>
      <c r="P2405" s="601">
        <f t="shared" si="37"/>
        <v>0</v>
      </c>
    </row>
    <row r="2406" spans="15:16">
      <c r="O2406" s="251" t="str">
        <f>IFERROR(INDEX('Pipe Table'!$A$3:$R$39,MATCH('WELD LOG'!N2406,'Pipe Table'!$A$3:$A$39,),MATCH('WELD LOG'!M2406,'Pipe Table'!$A$3:$R$3,0)),"")</f>
        <v/>
      </c>
      <c r="P2406" s="601">
        <f t="shared" si="37"/>
        <v>0</v>
      </c>
    </row>
    <row r="2407" spans="15:16">
      <c r="O2407" s="251" t="str">
        <f>IFERROR(INDEX('Pipe Table'!$A$3:$R$39,MATCH('WELD LOG'!N2407,'Pipe Table'!$A$3:$A$39,),MATCH('WELD LOG'!M2407,'Pipe Table'!$A$3:$R$3,0)),"")</f>
        <v/>
      </c>
      <c r="P2407" s="601">
        <f t="shared" si="37"/>
        <v>0</v>
      </c>
    </row>
    <row r="2408" spans="15:16">
      <c r="O2408" s="251" t="str">
        <f>IFERROR(INDEX('Pipe Table'!$A$3:$R$39,MATCH('WELD LOG'!N2408,'Pipe Table'!$A$3:$A$39,),MATCH('WELD LOG'!M2408,'Pipe Table'!$A$3:$R$3,0)),"")</f>
        <v/>
      </c>
      <c r="P2408" s="601">
        <f t="shared" si="37"/>
        <v>0</v>
      </c>
    </row>
    <row r="2409" spans="15:16">
      <c r="O2409" s="251" t="str">
        <f>IFERROR(INDEX('Pipe Table'!$A$3:$R$39,MATCH('WELD LOG'!N2409,'Pipe Table'!$A$3:$A$39,),MATCH('WELD LOG'!M2409,'Pipe Table'!$A$3:$R$3,0)),"")</f>
        <v/>
      </c>
      <c r="P2409" s="601">
        <f t="shared" si="37"/>
        <v>0</v>
      </c>
    </row>
    <row r="2410" spans="15:16">
      <c r="O2410" s="251" t="str">
        <f>IFERROR(INDEX('Pipe Table'!$A$3:$R$39,MATCH('WELD LOG'!N2410,'Pipe Table'!$A$3:$A$39,),MATCH('WELD LOG'!M2410,'Pipe Table'!$A$3:$R$3,0)),"")</f>
        <v/>
      </c>
      <c r="P2410" s="601">
        <f t="shared" si="37"/>
        <v>0</v>
      </c>
    </row>
    <row r="2411" spans="15:16">
      <c r="O2411" s="251" t="str">
        <f>IFERROR(INDEX('Pipe Table'!$A$3:$R$39,MATCH('WELD LOG'!N2411,'Pipe Table'!$A$3:$A$39,),MATCH('WELD LOG'!M2411,'Pipe Table'!$A$3:$R$3,0)),"")</f>
        <v/>
      </c>
      <c r="P2411" s="601">
        <f t="shared" si="37"/>
        <v>0</v>
      </c>
    </row>
    <row r="2412" spans="15:16">
      <c r="O2412" s="251" t="str">
        <f>IFERROR(INDEX('Pipe Table'!$A$3:$R$39,MATCH('WELD LOG'!N2412,'Pipe Table'!$A$3:$A$39,),MATCH('WELD LOG'!M2412,'Pipe Table'!$A$3:$R$3,0)),"")</f>
        <v/>
      </c>
      <c r="P2412" s="601">
        <f t="shared" si="37"/>
        <v>0</v>
      </c>
    </row>
    <row r="2413" spans="15:16">
      <c r="O2413" s="251" t="str">
        <f>IFERROR(INDEX('Pipe Table'!$A$3:$R$39,MATCH('WELD LOG'!N2413,'Pipe Table'!$A$3:$A$39,),MATCH('WELD LOG'!M2413,'Pipe Table'!$A$3:$R$3,0)),"")</f>
        <v/>
      </c>
      <c r="P2413" s="601">
        <f t="shared" si="37"/>
        <v>0</v>
      </c>
    </row>
    <row r="2414" spans="15:16">
      <c r="O2414" s="251" t="str">
        <f>IFERROR(INDEX('Pipe Table'!$A$3:$R$39,MATCH('WELD LOG'!N2414,'Pipe Table'!$A$3:$A$39,),MATCH('WELD LOG'!M2414,'Pipe Table'!$A$3:$R$3,0)),"")</f>
        <v/>
      </c>
      <c r="P2414" s="601">
        <f t="shared" si="37"/>
        <v>0</v>
      </c>
    </row>
    <row r="2415" spans="15:16">
      <c r="O2415" s="251" t="str">
        <f>IFERROR(INDEX('Pipe Table'!$A$3:$R$39,MATCH('WELD LOG'!N2415,'Pipe Table'!$A$3:$A$39,),MATCH('WELD LOG'!M2415,'Pipe Table'!$A$3:$R$3,0)),"")</f>
        <v/>
      </c>
      <c r="P2415" s="601">
        <f t="shared" si="37"/>
        <v>0</v>
      </c>
    </row>
    <row r="2416" spans="15:16">
      <c r="O2416" s="251" t="str">
        <f>IFERROR(INDEX('Pipe Table'!$A$3:$R$39,MATCH('WELD LOG'!N2416,'Pipe Table'!$A$3:$A$39,),MATCH('WELD LOG'!M2416,'Pipe Table'!$A$3:$R$3,0)),"")</f>
        <v/>
      </c>
      <c r="P2416" s="601">
        <f t="shared" si="37"/>
        <v>0</v>
      </c>
    </row>
    <row r="2417" spans="15:16">
      <c r="O2417" s="251" t="str">
        <f>IFERROR(INDEX('Pipe Table'!$A$3:$R$39,MATCH('WELD LOG'!N2417,'Pipe Table'!$A$3:$A$39,),MATCH('WELD LOG'!M2417,'Pipe Table'!$A$3:$R$3,0)),"")</f>
        <v/>
      </c>
      <c r="P2417" s="601">
        <f t="shared" si="37"/>
        <v>0</v>
      </c>
    </row>
    <row r="2418" spans="15:16">
      <c r="O2418" s="251" t="str">
        <f>IFERROR(INDEX('Pipe Table'!$A$3:$R$39,MATCH('WELD LOG'!N2418,'Pipe Table'!$A$3:$A$39,),MATCH('WELD LOG'!M2418,'Pipe Table'!$A$3:$R$3,0)),"")</f>
        <v/>
      </c>
      <c r="P2418" s="601">
        <f t="shared" si="37"/>
        <v>0</v>
      </c>
    </row>
    <row r="2419" spans="15:16">
      <c r="O2419" s="251" t="str">
        <f>IFERROR(INDEX('Pipe Table'!$A$3:$R$39,MATCH('WELD LOG'!N2419,'Pipe Table'!$A$3:$A$39,),MATCH('WELD LOG'!M2419,'Pipe Table'!$A$3:$R$3,0)),"")</f>
        <v/>
      </c>
      <c r="P2419" s="601">
        <f t="shared" si="37"/>
        <v>0</v>
      </c>
    </row>
    <row r="2420" spans="15:16">
      <c r="O2420" s="251" t="str">
        <f>IFERROR(INDEX('Pipe Table'!$A$3:$R$39,MATCH('WELD LOG'!N2420,'Pipe Table'!$A$3:$A$39,),MATCH('WELD LOG'!M2420,'Pipe Table'!$A$3:$R$3,0)),"")</f>
        <v/>
      </c>
      <c r="P2420" s="601">
        <f t="shared" si="37"/>
        <v>0</v>
      </c>
    </row>
    <row r="2421" spans="15:16">
      <c r="O2421" s="251" t="str">
        <f>IFERROR(INDEX('Pipe Table'!$A$3:$R$39,MATCH('WELD LOG'!N2421,'Pipe Table'!$A$3:$A$39,),MATCH('WELD LOG'!M2421,'Pipe Table'!$A$3:$R$3,0)),"")</f>
        <v/>
      </c>
      <c r="P2421" s="601">
        <f t="shared" si="37"/>
        <v>0</v>
      </c>
    </row>
    <row r="2422" spans="15:16">
      <c r="O2422" s="251" t="str">
        <f>IFERROR(INDEX('Pipe Table'!$A$3:$R$39,MATCH('WELD LOG'!N2422,'Pipe Table'!$A$3:$A$39,),MATCH('WELD LOG'!M2422,'Pipe Table'!$A$3:$R$3,0)),"")</f>
        <v/>
      </c>
      <c r="P2422" s="601">
        <f t="shared" si="37"/>
        <v>0</v>
      </c>
    </row>
    <row r="2423" spans="15:16">
      <c r="O2423" s="251" t="str">
        <f>IFERROR(INDEX('Pipe Table'!$A$3:$R$39,MATCH('WELD LOG'!N2423,'Pipe Table'!$A$3:$A$39,),MATCH('WELD LOG'!M2423,'Pipe Table'!$A$3:$R$3,0)),"")</f>
        <v/>
      </c>
      <c r="P2423" s="601">
        <f t="shared" si="37"/>
        <v>0</v>
      </c>
    </row>
    <row r="2424" spans="15:16">
      <c r="O2424" s="251" t="str">
        <f>IFERROR(INDEX('Pipe Table'!$A$3:$R$39,MATCH('WELD LOG'!N2424,'Pipe Table'!$A$3:$A$39,),MATCH('WELD LOG'!M2424,'Pipe Table'!$A$3:$R$3,0)),"")</f>
        <v/>
      </c>
      <c r="P2424" s="601">
        <f t="shared" si="37"/>
        <v>0</v>
      </c>
    </row>
    <row r="2425" spans="15:16">
      <c r="O2425" s="251" t="str">
        <f>IFERROR(INDEX('Pipe Table'!$A$3:$R$39,MATCH('WELD LOG'!N2425,'Pipe Table'!$A$3:$A$39,),MATCH('WELD LOG'!M2425,'Pipe Table'!$A$3:$R$3,0)),"")</f>
        <v/>
      </c>
      <c r="P2425" s="601">
        <f t="shared" si="37"/>
        <v>0</v>
      </c>
    </row>
    <row r="2426" spans="15:16">
      <c r="O2426" s="251" t="str">
        <f>IFERROR(INDEX('Pipe Table'!$A$3:$R$39,MATCH('WELD LOG'!N2426,'Pipe Table'!$A$3:$A$39,),MATCH('WELD LOG'!M2426,'Pipe Table'!$A$3:$R$3,0)),"")</f>
        <v/>
      </c>
      <c r="P2426" s="601">
        <f t="shared" si="37"/>
        <v>0</v>
      </c>
    </row>
    <row r="2427" spans="15:16">
      <c r="O2427" s="251" t="str">
        <f>IFERROR(INDEX('Pipe Table'!$A$3:$R$39,MATCH('WELD LOG'!N2427,'Pipe Table'!$A$3:$A$39,),MATCH('WELD LOG'!M2427,'Pipe Table'!$A$3:$R$3,0)),"")</f>
        <v/>
      </c>
      <c r="P2427" s="601">
        <f t="shared" si="37"/>
        <v>0</v>
      </c>
    </row>
    <row r="2428" spans="15:16">
      <c r="O2428" s="251" t="str">
        <f>IFERROR(INDEX('Pipe Table'!$A$3:$R$39,MATCH('WELD LOG'!N2428,'Pipe Table'!$A$3:$A$39,),MATCH('WELD LOG'!M2428,'Pipe Table'!$A$3:$R$3,0)),"")</f>
        <v/>
      </c>
      <c r="P2428" s="601">
        <f t="shared" si="37"/>
        <v>0</v>
      </c>
    </row>
    <row r="2429" spans="15:16">
      <c r="O2429" s="251" t="str">
        <f>IFERROR(INDEX('Pipe Table'!$A$3:$R$39,MATCH('WELD LOG'!N2429,'Pipe Table'!$A$3:$A$39,),MATCH('WELD LOG'!M2429,'Pipe Table'!$A$3:$R$3,0)),"")</f>
        <v/>
      </c>
      <c r="P2429" s="601">
        <f t="shared" si="37"/>
        <v>0</v>
      </c>
    </row>
    <row r="2430" spans="15:16">
      <c r="O2430" s="251" t="str">
        <f>IFERROR(INDEX('Pipe Table'!$A$3:$R$39,MATCH('WELD LOG'!N2430,'Pipe Table'!$A$3:$A$39,),MATCH('WELD LOG'!M2430,'Pipe Table'!$A$3:$R$3,0)),"")</f>
        <v/>
      </c>
      <c r="P2430" s="601">
        <f t="shared" si="37"/>
        <v>0</v>
      </c>
    </row>
    <row r="2431" spans="15:16">
      <c r="O2431" s="251" t="str">
        <f>IFERROR(INDEX('Pipe Table'!$A$3:$R$39,MATCH('WELD LOG'!N2431,'Pipe Table'!$A$3:$A$39,),MATCH('WELD LOG'!M2431,'Pipe Table'!$A$3:$R$3,0)),"")</f>
        <v/>
      </c>
      <c r="P2431" s="601">
        <f t="shared" si="37"/>
        <v>0</v>
      </c>
    </row>
    <row r="2432" spans="15:16">
      <c r="O2432" s="251" t="str">
        <f>IFERROR(INDEX('Pipe Table'!$A$3:$R$39,MATCH('WELD LOG'!N2432,'Pipe Table'!$A$3:$A$39,),MATCH('WELD LOG'!M2432,'Pipe Table'!$A$3:$R$3,0)),"")</f>
        <v/>
      </c>
      <c r="P2432" s="601">
        <f t="shared" si="37"/>
        <v>0</v>
      </c>
    </row>
    <row r="2433" spans="15:16">
      <c r="O2433" s="251" t="str">
        <f>IFERROR(INDEX('Pipe Table'!$A$3:$R$39,MATCH('WELD LOG'!N2433,'Pipe Table'!$A$3:$A$39,),MATCH('WELD LOG'!M2433,'Pipe Table'!$A$3:$R$3,0)),"")</f>
        <v/>
      </c>
      <c r="P2433" s="601">
        <f t="shared" si="37"/>
        <v>0</v>
      </c>
    </row>
    <row r="2434" spans="15:16">
      <c r="O2434" s="251" t="str">
        <f>IFERROR(INDEX('Pipe Table'!$A$3:$R$39,MATCH('WELD LOG'!N2434,'Pipe Table'!$A$3:$A$39,),MATCH('WELD LOG'!M2434,'Pipe Table'!$A$3:$R$3,0)),"")</f>
        <v/>
      </c>
      <c r="P2434" s="601">
        <f t="shared" si="37"/>
        <v>0</v>
      </c>
    </row>
    <row r="2435" spans="15:16">
      <c r="O2435" s="251" t="str">
        <f>IFERROR(INDEX('Pipe Table'!$A$3:$R$39,MATCH('WELD LOG'!N2435,'Pipe Table'!$A$3:$A$39,),MATCH('WELD LOG'!M2435,'Pipe Table'!$A$3:$R$3,0)),"")</f>
        <v/>
      </c>
      <c r="P2435" s="601">
        <f t="shared" si="37"/>
        <v>0</v>
      </c>
    </row>
    <row r="2436" spans="15:16">
      <c r="O2436" s="251" t="str">
        <f>IFERROR(INDEX('Pipe Table'!$A$3:$R$39,MATCH('WELD LOG'!N2436,'Pipe Table'!$A$3:$A$39,),MATCH('WELD LOG'!M2436,'Pipe Table'!$A$3:$R$3,0)),"")</f>
        <v/>
      </c>
      <c r="P2436" s="601">
        <f t="shared" si="37"/>
        <v>0</v>
      </c>
    </row>
    <row r="2437" spans="15:16">
      <c r="O2437" s="251" t="str">
        <f>IFERROR(INDEX('Pipe Table'!$A$3:$R$39,MATCH('WELD LOG'!N2437,'Pipe Table'!$A$3:$A$39,),MATCH('WELD LOG'!M2437,'Pipe Table'!$A$3:$R$3,0)),"")</f>
        <v/>
      </c>
      <c r="P2437" s="601">
        <f t="shared" si="37"/>
        <v>0</v>
      </c>
    </row>
    <row r="2438" spans="15:16">
      <c r="O2438" s="251" t="str">
        <f>IFERROR(INDEX('Pipe Table'!$A$3:$R$39,MATCH('WELD LOG'!N2438,'Pipe Table'!$A$3:$A$39,),MATCH('WELD LOG'!M2438,'Pipe Table'!$A$3:$R$3,0)),"")</f>
        <v/>
      </c>
      <c r="P2438" s="601">
        <f t="shared" ref="P2438:P2501" si="38">N2438*PI()</f>
        <v>0</v>
      </c>
    </row>
    <row r="2439" spans="15:16">
      <c r="O2439" s="251" t="str">
        <f>IFERROR(INDEX('Pipe Table'!$A$3:$R$39,MATCH('WELD LOG'!N2439,'Pipe Table'!$A$3:$A$39,),MATCH('WELD LOG'!M2439,'Pipe Table'!$A$3:$R$3,0)),"")</f>
        <v/>
      </c>
      <c r="P2439" s="601">
        <f t="shared" si="38"/>
        <v>0</v>
      </c>
    </row>
    <row r="2440" spans="15:16">
      <c r="O2440" s="251" t="str">
        <f>IFERROR(INDEX('Pipe Table'!$A$3:$R$39,MATCH('WELD LOG'!N2440,'Pipe Table'!$A$3:$A$39,),MATCH('WELD LOG'!M2440,'Pipe Table'!$A$3:$R$3,0)),"")</f>
        <v/>
      </c>
      <c r="P2440" s="601">
        <f t="shared" si="38"/>
        <v>0</v>
      </c>
    </row>
    <row r="2441" spans="15:16">
      <c r="O2441" s="251" t="str">
        <f>IFERROR(INDEX('Pipe Table'!$A$3:$R$39,MATCH('WELD LOG'!N2441,'Pipe Table'!$A$3:$A$39,),MATCH('WELD LOG'!M2441,'Pipe Table'!$A$3:$R$3,0)),"")</f>
        <v/>
      </c>
      <c r="P2441" s="601">
        <f t="shared" si="38"/>
        <v>0</v>
      </c>
    </row>
    <row r="2442" spans="15:16">
      <c r="O2442" s="251" t="str">
        <f>IFERROR(INDEX('Pipe Table'!$A$3:$R$39,MATCH('WELD LOG'!N2442,'Pipe Table'!$A$3:$A$39,),MATCH('WELD LOG'!M2442,'Pipe Table'!$A$3:$R$3,0)),"")</f>
        <v/>
      </c>
      <c r="P2442" s="601">
        <f t="shared" si="38"/>
        <v>0</v>
      </c>
    </row>
    <row r="2443" spans="15:16">
      <c r="O2443" s="251" t="str">
        <f>IFERROR(INDEX('Pipe Table'!$A$3:$R$39,MATCH('WELD LOG'!N2443,'Pipe Table'!$A$3:$A$39,),MATCH('WELD LOG'!M2443,'Pipe Table'!$A$3:$R$3,0)),"")</f>
        <v/>
      </c>
      <c r="P2443" s="601">
        <f t="shared" si="38"/>
        <v>0</v>
      </c>
    </row>
    <row r="2444" spans="15:16">
      <c r="O2444" s="251" t="str">
        <f>IFERROR(INDEX('Pipe Table'!$A$3:$R$39,MATCH('WELD LOG'!N2444,'Pipe Table'!$A$3:$A$39,),MATCH('WELD LOG'!M2444,'Pipe Table'!$A$3:$R$3,0)),"")</f>
        <v/>
      </c>
      <c r="P2444" s="601">
        <f t="shared" si="38"/>
        <v>0</v>
      </c>
    </row>
    <row r="2445" spans="15:16">
      <c r="O2445" s="251" t="str">
        <f>IFERROR(INDEX('Pipe Table'!$A$3:$R$39,MATCH('WELD LOG'!N2445,'Pipe Table'!$A$3:$A$39,),MATCH('WELD LOG'!M2445,'Pipe Table'!$A$3:$R$3,0)),"")</f>
        <v/>
      </c>
      <c r="P2445" s="601">
        <f t="shared" si="38"/>
        <v>0</v>
      </c>
    </row>
    <row r="2446" spans="15:16">
      <c r="O2446" s="251" t="str">
        <f>IFERROR(INDEX('Pipe Table'!$A$3:$R$39,MATCH('WELD LOG'!N2446,'Pipe Table'!$A$3:$A$39,),MATCH('WELD LOG'!M2446,'Pipe Table'!$A$3:$R$3,0)),"")</f>
        <v/>
      </c>
      <c r="P2446" s="601">
        <f t="shared" si="38"/>
        <v>0</v>
      </c>
    </row>
    <row r="2447" spans="15:16">
      <c r="O2447" s="251" t="str">
        <f>IFERROR(INDEX('Pipe Table'!$A$3:$R$39,MATCH('WELD LOG'!N2447,'Pipe Table'!$A$3:$A$39,),MATCH('WELD LOG'!M2447,'Pipe Table'!$A$3:$R$3,0)),"")</f>
        <v/>
      </c>
      <c r="P2447" s="601">
        <f t="shared" si="38"/>
        <v>0</v>
      </c>
    </row>
    <row r="2448" spans="15:16">
      <c r="O2448" s="251" t="str">
        <f>IFERROR(INDEX('Pipe Table'!$A$3:$R$39,MATCH('WELD LOG'!N2448,'Pipe Table'!$A$3:$A$39,),MATCH('WELD LOG'!M2448,'Pipe Table'!$A$3:$R$3,0)),"")</f>
        <v/>
      </c>
      <c r="P2448" s="601">
        <f t="shared" si="38"/>
        <v>0</v>
      </c>
    </row>
    <row r="2449" spans="15:16">
      <c r="O2449" s="251" t="str">
        <f>IFERROR(INDEX('Pipe Table'!$A$3:$R$39,MATCH('WELD LOG'!N2449,'Pipe Table'!$A$3:$A$39,),MATCH('WELD LOG'!M2449,'Pipe Table'!$A$3:$R$3,0)),"")</f>
        <v/>
      </c>
      <c r="P2449" s="601">
        <f t="shared" si="38"/>
        <v>0</v>
      </c>
    </row>
    <row r="2450" spans="15:16">
      <c r="O2450" s="251" t="str">
        <f>IFERROR(INDEX('Pipe Table'!$A$3:$R$39,MATCH('WELD LOG'!N2450,'Pipe Table'!$A$3:$A$39,),MATCH('WELD LOG'!M2450,'Pipe Table'!$A$3:$R$3,0)),"")</f>
        <v/>
      </c>
      <c r="P2450" s="601">
        <f t="shared" si="38"/>
        <v>0</v>
      </c>
    </row>
    <row r="2451" spans="15:16">
      <c r="O2451" s="251" t="str">
        <f>IFERROR(INDEX('Pipe Table'!$A$3:$R$39,MATCH('WELD LOG'!N2451,'Pipe Table'!$A$3:$A$39,),MATCH('WELD LOG'!M2451,'Pipe Table'!$A$3:$R$3,0)),"")</f>
        <v/>
      </c>
      <c r="P2451" s="601">
        <f t="shared" si="38"/>
        <v>0</v>
      </c>
    </row>
    <row r="2452" spans="15:16">
      <c r="O2452" s="251" t="str">
        <f>IFERROR(INDEX('Pipe Table'!$A$3:$R$39,MATCH('WELD LOG'!N2452,'Pipe Table'!$A$3:$A$39,),MATCH('WELD LOG'!M2452,'Pipe Table'!$A$3:$R$3,0)),"")</f>
        <v/>
      </c>
      <c r="P2452" s="601">
        <f t="shared" si="38"/>
        <v>0</v>
      </c>
    </row>
    <row r="2453" spans="15:16">
      <c r="O2453" s="251" t="str">
        <f>IFERROR(INDEX('Pipe Table'!$A$3:$R$39,MATCH('WELD LOG'!N2453,'Pipe Table'!$A$3:$A$39,),MATCH('WELD LOG'!M2453,'Pipe Table'!$A$3:$R$3,0)),"")</f>
        <v/>
      </c>
      <c r="P2453" s="601">
        <f t="shared" si="38"/>
        <v>0</v>
      </c>
    </row>
    <row r="2454" spans="15:16">
      <c r="O2454" s="251" t="str">
        <f>IFERROR(INDEX('Pipe Table'!$A$3:$R$39,MATCH('WELD LOG'!N2454,'Pipe Table'!$A$3:$A$39,),MATCH('WELD LOG'!M2454,'Pipe Table'!$A$3:$R$3,0)),"")</f>
        <v/>
      </c>
      <c r="P2454" s="601">
        <f t="shared" si="38"/>
        <v>0</v>
      </c>
    </row>
    <row r="2455" spans="15:16">
      <c r="O2455" s="251" t="str">
        <f>IFERROR(INDEX('Pipe Table'!$A$3:$R$39,MATCH('WELD LOG'!N2455,'Pipe Table'!$A$3:$A$39,),MATCH('WELD LOG'!M2455,'Pipe Table'!$A$3:$R$3,0)),"")</f>
        <v/>
      </c>
      <c r="P2455" s="601">
        <f t="shared" si="38"/>
        <v>0</v>
      </c>
    </row>
    <row r="2456" spans="15:16">
      <c r="O2456" s="251" t="str">
        <f>IFERROR(INDEX('Pipe Table'!$A$3:$R$39,MATCH('WELD LOG'!N2456,'Pipe Table'!$A$3:$A$39,),MATCH('WELD LOG'!M2456,'Pipe Table'!$A$3:$R$3,0)),"")</f>
        <v/>
      </c>
      <c r="P2456" s="601">
        <f t="shared" si="38"/>
        <v>0</v>
      </c>
    </row>
    <row r="2457" spans="15:16">
      <c r="O2457" s="251" t="str">
        <f>IFERROR(INDEX('Pipe Table'!$A$3:$R$39,MATCH('WELD LOG'!N2457,'Pipe Table'!$A$3:$A$39,),MATCH('WELD LOG'!M2457,'Pipe Table'!$A$3:$R$3,0)),"")</f>
        <v/>
      </c>
      <c r="P2457" s="601">
        <f t="shared" si="38"/>
        <v>0</v>
      </c>
    </row>
    <row r="2458" spans="15:16">
      <c r="O2458" s="251" t="str">
        <f>IFERROR(INDEX('Pipe Table'!$A$3:$R$39,MATCH('WELD LOG'!N2458,'Pipe Table'!$A$3:$A$39,),MATCH('WELD LOG'!M2458,'Pipe Table'!$A$3:$R$3,0)),"")</f>
        <v/>
      </c>
      <c r="P2458" s="601">
        <f t="shared" si="38"/>
        <v>0</v>
      </c>
    </row>
    <row r="2459" spans="15:16">
      <c r="O2459" s="251" t="str">
        <f>IFERROR(INDEX('Pipe Table'!$A$3:$R$39,MATCH('WELD LOG'!N2459,'Pipe Table'!$A$3:$A$39,),MATCH('WELD LOG'!M2459,'Pipe Table'!$A$3:$R$3,0)),"")</f>
        <v/>
      </c>
      <c r="P2459" s="601">
        <f t="shared" si="38"/>
        <v>0</v>
      </c>
    </row>
    <row r="2460" spans="15:16">
      <c r="O2460" s="251" t="str">
        <f>IFERROR(INDEX('Pipe Table'!$A$3:$R$39,MATCH('WELD LOG'!N2460,'Pipe Table'!$A$3:$A$39,),MATCH('WELD LOG'!M2460,'Pipe Table'!$A$3:$R$3,0)),"")</f>
        <v/>
      </c>
      <c r="P2460" s="601">
        <f t="shared" si="38"/>
        <v>0</v>
      </c>
    </row>
    <row r="2461" spans="15:16">
      <c r="O2461" s="251" t="str">
        <f>IFERROR(INDEX('Pipe Table'!$A$3:$R$39,MATCH('WELD LOG'!N2461,'Pipe Table'!$A$3:$A$39,),MATCH('WELD LOG'!M2461,'Pipe Table'!$A$3:$R$3,0)),"")</f>
        <v/>
      </c>
      <c r="P2461" s="601">
        <f t="shared" si="38"/>
        <v>0</v>
      </c>
    </row>
    <row r="2462" spans="15:16">
      <c r="O2462" s="251" t="str">
        <f>IFERROR(INDEX('Pipe Table'!$A$3:$R$39,MATCH('WELD LOG'!N2462,'Pipe Table'!$A$3:$A$39,),MATCH('WELD LOG'!M2462,'Pipe Table'!$A$3:$R$3,0)),"")</f>
        <v/>
      </c>
      <c r="P2462" s="601">
        <f t="shared" si="38"/>
        <v>0</v>
      </c>
    </row>
    <row r="2463" spans="15:16">
      <c r="O2463" s="251" t="str">
        <f>IFERROR(INDEX('Pipe Table'!$A$3:$R$39,MATCH('WELD LOG'!N2463,'Pipe Table'!$A$3:$A$39,),MATCH('WELD LOG'!M2463,'Pipe Table'!$A$3:$R$3,0)),"")</f>
        <v/>
      </c>
      <c r="P2463" s="601">
        <f t="shared" si="38"/>
        <v>0</v>
      </c>
    </row>
    <row r="2464" spans="15:16">
      <c r="O2464" s="251" t="str">
        <f>IFERROR(INDEX('Pipe Table'!$A$3:$R$39,MATCH('WELD LOG'!N2464,'Pipe Table'!$A$3:$A$39,),MATCH('WELD LOG'!M2464,'Pipe Table'!$A$3:$R$3,0)),"")</f>
        <v/>
      </c>
      <c r="P2464" s="601">
        <f t="shared" si="38"/>
        <v>0</v>
      </c>
    </row>
    <row r="2465" spans="15:16">
      <c r="O2465" s="251" t="str">
        <f>IFERROR(INDEX('Pipe Table'!$A$3:$R$39,MATCH('WELD LOG'!N2465,'Pipe Table'!$A$3:$A$39,),MATCH('WELD LOG'!M2465,'Pipe Table'!$A$3:$R$3,0)),"")</f>
        <v/>
      </c>
      <c r="P2465" s="601">
        <f t="shared" si="38"/>
        <v>0</v>
      </c>
    </row>
    <row r="2466" spans="15:16">
      <c r="O2466" s="251" t="str">
        <f>IFERROR(INDEX('Pipe Table'!$A$3:$R$39,MATCH('WELD LOG'!N2466,'Pipe Table'!$A$3:$A$39,),MATCH('WELD LOG'!M2466,'Pipe Table'!$A$3:$R$3,0)),"")</f>
        <v/>
      </c>
      <c r="P2466" s="601">
        <f t="shared" si="38"/>
        <v>0</v>
      </c>
    </row>
    <row r="2467" spans="15:16">
      <c r="O2467" s="251" t="str">
        <f>IFERROR(INDEX('Pipe Table'!$A$3:$R$39,MATCH('WELD LOG'!N2467,'Pipe Table'!$A$3:$A$39,),MATCH('WELD LOG'!M2467,'Pipe Table'!$A$3:$R$3,0)),"")</f>
        <v/>
      </c>
      <c r="P2467" s="601">
        <f t="shared" si="38"/>
        <v>0</v>
      </c>
    </row>
    <row r="2468" spans="15:16">
      <c r="O2468" s="251" t="str">
        <f>IFERROR(INDEX('Pipe Table'!$A$3:$R$39,MATCH('WELD LOG'!N2468,'Pipe Table'!$A$3:$A$39,),MATCH('WELD LOG'!M2468,'Pipe Table'!$A$3:$R$3,0)),"")</f>
        <v/>
      </c>
      <c r="P2468" s="601">
        <f t="shared" si="38"/>
        <v>0</v>
      </c>
    </row>
    <row r="2469" spans="15:16">
      <c r="O2469" s="251" t="str">
        <f>IFERROR(INDEX('Pipe Table'!$A$3:$R$39,MATCH('WELD LOG'!N2469,'Pipe Table'!$A$3:$A$39,),MATCH('WELD LOG'!M2469,'Pipe Table'!$A$3:$R$3,0)),"")</f>
        <v/>
      </c>
      <c r="P2469" s="601">
        <f t="shared" si="38"/>
        <v>0</v>
      </c>
    </row>
    <row r="2470" spans="15:16">
      <c r="O2470" s="251" t="str">
        <f>IFERROR(INDEX('Pipe Table'!$A$3:$R$39,MATCH('WELD LOG'!N2470,'Pipe Table'!$A$3:$A$39,),MATCH('WELD LOG'!M2470,'Pipe Table'!$A$3:$R$3,0)),"")</f>
        <v/>
      </c>
      <c r="P2470" s="601">
        <f t="shared" si="38"/>
        <v>0</v>
      </c>
    </row>
    <row r="2471" spans="15:16">
      <c r="O2471" s="251" t="str">
        <f>IFERROR(INDEX('Pipe Table'!$A$3:$R$39,MATCH('WELD LOG'!N2471,'Pipe Table'!$A$3:$A$39,),MATCH('WELD LOG'!M2471,'Pipe Table'!$A$3:$R$3,0)),"")</f>
        <v/>
      </c>
      <c r="P2471" s="601">
        <f t="shared" si="38"/>
        <v>0</v>
      </c>
    </row>
    <row r="2472" spans="15:16">
      <c r="O2472" s="251" t="str">
        <f>IFERROR(INDEX('Pipe Table'!$A$3:$R$39,MATCH('WELD LOG'!N2472,'Pipe Table'!$A$3:$A$39,),MATCH('WELD LOG'!M2472,'Pipe Table'!$A$3:$R$3,0)),"")</f>
        <v/>
      </c>
      <c r="P2472" s="601">
        <f t="shared" si="38"/>
        <v>0</v>
      </c>
    </row>
    <row r="2473" spans="15:16">
      <c r="O2473" s="251" t="str">
        <f>IFERROR(INDEX('Pipe Table'!$A$3:$R$39,MATCH('WELD LOG'!N2473,'Pipe Table'!$A$3:$A$39,),MATCH('WELD LOG'!M2473,'Pipe Table'!$A$3:$R$3,0)),"")</f>
        <v/>
      </c>
      <c r="P2473" s="601">
        <f t="shared" si="38"/>
        <v>0</v>
      </c>
    </row>
    <row r="2474" spans="15:16">
      <c r="O2474" s="251" t="str">
        <f>IFERROR(INDEX('Pipe Table'!$A$3:$R$39,MATCH('WELD LOG'!N2474,'Pipe Table'!$A$3:$A$39,),MATCH('WELD LOG'!M2474,'Pipe Table'!$A$3:$R$3,0)),"")</f>
        <v/>
      </c>
      <c r="P2474" s="601">
        <f t="shared" si="38"/>
        <v>0</v>
      </c>
    </row>
    <row r="2475" spans="15:16">
      <c r="O2475" s="251" t="str">
        <f>IFERROR(INDEX('Pipe Table'!$A$3:$R$39,MATCH('WELD LOG'!N2475,'Pipe Table'!$A$3:$A$39,),MATCH('WELD LOG'!M2475,'Pipe Table'!$A$3:$R$3,0)),"")</f>
        <v/>
      </c>
      <c r="P2475" s="601">
        <f t="shared" si="38"/>
        <v>0</v>
      </c>
    </row>
    <row r="2476" spans="15:16">
      <c r="O2476" s="251" t="str">
        <f>IFERROR(INDEX('Pipe Table'!$A$3:$R$39,MATCH('WELD LOG'!N2476,'Pipe Table'!$A$3:$A$39,),MATCH('WELD LOG'!M2476,'Pipe Table'!$A$3:$R$3,0)),"")</f>
        <v/>
      </c>
      <c r="P2476" s="601">
        <f t="shared" si="38"/>
        <v>0</v>
      </c>
    </row>
    <row r="2477" spans="15:16">
      <c r="O2477" s="251" t="str">
        <f>IFERROR(INDEX('Pipe Table'!$A$3:$R$39,MATCH('WELD LOG'!N2477,'Pipe Table'!$A$3:$A$39,),MATCH('WELD LOG'!M2477,'Pipe Table'!$A$3:$R$3,0)),"")</f>
        <v/>
      </c>
      <c r="P2477" s="601">
        <f t="shared" si="38"/>
        <v>0</v>
      </c>
    </row>
    <row r="2478" spans="15:16">
      <c r="O2478" s="251" t="str">
        <f>IFERROR(INDEX('Pipe Table'!$A$3:$R$39,MATCH('WELD LOG'!N2478,'Pipe Table'!$A$3:$A$39,),MATCH('WELD LOG'!M2478,'Pipe Table'!$A$3:$R$3,0)),"")</f>
        <v/>
      </c>
      <c r="P2478" s="601">
        <f t="shared" si="38"/>
        <v>0</v>
      </c>
    </row>
    <row r="2479" spans="15:16">
      <c r="O2479" s="251" t="str">
        <f>IFERROR(INDEX('Pipe Table'!$A$3:$R$39,MATCH('WELD LOG'!N2479,'Pipe Table'!$A$3:$A$39,),MATCH('WELD LOG'!M2479,'Pipe Table'!$A$3:$R$3,0)),"")</f>
        <v/>
      </c>
      <c r="P2479" s="601">
        <f t="shared" si="38"/>
        <v>0</v>
      </c>
    </row>
    <row r="2480" spans="15:16">
      <c r="O2480" s="251" t="str">
        <f>IFERROR(INDEX('Pipe Table'!$A$3:$R$39,MATCH('WELD LOG'!N2480,'Pipe Table'!$A$3:$A$39,),MATCH('WELD LOG'!M2480,'Pipe Table'!$A$3:$R$3,0)),"")</f>
        <v/>
      </c>
      <c r="P2480" s="601">
        <f t="shared" si="38"/>
        <v>0</v>
      </c>
    </row>
    <row r="2481" spans="15:16">
      <c r="O2481" s="251" t="str">
        <f>IFERROR(INDEX('Pipe Table'!$A$3:$R$39,MATCH('WELD LOG'!N2481,'Pipe Table'!$A$3:$A$39,),MATCH('WELD LOG'!M2481,'Pipe Table'!$A$3:$R$3,0)),"")</f>
        <v/>
      </c>
      <c r="P2481" s="601">
        <f t="shared" si="38"/>
        <v>0</v>
      </c>
    </row>
    <row r="2482" spans="15:16">
      <c r="O2482" s="251" t="str">
        <f>IFERROR(INDEX('Pipe Table'!$A$3:$R$39,MATCH('WELD LOG'!N2482,'Pipe Table'!$A$3:$A$39,),MATCH('WELD LOG'!M2482,'Pipe Table'!$A$3:$R$3,0)),"")</f>
        <v/>
      </c>
      <c r="P2482" s="601">
        <f t="shared" si="38"/>
        <v>0</v>
      </c>
    </row>
    <row r="2483" spans="15:16">
      <c r="O2483" s="251" t="str">
        <f>IFERROR(INDEX('Pipe Table'!$A$3:$R$39,MATCH('WELD LOG'!N2483,'Pipe Table'!$A$3:$A$39,),MATCH('WELD LOG'!M2483,'Pipe Table'!$A$3:$R$3,0)),"")</f>
        <v/>
      </c>
      <c r="P2483" s="601">
        <f t="shared" si="38"/>
        <v>0</v>
      </c>
    </row>
    <row r="2484" spans="15:16">
      <c r="O2484" s="251" t="str">
        <f>IFERROR(INDEX('Pipe Table'!$A$3:$R$39,MATCH('WELD LOG'!N2484,'Pipe Table'!$A$3:$A$39,),MATCH('WELD LOG'!M2484,'Pipe Table'!$A$3:$R$3,0)),"")</f>
        <v/>
      </c>
      <c r="P2484" s="601">
        <f t="shared" si="38"/>
        <v>0</v>
      </c>
    </row>
    <row r="2485" spans="15:16">
      <c r="O2485" s="251" t="str">
        <f>IFERROR(INDEX('Pipe Table'!$A$3:$R$39,MATCH('WELD LOG'!N2485,'Pipe Table'!$A$3:$A$39,),MATCH('WELD LOG'!M2485,'Pipe Table'!$A$3:$R$3,0)),"")</f>
        <v/>
      </c>
      <c r="P2485" s="601">
        <f t="shared" si="38"/>
        <v>0</v>
      </c>
    </row>
    <row r="2486" spans="15:16">
      <c r="O2486" s="251" t="str">
        <f>IFERROR(INDEX('Pipe Table'!$A$3:$R$39,MATCH('WELD LOG'!N2486,'Pipe Table'!$A$3:$A$39,),MATCH('WELD LOG'!M2486,'Pipe Table'!$A$3:$R$3,0)),"")</f>
        <v/>
      </c>
      <c r="P2486" s="601">
        <f t="shared" si="38"/>
        <v>0</v>
      </c>
    </row>
    <row r="2487" spans="15:16">
      <c r="O2487" s="251" t="str">
        <f>IFERROR(INDEX('Pipe Table'!$A$3:$R$39,MATCH('WELD LOG'!N2487,'Pipe Table'!$A$3:$A$39,),MATCH('WELD LOG'!M2487,'Pipe Table'!$A$3:$R$3,0)),"")</f>
        <v/>
      </c>
      <c r="P2487" s="601">
        <f t="shared" si="38"/>
        <v>0</v>
      </c>
    </row>
    <row r="2488" spans="15:16">
      <c r="O2488" s="251" t="str">
        <f>IFERROR(INDEX('Pipe Table'!$A$3:$R$39,MATCH('WELD LOG'!N2488,'Pipe Table'!$A$3:$A$39,),MATCH('WELD LOG'!M2488,'Pipe Table'!$A$3:$R$3,0)),"")</f>
        <v/>
      </c>
      <c r="P2488" s="601">
        <f t="shared" si="38"/>
        <v>0</v>
      </c>
    </row>
    <row r="2489" spans="15:16">
      <c r="O2489" s="251" t="str">
        <f>IFERROR(INDEX('Pipe Table'!$A$3:$R$39,MATCH('WELD LOG'!N2489,'Pipe Table'!$A$3:$A$39,),MATCH('WELD LOG'!M2489,'Pipe Table'!$A$3:$R$3,0)),"")</f>
        <v/>
      </c>
      <c r="P2489" s="601">
        <f t="shared" si="38"/>
        <v>0</v>
      </c>
    </row>
    <row r="2490" spans="15:16">
      <c r="O2490" s="251" t="str">
        <f>IFERROR(INDEX('Pipe Table'!$A$3:$R$39,MATCH('WELD LOG'!N2490,'Pipe Table'!$A$3:$A$39,),MATCH('WELD LOG'!M2490,'Pipe Table'!$A$3:$R$3,0)),"")</f>
        <v/>
      </c>
      <c r="P2490" s="601">
        <f t="shared" si="38"/>
        <v>0</v>
      </c>
    </row>
    <row r="2491" spans="15:16">
      <c r="O2491" s="251" t="str">
        <f>IFERROR(INDEX('Pipe Table'!$A$3:$R$39,MATCH('WELD LOG'!N2491,'Pipe Table'!$A$3:$A$39,),MATCH('WELD LOG'!M2491,'Pipe Table'!$A$3:$R$3,0)),"")</f>
        <v/>
      </c>
      <c r="P2491" s="601">
        <f t="shared" si="38"/>
        <v>0</v>
      </c>
    </row>
    <row r="2492" spans="15:16">
      <c r="O2492" s="251" t="str">
        <f>IFERROR(INDEX('Pipe Table'!$A$3:$R$39,MATCH('WELD LOG'!N2492,'Pipe Table'!$A$3:$A$39,),MATCH('WELD LOG'!M2492,'Pipe Table'!$A$3:$R$3,0)),"")</f>
        <v/>
      </c>
      <c r="P2492" s="601">
        <f t="shared" si="38"/>
        <v>0</v>
      </c>
    </row>
    <row r="2493" spans="15:16">
      <c r="O2493" s="251" t="str">
        <f>IFERROR(INDEX('Pipe Table'!$A$3:$R$39,MATCH('WELD LOG'!N2493,'Pipe Table'!$A$3:$A$39,),MATCH('WELD LOG'!M2493,'Pipe Table'!$A$3:$R$3,0)),"")</f>
        <v/>
      </c>
      <c r="P2493" s="601">
        <f t="shared" si="38"/>
        <v>0</v>
      </c>
    </row>
    <row r="2494" spans="15:16">
      <c r="O2494" s="251" t="str">
        <f>IFERROR(INDEX('Pipe Table'!$A$3:$R$39,MATCH('WELD LOG'!N2494,'Pipe Table'!$A$3:$A$39,),MATCH('WELD LOG'!M2494,'Pipe Table'!$A$3:$R$3,0)),"")</f>
        <v/>
      </c>
      <c r="P2494" s="601">
        <f t="shared" si="38"/>
        <v>0</v>
      </c>
    </row>
    <row r="2495" spans="15:16">
      <c r="O2495" s="251" t="str">
        <f>IFERROR(INDEX('Pipe Table'!$A$3:$R$39,MATCH('WELD LOG'!N2495,'Pipe Table'!$A$3:$A$39,),MATCH('WELD LOG'!M2495,'Pipe Table'!$A$3:$R$3,0)),"")</f>
        <v/>
      </c>
      <c r="P2495" s="601">
        <f t="shared" si="38"/>
        <v>0</v>
      </c>
    </row>
    <row r="2496" spans="15:16">
      <c r="O2496" s="251" t="str">
        <f>IFERROR(INDEX('Pipe Table'!$A$3:$R$39,MATCH('WELD LOG'!N2496,'Pipe Table'!$A$3:$A$39,),MATCH('WELD LOG'!M2496,'Pipe Table'!$A$3:$R$3,0)),"")</f>
        <v/>
      </c>
      <c r="P2496" s="601">
        <f t="shared" si="38"/>
        <v>0</v>
      </c>
    </row>
    <row r="2497" spans="15:16">
      <c r="O2497" s="251" t="str">
        <f>IFERROR(INDEX('Pipe Table'!$A$3:$R$39,MATCH('WELD LOG'!N2497,'Pipe Table'!$A$3:$A$39,),MATCH('WELD LOG'!M2497,'Pipe Table'!$A$3:$R$3,0)),"")</f>
        <v/>
      </c>
      <c r="P2497" s="601">
        <f t="shared" si="38"/>
        <v>0</v>
      </c>
    </row>
    <row r="2498" spans="15:16">
      <c r="O2498" s="251" t="str">
        <f>IFERROR(INDEX('Pipe Table'!$A$3:$R$39,MATCH('WELD LOG'!N2498,'Pipe Table'!$A$3:$A$39,),MATCH('WELD LOG'!M2498,'Pipe Table'!$A$3:$R$3,0)),"")</f>
        <v/>
      </c>
      <c r="P2498" s="601">
        <f t="shared" si="38"/>
        <v>0</v>
      </c>
    </row>
    <row r="2499" spans="15:16">
      <c r="O2499" s="251" t="str">
        <f>IFERROR(INDEX('Pipe Table'!$A$3:$R$39,MATCH('WELD LOG'!N2499,'Pipe Table'!$A$3:$A$39,),MATCH('WELD LOG'!M2499,'Pipe Table'!$A$3:$R$3,0)),"")</f>
        <v/>
      </c>
      <c r="P2499" s="601">
        <f t="shared" si="38"/>
        <v>0</v>
      </c>
    </row>
    <row r="2500" spans="15:16">
      <c r="O2500" s="251" t="str">
        <f>IFERROR(INDEX('Pipe Table'!$A$3:$R$39,MATCH('WELD LOG'!N2500,'Pipe Table'!$A$3:$A$39,),MATCH('WELD LOG'!M2500,'Pipe Table'!$A$3:$R$3,0)),"")</f>
        <v/>
      </c>
      <c r="P2500" s="601">
        <f t="shared" si="38"/>
        <v>0</v>
      </c>
    </row>
    <row r="2501" spans="15:16">
      <c r="O2501" s="251" t="str">
        <f>IFERROR(INDEX('Pipe Table'!$A$3:$R$39,MATCH('WELD LOG'!N2501,'Pipe Table'!$A$3:$A$39,),MATCH('WELD LOG'!M2501,'Pipe Table'!$A$3:$R$3,0)),"")</f>
        <v/>
      </c>
      <c r="P2501" s="601">
        <f t="shared" si="38"/>
        <v>0</v>
      </c>
    </row>
    <row r="2502" spans="15:16">
      <c r="O2502" s="251" t="str">
        <f>IFERROR(INDEX('Pipe Table'!$A$3:$R$39,MATCH('WELD LOG'!N2502,'Pipe Table'!$A$3:$A$39,),MATCH('WELD LOG'!M2502,'Pipe Table'!$A$3:$R$3,0)),"")</f>
        <v/>
      </c>
      <c r="P2502" s="601">
        <f t="shared" ref="P2502:P2565" si="39">N2502*PI()</f>
        <v>0</v>
      </c>
    </row>
    <row r="2503" spans="15:16">
      <c r="O2503" s="251" t="str">
        <f>IFERROR(INDEX('Pipe Table'!$A$3:$R$39,MATCH('WELD LOG'!N2503,'Pipe Table'!$A$3:$A$39,),MATCH('WELD LOG'!M2503,'Pipe Table'!$A$3:$R$3,0)),"")</f>
        <v/>
      </c>
      <c r="P2503" s="601">
        <f t="shared" si="39"/>
        <v>0</v>
      </c>
    </row>
    <row r="2504" spans="15:16">
      <c r="O2504" s="251" t="str">
        <f>IFERROR(INDEX('Pipe Table'!$A$3:$R$39,MATCH('WELD LOG'!N2504,'Pipe Table'!$A$3:$A$39,),MATCH('WELD LOG'!M2504,'Pipe Table'!$A$3:$R$3,0)),"")</f>
        <v/>
      </c>
      <c r="P2504" s="601">
        <f t="shared" si="39"/>
        <v>0</v>
      </c>
    </row>
    <row r="2505" spans="15:16">
      <c r="O2505" s="251" t="str">
        <f>IFERROR(INDEX('Pipe Table'!$A$3:$R$39,MATCH('WELD LOG'!N2505,'Pipe Table'!$A$3:$A$39,),MATCH('WELD LOG'!M2505,'Pipe Table'!$A$3:$R$3,0)),"")</f>
        <v/>
      </c>
      <c r="P2505" s="601">
        <f t="shared" si="39"/>
        <v>0</v>
      </c>
    </row>
    <row r="2506" spans="15:16">
      <c r="O2506" s="251" t="str">
        <f>IFERROR(INDEX('Pipe Table'!$A$3:$R$39,MATCH('WELD LOG'!N2506,'Pipe Table'!$A$3:$A$39,),MATCH('WELD LOG'!M2506,'Pipe Table'!$A$3:$R$3,0)),"")</f>
        <v/>
      </c>
      <c r="P2506" s="601">
        <f t="shared" si="39"/>
        <v>0</v>
      </c>
    </row>
    <row r="2507" spans="15:16">
      <c r="O2507" s="251" t="str">
        <f>IFERROR(INDEX('Pipe Table'!$A$3:$R$39,MATCH('WELD LOG'!N2507,'Pipe Table'!$A$3:$A$39,),MATCH('WELD LOG'!M2507,'Pipe Table'!$A$3:$R$3,0)),"")</f>
        <v/>
      </c>
      <c r="P2507" s="601">
        <f t="shared" si="39"/>
        <v>0</v>
      </c>
    </row>
    <row r="2508" spans="15:16">
      <c r="O2508" s="251" t="str">
        <f>IFERROR(INDEX('Pipe Table'!$A$3:$R$39,MATCH('WELD LOG'!N2508,'Pipe Table'!$A$3:$A$39,),MATCH('WELD LOG'!M2508,'Pipe Table'!$A$3:$R$3,0)),"")</f>
        <v/>
      </c>
      <c r="P2508" s="601">
        <f t="shared" si="39"/>
        <v>0</v>
      </c>
    </row>
    <row r="2509" spans="15:16">
      <c r="O2509" s="251" t="str">
        <f>IFERROR(INDEX('Pipe Table'!$A$3:$R$39,MATCH('WELD LOG'!N2509,'Pipe Table'!$A$3:$A$39,),MATCH('WELD LOG'!M2509,'Pipe Table'!$A$3:$R$3,0)),"")</f>
        <v/>
      </c>
      <c r="P2509" s="601">
        <f t="shared" si="39"/>
        <v>0</v>
      </c>
    </row>
    <row r="2510" spans="15:16">
      <c r="O2510" s="251" t="str">
        <f>IFERROR(INDEX('Pipe Table'!$A$3:$R$39,MATCH('WELD LOG'!N2510,'Pipe Table'!$A$3:$A$39,),MATCH('WELD LOG'!M2510,'Pipe Table'!$A$3:$R$3,0)),"")</f>
        <v/>
      </c>
      <c r="P2510" s="601">
        <f t="shared" si="39"/>
        <v>0</v>
      </c>
    </row>
    <row r="2511" spans="15:16">
      <c r="O2511" s="251" t="str">
        <f>IFERROR(INDEX('Pipe Table'!$A$3:$R$39,MATCH('WELD LOG'!N2511,'Pipe Table'!$A$3:$A$39,),MATCH('WELD LOG'!M2511,'Pipe Table'!$A$3:$R$3,0)),"")</f>
        <v/>
      </c>
      <c r="P2511" s="601">
        <f t="shared" si="39"/>
        <v>0</v>
      </c>
    </row>
    <row r="2512" spans="15:16">
      <c r="O2512" s="251" t="str">
        <f>IFERROR(INDEX('Pipe Table'!$A$3:$R$39,MATCH('WELD LOG'!N2512,'Pipe Table'!$A$3:$A$39,),MATCH('WELD LOG'!M2512,'Pipe Table'!$A$3:$R$3,0)),"")</f>
        <v/>
      </c>
      <c r="P2512" s="601">
        <f t="shared" si="39"/>
        <v>0</v>
      </c>
    </row>
    <row r="2513" spans="15:16">
      <c r="O2513" s="251" t="str">
        <f>IFERROR(INDEX('Pipe Table'!$A$3:$R$39,MATCH('WELD LOG'!N2513,'Pipe Table'!$A$3:$A$39,),MATCH('WELD LOG'!M2513,'Pipe Table'!$A$3:$R$3,0)),"")</f>
        <v/>
      </c>
      <c r="P2513" s="601">
        <f t="shared" si="39"/>
        <v>0</v>
      </c>
    </row>
    <row r="2514" spans="15:16">
      <c r="O2514" s="251" t="str">
        <f>IFERROR(INDEX('Pipe Table'!$A$3:$R$39,MATCH('WELD LOG'!N2514,'Pipe Table'!$A$3:$A$39,),MATCH('WELD LOG'!M2514,'Pipe Table'!$A$3:$R$3,0)),"")</f>
        <v/>
      </c>
      <c r="P2514" s="601">
        <f t="shared" si="39"/>
        <v>0</v>
      </c>
    </row>
    <row r="2515" spans="15:16">
      <c r="O2515" s="251" t="str">
        <f>IFERROR(INDEX('Pipe Table'!$A$3:$R$39,MATCH('WELD LOG'!N2515,'Pipe Table'!$A$3:$A$39,),MATCH('WELD LOG'!M2515,'Pipe Table'!$A$3:$R$3,0)),"")</f>
        <v/>
      </c>
      <c r="P2515" s="601">
        <f t="shared" si="39"/>
        <v>0</v>
      </c>
    </row>
    <row r="2516" spans="15:16">
      <c r="O2516" s="251" t="str">
        <f>IFERROR(INDEX('Pipe Table'!$A$3:$R$39,MATCH('WELD LOG'!N2516,'Pipe Table'!$A$3:$A$39,),MATCH('WELD LOG'!M2516,'Pipe Table'!$A$3:$R$3,0)),"")</f>
        <v/>
      </c>
      <c r="P2516" s="601">
        <f t="shared" si="39"/>
        <v>0</v>
      </c>
    </row>
    <row r="2517" spans="15:16">
      <c r="O2517" s="251" t="str">
        <f>IFERROR(INDEX('Pipe Table'!$A$3:$R$39,MATCH('WELD LOG'!N2517,'Pipe Table'!$A$3:$A$39,),MATCH('WELD LOG'!M2517,'Pipe Table'!$A$3:$R$3,0)),"")</f>
        <v/>
      </c>
      <c r="P2517" s="601">
        <f t="shared" si="39"/>
        <v>0</v>
      </c>
    </row>
    <row r="2518" spans="15:16">
      <c r="O2518" s="251" t="str">
        <f>IFERROR(INDEX('Pipe Table'!$A$3:$R$39,MATCH('WELD LOG'!N2518,'Pipe Table'!$A$3:$A$39,),MATCH('WELD LOG'!M2518,'Pipe Table'!$A$3:$R$3,0)),"")</f>
        <v/>
      </c>
      <c r="P2518" s="601">
        <f t="shared" si="39"/>
        <v>0</v>
      </c>
    </row>
    <row r="2519" spans="15:16">
      <c r="O2519" s="251" t="str">
        <f>IFERROR(INDEX('Pipe Table'!$A$3:$R$39,MATCH('WELD LOG'!N2519,'Pipe Table'!$A$3:$A$39,),MATCH('WELD LOG'!M2519,'Pipe Table'!$A$3:$R$3,0)),"")</f>
        <v/>
      </c>
      <c r="P2519" s="601">
        <f t="shared" si="39"/>
        <v>0</v>
      </c>
    </row>
    <row r="2520" spans="15:16">
      <c r="O2520" s="251" t="str">
        <f>IFERROR(INDEX('Pipe Table'!$A$3:$R$39,MATCH('WELD LOG'!N2520,'Pipe Table'!$A$3:$A$39,),MATCH('WELD LOG'!M2520,'Pipe Table'!$A$3:$R$3,0)),"")</f>
        <v/>
      </c>
      <c r="P2520" s="601">
        <f t="shared" si="39"/>
        <v>0</v>
      </c>
    </row>
    <row r="2521" spans="15:16">
      <c r="O2521" s="251" t="str">
        <f>IFERROR(INDEX('Pipe Table'!$A$3:$R$39,MATCH('WELD LOG'!N2521,'Pipe Table'!$A$3:$A$39,),MATCH('WELD LOG'!M2521,'Pipe Table'!$A$3:$R$3,0)),"")</f>
        <v/>
      </c>
      <c r="P2521" s="601">
        <f t="shared" si="39"/>
        <v>0</v>
      </c>
    </row>
    <row r="2522" spans="15:16">
      <c r="O2522" s="251" t="str">
        <f>IFERROR(INDEX('Pipe Table'!$A$3:$R$39,MATCH('WELD LOG'!N2522,'Pipe Table'!$A$3:$A$39,),MATCH('WELD LOG'!M2522,'Pipe Table'!$A$3:$R$3,0)),"")</f>
        <v/>
      </c>
      <c r="P2522" s="601">
        <f t="shared" si="39"/>
        <v>0</v>
      </c>
    </row>
    <row r="2523" spans="15:16">
      <c r="O2523" s="251" t="str">
        <f>IFERROR(INDEX('Pipe Table'!$A$3:$R$39,MATCH('WELD LOG'!N2523,'Pipe Table'!$A$3:$A$39,),MATCH('WELD LOG'!M2523,'Pipe Table'!$A$3:$R$3,0)),"")</f>
        <v/>
      </c>
      <c r="P2523" s="601">
        <f t="shared" si="39"/>
        <v>0</v>
      </c>
    </row>
    <row r="2524" spans="15:16">
      <c r="O2524" s="251" t="str">
        <f>IFERROR(INDEX('Pipe Table'!$A$3:$R$39,MATCH('WELD LOG'!N2524,'Pipe Table'!$A$3:$A$39,),MATCH('WELD LOG'!M2524,'Pipe Table'!$A$3:$R$3,0)),"")</f>
        <v/>
      </c>
      <c r="P2524" s="601">
        <f t="shared" si="39"/>
        <v>0</v>
      </c>
    </row>
    <row r="2525" spans="15:16">
      <c r="O2525" s="251" t="str">
        <f>IFERROR(INDEX('Pipe Table'!$A$3:$R$39,MATCH('WELD LOG'!N2525,'Pipe Table'!$A$3:$A$39,),MATCH('WELD LOG'!M2525,'Pipe Table'!$A$3:$R$3,0)),"")</f>
        <v/>
      </c>
      <c r="P2525" s="601">
        <f t="shared" si="39"/>
        <v>0</v>
      </c>
    </row>
    <row r="2526" spans="15:16">
      <c r="O2526" s="251" t="str">
        <f>IFERROR(INDEX('Pipe Table'!$A$3:$R$39,MATCH('WELD LOG'!N2526,'Pipe Table'!$A$3:$A$39,),MATCH('WELD LOG'!M2526,'Pipe Table'!$A$3:$R$3,0)),"")</f>
        <v/>
      </c>
      <c r="P2526" s="601">
        <f t="shared" si="39"/>
        <v>0</v>
      </c>
    </row>
    <row r="2527" spans="15:16">
      <c r="O2527" s="251" t="str">
        <f>IFERROR(INDEX('Pipe Table'!$A$3:$R$39,MATCH('WELD LOG'!N2527,'Pipe Table'!$A$3:$A$39,),MATCH('WELD LOG'!M2527,'Pipe Table'!$A$3:$R$3,0)),"")</f>
        <v/>
      </c>
      <c r="P2527" s="601">
        <f t="shared" si="39"/>
        <v>0</v>
      </c>
    </row>
    <row r="2528" spans="15:16">
      <c r="O2528" s="251" t="str">
        <f>IFERROR(INDEX('Pipe Table'!$A$3:$R$39,MATCH('WELD LOG'!N2528,'Pipe Table'!$A$3:$A$39,),MATCH('WELD LOG'!M2528,'Pipe Table'!$A$3:$R$3,0)),"")</f>
        <v/>
      </c>
      <c r="P2528" s="601">
        <f t="shared" si="39"/>
        <v>0</v>
      </c>
    </row>
    <row r="2529" spans="15:16">
      <c r="O2529" s="251" t="str">
        <f>IFERROR(INDEX('Pipe Table'!$A$3:$R$39,MATCH('WELD LOG'!N2529,'Pipe Table'!$A$3:$A$39,),MATCH('WELD LOG'!M2529,'Pipe Table'!$A$3:$R$3,0)),"")</f>
        <v/>
      </c>
      <c r="P2529" s="601">
        <f t="shared" si="39"/>
        <v>0</v>
      </c>
    </row>
    <row r="2530" spans="15:16">
      <c r="O2530" s="251" t="str">
        <f>IFERROR(INDEX('Pipe Table'!$A$3:$R$39,MATCH('WELD LOG'!N2530,'Pipe Table'!$A$3:$A$39,),MATCH('WELD LOG'!M2530,'Pipe Table'!$A$3:$R$3,0)),"")</f>
        <v/>
      </c>
      <c r="P2530" s="601">
        <f t="shared" si="39"/>
        <v>0</v>
      </c>
    </row>
    <row r="2531" spans="15:16">
      <c r="O2531" s="251" t="str">
        <f>IFERROR(INDEX('Pipe Table'!$A$3:$R$39,MATCH('WELD LOG'!N2531,'Pipe Table'!$A$3:$A$39,),MATCH('WELD LOG'!M2531,'Pipe Table'!$A$3:$R$3,0)),"")</f>
        <v/>
      </c>
      <c r="P2531" s="601">
        <f t="shared" si="39"/>
        <v>0</v>
      </c>
    </row>
    <row r="2532" spans="15:16">
      <c r="O2532" s="251" t="str">
        <f>IFERROR(INDEX('Pipe Table'!$A$3:$R$39,MATCH('WELD LOG'!N2532,'Pipe Table'!$A$3:$A$39,),MATCH('WELD LOG'!M2532,'Pipe Table'!$A$3:$R$3,0)),"")</f>
        <v/>
      </c>
      <c r="P2532" s="601">
        <f t="shared" si="39"/>
        <v>0</v>
      </c>
    </row>
    <row r="2533" spans="15:16">
      <c r="O2533" s="251" t="str">
        <f>IFERROR(INDEX('Pipe Table'!$A$3:$R$39,MATCH('WELD LOG'!N2533,'Pipe Table'!$A$3:$A$39,),MATCH('WELD LOG'!M2533,'Pipe Table'!$A$3:$R$3,0)),"")</f>
        <v/>
      </c>
      <c r="P2533" s="601">
        <f t="shared" si="39"/>
        <v>0</v>
      </c>
    </row>
    <row r="2534" spans="15:16">
      <c r="O2534" s="251" t="str">
        <f>IFERROR(INDEX('Pipe Table'!$A$3:$R$39,MATCH('WELD LOG'!N2534,'Pipe Table'!$A$3:$A$39,),MATCH('WELD LOG'!M2534,'Pipe Table'!$A$3:$R$3,0)),"")</f>
        <v/>
      </c>
      <c r="P2534" s="601">
        <f t="shared" si="39"/>
        <v>0</v>
      </c>
    </row>
    <row r="2535" spans="15:16">
      <c r="O2535" s="251" t="str">
        <f>IFERROR(INDEX('Pipe Table'!$A$3:$R$39,MATCH('WELD LOG'!N2535,'Pipe Table'!$A$3:$A$39,),MATCH('WELD LOG'!M2535,'Pipe Table'!$A$3:$R$3,0)),"")</f>
        <v/>
      </c>
      <c r="P2535" s="601">
        <f t="shared" si="39"/>
        <v>0</v>
      </c>
    </row>
    <row r="2536" spans="15:16">
      <c r="O2536" s="251" t="str">
        <f>IFERROR(INDEX('Pipe Table'!$A$3:$R$39,MATCH('WELD LOG'!N2536,'Pipe Table'!$A$3:$A$39,),MATCH('WELD LOG'!M2536,'Pipe Table'!$A$3:$R$3,0)),"")</f>
        <v/>
      </c>
      <c r="P2536" s="601">
        <f t="shared" si="39"/>
        <v>0</v>
      </c>
    </row>
    <row r="2537" spans="15:16">
      <c r="O2537" s="251" t="str">
        <f>IFERROR(INDEX('Pipe Table'!$A$3:$R$39,MATCH('WELD LOG'!N2537,'Pipe Table'!$A$3:$A$39,),MATCH('WELD LOG'!M2537,'Pipe Table'!$A$3:$R$3,0)),"")</f>
        <v/>
      </c>
      <c r="P2537" s="601">
        <f t="shared" si="39"/>
        <v>0</v>
      </c>
    </row>
    <row r="2538" spans="15:16">
      <c r="O2538" s="251" t="str">
        <f>IFERROR(INDEX('Pipe Table'!$A$3:$R$39,MATCH('WELD LOG'!N2538,'Pipe Table'!$A$3:$A$39,),MATCH('WELD LOG'!M2538,'Pipe Table'!$A$3:$R$3,0)),"")</f>
        <v/>
      </c>
      <c r="P2538" s="601">
        <f t="shared" si="39"/>
        <v>0</v>
      </c>
    </row>
    <row r="2539" spans="15:16">
      <c r="O2539" s="251" t="str">
        <f>IFERROR(INDEX('Pipe Table'!$A$3:$R$39,MATCH('WELD LOG'!N2539,'Pipe Table'!$A$3:$A$39,),MATCH('WELD LOG'!M2539,'Pipe Table'!$A$3:$R$3,0)),"")</f>
        <v/>
      </c>
      <c r="P2539" s="601">
        <f t="shared" si="39"/>
        <v>0</v>
      </c>
    </row>
    <row r="2540" spans="15:16">
      <c r="O2540" s="251" t="str">
        <f>IFERROR(INDEX('Pipe Table'!$A$3:$R$39,MATCH('WELD LOG'!N2540,'Pipe Table'!$A$3:$A$39,),MATCH('WELD LOG'!M2540,'Pipe Table'!$A$3:$R$3,0)),"")</f>
        <v/>
      </c>
      <c r="P2540" s="601">
        <f t="shared" si="39"/>
        <v>0</v>
      </c>
    </row>
    <row r="2541" spans="15:16">
      <c r="O2541" s="251" t="str">
        <f>IFERROR(INDEX('Pipe Table'!$A$3:$R$39,MATCH('WELD LOG'!N2541,'Pipe Table'!$A$3:$A$39,),MATCH('WELD LOG'!M2541,'Pipe Table'!$A$3:$R$3,0)),"")</f>
        <v/>
      </c>
      <c r="P2541" s="601">
        <f t="shared" si="39"/>
        <v>0</v>
      </c>
    </row>
    <row r="2542" spans="15:16">
      <c r="O2542" s="251" t="str">
        <f>IFERROR(INDEX('Pipe Table'!$A$3:$R$39,MATCH('WELD LOG'!N2542,'Pipe Table'!$A$3:$A$39,),MATCH('WELD LOG'!M2542,'Pipe Table'!$A$3:$R$3,0)),"")</f>
        <v/>
      </c>
      <c r="P2542" s="601">
        <f t="shared" si="39"/>
        <v>0</v>
      </c>
    </row>
    <row r="2543" spans="15:16">
      <c r="O2543" s="251" t="str">
        <f>IFERROR(INDEX('Pipe Table'!$A$3:$R$39,MATCH('WELD LOG'!N2543,'Pipe Table'!$A$3:$A$39,),MATCH('WELD LOG'!M2543,'Pipe Table'!$A$3:$R$3,0)),"")</f>
        <v/>
      </c>
      <c r="P2543" s="601">
        <f t="shared" si="39"/>
        <v>0</v>
      </c>
    </row>
    <row r="2544" spans="15:16">
      <c r="O2544" s="251" t="str">
        <f>IFERROR(INDEX('Pipe Table'!$A$3:$R$39,MATCH('WELD LOG'!N2544,'Pipe Table'!$A$3:$A$39,),MATCH('WELD LOG'!M2544,'Pipe Table'!$A$3:$R$3,0)),"")</f>
        <v/>
      </c>
      <c r="P2544" s="601">
        <f t="shared" si="39"/>
        <v>0</v>
      </c>
    </row>
    <row r="2545" spans="15:16">
      <c r="O2545" s="251" t="str">
        <f>IFERROR(INDEX('Pipe Table'!$A$3:$R$39,MATCH('WELD LOG'!N2545,'Pipe Table'!$A$3:$A$39,),MATCH('WELD LOG'!M2545,'Pipe Table'!$A$3:$R$3,0)),"")</f>
        <v/>
      </c>
      <c r="P2545" s="601">
        <f t="shared" si="39"/>
        <v>0</v>
      </c>
    </row>
    <row r="2546" spans="15:16">
      <c r="O2546" s="251" t="str">
        <f>IFERROR(INDEX('Pipe Table'!$A$3:$R$39,MATCH('WELD LOG'!N2546,'Pipe Table'!$A$3:$A$39,),MATCH('WELD LOG'!M2546,'Pipe Table'!$A$3:$R$3,0)),"")</f>
        <v/>
      </c>
      <c r="P2546" s="601">
        <f t="shared" si="39"/>
        <v>0</v>
      </c>
    </row>
    <row r="2547" spans="15:16">
      <c r="O2547" s="251" t="str">
        <f>IFERROR(INDEX('Pipe Table'!$A$3:$R$39,MATCH('WELD LOG'!N2547,'Pipe Table'!$A$3:$A$39,),MATCH('WELD LOG'!M2547,'Pipe Table'!$A$3:$R$3,0)),"")</f>
        <v/>
      </c>
      <c r="P2547" s="601">
        <f t="shared" si="39"/>
        <v>0</v>
      </c>
    </row>
    <row r="2548" spans="15:16">
      <c r="O2548" s="251" t="str">
        <f>IFERROR(INDEX('Pipe Table'!$A$3:$R$39,MATCH('WELD LOG'!N2548,'Pipe Table'!$A$3:$A$39,),MATCH('WELD LOG'!M2548,'Pipe Table'!$A$3:$R$3,0)),"")</f>
        <v/>
      </c>
      <c r="P2548" s="601">
        <f t="shared" si="39"/>
        <v>0</v>
      </c>
    </row>
    <row r="2549" spans="15:16">
      <c r="O2549" s="251" t="str">
        <f>IFERROR(INDEX('Pipe Table'!$A$3:$R$39,MATCH('WELD LOG'!N2549,'Pipe Table'!$A$3:$A$39,),MATCH('WELD LOG'!M2549,'Pipe Table'!$A$3:$R$3,0)),"")</f>
        <v/>
      </c>
      <c r="P2549" s="601">
        <f t="shared" si="39"/>
        <v>0</v>
      </c>
    </row>
    <row r="2550" spans="15:16">
      <c r="O2550" s="251" t="str">
        <f>IFERROR(INDEX('Pipe Table'!$A$3:$R$39,MATCH('WELD LOG'!N2550,'Pipe Table'!$A$3:$A$39,),MATCH('WELD LOG'!M2550,'Pipe Table'!$A$3:$R$3,0)),"")</f>
        <v/>
      </c>
      <c r="P2550" s="601">
        <f t="shared" si="39"/>
        <v>0</v>
      </c>
    </row>
    <row r="2551" spans="15:16">
      <c r="O2551" s="251" t="str">
        <f>IFERROR(INDEX('Pipe Table'!$A$3:$R$39,MATCH('WELD LOG'!N2551,'Pipe Table'!$A$3:$A$39,),MATCH('WELD LOG'!M2551,'Pipe Table'!$A$3:$R$3,0)),"")</f>
        <v/>
      </c>
      <c r="P2551" s="601">
        <f t="shared" si="39"/>
        <v>0</v>
      </c>
    </row>
    <row r="2552" spans="15:16">
      <c r="O2552" s="251" t="str">
        <f>IFERROR(INDEX('Pipe Table'!$A$3:$R$39,MATCH('WELD LOG'!N2552,'Pipe Table'!$A$3:$A$39,),MATCH('WELD LOG'!M2552,'Pipe Table'!$A$3:$R$3,0)),"")</f>
        <v/>
      </c>
      <c r="P2552" s="601">
        <f t="shared" si="39"/>
        <v>0</v>
      </c>
    </row>
    <row r="2553" spans="15:16">
      <c r="O2553" s="251" t="str">
        <f>IFERROR(INDEX('Pipe Table'!$A$3:$R$39,MATCH('WELD LOG'!N2553,'Pipe Table'!$A$3:$A$39,),MATCH('WELD LOG'!M2553,'Pipe Table'!$A$3:$R$3,0)),"")</f>
        <v/>
      </c>
      <c r="P2553" s="601">
        <f t="shared" si="39"/>
        <v>0</v>
      </c>
    </row>
    <row r="2554" spans="15:16">
      <c r="O2554" s="251" t="str">
        <f>IFERROR(INDEX('Pipe Table'!$A$3:$R$39,MATCH('WELD LOG'!N2554,'Pipe Table'!$A$3:$A$39,),MATCH('WELD LOG'!M2554,'Pipe Table'!$A$3:$R$3,0)),"")</f>
        <v/>
      </c>
      <c r="P2554" s="601">
        <f t="shared" si="39"/>
        <v>0</v>
      </c>
    </row>
    <row r="2555" spans="15:16">
      <c r="O2555" s="251" t="str">
        <f>IFERROR(INDEX('Pipe Table'!$A$3:$R$39,MATCH('WELD LOG'!N2555,'Pipe Table'!$A$3:$A$39,),MATCH('WELD LOG'!M2555,'Pipe Table'!$A$3:$R$3,0)),"")</f>
        <v/>
      </c>
      <c r="P2555" s="601">
        <f t="shared" si="39"/>
        <v>0</v>
      </c>
    </row>
    <row r="2556" spans="15:16">
      <c r="O2556" s="251" t="str">
        <f>IFERROR(INDEX('Pipe Table'!$A$3:$R$39,MATCH('WELD LOG'!N2556,'Pipe Table'!$A$3:$A$39,),MATCH('WELD LOG'!M2556,'Pipe Table'!$A$3:$R$3,0)),"")</f>
        <v/>
      </c>
      <c r="P2556" s="601">
        <f t="shared" si="39"/>
        <v>0</v>
      </c>
    </row>
    <row r="2557" spans="15:16">
      <c r="O2557" s="251" t="str">
        <f>IFERROR(INDEX('Pipe Table'!$A$3:$R$39,MATCH('WELD LOG'!N2557,'Pipe Table'!$A$3:$A$39,),MATCH('WELD LOG'!M2557,'Pipe Table'!$A$3:$R$3,0)),"")</f>
        <v/>
      </c>
      <c r="P2557" s="601">
        <f t="shared" si="39"/>
        <v>0</v>
      </c>
    </row>
    <row r="2558" spans="15:16">
      <c r="O2558" s="251" t="str">
        <f>IFERROR(INDEX('Pipe Table'!$A$3:$R$39,MATCH('WELD LOG'!N2558,'Pipe Table'!$A$3:$A$39,),MATCH('WELD LOG'!M2558,'Pipe Table'!$A$3:$R$3,0)),"")</f>
        <v/>
      </c>
      <c r="P2558" s="601">
        <f t="shared" si="39"/>
        <v>0</v>
      </c>
    </row>
    <row r="2559" spans="15:16">
      <c r="O2559" s="251" t="str">
        <f>IFERROR(INDEX('Pipe Table'!$A$3:$R$39,MATCH('WELD LOG'!N2559,'Pipe Table'!$A$3:$A$39,),MATCH('WELD LOG'!M2559,'Pipe Table'!$A$3:$R$3,0)),"")</f>
        <v/>
      </c>
      <c r="P2559" s="601">
        <f t="shared" si="39"/>
        <v>0</v>
      </c>
    </row>
    <row r="2560" spans="15:16">
      <c r="O2560" s="251" t="str">
        <f>IFERROR(INDEX('Pipe Table'!$A$3:$R$39,MATCH('WELD LOG'!N2560,'Pipe Table'!$A$3:$A$39,),MATCH('WELD LOG'!M2560,'Pipe Table'!$A$3:$R$3,0)),"")</f>
        <v/>
      </c>
      <c r="P2560" s="601">
        <f t="shared" si="39"/>
        <v>0</v>
      </c>
    </row>
    <row r="2561" spans="15:16">
      <c r="O2561" s="251" t="str">
        <f>IFERROR(INDEX('Pipe Table'!$A$3:$R$39,MATCH('WELD LOG'!N2561,'Pipe Table'!$A$3:$A$39,),MATCH('WELD LOG'!M2561,'Pipe Table'!$A$3:$R$3,0)),"")</f>
        <v/>
      </c>
      <c r="P2561" s="601">
        <f t="shared" si="39"/>
        <v>0</v>
      </c>
    </row>
    <row r="2562" spans="15:16">
      <c r="O2562" s="251" t="str">
        <f>IFERROR(INDEX('Pipe Table'!$A$3:$R$39,MATCH('WELD LOG'!N2562,'Pipe Table'!$A$3:$A$39,),MATCH('WELD LOG'!M2562,'Pipe Table'!$A$3:$R$3,0)),"")</f>
        <v/>
      </c>
      <c r="P2562" s="601">
        <f t="shared" si="39"/>
        <v>0</v>
      </c>
    </row>
    <row r="2563" spans="15:16">
      <c r="O2563" s="251" t="str">
        <f>IFERROR(INDEX('Pipe Table'!$A$3:$R$39,MATCH('WELD LOG'!N2563,'Pipe Table'!$A$3:$A$39,),MATCH('WELD LOG'!M2563,'Pipe Table'!$A$3:$R$3,0)),"")</f>
        <v/>
      </c>
      <c r="P2563" s="601">
        <f t="shared" si="39"/>
        <v>0</v>
      </c>
    </row>
    <row r="2564" spans="15:16">
      <c r="O2564" s="251" t="str">
        <f>IFERROR(INDEX('Pipe Table'!$A$3:$R$39,MATCH('WELD LOG'!N2564,'Pipe Table'!$A$3:$A$39,),MATCH('WELD LOG'!M2564,'Pipe Table'!$A$3:$R$3,0)),"")</f>
        <v/>
      </c>
      <c r="P2564" s="601">
        <f t="shared" si="39"/>
        <v>0</v>
      </c>
    </row>
    <row r="2565" spans="15:16">
      <c r="O2565" s="251" t="str">
        <f>IFERROR(INDEX('Pipe Table'!$A$3:$R$39,MATCH('WELD LOG'!N2565,'Pipe Table'!$A$3:$A$39,),MATCH('WELD LOG'!M2565,'Pipe Table'!$A$3:$R$3,0)),"")</f>
        <v/>
      </c>
      <c r="P2565" s="601">
        <f t="shared" si="39"/>
        <v>0</v>
      </c>
    </row>
    <row r="2566" spans="15:16">
      <c r="O2566" s="251" t="str">
        <f>IFERROR(INDEX('Pipe Table'!$A$3:$R$39,MATCH('WELD LOG'!N2566,'Pipe Table'!$A$3:$A$39,),MATCH('WELD LOG'!M2566,'Pipe Table'!$A$3:$R$3,0)),"")</f>
        <v/>
      </c>
      <c r="P2566" s="601">
        <f t="shared" ref="P2566:P2629" si="40">N2566*PI()</f>
        <v>0</v>
      </c>
    </row>
    <row r="2567" spans="15:16">
      <c r="O2567" s="251" t="str">
        <f>IFERROR(INDEX('Pipe Table'!$A$3:$R$39,MATCH('WELD LOG'!N2567,'Pipe Table'!$A$3:$A$39,),MATCH('WELD LOG'!M2567,'Pipe Table'!$A$3:$R$3,0)),"")</f>
        <v/>
      </c>
      <c r="P2567" s="601">
        <f t="shared" si="40"/>
        <v>0</v>
      </c>
    </row>
    <row r="2568" spans="15:16">
      <c r="O2568" s="251" t="str">
        <f>IFERROR(INDEX('Pipe Table'!$A$3:$R$39,MATCH('WELD LOG'!N2568,'Pipe Table'!$A$3:$A$39,),MATCH('WELD LOG'!M2568,'Pipe Table'!$A$3:$R$3,0)),"")</f>
        <v/>
      </c>
      <c r="P2568" s="601">
        <f t="shared" si="40"/>
        <v>0</v>
      </c>
    </row>
    <row r="2569" spans="15:16">
      <c r="O2569" s="251" t="str">
        <f>IFERROR(INDEX('Pipe Table'!$A$3:$R$39,MATCH('WELD LOG'!N2569,'Pipe Table'!$A$3:$A$39,),MATCH('WELD LOG'!M2569,'Pipe Table'!$A$3:$R$3,0)),"")</f>
        <v/>
      </c>
      <c r="P2569" s="601">
        <f t="shared" si="40"/>
        <v>0</v>
      </c>
    </row>
    <row r="2570" spans="15:16">
      <c r="O2570" s="251" t="str">
        <f>IFERROR(INDEX('Pipe Table'!$A$3:$R$39,MATCH('WELD LOG'!N2570,'Pipe Table'!$A$3:$A$39,),MATCH('WELD LOG'!M2570,'Pipe Table'!$A$3:$R$3,0)),"")</f>
        <v/>
      </c>
      <c r="P2570" s="601">
        <f t="shared" si="40"/>
        <v>0</v>
      </c>
    </row>
    <row r="2571" spans="15:16">
      <c r="O2571" s="251" t="str">
        <f>IFERROR(INDEX('Pipe Table'!$A$3:$R$39,MATCH('WELD LOG'!N2571,'Pipe Table'!$A$3:$A$39,),MATCH('WELD LOG'!M2571,'Pipe Table'!$A$3:$R$3,0)),"")</f>
        <v/>
      </c>
      <c r="P2571" s="601">
        <f t="shared" si="40"/>
        <v>0</v>
      </c>
    </row>
    <row r="2572" spans="15:16">
      <c r="O2572" s="251" t="str">
        <f>IFERROR(INDEX('Pipe Table'!$A$3:$R$39,MATCH('WELD LOG'!N2572,'Pipe Table'!$A$3:$A$39,),MATCH('WELD LOG'!M2572,'Pipe Table'!$A$3:$R$3,0)),"")</f>
        <v/>
      </c>
      <c r="P2572" s="601">
        <f t="shared" si="40"/>
        <v>0</v>
      </c>
    </row>
    <row r="2573" spans="15:16">
      <c r="O2573" s="251" t="str">
        <f>IFERROR(INDEX('Pipe Table'!$A$3:$R$39,MATCH('WELD LOG'!N2573,'Pipe Table'!$A$3:$A$39,),MATCH('WELD LOG'!M2573,'Pipe Table'!$A$3:$R$3,0)),"")</f>
        <v/>
      </c>
      <c r="P2573" s="601">
        <f t="shared" si="40"/>
        <v>0</v>
      </c>
    </row>
    <row r="2574" spans="15:16">
      <c r="O2574" s="251" t="str">
        <f>IFERROR(INDEX('Pipe Table'!$A$3:$R$39,MATCH('WELD LOG'!N2574,'Pipe Table'!$A$3:$A$39,),MATCH('WELD LOG'!M2574,'Pipe Table'!$A$3:$R$3,0)),"")</f>
        <v/>
      </c>
      <c r="P2574" s="601">
        <f t="shared" si="40"/>
        <v>0</v>
      </c>
    </row>
    <row r="2575" spans="15:16">
      <c r="O2575" s="251" t="str">
        <f>IFERROR(INDEX('Pipe Table'!$A$3:$R$39,MATCH('WELD LOG'!N2575,'Pipe Table'!$A$3:$A$39,),MATCH('WELD LOG'!M2575,'Pipe Table'!$A$3:$R$3,0)),"")</f>
        <v/>
      </c>
      <c r="P2575" s="601">
        <f t="shared" si="40"/>
        <v>0</v>
      </c>
    </row>
    <row r="2576" spans="15:16">
      <c r="O2576" s="251" t="str">
        <f>IFERROR(INDEX('Pipe Table'!$A$3:$R$39,MATCH('WELD LOG'!N2576,'Pipe Table'!$A$3:$A$39,),MATCH('WELD LOG'!M2576,'Pipe Table'!$A$3:$R$3,0)),"")</f>
        <v/>
      </c>
      <c r="P2576" s="601">
        <f t="shared" si="40"/>
        <v>0</v>
      </c>
    </row>
    <row r="2577" spans="15:16">
      <c r="O2577" s="251" t="str">
        <f>IFERROR(INDEX('Pipe Table'!$A$3:$R$39,MATCH('WELD LOG'!N2577,'Pipe Table'!$A$3:$A$39,),MATCH('WELD LOG'!M2577,'Pipe Table'!$A$3:$R$3,0)),"")</f>
        <v/>
      </c>
      <c r="P2577" s="601">
        <f t="shared" si="40"/>
        <v>0</v>
      </c>
    </row>
    <row r="2578" spans="15:16">
      <c r="O2578" s="251" t="str">
        <f>IFERROR(INDEX('Pipe Table'!$A$3:$R$39,MATCH('WELD LOG'!N2578,'Pipe Table'!$A$3:$A$39,),MATCH('WELD LOG'!M2578,'Pipe Table'!$A$3:$R$3,0)),"")</f>
        <v/>
      </c>
      <c r="P2578" s="601">
        <f t="shared" si="40"/>
        <v>0</v>
      </c>
    </row>
    <row r="2579" spans="15:16">
      <c r="O2579" s="251" t="str">
        <f>IFERROR(INDEX('Pipe Table'!$A$3:$R$39,MATCH('WELD LOG'!N2579,'Pipe Table'!$A$3:$A$39,),MATCH('WELD LOG'!M2579,'Pipe Table'!$A$3:$R$3,0)),"")</f>
        <v/>
      </c>
      <c r="P2579" s="601">
        <f t="shared" si="40"/>
        <v>0</v>
      </c>
    </row>
    <row r="2580" spans="15:16">
      <c r="O2580" s="251" t="str">
        <f>IFERROR(INDEX('Pipe Table'!$A$3:$R$39,MATCH('WELD LOG'!N2580,'Pipe Table'!$A$3:$A$39,),MATCH('WELD LOG'!M2580,'Pipe Table'!$A$3:$R$3,0)),"")</f>
        <v/>
      </c>
      <c r="P2580" s="601">
        <f t="shared" si="40"/>
        <v>0</v>
      </c>
    </row>
    <row r="2581" spans="15:16">
      <c r="O2581" s="251" t="str">
        <f>IFERROR(INDEX('Pipe Table'!$A$3:$R$39,MATCH('WELD LOG'!N2581,'Pipe Table'!$A$3:$A$39,),MATCH('WELD LOG'!M2581,'Pipe Table'!$A$3:$R$3,0)),"")</f>
        <v/>
      </c>
      <c r="P2581" s="601">
        <f t="shared" si="40"/>
        <v>0</v>
      </c>
    </row>
    <row r="2582" spans="15:16">
      <c r="O2582" s="251" t="str">
        <f>IFERROR(INDEX('Pipe Table'!$A$3:$R$39,MATCH('WELD LOG'!N2582,'Pipe Table'!$A$3:$A$39,),MATCH('WELD LOG'!M2582,'Pipe Table'!$A$3:$R$3,0)),"")</f>
        <v/>
      </c>
      <c r="P2582" s="601">
        <f t="shared" si="40"/>
        <v>0</v>
      </c>
    </row>
    <row r="2583" spans="15:16">
      <c r="O2583" s="251" t="str">
        <f>IFERROR(INDEX('Pipe Table'!$A$3:$R$39,MATCH('WELD LOG'!N2583,'Pipe Table'!$A$3:$A$39,),MATCH('WELD LOG'!M2583,'Pipe Table'!$A$3:$R$3,0)),"")</f>
        <v/>
      </c>
      <c r="P2583" s="601">
        <f t="shared" si="40"/>
        <v>0</v>
      </c>
    </row>
    <row r="2584" spans="15:16">
      <c r="O2584" s="251" t="str">
        <f>IFERROR(INDEX('Pipe Table'!$A$3:$R$39,MATCH('WELD LOG'!N2584,'Pipe Table'!$A$3:$A$39,),MATCH('WELD LOG'!M2584,'Pipe Table'!$A$3:$R$3,0)),"")</f>
        <v/>
      </c>
      <c r="P2584" s="601">
        <f t="shared" si="40"/>
        <v>0</v>
      </c>
    </row>
    <row r="2585" spans="15:16">
      <c r="O2585" s="251" t="str">
        <f>IFERROR(INDEX('Pipe Table'!$A$3:$R$39,MATCH('WELD LOG'!N2585,'Pipe Table'!$A$3:$A$39,),MATCH('WELD LOG'!M2585,'Pipe Table'!$A$3:$R$3,0)),"")</f>
        <v/>
      </c>
      <c r="P2585" s="601">
        <f t="shared" si="40"/>
        <v>0</v>
      </c>
    </row>
    <row r="2586" spans="15:16">
      <c r="O2586" s="251" t="str">
        <f>IFERROR(INDEX('Pipe Table'!$A$3:$R$39,MATCH('WELD LOG'!N2586,'Pipe Table'!$A$3:$A$39,),MATCH('WELD LOG'!M2586,'Pipe Table'!$A$3:$R$3,0)),"")</f>
        <v/>
      </c>
      <c r="P2586" s="601">
        <f t="shared" si="40"/>
        <v>0</v>
      </c>
    </row>
    <row r="2587" spans="15:16">
      <c r="O2587" s="251" t="str">
        <f>IFERROR(INDEX('Pipe Table'!$A$3:$R$39,MATCH('WELD LOG'!N2587,'Pipe Table'!$A$3:$A$39,),MATCH('WELD LOG'!M2587,'Pipe Table'!$A$3:$R$3,0)),"")</f>
        <v/>
      </c>
      <c r="P2587" s="601">
        <f t="shared" si="40"/>
        <v>0</v>
      </c>
    </row>
    <row r="2588" spans="15:16">
      <c r="O2588" s="251" t="str">
        <f>IFERROR(INDEX('Pipe Table'!$A$3:$R$39,MATCH('WELD LOG'!N2588,'Pipe Table'!$A$3:$A$39,),MATCH('WELD LOG'!M2588,'Pipe Table'!$A$3:$R$3,0)),"")</f>
        <v/>
      </c>
      <c r="P2588" s="601">
        <f t="shared" si="40"/>
        <v>0</v>
      </c>
    </row>
    <row r="2589" spans="15:16">
      <c r="O2589" s="251" t="str">
        <f>IFERROR(INDEX('Pipe Table'!$A$3:$R$39,MATCH('WELD LOG'!N2589,'Pipe Table'!$A$3:$A$39,),MATCH('WELD LOG'!M2589,'Pipe Table'!$A$3:$R$3,0)),"")</f>
        <v/>
      </c>
      <c r="P2589" s="601">
        <f t="shared" si="40"/>
        <v>0</v>
      </c>
    </row>
    <row r="2590" spans="15:16">
      <c r="O2590" s="251" t="str">
        <f>IFERROR(INDEX('Pipe Table'!$A$3:$R$39,MATCH('WELD LOG'!N2590,'Pipe Table'!$A$3:$A$39,),MATCH('WELD LOG'!M2590,'Pipe Table'!$A$3:$R$3,0)),"")</f>
        <v/>
      </c>
      <c r="P2590" s="601">
        <f t="shared" si="40"/>
        <v>0</v>
      </c>
    </row>
    <row r="2591" spans="15:16">
      <c r="O2591" s="251" t="str">
        <f>IFERROR(INDEX('Pipe Table'!$A$3:$R$39,MATCH('WELD LOG'!N2591,'Pipe Table'!$A$3:$A$39,),MATCH('WELD LOG'!M2591,'Pipe Table'!$A$3:$R$3,0)),"")</f>
        <v/>
      </c>
      <c r="P2591" s="601">
        <f t="shared" si="40"/>
        <v>0</v>
      </c>
    </row>
    <row r="2592" spans="15:16">
      <c r="O2592" s="251" t="str">
        <f>IFERROR(INDEX('Pipe Table'!$A$3:$R$39,MATCH('WELD LOG'!N2592,'Pipe Table'!$A$3:$A$39,),MATCH('WELD LOG'!M2592,'Pipe Table'!$A$3:$R$3,0)),"")</f>
        <v/>
      </c>
      <c r="P2592" s="601">
        <f t="shared" si="40"/>
        <v>0</v>
      </c>
    </row>
    <row r="2593" spans="15:16">
      <c r="O2593" s="251" t="str">
        <f>IFERROR(INDEX('Pipe Table'!$A$3:$R$39,MATCH('WELD LOG'!N2593,'Pipe Table'!$A$3:$A$39,),MATCH('WELD LOG'!M2593,'Pipe Table'!$A$3:$R$3,0)),"")</f>
        <v/>
      </c>
      <c r="P2593" s="601">
        <f t="shared" si="40"/>
        <v>0</v>
      </c>
    </row>
    <row r="2594" spans="15:16">
      <c r="O2594" s="251" t="str">
        <f>IFERROR(INDEX('Pipe Table'!$A$3:$R$39,MATCH('WELD LOG'!N2594,'Pipe Table'!$A$3:$A$39,),MATCH('WELD LOG'!M2594,'Pipe Table'!$A$3:$R$3,0)),"")</f>
        <v/>
      </c>
      <c r="P2594" s="601">
        <f t="shared" si="40"/>
        <v>0</v>
      </c>
    </row>
    <row r="2595" spans="15:16">
      <c r="O2595" s="251" t="str">
        <f>IFERROR(INDEX('Pipe Table'!$A$3:$R$39,MATCH('WELD LOG'!N2595,'Pipe Table'!$A$3:$A$39,),MATCH('WELD LOG'!M2595,'Pipe Table'!$A$3:$R$3,0)),"")</f>
        <v/>
      </c>
      <c r="P2595" s="601">
        <f t="shared" si="40"/>
        <v>0</v>
      </c>
    </row>
    <row r="2596" spans="15:16">
      <c r="O2596" s="251" t="str">
        <f>IFERROR(INDEX('Pipe Table'!$A$3:$R$39,MATCH('WELD LOG'!N2596,'Pipe Table'!$A$3:$A$39,),MATCH('WELD LOG'!M2596,'Pipe Table'!$A$3:$R$3,0)),"")</f>
        <v/>
      </c>
      <c r="P2596" s="601">
        <f t="shared" si="40"/>
        <v>0</v>
      </c>
    </row>
    <row r="2597" spans="15:16">
      <c r="O2597" s="251" t="str">
        <f>IFERROR(INDEX('Pipe Table'!$A$3:$R$39,MATCH('WELD LOG'!N2597,'Pipe Table'!$A$3:$A$39,),MATCH('WELD LOG'!M2597,'Pipe Table'!$A$3:$R$3,0)),"")</f>
        <v/>
      </c>
      <c r="P2597" s="601">
        <f t="shared" si="40"/>
        <v>0</v>
      </c>
    </row>
    <row r="2598" spans="15:16">
      <c r="O2598" s="251" t="str">
        <f>IFERROR(INDEX('Pipe Table'!$A$3:$R$39,MATCH('WELD LOG'!N2598,'Pipe Table'!$A$3:$A$39,),MATCH('WELD LOG'!M2598,'Pipe Table'!$A$3:$R$3,0)),"")</f>
        <v/>
      </c>
      <c r="P2598" s="601">
        <f t="shared" si="40"/>
        <v>0</v>
      </c>
    </row>
    <row r="2599" spans="15:16">
      <c r="O2599" s="251" t="str">
        <f>IFERROR(INDEX('Pipe Table'!$A$3:$R$39,MATCH('WELD LOG'!N2599,'Pipe Table'!$A$3:$A$39,),MATCH('WELD LOG'!M2599,'Pipe Table'!$A$3:$R$3,0)),"")</f>
        <v/>
      </c>
      <c r="P2599" s="601">
        <f t="shared" si="40"/>
        <v>0</v>
      </c>
    </row>
    <row r="2600" spans="15:16">
      <c r="O2600" s="251" t="str">
        <f>IFERROR(INDEX('Pipe Table'!$A$3:$R$39,MATCH('WELD LOG'!N2600,'Pipe Table'!$A$3:$A$39,),MATCH('WELD LOG'!M2600,'Pipe Table'!$A$3:$R$3,0)),"")</f>
        <v/>
      </c>
      <c r="P2600" s="601">
        <f t="shared" si="40"/>
        <v>0</v>
      </c>
    </row>
    <row r="2601" spans="15:16">
      <c r="O2601" s="251" t="str">
        <f>IFERROR(INDEX('Pipe Table'!$A$3:$R$39,MATCH('WELD LOG'!N2601,'Pipe Table'!$A$3:$A$39,),MATCH('WELD LOG'!M2601,'Pipe Table'!$A$3:$R$3,0)),"")</f>
        <v/>
      </c>
      <c r="P2601" s="601">
        <f t="shared" si="40"/>
        <v>0</v>
      </c>
    </row>
    <row r="2602" spans="15:16">
      <c r="O2602" s="251" t="str">
        <f>IFERROR(INDEX('Pipe Table'!$A$3:$R$39,MATCH('WELD LOG'!N2602,'Pipe Table'!$A$3:$A$39,),MATCH('WELD LOG'!M2602,'Pipe Table'!$A$3:$R$3,0)),"")</f>
        <v/>
      </c>
      <c r="P2602" s="601">
        <f t="shared" si="40"/>
        <v>0</v>
      </c>
    </row>
    <row r="2603" spans="15:16">
      <c r="O2603" s="251" t="str">
        <f>IFERROR(INDEX('Pipe Table'!$A$3:$R$39,MATCH('WELD LOG'!N2603,'Pipe Table'!$A$3:$A$39,),MATCH('WELD LOG'!M2603,'Pipe Table'!$A$3:$R$3,0)),"")</f>
        <v/>
      </c>
      <c r="P2603" s="601">
        <f t="shared" si="40"/>
        <v>0</v>
      </c>
    </row>
    <row r="2604" spans="15:16">
      <c r="O2604" s="251" t="str">
        <f>IFERROR(INDEX('Pipe Table'!$A$3:$R$39,MATCH('WELD LOG'!N2604,'Pipe Table'!$A$3:$A$39,),MATCH('WELD LOG'!M2604,'Pipe Table'!$A$3:$R$3,0)),"")</f>
        <v/>
      </c>
      <c r="P2604" s="601">
        <f t="shared" si="40"/>
        <v>0</v>
      </c>
    </row>
    <row r="2605" spans="15:16">
      <c r="O2605" s="251" t="str">
        <f>IFERROR(INDEX('Pipe Table'!$A$3:$R$39,MATCH('WELD LOG'!N2605,'Pipe Table'!$A$3:$A$39,),MATCH('WELD LOG'!M2605,'Pipe Table'!$A$3:$R$3,0)),"")</f>
        <v/>
      </c>
      <c r="P2605" s="601">
        <f t="shared" si="40"/>
        <v>0</v>
      </c>
    </row>
    <row r="2606" spans="15:16">
      <c r="O2606" s="251" t="str">
        <f>IFERROR(INDEX('Pipe Table'!$A$3:$R$39,MATCH('WELD LOG'!N2606,'Pipe Table'!$A$3:$A$39,),MATCH('WELD LOG'!M2606,'Pipe Table'!$A$3:$R$3,0)),"")</f>
        <v/>
      </c>
      <c r="P2606" s="601">
        <f t="shared" si="40"/>
        <v>0</v>
      </c>
    </row>
    <row r="2607" spans="15:16">
      <c r="O2607" s="251" t="str">
        <f>IFERROR(INDEX('Pipe Table'!$A$3:$R$39,MATCH('WELD LOG'!N2607,'Pipe Table'!$A$3:$A$39,),MATCH('WELD LOG'!M2607,'Pipe Table'!$A$3:$R$3,0)),"")</f>
        <v/>
      </c>
      <c r="P2607" s="601">
        <f t="shared" si="40"/>
        <v>0</v>
      </c>
    </row>
    <row r="2608" spans="15:16">
      <c r="O2608" s="251" t="str">
        <f>IFERROR(INDEX('Pipe Table'!$A$3:$R$39,MATCH('WELD LOG'!N2608,'Pipe Table'!$A$3:$A$39,),MATCH('WELD LOG'!M2608,'Pipe Table'!$A$3:$R$3,0)),"")</f>
        <v/>
      </c>
      <c r="P2608" s="601">
        <f t="shared" si="40"/>
        <v>0</v>
      </c>
    </row>
    <row r="2609" spans="15:16">
      <c r="O2609" s="251" t="str">
        <f>IFERROR(INDEX('Pipe Table'!$A$3:$R$39,MATCH('WELD LOG'!N2609,'Pipe Table'!$A$3:$A$39,),MATCH('WELD LOG'!M2609,'Pipe Table'!$A$3:$R$3,0)),"")</f>
        <v/>
      </c>
      <c r="P2609" s="601">
        <f t="shared" si="40"/>
        <v>0</v>
      </c>
    </row>
    <row r="2610" spans="15:16">
      <c r="O2610" s="251" t="str">
        <f>IFERROR(INDEX('Pipe Table'!$A$3:$R$39,MATCH('WELD LOG'!N2610,'Pipe Table'!$A$3:$A$39,),MATCH('WELD LOG'!M2610,'Pipe Table'!$A$3:$R$3,0)),"")</f>
        <v/>
      </c>
      <c r="P2610" s="601">
        <f t="shared" si="40"/>
        <v>0</v>
      </c>
    </row>
    <row r="2611" spans="15:16">
      <c r="O2611" s="251" t="str">
        <f>IFERROR(INDEX('Pipe Table'!$A$3:$R$39,MATCH('WELD LOG'!N2611,'Pipe Table'!$A$3:$A$39,),MATCH('WELD LOG'!M2611,'Pipe Table'!$A$3:$R$3,0)),"")</f>
        <v/>
      </c>
      <c r="P2611" s="601">
        <f t="shared" si="40"/>
        <v>0</v>
      </c>
    </row>
    <row r="2612" spans="15:16">
      <c r="O2612" s="251" t="str">
        <f>IFERROR(INDEX('Pipe Table'!$A$3:$R$39,MATCH('WELD LOG'!N2612,'Pipe Table'!$A$3:$A$39,),MATCH('WELD LOG'!M2612,'Pipe Table'!$A$3:$R$3,0)),"")</f>
        <v/>
      </c>
      <c r="P2612" s="601">
        <f t="shared" si="40"/>
        <v>0</v>
      </c>
    </row>
    <row r="2613" spans="15:16">
      <c r="O2613" s="251" t="str">
        <f>IFERROR(INDEX('Pipe Table'!$A$3:$R$39,MATCH('WELD LOG'!N2613,'Pipe Table'!$A$3:$A$39,),MATCH('WELD LOG'!M2613,'Pipe Table'!$A$3:$R$3,0)),"")</f>
        <v/>
      </c>
      <c r="P2613" s="601">
        <f t="shared" si="40"/>
        <v>0</v>
      </c>
    </row>
    <row r="2614" spans="15:16">
      <c r="O2614" s="251" t="str">
        <f>IFERROR(INDEX('Pipe Table'!$A$3:$R$39,MATCH('WELD LOG'!N2614,'Pipe Table'!$A$3:$A$39,),MATCH('WELD LOG'!M2614,'Pipe Table'!$A$3:$R$3,0)),"")</f>
        <v/>
      </c>
      <c r="P2614" s="601">
        <f t="shared" si="40"/>
        <v>0</v>
      </c>
    </row>
    <row r="2615" spans="15:16">
      <c r="O2615" s="251" t="str">
        <f>IFERROR(INDEX('Pipe Table'!$A$3:$R$39,MATCH('WELD LOG'!N2615,'Pipe Table'!$A$3:$A$39,),MATCH('WELD LOG'!M2615,'Pipe Table'!$A$3:$R$3,0)),"")</f>
        <v/>
      </c>
      <c r="P2615" s="601">
        <f t="shared" si="40"/>
        <v>0</v>
      </c>
    </row>
    <row r="2616" spans="15:16">
      <c r="O2616" s="251" t="str">
        <f>IFERROR(INDEX('Pipe Table'!$A$3:$R$39,MATCH('WELD LOG'!N2616,'Pipe Table'!$A$3:$A$39,),MATCH('WELD LOG'!M2616,'Pipe Table'!$A$3:$R$3,0)),"")</f>
        <v/>
      </c>
      <c r="P2616" s="601">
        <f t="shared" si="40"/>
        <v>0</v>
      </c>
    </row>
    <row r="2617" spans="15:16">
      <c r="O2617" s="251" t="str">
        <f>IFERROR(INDEX('Pipe Table'!$A$3:$R$39,MATCH('WELD LOG'!N2617,'Pipe Table'!$A$3:$A$39,),MATCH('WELD LOG'!M2617,'Pipe Table'!$A$3:$R$3,0)),"")</f>
        <v/>
      </c>
      <c r="P2617" s="601">
        <f t="shared" si="40"/>
        <v>0</v>
      </c>
    </row>
    <row r="2618" spans="15:16">
      <c r="O2618" s="251" t="str">
        <f>IFERROR(INDEX('Pipe Table'!$A$3:$R$39,MATCH('WELD LOG'!N2618,'Pipe Table'!$A$3:$A$39,),MATCH('WELD LOG'!M2618,'Pipe Table'!$A$3:$R$3,0)),"")</f>
        <v/>
      </c>
      <c r="P2618" s="601">
        <f t="shared" si="40"/>
        <v>0</v>
      </c>
    </row>
    <row r="2619" spans="15:16">
      <c r="O2619" s="251" t="str">
        <f>IFERROR(INDEX('Pipe Table'!$A$3:$R$39,MATCH('WELD LOG'!N2619,'Pipe Table'!$A$3:$A$39,),MATCH('WELD LOG'!M2619,'Pipe Table'!$A$3:$R$3,0)),"")</f>
        <v/>
      </c>
      <c r="P2619" s="601">
        <f t="shared" si="40"/>
        <v>0</v>
      </c>
    </row>
    <row r="2620" spans="15:16">
      <c r="O2620" s="251" t="str">
        <f>IFERROR(INDEX('Pipe Table'!$A$3:$R$39,MATCH('WELD LOG'!N2620,'Pipe Table'!$A$3:$A$39,),MATCH('WELD LOG'!M2620,'Pipe Table'!$A$3:$R$3,0)),"")</f>
        <v/>
      </c>
      <c r="P2620" s="601">
        <f t="shared" si="40"/>
        <v>0</v>
      </c>
    </row>
    <row r="2621" spans="15:16">
      <c r="O2621" s="251" t="str">
        <f>IFERROR(INDEX('Pipe Table'!$A$3:$R$39,MATCH('WELD LOG'!N2621,'Pipe Table'!$A$3:$A$39,),MATCH('WELD LOG'!M2621,'Pipe Table'!$A$3:$R$3,0)),"")</f>
        <v/>
      </c>
      <c r="P2621" s="601">
        <f t="shared" si="40"/>
        <v>0</v>
      </c>
    </row>
    <row r="2622" spans="15:16">
      <c r="O2622" s="251" t="str">
        <f>IFERROR(INDEX('Pipe Table'!$A$3:$R$39,MATCH('WELD LOG'!N2622,'Pipe Table'!$A$3:$A$39,),MATCH('WELD LOG'!M2622,'Pipe Table'!$A$3:$R$3,0)),"")</f>
        <v/>
      </c>
      <c r="P2622" s="601">
        <f t="shared" si="40"/>
        <v>0</v>
      </c>
    </row>
    <row r="2623" spans="15:16">
      <c r="O2623" s="251" t="str">
        <f>IFERROR(INDEX('Pipe Table'!$A$3:$R$39,MATCH('WELD LOG'!N2623,'Pipe Table'!$A$3:$A$39,),MATCH('WELD LOG'!M2623,'Pipe Table'!$A$3:$R$3,0)),"")</f>
        <v/>
      </c>
      <c r="P2623" s="601">
        <f t="shared" si="40"/>
        <v>0</v>
      </c>
    </row>
    <row r="2624" spans="15:16">
      <c r="O2624" s="251" t="str">
        <f>IFERROR(INDEX('Pipe Table'!$A$3:$R$39,MATCH('WELD LOG'!N2624,'Pipe Table'!$A$3:$A$39,),MATCH('WELD LOG'!M2624,'Pipe Table'!$A$3:$R$3,0)),"")</f>
        <v/>
      </c>
      <c r="P2624" s="601">
        <f t="shared" si="40"/>
        <v>0</v>
      </c>
    </row>
    <row r="2625" spans="15:16">
      <c r="O2625" s="251" t="str">
        <f>IFERROR(INDEX('Pipe Table'!$A$3:$R$39,MATCH('WELD LOG'!N2625,'Pipe Table'!$A$3:$A$39,),MATCH('WELD LOG'!M2625,'Pipe Table'!$A$3:$R$3,0)),"")</f>
        <v/>
      </c>
      <c r="P2625" s="601">
        <f t="shared" si="40"/>
        <v>0</v>
      </c>
    </row>
    <row r="2626" spans="15:16">
      <c r="O2626" s="251" t="str">
        <f>IFERROR(INDEX('Pipe Table'!$A$3:$R$39,MATCH('WELD LOG'!N2626,'Pipe Table'!$A$3:$A$39,),MATCH('WELD LOG'!M2626,'Pipe Table'!$A$3:$R$3,0)),"")</f>
        <v/>
      </c>
      <c r="P2626" s="601">
        <f t="shared" si="40"/>
        <v>0</v>
      </c>
    </row>
    <row r="2627" spans="15:16">
      <c r="O2627" s="251" t="str">
        <f>IFERROR(INDEX('Pipe Table'!$A$3:$R$39,MATCH('WELD LOG'!N2627,'Pipe Table'!$A$3:$A$39,),MATCH('WELD LOG'!M2627,'Pipe Table'!$A$3:$R$3,0)),"")</f>
        <v/>
      </c>
      <c r="P2627" s="601">
        <f t="shared" si="40"/>
        <v>0</v>
      </c>
    </row>
    <row r="2628" spans="15:16">
      <c r="O2628" s="251" t="str">
        <f>IFERROR(INDEX('Pipe Table'!$A$3:$R$39,MATCH('WELD LOG'!N2628,'Pipe Table'!$A$3:$A$39,),MATCH('WELD LOG'!M2628,'Pipe Table'!$A$3:$R$3,0)),"")</f>
        <v/>
      </c>
      <c r="P2628" s="601">
        <f t="shared" si="40"/>
        <v>0</v>
      </c>
    </row>
    <row r="2629" spans="15:16">
      <c r="O2629" s="251" t="str">
        <f>IFERROR(INDEX('Pipe Table'!$A$3:$R$39,MATCH('WELD LOG'!N2629,'Pipe Table'!$A$3:$A$39,),MATCH('WELD LOG'!M2629,'Pipe Table'!$A$3:$R$3,0)),"")</f>
        <v/>
      </c>
      <c r="P2629" s="601">
        <f t="shared" si="40"/>
        <v>0</v>
      </c>
    </row>
    <row r="2630" spans="15:16">
      <c r="O2630" s="251" t="str">
        <f>IFERROR(INDEX('Pipe Table'!$A$3:$R$39,MATCH('WELD LOG'!N2630,'Pipe Table'!$A$3:$A$39,),MATCH('WELD LOG'!M2630,'Pipe Table'!$A$3:$R$3,0)),"")</f>
        <v/>
      </c>
      <c r="P2630" s="601">
        <f t="shared" ref="P2630:P2693" si="41">N2630*PI()</f>
        <v>0</v>
      </c>
    </row>
    <row r="2631" spans="15:16">
      <c r="O2631" s="251" t="str">
        <f>IFERROR(INDEX('Pipe Table'!$A$3:$R$39,MATCH('WELD LOG'!N2631,'Pipe Table'!$A$3:$A$39,),MATCH('WELD LOG'!M2631,'Pipe Table'!$A$3:$R$3,0)),"")</f>
        <v/>
      </c>
      <c r="P2631" s="601">
        <f t="shared" si="41"/>
        <v>0</v>
      </c>
    </row>
    <row r="2632" spans="15:16">
      <c r="O2632" s="251" t="str">
        <f>IFERROR(INDEX('Pipe Table'!$A$3:$R$39,MATCH('WELD LOG'!N2632,'Pipe Table'!$A$3:$A$39,),MATCH('WELD LOG'!M2632,'Pipe Table'!$A$3:$R$3,0)),"")</f>
        <v/>
      </c>
      <c r="P2632" s="601">
        <f t="shared" si="41"/>
        <v>0</v>
      </c>
    </row>
    <row r="2633" spans="15:16">
      <c r="O2633" s="251" t="str">
        <f>IFERROR(INDEX('Pipe Table'!$A$3:$R$39,MATCH('WELD LOG'!N2633,'Pipe Table'!$A$3:$A$39,),MATCH('WELD LOG'!M2633,'Pipe Table'!$A$3:$R$3,0)),"")</f>
        <v/>
      </c>
      <c r="P2633" s="601">
        <f t="shared" si="41"/>
        <v>0</v>
      </c>
    </row>
    <row r="2634" spans="15:16">
      <c r="O2634" s="251" t="str">
        <f>IFERROR(INDEX('Pipe Table'!$A$3:$R$39,MATCH('WELD LOG'!N2634,'Pipe Table'!$A$3:$A$39,),MATCH('WELD LOG'!M2634,'Pipe Table'!$A$3:$R$3,0)),"")</f>
        <v/>
      </c>
      <c r="P2634" s="601">
        <f t="shared" si="41"/>
        <v>0</v>
      </c>
    </row>
    <row r="2635" spans="15:16">
      <c r="O2635" s="251" t="str">
        <f>IFERROR(INDEX('Pipe Table'!$A$3:$R$39,MATCH('WELD LOG'!N2635,'Pipe Table'!$A$3:$A$39,),MATCH('WELD LOG'!M2635,'Pipe Table'!$A$3:$R$3,0)),"")</f>
        <v/>
      </c>
      <c r="P2635" s="601">
        <f t="shared" si="41"/>
        <v>0</v>
      </c>
    </row>
    <row r="2636" spans="15:16">
      <c r="O2636" s="251" t="str">
        <f>IFERROR(INDEX('Pipe Table'!$A$3:$R$39,MATCH('WELD LOG'!N2636,'Pipe Table'!$A$3:$A$39,),MATCH('WELD LOG'!M2636,'Pipe Table'!$A$3:$R$3,0)),"")</f>
        <v/>
      </c>
      <c r="P2636" s="601">
        <f t="shared" si="41"/>
        <v>0</v>
      </c>
    </row>
    <row r="2637" spans="15:16">
      <c r="O2637" s="251" t="str">
        <f>IFERROR(INDEX('Pipe Table'!$A$3:$R$39,MATCH('WELD LOG'!N2637,'Pipe Table'!$A$3:$A$39,),MATCH('WELD LOG'!M2637,'Pipe Table'!$A$3:$R$3,0)),"")</f>
        <v/>
      </c>
      <c r="P2637" s="601">
        <f t="shared" si="41"/>
        <v>0</v>
      </c>
    </row>
    <row r="2638" spans="15:16">
      <c r="O2638" s="251" t="str">
        <f>IFERROR(INDEX('Pipe Table'!$A$3:$R$39,MATCH('WELD LOG'!N2638,'Pipe Table'!$A$3:$A$39,),MATCH('WELD LOG'!M2638,'Pipe Table'!$A$3:$R$3,0)),"")</f>
        <v/>
      </c>
      <c r="P2638" s="601">
        <f t="shared" si="41"/>
        <v>0</v>
      </c>
    </row>
    <row r="2639" spans="15:16">
      <c r="O2639" s="251" t="str">
        <f>IFERROR(INDEX('Pipe Table'!$A$3:$R$39,MATCH('WELD LOG'!N2639,'Pipe Table'!$A$3:$A$39,),MATCH('WELD LOG'!M2639,'Pipe Table'!$A$3:$R$3,0)),"")</f>
        <v/>
      </c>
      <c r="P2639" s="601">
        <f t="shared" si="41"/>
        <v>0</v>
      </c>
    </row>
    <row r="2640" spans="15:16">
      <c r="O2640" s="251" t="str">
        <f>IFERROR(INDEX('Pipe Table'!$A$3:$R$39,MATCH('WELD LOG'!N2640,'Pipe Table'!$A$3:$A$39,),MATCH('WELD LOG'!M2640,'Pipe Table'!$A$3:$R$3,0)),"")</f>
        <v/>
      </c>
      <c r="P2640" s="601">
        <f t="shared" si="41"/>
        <v>0</v>
      </c>
    </row>
    <row r="2641" spans="15:16">
      <c r="O2641" s="251" t="str">
        <f>IFERROR(INDEX('Pipe Table'!$A$3:$R$39,MATCH('WELD LOG'!N2641,'Pipe Table'!$A$3:$A$39,),MATCH('WELD LOG'!M2641,'Pipe Table'!$A$3:$R$3,0)),"")</f>
        <v/>
      </c>
      <c r="P2641" s="601">
        <f t="shared" si="41"/>
        <v>0</v>
      </c>
    </row>
    <row r="2642" spans="15:16">
      <c r="O2642" s="251" t="str">
        <f>IFERROR(INDEX('Pipe Table'!$A$3:$R$39,MATCH('WELD LOG'!N2642,'Pipe Table'!$A$3:$A$39,),MATCH('WELD LOG'!M2642,'Pipe Table'!$A$3:$R$3,0)),"")</f>
        <v/>
      </c>
      <c r="P2642" s="601">
        <f t="shared" si="41"/>
        <v>0</v>
      </c>
    </row>
    <row r="2643" spans="15:16">
      <c r="O2643" s="251" t="str">
        <f>IFERROR(INDEX('Pipe Table'!$A$3:$R$39,MATCH('WELD LOG'!N2643,'Pipe Table'!$A$3:$A$39,),MATCH('WELD LOG'!M2643,'Pipe Table'!$A$3:$R$3,0)),"")</f>
        <v/>
      </c>
      <c r="P2643" s="601">
        <f t="shared" si="41"/>
        <v>0</v>
      </c>
    </row>
    <row r="2644" spans="15:16">
      <c r="O2644" s="251" t="str">
        <f>IFERROR(INDEX('Pipe Table'!$A$3:$R$39,MATCH('WELD LOG'!N2644,'Pipe Table'!$A$3:$A$39,),MATCH('WELD LOG'!M2644,'Pipe Table'!$A$3:$R$3,0)),"")</f>
        <v/>
      </c>
      <c r="P2644" s="601">
        <f t="shared" si="41"/>
        <v>0</v>
      </c>
    </row>
    <row r="2645" spans="15:16">
      <c r="O2645" s="251" t="str">
        <f>IFERROR(INDEX('Pipe Table'!$A$3:$R$39,MATCH('WELD LOG'!N2645,'Pipe Table'!$A$3:$A$39,),MATCH('WELD LOG'!M2645,'Pipe Table'!$A$3:$R$3,0)),"")</f>
        <v/>
      </c>
      <c r="P2645" s="601">
        <f t="shared" si="41"/>
        <v>0</v>
      </c>
    </row>
    <row r="2646" spans="15:16">
      <c r="O2646" s="251" t="str">
        <f>IFERROR(INDEX('Pipe Table'!$A$3:$R$39,MATCH('WELD LOG'!N2646,'Pipe Table'!$A$3:$A$39,),MATCH('WELD LOG'!M2646,'Pipe Table'!$A$3:$R$3,0)),"")</f>
        <v/>
      </c>
      <c r="P2646" s="601">
        <f t="shared" si="41"/>
        <v>0</v>
      </c>
    </row>
    <row r="2647" spans="15:16">
      <c r="O2647" s="251" t="str">
        <f>IFERROR(INDEX('Pipe Table'!$A$3:$R$39,MATCH('WELD LOG'!N2647,'Pipe Table'!$A$3:$A$39,),MATCH('WELD LOG'!M2647,'Pipe Table'!$A$3:$R$3,0)),"")</f>
        <v/>
      </c>
      <c r="P2647" s="601">
        <f t="shared" si="41"/>
        <v>0</v>
      </c>
    </row>
    <row r="2648" spans="15:16">
      <c r="O2648" s="251" t="str">
        <f>IFERROR(INDEX('Pipe Table'!$A$3:$R$39,MATCH('WELD LOG'!N2648,'Pipe Table'!$A$3:$A$39,),MATCH('WELD LOG'!M2648,'Pipe Table'!$A$3:$R$3,0)),"")</f>
        <v/>
      </c>
      <c r="P2648" s="601">
        <f t="shared" si="41"/>
        <v>0</v>
      </c>
    </row>
    <row r="2649" spans="15:16">
      <c r="O2649" s="251" t="str">
        <f>IFERROR(INDEX('Pipe Table'!$A$3:$R$39,MATCH('WELD LOG'!N2649,'Pipe Table'!$A$3:$A$39,),MATCH('WELD LOG'!M2649,'Pipe Table'!$A$3:$R$3,0)),"")</f>
        <v/>
      </c>
      <c r="P2649" s="601">
        <f t="shared" si="41"/>
        <v>0</v>
      </c>
    </row>
    <row r="2650" spans="15:16">
      <c r="O2650" s="251" t="str">
        <f>IFERROR(INDEX('Pipe Table'!$A$3:$R$39,MATCH('WELD LOG'!N2650,'Pipe Table'!$A$3:$A$39,),MATCH('WELD LOG'!M2650,'Pipe Table'!$A$3:$R$3,0)),"")</f>
        <v/>
      </c>
      <c r="P2650" s="601">
        <f t="shared" si="41"/>
        <v>0</v>
      </c>
    </row>
    <row r="2651" spans="15:16">
      <c r="O2651" s="251" t="str">
        <f>IFERROR(INDEX('Pipe Table'!$A$3:$R$39,MATCH('WELD LOG'!N2651,'Pipe Table'!$A$3:$A$39,),MATCH('WELD LOG'!M2651,'Pipe Table'!$A$3:$R$3,0)),"")</f>
        <v/>
      </c>
      <c r="P2651" s="601">
        <f t="shared" si="41"/>
        <v>0</v>
      </c>
    </row>
    <row r="2652" spans="15:16">
      <c r="O2652" s="251" t="str">
        <f>IFERROR(INDEX('Pipe Table'!$A$3:$R$39,MATCH('WELD LOG'!N2652,'Pipe Table'!$A$3:$A$39,),MATCH('WELD LOG'!M2652,'Pipe Table'!$A$3:$R$3,0)),"")</f>
        <v/>
      </c>
      <c r="P2652" s="601">
        <f t="shared" si="41"/>
        <v>0</v>
      </c>
    </row>
    <row r="2653" spans="15:16">
      <c r="O2653" s="251" t="str">
        <f>IFERROR(INDEX('Pipe Table'!$A$3:$R$39,MATCH('WELD LOG'!N2653,'Pipe Table'!$A$3:$A$39,),MATCH('WELD LOG'!M2653,'Pipe Table'!$A$3:$R$3,0)),"")</f>
        <v/>
      </c>
      <c r="P2653" s="601">
        <f t="shared" si="41"/>
        <v>0</v>
      </c>
    </row>
    <row r="2654" spans="15:16">
      <c r="O2654" s="251" t="str">
        <f>IFERROR(INDEX('Pipe Table'!$A$3:$R$39,MATCH('WELD LOG'!N2654,'Pipe Table'!$A$3:$A$39,),MATCH('WELD LOG'!M2654,'Pipe Table'!$A$3:$R$3,0)),"")</f>
        <v/>
      </c>
      <c r="P2654" s="601">
        <f t="shared" si="41"/>
        <v>0</v>
      </c>
    </row>
    <row r="2655" spans="15:16">
      <c r="O2655" s="251" t="str">
        <f>IFERROR(INDEX('Pipe Table'!$A$3:$R$39,MATCH('WELD LOG'!N2655,'Pipe Table'!$A$3:$A$39,),MATCH('WELD LOG'!M2655,'Pipe Table'!$A$3:$R$3,0)),"")</f>
        <v/>
      </c>
      <c r="P2655" s="601">
        <f t="shared" si="41"/>
        <v>0</v>
      </c>
    </row>
    <row r="2656" spans="15:16">
      <c r="O2656" s="251" t="str">
        <f>IFERROR(INDEX('Pipe Table'!$A$3:$R$39,MATCH('WELD LOG'!N2656,'Pipe Table'!$A$3:$A$39,),MATCH('WELD LOG'!M2656,'Pipe Table'!$A$3:$R$3,0)),"")</f>
        <v/>
      </c>
      <c r="P2656" s="601">
        <f t="shared" si="41"/>
        <v>0</v>
      </c>
    </row>
    <row r="2657" spans="15:16">
      <c r="O2657" s="251" t="str">
        <f>IFERROR(INDEX('Pipe Table'!$A$3:$R$39,MATCH('WELD LOG'!N2657,'Pipe Table'!$A$3:$A$39,),MATCH('WELD LOG'!M2657,'Pipe Table'!$A$3:$R$3,0)),"")</f>
        <v/>
      </c>
      <c r="P2657" s="601">
        <f t="shared" si="41"/>
        <v>0</v>
      </c>
    </row>
    <row r="2658" spans="15:16">
      <c r="O2658" s="251" t="str">
        <f>IFERROR(INDEX('Pipe Table'!$A$3:$R$39,MATCH('WELD LOG'!N2658,'Pipe Table'!$A$3:$A$39,),MATCH('WELD LOG'!M2658,'Pipe Table'!$A$3:$R$3,0)),"")</f>
        <v/>
      </c>
      <c r="P2658" s="601">
        <f t="shared" si="41"/>
        <v>0</v>
      </c>
    </row>
    <row r="2659" spans="15:16">
      <c r="O2659" s="251" t="str">
        <f>IFERROR(INDEX('Pipe Table'!$A$3:$R$39,MATCH('WELD LOG'!N2659,'Pipe Table'!$A$3:$A$39,),MATCH('WELD LOG'!M2659,'Pipe Table'!$A$3:$R$3,0)),"")</f>
        <v/>
      </c>
      <c r="P2659" s="601">
        <f t="shared" si="41"/>
        <v>0</v>
      </c>
    </row>
    <row r="2660" spans="15:16">
      <c r="O2660" s="251" t="str">
        <f>IFERROR(INDEX('Pipe Table'!$A$3:$R$39,MATCH('WELD LOG'!N2660,'Pipe Table'!$A$3:$A$39,),MATCH('WELD LOG'!M2660,'Pipe Table'!$A$3:$R$3,0)),"")</f>
        <v/>
      </c>
      <c r="P2660" s="601">
        <f t="shared" si="41"/>
        <v>0</v>
      </c>
    </row>
    <row r="2661" spans="15:16">
      <c r="O2661" s="251" t="str">
        <f>IFERROR(INDEX('Pipe Table'!$A$3:$R$39,MATCH('WELD LOG'!N2661,'Pipe Table'!$A$3:$A$39,),MATCH('WELD LOG'!M2661,'Pipe Table'!$A$3:$R$3,0)),"")</f>
        <v/>
      </c>
      <c r="P2661" s="601">
        <f t="shared" si="41"/>
        <v>0</v>
      </c>
    </row>
    <row r="2662" spans="15:16">
      <c r="O2662" s="251" t="str">
        <f>IFERROR(INDEX('Pipe Table'!$A$3:$R$39,MATCH('WELD LOG'!N2662,'Pipe Table'!$A$3:$A$39,),MATCH('WELD LOG'!M2662,'Pipe Table'!$A$3:$R$3,0)),"")</f>
        <v/>
      </c>
      <c r="P2662" s="601">
        <f t="shared" si="41"/>
        <v>0</v>
      </c>
    </row>
    <row r="2663" spans="15:16">
      <c r="O2663" s="251" t="str">
        <f>IFERROR(INDEX('Pipe Table'!$A$3:$R$39,MATCH('WELD LOG'!N2663,'Pipe Table'!$A$3:$A$39,),MATCH('WELD LOG'!M2663,'Pipe Table'!$A$3:$R$3,0)),"")</f>
        <v/>
      </c>
      <c r="P2663" s="601">
        <f t="shared" si="41"/>
        <v>0</v>
      </c>
    </row>
    <row r="2664" spans="15:16">
      <c r="O2664" s="251" t="str">
        <f>IFERROR(INDEX('Pipe Table'!$A$3:$R$39,MATCH('WELD LOG'!N2664,'Pipe Table'!$A$3:$A$39,),MATCH('WELD LOG'!M2664,'Pipe Table'!$A$3:$R$3,0)),"")</f>
        <v/>
      </c>
      <c r="P2664" s="601">
        <f t="shared" si="41"/>
        <v>0</v>
      </c>
    </row>
    <row r="2665" spans="15:16">
      <c r="O2665" s="251" t="str">
        <f>IFERROR(INDEX('Pipe Table'!$A$3:$R$39,MATCH('WELD LOG'!N2665,'Pipe Table'!$A$3:$A$39,),MATCH('WELD LOG'!M2665,'Pipe Table'!$A$3:$R$3,0)),"")</f>
        <v/>
      </c>
      <c r="P2665" s="601">
        <f t="shared" si="41"/>
        <v>0</v>
      </c>
    </row>
    <row r="2666" spans="15:16">
      <c r="O2666" s="251" t="str">
        <f>IFERROR(INDEX('Pipe Table'!$A$3:$R$39,MATCH('WELD LOG'!N2666,'Pipe Table'!$A$3:$A$39,),MATCH('WELD LOG'!M2666,'Pipe Table'!$A$3:$R$3,0)),"")</f>
        <v/>
      </c>
      <c r="P2666" s="601">
        <f t="shared" si="41"/>
        <v>0</v>
      </c>
    </row>
    <row r="2667" spans="15:16">
      <c r="O2667" s="251" t="str">
        <f>IFERROR(INDEX('Pipe Table'!$A$3:$R$39,MATCH('WELD LOG'!N2667,'Pipe Table'!$A$3:$A$39,),MATCH('WELD LOG'!M2667,'Pipe Table'!$A$3:$R$3,0)),"")</f>
        <v/>
      </c>
      <c r="P2667" s="601">
        <f t="shared" si="41"/>
        <v>0</v>
      </c>
    </row>
    <row r="2668" spans="15:16">
      <c r="O2668" s="251" t="str">
        <f>IFERROR(INDEX('Pipe Table'!$A$3:$R$39,MATCH('WELD LOG'!N2668,'Pipe Table'!$A$3:$A$39,),MATCH('WELD LOG'!M2668,'Pipe Table'!$A$3:$R$3,0)),"")</f>
        <v/>
      </c>
      <c r="P2668" s="601">
        <f t="shared" si="41"/>
        <v>0</v>
      </c>
    </row>
    <row r="2669" spans="15:16">
      <c r="O2669" s="251" t="str">
        <f>IFERROR(INDEX('Pipe Table'!$A$3:$R$39,MATCH('WELD LOG'!N2669,'Pipe Table'!$A$3:$A$39,),MATCH('WELD LOG'!M2669,'Pipe Table'!$A$3:$R$3,0)),"")</f>
        <v/>
      </c>
      <c r="P2669" s="601">
        <f t="shared" si="41"/>
        <v>0</v>
      </c>
    </row>
    <row r="2670" spans="15:16">
      <c r="O2670" s="251" t="str">
        <f>IFERROR(INDEX('Pipe Table'!$A$3:$R$39,MATCH('WELD LOG'!N2670,'Pipe Table'!$A$3:$A$39,),MATCH('WELD LOG'!M2670,'Pipe Table'!$A$3:$R$3,0)),"")</f>
        <v/>
      </c>
      <c r="P2670" s="601">
        <f t="shared" si="41"/>
        <v>0</v>
      </c>
    </row>
    <row r="2671" spans="15:16">
      <c r="O2671" s="251" t="str">
        <f>IFERROR(INDEX('Pipe Table'!$A$3:$R$39,MATCH('WELD LOG'!N2671,'Pipe Table'!$A$3:$A$39,),MATCH('WELD LOG'!M2671,'Pipe Table'!$A$3:$R$3,0)),"")</f>
        <v/>
      </c>
      <c r="P2671" s="601">
        <f t="shared" si="41"/>
        <v>0</v>
      </c>
    </row>
    <row r="2672" spans="15:16">
      <c r="O2672" s="251" t="str">
        <f>IFERROR(INDEX('Pipe Table'!$A$3:$R$39,MATCH('WELD LOG'!N2672,'Pipe Table'!$A$3:$A$39,),MATCH('WELD LOG'!M2672,'Pipe Table'!$A$3:$R$3,0)),"")</f>
        <v/>
      </c>
      <c r="P2672" s="601">
        <f t="shared" si="41"/>
        <v>0</v>
      </c>
    </row>
    <row r="2673" spans="15:16">
      <c r="O2673" s="251" t="str">
        <f>IFERROR(INDEX('Pipe Table'!$A$3:$R$39,MATCH('WELD LOG'!N2673,'Pipe Table'!$A$3:$A$39,),MATCH('WELD LOG'!M2673,'Pipe Table'!$A$3:$R$3,0)),"")</f>
        <v/>
      </c>
      <c r="P2673" s="601">
        <f t="shared" si="41"/>
        <v>0</v>
      </c>
    </row>
    <row r="2674" spans="15:16">
      <c r="O2674" s="251" t="str">
        <f>IFERROR(INDEX('Pipe Table'!$A$3:$R$39,MATCH('WELD LOG'!N2674,'Pipe Table'!$A$3:$A$39,),MATCH('WELD LOG'!M2674,'Pipe Table'!$A$3:$R$3,0)),"")</f>
        <v/>
      </c>
      <c r="P2674" s="601">
        <f t="shared" si="41"/>
        <v>0</v>
      </c>
    </row>
    <row r="2675" spans="15:16">
      <c r="O2675" s="251" t="str">
        <f>IFERROR(INDEX('Pipe Table'!$A$3:$R$39,MATCH('WELD LOG'!N2675,'Pipe Table'!$A$3:$A$39,),MATCH('WELD LOG'!M2675,'Pipe Table'!$A$3:$R$3,0)),"")</f>
        <v/>
      </c>
      <c r="P2675" s="601">
        <f t="shared" si="41"/>
        <v>0</v>
      </c>
    </row>
    <row r="2676" spans="15:16">
      <c r="O2676" s="251" t="str">
        <f>IFERROR(INDEX('Pipe Table'!$A$3:$R$39,MATCH('WELD LOG'!N2676,'Pipe Table'!$A$3:$A$39,),MATCH('WELD LOG'!M2676,'Pipe Table'!$A$3:$R$3,0)),"")</f>
        <v/>
      </c>
      <c r="P2676" s="601">
        <f t="shared" si="41"/>
        <v>0</v>
      </c>
    </row>
    <row r="2677" spans="15:16">
      <c r="O2677" s="251" t="str">
        <f>IFERROR(INDEX('Pipe Table'!$A$3:$R$39,MATCH('WELD LOG'!N2677,'Pipe Table'!$A$3:$A$39,),MATCH('WELD LOG'!M2677,'Pipe Table'!$A$3:$R$3,0)),"")</f>
        <v/>
      </c>
      <c r="P2677" s="601">
        <f t="shared" si="41"/>
        <v>0</v>
      </c>
    </row>
    <row r="2678" spans="15:16">
      <c r="O2678" s="251" t="str">
        <f>IFERROR(INDEX('Pipe Table'!$A$3:$R$39,MATCH('WELD LOG'!N2678,'Pipe Table'!$A$3:$A$39,),MATCH('WELD LOG'!M2678,'Pipe Table'!$A$3:$R$3,0)),"")</f>
        <v/>
      </c>
      <c r="P2678" s="601">
        <f t="shared" si="41"/>
        <v>0</v>
      </c>
    </row>
    <row r="2679" spans="15:16">
      <c r="O2679" s="251" t="str">
        <f>IFERROR(INDEX('Pipe Table'!$A$3:$R$39,MATCH('WELD LOG'!N2679,'Pipe Table'!$A$3:$A$39,),MATCH('WELD LOG'!M2679,'Pipe Table'!$A$3:$R$3,0)),"")</f>
        <v/>
      </c>
      <c r="P2679" s="601">
        <f t="shared" si="41"/>
        <v>0</v>
      </c>
    </row>
    <row r="2680" spans="15:16">
      <c r="O2680" s="251" t="str">
        <f>IFERROR(INDEX('Pipe Table'!$A$3:$R$39,MATCH('WELD LOG'!N2680,'Pipe Table'!$A$3:$A$39,),MATCH('WELD LOG'!M2680,'Pipe Table'!$A$3:$R$3,0)),"")</f>
        <v/>
      </c>
      <c r="P2680" s="601">
        <f t="shared" si="41"/>
        <v>0</v>
      </c>
    </row>
    <row r="2681" spans="15:16">
      <c r="O2681" s="251" t="str">
        <f>IFERROR(INDEX('Pipe Table'!$A$3:$R$39,MATCH('WELD LOG'!N2681,'Pipe Table'!$A$3:$A$39,),MATCH('WELD LOG'!M2681,'Pipe Table'!$A$3:$R$3,0)),"")</f>
        <v/>
      </c>
      <c r="P2681" s="601">
        <f t="shared" si="41"/>
        <v>0</v>
      </c>
    </row>
    <row r="2682" spans="15:16">
      <c r="O2682" s="251" t="str">
        <f>IFERROR(INDEX('Pipe Table'!$A$3:$R$39,MATCH('WELD LOG'!N2682,'Pipe Table'!$A$3:$A$39,),MATCH('WELD LOG'!M2682,'Pipe Table'!$A$3:$R$3,0)),"")</f>
        <v/>
      </c>
      <c r="P2682" s="601">
        <f t="shared" si="41"/>
        <v>0</v>
      </c>
    </row>
    <row r="2683" spans="15:16">
      <c r="O2683" s="251" t="str">
        <f>IFERROR(INDEX('Pipe Table'!$A$3:$R$39,MATCH('WELD LOG'!N2683,'Pipe Table'!$A$3:$A$39,),MATCH('WELD LOG'!M2683,'Pipe Table'!$A$3:$R$3,0)),"")</f>
        <v/>
      </c>
      <c r="P2683" s="601">
        <f t="shared" si="41"/>
        <v>0</v>
      </c>
    </row>
    <row r="2684" spans="15:16">
      <c r="O2684" s="251" t="str">
        <f>IFERROR(INDEX('Pipe Table'!$A$3:$R$39,MATCH('WELD LOG'!N2684,'Pipe Table'!$A$3:$A$39,),MATCH('WELD LOG'!M2684,'Pipe Table'!$A$3:$R$3,0)),"")</f>
        <v/>
      </c>
      <c r="P2684" s="601">
        <f t="shared" si="41"/>
        <v>0</v>
      </c>
    </row>
    <row r="2685" spans="15:16">
      <c r="O2685" s="251" t="str">
        <f>IFERROR(INDEX('Pipe Table'!$A$3:$R$39,MATCH('WELD LOG'!N2685,'Pipe Table'!$A$3:$A$39,),MATCH('WELD LOG'!M2685,'Pipe Table'!$A$3:$R$3,0)),"")</f>
        <v/>
      </c>
      <c r="P2685" s="601">
        <f t="shared" si="41"/>
        <v>0</v>
      </c>
    </row>
    <row r="2686" spans="15:16">
      <c r="O2686" s="251" t="str">
        <f>IFERROR(INDEX('Pipe Table'!$A$3:$R$39,MATCH('WELD LOG'!N2686,'Pipe Table'!$A$3:$A$39,),MATCH('WELD LOG'!M2686,'Pipe Table'!$A$3:$R$3,0)),"")</f>
        <v/>
      </c>
      <c r="P2686" s="601">
        <f t="shared" si="41"/>
        <v>0</v>
      </c>
    </row>
    <row r="2687" spans="15:16">
      <c r="O2687" s="251" t="str">
        <f>IFERROR(INDEX('Pipe Table'!$A$3:$R$39,MATCH('WELD LOG'!N2687,'Pipe Table'!$A$3:$A$39,),MATCH('WELD LOG'!M2687,'Pipe Table'!$A$3:$R$3,0)),"")</f>
        <v/>
      </c>
      <c r="P2687" s="601">
        <f t="shared" si="41"/>
        <v>0</v>
      </c>
    </row>
    <row r="2688" spans="15:16">
      <c r="O2688" s="251" t="str">
        <f>IFERROR(INDEX('Pipe Table'!$A$3:$R$39,MATCH('WELD LOG'!N2688,'Pipe Table'!$A$3:$A$39,),MATCH('WELD LOG'!M2688,'Pipe Table'!$A$3:$R$3,0)),"")</f>
        <v/>
      </c>
      <c r="P2688" s="601">
        <f t="shared" si="41"/>
        <v>0</v>
      </c>
    </row>
    <row r="2689" spans="15:16">
      <c r="O2689" s="251" t="str">
        <f>IFERROR(INDEX('Pipe Table'!$A$3:$R$39,MATCH('WELD LOG'!N2689,'Pipe Table'!$A$3:$A$39,),MATCH('WELD LOG'!M2689,'Pipe Table'!$A$3:$R$3,0)),"")</f>
        <v/>
      </c>
      <c r="P2689" s="601">
        <f t="shared" si="41"/>
        <v>0</v>
      </c>
    </row>
    <row r="2690" spans="15:16">
      <c r="O2690" s="251" t="str">
        <f>IFERROR(INDEX('Pipe Table'!$A$3:$R$39,MATCH('WELD LOG'!N2690,'Pipe Table'!$A$3:$A$39,),MATCH('WELD LOG'!M2690,'Pipe Table'!$A$3:$R$3,0)),"")</f>
        <v/>
      </c>
      <c r="P2690" s="601">
        <f t="shared" si="41"/>
        <v>0</v>
      </c>
    </row>
    <row r="2691" spans="15:16">
      <c r="O2691" s="251" t="str">
        <f>IFERROR(INDEX('Pipe Table'!$A$3:$R$39,MATCH('WELD LOG'!N2691,'Pipe Table'!$A$3:$A$39,),MATCH('WELD LOG'!M2691,'Pipe Table'!$A$3:$R$3,0)),"")</f>
        <v/>
      </c>
      <c r="P2691" s="601">
        <f t="shared" si="41"/>
        <v>0</v>
      </c>
    </row>
    <row r="2692" spans="15:16">
      <c r="O2692" s="251" t="str">
        <f>IFERROR(INDEX('Pipe Table'!$A$3:$R$39,MATCH('WELD LOG'!N2692,'Pipe Table'!$A$3:$A$39,),MATCH('WELD LOG'!M2692,'Pipe Table'!$A$3:$R$3,0)),"")</f>
        <v/>
      </c>
      <c r="P2692" s="601">
        <f t="shared" si="41"/>
        <v>0</v>
      </c>
    </row>
    <row r="2693" spans="15:16">
      <c r="O2693" s="251" t="str">
        <f>IFERROR(INDEX('Pipe Table'!$A$3:$R$39,MATCH('WELD LOG'!N2693,'Pipe Table'!$A$3:$A$39,),MATCH('WELD LOG'!M2693,'Pipe Table'!$A$3:$R$3,0)),"")</f>
        <v/>
      </c>
      <c r="P2693" s="601">
        <f t="shared" si="41"/>
        <v>0</v>
      </c>
    </row>
    <row r="2694" spans="15:16">
      <c r="O2694" s="251" t="str">
        <f>IFERROR(INDEX('Pipe Table'!$A$3:$R$39,MATCH('WELD LOG'!N2694,'Pipe Table'!$A$3:$A$39,),MATCH('WELD LOG'!M2694,'Pipe Table'!$A$3:$R$3,0)),"")</f>
        <v/>
      </c>
      <c r="P2694" s="601">
        <f t="shared" ref="P2694:P2757" si="42">N2694*PI()</f>
        <v>0</v>
      </c>
    </row>
    <row r="2695" spans="15:16">
      <c r="O2695" s="251" t="str">
        <f>IFERROR(INDEX('Pipe Table'!$A$3:$R$39,MATCH('WELD LOG'!N2695,'Pipe Table'!$A$3:$A$39,),MATCH('WELD LOG'!M2695,'Pipe Table'!$A$3:$R$3,0)),"")</f>
        <v/>
      </c>
      <c r="P2695" s="601">
        <f t="shared" si="42"/>
        <v>0</v>
      </c>
    </row>
    <row r="2696" spans="15:16">
      <c r="O2696" s="251" t="str">
        <f>IFERROR(INDEX('Pipe Table'!$A$3:$R$39,MATCH('WELD LOG'!N2696,'Pipe Table'!$A$3:$A$39,),MATCH('WELD LOG'!M2696,'Pipe Table'!$A$3:$R$3,0)),"")</f>
        <v/>
      </c>
      <c r="P2696" s="601">
        <f t="shared" si="42"/>
        <v>0</v>
      </c>
    </row>
    <row r="2697" spans="15:16">
      <c r="O2697" s="251" t="str">
        <f>IFERROR(INDEX('Pipe Table'!$A$3:$R$39,MATCH('WELD LOG'!N2697,'Pipe Table'!$A$3:$A$39,),MATCH('WELD LOG'!M2697,'Pipe Table'!$A$3:$R$3,0)),"")</f>
        <v/>
      </c>
      <c r="P2697" s="601">
        <f t="shared" si="42"/>
        <v>0</v>
      </c>
    </row>
    <row r="2698" spans="15:16">
      <c r="O2698" s="251" t="str">
        <f>IFERROR(INDEX('Pipe Table'!$A$3:$R$39,MATCH('WELD LOG'!N2698,'Pipe Table'!$A$3:$A$39,),MATCH('WELD LOG'!M2698,'Pipe Table'!$A$3:$R$3,0)),"")</f>
        <v/>
      </c>
      <c r="P2698" s="601">
        <f t="shared" si="42"/>
        <v>0</v>
      </c>
    </row>
    <row r="2699" spans="15:16">
      <c r="O2699" s="251" t="str">
        <f>IFERROR(INDEX('Pipe Table'!$A$3:$R$39,MATCH('WELD LOG'!N2699,'Pipe Table'!$A$3:$A$39,),MATCH('WELD LOG'!M2699,'Pipe Table'!$A$3:$R$3,0)),"")</f>
        <v/>
      </c>
      <c r="P2699" s="601">
        <f t="shared" si="42"/>
        <v>0</v>
      </c>
    </row>
    <row r="2700" spans="15:16">
      <c r="O2700" s="251" t="str">
        <f>IFERROR(INDEX('Pipe Table'!$A$3:$R$39,MATCH('WELD LOG'!N2700,'Pipe Table'!$A$3:$A$39,),MATCH('WELD LOG'!M2700,'Pipe Table'!$A$3:$R$3,0)),"")</f>
        <v/>
      </c>
      <c r="P2700" s="601">
        <f t="shared" si="42"/>
        <v>0</v>
      </c>
    </row>
    <row r="2701" spans="15:16">
      <c r="O2701" s="251" t="str">
        <f>IFERROR(INDEX('Pipe Table'!$A$3:$R$39,MATCH('WELD LOG'!N2701,'Pipe Table'!$A$3:$A$39,),MATCH('WELD LOG'!M2701,'Pipe Table'!$A$3:$R$3,0)),"")</f>
        <v/>
      </c>
      <c r="P2701" s="601">
        <f t="shared" si="42"/>
        <v>0</v>
      </c>
    </row>
    <row r="2702" spans="15:16">
      <c r="O2702" s="251" t="str">
        <f>IFERROR(INDEX('Pipe Table'!$A$3:$R$39,MATCH('WELD LOG'!N2702,'Pipe Table'!$A$3:$A$39,),MATCH('WELD LOG'!M2702,'Pipe Table'!$A$3:$R$3,0)),"")</f>
        <v/>
      </c>
      <c r="P2702" s="601">
        <f t="shared" si="42"/>
        <v>0</v>
      </c>
    </row>
    <row r="2703" spans="15:16">
      <c r="O2703" s="251" t="str">
        <f>IFERROR(INDEX('Pipe Table'!$A$3:$R$39,MATCH('WELD LOG'!N2703,'Pipe Table'!$A$3:$A$39,),MATCH('WELD LOG'!M2703,'Pipe Table'!$A$3:$R$3,0)),"")</f>
        <v/>
      </c>
      <c r="P2703" s="601">
        <f t="shared" si="42"/>
        <v>0</v>
      </c>
    </row>
    <row r="2704" spans="15:16">
      <c r="O2704" s="251" t="str">
        <f>IFERROR(INDEX('Pipe Table'!$A$3:$R$39,MATCH('WELD LOG'!N2704,'Pipe Table'!$A$3:$A$39,),MATCH('WELD LOG'!M2704,'Pipe Table'!$A$3:$R$3,0)),"")</f>
        <v/>
      </c>
      <c r="P2704" s="601">
        <f t="shared" si="42"/>
        <v>0</v>
      </c>
    </row>
    <row r="2705" spans="15:16">
      <c r="O2705" s="251" t="str">
        <f>IFERROR(INDEX('Pipe Table'!$A$3:$R$39,MATCH('WELD LOG'!N2705,'Pipe Table'!$A$3:$A$39,),MATCH('WELD LOG'!M2705,'Pipe Table'!$A$3:$R$3,0)),"")</f>
        <v/>
      </c>
      <c r="P2705" s="601">
        <f t="shared" si="42"/>
        <v>0</v>
      </c>
    </row>
    <row r="2706" spans="15:16">
      <c r="O2706" s="251" t="str">
        <f>IFERROR(INDEX('Pipe Table'!$A$3:$R$39,MATCH('WELD LOG'!N2706,'Pipe Table'!$A$3:$A$39,),MATCH('WELD LOG'!M2706,'Pipe Table'!$A$3:$R$3,0)),"")</f>
        <v/>
      </c>
      <c r="P2706" s="601">
        <f t="shared" si="42"/>
        <v>0</v>
      </c>
    </row>
    <row r="2707" spans="15:16">
      <c r="O2707" s="251" t="str">
        <f>IFERROR(INDEX('Pipe Table'!$A$3:$R$39,MATCH('WELD LOG'!N2707,'Pipe Table'!$A$3:$A$39,),MATCH('WELD LOG'!M2707,'Pipe Table'!$A$3:$R$3,0)),"")</f>
        <v/>
      </c>
      <c r="P2707" s="601">
        <f t="shared" si="42"/>
        <v>0</v>
      </c>
    </row>
    <row r="2708" spans="15:16">
      <c r="O2708" s="251" t="str">
        <f>IFERROR(INDEX('Pipe Table'!$A$3:$R$39,MATCH('WELD LOG'!N2708,'Pipe Table'!$A$3:$A$39,),MATCH('WELD LOG'!M2708,'Pipe Table'!$A$3:$R$3,0)),"")</f>
        <v/>
      </c>
      <c r="P2708" s="601">
        <f t="shared" si="42"/>
        <v>0</v>
      </c>
    </row>
    <row r="2709" spans="15:16">
      <c r="O2709" s="251" t="str">
        <f>IFERROR(INDEX('Pipe Table'!$A$3:$R$39,MATCH('WELD LOG'!N2709,'Pipe Table'!$A$3:$A$39,),MATCH('WELD LOG'!M2709,'Pipe Table'!$A$3:$R$3,0)),"")</f>
        <v/>
      </c>
      <c r="P2709" s="601">
        <f t="shared" si="42"/>
        <v>0</v>
      </c>
    </row>
    <row r="2710" spans="15:16">
      <c r="O2710" s="251" t="str">
        <f>IFERROR(INDEX('Pipe Table'!$A$3:$R$39,MATCH('WELD LOG'!N2710,'Pipe Table'!$A$3:$A$39,),MATCH('WELD LOG'!M2710,'Pipe Table'!$A$3:$R$3,0)),"")</f>
        <v/>
      </c>
      <c r="P2710" s="601">
        <f t="shared" si="42"/>
        <v>0</v>
      </c>
    </row>
    <row r="2711" spans="15:16">
      <c r="O2711" s="251" t="str">
        <f>IFERROR(INDEX('Pipe Table'!$A$3:$R$39,MATCH('WELD LOG'!N2711,'Pipe Table'!$A$3:$A$39,),MATCH('WELD LOG'!M2711,'Pipe Table'!$A$3:$R$3,0)),"")</f>
        <v/>
      </c>
      <c r="P2711" s="601">
        <f t="shared" si="42"/>
        <v>0</v>
      </c>
    </row>
    <row r="2712" spans="15:16">
      <c r="O2712" s="251" t="str">
        <f>IFERROR(INDEX('Pipe Table'!$A$3:$R$39,MATCH('WELD LOG'!N2712,'Pipe Table'!$A$3:$A$39,),MATCH('WELD LOG'!M2712,'Pipe Table'!$A$3:$R$3,0)),"")</f>
        <v/>
      </c>
      <c r="P2712" s="601">
        <f t="shared" si="42"/>
        <v>0</v>
      </c>
    </row>
    <row r="2713" spans="15:16">
      <c r="O2713" s="251" t="str">
        <f>IFERROR(INDEX('Pipe Table'!$A$3:$R$39,MATCH('WELD LOG'!N2713,'Pipe Table'!$A$3:$A$39,),MATCH('WELD LOG'!M2713,'Pipe Table'!$A$3:$R$3,0)),"")</f>
        <v/>
      </c>
      <c r="P2713" s="601">
        <f t="shared" si="42"/>
        <v>0</v>
      </c>
    </row>
    <row r="2714" spans="15:16">
      <c r="O2714" s="251" t="str">
        <f>IFERROR(INDEX('Pipe Table'!$A$3:$R$39,MATCH('WELD LOG'!N2714,'Pipe Table'!$A$3:$A$39,),MATCH('WELD LOG'!M2714,'Pipe Table'!$A$3:$R$3,0)),"")</f>
        <v/>
      </c>
      <c r="P2714" s="601">
        <f t="shared" si="42"/>
        <v>0</v>
      </c>
    </row>
    <row r="2715" spans="15:16">
      <c r="O2715" s="251" t="str">
        <f>IFERROR(INDEX('Pipe Table'!$A$3:$R$39,MATCH('WELD LOG'!N2715,'Pipe Table'!$A$3:$A$39,),MATCH('WELD LOG'!M2715,'Pipe Table'!$A$3:$R$3,0)),"")</f>
        <v/>
      </c>
      <c r="P2715" s="601">
        <f t="shared" si="42"/>
        <v>0</v>
      </c>
    </row>
    <row r="2716" spans="15:16">
      <c r="O2716" s="251" t="str">
        <f>IFERROR(INDEX('Pipe Table'!$A$3:$R$39,MATCH('WELD LOG'!N2716,'Pipe Table'!$A$3:$A$39,),MATCH('WELD LOG'!M2716,'Pipe Table'!$A$3:$R$3,0)),"")</f>
        <v/>
      </c>
      <c r="P2716" s="601">
        <f t="shared" si="42"/>
        <v>0</v>
      </c>
    </row>
    <row r="2717" spans="15:16">
      <c r="O2717" s="251" t="str">
        <f>IFERROR(INDEX('Pipe Table'!$A$3:$R$39,MATCH('WELD LOG'!N2717,'Pipe Table'!$A$3:$A$39,),MATCH('WELD LOG'!M2717,'Pipe Table'!$A$3:$R$3,0)),"")</f>
        <v/>
      </c>
      <c r="P2717" s="601">
        <f t="shared" si="42"/>
        <v>0</v>
      </c>
    </row>
    <row r="2718" spans="15:16">
      <c r="O2718" s="251" t="str">
        <f>IFERROR(INDEX('Pipe Table'!$A$3:$R$39,MATCH('WELD LOG'!N2718,'Pipe Table'!$A$3:$A$39,),MATCH('WELD LOG'!M2718,'Pipe Table'!$A$3:$R$3,0)),"")</f>
        <v/>
      </c>
      <c r="P2718" s="601">
        <f t="shared" si="42"/>
        <v>0</v>
      </c>
    </row>
    <row r="2719" spans="15:16">
      <c r="O2719" s="251" t="str">
        <f>IFERROR(INDEX('Pipe Table'!$A$3:$R$39,MATCH('WELD LOG'!N2719,'Pipe Table'!$A$3:$A$39,),MATCH('WELD LOG'!M2719,'Pipe Table'!$A$3:$R$3,0)),"")</f>
        <v/>
      </c>
      <c r="P2719" s="601">
        <f t="shared" si="42"/>
        <v>0</v>
      </c>
    </row>
    <row r="2720" spans="15:16">
      <c r="O2720" s="251" t="str">
        <f>IFERROR(INDEX('Pipe Table'!$A$3:$R$39,MATCH('WELD LOG'!N2720,'Pipe Table'!$A$3:$A$39,),MATCH('WELD LOG'!M2720,'Pipe Table'!$A$3:$R$3,0)),"")</f>
        <v/>
      </c>
      <c r="P2720" s="601">
        <f t="shared" si="42"/>
        <v>0</v>
      </c>
    </row>
    <row r="2721" spans="15:16">
      <c r="O2721" s="251" t="str">
        <f>IFERROR(INDEX('Pipe Table'!$A$3:$R$39,MATCH('WELD LOG'!N2721,'Pipe Table'!$A$3:$A$39,),MATCH('WELD LOG'!M2721,'Pipe Table'!$A$3:$R$3,0)),"")</f>
        <v/>
      </c>
      <c r="P2721" s="601">
        <f t="shared" si="42"/>
        <v>0</v>
      </c>
    </row>
    <row r="2722" spans="15:16">
      <c r="O2722" s="251" t="str">
        <f>IFERROR(INDEX('Pipe Table'!$A$3:$R$39,MATCH('WELD LOG'!N2722,'Pipe Table'!$A$3:$A$39,),MATCH('WELD LOG'!M2722,'Pipe Table'!$A$3:$R$3,0)),"")</f>
        <v/>
      </c>
      <c r="P2722" s="601">
        <f t="shared" si="42"/>
        <v>0</v>
      </c>
    </row>
    <row r="2723" spans="15:16">
      <c r="O2723" s="251" t="str">
        <f>IFERROR(INDEX('Pipe Table'!$A$3:$R$39,MATCH('WELD LOG'!N2723,'Pipe Table'!$A$3:$A$39,),MATCH('WELD LOG'!M2723,'Pipe Table'!$A$3:$R$3,0)),"")</f>
        <v/>
      </c>
      <c r="P2723" s="601">
        <f t="shared" si="42"/>
        <v>0</v>
      </c>
    </row>
    <row r="2724" spans="15:16">
      <c r="O2724" s="251" t="str">
        <f>IFERROR(INDEX('Pipe Table'!$A$3:$R$39,MATCH('WELD LOG'!N2724,'Pipe Table'!$A$3:$A$39,),MATCH('WELD LOG'!M2724,'Pipe Table'!$A$3:$R$3,0)),"")</f>
        <v/>
      </c>
      <c r="P2724" s="601">
        <f t="shared" si="42"/>
        <v>0</v>
      </c>
    </row>
    <row r="2725" spans="15:16">
      <c r="O2725" s="251" t="str">
        <f>IFERROR(INDEX('Pipe Table'!$A$3:$R$39,MATCH('WELD LOG'!N2725,'Pipe Table'!$A$3:$A$39,),MATCH('WELD LOG'!M2725,'Pipe Table'!$A$3:$R$3,0)),"")</f>
        <v/>
      </c>
      <c r="P2725" s="601">
        <f t="shared" si="42"/>
        <v>0</v>
      </c>
    </row>
    <row r="2726" spans="15:16">
      <c r="O2726" s="251" t="str">
        <f>IFERROR(INDEX('Pipe Table'!$A$3:$R$39,MATCH('WELD LOG'!N2726,'Pipe Table'!$A$3:$A$39,),MATCH('WELD LOG'!M2726,'Pipe Table'!$A$3:$R$3,0)),"")</f>
        <v/>
      </c>
      <c r="P2726" s="601">
        <f t="shared" si="42"/>
        <v>0</v>
      </c>
    </row>
    <row r="2727" spans="15:16">
      <c r="O2727" s="251" t="str">
        <f>IFERROR(INDEX('Pipe Table'!$A$3:$R$39,MATCH('WELD LOG'!N2727,'Pipe Table'!$A$3:$A$39,),MATCH('WELD LOG'!M2727,'Pipe Table'!$A$3:$R$3,0)),"")</f>
        <v/>
      </c>
      <c r="P2727" s="601">
        <f t="shared" si="42"/>
        <v>0</v>
      </c>
    </row>
    <row r="2728" spans="15:16">
      <c r="O2728" s="251" t="str">
        <f>IFERROR(INDEX('Pipe Table'!$A$3:$R$39,MATCH('WELD LOG'!N2728,'Pipe Table'!$A$3:$A$39,),MATCH('WELD LOG'!M2728,'Pipe Table'!$A$3:$R$3,0)),"")</f>
        <v/>
      </c>
      <c r="P2728" s="601">
        <f t="shared" si="42"/>
        <v>0</v>
      </c>
    </row>
    <row r="2729" spans="15:16">
      <c r="O2729" s="251" t="str">
        <f>IFERROR(INDEX('Pipe Table'!$A$3:$R$39,MATCH('WELD LOG'!N2729,'Pipe Table'!$A$3:$A$39,),MATCH('WELD LOG'!M2729,'Pipe Table'!$A$3:$R$3,0)),"")</f>
        <v/>
      </c>
      <c r="P2729" s="601">
        <f t="shared" si="42"/>
        <v>0</v>
      </c>
    </row>
    <row r="2730" spans="15:16">
      <c r="O2730" s="251" t="str">
        <f>IFERROR(INDEX('Pipe Table'!$A$3:$R$39,MATCH('WELD LOG'!N2730,'Pipe Table'!$A$3:$A$39,),MATCH('WELD LOG'!M2730,'Pipe Table'!$A$3:$R$3,0)),"")</f>
        <v/>
      </c>
      <c r="P2730" s="601">
        <f t="shared" si="42"/>
        <v>0</v>
      </c>
    </row>
    <row r="2731" spans="15:16">
      <c r="O2731" s="251" t="str">
        <f>IFERROR(INDEX('Pipe Table'!$A$3:$R$39,MATCH('WELD LOG'!N2731,'Pipe Table'!$A$3:$A$39,),MATCH('WELD LOG'!M2731,'Pipe Table'!$A$3:$R$3,0)),"")</f>
        <v/>
      </c>
      <c r="P2731" s="601">
        <f t="shared" si="42"/>
        <v>0</v>
      </c>
    </row>
    <row r="2732" spans="15:16">
      <c r="O2732" s="251" t="str">
        <f>IFERROR(INDEX('Pipe Table'!$A$3:$R$39,MATCH('WELD LOG'!N2732,'Pipe Table'!$A$3:$A$39,),MATCH('WELD LOG'!M2732,'Pipe Table'!$A$3:$R$3,0)),"")</f>
        <v/>
      </c>
      <c r="P2732" s="601">
        <f t="shared" si="42"/>
        <v>0</v>
      </c>
    </row>
    <row r="2733" spans="15:16">
      <c r="O2733" s="251" t="str">
        <f>IFERROR(INDEX('Pipe Table'!$A$3:$R$39,MATCH('WELD LOG'!N2733,'Pipe Table'!$A$3:$A$39,),MATCH('WELD LOG'!M2733,'Pipe Table'!$A$3:$R$3,0)),"")</f>
        <v/>
      </c>
      <c r="P2733" s="601">
        <f t="shared" si="42"/>
        <v>0</v>
      </c>
    </row>
    <row r="2734" spans="15:16">
      <c r="O2734" s="251" t="str">
        <f>IFERROR(INDEX('Pipe Table'!$A$3:$R$39,MATCH('WELD LOG'!N2734,'Pipe Table'!$A$3:$A$39,),MATCH('WELD LOG'!M2734,'Pipe Table'!$A$3:$R$3,0)),"")</f>
        <v/>
      </c>
      <c r="P2734" s="601">
        <f t="shared" si="42"/>
        <v>0</v>
      </c>
    </row>
    <row r="2735" spans="15:16">
      <c r="O2735" s="251" t="str">
        <f>IFERROR(INDEX('Pipe Table'!$A$3:$R$39,MATCH('WELD LOG'!N2735,'Pipe Table'!$A$3:$A$39,),MATCH('WELD LOG'!M2735,'Pipe Table'!$A$3:$R$3,0)),"")</f>
        <v/>
      </c>
      <c r="P2735" s="601">
        <f t="shared" si="42"/>
        <v>0</v>
      </c>
    </row>
    <row r="2736" spans="15:16">
      <c r="O2736" s="251" t="str">
        <f>IFERROR(INDEX('Pipe Table'!$A$3:$R$39,MATCH('WELD LOG'!N2736,'Pipe Table'!$A$3:$A$39,),MATCH('WELD LOG'!M2736,'Pipe Table'!$A$3:$R$3,0)),"")</f>
        <v/>
      </c>
      <c r="P2736" s="601">
        <f t="shared" si="42"/>
        <v>0</v>
      </c>
    </row>
    <row r="2737" spans="15:16">
      <c r="O2737" s="251" t="str">
        <f>IFERROR(INDEX('Pipe Table'!$A$3:$R$39,MATCH('WELD LOG'!N2737,'Pipe Table'!$A$3:$A$39,),MATCH('WELD LOG'!M2737,'Pipe Table'!$A$3:$R$3,0)),"")</f>
        <v/>
      </c>
      <c r="P2737" s="601">
        <f t="shared" si="42"/>
        <v>0</v>
      </c>
    </row>
    <row r="2738" spans="15:16">
      <c r="O2738" s="251" t="str">
        <f>IFERROR(INDEX('Pipe Table'!$A$3:$R$39,MATCH('WELD LOG'!N2738,'Pipe Table'!$A$3:$A$39,),MATCH('WELD LOG'!M2738,'Pipe Table'!$A$3:$R$3,0)),"")</f>
        <v/>
      </c>
      <c r="P2738" s="601">
        <f t="shared" si="42"/>
        <v>0</v>
      </c>
    </row>
    <row r="2739" spans="15:16">
      <c r="O2739" s="251" t="str">
        <f>IFERROR(INDEX('Pipe Table'!$A$3:$R$39,MATCH('WELD LOG'!N2739,'Pipe Table'!$A$3:$A$39,),MATCH('WELD LOG'!M2739,'Pipe Table'!$A$3:$R$3,0)),"")</f>
        <v/>
      </c>
      <c r="P2739" s="601">
        <f t="shared" si="42"/>
        <v>0</v>
      </c>
    </row>
    <row r="2740" spans="15:16">
      <c r="O2740" s="251" t="str">
        <f>IFERROR(INDEX('Pipe Table'!$A$3:$R$39,MATCH('WELD LOG'!N2740,'Pipe Table'!$A$3:$A$39,),MATCH('WELD LOG'!M2740,'Pipe Table'!$A$3:$R$3,0)),"")</f>
        <v/>
      </c>
      <c r="P2740" s="601">
        <f t="shared" si="42"/>
        <v>0</v>
      </c>
    </row>
    <row r="2741" spans="15:16">
      <c r="O2741" s="251" t="str">
        <f>IFERROR(INDEX('Pipe Table'!$A$3:$R$39,MATCH('WELD LOG'!N2741,'Pipe Table'!$A$3:$A$39,),MATCH('WELD LOG'!M2741,'Pipe Table'!$A$3:$R$3,0)),"")</f>
        <v/>
      </c>
      <c r="P2741" s="601">
        <f t="shared" si="42"/>
        <v>0</v>
      </c>
    </row>
    <row r="2742" spans="15:16">
      <c r="O2742" s="251" t="str">
        <f>IFERROR(INDEX('Pipe Table'!$A$3:$R$39,MATCH('WELD LOG'!N2742,'Pipe Table'!$A$3:$A$39,),MATCH('WELD LOG'!M2742,'Pipe Table'!$A$3:$R$3,0)),"")</f>
        <v/>
      </c>
      <c r="P2742" s="601">
        <f t="shared" si="42"/>
        <v>0</v>
      </c>
    </row>
    <row r="2743" spans="15:16">
      <c r="O2743" s="251" t="str">
        <f>IFERROR(INDEX('Pipe Table'!$A$3:$R$39,MATCH('WELD LOG'!N2743,'Pipe Table'!$A$3:$A$39,),MATCH('WELD LOG'!M2743,'Pipe Table'!$A$3:$R$3,0)),"")</f>
        <v/>
      </c>
      <c r="P2743" s="601">
        <f t="shared" si="42"/>
        <v>0</v>
      </c>
    </row>
    <row r="2744" spans="15:16">
      <c r="O2744" s="251" t="str">
        <f>IFERROR(INDEX('Pipe Table'!$A$3:$R$39,MATCH('WELD LOG'!N2744,'Pipe Table'!$A$3:$A$39,),MATCH('WELD LOG'!M2744,'Pipe Table'!$A$3:$R$3,0)),"")</f>
        <v/>
      </c>
      <c r="P2744" s="601">
        <f t="shared" si="42"/>
        <v>0</v>
      </c>
    </row>
    <row r="2745" spans="15:16">
      <c r="O2745" s="251" t="str">
        <f>IFERROR(INDEX('Pipe Table'!$A$3:$R$39,MATCH('WELD LOG'!N2745,'Pipe Table'!$A$3:$A$39,),MATCH('WELD LOG'!M2745,'Pipe Table'!$A$3:$R$3,0)),"")</f>
        <v/>
      </c>
      <c r="P2745" s="601">
        <f t="shared" si="42"/>
        <v>0</v>
      </c>
    </row>
    <row r="2746" spans="15:16">
      <c r="O2746" s="251" t="str">
        <f>IFERROR(INDEX('Pipe Table'!$A$3:$R$39,MATCH('WELD LOG'!N2746,'Pipe Table'!$A$3:$A$39,),MATCH('WELD LOG'!M2746,'Pipe Table'!$A$3:$R$3,0)),"")</f>
        <v/>
      </c>
      <c r="P2746" s="601">
        <f t="shared" si="42"/>
        <v>0</v>
      </c>
    </row>
    <row r="2747" spans="15:16">
      <c r="O2747" s="251" t="str">
        <f>IFERROR(INDEX('Pipe Table'!$A$3:$R$39,MATCH('WELD LOG'!N2747,'Pipe Table'!$A$3:$A$39,),MATCH('WELD LOG'!M2747,'Pipe Table'!$A$3:$R$3,0)),"")</f>
        <v/>
      </c>
      <c r="P2747" s="601">
        <f t="shared" si="42"/>
        <v>0</v>
      </c>
    </row>
    <row r="2748" spans="15:16">
      <c r="O2748" s="251" t="str">
        <f>IFERROR(INDEX('Pipe Table'!$A$3:$R$39,MATCH('WELD LOG'!N2748,'Pipe Table'!$A$3:$A$39,),MATCH('WELD LOG'!M2748,'Pipe Table'!$A$3:$R$3,0)),"")</f>
        <v/>
      </c>
      <c r="P2748" s="601">
        <f t="shared" si="42"/>
        <v>0</v>
      </c>
    </row>
    <row r="2749" spans="15:16">
      <c r="O2749" s="251" t="str">
        <f>IFERROR(INDEX('Pipe Table'!$A$3:$R$39,MATCH('WELD LOG'!N2749,'Pipe Table'!$A$3:$A$39,),MATCH('WELD LOG'!M2749,'Pipe Table'!$A$3:$R$3,0)),"")</f>
        <v/>
      </c>
      <c r="P2749" s="601">
        <f t="shared" si="42"/>
        <v>0</v>
      </c>
    </row>
    <row r="2750" spans="15:16">
      <c r="O2750" s="251" t="str">
        <f>IFERROR(INDEX('Pipe Table'!$A$3:$R$39,MATCH('WELD LOG'!N2750,'Pipe Table'!$A$3:$A$39,),MATCH('WELD LOG'!M2750,'Pipe Table'!$A$3:$R$3,0)),"")</f>
        <v/>
      </c>
      <c r="P2750" s="601">
        <f t="shared" si="42"/>
        <v>0</v>
      </c>
    </row>
    <row r="2751" spans="15:16">
      <c r="O2751" s="251" t="str">
        <f>IFERROR(INDEX('Pipe Table'!$A$3:$R$39,MATCH('WELD LOG'!N2751,'Pipe Table'!$A$3:$A$39,),MATCH('WELD LOG'!M2751,'Pipe Table'!$A$3:$R$3,0)),"")</f>
        <v/>
      </c>
      <c r="P2751" s="601">
        <f t="shared" si="42"/>
        <v>0</v>
      </c>
    </row>
    <row r="2752" spans="15:16">
      <c r="O2752" s="251" t="str">
        <f>IFERROR(INDEX('Pipe Table'!$A$3:$R$39,MATCH('WELD LOG'!N2752,'Pipe Table'!$A$3:$A$39,),MATCH('WELD LOG'!M2752,'Pipe Table'!$A$3:$R$3,0)),"")</f>
        <v/>
      </c>
      <c r="P2752" s="601">
        <f t="shared" si="42"/>
        <v>0</v>
      </c>
    </row>
    <row r="2753" spans="15:16">
      <c r="O2753" s="251" t="str">
        <f>IFERROR(INDEX('Pipe Table'!$A$3:$R$39,MATCH('WELD LOG'!N2753,'Pipe Table'!$A$3:$A$39,),MATCH('WELD LOG'!M2753,'Pipe Table'!$A$3:$R$3,0)),"")</f>
        <v/>
      </c>
      <c r="P2753" s="601">
        <f t="shared" si="42"/>
        <v>0</v>
      </c>
    </row>
    <row r="2754" spans="15:16">
      <c r="O2754" s="251" t="str">
        <f>IFERROR(INDEX('Pipe Table'!$A$3:$R$39,MATCH('WELD LOG'!N2754,'Pipe Table'!$A$3:$A$39,),MATCH('WELD LOG'!M2754,'Pipe Table'!$A$3:$R$3,0)),"")</f>
        <v/>
      </c>
      <c r="P2754" s="601">
        <f t="shared" si="42"/>
        <v>0</v>
      </c>
    </row>
    <row r="2755" spans="15:16">
      <c r="O2755" s="251" t="str">
        <f>IFERROR(INDEX('Pipe Table'!$A$3:$R$39,MATCH('WELD LOG'!N2755,'Pipe Table'!$A$3:$A$39,),MATCH('WELD LOG'!M2755,'Pipe Table'!$A$3:$R$3,0)),"")</f>
        <v/>
      </c>
      <c r="P2755" s="601">
        <f t="shared" si="42"/>
        <v>0</v>
      </c>
    </row>
    <row r="2756" spans="15:16">
      <c r="O2756" s="251" t="str">
        <f>IFERROR(INDEX('Pipe Table'!$A$3:$R$39,MATCH('WELD LOG'!N2756,'Pipe Table'!$A$3:$A$39,),MATCH('WELD LOG'!M2756,'Pipe Table'!$A$3:$R$3,0)),"")</f>
        <v/>
      </c>
      <c r="P2756" s="601">
        <f t="shared" si="42"/>
        <v>0</v>
      </c>
    </row>
    <row r="2757" spans="15:16">
      <c r="O2757" s="251" t="str">
        <f>IFERROR(INDEX('Pipe Table'!$A$3:$R$39,MATCH('WELD LOG'!N2757,'Pipe Table'!$A$3:$A$39,),MATCH('WELD LOG'!M2757,'Pipe Table'!$A$3:$R$3,0)),"")</f>
        <v/>
      </c>
      <c r="P2757" s="601">
        <f t="shared" si="42"/>
        <v>0</v>
      </c>
    </row>
    <row r="2758" spans="15:16">
      <c r="O2758" s="251" t="str">
        <f>IFERROR(INDEX('Pipe Table'!$A$3:$R$39,MATCH('WELD LOG'!N2758,'Pipe Table'!$A$3:$A$39,),MATCH('WELD LOG'!M2758,'Pipe Table'!$A$3:$R$3,0)),"")</f>
        <v/>
      </c>
      <c r="P2758" s="601">
        <f t="shared" ref="P2758:P2821" si="43">N2758*PI()</f>
        <v>0</v>
      </c>
    </row>
    <row r="2759" spans="15:16">
      <c r="O2759" s="251" t="str">
        <f>IFERROR(INDEX('Pipe Table'!$A$3:$R$39,MATCH('WELD LOG'!N2759,'Pipe Table'!$A$3:$A$39,),MATCH('WELD LOG'!M2759,'Pipe Table'!$A$3:$R$3,0)),"")</f>
        <v/>
      </c>
      <c r="P2759" s="601">
        <f t="shared" si="43"/>
        <v>0</v>
      </c>
    </row>
    <row r="2760" spans="15:16">
      <c r="O2760" s="251" t="str">
        <f>IFERROR(INDEX('Pipe Table'!$A$3:$R$39,MATCH('WELD LOG'!N2760,'Pipe Table'!$A$3:$A$39,),MATCH('WELD LOG'!M2760,'Pipe Table'!$A$3:$R$3,0)),"")</f>
        <v/>
      </c>
      <c r="P2760" s="601">
        <f t="shared" si="43"/>
        <v>0</v>
      </c>
    </row>
    <row r="2761" spans="15:16">
      <c r="O2761" s="251" t="str">
        <f>IFERROR(INDEX('Pipe Table'!$A$3:$R$39,MATCH('WELD LOG'!N2761,'Pipe Table'!$A$3:$A$39,),MATCH('WELD LOG'!M2761,'Pipe Table'!$A$3:$R$3,0)),"")</f>
        <v/>
      </c>
      <c r="P2761" s="601">
        <f t="shared" si="43"/>
        <v>0</v>
      </c>
    </row>
    <row r="2762" spans="15:16">
      <c r="O2762" s="251" t="str">
        <f>IFERROR(INDEX('Pipe Table'!$A$3:$R$39,MATCH('WELD LOG'!N2762,'Pipe Table'!$A$3:$A$39,),MATCH('WELD LOG'!M2762,'Pipe Table'!$A$3:$R$3,0)),"")</f>
        <v/>
      </c>
      <c r="P2762" s="601">
        <f t="shared" si="43"/>
        <v>0</v>
      </c>
    </row>
    <row r="2763" spans="15:16">
      <c r="O2763" s="251" t="str">
        <f>IFERROR(INDEX('Pipe Table'!$A$3:$R$39,MATCH('WELD LOG'!N2763,'Pipe Table'!$A$3:$A$39,),MATCH('WELD LOG'!M2763,'Pipe Table'!$A$3:$R$3,0)),"")</f>
        <v/>
      </c>
      <c r="P2763" s="601">
        <f t="shared" si="43"/>
        <v>0</v>
      </c>
    </row>
    <row r="2764" spans="15:16">
      <c r="O2764" s="251" t="str">
        <f>IFERROR(INDEX('Pipe Table'!$A$3:$R$39,MATCH('WELD LOG'!N2764,'Pipe Table'!$A$3:$A$39,),MATCH('WELD LOG'!M2764,'Pipe Table'!$A$3:$R$3,0)),"")</f>
        <v/>
      </c>
      <c r="P2764" s="601">
        <f t="shared" si="43"/>
        <v>0</v>
      </c>
    </row>
    <row r="2765" spans="15:16">
      <c r="O2765" s="251" t="str">
        <f>IFERROR(INDEX('Pipe Table'!$A$3:$R$39,MATCH('WELD LOG'!N2765,'Pipe Table'!$A$3:$A$39,),MATCH('WELD LOG'!M2765,'Pipe Table'!$A$3:$R$3,0)),"")</f>
        <v/>
      </c>
      <c r="P2765" s="601">
        <f t="shared" si="43"/>
        <v>0</v>
      </c>
    </row>
    <row r="2766" spans="15:16">
      <c r="O2766" s="251" t="str">
        <f>IFERROR(INDEX('Pipe Table'!$A$3:$R$39,MATCH('WELD LOG'!N2766,'Pipe Table'!$A$3:$A$39,),MATCH('WELD LOG'!M2766,'Pipe Table'!$A$3:$R$3,0)),"")</f>
        <v/>
      </c>
      <c r="P2766" s="601">
        <f t="shared" si="43"/>
        <v>0</v>
      </c>
    </row>
    <row r="2767" spans="15:16">
      <c r="O2767" s="251" t="str">
        <f>IFERROR(INDEX('Pipe Table'!$A$3:$R$39,MATCH('WELD LOG'!N2767,'Pipe Table'!$A$3:$A$39,),MATCH('WELD LOG'!M2767,'Pipe Table'!$A$3:$R$3,0)),"")</f>
        <v/>
      </c>
      <c r="P2767" s="601">
        <f t="shared" si="43"/>
        <v>0</v>
      </c>
    </row>
    <row r="2768" spans="15:16">
      <c r="O2768" s="251" t="str">
        <f>IFERROR(INDEX('Pipe Table'!$A$3:$R$39,MATCH('WELD LOG'!N2768,'Pipe Table'!$A$3:$A$39,),MATCH('WELD LOG'!M2768,'Pipe Table'!$A$3:$R$3,0)),"")</f>
        <v/>
      </c>
      <c r="P2768" s="601">
        <f t="shared" si="43"/>
        <v>0</v>
      </c>
    </row>
    <row r="2769" spans="15:16">
      <c r="O2769" s="251" t="str">
        <f>IFERROR(INDEX('Pipe Table'!$A$3:$R$39,MATCH('WELD LOG'!N2769,'Pipe Table'!$A$3:$A$39,),MATCH('WELD LOG'!M2769,'Pipe Table'!$A$3:$R$3,0)),"")</f>
        <v/>
      </c>
      <c r="P2769" s="601">
        <f t="shared" si="43"/>
        <v>0</v>
      </c>
    </row>
    <row r="2770" spans="15:16">
      <c r="O2770" s="251" t="str">
        <f>IFERROR(INDEX('Pipe Table'!$A$3:$R$39,MATCH('WELD LOG'!N2770,'Pipe Table'!$A$3:$A$39,),MATCH('WELD LOG'!M2770,'Pipe Table'!$A$3:$R$3,0)),"")</f>
        <v/>
      </c>
      <c r="P2770" s="601">
        <f t="shared" si="43"/>
        <v>0</v>
      </c>
    </row>
    <row r="2771" spans="15:16">
      <c r="O2771" s="251" t="str">
        <f>IFERROR(INDEX('Pipe Table'!$A$3:$R$39,MATCH('WELD LOG'!N2771,'Pipe Table'!$A$3:$A$39,),MATCH('WELD LOG'!M2771,'Pipe Table'!$A$3:$R$3,0)),"")</f>
        <v/>
      </c>
      <c r="P2771" s="601">
        <f t="shared" si="43"/>
        <v>0</v>
      </c>
    </row>
    <row r="2772" spans="15:16">
      <c r="O2772" s="251" t="str">
        <f>IFERROR(INDEX('Pipe Table'!$A$3:$R$39,MATCH('WELD LOG'!N2772,'Pipe Table'!$A$3:$A$39,),MATCH('WELD LOG'!M2772,'Pipe Table'!$A$3:$R$3,0)),"")</f>
        <v/>
      </c>
      <c r="P2772" s="601">
        <f t="shared" si="43"/>
        <v>0</v>
      </c>
    </row>
    <row r="2773" spans="15:16">
      <c r="O2773" s="251" t="str">
        <f>IFERROR(INDEX('Pipe Table'!$A$3:$R$39,MATCH('WELD LOG'!N2773,'Pipe Table'!$A$3:$A$39,),MATCH('WELD LOG'!M2773,'Pipe Table'!$A$3:$R$3,0)),"")</f>
        <v/>
      </c>
      <c r="P2773" s="601">
        <f t="shared" si="43"/>
        <v>0</v>
      </c>
    </row>
    <row r="2774" spans="15:16">
      <c r="O2774" s="251" t="str">
        <f>IFERROR(INDEX('Pipe Table'!$A$3:$R$39,MATCH('WELD LOG'!N2774,'Pipe Table'!$A$3:$A$39,),MATCH('WELD LOG'!M2774,'Pipe Table'!$A$3:$R$3,0)),"")</f>
        <v/>
      </c>
      <c r="P2774" s="601">
        <f t="shared" si="43"/>
        <v>0</v>
      </c>
    </row>
    <row r="2775" spans="15:16">
      <c r="O2775" s="251" t="str">
        <f>IFERROR(INDEX('Pipe Table'!$A$3:$R$39,MATCH('WELD LOG'!N2775,'Pipe Table'!$A$3:$A$39,),MATCH('WELD LOG'!M2775,'Pipe Table'!$A$3:$R$3,0)),"")</f>
        <v/>
      </c>
      <c r="P2775" s="601">
        <f t="shared" si="43"/>
        <v>0</v>
      </c>
    </row>
    <row r="2776" spans="15:16">
      <c r="O2776" s="251" t="str">
        <f>IFERROR(INDEX('Pipe Table'!$A$3:$R$39,MATCH('WELD LOG'!N2776,'Pipe Table'!$A$3:$A$39,),MATCH('WELD LOG'!M2776,'Pipe Table'!$A$3:$R$3,0)),"")</f>
        <v/>
      </c>
      <c r="P2776" s="601">
        <f t="shared" si="43"/>
        <v>0</v>
      </c>
    </row>
    <row r="2777" spans="15:16">
      <c r="O2777" s="251" t="str">
        <f>IFERROR(INDEX('Pipe Table'!$A$3:$R$39,MATCH('WELD LOG'!N2777,'Pipe Table'!$A$3:$A$39,),MATCH('WELD LOG'!M2777,'Pipe Table'!$A$3:$R$3,0)),"")</f>
        <v/>
      </c>
      <c r="P2777" s="601">
        <f t="shared" si="43"/>
        <v>0</v>
      </c>
    </row>
    <row r="2778" spans="15:16">
      <c r="O2778" s="251" t="str">
        <f>IFERROR(INDEX('Pipe Table'!$A$3:$R$39,MATCH('WELD LOG'!N2778,'Pipe Table'!$A$3:$A$39,),MATCH('WELD LOG'!M2778,'Pipe Table'!$A$3:$R$3,0)),"")</f>
        <v/>
      </c>
      <c r="P2778" s="601">
        <f t="shared" si="43"/>
        <v>0</v>
      </c>
    </row>
    <row r="2779" spans="15:16">
      <c r="O2779" s="251" t="str">
        <f>IFERROR(INDEX('Pipe Table'!$A$3:$R$39,MATCH('WELD LOG'!N2779,'Pipe Table'!$A$3:$A$39,),MATCH('WELD LOG'!M2779,'Pipe Table'!$A$3:$R$3,0)),"")</f>
        <v/>
      </c>
      <c r="P2779" s="601">
        <f t="shared" si="43"/>
        <v>0</v>
      </c>
    </row>
    <row r="2780" spans="15:16">
      <c r="O2780" s="251" t="str">
        <f>IFERROR(INDEX('Pipe Table'!$A$3:$R$39,MATCH('WELD LOG'!N2780,'Pipe Table'!$A$3:$A$39,),MATCH('WELD LOG'!M2780,'Pipe Table'!$A$3:$R$3,0)),"")</f>
        <v/>
      </c>
      <c r="P2780" s="601">
        <f t="shared" si="43"/>
        <v>0</v>
      </c>
    </row>
    <row r="2781" spans="15:16">
      <c r="O2781" s="251" t="str">
        <f>IFERROR(INDEX('Pipe Table'!$A$3:$R$39,MATCH('WELD LOG'!N2781,'Pipe Table'!$A$3:$A$39,),MATCH('WELD LOG'!M2781,'Pipe Table'!$A$3:$R$3,0)),"")</f>
        <v/>
      </c>
      <c r="P2781" s="601">
        <f t="shared" si="43"/>
        <v>0</v>
      </c>
    </row>
    <row r="2782" spans="15:16">
      <c r="O2782" s="251" t="str">
        <f>IFERROR(INDEX('Pipe Table'!$A$3:$R$39,MATCH('WELD LOG'!N2782,'Pipe Table'!$A$3:$A$39,),MATCH('WELD LOG'!M2782,'Pipe Table'!$A$3:$R$3,0)),"")</f>
        <v/>
      </c>
      <c r="P2782" s="601">
        <f t="shared" si="43"/>
        <v>0</v>
      </c>
    </row>
    <row r="2783" spans="15:16">
      <c r="O2783" s="251" t="str">
        <f>IFERROR(INDEX('Pipe Table'!$A$3:$R$39,MATCH('WELD LOG'!N2783,'Pipe Table'!$A$3:$A$39,),MATCH('WELD LOG'!M2783,'Pipe Table'!$A$3:$R$3,0)),"")</f>
        <v/>
      </c>
      <c r="P2783" s="601">
        <f t="shared" si="43"/>
        <v>0</v>
      </c>
    </row>
    <row r="2784" spans="15:16">
      <c r="O2784" s="251" t="str">
        <f>IFERROR(INDEX('Pipe Table'!$A$3:$R$39,MATCH('WELD LOG'!N2784,'Pipe Table'!$A$3:$A$39,),MATCH('WELD LOG'!M2784,'Pipe Table'!$A$3:$R$3,0)),"")</f>
        <v/>
      </c>
      <c r="P2784" s="601">
        <f t="shared" si="43"/>
        <v>0</v>
      </c>
    </row>
    <row r="2785" spans="15:16">
      <c r="O2785" s="251" t="str">
        <f>IFERROR(INDEX('Pipe Table'!$A$3:$R$39,MATCH('WELD LOG'!N2785,'Pipe Table'!$A$3:$A$39,),MATCH('WELD LOG'!M2785,'Pipe Table'!$A$3:$R$3,0)),"")</f>
        <v/>
      </c>
      <c r="P2785" s="601">
        <f t="shared" si="43"/>
        <v>0</v>
      </c>
    </row>
    <row r="2786" spans="15:16">
      <c r="O2786" s="251" t="str">
        <f>IFERROR(INDEX('Pipe Table'!$A$3:$R$39,MATCH('WELD LOG'!N2786,'Pipe Table'!$A$3:$A$39,),MATCH('WELD LOG'!M2786,'Pipe Table'!$A$3:$R$3,0)),"")</f>
        <v/>
      </c>
      <c r="P2786" s="601">
        <f t="shared" si="43"/>
        <v>0</v>
      </c>
    </row>
    <row r="2787" spans="15:16">
      <c r="O2787" s="251" t="str">
        <f>IFERROR(INDEX('Pipe Table'!$A$3:$R$39,MATCH('WELD LOG'!N2787,'Pipe Table'!$A$3:$A$39,),MATCH('WELD LOG'!M2787,'Pipe Table'!$A$3:$R$3,0)),"")</f>
        <v/>
      </c>
      <c r="P2787" s="601">
        <f t="shared" si="43"/>
        <v>0</v>
      </c>
    </row>
    <row r="2788" spans="15:16">
      <c r="O2788" s="251" t="str">
        <f>IFERROR(INDEX('Pipe Table'!$A$3:$R$39,MATCH('WELD LOG'!N2788,'Pipe Table'!$A$3:$A$39,),MATCH('WELD LOG'!M2788,'Pipe Table'!$A$3:$R$3,0)),"")</f>
        <v/>
      </c>
      <c r="P2788" s="601">
        <f t="shared" si="43"/>
        <v>0</v>
      </c>
    </row>
    <row r="2789" spans="15:16">
      <c r="O2789" s="251" t="str">
        <f>IFERROR(INDEX('Pipe Table'!$A$3:$R$39,MATCH('WELD LOG'!N2789,'Pipe Table'!$A$3:$A$39,),MATCH('WELD LOG'!M2789,'Pipe Table'!$A$3:$R$3,0)),"")</f>
        <v/>
      </c>
      <c r="P2789" s="601">
        <f t="shared" si="43"/>
        <v>0</v>
      </c>
    </row>
    <row r="2790" spans="15:16">
      <c r="O2790" s="251" t="str">
        <f>IFERROR(INDEX('Pipe Table'!$A$3:$R$39,MATCH('WELD LOG'!N2790,'Pipe Table'!$A$3:$A$39,),MATCH('WELD LOG'!M2790,'Pipe Table'!$A$3:$R$3,0)),"")</f>
        <v/>
      </c>
      <c r="P2790" s="601">
        <f t="shared" si="43"/>
        <v>0</v>
      </c>
    </row>
    <row r="2791" spans="15:16">
      <c r="O2791" s="251" t="str">
        <f>IFERROR(INDEX('Pipe Table'!$A$3:$R$39,MATCH('WELD LOG'!N2791,'Pipe Table'!$A$3:$A$39,),MATCH('WELD LOG'!M2791,'Pipe Table'!$A$3:$R$3,0)),"")</f>
        <v/>
      </c>
      <c r="P2791" s="601">
        <f t="shared" si="43"/>
        <v>0</v>
      </c>
    </row>
    <row r="2792" spans="15:16">
      <c r="O2792" s="251" t="str">
        <f>IFERROR(INDEX('Pipe Table'!$A$3:$R$39,MATCH('WELD LOG'!N2792,'Pipe Table'!$A$3:$A$39,),MATCH('WELD LOG'!M2792,'Pipe Table'!$A$3:$R$3,0)),"")</f>
        <v/>
      </c>
      <c r="P2792" s="601">
        <f t="shared" si="43"/>
        <v>0</v>
      </c>
    </row>
    <row r="2793" spans="15:16">
      <c r="O2793" s="251" t="str">
        <f>IFERROR(INDEX('Pipe Table'!$A$3:$R$39,MATCH('WELD LOG'!N2793,'Pipe Table'!$A$3:$A$39,),MATCH('WELD LOG'!M2793,'Pipe Table'!$A$3:$R$3,0)),"")</f>
        <v/>
      </c>
      <c r="P2793" s="601">
        <f t="shared" si="43"/>
        <v>0</v>
      </c>
    </row>
    <row r="2794" spans="15:16">
      <c r="O2794" s="251" t="str">
        <f>IFERROR(INDEX('Pipe Table'!$A$3:$R$39,MATCH('WELD LOG'!N2794,'Pipe Table'!$A$3:$A$39,),MATCH('WELD LOG'!M2794,'Pipe Table'!$A$3:$R$3,0)),"")</f>
        <v/>
      </c>
      <c r="P2794" s="601">
        <f t="shared" si="43"/>
        <v>0</v>
      </c>
    </row>
    <row r="2795" spans="15:16">
      <c r="O2795" s="251" t="str">
        <f>IFERROR(INDEX('Pipe Table'!$A$3:$R$39,MATCH('WELD LOG'!N2795,'Pipe Table'!$A$3:$A$39,),MATCH('WELD LOG'!M2795,'Pipe Table'!$A$3:$R$3,0)),"")</f>
        <v/>
      </c>
      <c r="P2795" s="601">
        <f t="shared" si="43"/>
        <v>0</v>
      </c>
    </row>
    <row r="2796" spans="15:16">
      <c r="O2796" s="251" t="str">
        <f>IFERROR(INDEX('Pipe Table'!$A$3:$R$39,MATCH('WELD LOG'!N2796,'Pipe Table'!$A$3:$A$39,),MATCH('WELD LOG'!M2796,'Pipe Table'!$A$3:$R$3,0)),"")</f>
        <v/>
      </c>
      <c r="P2796" s="601">
        <f t="shared" si="43"/>
        <v>0</v>
      </c>
    </row>
    <row r="2797" spans="15:16">
      <c r="O2797" s="251" t="str">
        <f>IFERROR(INDEX('Pipe Table'!$A$3:$R$39,MATCH('WELD LOG'!N2797,'Pipe Table'!$A$3:$A$39,),MATCH('WELD LOG'!M2797,'Pipe Table'!$A$3:$R$3,0)),"")</f>
        <v/>
      </c>
      <c r="P2797" s="601">
        <f t="shared" si="43"/>
        <v>0</v>
      </c>
    </row>
    <row r="2798" spans="15:16">
      <c r="O2798" s="251" t="str">
        <f>IFERROR(INDEX('Pipe Table'!$A$3:$R$39,MATCH('WELD LOG'!N2798,'Pipe Table'!$A$3:$A$39,),MATCH('WELD LOG'!M2798,'Pipe Table'!$A$3:$R$3,0)),"")</f>
        <v/>
      </c>
      <c r="P2798" s="601">
        <f t="shared" si="43"/>
        <v>0</v>
      </c>
    </row>
    <row r="2799" spans="15:16">
      <c r="O2799" s="251" t="str">
        <f>IFERROR(INDEX('Pipe Table'!$A$3:$R$39,MATCH('WELD LOG'!N2799,'Pipe Table'!$A$3:$A$39,),MATCH('WELD LOG'!M2799,'Pipe Table'!$A$3:$R$3,0)),"")</f>
        <v/>
      </c>
      <c r="P2799" s="601">
        <f t="shared" si="43"/>
        <v>0</v>
      </c>
    </row>
    <row r="2800" spans="15:16">
      <c r="O2800" s="251" t="str">
        <f>IFERROR(INDEX('Pipe Table'!$A$3:$R$39,MATCH('WELD LOG'!N2800,'Pipe Table'!$A$3:$A$39,),MATCH('WELD LOG'!M2800,'Pipe Table'!$A$3:$R$3,0)),"")</f>
        <v/>
      </c>
      <c r="P2800" s="601">
        <f t="shared" si="43"/>
        <v>0</v>
      </c>
    </row>
    <row r="2801" spans="15:16">
      <c r="O2801" s="251" t="str">
        <f>IFERROR(INDEX('Pipe Table'!$A$3:$R$39,MATCH('WELD LOG'!N2801,'Pipe Table'!$A$3:$A$39,),MATCH('WELD LOG'!M2801,'Pipe Table'!$A$3:$R$3,0)),"")</f>
        <v/>
      </c>
      <c r="P2801" s="601">
        <f t="shared" si="43"/>
        <v>0</v>
      </c>
    </row>
    <row r="2802" spans="15:16">
      <c r="O2802" s="251" t="str">
        <f>IFERROR(INDEX('Pipe Table'!$A$3:$R$39,MATCH('WELD LOG'!N2802,'Pipe Table'!$A$3:$A$39,),MATCH('WELD LOG'!M2802,'Pipe Table'!$A$3:$R$3,0)),"")</f>
        <v/>
      </c>
      <c r="P2802" s="601">
        <f t="shared" si="43"/>
        <v>0</v>
      </c>
    </row>
    <row r="2803" spans="15:16">
      <c r="O2803" s="251" t="str">
        <f>IFERROR(INDEX('Pipe Table'!$A$3:$R$39,MATCH('WELD LOG'!N2803,'Pipe Table'!$A$3:$A$39,),MATCH('WELD LOG'!M2803,'Pipe Table'!$A$3:$R$3,0)),"")</f>
        <v/>
      </c>
      <c r="P2803" s="601">
        <f t="shared" si="43"/>
        <v>0</v>
      </c>
    </row>
    <row r="2804" spans="15:16">
      <c r="O2804" s="251" t="str">
        <f>IFERROR(INDEX('Pipe Table'!$A$3:$R$39,MATCH('WELD LOG'!N2804,'Pipe Table'!$A$3:$A$39,),MATCH('WELD LOG'!M2804,'Pipe Table'!$A$3:$R$3,0)),"")</f>
        <v/>
      </c>
      <c r="P2804" s="601">
        <f t="shared" si="43"/>
        <v>0</v>
      </c>
    </row>
    <row r="2805" spans="15:16">
      <c r="O2805" s="251" t="str">
        <f>IFERROR(INDEX('Pipe Table'!$A$3:$R$39,MATCH('WELD LOG'!N2805,'Pipe Table'!$A$3:$A$39,),MATCH('WELD LOG'!M2805,'Pipe Table'!$A$3:$R$3,0)),"")</f>
        <v/>
      </c>
      <c r="P2805" s="601">
        <f t="shared" si="43"/>
        <v>0</v>
      </c>
    </row>
    <row r="2806" spans="15:16">
      <c r="O2806" s="251" t="str">
        <f>IFERROR(INDEX('Pipe Table'!$A$3:$R$39,MATCH('WELD LOG'!N2806,'Pipe Table'!$A$3:$A$39,),MATCH('WELD LOG'!M2806,'Pipe Table'!$A$3:$R$3,0)),"")</f>
        <v/>
      </c>
      <c r="P2806" s="601">
        <f t="shared" si="43"/>
        <v>0</v>
      </c>
    </row>
    <row r="2807" spans="15:16">
      <c r="O2807" s="251" t="str">
        <f>IFERROR(INDEX('Pipe Table'!$A$3:$R$39,MATCH('WELD LOG'!N2807,'Pipe Table'!$A$3:$A$39,),MATCH('WELD LOG'!M2807,'Pipe Table'!$A$3:$R$3,0)),"")</f>
        <v/>
      </c>
      <c r="P2807" s="601">
        <f t="shared" si="43"/>
        <v>0</v>
      </c>
    </row>
    <row r="2808" spans="15:16">
      <c r="O2808" s="251" t="str">
        <f>IFERROR(INDEX('Pipe Table'!$A$3:$R$39,MATCH('WELD LOG'!N2808,'Pipe Table'!$A$3:$A$39,),MATCH('WELD LOG'!M2808,'Pipe Table'!$A$3:$R$3,0)),"")</f>
        <v/>
      </c>
      <c r="P2808" s="601">
        <f t="shared" si="43"/>
        <v>0</v>
      </c>
    </row>
    <row r="2809" spans="15:16">
      <c r="O2809" s="251" t="str">
        <f>IFERROR(INDEX('Pipe Table'!$A$3:$R$39,MATCH('WELD LOG'!N2809,'Pipe Table'!$A$3:$A$39,),MATCH('WELD LOG'!M2809,'Pipe Table'!$A$3:$R$3,0)),"")</f>
        <v/>
      </c>
      <c r="P2809" s="601">
        <f t="shared" si="43"/>
        <v>0</v>
      </c>
    </row>
    <row r="2810" spans="15:16">
      <c r="O2810" s="251" t="str">
        <f>IFERROR(INDEX('Pipe Table'!$A$3:$R$39,MATCH('WELD LOG'!N2810,'Pipe Table'!$A$3:$A$39,),MATCH('WELD LOG'!M2810,'Pipe Table'!$A$3:$R$3,0)),"")</f>
        <v/>
      </c>
      <c r="P2810" s="601">
        <f t="shared" si="43"/>
        <v>0</v>
      </c>
    </row>
    <row r="2811" spans="15:16">
      <c r="O2811" s="251" t="str">
        <f>IFERROR(INDEX('Pipe Table'!$A$3:$R$39,MATCH('WELD LOG'!N2811,'Pipe Table'!$A$3:$A$39,),MATCH('WELD LOG'!M2811,'Pipe Table'!$A$3:$R$3,0)),"")</f>
        <v/>
      </c>
      <c r="P2811" s="601">
        <f t="shared" si="43"/>
        <v>0</v>
      </c>
    </row>
    <row r="2812" spans="15:16">
      <c r="O2812" s="251" t="str">
        <f>IFERROR(INDEX('Pipe Table'!$A$3:$R$39,MATCH('WELD LOG'!N2812,'Pipe Table'!$A$3:$A$39,),MATCH('WELD LOG'!M2812,'Pipe Table'!$A$3:$R$3,0)),"")</f>
        <v/>
      </c>
      <c r="P2812" s="601">
        <f t="shared" si="43"/>
        <v>0</v>
      </c>
    </row>
    <row r="2813" spans="15:16">
      <c r="O2813" s="251" t="str">
        <f>IFERROR(INDEX('Pipe Table'!$A$3:$R$39,MATCH('WELD LOG'!N2813,'Pipe Table'!$A$3:$A$39,),MATCH('WELD LOG'!M2813,'Pipe Table'!$A$3:$R$3,0)),"")</f>
        <v/>
      </c>
      <c r="P2813" s="601">
        <f t="shared" si="43"/>
        <v>0</v>
      </c>
    </row>
    <row r="2814" spans="15:16">
      <c r="O2814" s="251" t="str">
        <f>IFERROR(INDEX('Pipe Table'!$A$3:$R$39,MATCH('WELD LOG'!N2814,'Pipe Table'!$A$3:$A$39,),MATCH('WELD LOG'!M2814,'Pipe Table'!$A$3:$R$3,0)),"")</f>
        <v/>
      </c>
      <c r="P2814" s="601">
        <f t="shared" si="43"/>
        <v>0</v>
      </c>
    </row>
    <row r="2815" spans="15:16">
      <c r="O2815" s="251" t="str">
        <f>IFERROR(INDEX('Pipe Table'!$A$3:$R$39,MATCH('WELD LOG'!N2815,'Pipe Table'!$A$3:$A$39,),MATCH('WELD LOG'!M2815,'Pipe Table'!$A$3:$R$3,0)),"")</f>
        <v/>
      </c>
      <c r="P2815" s="601">
        <f t="shared" si="43"/>
        <v>0</v>
      </c>
    </row>
    <row r="2816" spans="15:16">
      <c r="O2816" s="251" t="str">
        <f>IFERROR(INDEX('Pipe Table'!$A$3:$R$39,MATCH('WELD LOG'!N2816,'Pipe Table'!$A$3:$A$39,),MATCH('WELD LOG'!M2816,'Pipe Table'!$A$3:$R$3,0)),"")</f>
        <v/>
      </c>
      <c r="P2816" s="601">
        <f t="shared" si="43"/>
        <v>0</v>
      </c>
    </row>
    <row r="2817" spans="15:16">
      <c r="O2817" s="251" t="str">
        <f>IFERROR(INDEX('Pipe Table'!$A$3:$R$39,MATCH('WELD LOG'!N2817,'Pipe Table'!$A$3:$A$39,),MATCH('WELD LOG'!M2817,'Pipe Table'!$A$3:$R$3,0)),"")</f>
        <v/>
      </c>
      <c r="P2817" s="601">
        <f t="shared" si="43"/>
        <v>0</v>
      </c>
    </row>
    <row r="2818" spans="15:16">
      <c r="O2818" s="251" t="str">
        <f>IFERROR(INDEX('Pipe Table'!$A$3:$R$39,MATCH('WELD LOG'!N2818,'Pipe Table'!$A$3:$A$39,),MATCH('WELD LOG'!M2818,'Pipe Table'!$A$3:$R$3,0)),"")</f>
        <v/>
      </c>
      <c r="P2818" s="601">
        <f t="shared" si="43"/>
        <v>0</v>
      </c>
    </row>
    <row r="2819" spans="15:16">
      <c r="O2819" s="251" t="str">
        <f>IFERROR(INDEX('Pipe Table'!$A$3:$R$39,MATCH('WELD LOG'!N2819,'Pipe Table'!$A$3:$A$39,),MATCH('WELD LOG'!M2819,'Pipe Table'!$A$3:$R$3,0)),"")</f>
        <v/>
      </c>
      <c r="P2819" s="601">
        <f t="shared" si="43"/>
        <v>0</v>
      </c>
    </row>
    <row r="2820" spans="15:16">
      <c r="O2820" s="251" t="str">
        <f>IFERROR(INDEX('Pipe Table'!$A$3:$R$39,MATCH('WELD LOG'!N2820,'Pipe Table'!$A$3:$A$39,),MATCH('WELD LOG'!M2820,'Pipe Table'!$A$3:$R$3,0)),"")</f>
        <v/>
      </c>
      <c r="P2820" s="601">
        <f t="shared" si="43"/>
        <v>0</v>
      </c>
    </row>
    <row r="2821" spans="15:16">
      <c r="O2821" s="251" t="str">
        <f>IFERROR(INDEX('Pipe Table'!$A$3:$R$39,MATCH('WELD LOG'!N2821,'Pipe Table'!$A$3:$A$39,),MATCH('WELD LOG'!M2821,'Pipe Table'!$A$3:$R$3,0)),"")</f>
        <v/>
      </c>
      <c r="P2821" s="601">
        <f t="shared" si="43"/>
        <v>0</v>
      </c>
    </row>
    <row r="2822" spans="15:16">
      <c r="O2822" s="251" t="str">
        <f>IFERROR(INDEX('Pipe Table'!$A$3:$R$39,MATCH('WELD LOG'!N2822,'Pipe Table'!$A$3:$A$39,),MATCH('WELD LOG'!M2822,'Pipe Table'!$A$3:$R$3,0)),"")</f>
        <v/>
      </c>
      <c r="P2822" s="601">
        <f t="shared" ref="P2822:P2885" si="44">N2822*PI()</f>
        <v>0</v>
      </c>
    </row>
    <row r="2823" spans="15:16">
      <c r="O2823" s="251" t="str">
        <f>IFERROR(INDEX('Pipe Table'!$A$3:$R$39,MATCH('WELD LOG'!N2823,'Pipe Table'!$A$3:$A$39,),MATCH('WELD LOG'!M2823,'Pipe Table'!$A$3:$R$3,0)),"")</f>
        <v/>
      </c>
      <c r="P2823" s="601">
        <f t="shared" si="44"/>
        <v>0</v>
      </c>
    </row>
    <row r="2824" spans="15:16">
      <c r="O2824" s="251" t="str">
        <f>IFERROR(INDEX('Pipe Table'!$A$3:$R$39,MATCH('WELD LOG'!N2824,'Pipe Table'!$A$3:$A$39,),MATCH('WELD LOG'!M2824,'Pipe Table'!$A$3:$R$3,0)),"")</f>
        <v/>
      </c>
      <c r="P2824" s="601">
        <f t="shared" si="44"/>
        <v>0</v>
      </c>
    </row>
    <row r="2825" spans="15:16">
      <c r="O2825" s="251" t="str">
        <f>IFERROR(INDEX('Pipe Table'!$A$3:$R$39,MATCH('WELD LOG'!N2825,'Pipe Table'!$A$3:$A$39,),MATCH('WELD LOG'!M2825,'Pipe Table'!$A$3:$R$3,0)),"")</f>
        <v/>
      </c>
      <c r="P2825" s="601">
        <f t="shared" si="44"/>
        <v>0</v>
      </c>
    </row>
    <row r="2826" spans="15:16">
      <c r="O2826" s="251" t="str">
        <f>IFERROR(INDEX('Pipe Table'!$A$3:$R$39,MATCH('WELD LOG'!N2826,'Pipe Table'!$A$3:$A$39,),MATCH('WELD LOG'!M2826,'Pipe Table'!$A$3:$R$3,0)),"")</f>
        <v/>
      </c>
      <c r="P2826" s="601">
        <f t="shared" si="44"/>
        <v>0</v>
      </c>
    </row>
    <row r="2827" spans="15:16">
      <c r="O2827" s="251" t="str">
        <f>IFERROR(INDEX('Pipe Table'!$A$3:$R$39,MATCH('WELD LOG'!N2827,'Pipe Table'!$A$3:$A$39,),MATCH('WELD LOG'!M2827,'Pipe Table'!$A$3:$R$3,0)),"")</f>
        <v/>
      </c>
      <c r="P2827" s="601">
        <f t="shared" si="44"/>
        <v>0</v>
      </c>
    </row>
    <row r="2828" spans="15:16">
      <c r="O2828" s="251" t="str">
        <f>IFERROR(INDEX('Pipe Table'!$A$3:$R$39,MATCH('WELD LOG'!N2828,'Pipe Table'!$A$3:$A$39,),MATCH('WELD LOG'!M2828,'Pipe Table'!$A$3:$R$3,0)),"")</f>
        <v/>
      </c>
      <c r="P2828" s="601">
        <f t="shared" si="44"/>
        <v>0</v>
      </c>
    </row>
    <row r="2829" spans="15:16">
      <c r="O2829" s="251" t="str">
        <f>IFERROR(INDEX('Pipe Table'!$A$3:$R$39,MATCH('WELD LOG'!N2829,'Pipe Table'!$A$3:$A$39,),MATCH('WELD LOG'!M2829,'Pipe Table'!$A$3:$R$3,0)),"")</f>
        <v/>
      </c>
      <c r="P2829" s="601">
        <f t="shared" si="44"/>
        <v>0</v>
      </c>
    </row>
    <row r="2830" spans="15:16">
      <c r="O2830" s="251" t="str">
        <f>IFERROR(INDEX('Pipe Table'!$A$3:$R$39,MATCH('WELD LOG'!N2830,'Pipe Table'!$A$3:$A$39,),MATCH('WELD LOG'!M2830,'Pipe Table'!$A$3:$R$3,0)),"")</f>
        <v/>
      </c>
      <c r="P2830" s="601">
        <f t="shared" si="44"/>
        <v>0</v>
      </c>
    </row>
    <row r="2831" spans="15:16">
      <c r="O2831" s="251" t="str">
        <f>IFERROR(INDEX('Pipe Table'!$A$3:$R$39,MATCH('WELD LOG'!N2831,'Pipe Table'!$A$3:$A$39,),MATCH('WELD LOG'!M2831,'Pipe Table'!$A$3:$R$3,0)),"")</f>
        <v/>
      </c>
      <c r="P2831" s="601">
        <f t="shared" si="44"/>
        <v>0</v>
      </c>
    </row>
    <row r="2832" spans="15:16">
      <c r="O2832" s="251" t="str">
        <f>IFERROR(INDEX('Pipe Table'!$A$3:$R$39,MATCH('WELD LOG'!N2832,'Pipe Table'!$A$3:$A$39,),MATCH('WELD LOG'!M2832,'Pipe Table'!$A$3:$R$3,0)),"")</f>
        <v/>
      </c>
      <c r="P2832" s="601">
        <f t="shared" si="44"/>
        <v>0</v>
      </c>
    </row>
    <row r="2833" spans="15:16">
      <c r="O2833" s="251" t="str">
        <f>IFERROR(INDEX('Pipe Table'!$A$3:$R$39,MATCH('WELD LOG'!N2833,'Pipe Table'!$A$3:$A$39,),MATCH('WELD LOG'!M2833,'Pipe Table'!$A$3:$R$3,0)),"")</f>
        <v/>
      </c>
      <c r="P2833" s="601">
        <f t="shared" si="44"/>
        <v>0</v>
      </c>
    </row>
    <row r="2834" spans="15:16">
      <c r="O2834" s="251" t="str">
        <f>IFERROR(INDEX('Pipe Table'!$A$3:$R$39,MATCH('WELD LOG'!N2834,'Pipe Table'!$A$3:$A$39,),MATCH('WELD LOG'!M2834,'Pipe Table'!$A$3:$R$3,0)),"")</f>
        <v/>
      </c>
      <c r="P2834" s="601">
        <f t="shared" si="44"/>
        <v>0</v>
      </c>
    </row>
    <row r="2835" spans="15:16">
      <c r="O2835" s="251" t="str">
        <f>IFERROR(INDEX('Pipe Table'!$A$3:$R$39,MATCH('WELD LOG'!N2835,'Pipe Table'!$A$3:$A$39,),MATCH('WELD LOG'!M2835,'Pipe Table'!$A$3:$R$3,0)),"")</f>
        <v/>
      </c>
      <c r="P2835" s="601">
        <f t="shared" si="44"/>
        <v>0</v>
      </c>
    </row>
    <row r="2836" spans="15:16">
      <c r="O2836" s="251" t="str">
        <f>IFERROR(INDEX('Pipe Table'!$A$3:$R$39,MATCH('WELD LOG'!N2836,'Pipe Table'!$A$3:$A$39,),MATCH('WELD LOG'!M2836,'Pipe Table'!$A$3:$R$3,0)),"")</f>
        <v/>
      </c>
      <c r="P2836" s="601">
        <f t="shared" si="44"/>
        <v>0</v>
      </c>
    </row>
    <row r="2837" spans="15:16">
      <c r="O2837" s="251" t="str">
        <f>IFERROR(INDEX('Pipe Table'!$A$3:$R$39,MATCH('WELD LOG'!N2837,'Pipe Table'!$A$3:$A$39,),MATCH('WELD LOG'!M2837,'Pipe Table'!$A$3:$R$3,0)),"")</f>
        <v/>
      </c>
      <c r="P2837" s="601">
        <f t="shared" si="44"/>
        <v>0</v>
      </c>
    </row>
    <row r="2838" spans="15:16">
      <c r="O2838" s="251" t="str">
        <f>IFERROR(INDEX('Pipe Table'!$A$3:$R$39,MATCH('WELD LOG'!N2838,'Pipe Table'!$A$3:$A$39,),MATCH('WELD LOG'!M2838,'Pipe Table'!$A$3:$R$3,0)),"")</f>
        <v/>
      </c>
      <c r="P2838" s="601">
        <f t="shared" si="44"/>
        <v>0</v>
      </c>
    </row>
    <row r="2839" spans="15:16">
      <c r="O2839" s="251" t="str">
        <f>IFERROR(INDEX('Pipe Table'!$A$3:$R$39,MATCH('WELD LOG'!N2839,'Pipe Table'!$A$3:$A$39,),MATCH('WELD LOG'!M2839,'Pipe Table'!$A$3:$R$3,0)),"")</f>
        <v/>
      </c>
      <c r="P2839" s="601">
        <f t="shared" si="44"/>
        <v>0</v>
      </c>
    </row>
    <row r="2840" spans="15:16">
      <c r="O2840" s="251" t="str">
        <f>IFERROR(INDEX('Pipe Table'!$A$3:$R$39,MATCH('WELD LOG'!N2840,'Pipe Table'!$A$3:$A$39,),MATCH('WELD LOG'!M2840,'Pipe Table'!$A$3:$R$3,0)),"")</f>
        <v/>
      </c>
      <c r="P2840" s="601">
        <f t="shared" si="44"/>
        <v>0</v>
      </c>
    </row>
    <row r="2841" spans="15:16">
      <c r="O2841" s="251" t="str">
        <f>IFERROR(INDEX('Pipe Table'!$A$3:$R$39,MATCH('WELD LOG'!N2841,'Pipe Table'!$A$3:$A$39,),MATCH('WELD LOG'!M2841,'Pipe Table'!$A$3:$R$3,0)),"")</f>
        <v/>
      </c>
      <c r="P2841" s="601">
        <f t="shared" si="44"/>
        <v>0</v>
      </c>
    </row>
    <row r="2842" spans="15:16">
      <c r="O2842" s="251" t="str">
        <f>IFERROR(INDEX('Pipe Table'!$A$3:$R$39,MATCH('WELD LOG'!N2842,'Pipe Table'!$A$3:$A$39,),MATCH('WELD LOG'!M2842,'Pipe Table'!$A$3:$R$3,0)),"")</f>
        <v/>
      </c>
      <c r="P2842" s="601">
        <f t="shared" si="44"/>
        <v>0</v>
      </c>
    </row>
    <row r="2843" spans="15:16">
      <c r="O2843" s="251" t="str">
        <f>IFERROR(INDEX('Pipe Table'!$A$3:$R$39,MATCH('WELD LOG'!N2843,'Pipe Table'!$A$3:$A$39,),MATCH('WELD LOG'!M2843,'Pipe Table'!$A$3:$R$3,0)),"")</f>
        <v/>
      </c>
      <c r="P2843" s="601">
        <f t="shared" si="44"/>
        <v>0</v>
      </c>
    </row>
    <row r="2844" spans="15:16">
      <c r="O2844" s="251" t="str">
        <f>IFERROR(INDEX('Pipe Table'!$A$3:$R$39,MATCH('WELD LOG'!N2844,'Pipe Table'!$A$3:$A$39,),MATCH('WELD LOG'!M2844,'Pipe Table'!$A$3:$R$3,0)),"")</f>
        <v/>
      </c>
      <c r="P2844" s="601">
        <f t="shared" si="44"/>
        <v>0</v>
      </c>
    </row>
    <row r="2845" spans="15:16">
      <c r="O2845" s="251" t="str">
        <f>IFERROR(INDEX('Pipe Table'!$A$3:$R$39,MATCH('WELD LOG'!N2845,'Pipe Table'!$A$3:$A$39,),MATCH('WELD LOG'!M2845,'Pipe Table'!$A$3:$R$3,0)),"")</f>
        <v/>
      </c>
      <c r="P2845" s="601">
        <f t="shared" si="44"/>
        <v>0</v>
      </c>
    </row>
    <row r="2846" spans="15:16">
      <c r="O2846" s="251" t="str">
        <f>IFERROR(INDEX('Pipe Table'!$A$3:$R$39,MATCH('WELD LOG'!N2846,'Pipe Table'!$A$3:$A$39,),MATCH('WELD LOG'!M2846,'Pipe Table'!$A$3:$R$3,0)),"")</f>
        <v/>
      </c>
      <c r="P2846" s="601">
        <f t="shared" si="44"/>
        <v>0</v>
      </c>
    </row>
    <row r="2847" spans="15:16">
      <c r="O2847" s="251" t="str">
        <f>IFERROR(INDEX('Pipe Table'!$A$3:$R$39,MATCH('WELD LOG'!N2847,'Pipe Table'!$A$3:$A$39,),MATCH('WELD LOG'!M2847,'Pipe Table'!$A$3:$R$3,0)),"")</f>
        <v/>
      </c>
      <c r="P2847" s="601">
        <f t="shared" si="44"/>
        <v>0</v>
      </c>
    </row>
    <row r="2848" spans="15:16">
      <c r="O2848" s="251" t="str">
        <f>IFERROR(INDEX('Pipe Table'!$A$3:$R$39,MATCH('WELD LOG'!N2848,'Pipe Table'!$A$3:$A$39,),MATCH('WELD LOG'!M2848,'Pipe Table'!$A$3:$R$3,0)),"")</f>
        <v/>
      </c>
      <c r="P2848" s="601">
        <f t="shared" si="44"/>
        <v>0</v>
      </c>
    </row>
    <row r="2849" spans="15:16">
      <c r="O2849" s="251" t="str">
        <f>IFERROR(INDEX('Pipe Table'!$A$3:$R$39,MATCH('WELD LOG'!N2849,'Pipe Table'!$A$3:$A$39,),MATCH('WELD LOG'!M2849,'Pipe Table'!$A$3:$R$3,0)),"")</f>
        <v/>
      </c>
      <c r="P2849" s="601">
        <f t="shared" si="44"/>
        <v>0</v>
      </c>
    </row>
    <row r="2850" spans="15:16">
      <c r="O2850" s="251" t="str">
        <f>IFERROR(INDEX('Pipe Table'!$A$3:$R$39,MATCH('WELD LOG'!N2850,'Pipe Table'!$A$3:$A$39,),MATCH('WELD LOG'!M2850,'Pipe Table'!$A$3:$R$3,0)),"")</f>
        <v/>
      </c>
      <c r="P2850" s="601">
        <f t="shared" si="44"/>
        <v>0</v>
      </c>
    </row>
    <row r="2851" spans="15:16">
      <c r="O2851" s="251" t="str">
        <f>IFERROR(INDEX('Pipe Table'!$A$3:$R$39,MATCH('WELD LOG'!N2851,'Pipe Table'!$A$3:$A$39,),MATCH('WELD LOG'!M2851,'Pipe Table'!$A$3:$R$3,0)),"")</f>
        <v/>
      </c>
      <c r="P2851" s="601">
        <f t="shared" si="44"/>
        <v>0</v>
      </c>
    </row>
    <row r="2852" spans="15:16">
      <c r="O2852" s="251" t="str">
        <f>IFERROR(INDEX('Pipe Table'!$A$3:$R$39,MATCH('WELD LOG'!N2852,'Pipe Table'!$A$3:$A$39,),MATCH('WELD LOG'!M2852,'Pipe Table'!$A$3:$R$3,0)),"")</f>
        <v/>
      </c>
      <c r="P2852" s="601">
        <f t="shared" si="44"/>
        <v>0</v>
      </c>
    </row>
    <row r="2853" spans="15:16">
      <c r="O2853" s="251" t="str">
        <f>IFERROR(INDEX('Pipe Table'!$A$3:$R$39,MATCH('WELD LOG'!N2853,'Pipe Table'!$A$3:$A$39,),MATCH('WELD LOG'!M2853,'Pipe Table'!$A$3:$R$3,0)),"")</f>
        <v/>
      </c>
      <c r="P2853" s="601">
        <f t="shared" si="44"/>
        <v>0</v>
      </c>
    </row>
    <row r="2854" spans="15:16">
      <c r="O2854" s="251" t="str">
        <f>IFERROR(INDEX('Pipe Table'!$A$3:$R$39,MATCH('WELD LOG'!N2854,'Pipe Table'!$A$3:$A$39,),MATCH('WELD LOG'!M2854,'Pipe Table'!$A$3:$R$3,0)),"")</f>
        <v/>
      </c>
      <c r="P2854" s="601">
        <f t="shared" si="44"/>
        <v>0</v>
      </c>
    </row>
    <row r="2855" spans="15:16">
      <c r="O2855" s="251" t="str">
        <f>IFERROR(INDEX('Pipe Table'!$A$3:$R$39,MATCH('WELD LOG'!N2855,'Pipe Table'!$A$3:$A$39,),MATCH('WELD LOG'!M2855,'Pipe Table'!$A$3:$R$3,0)),"")</f>
        <v/>
      </c>
      <c r="P2855" s="601">
        <f t="shared" si="44"/>
        <v>0</v>
      </c>
    </row>
    <row r="2856" spans="15:16">
      <c r="O2856" s="251" t="str">
        <f>IFERROR(INDEX('Pipe Table'!$A$3:$R$39,MATCH('WELD LOG'!N2856,'Pipe Table'!$A$3:$A$39,),MATCH('WELD LOG'!M2856,'Pipe Table'!$A$3:$R$3,0)),"")</f>
        <v/>
      </c>
      <c r="P2856" s="601">
        <f t="shared" si="44"/>
        <v>0</v>
      </c>
    </row>
    <row r="2857" spans="15:16">
      <c r="O2857" s="251" t="str">
        <f>IFERROR(INDEX('Pipe Table'!$A$3:$R$39,MATCH('WELD LOG'!N2857,'Pipe Table'!$A$3:$A$39,),MATCH('WELD LOG'!M2857,'Pipe Table'!$A$3:$R$3,0)),"")</f>
        <v/>
      </c>
      <c r="P2857" s="601">
        <f t="shared" si="44"/>
        <v>0</v>
      </c>
    </row>
    <row r="2858" spans="15:16">
      <c r="O2858" s="251" t="str">
        <f>IFERROR(INDEX('Pipe Table'!$A$3:$R$39,MATCH('WELD LOG'!N2858,'Pipe Table'!$A$3:$A$39,),MATCH('WELD LOG'!M2858,'Pipe Table'!$A$3:$R$3,0)),"")</f>
        <v/>
      </c>
      <c r="P2858" s="601">
        <f t="shared" si="44"/>
        <v>0</v>
      </c>
    </row>
    <row r="2859" spans="15:16">
      <c r="O2859" s="251" t="str">
        <f>IFERROR(INDEX('Pipe Table'!$A$3:$R$39,MATCH('WELD LOG'!N2859,'Pipe Table'!$A$3:$A$39,),MATCH('WELD LOG'!M2859,'Pipe Table'!$A$3:$R$3,0)),"")</f>
        <v/>
      </c>
      <c r="P2859" s="601">
        <f t="shared" si="44"/>
        <v>0</v>
      </c>
    </row>
    <row r="2860" spans="15:16">
      <c r="O2860" s="251" t="str">
        <f>IFERROR(INDEX('Pipe Table'!$A$3:$R$39,MATCH('WELD LOG'!N2860,'Pipe Table'!$A$3:$A$39,),MATCH('WELD LOG'!M2860,'Pipe Table'!$A$3:$R$3,0)),"")</f>
        <v/>
      </c>
      <c r="P2860" s="601">
        <f t="shared" si="44"/>
        <v>0</v>
      </c>
    </row>
    <row r="2861" spans="15:16">
      <c r="O2861" s="251" t="str">
        <f>IFERROR(INDEX('Pipe Table'!$A$3:$R$39,MATCH('WELD LOG'!N2861,'Pipe Table'!$A$3:$A$39,),MATCH('WELD LOG'!M2861,'Pipe Table'!$A$3:$R$3,0)),"")</f>
        <v/>
      </c>
      <c r="P2861" s="601">
        <f t="shared" si="44"/>
        <v>0</v>
      </c>
    </row>
    <row r="2862" spans="15:16">
      <c r="O2862" s="251" t="str">
        <f>IFERROR(INDEX('Pipe Table'!$A$3:$R$39,MATCH('WELD LOG'!N2862,'Pipe Table'!$A$3:$A$39,),MATCH('WELD LOG'!M2862,'Pipe Table'!$A$3:$R$3,0)),"")</f>
        <v/>
      </c>
      <c r="P2862" s="601">
        <f t="shared" si="44"/>
        <v>0</v>
      </c>
    </row>
    <row r="2863" spans="15:16">
      <c r="O2863" s="251" t="str">
        <f>IFERROR(INDEX('Pipe Table'!$A$3:$R$39,MATCH('WELD LOG'!N2863,'Pipe Table'!$A$3:$A$39,),MATCH('WELD LOG'!M2863,'Pipe Table'!$A$3:$R$3,0)),"")</f>
        <v/>
      </c>
      <c r="P2863" s="601">
        <f t="shared" si="44"/>
        <v>0</v>
      </c>
    </row>
    <row r="2864" spans="15:16">
      <c r="O2864" s="251" t="str">
        <f>IFERROR(INDEX('Pipe Table'!$A$3:$R$39,MATCH('WELD LOG'!N2864,'Pipe Table'!$A$3:$A$39,),MATCH('WELD LOG'!M2864,'Pipe Table'!$A$3:$R$3,0)),"")</f>
        <v/>
      </c>
      <c r="P2864" s="601">
        <f t="shared" si="44"/>
        <v>0</v>
      </c>
    </row>
    <row r="2865" spans="15:16">
      <c r="O2865" s="251" t="str">
        <f>IFERROR(INDEX('Pipe Table'!$A$3:$R$39,MATCH('WELD LOG'!N2865,'Pipe Table'!$A$3:$A$39,),MATCH('WELD LOG'!M2865,'Pipe Table'!$A$3:$R$3,0)),"")</f>
        <v/>
      </c>
      <c r="P2865" s="601">
        <f t="shared" si="44"/>
        <v>0</v>
      </c>
    </row>
    <row r="2866" spans="15:16">
      <c r="O2866" s="251" t="str">
        <f>IFERROR(INDEX('Pipe Table'!$A$3:$R$39,MATCH('WELD LOG'!N2866,'Pipe Table'!$A$3:$A$39,),MATCH('WELD LOG'!M2866,'Pipe Table'!$A$3:$R$3,0)),"")</f>
        <v/>
      </c>
      <c r="P2866" s="601">
        <f t="shared" si="44"/>
        <v>0</v>
      </c>
    </row>
    <row r="2867" spans="15:16">
      <c r="O2867" s="251" t="str">
        <f>IFERROR(INDEX('Pipe Table'!$A$3:$R$39,MATCH('WELD LOG'!N2867,'Pipe Table'!$A$3:$A$39,),MATCH('WELD LOG'!M2867,'Pipe Table'!$A$3:$R$3,0)),"")</f>
        <v/>
      </c>
      <c r="P2867" s="601">
        <f t="shared" si="44"/>
        <v>0</v>
      </c>
    </row>
    <row r="2868" spans="15:16">
      <c r="O2868" s="251" t="str">
        <f>IFERROR(INDEX('Pipe Table'!$A$3:$R$39,MATCH('WELD LOG'!N2868,'Pipe Table'!$A$3:$A$39,),MATCH('WELD LOG'!M2868,'Pipe Table'!$A$3:$R$3,0)),"")</f>
        <v/>
      </c>
      <c r="P2868" s="601">
        <f t="shared" si="44"/>
        <v>0</v>
      </c>
    </row>
    <row r="2869" spans="15:16">
      <c r="O2869" s="251" t="str">
        <f>IFERROR(INDEX('Pipe Table'!$A$3:$R$39,MATCH('WELD LOG'!N2869,'Pipe Table'!$A$3:$A$39,),MATCH('WELD LOG'!M2869,'Pipe Table'!$A$3:$R$3,0)),"")</f>
        <v/>
      </c>
      <c r="P2869" s="601">
        <f t="shared" si="44"/>
        <v>0</v>
      </c>
    </row>
    <row r="2870" spans="15:16">
      <c r="O2870" s="251" t="str">
        <f>IFERROR(INDEX('Pipe Table'!$A$3:$R$39,MATCH('WELD LOG'!N2870,'Pipe Table'!$A$3:$A$39,),MATCH('WELD LOG'!M2870,'Pipe Table'!$A$3:$R$3,0)),"")</f>
        <v/>
      </c>
      <c r="P2870" s="601">
        <f t="shared" si="44"/>
        <v>0</v>
      </c>
    </row>
    <row r="2871" spans="15:16">
      <c r="O2871" s="251" t="str">
        <f>IFERROR(INDEX('Pipe Table'!$A$3:$R$39,MATCH('WELD LOG'!N2871,'Pipe Table'!$A$3:$A$39,),MATCH('WELD LOG'!M2871,'Pipe Table'!$A$3:$R$3,0)),"")</f>
        <v/>
      </c>
      <c r="P2871" s="601">
        <f t="shared" si="44"/>
        <v>0</v>
      </c>
    </row>
    <row r="2872" spans="15:16">
      <c r="O2872" s="251" t="str">
        <f>IFERROR(INDEX('Pipe Table'!$A$3:$R$39,MATCH('WELD LOG'!N2872,'Pipe Table'!$A$3:$A$39,),MATCH('WELD LOG'!M2872,'Pipe Table'!$A$3:$R$3,0)),"")</f>
        <v/>
      </c>
      <c r="P2872" s="601">
        <f t="shared" si="44"/>
        <v>0</v>
      </c>
    </row>
    <row r="2873" spans="15:16">
      <c r="O2873" s="251" t="str">
        <f>IFERROR(INDEX('Pipe Table'!$A$3:$R$39,MATCH('WELD LOG'!N2873,'Pipe Table'!$A$3:$A$39,),MATCH('WELD LOG'!M2873,'Pipe Table'!$A$3:$R$3,0)),"")</f>
        <v/>
      </c>
      <c r="P2873" s="601">
        <f t="shared" si="44"/>
        <v>0</v>
      </c>
    </row>
    <row r="2874" spans="15:16">
      <c r="O2874" s="251" t="str">
        <f>IFERROR(INDEX('Pipe Table'!$A$3:$R$39,MATCH('WELD LOG'!N2874,'Pipe Table'!$A$3:$A$39,),MATCH('WELD LOG'!M2874,'Pipe Table'!$A$3:$R$3,0)),"")</f>
        <v/>
      </c>
      <c r="P2874" s="601">
        <f t="shared" si="44"/>
        <v>0</v>
      </c>
    </row>
    <row r="2875" spans="15:16">
      <c r="O2875" s="251" t="str">
        <f>IFERROR(INDEX('Pipe Table'!$A$3:$R$39,MATCH('WELD LOG'!N2875,'Pipe Table'!$A$3:$A$39,),MATCH('WELD LOG'!M2875,'Pipe Table'!$A$3:$R$3,0)),"")</f>
        <v/>
      </c>
      <c r="P2875" s="601">
        <f t="shared" si="44"/>
        <v>0</v>
      </c>
    </row>
    <row r="2876" spans="15:16">
      <c r="O2876" s="251" t="str">
        <f>IFERROR(INDEX('Pipe Table'!$A$3:$R$39,MATCH('WELD LOG'!N2876,'Pipe Table'!$A$3:$A$39,),MATCH('WELD LOG'!M2876,'Pipe Table'!$A$3:$R$3,0)),"")</f>
        <v/>
      </c>
      <c r="P2876" s="601">
        <f t="shared" si="44"/>
        <v>0</v>
      </c>
    </row>
    <row r="2877" spans="15:16">
      <c r="O2877" s="251" t="str">
        <f>IFERROR(INDEX('Pipe Table'!$A$3:$R$39,MATCH('WELD LOG'!N2877,'Pipe Table'!$A$3:$A$39,),MATCH('WELD LOG'!M2877,'Pipe Table'!$A$3:$R$3,0)),"")</f>
        <v/>
      </c>
      <c r="P2877" s="601">
        <f t="shared" si="44"/>
        <v>0</v>
      </c>
    </row>
    <row r="2878" spans="15:16">
      <c r="O2878" s="251" t="str">
        <f>IFERROR(INDEX('Pipe Table'!$A$3:$R$39,MATCH('WELD LOG'!N2878,'Pipe Table'!$A$3:$A$39,),MATCH('WELD LOG'!M2878,'Pipe Table'!$A$3:$R$3,0)),"")</f>
        <v/>
      </c>
      <c r="P2878" s="601">
        <f t="shared" si="44"/>
        <v>0</v>
      </c>
    </row>
    <row r="2879" spans="15:16">
      <c r="O2879" s="251" t="str">
        <f>IFERROR(INDEX('Pipe Table'!$A$3:$R$39,MATCH('WELD LOG'!N2879,'Pipe Table'!$A$3:$A$39,),MATCH('WELD LOG'!M2879,'Pipe Table'!$A$3:$R$3,0)),"")</f>
        <v/>
      </c>
      <c r="P2879" s="601">
        <f t="shared" si="44"/>
        <v>0</v>
      </c>
    </row>
    <row r="2880" spans="15:16">
      <c r="O2880" s="251" t="str">
        <f>IFERROR(INDEX('Pipe Table'!$A$3:$R$39,MATCH('WELD LOG'!N2880,'Pipe Table'!$A$3:$A$39,),MATCH('WELD LOG'!M2880,'Pipe Table'!$A$3:$R$3,0)),"")</f>
        <v/>
      </c>
      <c r="P2880" s="601">
        <f t="shared" si="44"/>
        <v>0</v>
      </c>
    </row>
    <row r="2881" spans="15:16">
      <c r="O2881" s="251" t="str">
        <f>IFERROR(INDEX('Pipe Table'!$A$3:$R$39,MATCH('WELD LOG'!N2881,'Pipe Table'!$A$3:$A$39,),MATCH('WELD LOG'!M2881,'Pipe Table'!$A$3:$R$3,0)),"")</f>
        <v/>
      </c>
      <c r="P2881" s="601">
        <f t="shared" si="44"/>
        <v>0</v>
      </c>
    </row>
    <row r="2882" spans="15:16">
      <c r="O2882" s="251" t="str">
        <f>IFERROR(INDEX('Pipe Table'!$A$3:$R$39,MATCH('WELD LOG'!N2882,'Pipe Table'!$A$3:$A$39,),MATCH('WELD LOG'!M2882,'Pipe Table'!$A$3:$R$3,0)),"")</f>
        <v/>
      </c>
      <c r="P2882" s="601">
        <f t="shared" si="44"/>
        <v>0</v>
      </c>
    </row>
    <row r="2883" spans="15:16">
      <c r="O2883" s="251" t="str">
        <f>IFERROR(INDEX('Pipe Table'!$A$3:$R$39,MATCH('WELD LOG'!N2883,'Pipe Table'!$A$3:$A$39,),MATCH('WELD LOG'!M2883,'Pipe Table'!$A$3:$R$3,0)),"")</f>
        <v/>
      </c>
      <c r="P2883" s="601">
        <f t="shared" si="44"/>
        <v>0</v>
      </c>
    </row>
    <row r="2884" spans="15:16">
      <c r="O2884" s="251" t="str">
        <f>IFERROR(INDEX('Pipe Table'!$A$3:$R$39,MATCH('WELD LOG'!N2884,'Pipe Table'!$A$3:$A$39,),MATCH('WELD LOG'!M2884,'Pipe Table'!$A$3:$R$3,0)),"")</f>
        <v/>
      </c>
      <c r="P2884" s="601">
        <f t="shared" si="44"/>
        <v>0</v>
      </c>
    </row>
    <row r="2885" spans="15:16">
      <c r="O2885" s="251" t="str">
        <f>IFERROR(INDEX('Pipe Table'!$A$3:$R$39,MATCH('WELD LOG'!N2885,'Pipe Table'!$A$3:$A$39,),MATCH('WELD LOG'!M2885,'Pipe Table'!$A$3:$R$3,0)),"")</f>
        <v/>
      </c>
      <c r="P2885" s="601">
        <f t="shared" si="44"/>
        <v>0</v>
      </c>
    </row>
    <row r="2886" spans="15:16">
      <c r="O2886" s="251" t="str">
        <f>IFERROR(INDEX('Pipe Table'!$A$3:$R$39,MATCH('WELD LOG'!N2886,'Pipe Table'!$A$3:$A$39,),MATCH('WELD LOG'!M2886,'Pipe Table'!$A$3:$R$3,0)),"")</f>
        <v/>
      </c>
      <c r="P2886" s="601">
        <f t="shared" ref="P2886:P2949" si="45">N2886*PI()</f>
        <v>0</v>
      </c>
    </row>
    <row r="2887" spans="15:16">
      <c r="O2887" s="251" t="str">
        <f>IFERROR(INDEX('Pipe Table'!$A$3:$R$39,MATCH('WELD LOG'!N2887,'Pipe Table'!$A$3:$A$39,),MATCH('WELD LOG'!M2887,'Pipe Table'!$A$3:$R$3,0)),"")</f>
        <v/>
      </c>
      <c r="P2887" s="601">
        <f t="shared" si="45"/>
        <v>0</v>
      </c>
    </row>
    <row r="2888" spans="15:16">
      <c r="O2888" s="251" t="str">
        <f>IFERROR(INDEX('Pipe Table'!$A$3:$R$39,MATCH('WELD LOG'!N2888,'Pipe Table'!$A$3:$A$39,),MATCH('WELD LOG'!M2888,'Pipe Table'!$A$3:$R$3,0)),"")</f>
        <v/>
      </c>
      <c r="P2888" s="601">
        <f t="shared" si="45"/>
        <v>0</v>
      </c>
    </row>
    <row r="2889" spans="15:16">
      <c r="O2889" s="251" t="str">
        <f>IFERROR(INDEX('Pipe Table'!$A$3:$R$39,MATCH('WELD LOG'!N2889,'Pipe Table'!$A$3:$A$39,),MATCH('WELD LOG'!M2889,'Pipe Table'!$A$3:$R$3,0)),"")</f>
        <v/>
      </c>
      <c r="P2889" s="601">
        <f t="shared" si="45"/>
        <v>0</v>
      </c>
    </row>
    <row r="2890" spans="15:16">
      <c r="O2890" s="251" t="str">
        <f>IFERROR(INDEX('Pipe Table'!$A$3:$R$39,MATCH('WELD LOG'!N2890,'Pipe Table'!$A$3:$A$39,),MATCH('WELD LOG'!M2890,'Pipe Table'!$A$3:$R$3,0)),"")</f>
        <v/>
      </c>
      <c r="P2890" s="601">
        <f t="shared" si="45"/>
        <v>0</v>
      </c>
    </row>
    <row r="2891" spans="15:16">
      <c r="O2891" s="251" t="str">
        <f>IFERROR(INDEX('Pipe Table'!$A$3:$R$39,MATCH('WELD LOG'!N2891,'Pipe Table'!$A$3:$A$39,),MATCH('WELD LOG'!M2891,'Pipe Table'!$A$3:$R$3,0)),"")</f>
        <v/>
      </c>
      <c r="P2891" s="601">
        <f t="shared" si="45"/>
        <v>0</v>
      </c>
    </row>
    <row r="2892" spans="15:16">
      <c r="O2892" s="251" t="str">
        <f>IFERROR(INDEX('Pipe Table'!$A$3:$R$39,MATCH('WELD LOG'!N2892,'Pipe Table'!$A$3:$A$39,),MATCH('WELD LOG'!M2892,'Pipe Table'!$A$3:$R$3,0)),"")</f>
        <v/>
      </c>
      <c r="P2892" s="601">
        <f t="shared" si="45"/>
        <v>0</v>
      </c>
    </row>
    <row r="2893" spans="15:16">
      <c r="O2893" s="251" t="str">
        <f>IFERROR(INDEX('Pipe Table'!$A$3:$R$39,MATCH('WELD LOG'!N2893,'Pipe Table'!$A$3:$A$39,),MATCH('WELD LOG'!M2893,'Pipe Table'!$A$3:$R$3,0)),"")</f>
        <v/>
      </c>
      <c r="P2893" s="601">
        <f t="shared" si="45"/>
        <v>0</v>
      </c>
    </row>
    <row r="2894" spans="15:16">
      <c r="O2894" s="251" t="str">
        <f>IFERROR(INDEX('Pipe Table'!$A$3:$R$39,MATCH('WELD LOG'!N2894,'Pipe Table'!$A$3:$A$39,),MATCH('WELD LOG'!M2894,'Pipe Table'!$A$3:$R$3,0)),"")</f>
        <v/>
      </c>
      <c r="P2894" s="601">
        <f t="shared" si="45"/>
        <v>0</v>
      </c>
    </row>
    <row r="2895" spans="15:16">
      <c r="O2895" s="251" t="str">
        <f>IFERROR(INDEX('Pipe Table'!$A$3:$R$39,MATCH('WELD LOG'!N2895,'Pipe Table'!$A$3:$A$39,),MATCH('WELD LOG'!M2895,'Pipe Table'!$A$3:$R$3,0)),"")</f>
        <v/>
      </c>
      <c r="P2895" s="601">
        <f t="shared" si="45"/>
        <v>0</v>
      </c>
    </row>
    <row r="2896" spans="15:16">
      <c r="O2896" s="251" t="str">
        <f>IFERROR(INDEX('Pipe Table'!$A$3:$R$39,MATCH('WELD LOG'!N2896,'Pipe Table'!$A$3:$A$39,),MATCH('WELD LOG'!M2896,'Pipe Table'!$A$3:$R$3,0)),"")</f>
        <v/>
      </c>
      <c r="P2896" s="601">
        <f t="shared" si="45"/>
        <v>0</v>
      </c>
    </row>
    <row r="2897" spans="15:16">
      <c r="O2897" s="251" t="str">
        <f>IFERROR(INDEX('Pipe Table'!$A$3:$R$39,MATCH('WELD LOG'!N2897,'Pipe Table'!$A$3:$A$39,),MATCH('WELD LOG'!M2897,'Pipe Table'!$A$3:$R$3,0)),"")</f>
        <v/>
      </c>
      <c r="P2897" s="601">
        <f t="shared" si="45"/>
        <v>0</v>
      </c>
    </row>
    <row r="2898" spans="15:16">
      <c r="O2898" s="251" t="str">
        <f>IFERROR(INDEX('Pipe Table'!$A$3:$R$39,MATCH('WELD LOG'!N2898,'Pipe Table'!$A$3:$A$39,),MATCH('WELD LOG'!M2898,'Pipe Table'!$A$3:$R$3,0)),"")</f>
        <v/>
      </c>
      <c r="P2898" s="601">
        <f t="shared" si="45"/>
        <v>0</v>
      </c>
    </row>
    <row r="2899" spans="15:16">
      <c r="O2899" s="251" t="str">
        <f>IFERROR(INDEX('Pipe Table'!$A$3:$R$39,MATCH('WELD LOG'!N2899,'Pipe Table'!$A$3:$A$39,),MATCH('WELD LOG'!M2899,'Pipe Table'!$A$3:$R$3,0)),"")</f>
        <v/>
      </c>
      <c r="P2899" s="601">
        <f t="shared" si="45"/>
        <v>0</v>
      </c>
    </row>
    <row r="2900" spans="15:16">
      <c r="O2900" s="251" t="str">
        <f>IFERROR(INDEX('Pipe Table'!$A$3:$R$39,MATCH('WELD LOG'!N2900,'Pipe Table'!$A$3:$A$39,),MATCH('WELD LOG'!M2900,'Pipe Table'!$A$3:$R$3,0)),"")</f>
        <v/>
      </c>
      <c r="P2900" s="601">
        <f t="shared" si="45"/>
        <v>0</v>
      </c>
    </row>
    <row r="2901" spans="15:16">
      <c r="O2901" s="251" t="str">
        <f>IFERROR(INDEX('Pipe Table'!$A$3:$R$39,MATCH('WELD LOG'!N2901,'Pipe Table'!$A$3:$A$39,),MATCH('WELD LOG'!M2901,'Pipe Table'!$A$3:$R$3,0)),"")</f>
        <v/>
      </c>
      <c r="P2901" s="601">
        <f t="shared" si="45"/>
        <v>0</v>
      </c>
    </row>
    <row r="2902" spans="15:16">
      <c r="O2902" s="251" t="str">
        <f>IFERROR(INDEX('Pipe Table'!$A$3:$R$39,MATCH('WELD LOG'!N2902,'Pipe Table'!$A$3:$A$39,),MATCH('WELD LOG'!M2902,'Pipe Table'!$A$3:$R$3,0)),"")</f>
        <v/>
      </c>
      <c r="P2902" s="601">
        <f t="shared" si="45"/>
        <v>0</v>
      </c>
    </row>
    <row r="2903" spans="15:16">
      <c r="O2903" s="251" t="str">
        <f>IFERROR(INDEX('Pipe Table'!$A$3:$R$39,MATCH('WELD LOG'!N2903,'Pipe Table'!$A$3:$A$39,),MATCH('WELD LOG'!M2903,'Pipe Table'!$A$3:$R$3,0)),"")</f>
        <v/>
      </c>
      <c r="P2903" s="601">
        <f t="shared" si="45"/>
        <v>0</v>
      </c>
    </row>
    <row r="2904" spans="15:16">
      <c r="O2904" s="251" t="str">
        <f>IFERROR(INDEX('Pipe Table'!$A$3:$R$39,MATCH('WELD LOG'!N2904,'Pipe Table'!$A$3:$A$39,),MATCH('WELD LOG'!M2904,'Pipe Table'!$A$3:$R$3,0)),"")</f>
        <v/>
      </c>
      <c r="P2904" s="601">
        <f t="shared" si="45"/>
        <v>0</v>
      </c>
    </row>
    <row r="2905" spans="15:16">
      <c r="O2905" s="251" t="str">
        <f>IFERROR(INDEX('Pipe Table'!$A$3:$R$39,MATCH('WELD LOG'!N2905,'Pipe Table'!$A$3:$A$39,),MATCH('WELD LOG'!M2905,'Pipe Table'!$A$3:$R$3,0)),"")</f>
        <v/>
      </c>
      <c r="P2905" s="601">
        <f t="shared" si="45"/>
        <v>0</v>
      </c>
    </row>
    <row r="2906" spans="15:16">
      <c r="O2906" s="251" t="str">
        <f>IFERROR(INDEX('Pipe Table'!$A$3:$R$39,MATCH('WELD LOG'!N2906,'Pipe Table'!$A$3:$A$39,),MATCH('WELD LOG'!M2906,'Pipe Table'!$A$3:$R$3,0)),"")</f>
        <v/>
      </c>
      <c r="P2906" s="601">
        <f t="shared" si="45"/>
        <v>0</v>
      </c>
    </row>
    <row r="2907" spans="15:16">
      <c r="O2907" s="251" t="str">
        <f>IFERROR(INDEX('Pipe Table'!$A$3:$R$39,MATCH('WELD LOG'!N2907,'Pipe Table'!$A$3:$A$39,),MATCH('WELD LOG'!M2907,'Pipe Table'!$A$3:$R$3,0)),"")</f>
        <v/>
      </c>
      <c r="P2907" s="601">
        <f t="shared" si="45"/>
        <v>0</v>
      </c>
    </row>
    <row r="2908" spans="15:16">
      <c r="O2908" s="251" t="str">
        <f>IFERROR(INDEX('Pipe Table'!$A$3:$R$39,MATCH('WELD LOG'!N2908,'Pipe Table'!$A$3:$A$39,),MATCH('WELD LOG'!M2908,'Pipe Table'!$A$3:$R$3,0)),"")</f>
        <v/>
      </c>
      <c r="P2908" s="601">
        <f t="shared" si="45"/>
        <v>0</v>
      </c>
    </row>
    <row r="2909" spans="15:16">
      <c r="O2909" s="251" t="str">
        <f>IFERROR(INDEX('Pipe Table'!$A$3:$R$39,MATCH('WELD LOG'!N2909,'Pipe Table'!$A$3:$A$39,),MATCH('WELD LOG'!M2909,'Pipe Table'!$A$3:$R$3,0)),"")</f>
        <v/>
      </c>
      <c r="P2909" s="601">
        <f t="shared" si="45"/>
        <v>0</v>
      </c>
    </row>
    <row r="2910" spans="15:16">
      <c r="O2910" s="251" t="str">
        <f>IFERROR(INDEX('Pipe Table'!$A$3:$R$39,MATCH('WELD LOG'!N2910,'Pipe Table'!$A$3:$A$39,),MATCH('WELD LOG'!M2910,'Pipe Table'!$A$3:$R$3,0)),"")</f>
        <v/>
      </c>
      <c r="P2910" s="601">
        <f t="shared" si="45"/>
        <v>0</v>
      </c>
    </row>
    <row r="2911" spans="15:16">
      <c r="O2911" s="251" t="str">
        <f>IFERROR(INDEX('Pipe Table'!$A$3:$R$39,MATCH('WELD LOG'!N2911,'Pipe Table'!$A$3:$A$39,),MATCH('WELD LOG'!M2911,'Pipe Table'!$A$3:$R$3,0)),"")</f>
        <v/>
      </c>
      <c r="P2911" s="601">
        <f t="shared" si="45"/>
        <v>0</v>
      </c>
    </row>
    <row r="2912" spans="15:16">
      <c r="O2912" s="251" t="str">
        <f>IFERROR(INDEX('Pipe Table'!$A$3:$R$39,MATCH('WELD LOG'!N2912,'Pipe Table'!$A$3:$A$39,),MATCH('WELD LOG'!M2912,'Pipe Table'!$A$3:$R$3,0)),"")</f>
        <v/>
      </c>
      <c r="P2912" s="601">
        <f t="shared" si="45"/>
        <v>0</v>
      </c>
    </row>
    <row r="2913" spans="15:16">
      <c r="O2913" s="251" t="str">
        <f>IFERROR(INDEX('Pipe Table'!$A$3:$R$39,MATCH('WELD LOG'!N2913,'Pipe Table'!$A$3:$A$39,),MATCH('WELD LOG'!M2913,'Pipe Table'!$A$3:$R$3,0)),"")</f>
        <v/>
      </c>
      <c r="P2913" s="601">
        <f t="shared" si="45"/>
        <v>0</v>
      </c>
    </row>
    <row r="2914" spans="15:16">
      <c r="O2914" s="251" t="str">
        <f>IFERROR(INDEX('Pipe Table'!$A$3:$R$39,MATCH('WELD LOG'!N2914,'Pipe Table'!$A$3:$A$39,),MATCH('WELD LOG'!M2914,'Pipe Table'!$A$3:$R$3,0)),"")</f>
        <v/>
      </c>
      <c r="P2914" s="601">
        <f t="shared" si="45"/>
        <v>0</v>
      </c>
    </row>
    <row r="2915" spans="15:16">
      <c r="O2915" s="251" t="str">
        <f>IFERROR(INDEX('Pipe Table'!$A$3:$R$39,MATCH('WELD LOG'!N2915,'Pipe Table'!$A$3:$A$39,),MATCH('WELD LOG'!M2915,'Pipe Table'!$A$3:$R$3,0)),"")</f>
        <v/>
      </c>
      <c r="P2915" s="601">
        <f t="shared" si="45"/>
        <v>0</v>
      </c>
    </row>
    <row r="2916" spans="15:16">
      <c r="O2916" s="251" t="str">
        <f>IFERROR(INDEX('Pipe Table'!$A$3:$R$39,MATCH('WELD LOG'!N2916,'Pipe Table'!$A$3:$A$39,),MATCH('WELD LOG'!M2916,'Pipe Table'!$A$3:$R$3,0)),"")</f>
        <v/>
      </c>
      <c r="P2916" s="601">
        <f t="shared" si="45"/>
        <v>0</v>
      </c>
    </row>
    <row r="2917" spans="15:16">
      <c r="O2917" s="251" t="str">
        <f>IFERROR(INDEX('Pipe Table'!$A$3:$R$39,MATCH('WELD LOG'!N2917,'Pipe Table'!$A$3:$A$39,),MATCH('WELD LOG'!M2917,'Pipe Table'!$A$3:$R$3,0)),"")</f>
        <v/>
      </c>
      <c r="P2917" s="601">
        <f t="shared" si="45"/>
        <v>0</v>
      </c>
    </row>
    <row r="2918" spans="15:16">
      <c r="O2918" s="251" t="str">
        <f>IFERROR(INDEX('Pipe Table'!$A$3:$R$39,MATCH('WELD LOG'!N2918,'Pipe Table'!$A$3:$A$39,),MATCH('WELD LOG'!M2918,'Pipe Table'!$A$3:$R$3,0)),"")</f>
        <v/>
      </c>
      <c r="P2918" s="601">
        <f t="shared" si="45"/>
        <v>0</v>
      </c>
    </row>
    <row r="2919" spans="15:16">
      <c r="O2919" s="251" t="str">
        <f>IFERROR(INDEX('Pipe Table'!$A$3:$R$39,MATCH('WELD LOG'!N2919,'Pipe Table'!$A$3:$A$39,),MATCH('WELD LOG'!M2919,'Pipe Table'!$A$3:$R$3,0)),"")</f>
        <v/>
      </c>
      <c r="P2919" s="601">
        <f t="shared" si="45"/>
        <v>0</v>
      </c>
    </row>
    <row r="2920" spans="15:16">
      <c r="O2920" s="251" t="str">
        <f>IFERROR(INDEX('Pipe Table'!$A$3:$R$39,MATCH('WELD LOG'!N2920,'Pipe Table'!$A$3:$A$39,),MATCH('WELD LOG'!M2920,'Pipe Table'!$A$3:$R$3,0)),"")</f>
        <v/>
      </c>
      <c r="P2920" s="601">
        <f t="shared" si="45"/>
        <v>0</v>
      </c>
    </row>
    <row r="2921" spans="15:16">
      <c r="O2921" s="251" t="str">
        <f>IFERROR(INDEX('Pipe Table'!$A$3:$R$39,MATCH('WELD LOG'!N2921,'Pipe Table'!$A$3:$A$39,),MATCH('WELD LOG'!M2921,'Pipe Table'!$A$3:$R$3,0)),"")</f>
        <v/>
      </c>
      <c r="P2921" s="601">
        <f t="shared" si="45"/>
        <v>0</v>
      </c>
    </row>
    <row r="2922" spans="15:16">
      <c r="O2922" s="251" t="str">
        <f>IFERROR(INDEX('Pipe Table'!$A$3:$R$39,MATCH('WELD LOG'!N2922,'Pipe Table'!$A$3:$A$39,),MATCH('WELD LOG'!M2922,'Pipe Table'!$A$3:$R$3,0)),"")</f>
        <v/>
      </c>
      <c r="P2922" s="601">
        <f t="shared" si="45"/>
        <v>0</v>
      </c>
    </row>
    <row r="2923" spans="15:16">
      <c r="O2923" s="251" t="str">
        <f>IFERROR(INDEX('Pipe Table'!$A$3:$R$39,MATCH('WELD LOG'!N2923,'Pipe Table'!$A$3:$A$39,),MATCH('WELD LOG'!M2923,'Pipe Table'!$A$3:$R$3,0)),"")</f>
        <v/>
      </c>
      <c r="P2923" s="601">
        <f t="shared" si="45"/>
        <v>0</v>
      </c>
    </row>
    <row r="2924" spans="15:16">
      <c r="O2924" s="251" t="str">
        <f>IFERROR(INDEX('Pipe Table'!$A$3:$R$39,MATCH('WELD LOG'!N2924,'Pipe Table'!$A$3:$A$39,),MATCH('WELD LOG'!M2924,'Pipe Table'!$A$3:$R$3,0)),"")</f>
        <v/>
      </c>
      <c r="P2924" s="601">
        <f t="shared" si="45"/>
        <v>0</v>
      </c>
    </row>
    <row r="2925" spans="15:16">
      <c r="O2925" s="251" t="str">
        <f>IFERROR(INDEX('Pipe Table'!$A$3:$R$39,MATCH('WELD LOG'!N2925,'Pipe Table'!$A$3:$A$39,),MATCH('WELD LOG'!M2925,'Pipe Table'!$A$3:$R$3,0)),"")</f>
        <v/>
      </c>
      <c r="P2925" s="601">
        <f t="shared" si="45"/>
        <v>0</v>
      </c>
    </row>
    <row r="2926" spans="15:16">
      <c r="O2926" s="251" t="str">
        <f>IFERROR(INDEX('Pipe Table'!$A$3:$R$39,MATCH('WELD LOG'!N2926,'Pipe Table'!$A$3:$A$39,),MATCH('WELD LOG'!M2926,'Pipe Table'!$A$3:$R$3,0)),"")</f>
        <v/>
      </c>
      <c r="P2926" s="601">
        <f t="shared" si="45"/>
        <v>0</v>
      </c>
    </row>
    <row r="2927" spans="15:16">
      <c r="O2927" s="251" t="str">
        <f>IFERROR(INDEX('Pipe Table'!$A$3:$R$39,MATCH('WELD LOG'!N2927,'Pipe Table'!$A$3:$A$39,),MATCH('WELD LOG'!M2927,'Pipe Table'!$A$3:$R$3,0)),"")</f>
        <v/>
      </c>
      <c r="P2927" s="601">
        <f t="shared" si="45"/>
        <v>0</v>
      </c>
    </row>
    <row r="2928" spans="15:16">
      <c r="O2928" s="251" t="str">
        <f>IFERROR(INDEX('Pipe Table'!$A$3:$R$39,MATCH('WELD LOG'!N2928,'Pipe Table'!$A$3:$A$39,),MATCH('WELD LOG'!M2928,'Pipe Table'!$A$3:$R$3,0)),"")</f>
        <v/>
      </c>
      <c r="P2928" s="601">
        <f t="shared" si="45"/>
        <v>0</v>
      </c>
    </row>
    <row r="2929" spans="15:16">
      <c r="O2929" s="251" t="str">
        <f>IFERROR(INDEX('Pipe Table'!$A$3:$R$39,MATCH('WELD LOG'!N2929,'Pipe Table'!$A$3:$A$39,),MATCH('WELD LOG'!M2929,'Pipe Table'!$A$3:$R$3,0)),"")</f>
        <v/>
      </c>
      <c r="P2929" s="601">
        <f t="shared" si="45"/>
        <v>0</v>
      </c>
    </row>
    <row r="2930" spans="15:16">
      <c r="O2930" s="251" t="str">
        <f>IFERROR(INDEX('Pipe Table'!$A$3:$R$39,MATCH('WELD LOG'!N2930,'Pipe Table'!$A$3:$A$39,),MATCH('WELD LOG'!M2930,'Pipe Table'!$A$3:$R$3,0)),"")</f>
        <v/>
      </c>
      <c r="P2930" s="601">
        <f t="shared" si="45"/>
        <v>0</v>
      </c>
    </row>
    <row r="2931" spans="15:16">
      <c r="O2931" s="251" t="str">
        <f>IFERROR(INDEX('Pipe Table'!$A$3:$R$39,MATCH('WELD LOG'!N2931,'Pipe Table'!$A$3:$A$39,),MATCH('WELD LOG'!M2931,'Pipe Table'!$A$3:$R$3,0)),"")</f>
        <v/>
      </c>
      <c r="P2931" s="601">
        <f t="shared" si="45"/>
        <v>0</v>
      </c>
    </row>
    <row r="2932" spans="15:16">
      <c r="O2932" s="251" t="str">
        <f>IFERROR(INDEX('Pipe Table'!$A$3:$R$39,MATCH('WELD LOG'!N2932,'Pipe Table'!$A$3:$A$39,),MATCH('WELD LOG'!M2932,'Pipe Table'!$A$3:$R$3,0)),"")</f>
        <v/>
      </c>
      <c r="P2932" s="601">
        <f t="shared" si="45"/>
        <v>0</v>
      </c>
    </row>
    <row r="2933" spans="15:16">
      <c r="O2933" s="251" t="str">
        <f>IFERROR(INDEX('Pipe Table'!$A$3:$R$39,MATCH('WELD LOG'!N2933,'Pipe Table'!$A$3:$A$39,),MATCH('WELD LOG'!M2933,'Pipe Table'!$A$3:$R$3,0)),"")</f>
        <v/>
      </c>
      <c r="P2933" s="601">
        <f t="shared" si="45"/>
        <v>0</v>
      </c>
    </row>
    <row r="2934" spans="15:16">
      <c r="O2934" s="251" t="str">
        <f>IFERROR(INDEX('Pipe Table'!$A$3:$R$39,MATCH('WELD LOG'!N2934,'Pipe Table'!$A$3:$A$39,),MATCH('WELD LOG'!M2934,'Pipe Table'!$A$3:$R$3,0)),"")</f>
        <v/>
      </c>
      <c r="P2934" s="601">
        <f t="shared" si="45"/>
        <v>0</v>
      </c>
    </row>
    <row r="2935" spans="15:16">
      <c r="O2935" s="251" t="str">
        <f>IFERROR(INDEX('Pipe Table'!$A$3:$R$39,MATCH('WELD LOG'!N2935,'Pipe Table'!$A$3:$A$39,),MATCH('WELD LOG'!M2935,'Pipe Table'!$A$3:$R$3,0)),"")</f>
        <v/>
      </c>
      <c r="P2935" s="601">
        <f t="shared" si="45"/>
        <v>0</v>
      </c>
    </row>
    <row r="2936" spans="15:16">
      <c r="O2936" s="251" t="str">
        <f>IFERROR(INDEX('Pipe Table'!$A$3:$R$39,MATCH('WELD LOG'!N2936,'Pipe Table'!$A$3:$A$39,),MATCH('WELD LOG'!M2936,'Pipe Table'!$A$3:$R$3,0)),"")</f>
        <v/>
      </c>
      <c r="P2936" s="601">
        <f t="shared" si="45"/>
        <v>0</v>
      </c>
    </row>
    <row r="2937" spans="15:16">
      <c r="O2937" s="251" t="str">
        <f>IFERROR(INDEX('Pipe Table'!$A$3:$R$39,MATCH('WELD LOG'!N2937,'Pipe Table'!$A$3:$A$39,),MATCH('WELD LOG'!M2937,'Pipe Table'!$A$3:$R$3,0)),"")</f>
        <v/>
      </c>
      <c r="P2937" s="601">
        <f t="shared" si="45"/>
        <v>0</v>
      </c>
    </row>
    <row r="2938" spans="15:16">
      <c r="O2938" s="251" t="str">
        <f>IFERROR(INDEX('Pipe Table'!$A$3:$R$39,MATCH('WELD LOG'!N2938,'Pipe Table'!$A$3:$A$39,),MATCH('WELD LOG'!M2938,'Pipe Table'!$A$3:$R$3,0)),"")</f>
        <v/>
      </c>
      <c r="P2938" s="601">
        <f t="shared" si="45"/>
        <v>0</v>
      </c>
    </row>
    <row r="2939" spans="15:16">
      <c r="O2939" s="251" t="str">
        <f>IFERROR(INDEX('Pipe Table'!$A$3:$R$39,MATCH('WELD LOG'!N2939,'Pipe Table'!$A$3:$A$39,),MATCH('WELD LOG'!M2939,'Pipe Table'!$A$3:$R$3,0)),"")</f>
        <v/>
      </c>
      <c r="P2939" s="601">
        <f t="shared" si="45"/>
        <v>0</v>
      </c>
    </row>
    <row r="2940" spans="15:16">
      <c r="O2940" s="251" t="str">
        <f>IFERROR(INDEX('Pipe Table'!$A$3:$R$39,MATCH('WELD LOG'!N2940,'Pipe Table'!$A$3:$A$39,),MATCH('WELD LOG'!M2940,'Pipe Table'!$A$3:$R$3,0)),"")</f>
        <v/>
      </c>
      <c r="P2940" s="601">
        <f t="shared" si="45"/>
        <v>0</v>
      </c>
    </row>
    <row r="2941" spans="15:16">
      <c r="O2941" s="251" t="str">
        <f>IFERROR(INDEX('Pipe Table'!$A$3:$R$39,MATCH('WELD LOG'!N2941,'Pipe Table'!$A$3:$A$39,),MATCH('WELD LOG'!M2941,'Pipe Table'!$A$3:$R$3,0)),"")</f>
        <v/>
      </c>
      <c r="P2941" s="601">
        <f t="shared" si="45"/>
        <v>0</v>
      </c>
    </row>
    <row r="2942" spans="15:16">
      <c r="O2942" s="251" t="str">
        <f>IFERROR(INDEX('Pipe Table'!$A$3:$R$39,MATCH('WELD LOG'!N2942,'Pipe Table'!$A$3:$A$39,),MATCH('WELD LOG'!M2942,'Pipe Table'!$A$3:$R$3,0)),"")</f>
        <v/>
      </c>
      <c r="P2942" s="601">
        <f t="shared" si="45"/>
        <v>0</v>
      </c>
    </row>
    <row r="2943" spans="15:16">
      <c r="O2943" s="251" t="str">
        <f>IFERROR(INDEX('Pipe Table'!$A$3:$R$39,MATCH('WELD LOG'!N2943,'Pipe Table'!$A$3:$A$39,),MATCH('WELD LOG'!M2943,'Pipe Table'!$A$3:$R$3,0)),"")</f>
        <v/>
      </c>
      <c r="P2943" s="601">
        <f t="shared" si="45"/>
        <v>0</v>
      </c>
    </row>
    <row r="2944" spans="15:16">
      <c r="O2944" s="251" t="str">
        <f>IFERROR(INDEX('Pipe Table'!$A$3:$R$39,MATCH('WELD LOG'!N2944,'Pipe Table'!$A$3:$A$39,),MATCH('WELD LOG'!M2944,'Pipe Table'!$A$3:$R$3,0)),"")</f>
        <v/>
      </c>
      <c r="P2944" s="601">
        <f t="shared" si="45"/>
        <v>0</v>
      </c>
    </row>
    <row r="2945" spans="15:16">
      <c r="O2945" s="251" t="str">
        <f>IFERROR(INDEX('Pipe Table'!$A$3:$R$39,MATCH('WELD LOG'!N2945,'Pipe Table'!$A$3:$A$39,),MATCH('WELD LOG'!M2945,'Pipe Table'!$A$3:$R$3,0)),"")</f>
        <v/>
      </c>
      <c r="P2945" s="601">
        <f t="shared" si="45"/>
        <v>0</v>
      </c>
    </row>
    <row r="2946" spans="15:16">
      <c r="O2946" s="251" t="str">
        <f>IFERROR(INDEX('Pipe Table'!$A$3:$R$39,MATCH('WELD LOG'!N2946,'Pipe Table'!$A$3:$A$39,),MATCH('WELD LOG'!M2946,'Pipe Table'!$A$3:$R$3,0)),"")</f>
        <v/>
      </c>
      <c r="P2946" s="601">
        <f t="shared" si="45"/>
        <v>0</v>
      </c>
    </row>
    <row r="2947" spans="15:16">
      <c r="O2947" s="251" t="str">
        <f>IFERROR(INDEX('Pipe Table'!$A$3:$R$39,MATCH('WELD LOG'!N2947,'Pipe Table'!$A$3:$A$39,),MATCH('WELD LOG'!M2947,'Pipe Table'!$A$3:$R$3,0)),"")</f>
        <v/>
      </c>
      <c r="P2947" s="601">
        <f t="shared" si="45"/>
        <v>0</v>
      </c>
    </row>
    <row r="2948" spans="15:16">
      <c r="O2948" s="251" t="str">
        <f>IFERROR(INDEX('Pipe Table'!$A$3:$R$39,MATCH('WELD LOG'!N2948,'Pipe Table'!$A$3:$A$39,),MATCH('WELD LOG'!M2948,'Pipe Table'!$A$3:$R$3,0)),"")</f>
        <v/>
      </c>
      <c r="P2948" s="601">
        <f t="shared" si="45"/>
        <v>0</v>
      </c>
    </row>
    <row r="2949" spans="15:16">
      <c r="O2949" s="251" t="str">
        <f>IFERROR(INDEX('Pipe Table'!$A$3:$R$39,MATCH('WELD LOG'!N2949,'Pipe Table'!$A$3:$A$39,),MATCH('WELD LOG'!M2949,'Pipe Table'!$A$3:$R$3,0)),"")</f>
        <v/>
      </c>
      <c r="P2949" s="601">
        <f t="shared" si="45"/>
        <v>0</v>
      </c>
    </row>
    <row r="2950" spans="15:16">
      <c r="O2950" s="251" t="str">
        <f>IFERROR(INDEX('Pipe Table'!$A$3:$R$39,MATCH('WELD LOG'!N2950,'Pipe Table'!$A$3:$A$39,),MATCH('WELD LOG'!M2950,'Pipe Table'!$A$3:$R$3,0)),"")</f>
        <v/>
      </c>
      <c r="P2950" s="601">
        <f t="shared" ref="P2950:P3013" si="46">N2950*PI()</f>
        <v>0</v>
      </c>
    </row>
    <row r="2951" spans="15:16">
      <c r="O2951" s="251" t="str">
        <f>IFERROR(INDEX('Pipe Table'!$A$3:$R$39,MATCH('WELD LOG'!N2951,'Pipe Table'!$A$3:$A$39,),MATCH('WELD LOG'!M2951,'Pipe Table'!$A$3:$R$3,0)),"")</f>
        <v/>
      </c>
      <c r="P2951" s="601">
        <f t="shared" si="46"/>
        <v>0</v>
      </c>
    </row>
    <row r="2952" spans="15:16">
      <c r="O2952" s="251" t="str">
        <f>IFERROR(INDEX('Pipe Table'!$A$3:$R$39,MATCH('WELD LOG'!N2952,'Pipe Table'!$A$3:$A$39,),MATCH('WELD LOG'!M2952,'Pipe Table'!$A$3:$R$3,0)),"")</f>
        <v/>
      </c>
      <c r="P2952" s="601">
        <f t="shared" si="46"/>
        <v>0</v>
      </c>
    </row>
    <row r="2953" spans="15:16">
      <c r="O2953" s="251" t="str">
        <f>IFERROR(INDEX('Pipe Table'!$A$3:$R$39,MATCH('WELD LOG'!N2953,'Pipe Table'!$A$3:$A$39,),MATCH('WELD LOG'!M2953,'Pipe Table'!$A$3:$R$3,0)),"")</f>
        <v/>
      </c>
      <c r="P2953" s="601">
        <f t="shared" si="46"/>
        <v>0</v>
      </c>
    </row>
    <row r="2954" spans="15:16">
      <c r="O2954" s="251" t="str">
        <f>IFERROR(INDEX('Pipe Table'!$A$3:$R$39,MATCH('WELD LOG'!N2954,'Pipe Table'!$A$3:$A$39,),MATCH('WELD LOG'!M2954,'Pipe Table'!$A$3:$R$3,0)),"")</f>
        <v/>
      </c>
      <c r="P2954" s="601">
        <f t="shared" si="46"/>
        <v>0</v>
      </c>
    </row>
    <row r="2955" spans="15:16">
      <c r="O2955" s="251" t="str">
        <f>IFERROR(INDEX('Pipe Table'!$A$3:$R$39,MATCH('WELD LOG'!N2955,'Pipe Table'!$A$3:$A$39,),MATCH('WELD LOG'!M2955,'Pipe Table'!$A$3:$R$3,0)),"")</f>
        <v/>
      </c>
      <c r="P2955" s="601">
        <f t="shared" si="46"/>
        <v>0</v>
      </c>
    </row>
    <row r="2956" spans="15:16">
      <c r="O2956" s="251" t="str">
        <f>IFERROR(INDEX('Pipe Table'!$A$3:$R$39,MATCH('WELD LOG'!N2956,'Pipe Table'!$A$3:$A$39,),MATCH('WELD LOG'!M2956,'Pipe Table'!$A$3:$R$3,0)),"")</f>
        <v/>
      </c>
      <c r="P2956" s="601">
        <f t="shared" si="46"/>
        <v>0</v>
      </c>
    </row>
    <row r="2957" spans="15:16">
      <c r="O2957" s="251" t="str">
        <f>IFERROR(INDEX('Pipe Table'!$A$3:$R$39,MATCH('WELD LOG'!N2957,'Pipe Table'!$A$3:$A$39,),MATCH('WELD LOG'!M2957,'Pipe Table'!$A$3:$R$3,0)),"")</f>
        <v/>
      </c>
      <c r="P2957" s="601">
        <f t="shared" si="46"/>
        <v>0</v>
      </c>
    </row>
    <row r="2958" spans="15:16">
      <c r="O2958" s="251" t="str">
        <f>IFERROR(INDEX('Pipe Table'!$A$3:$R$39,MATCH('WELD LOG'!N2958,'Pipe Table'!$A$3:$A$39,),MATCH('WELD LOG'!M2958,'Pipe Table'!$A$3:$R$3,0)),"")</f>
        <v/>
      </c>
      <c r="P2958" s="601">
        <f t="shared" si="46"/>
        <v>0</v>
      </c>
    </row>
    <row r="2959" spans="15:16">
      <c r="O2959" s="251" t="str">
        <f>IFERROR(INDEX('Pipe Table'!$A$3:$R$39,MATCH('WELD LOG'!N2959,'Pipe Table'!$A$3:$A$39,),MATCH('WELD LOG'!M2959,'Pipe Table'!$A$3:$R$3,0)),"")</f>
        <v/>
      </c>
      <c r="P2959" s="601">
        <f t="shared" si="46"/>
        <v>0</v>
      </c>
    </row>
    <row r="2960" spans="15:16">
      <c r="O2960" s="251" t="str">
        <f>IFERROR(INDEX('Pipe Table'!$A$3:$R$39,MATCH('WELD LOG'!N2960,'Pipe Table'!$A$3:$A$39,),MATCH('WELD LOG'!M2960,'Pipe Table'!$A$3:$R$3,0)),"")</f>
        <v/>
      </c>
      <c r="P2960" s="601">
        <f t="shared" si="46"/>
        <v>0</v>
      </c>
    </row>
    <row r="2961" spans="15:16">
      <c r="O2961" s="251" t="str">
        <f>IFERROR(INDEX('Pipe Table'!$A$3:$R$39,MATCH('WELD LOG'!N2961,'Pipe Table'!$A$3:$A$39,),MATCH('WELD LOG'!M2961,'Pipe Table'!$A$3:$R$3,0)),"")</f>
        <v/>
      </c>
      <c r="P2961" s="601">
        <f t="shared" si="46"/>
        <v>0</v>
      </c>
    </row>
    <row r="2962" spans="15:16">
      <c r="O2962" s="251" t="str">
        <f>IFERROR(INDEX('Pipe Table'!$A$3:$R$39,MATCH('WELD LOG'!N2962,'Pipe Table'!$A$3:$A$39,),MATCH('WELD LOG'!M2962,'Pipe Table'!$A$3:$R$3,0)),"")</f>
        <v/>
      </c>
      <c r="P2962" s="601">
        <f t="shared" si="46"/>
        <v>0</v>
      </c>
    </row>
    <row r="2963" spans="15:16">
      <c r="O2963" s="251" t="str">
        <f>IFERROR(INDEX('Pipe Table'!$A$3:$R$39,MATCH('WELD LOG'!N2963,'Pipe Table'!$A$3:$A$39,),MATCH('WELD LOG'!M2963,'Pipe Table'!$A$3:$R$3,0)),"")</f>
        <v/>
      </c>
      <c r="P2963" s="601">
        <f t="shared" si="46"/>
        <v>0</v>
      </c>
    </row>
    <row r="2964" spans="15:16">
      <c r="O2964" s="251" t="str">
        <f>IFERROR(INDEX('Pipe Table'!$A$3:$R$39,MATCH('WELD LOG'!N2964,'Pipe Table'!$A$3:$A$39,),MATCH('WELD LOG'!M2964,'Pipe Table'!$A$3:$R$3,0)),"")</f>
        <v/>
      </c>
      <c r="P2964" s="601">
        <f t="shared" si="46"/>
        <v>0</v>
      </c>
    </row>
    <row r="2965" spans="15:16">
      <c r="O2965" s="251" t="str">
        <f>IFERROR(INDEX('Pipe Table'!$A$3:$R$39,MATCH('WELD LOG'!N2965,'Pipe Table'!$A$3:$A$39,),MATCH('WELD LOG'!M2965,'Pipe Table'!$A$3:$R$3,0)),"")</f>
        <v/>
      </c>
      <c r="P2965" s="601">
        <f t="shared" si="46"/>
        <v>0</v>
      </c>
    </row>
    <row r="2966" spans="15:16">
      <c r="O2966" s="251" t="str">
        <f>IFERROR(INDEX('Pipe Table'!$A$3:$R$39,MATCH('WELD LOG'!N2966,'Pipe Table'!$A$3:$A$39,),MATCH('WELD LOG'!M2966,'Pipe Table'!$A$3:$R$3,0)),"")</f>
        <v/>
      </c>
      <c r="P2966" s="601">
        <f t="shared" si="46"/>
        <v>0</v>
      </c>
    </row>
    <row r="2967" spans="15:16">
      <c r="O2967" s="251" t="str">
        <f>IFERROR(INDEX('Pipe Table'!$A$3:$R$39,MATCH('WELD LOG'!N2967,'Pipe Table'!$A$3:$A$39,),MATCH('WELD LOG'!M2967,'Pipe Table'!$A$3:$R$3,0)),"")</f>
        <v/>
      </c>
      <c r="P2967" s="601">
        <f t="shared" si="46"/>
        <v>0</v>
      </c>
    </row>
    <row r="2968" spans="15:16">
      <c r="O2968" s="251" t="str">
        <f>IFERROR(INDEX('Pipe Table'!$A$3:$R$39,MATCH('WELD LOG'!N2968,'Pipe Table'!$A$3:$A$39,),MATCH('WELD LOG'!M2968,'Pipe Table'!$A$3:$R$3,0)),"")</f>
        <v/>
      </c>
      <c r="P2968" s="601">
        <f t="shared" si="46"/>
        <v>0</v>
      </c>
    </row>
    <row r="2969" spans="15:16">
      <c r="O2969" s="251" t="str">
        <f>IFERROR(INDEX('Pipe Table'!$A$3:$R$39,MATCH('WELD LOG'!N2969,'Pipe Table'!$A$3:$A$39,),MATCH('WELD LOG'!M2969,'Pipe Table'!$A$3:$R$3,0)),"")</f>
        <v/>
      </c>
      <c r="P2969" s="601">
        <f t="shared" si="46"/>
        <v>0</v>
      </c>
    </row>
    <row r="2970" spans="15:16">
      <c r="O2970" s="251" t="str">
        <f>IFERROR(INDEX('Pipe Table'!$A$3:$R$39,MATCH('WELD LOG'!N2970,'Pipe Table'!$A$3:$A$39,),MATCH('WELD LOG'!M2970,'Pipe Table'!$A$3:$R$3,0)),"")</f>
        <v/>
      </c>
      <c r="P2970" s="601">
        <f t="shared" si="46"/>
        <v>0</v>
      </c>
    </row>
    <row r="2971" spans="15:16">
      <c r="O2971" s="251" t="str">
        <f>IFERROR(INDEX('Pipe Table'!$A$3:$R$39,MATCH('WELD LOG'!N2971,'Pipe Table'!$A$3:$A$39,),MATCH('WELD LOG'!M2971,'Pipe Table'!$A$3:$R$3,0)),"")</f>
        <v/>
      </c>
      <c r="P2971" s="601">
        <f t="shared" si="46"/>
        <v>0</v>
      </c>
    </row>
    <row r="2972" spans="15:16">
      <c r="O2972" s="251" t="str">
        <f>IFERROR(INDEX('Pipe Table'!$A$3:$R$39,MATCH('WELD LOG'!N2972,'Pipe Table'!$A$3:$A$39,),MATCH('WELD LOG'!M2972,'Pipe Table'!$A$3:$R$3,0)),"")</f>
        <v/>
      </c>
      <c r="P2972" s="601">
        <f t="shared" si="46"/>
        <v>0</v>
      </c>
    </row>
    <row r="2973" spans="15:16">
      <c r="O2973" s="251" t="str">
        <f>IFERROR(INDEX('Pipe Table'!$A$3:$R$39,MATCH('WELD LOG'!N2973,'Pipe Table'!$A$3:$A$39,),MATCH('WELD LOG'!M2973,'Pipe Table'!$A$3:$R$3,0)),"")</f>
        <v/>
      </c>
      <c r="P2973" s="601">
        <f t="shared" si="46"/>
        <v>0</v>
      </c>
    </row>
    <row r="2974" spans="15:16">
      <c r="O2974" s="251" t="str">
        <f>IFERROR(INDEX('Pipe Table'!$A$3:$R$39,MATCH('WELD LOG'!N2974,'Pipe Table'!$A$3:$A$39,),MATCH('WELD LOG'!M2974,'Pipe Table'!$A$3:$R$3,0)),"")</f>
        <v/>
      </c>
      <c r="P2974" s="601">
        <f t="shared" si="46"/>
        <v>0</v>
      </c>
    </row>
    <row r="2975" spans="15:16">
      <c r="O2975" s="251" t="str">
        <f>IFERROR(INDEX('Pipe Table'!$A$3:$R$39,MATCH('WELD LOG'!N2975,'Pipe Table'!$A$3:$A$39,),MATCH('WELD LOG'!M2975,'Pipe Table'!$A$3:$R$3,0)),"")</f>
        <v/>
      </c>
      <c r="P2975" s="601">
        <f t="shared" si="46"/>
        <v>0</v>
      </c>
    </row>
    <row r="2976" spans="15:16">
      <c r="O2976" s="251" t="str">
        <f>IFERROR(INDEX('Pipe Table'!$A$3:$R$39,MATCH('WELD LOG'!N2976,'Pipe Table'!$A$3:$A$39,),MATCH('WELD LOG'!M2976,'Pipe Table'!$A$3:$R$3,0)),"")</f>
        <v/>
      </c>
      <c r="P2976" s="601">
        <f t="shared" si="46"/>
        <v>0</v>
      </c>
    </row>
    <row r="2977" spans="15:16">
      <c r="O2977" s="251" t="str">
        <f>IFERROR(INDEX('Pipe Table'!$A$3:$R$39,MATCH('WELD LOG'!N2977,'Pipe Table'!$A$3:$A$39,),MATCH('WELD LOG'!M2977,'Pipe Table'!$A$3:$R$3,0)),"")</f>
        <v/>
      </c>
      <c r="P2977" s="601">
        <f t="shared" si="46"/>
        <v>0</v>
      </c>
    </row>
    <row r="2978" spans="15:16">
      <c r="O2978" s="251" t="str">
        <f>IFERROR(INDEX('Pipe Table'!$A$3:$R$39,MATCH('WELD LOG'!N2978,'Pipe Table'!$A$3:$A$39,),MATCH('WELD LOG'!M2978,'Pipe Table'!$A$3:$R$3,0)),"")</f>
        <v/>
      </c>
      <c r="P2978" s="601">
        <f t="shared" si="46"/>
        <v>0</v>
      </c>
    </row>
    <row r="2979" spans="15:16">
      <c r="O2979" s="251" t="str">
        <f>IFERROR(INDEX('Pipe Table'!$A$3:$R$39,MATCH('WELD LOG'!N2979,'Pipe Table'!$A$3:$A$39,),MATCH('WELD LOG'!M2979,'Pipe Table'!$A$3:$R$3,0)),"")</f>
        <v/>
      </c>
      <c r="P2979" s="601">
        <f t="shared" si="46"/>
        <v>0</v>
      </c>
    </row>
    <row r="2980" spans="15:16">
      <c r="O2980" s="251" t="str">
        <f>IFERROR(INDEX('Pipe Table'!$A$3:$R$39,MATCH('WELD LOG'!N2980,'Pipe Table'!$A$3:$A$39,),MATCH('WELD LOG'!M2980,'Pipe Table'!$A$3:$R$3,0)),"")</f>
        <v/>
      </c>
      <c r="P2980" s="601">
        <f t="shared" si="46"/>
        <v>0</v>
      </c>
    </row>
    <row r="2981" spans="15:16">
      <c r="O2981" s="251" t="str">
        <f>IFERROR(INDEX('Pipe Table'!$A$3:$R$39,MATCH('WELD LOG'!N2981,'Pipe Table'!$A$3:$A$39,),MATCH('WELD LOG'!M2981,'Pipe Table'!$A$3:$R$3,0)),"")</f>
        <v/>
      </c>
      <c r="P2981" s="601">
        <f t="shared" si="46"/>
        <v>0</v>
      </c>
    </row>
    <row r="2982" spans="15:16">
      <c r="O2982" s="251" t="str">
        <f>IFERROR(INDEX('Pipe Table'!$A$3:$R$39,MATCH('WELD LOG'!N2982,'Pipe Table'!$A$3:$A$39,),MATCH('WELD LOG'!M2982,'Pipe Table'!$A$3:$R$3,0)),"")</f>
        <v/>
      </c>
      <c r="P2982" s="601">
        <f t="shared" si="46"/>
        <v>0</v>
      </c>
    </row>
    <row r="2983" spans="15:16">
      <c r="O2983" s="251" t="str">
        <f>IFERROR(INDEX('Pipe Table'!$A$3:$R$39,MATCH('WELD LOG'!N2983,'Pipe Table'!$A$3:$A$39,),MATCH('WELD LOG'!M2983,'Pipe Table'!$A$3:$R$3,0)),"")</f>
        <v/>
      </c>
      <c r="P2983" s="601">
        <f t="shared" si="46"/>
        <v>0</v>
      </c>
    </row>
    <row r="2984" spans="15:16">
      <c r="O2984" s="251" t="str">
        <f>IFERROR(INDEX('Pipe Table'!$A$3:$R$39,MATCH('WELD LOG'!N2984,'Pipe Table'!$A$3:$A$39,),MATCH('WELD LOG'!M2984,'Pipe Table'!$A$3:$R$3,0)),"")</f>
        <v/>
      </c>
      <c r="P2984" s="601">
        <f t="shared" si="46"/>
        <v>0</v>
      </c>
    </row>
    <row r="2985" spans="15:16">
      <c r="O2985" s="251" t="str">
        <f>IFERROR(INDEX('Pipe Table'!$A$3:$R$39,MATCH('WELD LOG'!N2985,'Pipe Table'!$A$3:$A$39,),MATCH('WELD LOG'!M2985,'Pipe Table'!$A$3:$R$3,0)),"")</f>
        <v/>
      </c>
      <c r="P2985" s="601">
        <f t="shared" si="46"/>
        <v>0</v>
      </c>
    </row>
    <row r="2986" spans="15:16">
      <c r="O2986" s="251" t="str">
        <f>IFERROR(INDEX('Pipe Table'!$A$3:$R$39,MATCH('WELD LOG'!N2986,'Pipe Table'!$A$3:$A$39,),MATCH('WELD LOG'!M2986,'Pipe Table'!$A$3:$R$3,0)),"")</f>
        <v/>
      </c>
      <c r="P2986" s="601">
        <f t="shared" si="46"/>
        <v>0</v>
      </c>
    </row>
    <row r="2987" spans="15:16">
      <c r="O2987" s="251" t="str">
        <f>IFERROR(INDEX('Pipe Table'!$A$3:$R$39,MATCH('WELD LOG'!N2987,'Pipe Table'!$A$3:$A$39,),MATCH('WELD LOG'!M2987,'Pipe Table'!$A$3:$R$3,0)),"")</f>
        <v/>
      </c>
      <c r="P2987" s="601">
        <f t="shared" si="46"/>
        <v>0</v>
      </c>
    </row>
    <row r="2988" spans="15:16">
      <c r="O2988" s="251" t="str">
        <f>IFERROR(INDEX('Pipe Table'!$A$3:$R$39,MATCH('WELD LOG'!N2988,'Pipe Table'!$A$3:$A$39,),MATCH('WELD LOG'!M2988,'Pipe Table'!$A$3:$R$3,0)),"")</f>
        <v/>
      </c>
      <c r="P2988" s="601">
        <f t="shared" si="46"/>
        <v>0</v>
      </c>
    </row>
    <row r="2989" spans="15:16">
      <c r="O2989" s="251" t="str">
        <f>IFERROR(INDEX('Pipe Table'!$A$3:$R$39,MATCH('WELD LOG'!N2989,'Pipe Table'!$A$3:$A$39,),MATCH('WELD LOG'!M2989,'Pipe Table'!$A$3:$R$3,0)),"")</f>
        <v/>
      </c>
      <c r="P2989" s="601">
        <f t="shared" si="46"/>
        <v>0</v>
      </c>
    </row>
    <row r="2990" spans="15:16">
      <c r="O2990" s="251" t="str">
        <f>IFERROR(INDEX('Pipe Table'!$A$3:$R$39,MATCH('WELD LOG'!N2990,'Pipe Table'!$A$3:$A$39,),MATCH('WELD LOG'!M2990,'Pipe Table'!$A$3:$R$3,0)),"")</f>
        <v/>
      </c>
      <c r="P2990" s="601">
        <f t="shared" si="46"/>
        <v>0</v>
      </c>
    </row>
    <row r="2991" spans="15:16">
      <c r="O2991" s="251" t="str">
        <f>IFERROR(INDEX('Pipe Table'!$A$3:$R$39,MATCH('WELD LOG'!N2991,'Pipe Table'!$A$3:$A$39,),MATCH('WELD LOG'!M2991,'Pipe Table'!$A$3:$R$3,0)),"")</f>
        <v/>
      </c>
      <c r="P2991" s="601">
        <f t="shared" si="46"/>
        <v>0</v>
      </c>
    </row>
    <row r="2992" spans="15:16">
      <c r="O2992" s="251" t="str">
        <f>IFERROR(INDEX('Pipe Table'!$A$3:$R$39,MATCH('WELD LOG'!N2992,'Pipe Table'!$A$3:$A$39,),MATCH('WELD LOG'!M2992,'Pipe Table'!$A$3:$R$3,0)),"")</f>
        <v/>
      </c>
      <c r="P2992" s="601">
        <f t="shared" si="46"/>
        <v>0</v>
      </c>
    </row>
    <row r="2993" spans="15:16">
      <c r="O2993" s="251" t="str">
        <f>IFERROR(INDEX('Pipe Table'!$A$3:$R$39,MATCH('WELD LOG'!N2993,'Pipe Table'!$A$3:$A$39,),MATCH('WELD LOG'!M2993,'Pipe Table'!$A$3:$R$3,0)),"")</f>
        <v/>
      </c>
      <c r="P2993" s="601">
        <f t="shared" si="46"/>
        <v>0</v>
      </c>
    </row>
    <row r="2994" spans="15:16">
      <c r="O2994" s="251" t="str">
        <f>IFERROR(INDEX('Pipe Table'!$A$3:$R$39,MATCH('WELD LOG'!N2994,'Pipe Table'!$A$3:$A$39,),MATCH('WELD LOG'!M2994,'Pipe Table'!$A$3:$R$3,0)),"")</f>
        <v/>
      </c>
      <c r="P2994" s="601">
        <f t="shared" si="46"/>
        <v>0</v>
      </c>
    </row>
    <row r="2995" spans="15:16">
      <c r="O2995" s="251" t="str">
        <f>IFERROR(INDEX('Pipe Table'!$A$3:$R$39,MATCH('WELD LOG'!N2995,'Pipe Table'!$A$3:$A$39,),MATCH('WELD LOG'!M2995,'Pipe Table'!$A$3:$R$3,0)),"")</f>
        <v/>
      </c>
      <c r="P2995" s="601">
        <f t="shared" si="46"/>
        <v>0</v>
      </c>
    </row>
    <row r="2996" spans="15:16">
      <c r="O2996" s="251" t="str">
        <f>IFERROR(INDEX('Pipe Table'!$A$3:$R$39,MATCH('WELD LOG'!N2996,'Pipe Table'!$A$3:$A$39,),MATCH('WELD LOG'!M2996,'Pipe Table'!$A$3:$R$3,0)),"")</f>
        <v/>
      </c>
      <c r="P2996" s="601">
        <f t="shared" si="46"/>
        <v>0</v>
      </c>
    </row>
    <row r="2997" spans="15:16">
      <c r="O2997" s="251" t="str">
        <f>IFERROR(INDEX('Pipe Table'!$A$3:$R$39,MATCH('WELD LOG'!N2997,'Pipe Table'!$A$3:$A$39,),MATCH('WELD LOG'!M2997,'Pipe Table'!$A$3:$R$3,0)),"")</f>
        <v/>
      </c>
      <c r="P2997" s="601">
        <f t="shared" si="46"/>
        <v>0</v>
      </c>
    </row>
    <row r="2998" spans="15:16">
      <c r="O2998" s="251" t="str">
        <f>IFERROR(INDEX('Pipe Table'!$A$3:$R$39,MATCH('WELD LOG'!N2998,'Pipe Table'!$A$3:$A$39,),MATCH('WELD LOG'!M2998,'Pipe Table'!$A$3:$R$3,0)),"")</f>
        <v/>
      </c>
      <c r="P2998" s="601">
        <f t="shared" si="46"/>
        <v>0</v>
      </c>
    </row>
    <row r="2999" spans="15:16">
      <c r="O2999" s="251" t="str">
        <f>IFERROR(INDEX('Pipe Table'!$A$3:$R$39,MATCH('WELD LOG'!N2999,'Pipe Table'!$A$3:$A$39,),MATCH('WELD LOG'!M2999,'Pipe Table'!$A$3:$R$3,0)),"")</f>
        <v/>
      </c>
      <c r="P2999" s="601">
        <f t="shared" si="46"/>
        <v>0</v>
      </c>
    </row>
    <row r="3000" spans="15:16">
      <c r="O3000" s="251" t="str">
        <f>IFERROR(INDEX('Pipe Table'!$A$3:$R$39,MATCH('WELD LOG'!N3000,'Pipe Table'!$A$3:$A$39,),MATCH('WELD LOG'!M3000,'Pipe Table'!$A$3:$R$3,0)),"")</f>
        <v/>
      </c>
      <c r="P3000" s="601">
        <f t="shared" si="46"/>
        <v>0</v>
      </c>
    </row>
    <row r="3001" spans="15:16">
      <c r="O3001" s="251" t="str">
        <f>IFERROR(INDEX('Pipe Table'!$A$3:$R$39,MATCH('WELD LOG'!N3001,'Pipe Table'!$A$3:$A$39,),MATCH('WELD LOG'!M3001,'Pipe Table'!$A$3:$R$3,0)),"")</f>
        <v/>
      </c>
      <c r="P3001" s="601">
        <f t="shared" si="46"/>
        <v>0</v>
      </c>
    </row>
    <row r="3002" spans="15:16">
      <c r="O3002" s="251" t="str">
        <f>IFERROR(INDEX('Pipe Table'!$A$3:$R$39,MATCH('WELD LOG'!N3002,'Pipe Table'!$A$3:$A$39,),MATCH('WELD LOG'!M3002,'Pipe Table'!$A$3:$R$3,0)),"")</f>
        <v/>
      </c>
      <c r="P3002" s="601">
        <f t="shared" si="46"/>
        <v>0</v>
      </c>
    </row>
    <row r="3003" spans="15:16">
      <c r="O3003" s="251" t="str">
        <f>IFERROR(INDEX('Pipe Table'!$A$3:$R$39,MATCH('WELD LOG'!N3003,'Pipe Table'!$A$3:$A$39,),MATCH('WELD LOG'!M3003,'Pipe Table'!$A$3:$R$3,0)),"")</f>
        <v/>
      </c>
      <c r="P3003" s="601">
        <f t="shared" si="46"/>
        <v>0</v>
      </c>
    </row>
    <row r="3004" spans="15:16">
      <c r="O3004" s="251" t="str">
        <f>IFERROR(INDEX('Pipe Table'!$A$3:$R$39,MATCH('WELD LOG'!N3004,'Pipe Table'!$A$3:$A$39,),MATCH('WELD LOG'!M3004,'Pipe Table'!$A$3:$R$3,0)),"")</f>
        <v/>
      </c>
      <c r="P3004" s="601">
        <f t="shared" si="46"/>
        <v>0</v>
      </c>
    </row>
    <row r="3005" spans="15:16">
      <c r="O3005" s="251" t="str">
        <f>IFERROR(INDEX('Pipe Table'!$A$3:$R$39,MATCH('WELD LOG'!N3005,'Pipe Table'!$A$3:$A$39,),MATCH('WELD LOG'!M3005,'Pipe Table'!$A$3:$R$3,0)),"")</f>
        <v/>
      </c>
      <c r="P3005" s="601">
        <f t="shared" si="46"/>
        <v>0</v>
      </c>
    </row>
    <row r="3006" spans="15:16">
      <c r="O3006" s="251" t="str">
        <f>IFERROR(INDEX('Pipe Table'!$A$3:$R$39,MATCH('WELD LOG'!N3006,'Pipe Table'!$A$3:$A$39,),MATCH('WELD LOG'!M3006,'Pipe Table'!$A$3:$R$3,0)),"")</f>
        <v/>
      </c>
      <c r="P3006" s="601">
        <f t="shared" si="46"/>
        <v>0</v>
      </c>
    </row>
    <row r="3007" spans="15:16">
      <c r="O3007" s="251" t="str">
        <f>IFERROR(INDEX('Pipe Table'!$A$3:$R$39,MATCH('WELD LOG'!N3007,'Pipe Table'!$A$3:$A$39,),MATCH('WELD LOG'!M3007,'Pipe Table'!$A$3:$R$3,0)),"")</f>
        <v/>
      </c>
      <c r="P3007" s="601">
        <f t="shared" si="46"/>
        <v>0</v>
      </c>
    </row>
    <row r="3008" spans="15:16">
      <c r="O3008" s="251" t="str">
        <f>IFERROR(INDEX('Pipe Table'!$A$3:$R$39,MATCH('WELD LOG'!N3008,'Pipe Table'!$A$3:$A$39,),MATCH('WELD LOG'!M3008,'Pipe Table'!$A$3:$R$3,0)),"")</f>
        <v/>
      </c>
      <c r="P3008" s="601">
        <f t="shared" si="46"/>
        <v>0</v>
      </c>
    </row>
    <row r="3009" spans="15:16">
      <c r="O3009" s="251" t="str">
        <f>IFERROR(INDEX('Pipe Table'!$A$3:$R$39,MATCH('WELD LOG'!N3009,'Pipe Table'!$A$3:$A$39,),MATCH('WELD LOG'!M3009,'Pipe Table'!$A$3:$R$3,0)),"")</f>
        <v/>
      </c>
      <c r="P3009" s="601">
        <f t="shared" si="46"/>
        <v>0</v>
      </c>
    </row>
    <row r="3010" spans="15:16">
      <c r="O3010" s="251" t="str">
        <f>IFERROR(INDEX('Pipe Table'!$A$3:$R$39,MATCH('WELD LOG'!N3010,'Pipe Table'!$A$3:$A$39,),MATCH('WELD LOG'!M3010,'Pipe Table'!$A$3:$R$3,0)),"")</f>
        <v/>
      </c>
      <c r="P3010" s="601">
        <f t="shared" si="46"/>
        <v>0</v>
      </c>
    </row>
    <row r="3011" spans="15:16">
      <c r="O3011" s="251" t="str">
        <f>IFERROR(INDEX('Pipe Table'!$A$3:$R$39,MATCH('WELD LOG'!N3011,'Pipe Table'!$A$3:$A$39,),MATCH('WELD LOG'!M3011,'Pipe Table'!$A$3:$R$3,0)),"")</f>
        <v/>
      </c>
      <c r="P3011" s="601">
        <f t="shared" si="46"/>
        <v>0</v>
      </c>
    </row>
    <row r="3012" spans="15:16">
      <c r="O3012" s="251" t="str">
        <f>IFERROR(INDEX('Pipe Table'!$A$3:$R$39,MATCH('WELD LOG'!N3012,'Pipe Table'!$A$3:$A$39,),MATCH('WELD LOG'!M3012,'Pipe Table'!$A$3:$R$3,0)),"")</f>
        <v/>
      </c>
      <c r="P3012" s="601">
        <f t="shared" si="46"/>
        <v>0</v>
      </c>
    </row>
    <row r="3013" spans="15:16">
      <c r="O3013" s="251" t="str">
        <f>IFERROR(INDEX('Pipe Table'!$A$3:$R$39,MATCH('WELD LOG'!N3013,'Pipe Table'!$A$3:$A$39,),MATCH('WELD LOG'!M3013,'Pipe Table'!$A$3:$R$3,0)),"")</f>
        <v/>
      </c>
      <c r="P3013" s="601">
        <f t="shared" si="46"/>
        <v>0</v>
      </c>
    </row>
    <row r="3014" spans="15:16">
      <c r="O3014" s="251" t="str">
        <f>IFERROR(INDEX('Pipe Table'!$A$3:$R$39,MATCH('WELD LOG'!N3014,'Pipe Table'!$A$3:$A$39,),MATCH('WELD LOG'!M3014,'Pipe Table'!$A$3:$R$3,0)),"")</f>
        <v/>
      </c>
      <c r="P3014" s="601">
        <f t="shared" ref="P3014:P3070" si="47">N3014*PI()</f>
        <v>0</v>
      </c>
    </row>
    <row r="3015" spans="15:16">
      <c r="O3015" s="251" t="str">
        <f>IFERROR(INDEX('Pipe Table'!$A$3:$R$39,MATCH('WELD LOG'!N3015,'Pipe Table'!$A$3:$A$39,),MATCH('WELD LOG'!M3015,'Pipe Table'!$A$3:$R$3,0)),"")</f>
        <v/>
      </c>
      <c r="P3015" s="601">
        <f t="shared" si="47"/>
        <v>0</v>
      </c>
    </row>
    <row r="3016" spans="15:16">
      <c r="O3016" s="251" t="str">
        <f>IFERROR(INDEX('Pipe Table'!$A$3:$R$39,MATCH('WELD LOG'!N3016,'Pipe Table'!$A$3:$A$39,),MATCH('WELD LOG'!M3016,'Pipe Table'!$A$3:$R$3,0)),"")</f>
        <v/>
      </c>
      <c r="P3016" s="601">
        <f t="shared" si="47"/>
        <v>0</v>
      </c>
    </row>
    <row r="3017" spans="15:16">
      <c r="O3017" s="251" t="str">
        <f>IFERROR(INDEX('Pipe Table'!$A$3:$R$39,MATCH('WELD LOG'!N3017,'Pipe Table'!$A$3:$A$39,),MATCH('WELD LOG'!M3017,'Pipe Table'!$A$3:$R$3,0)),"")</f>
        <v/>
      </c>
      <c r="P3017" s="601">
        <f t="shared" si="47"/>
        <v>0</v>
      </c>
    </row>
    <row r="3018" spans="15:16">
      <c r="O3018" s="251" t="str">
        <f>IFERROR(INDEX('Pipe Table'!$A$3:$R$39,MATCH('WELD LOG'!N3018,'Pipe Table'!$A$3:$A$39,),MATCH('WELD LOG'!M3018,'Pipe Table'!$A$3:$R$3,0)),"")</f>
        <v/>
      </c>
      <c r="P3018" s="601">
        <f t="shared" si="47"/>
        <v>0</v>
      </c>
    </row>
    <row r="3019" spans="15:16">
      <c r="O3019" s="251" t="str">
        <f>IFERROR(INDEX('Pipe Table'!$A$3:$R$39,MATCH('WELD LOG'!N3019,'Pipe Table'!$A$3:$A$39,),MATCH('WELD LOG'!M3019,'Pipe Table'!$A$3:$R$3,0)),"")</f>
        <v/>
      </c>
      <c r="P3019" s="601">
        <f t="shared" si="47"/>
        <v>0</v>
      </c>
    </row>
    <row r="3020" spans="15:16">
      <c r="O3020" s="251" t="str">
        <f>IFERROR(INDEX('Pipe Table'!$A$3:$R$39,MATCH('WELD LOG'!N3020,'Pipe Table'!$A$3:$A$39,),MATCH('WELD LOG'!M3020,'Pipe Table'!$A$3:$R$3,0)),"")</f>
        <v/>
      </c>
      <c r="P3020" s="601">
        <f t="shared" si="47"/>
        <v>0</v>
      </c>
    </row>
    <row r="3021" spans="15:16">
      <c r="O3021" s="251" t="str">
        <f>IFERROR(INDEX('Pipe Table'!$A$3:$R$39,MATCH('WELD LOG'!N3021,'Pipe Table'!$A$3:$A$39,),MATCH('WELD LOG'!M3021,'Pipe Table'!$A$3:$R$3,0)),"")</f>
        <v/>
      </c>
      <c r="P3021" s="601">
        <f t="shared" si="47"/>
        <v>0</v>
      </c>
    </row>
    <row r="3022" spans="15:16">
      <c r="O3022" s="251" t="str">
        <f>IFERROR(INDEX('Pipe Table'!$A$3:$R$39,MATCH('WELD LOG'!N3022,'Pipe Table'!$A$3:$A$39,),MATCH('WELD LOG'!M3022,'Pipe Table'!$A$3:$R$3,0)),"")</f>
        <v/>
      </c>
      <c r="P3022" s="601">
        <f t="shared" si="47"/>
        <v>0</v>
      </c>
    </row>
    <row r="3023" spans="15:16">
      <c r="O3023" s="251" t="str">
        <f>IFERROR(INDEX('Pipe Table'!$A$3:$R$39,MATCH('WELD LOG'!N3023,'Pipe Table'!$A$3:$A$39,),MATCH('WELD LOG'!M3023,'Pipe Table'!$A$3:$R$3,0)),"")</f>
        <v/>
      </c>
      <c r="P3023" s="601">
        <f t="shared" si="47"/>
        <v>0</v>
      </c>
    </row>
    <row r="3024" spans="15:16">
      <c r="O3024" s="251" t="str">
        <f>IFERROR(INDEX('Pipe Table'!$A$3:$R$39,MATCH('WELD LOG'!N3024,'Pipe Table'!$A$3:$A$39,),MATCH('WELD LOG'!M3024,'Pipe Table'!$A$3:$R$3,0)),"")</f>
        <v/>
      </c>
      <c r="P3024" s="601">
        <f t="shared" si="47"/>
        <v>0</v>
      </c>
    </row>
    <row r="3025" spans="15:16">
      <c r="O3025" s="251" t="str">
        <f>IFERROR(INDEX('Pipe Table'!$A$3:$R$39,MATCH('WELD LOG'!N3025,'Pipe Table'!$A$3:$A$39,),MATCH('WELD LOG'!M3025,'Pipe Table'!$A$3:$R$3,0)),"")</f>
        <v/>
      </c>
      <c r="P3025" s="601">
        <f t="shared" si="47"/>
        <v>0</v>
      </c>
    </row>
    <row r="3026" spans="15:16">
      <c r="O3026" s="251" t="str">
        <f>IFERROR(INDEX('Pipe Table'!$A$3:$R$39,MATCH('WELD LOG'!N3026,'Pipe Table'!$A$3:$A$39,),MATCH('WELD LOG'!M3026,'Pipe Table'!$A$3:$R$3,0)),"")</f>
        <v/>
      </c>
      <c r="P3026" s="601">
        <f t="shared" si="47"/>
        <v>0</v>
      </c>
    </row>
    <row r="3027" spans="15:16">
      <c r="O3027" s="251" t="str">
        <f>IFERROR(INDEX('Pipe Table'!$A$3:$R$39,MATCH('WELD LOG'!N3027,'Pipe Table'!$A$3:$A$39,),MATCH('WELD LOG'!M3027,'Pipe Table'!$A$3:$R$3,0)),"")</f>
        <v/>
      </c>
      <c r="P3027" s="601">
        <f t="shared" si="47"/>
        <v>0</v>
      </c>
    </row>
    <row r="3028" spans="15:16">
      <c r="O3028" s="251" t="str">
        <f>IFERROR(INDEX('Pipe Table'!$A$3:$R$39,MATCH('WELD LOG'!N3028,'Pipe Table'!$A$3:$A$39,),MATCH('WELD LOG'!M3028,'Pipe Table'!$A$3:$R$3,0)),"")</f>
        <v/>
      </c>
      <c r="P3028" s="601">
        <f t="shared" si="47"/>
        <v>0</v>
      </c>
    </row>
    <row r="3029" spans="15:16">
      <c r="O3029" s="251" t="str">
        <f>IFERROR(INDEX('Pipe Table'!$A$3:$R$39,MATCH('WELD LOG'!N3029,'Pipe Table'!$A$3:$A$39,),MATCH('WELD LOG'!M3029,'Pipe Table'!$A$3:$R$3,0)),"")</f>
        <v/>
      </c>
      <c r="P3029" s="601">
        <f t="shared" si="47"/>
        <v>0</v>
      </c>
    </row>
    <row r="3030" spans="15:16">
      <c r="O3030" s="251" t="str">
        <f>IFERROR(INDEX('Pipe Table'!$A$3:$R$39,MATCH('WELD LOG'!N3030,'Pipe Table'!$A$3:$A$39,),MATCH('WELD LOG'!M3030,'Pipe Table'!$A$3:$R$3,0)),"")</f>
        <v/>
      </c>
      <c r="P3030" s="601">
        <f t="shared" si="47"/>
        <v>0</v>
      </c>
    </row>
    <row r="3031" spans="15:16">
      <c r="O3031" s="251" t="str">
        <f>IFERROR(INDEX('Pipe Table'!$A$3:$R$39,MATCH('WELD LOG'!N3031,'Pipe Table'!$A$3:$A$39,),MATCH('WELD LOG'!M3031,'Pipe Table'!$A$3:$R$3,0)),"")</f>
        <v/>
      </c>
      <c r="P3031" s="601">
        <f t="shared" si="47"/>
        <v>0</v>
      </c>
    </row>
    <row r="3032" spans="15:16">
      <c r="O3032" s="251" t="str">
        <f>IFERROR(INDEX('Pipe Table'!$A$3:$R$39,MATCH('WELD LOG'!N3032,'Pipe Table'!$A$3:$A$39,),MATCH('WELD LOG'!M3032,'Pipe Table'!$A$3:$R$3,0)),"")</f>
        <v/>
      </c>
      <c r="P3032" s="601">
        <f t="shared" si="47"/>
        <v>0</v>
      </c>
    </row>
    <row r="3033" spans="15:16">
      <c r="O3033" s="251" t="str">
        <f>IFERROR(INDEX('Pipe Table'!$A$3:$R$39,MATCH('WELD LOG'!N3033,'Pipe Table'!$A$3:$A$39,),MATCH('WELD LOG'!M3033,'Pipe Table'!$A$3:$R$3,0)),"")</f>
        <v/>
      </c>
      <c r="P3033" s="601">
        <f t="shared" si="47"/>
        <v>0</v>
      </c>
    </row>
    <row r="3034" spans="15:16">
      <c r="O3034" s="251" t="str">
        <f>IFERROR(INDEX('Pipe Table'!$A$3:$R$39,MATCH('WELD LOG'!N3034,'Pipe Table'!$A$3:$A$39,),MATCH('WELD LOG'!M3034,'Pipe Table'!$A$3:$R$3,0)),"")</f>
        <v/>
      </c>
      <c r="P3034" s="601">
        <f t="shared" si="47"/>
        <v>0</v>
      </c>
    </row>
    <row r="3035" spans="15:16">
      <c r="O3035" s="251" t="str">
        <f>IFERROR(INDEX('Pipe Table'!$A$3:$R$39,MATCH('WELD LOG'!N3035,'Pipe Table'!$A$3:$A$39,),MATCH('WELD LOG'!M3035,'Pipe Table'!$A$3:$R$3,0)),"")</f>
        <v/>
      </c>
      <c r="P3035" s="601">
        <f t="shared" si="47"/>
        <v>0</v>
      </c>
    </row>
    <row r="3036" spans="15:16">
      <c r="O3036" s="251" t="str">
        <f>IFERROR(INDEX('Pipe Table'!$A$3:$R$39,MATCH('WELD LOG'!N3036,'Pipe Table'!$A$3:$A$39,),MATCH('WELD LOG'!M3036,'Pipe Table'!$A$3:$R$3,0)),"")</f>
        <v/>
      </c>
      <c r="P3036" s="601">
        <f t="shared" si="47"/>
        <v>0</v>
      </c>
    </row>
    <row r="3037" spans="15:16">
      <c r="O3037" s="251" t="str">
        <f>IFERROR(INDEX('Pipe Table'!$A$3:$R$39,MATCH('WELD LOG'!N3037,'Pipe Table'!$A$3:$A$39,),MATCH('WELD LOG'!M3037,'Pipe Table'!$A$3:$R$3,0)),"")</f>
        <v/>
      </c>
      <c r="P3037" s="601">
        <f t="shared" si="47"/>
        <v>0</v>
      </c>
    </row>
    <row r="3038" spans="15:16">
      <c r="O3038" s="251" t="str">
        <f>IFERROR(INDEX('Pipe Table'!$A$3:$R$39,MATCH('WELD LOG'!N3038,'Pipe Table'!$A$3:$A$39,),MATCH('WELD LOG'!M3038,'Pipe Table'!$A$3:$R$3,0)),"")</f>
        <v/>
      </c>
      <c r="P3038" s="601">
        <f t="shared" si="47"/>
        <v>0</v>
      </c>
    </row>
    <row r="3039" spans="15:16">
      <c r="O3039" s="251" t="str">
        <f>IFERROR(INDEX('Pipe Table'!$A$3:$R$39,MATCH('WELD LOG'!N3039,'Pipe Table'!$A$3:$A$39,),MATCH('WELD LOG'!M3039,'Pipe Table'!$A$3:$R$3,0)),"")</f>
        <v/>
      </c>
      <c r="P3039" s="601">
        <f t="shared" si="47"/>
        <v>0</v>
      </c>
    </row>
    <row r="3040" spans="15:16">
      <c r="O3040" s="251" t="str">
        <f>IFERROR(INDEX('Pipe Table'!$A$3:$R$39,MATCH('WELD LOG'!N3040,'Pipe Table'!$A$3:$A$39,),MATCH('WELD LOG'!M3040,'Pipe Table'!$A$3:$R$3,0)),"")</f>
        <v/>
      </c>
      <c r="P3040" s="601">
        <f t="shared" si="47"/>
        <v>0</v>
      </c>
    </row>
    <row r="3041" spans="15:16">
      <c r="O3041" s="251" t="str">
        <f>IFERROR(INDEX('Pipe Table'!$A$3:$R$39,MATCH('WELD LOG'!N3041,'Pipe Table'!$A$3:$A$39,),MATCH('WELD LOG'!M3041,'Pipe Table'!$A$3:$R$3,0)),"")</f>
        <v/>
      </c>
      <c r="P3041" s="601">
        <f t="shared" si="47"/>
        <v>0</v>
      </c>
    </row>
    <row r="3042" spans="15:16">
      <c r="O3042" s="251" t="str">
        <f>IFERROR(INDEX('Pipe Table'!$A$3:$R$39,MATCH('WELD LOG'!N3042,'Pipe Table'!$A$3:$A$39,),MATCH('WELD LOG'!M3042,'Pipe Table'!$A$3:$R$3,0)),"")</f>
        <v/>
      </c>
      <c r="P3042" s="601">
        <f t="shared" si="47"/>
        <v>0</v>
      </c>
    </row>
    <row r="3043" spans="15:16">
      <c r="O3043" s="251" t="str">
        <f>IFERROR(INDEX('Pipe Table'!$A$3:$R$39,MATCH('WELD LOG'!N3043,'Pipe Table'!$A$3:$A$39,),MATCH('WELD LOG'!M3043,'Pipe Table'!$A$3:$R$3,0)),"")</f>
        <v/>
      </c>
      <c r="P3043" s="601">
        <f t="shared" si="47"/>
        <v>0</v>
      </c>
    </row>
    <row r="3044" spans="15:16">
      <c r="O3044" s="251" t="str">
        <f>IFERROR(INDEX('Pipe Table'!$A$3:$R$39,MATCH('WELD LOG'!N3044,'Pipe Table'!$A$3:$A$39,),MATCH('WELD LOG'!M3044,'Pipe Table'!$A$3:$R$3,0)),"")</f>
        <v/>
      </c>
      <c r="P3044" s="601">
        <f t="shared" si="47"/>
        <v>0</v>
      </c>
    </row>
    <row r="3045" spans="15:16">
      <c r="O3045" s="251" t="str">
        <f>IFERROR(INDEX('Pipe Table'!$A$3:$R$39,MATCH('WELD LOG'!N3045,'Pipe Table'!$A$3:$A$39,),MATCH('WELD LOG'!M3045,'Pipe Table'!$A$3:$R$3,0)),"")</f>
        <v/>
      </c>
      <c r="P3045" s="601">
        <f t="shared" si="47"/>
        <v>0</v>
      </c>
    </row>
    <row r="3046" spans="15:16">
      <c r="O3046" s="251" t="str">
        <f>IFERROR(INDEX('Pipe Table'!$A$3:$R$39,MATCH('WELD LOG'!N3046,'Pipe Table'!$A$3:$A$39,),MATCH('WELD LOG'!M3046,'Pipe Table'!$A$3:$R$3,0)),"")</f>
        <v/>
      </c>
      <c r="P3046" s="601">
        <f t="shared" si="47"/>
        <v>0</v>
      </c>
    </row>
    <row r="3047" spans="15:16">
      <c r="O3047" s="251" t="str">
        <f>IFERROR(INDEX('Pipe Table'!$A$3:$R$39,MATCH('WELD LOG'!N3047,'Pipe Table'!$A$3:$A$39,),MATCH('WELD LOG'!M3047,'Pipe Table'!$A$3:$R$3,0)),"")</f>
        <v/>
      </c>
      <c r="P3047" s="601">
        <f t="shared" si="47"/>
        <v>0</v>
      </c>
    </row>
    <row r="3048" spans="15:16">
      <c r="O3048" s="251" t="str">
        <f>IFERROR(INDEX('Pipe Table'!$A$3:$R$39,MATCH('WELD LOG'!N3048,'Pipe Table'!$A$3:$A$39,),MATCH('WELD LOG'!M3048,'Pipe Table'!$A$3:$R$3,0)),"")</f>
        <v/>
      </c>
      <c r="P3048" s="601">
        <f t="shared" si="47"/>
        <v>0</v>
      </c>
    </row>
    <row r="3049" spans="15:16">
      <c r="O3049" s="251" t="str">
        <f>IFERROR(INDEX('Pipe Table'!$A$3:$R$39,MATCH('WELD LOG'!N3049,'Pipe Table'!$A$3:$A$39,),MATCH('WELD LOG'!M3049,'Pipe Table'!$A$3:$R$3,0)),"")</f>
        <v/>
      </c>
      <c r="P3049" s="601">
        <f t="shared" si="47"/>
        <v>0</v>
      </c>
    </row>
    <row r="3050" spans="15:16">
      <c r="O3050" s="251" t="str">
        <f>IFERROR(INDEX('Pipe Table'!$A$3:$R$39,MATCH('WELD LOG'!N3050,'Pipe Table'!$A$3:$A$39,),MATCH('WELD LOG'!M3050,'Pipe Table'!$A$3:$R$3,0)),"")</f>
        <v/>
      </c>
      <c r="P3050" s="601">
        <f t="shared" si="47"/>
        <v>0</v>
      </c>
    </row>
    <row r="3051" spans="15:16">
      <c r="O3051" s="251" t="str">
        <f>IFERROR(INDEX('Pipe Table'!$A$3:$R$39,MATCH('WELD LOG'!N3051,'Pipe Table'!$A$3:$A$39,),MATCH('WELD LOG'!M3051,'Pipe Table'!$A$3:$R$3,0)),"")</f>
        <v/>
      </c>
      <c r="P3051" s="601">
        <f t="shared" si="47"/>
        <v>0</v>
      </c>
    </row>
    <row r="3052" spans="15:16">
      <c r="O3052" s="251" t="str">
        <f>IFERROR(INDEX('Pipe Table'!$A$3:$R$39,MATCH('WELD LOG'!N3052,'Pipe Table'!$A$3:$A$39,),MATCH('WELD LOG'!M3052,'Pipe Table'!$A$3:$R$3,0)),"")</f>
        <v/>
      </c>
      <c r="P3052" s="601">
        <f t="shared" si="47"/>
        <v>0</v>
      </c>
    </row>
    <row r="3053" spans="15:16">
      <c r="O3053" s="251" t="str">
        <f>IFERROR(INDEX('Pipe Table'!$A$3:$R$39,MATCH('WELD LOG'!N3053,'Pipe Table'!$A$3:$A$39,),MATCH('WELD LOG'!M3053,'Pipe Table'!$A$3:$R$3,0)),"")</f>
        <v/>
      </c>
      <c r="P3053" s="601">
        <f t="shared" si="47"/>
        <v>0</v>
      </c>
    </row>
    <row r="3054" spans="15:16">
      <c r="O3054" s="251" t="str">
        <f>IFERROR(INDEX('Pipe Table'!$A$3:$R$39,MATCH('WELD LOG'!N3054,'Pipe Table'!$A$3:$A$39,),MATCH('WELD LOG'!M3054,'Pipe Table'!$A$3:$R$3,0)),"")</f>
        <v/>
      </c>
      <c r="P3054" s="601">
        <f t="shared" si="47"/>
        <v>0</v>
      </c>
    </row>
    <row r="3055" spans="15:16">
      <c r="O3055" s="251" t="str">
        <f>IFERROR(INDEX('Pipe Table'!$A$3:$R$39,MATCH('WELD LOG'!N3055,'Pipe Table'!$A$3:$A$39,),MATCH('WELD LOG'!M3055,'Pipe Table'!$A$3:$R$3,0)),"")</f>
        <v/>
      </c>
      <c r="P3055" s="601">
        <f t="shared" si="47"/>
        <v>0</v>
      </c>
    </row>
    <row r="3056" spans="15:16">
      <c r="O3056" s="251" t="str">
        <f>IFERROR(INDEX('Pipe Table'!$A$3:$R$39,MATCH('WELD LOG'!N3056,'Pipe Table'!$A$3:$A$39,),MATCH('WELD LOG'!M3056,'Pipe Table'!$A$3:$R$3,0)),"")</f>
        <v/>
      </c>
      <c r="P3056" s="601">
        <f t="shared" si="47"/>
        <v>0</v>
      </c>
    </row>
    <row r="3057" spans="15:16">
      <c r="O3057" s="251" t="str">
        <f>IFERROR(INDEX('Pipe Table'!$A$3:$R$39,MATCH('WELD LOG'!N3057,'Pipe Table'!$A$3:$A$39,),MATCH('WELD LOG'!M3057,'Pipe Table'!$A$3:$R$3,0)),"")</f>
        <v/>
      </c>
      <c r="P3057" s="601">
        <f t="shared" si="47"/>
        <v>0</v>
      </c>
    </row>
    <row r="3058" spans="15:16">
      <c r="O3058" s="251" t="str">
        <f>IFERROR(INDEX('Pipe Table'!$A$3:$R$39,MATCH('WELD LOG'!N3058,'Pipe Table'!$A$3:$A$39,),MATCH('WELD LOG'!M3058,'Pipe Table'!$A$3:$R$3,0)),"")</f>
        <v/>
      </c>
      <c r="P3058" s="601">
        <f t="shared" si="47"/>
        <v>0</v>
      </c>
    </row>
    <row r="3059" spans="15:16">
      <c r="O3059" s="251" t="str">
        <f>IFERROR(INDEX('Pipe Table'!$A$3:$R$39,MATCH('WELD LOG'!N3059,'Pipe Table'!$A$3:$A$39,),MATCH('WELD LOG'!M3059,'Pipe Table'!$A$3:$R$3,0)),"")</f>
        <v/>
      </c>
      <c r="P3059" s="601">
        <f t="shared" si="47"/>
        <v>0</v>
      </c>
    </row>
    <row r="3060" spans="15:16">
      <c r="O3060" s="251" t="str">
        <f>IFERROR(INDEX('Pipe Table'!$A$3:$R$39,MATCH('WELD LOG'!N3060,'Pipe Table'!$A$3:$A$39,),MATCH('WELD LOG'!M3060,'Pipe Table'!$A$3:$R$3,0)),"")</f>
        <v/>
      </c>
      <c r="P3060" s="601">
        <f t="shared" si="47"/>
        <v>0</v>
      </c>
    </row>
    <row r="3061" spans="15:16">
      <c r="O3061" s="251" t="str">
        <f>IFERROR(INDEX('Pipe Table'!$A$3:$R$39,MATCH('WELD LOG'!N3061,'Pipe Table'!$A$3:$A$39,),MATCH('WELD LOG'!M3061,'Pipe Table'!$A$3:$R$3,0)),"")</f>
        <v/>
      </c>
      <c r="P3061" s="601">
        <f t="shared" si="47"/>
        <v>0</v>
      </c>
    </row>
    <row r="3062" spans="15:16">
      <c r="O3062" s="251" t="str">
        <f>IFERROR(INDEX('Pipe Table'!$A$3:$R$39,MATCH('WELD LOG'!N3062,'Pipe Table'!$A$3:$A$39,),MATCH('WELD LOG'!M3062,'Pipe Table'!$A$3:$R$3,0)),"")</f>
        <v/>
      </c>
      <c r="P3062" s="601">
        <f t="shared" si="47"/>
        <v>0</v>
      </c>
    </row>
    <row r="3063" spans="15:16">
      <c r="O3063" s="251" t="str">
        <f>IFERROR(INDEX('Pipe Table'!$A$3:$R$39,MATCH('WELD LOG'!N3063,'Pipe Table'!$A$3:$A$39,),MATCH('WELD LOG'!M3063,'Pipe Table'!$A$3:$R$3,0)),"")</f>
        <v/>
      </c>
      <c r="P3063" s="601">
        <f t="shared" si="47"/>
        <v>0</v>
      </c>
    </row>
    <row r="3064" spans="15:16">
      <c r="O3064" s="251" t="str">
        <f>IFERROR(INDEX('Pipe Table'!$A$3:$R$39,MATCH('WELD LOG'!N3064,'Pipe Table'!$A$3:$A$39,),MATCH('WELD LOG'!M3064,'Pipe Table'!$A$3:$R$3,0)),"")</f>
        <v/>
      </c>
      <c r="P3064" s="601">
        <f t="shared" si="47"/>
        <v>0</v>
      </c>
    </row>
    <row r="3065" spans="15:16">
      <c r="O3065" s="251" t="str">
        <f>IFERROR(INDEX('Pipe Table'!$A$3:$R$39,MATCH('WELD LOG'!N3065,'Pipe Table'!$A$3:$A$39,),MATCH('WELD LOG'!M3065,'Pipe Table'!$A$3:$R$3,0)),"")</f>
        <v/>
      </c>
      <c r="P3065" s="601">
        <f t="shared" si="47"/>
        <v>0</v>
      </c>
    </row>
    <row r="3066" spans="15:16">
      <c r="O3066" s="251" t="str">
        <f>IFERROR(INDEX('Pipe Table'!$A$3:$R$39,MATCH('WELD LOG'!N3066,'Pipe Table'!$A$3:$A$39,),MATCH('WELD LOG'!M3066,'Pipe Table'!$A$3:$R$3,0)),"")</f>
        <v/>
      </c>
      <c r="P3066" s="601">
        <f t="shared" si="47"/>
        <v>0</v>
      </c>
    </row>
    <row r="3067" spans="15:16">
      <c r="O3067" s="251" t="str">
        <f>IFERROR(INDEX('Pipe Table'!$A$3:$R$39,MATCH('WELD LOG'!N3067,'Pipe Table'!$A$3:$A$39,),MATCH('WELD LOG'!M3067,'Pipe Table'!$A$3:$R$3,0)),"")</f>
        <v/>
      </c>
      <c r="P3067" s="601">
        <f t="shared" si="47"/>
        <v>0</v>
      </c>
    </row>
    <row r="3068" spans="15:16">
      <c r="O3068" s="251" t="str">
        <f>IFERROR(INDEX('Pipe Table'!$A$3:$R$39,MATCH('WELD LOG'!N3068,'Pipe Table'!$A$3:$A$39,),MATCH('WELD LOG'!M3068,'Pipe Table'!$A$3:$R$3,0)),"")</f>
        <v/>
      </c>
      <c r="P3068" s="601">
        <f t="shared" si="47"/>
        <v>0</v>
      </c>
    </row>
    <row r="3069" spans="15:16">
      <c r="O3069" s="251" t="str">
        <f>IFERROR(INDEX('Pipe Table'!$A$3:$R$39,MATCH('WELD LOG'!N3069,'Pipe Table'!$A$3:$A$39,),MATCH('WELD LOG'!M3069,'Pipe Table'!$A$3:$R$3,0)),"")</f>
        <v/>
      </c>
      <c r="P3069" s="601">
        <f t="shared" si="47"/>
        <v>0</v>
      </c>
    </row>
    <row r="3070" spans="15:16">
      <c r="O3070" s="251" t="str">
        <f>IFERROR(INDEX('Pipe Table'!$A$3:$R$39,MATCH('WELD LOG'!N3070,'Pipe Table'!$A$3:$A$39,),MATCH('WELD LOG'!M3070,'Pipe Table'!$A$3:$R$3,0)),"")</f>
        <v/>
      </c>
      <c r="P3070" s="601">
        <f t="shared" si="47"/>
        <v>0</v>
      </c>
    </row>
  </sheetData>
  <autoFilter ref="A4:AP1663" xr:uid="{00000000-0009-0000-0000-000001000000}"/>
  <dataConsolidate/>
  <customSheetViews>
    <customSheetView guid="{C752A7A5-DBFD-11D6-802A-F948E13E5E5A}" fitToPage="1" filter="1" showAutoFilter="1" hiddenRows="1" showRuler="0">
      <pane ySplit="4" topLeftCell="A2002" activePane="bottomLeft" state="frozen"/>
      <selection pane="bottomLeft" activeCell="M2012" sqref="M2012"/>
      <pageMargins left="0.47" right="0" top="0.97" bottom="0.48" header="0.31" footer="0.48"/>
      <printOptions horizontalCentered="1"/>
      <pageSetup scale="64" fitToHeight="37" orientation="landscape" r:id="rId1"/>
      <headerFooter alignWithMargins="0">
        <oddHeader>&amp;L&amp;8
&amp;P OF &amp;N&amp;C&amp;"Tech,Bold"&amp;16TIMEC-Worldwide Welding 
&amp;12QUAD "C" T/A 2002&amp;"Tech,Regular"&amp;10
Shell MRC&amp;R&amp;8
&amp;F
&amp;D</oddHeader>
      </headerFooter>
      <autoFilter ref="B1:U1" xr:uid="{64181EB7-178C-4C39-A31E-5AFCCC1E47C3}">
        <filterColumn colId="1">
          <filters>
            <filter val="CP-105-02"/>
          </filters>
        </filterColumn>
      </autoFilter>
    </customSheetView>
  </customSheetViews>
  <mergeCells count="1">
    <mergeCell ref="A1:U1"/>
  </mergeCells>
  <phoneticPr fontId="0" type="noConversion"/>
  <conditionalFormatting sqref="U1879:U60910 U1647 U1612:U1614 U1649:U1654 U1656:U1658 U3:U4 U261:U268">
    <cfRule type="cellIs" dxfId="3590" priority="7452" stopIfTrue="1" operator="equal">
      <formula>"?"</formula>
    </cfRule>
  </conditionalFormatting>
  <conditionalFormatting sqref="AI1702:AJ1706 X1702:X1706 AI1749:AI60782 AI3:AI4 AH1528:AJ1530 AH1502:AJ1526 AH182:AH193 AJ182:AJ193">
    <cfRule type="cellIs" dxfId="3589" priority="7453" stopIfTrue="1" operator="equal">
      <formula>"REQ"</formula>
    </cfRule>
  </conditionalFormatting>
  <conditionalFormatting sqref="AH1702:AH1706 AH3:AH4 AH1749:AH60782">
    <cfRule type="cellIs" dxfId="3588" priority="7309" stopIfTrue="1" operator="equal">
      <formula>"REQ"</formula>
    </cfRule>
  </conditionalFormatting>
  <conditionalFormatting sqref="U1553 U1571:U1574 U1557 U1699 U1525 U1582 U1586:U1589 U1660:U1661 U1576:U1578 U1598 U1618 U1695 U1620:U1623 U1600 U1625:U1627 U1591:U1594 U1633:U1644 U1680:U1683 U1686:U1688 U1530:U1533 U1602:U1603 U1527:U1528">
    <cfRule type="cellIs" dxfId="3587" priority="4395" stopIfTrue="1" operator="equal">
      <formula>"?"</formula>
    </cfRule>
  </conditionalFormatting>
  <conditionalFormatting sqref="AI1553:AJ1553 X1553 X1555 AI1555:AJ1555 AH1559:AJ1559 X1559 AH1658:AJ1658 X1658 X1664:X1678 AH1664:AJ1678 AH1681:AJ1682 X1681:X1682 X1566:X1569 AH1566:AJ1569 AH1571:AJ1577 X1571:X1577 X1581:X1586 AH1581:AJ1586 X1579 AH1579:AJ1579 AH1595:AI1595 X1595 X1539:X1542 AH1539:AJ1542 AH1600:AJ1605 X1638:X1641 AH1638:AJ1641 AH1643:AJ1648 X1643:X1648 AH1623:AJ1625 X1625 AH1608 X1608 X1561:X1562 AH1561:AJ1562 AH1549:AJ1549 X1549 X1684:X1700 AH1684:AJ1700 X1524:X1526 AH1545:AJ1547 X1545 X1528:X1530 AH1532:AJ1533 X1532:X1533 X1502:X1522 AH1592:AI1592 X1592 X1547 AH1590:AI1590 AH1599:AI1599 X1636 AH1636:AJ1636 AH1630:AJ1634 X1630:X1634 X1610:X1611 AH1611:AJ1611 AH1613:AJ1618 X1613:X1618 X1620 AH1620:AJ1620 X1599:X1605 AH1588:AJ1588 X1588 X1590 AH1610 AJ1610">
    <cfRule type="cellIs" dxfId="3586" priority="4396" stopIfTrue="1" operator="equal">
      <formula>"REQ"</formula>
    </cfRule>
  </conditionalFormatting>
  <conditionalFormatting sqref="U1554:U1555">
    <cfRule type="cellIs" dxfId="3585" priority="4364" stopIfTrue="1" operator="equal">
      <formula>"?"</formula>
    </cfRule>
  </conditionalFormatting>
  <conditionalFormatting sqref="AH1553 AH1555">
    <cfRule type="cellIs" dxfId="3584" priority="4361" stopIfTrue="1" operator="equal">
      <formula>"REQ"</formula>
    </cfRule>
  </conditionalFormatting>
  <conditionalFormatting sqref="AI1607:AI1608">
    <cfRule type="cellIs" dxfId="3583" priority="4246" stopIfTrue="1" operator="equal">
      <formula>"REQ"</formula>
    </cfRule>
  </conditionalFormatting>
  <conditionalFormatting sqref="AI1551:AJ1552 X1551:X1552">
    <cfRule type="cellIs" dxfId="3582" priority="4193" stopIfTrue="1" operator="equal">
      <formula>"REQ"</formula>
    </cfRule>
  </conditionalFormatting>
  <conditionalFormatting sqref="U1697:U1698 U1700">
    <cfRule type="cellIs" dxfId="3581" priority="4192" stopIfTrue="1" operator="equal">
      <formula>"?"</formula>
    </cfRule>
  </conditionalFormatting>
  <conditionalFormatting sqref="AH1551:AH1552">
    <cfRule type="cellIs" dxfId="3580" priority="4191" stopIfTrue="1" operator="equal">
      <formula>"REQ"</formula>
    </cfRule>
  </conditionalFormatting>
  <conditionalFormatting sqref="X1554 AI1554:AJ1554">
    <cfRule type="cellIs" dxfId="3579" priority="4190" stopIfTrue="1" operator="equal">
      <formula>"REQ"</formula>
    </cfRule>
  </conditionalFormatting>
  <conditionalFormatting sqref="AH1554">
    <cfRule type="cellIs" dxfId="3578" priority="4188" stopIfTrue="1" operator="equal">
      <formula>"REQ"</formula>
    </cfRule>
  </conditionalFormatting>
  <conditionalFormatting sqref="AI1557:AJ1558 X1557:X1558">
    <cfRule type="cellIs" dxfId="3577" priority="4187" stopIfTrue="1" operator="equal">
      <formula>"REQ"</formula>
    </cfRule>
  </conditionalFormatting>
  <conditionalFormatting sqref="AH1557:AH1558">
    <cfRule type="cellIs" dxfId="3576" priority="4185" stopIfTrue="1" operator="equal">
      <formula>"REQ"</formula>
    </cfRule>
  </conditionalFormatting>
  <conditionalFormatting sqref="X1563:X1565 AH1563:AJ1565">
    <cfRule type="cellIs" dxfId="3575" priority="4184" stopIfTrue="1" operator="equal">
      <formula>"REQ"</formula>
    </cfRule>
  </conditionalFormatting>
  <conditionalFormatting sqref="U1502:U1522">
    <cfRule type="cellIs" dxfId="3574" priority="4158" stopIfTrue="1" operator="equal">
      <formula>"?"</formula>
    </cfRule>
  </conditionalFormatting>
  <conditionalFormatting sqref="AI1609">
    <cfRule type="cellIs" dxfId="3573" priority="4151" stopIfTrue="1" operator="equal">
      <formula>"REQ"</formula>
    </cfRule>
  </conditionalFormatting>
  <conditionalFormatting sqref="X1649 AH1649:AJ1649 AH1652:AJ1652 X1652 X1655 AH1655:AJ1655">
    <cfRule type="cellIs" dxfId="3572" priority="4141" stopIfTrue="1" operator="equal">
      <formula>"REQ"</formula>
    </cfRule>
  </conditionalFormatting>
  <conditionalFormatting sqref="X1650:X1651 AH1650:AJ1651">
    <cfRule type="cellIs" dxfId="3571" priority="4139" stopIfTrue="1" operator="equal">
      <formula>"REQ"</formula>
    </cfRule>
  </conditionalFormatting>
  <conditionalFormatting sqref="AH1656:AJ1657 X1656:X1657">
    <cfRule type="cellIs" dxfId="3570" priority="4137" stopIfTrue="1" operator="equal">
      <formula>"REQ"</formula>
    </cfRule>
  </conditionalFormatting>
  <conditionalFormatting sqref="X1662:X1663 AH1662:AJ1663">
    <cfRule type="cellIs" dxfId="3569" priority="4123" stopIfTrue="1" operator="equal">
      <formula>"REQ"</formula>
    </cfRule>
  </conditionalFormatting>
  <conditionalFormatting sqref="AH1680:AJ1680 X1680">
    <cfRule type="cellIs" dxfId="3568" priority="4121" stopIfTrue="1" operator="equal">
      <formula>"REQ"</formula>
    </cfRule>
  </conditionalFormatting>
  <conditionalFormatting sqref="X1659 AH1659:AJ1659">
    <cfRule type="cellIs" dxfId="3567" priority="4119" stopIfTrue="1" operator="equal">
      <formula>"REQ"</formula>
    </cfRule>
  </conditionalFormatting>
  <conditionalFormatting sqref="X1660 AH1660:AJ1660">
    <cfRule type="cellIs" dxfId="3566" priority="4117" stopIfTrue="1" operator="equal">
      <formula>"REQ"</formula>
    </cfRule>
  </conditionalFormatting>
  <conditionalFormatting sqref="U1696">
    <cfRule type="cellIs" dxfId="3565" priority="4108" stopIfTrue="1" operator="equal">
      <formula>"?"</formula>
    </cfRule>
  </conditionalFormatting>
  <conditionalFormatting sqref="AH1550:AJ1550 X1550">
    <cfRule type="cellIs" dxfId="3564" priority="4109" stopIfTrue="1" operator="equal">
      <formula>"REQ"</formula>
    </cfRule>
  </conditionalFormatting>
  <conditionalFormatting sqref="AH1560:AJ1560 X1560">
    <cfRule type="cellIs" dxfId="3563" priority="4105" stopIfTrue="1" operator="equal">
      <formula>"REQ"</formula>
    </cfRule>
  </conditionalFormatting>
  <conditionalFormatting sqref="U1579">
    <cfRule type="cellIs" dxfId="3562" priority="4102" stopIfTrue="1" operator="equal">
      <formula>"?"</formula>
    </cfRule>
  </conditionalFormatting>
  <conditionalFormatting sqref="U1583">
    <cfRule type="cellIs" dxfId="3561" priority="4094" stopIfTrue="1" operator="equal">
      <formula>"?"</formula>
    </cfRule>
  </conditionalFormatting>
  <conditionalFormatting sqref="U1595">
    <cfRule type="cellIs" dxfId="3560" priority="4092" stopIfTrue="1" operator="equal">
      <formula>"?"</formula>
    </cfRule>
  </conditionalFormatting>
  <conditionalFormatting sqref="U1678:U1679">
    <cfRule type="cellIs" dxfId="3559" priority="4073" stopIfTrue="1" operator="equal">
      <formula>"?"</formula>
    </cfRule>
  </conditionalFormatting>
  <conditionalFormatting sqref="U1645:U1646">
    <cfRule type="cellIs" dxfId="3558" priority="4075" stopIfTrue="1" operator="equal">
      <formula>"?"</formula>
    </cfRule>
  </conditionalFormatting>
  <conditionalFormatting sqref="AH1537:AJ1538 X1537:X1538">
    <cfRule type="cellIs" dxfId="3557" priority="4074" stopIfTrue="1" operator="equal">
      <formula>"REQ"</formula>
    </cfRule>
  </conditionalFormatting>
  <conditionalFormatting sqref="U1580">
    <cfRule type="cellIs" dxfId="3556" priority="4039" stopIfTrue="1" operator="equal">
      <formula>"?"</formula>
    </cfRule>
  </conditionalFormatting>
  <conditionalFormatting sqref="U1596:U1597">
    <cfRule type="cellIs" dxfId="3555" priority="4037" stopIfTrue="1" operator="equal">
      <formula>"?"</formula>
    </cfRule>
  </conditionalFormatting>
  <conditionalFormatting sqref="AH1536:AJ1536 X1536">
    <cfRule type="cellIs" dxfId="3554" priority="4036" stopIfTrue="1" operator="equal">
      <formula>"REQ"</formula>
    </cfRule>
  </conditionalFormatting>
  <conditionalFormatting sqref="U1664:U1677">
    <cfRule type="cellIs" dxfId="3553" priority="4035" stopIfTrue="1" operator="equal">
      <formula>"?"</formula>
    </cfRule>
  </conditionalFormatting>
  <conditionalFormatting sqref="X1570 AH1570:AJ1570">
    <cfRule type="cellIs" dxfId="3552" priority="4004" stopIfTrue="1" operator="equal">
      <formula>"REQ"</formula>
    </cfRule>
  </conditionalFormatting>
  <conditionalFormatting sqref="X1556 AI1556:AJ1556">
    <cfRule type="cellIs" dxfId="3551" priority="4002" stopIfTrue="1" operator="equal">
      <formula>"REQ"</formula>
    </cfRule>
  </conditionalFormatting>
  <conditionalFormatting sqref="AH1556">
    <cfRule type="cellIs" dxfId="3550" priority="4000" stopIfTrue="1" operator="equal">
      <formula>"REQ"</formula>
    </cfRule>
  </conditionalFormatting>
  <conditionalFormatting sqref="AH1580:AJ1580 X1580">
    <cfRule type="cellIs" dxfId="3549" priority="3981" stopIfTrue="1" operator="equal">
      <formula>"REQ"</formula>
    </cfRule>
  </conditionalFormatting>
  <conditionalFormatting sqref="AH1578:AJ1578 X1578">
    <cfRule type="cellIs" dxfId="3548" priority="3971" stopIfTrue="1" operator="equal">
      <formula>"REQ"</formula>
    </cfRule>
  </conditionalFormatting>
  <conditionalFormatting sqref="X1593 AH1593:AI1593">
    <cfRule type="cellIs" dxfId="3547" priority="3969" stopIfTrue="1" operator="equal">
      <formula>"REQ"</formula>
    </cfRule>
  </conditionalFormatting>
  <conditionalFormatting sqref="U1632">
    <cfRule type="cellIs" dxfId="3546" priority="3946" stopIfTrue="1" operator="equal">
      <formula>"?"</formula>
    </cfRule>
  </conditionalFormatting>
  <conditionalFormatting sqref="X1531 AH1531:AJ1531">
    <cfRule type="cellIs" dxfId="3545" priority="3942" stopIfTrue="1" operator="equal">
      <formula>"REQ"</formula>
    </cfRule>
  </conditionalFormatting>
  <conditionalFormatting sqref="U1659">
    <cfRule type="cellIs" dxfId="3544" priority="3941" stopIfTrue="1" operator="equal">
      <formula>"?"</formula>
    </cfRule>
  </conditionalFormatting>
  <conditionalFormatting sqref="AH1597 X1597">
    <cfRule type="cellIs" dxfId="3543" priority="3940" stopIfTrue="1" operator="equal">
      <formula>"REQ"</formula>
    </cfRule>
  </conditionalFormatting>
  <conditionalFormatting sqref="X1683 AH1683:AJ1683">
    <cfRule type="cellIs" dxfId="3542" priority="3938" stopIfTrue="1" operator="equal">
      <formula>"REQ"</formula>
    </cfRule>
  </conditionalFormatting>
  <conditionalFormatting sqref="X1626 AH1626:AJ1626 AH1628:AJ1628 X1628">
    <cfRule type="cellIs" dxfId="3541" priority="3926" stopIfTrue="1" operator="equal">
      <formula>"REQ"</formula>
    </cfRule>
  </conditionalFormatting>
  <conditionalFormatting sqref="AH1637:AJ1637 X1637">
    <cfRule type="cellIs" dxfId="3540" priority="3924" stopIfTrue="1" operator="equal">
      <formula>"REQ"</formula>
    </cfRule>
  </conditionalFormatting>
  <conditionalFormatting sqref="X1653:X1654 AH1653:AJ1654">
    <cfRule type="cellIs" dxfId="3539" priority="3896" stopIfTrue="1" operator="equal">
      <formula>"REQ"</formula>
    </cfRule>
  </conditionalFormatting>
  <conditionalFormatting sqref="X1642 AH1642:AJ1642">
    <cfRule type="cellIs" dxfId="3538" priority="3894" stopIfTrue="1" operator="equal">
      <formula>"REQ"</formula>
    </cfRule>
  </conditionalFormatting>
  <conditionalFormatting sqref="U1616:U1617">
    <cfRule type="cellIs" dxfId="3537" priority="3891" stopIfTrue="1" operator="equal">
      <formula>"?"</formula>
    </cfRule>
  </conditionalFormatting>
  <conditionalFormatting sqref="U1628">
    <cfRule type="cellIs" dxfId="3536" priority="3889" stopIfTrue="1" operator="equal">
      <formula>"?"</formula>
    </cfRule>
  </conditionalFormatting>
  <conditionalFormatting sqref="X1621 AH1621:AJ1622">
    <cfRule type="cellIs" dxfId="3535" priority="3885" stopIfTrue="1" operator="equal">
      <formula>"REQ"</formula>
    </cfRule>
  </conditionalFormatting>
  <conditionalFormatting sqref="X1629 AH1629:AJ1629">
    <cfRule type="cellIs" dxfId="3534" priority="3877" stopIfTrue="1" operator="equal">
      <formula>"REQ"</formula>
    </cfRule>
  </conditionalFormatting>
  <conditionalFormatting sqref="U1629">
    <cfRule type="cellIs" dxfId="3533" priority="3874" stopIfTrue="1" operator="equal">
      <formula>"?"</formula>
    </cfRule>
  </conditionalFormatting>
  <conditionalFormatting sqref="X1606 AH1606:AJ1606">
    <cfRule type="cellIs" dxfId="3532" priority="3870" stopIfTrue="1" operator="equal">
      <formula>"REQ"</formula>
    </cfRule>
  </conditionalFormatting>
  <conditionalFormatting sqref="U1534">
    <cfRule type="cellIs" dxfId="3531" priority="3867" stopIfTrue="1" operator="equal">
      <formula>"?"</formula>
    </cfRule>
  </conditionalFormatting>
  <conditionalFormatting sqref="U1575">
    <cfRule type="cellIs" dxfId="3530" priority="3861" stopIfTrue="1" operator="equal">
      <formula>"?"</formula>
    </cfRule>
  </conditionalFormatting>
  <conditionalFormatting sqref="U1662:U1663">
    <cfRule type="cellIs" dxfId="3529" priority="3823" stopIfTrue="1" operator="equal">
      <formula>"?"</formula>
    </cfRule>
  </conditionalFormatting>
  <conditionalFormatting sqref="AH1534:AJ1535 X1534:X1535">
    <cfRule type="cellIs" dxfId="3528" priority="3824" stopIfTrue="1" operator="equal">
      <formula>"REQ"</formula>
    </cfRule>
  </conditionalFormatting>
  <conditionalFormatting sqref="U1689:U1694">
    <cfRule type="cellIs" dxfId="3527" priority="3821" stopIfTrue="1" operator="equal">
      <formula>"?"</formula>
    </cfRule>
  </conditionalFormatting>
  <conditionalFormatting sqref="AH1548:AJ1548">
    <cfRule type="cellIs" dxfId="3526" priority="3822" stopIfTrue="1" operator="equal">
      <formula>"REQ"</formula>
    </cfRule>
  </conditionalFormatting>
  <conditionalFormatting sqref="AH1544:AJ1544">
    <cfRule type="cellIs" dxfId="3525" priority="3795" stopIfTrue="1" operator="equal">
      <formula>"REQ"</formula>
    </cfRule>
  </conditionalFormatting>
  <conditionalFormatting sqref="U1619">
    <cfRule type="cellIs" dxfId="3524" priority="3618" stopIfTrue="1" operator="equal">
      <formula>"?"</formula>
    </cfRule>
  </conditionalFormatting>
  <conditionalFormatting sqref="U1599">
    <cfRule type="cellIs" dxfId="3523" priority="3612" stopIfTrue="1" operator="equal">
      <formula>"?"</formula>
    </cfRule>
  </conditionalFormatting>
  <conditionalFormatting sqref="U1624">
    <cfRule type="cellIs" dxfId="3522" priority="3608" stopIfTrue="1" operator="equal">
      <formula>"?"</formula>
    </cfRule>
  </conditionalFormatting>
  <conditionalFormatting sqref="X1523">
    <cfRule type="cellIs" dxfId="3521" priority="3597" stopIfTrue="1" operator="equal">
      <formula>"REQ"</formula>
    </cfRule>
  </conditionalFormatting>
  <conditionalFormatting sqref="U1605">
    <cfRule type="cellIs" dxfId="3520" priority="3583" stopIfTrue="1" operator="equal">
      <formula>"?"</formula>
    </cfRule>
  </conditionalFormatting>
  <conditionalFormatting sqref="U1607">
    <cfRule type="cellIs" dxfId="3519" priority="3577" stopIfTrue="1" operator="equal">
      <formula>"?"</formula>
    </cfRule>
  </conditionalFormatting>
  <conditionalFormatting sqref="P5:P3070">
    <cfRule type="cellIs" dxfId="3518" priority="3576" operator="greaterThan">
      <formula>0.00000000001</formula>
    </cfRule>
  </conditionalFormatting>
  <conditionalFormatting sqref="U1590">
    <cfRule type="cellIs" dxfId="3517" priority="3547" stopIfTrue="1" operator="equal">
      <formula>"?"</formula>
    </cfRule>
  </conditionalFormatting>
  <conditionalFormatting sqref="U1685">
    <cfRule type="cellIs" dxfId="3516" priority="3544" stopIfTrue="1" operator="equal">
      <formula>"?"</formula>
    </cfRule>
  </conditionalFormatting>
  <conditionalFormatting sqref="X1544">
    <cfRule type="cellIs" dxfId="3515" priority="3545" stopIfTrue="1" operator="equal">
      <formula>"REQ"</formula>
    </cfRule>
  </conditionalFormatting>
  <conditionalFormatting sqref="U1655">
    <cfRule type="cellIs" dxfId="3514" priority="3537" stopIfTrue="1" operator="equal">
      <formula>"?"</formula>
    </cfRule>
  </conditionalFormatting>
  <conditionalFormatting sqref="AH1527:AJ1527">
    <cfRule type="cellIs" dxfId="3513" priority="3538" stopIfTrue="1" operator="equal">
      <formula>"REQ"</formula>
    </cfRule>
  </conditionalFormatting>
  <conditionalFormatting sqref="X1527">
    <cfRule type="cellIs" dxfId="3512" priority="3536" stopIfTrue="1" operator="equal">
      <formula>"REQ"</formula>
    </cfRule>
  </conditionalFormatting>
  <conditionalFormatting sqref="U1648">
    <cfRule type="cellIs" dxfId="3511" priority="3528" stopIfTrue="1" operator="equal">
      <formula>"?"</formula>
    </cfRule>
  </conditionalFormatting>
  <conditionalFormatting sqref="U1615">
    <cfRule type="cellIs" dxfId="3510" priority="3521" stopIfTrue="1" operator="equal">
      <formula>"?"</formula>
    </cfRule>
  </conditionalFormatting>
  <conditionalFormatting sqref="X1591 AH1591:AI1591">
    <cfRule type="cellIs" dxfId="3509" priority="3508" stopIfTrue="1" operator="equal">
      <formula>"REQ"</formula>
    </cfRule>
  </conditionalFormatting>
  <conditionalFormatting sqref="X1598 AH1598:AJ1598">
    <cfRule type="cellIs" dxfId="3508" priority="3505" stopIfTrue="1" operator="equal">
      <formula>"REQ"</formula>
    </cfRule>
  </conditionalFormatting>
  <conditionalFormatting sqref="X1622:X1624">
    <cfRule type="cellIs" dxfId="3507" priority="3498" stopIfTrue="1" operator="equal">
      <formula>"REQ"</formula>
    </cfRule>
  </conditionalFormatting>
  <conditionalFormatting sqref="X1627 AH1627:AJ1627">
    <cfRule type="cellIs" dxfId="3506" priority="3443" stopIfTrue="1" operator="equal">
      <formula>"REQ"</formula>
    </cfRule>
  </conditionalFormatting>
  <conditionalFormatting sqref="AJ1597">
    <cfRule type="cellIs" dxfId="3505" priority="3437" stopIfTrue="1" operator="equal">
      <formula>"REQ"</formula>
    </cfRule>
  </conditionalFormatting>
  <conditionalFormatting sqref="AJ1593">
    <cfRule type="cellIs" dxfId="3504" priority="3436" stopIfTrue="1" operator="equal">
      <formula>"REQ"</formula>
    </cfRule>
  </conditionalFormatting>
  <conditionalFormatting sqref="AJ1590:AJ1591">
    <cfRule type="cellIs" dxfId="3503" priority="3435" stopIfTrue="1" operator="equal">
      <formula>"REQ"</formula>
    </cfRule>
  </conditionalFormatting>
  <conditionalFormatting sqref="AJ1599">
    <cfRule type="cellIs" dxfId="3502" priority="3434" stopIfTrue="1" operator="equal">
      <formula>"REQ"</formula>
    </cfRule>
  </conditionalFormatting>
  <conditionalFormatting sqref="AJ1595">
    <cfRule type="cellIs" dxfId="3501" priority="3433" stopIfTrue="1" operator="equal">
      <formula>"REQ"</formula>
    </cfRule>
  </conditionalFormatting>
  <conditionalFormatting sqref="AJ1592">
    <cfRule type="cellIs" dxfId="3500" priority="3432" stopIfTrue="1" operator="equal">
      <formula>"REQ"</formula>
    </cfRule>
  </conditionalFormatting>
  <conditionalFormatting sqref="AI1597">
    <cfRule type="cellIs" dxfId="3499" priority="3431" stopIfTrue="1" operator="equal">
      <formula>"REQ"</formula>
    </cfRule>
  </conditionalFormatting>
  <conditionalFormatting sqref="U1630">
    <cfRule type="cellIs" dxfId="3498" priority="3429" stopIfTrue="1" operator="equal">
      <formula>"?"</formula>
    </cfRule>
  </conditionalFormatting>
  <conditionalFormatting sqref="AH1635:AJ1635 X1635">
    <cfRule type="cellIs" dxfId="3497" priority="3402" stopIfTrue="1" operator="equal">
      <formula>"REQ"</formula>
    </cfRule>
  </conditionalFormatting>
  <conditionalFormatting sqref="U1609:U1610">
    <cfRule type="cellIs" dxfId="3496" priority="3355" stopIfTrue="1" operator="equal">
      <formula>"?"</formula>
    </cfRule>
  </conditionalFormatting>
  <conditionalFormatting sqref="U1611">
    <cfRule type="cellIs" dxfId="3495" priority="3352" stopIfTrue="1" operator="equal">
      <formula>"?"</formula>
    </cfRule>
  </conditionalFormatting>
  <conditionalFormatting sqref="AH1607 X1607">
    <cfRule type="cellIs" dxfId="3494" priority="3298" stopIfTrue="1" operator="equal">
      <formula>"REQ"</formula>
    </cfRule>
  </conditionalFormatting>
  <conditionalFormatting sqref="X1609 AH1609 AJ1609">
    <cfRule type="cellIs" dxfId="3493" priority="3295" stopIfTrue="1" operator="equal">
      <formula>"REQ"</formula>
    </cfRule>
  </conditionalFormatting>
  <conditionalFormatting sqref="X1612 AH1612:AJ1612">
    <cfRule type="cellIs" dxfId="3492" priority="3292" stopIfTrue="1" operator="equal">
      <formula>"REQ"</formula>
    </cfRule>
  </conditionalFormatting>
  <conditionalFormatting sqref="AH1596 X1596">
    <cfRule type="cellIs" dxfId="3491" priority="3274" stopIfTrue="1" operator="equal">
      <formula>"REQ"</formula>
    </cfRule>
  </conditionalFormatting>
  <conditionalFormatting sqref="AJ1596">
    <cfRule type="cellIs" dxfId="3490" priority="3271" stopIfTrue="1" operator="equal">
      <formula>"REQ"</formula>
    </cfRule>
  </conditionalFormatting>
  <conditionalFormatting sqref="AI1596">
    <cfRule type="cellIs" dxfId="3489" priority="3270" stopIfTrue="1" operator="equal">
      <formula>"REQ"</formula>
    </cfRule>
  </conditionalFormatting>
  <conditionalFormatting sqref="AH1594:AI1594 X1594">
    <cfRule type="cellIs" dxfId="3488" priority="3268" stopIfTrue="1" operator="equal">
      <formula>"REQ"</formula>
    </cfRule>
  </conditionalFormatting>
  <conditionalFormatting sqref="AJ1594">
    <cfRule type="cellIs" dxfId="3487" priority="3265" stopIfTrue="1" operator="equal">
      <formula>"REQ"</formula>
    </cfRule>
  </conditionalFormatting>
  <conditionalFormatting sqref="U1601">
    <cfRule type="cellIs" dxfId="3486" priority="3258" stopIfTrue="1" operator="equal">
      <formula>"?"</formula>
    </cfRule>
  </conditionalFormatting>
  <conditionalFormatting sqref="AH1619:AJ1619 X1619">
    <cfRule type="cellIs" dxfId="3485" priority="3254" stopIfTrue="1" operator="equal">
      <formula>"REQ"</formula>
    </cfRule>
  </conditionalFormatting>
  <conditionalFormatting sqref="AH1587:AJ1587 X1587">
    <cfRule type="cellIs" dxfId="3484" priority="3084" stopIfTrue="1" operator="equal">
      <formula>"REQ"</formula>
    </cfRule>
  </conditionalFormatting>
  <conditionalFormatting sqref="X1661 AH1661:AJ1661">
    <cfRule type="cellIs" dxfId="3483" priority="3081" stopIfTrue="1" operator="equal">
      <formula>"REQ"</formula>
    </cfRule>
  </conditionalFormatting>
  <conditionalFormatting sqref="AH1679:AJ1679 X1679">
    <cfRule type="cellIs" dxfId="3482" priority="3074" stopIfTrue="1" operator="equal">
      <formula>"REQ"</formula>
    </cfRule>
  </conditionalFormatting>
  <conditionalFormatting sqref="U1606">
    <cfRule type="cellIs" dxfId="3481" priority="3070" stopIfTrue="1" operator="equal">
      <formula>"?"</formula>
    </cfRule>
  </conditionalFormatting>
  <conditionalFormatting sqref="U1556">
    <cfRule type="cellIs" dxfId="3480" priority="2994" stopIfTrue="1" operator="equal">
      <formula>"?"</formula>
    </cfRule>
  </conditionalFormatting>
  <conditionalFormatting sqref="U1608">
    <cfRule type="cellIs" dxfId="3479" priority="2988" stopIfTrue="1" operator="equal">
      <formula>"?"</formula>
    </cfRule>
  </conditionalFormatting>
  <conditionalFormatting sqref="U1581">
    <cfRule type="cellIs" dxfId="3478" priority="2969" stopIfTrue="1" operator="equal">
      <formula>"?"</formula>
    </cfRule>
  </conditionalFormatting>
  <conditionalFormatting sqref="U1529">
    <cfRule type="cellIs" dxfId="3477" priority="2946" stopIfTrue="1" operator="equal">
      <formula>"?"</formula>
    </cfRule>
  </conditionalFormatting>
  <conditionalFormatting sqref="AJ4">
    <cfRule type="cellIs" dxfId="3476" priority="2939" stopIfTrue="1" operator="equal">
      <formula>"REQ"</formula>
    </cfRule>
  </conditionalFormatting>
  <conditionalFormatting sqref="U1523">
    <cfRule type="cellIs" dxfId="3475" priority="2876" stopIfTrue="1" operator="equal">
      <formula>"?"</formula>
    </cfRule>
  </conditionalFormatting>
  <conditionalFormatting sqref="U1524">
    <cfRule type="cellIs" dxfId="3474" priority="2872" stopIfTrue="1" operator="equal">
      <formula>"?"</formula>
    </cfRule>
  </conditionalFormatting>
  <conditionalFormatting sqref="U1584">
    <cfRule type="cellIs" dxfId="3473" priority="2864" stopIfTrue="1" operator="equal">
      <formula>"?"</formula>
    </cfRule>
  </conditionalFormatting>
  <conditionalFormatting sqref="AH1589:AJ1589 X1589">
    <cfRule type="cellIs" dxfId="3472" priority="2839" stopIfTrue="1" operator="equal">
      <formula>"REQ"</formula>
    </cfRule>
  </conditionalFormatting>
  <conditionalFormatting sqref="U1631">
    <cfRule type="cellIs" dxfId="3471" priority="2832" stopIfTrue="1" operator="equal">
      <formula>"?"</formula>
    </cfRule>
  </conditionalFormatting>
  <conditionalFormatting sqref="U1585">
    <cfRule type="cellIs" dxfId="3470" priority="2677" stopIfTrue="1" operator="equal">
      <formula>"?"</formula>
    </cfRule>
  </conditionalFormatting>
  <conditionalFormatting sqref="U1604">
    <cfRule type="cellIs" dxfId="3469" priority="2543" stopIfTrue="1" operator="equal">
      <formula>"?"</formula>
    </cfRule>
  </conditionalFormatting>
  <conditionalFormatting sqref="AH1543:AJ1543">
    <cfRule type="cellIs" dxfId="3468" priority="2524" stopIfTrue="1" operator="equal">
      <formula>"REQ"</formula>
    </cfRule>
  </conditionalFormatting>
  <conditionalFormatting sqref="U1684">
    <cfRule type="cellIs" dxfId="3467" priority="2522" stopIfTrue="1" operator="equal">
      <formula>"?"</formula>
    </cfRule>
  </conditionalFormatting>
  <conditionalFormatting sqref="X1543">
    <cfRule type="cellIs" dxfId="3466" priority="2523" stopIfTrue="1" operator="equal">
      <formula>"REQ"</formula>
    </cfRule>
  </conditionalFormatting>
  <conditionalFormatting sqref="U1526">
    <cfRule type="cellIs" dxfId="3465" priority="2361" stopIfTrue="1" operator="equal">
      <formula>"?"</formula>
    </cfRule>
  </conditionalFormatting>
  <conditionalFormatting sqref="AI1610">
    <cfRule type="cellIs" dxfId="3464" priority="2309" stopIfTrue="1" operator="equal">
      <formula>"REQ"</formula>
    </cfRule>
  </conditionalFormatting>
  <conditionalFormatting sqref="AJ1607">
    <cfRule type="cellIs" dxfId="3463" priority="2080" stopIfTrue="1" operator="equal">
      <formula>"REQ"</formula>
    </cfRule>
  </conditionalFormatting>
  <conditionalFormatting sqref="AJ1608">
    <cfRule type="cellIs" dxfId="3462" priority="2079" stopIfTrue="1" operator="equal">
      <formula>"REQ"</formula>
    </cfRule>
  </conditionalFormatting>
  <conditionalFormatting sqref="U1087:U1500">
    <cfRule type="cellIs" dxfId="3461" priority="1284" stopIfTrue="1" operator="equal">
      <formula>"?"</formula>
    </cfRule>
  </conditionalFormatting>
  <conditionalFormatting sqref="X1087:X1500 AH1087:AJ1500">
    <cfRule type="cellIs" dxfId="3460" priority="1283" stopIfTrue="1" operator="equal">
      <formula>"REQ"</formula>
    </cfRule>
  </conditionalFormatting>
  <conditionalFormatting sqref="U1501">
    <cfRule type="cellIs" dxfId="3459" priority="1281" stopIfTrue="1" operator="equal">
      <formula>"?"</formula>
    </cfRule>
  </conditionalFormatting>
  <conditionalFormatting sqref="AH1501:AJ1501 X1501">
    <cfRule type="cellIs" dxfId="3458" priority="1280" stopIfTrue="1" operator="equal">
      <formula>"REQ"</formula>
    </cfRule>
  </conditionalFormatting>
  <conditionalFormatting sqref="G929:K929">
    <cfRule type="cellIs" dxfId="3457" priority="1270" stopIfTrue="1" operator="equal">
      <formula>"REQ"</formula>
    </cfRule>
  </conditionalFormatting>
  <conditionalFormatting sqref="G930:K930">
    <cfRule type="cellIs" dxfId="3456" priority="1269" stopIfTrue="1" operator="equal">
      <formula>"REQ"</formula>
    </cfRule>
  </conditionalFormatting>
  <conditionalFormatting sqref="G931:K931">
    <cfRule type="cellIs" dxfId="3455" priority="1268" stopIfTrue="1" operator="equal">
      <formula>"REQ"</formula>
    </cfRule>
  </conditionalFormatting>
  <conditionalFormatting sqref="G932:K936">
    <cfRule type="cellIs" dxfId="3454" priority="1267" stopIfTrue="1" operator="equal">
      <formula>"REQ"</formula>
    </cfRule>
  </conditionalFormatting>
  <conditionalFormatting sqref="G937:K937 G939:K939 G941:K941 G943:K943 G945:K945 G947:K947 G949:K949 G951:K951 G953:K953 G955:K955 G957:K957 G959:K959 G961:K961 G963:K963 G965:K965 G967:K967 G969:K969 G971:K971 K1080:K1081 K1083:K1086">
    <cfRule type="cellIs" dxfId="3453" priority="1266" stopIfTrue="1" operator="equal">
      <formula>"REQ"</formula>
    </cfRule>
  </conditionalFormatting>
  <conditionalFormatting sqref="G938:K938 G940:K940 G942:K942 G944:K944 G946:K946 G948:K948 G950:K950 G952:K952 G954:K954 G956:K956 G958:K958 G960:K960 G962:K962 G964:K964 G966:K966 G968:K968 G970:K970">
    <cfRule type="cellIs" dxfId="3452" priority="1265" stopIfTrue="1" operator="equal">
      <formula>"REQ"</formula>
    </cfRule>
  </conditionalFormatting>
  <conditionalFormatting sqref="J589">
    <cfRule type="cellIs" dxfId="3451" priority="1264" operator="greaterThan">
      <formula>0.00000000001</formula>
    </cfRule>
  </conditionalFormatting>
  <conditionalFormatting sqref="N756:N776">
    <cfRule type="cellIs" dxfId="3450" priority="1263" operator="greaterThan">
      <formula>0.00000000001</formula>
    </cfRule>
  </conditionalFormatting>
  <conditionalFormatting sqref="N791:N800">
    <cfRule type="cellIs" dxfId="3449" priority="1262" operator="greaterThan">
      <formula>0.00000000001</formula>
    </cfRule>
  </conditionalFormatting>
  <conditionalFormatting sqref="N815:N826">
    <cfRule type="cellIs" dxfId="3448" priority="1261" operator="greaterThan">
      <formula>0.00000000001</formula>
    </cfRule>
  </conditionalFormatting>
  <conditionalFormatting sqref="U436 U1069:U1086 U5:U288">
    <cfRule type="cellIs" dxfId="3447" priority="1259" stopIfTrue="1" operator="equal">
      <formula>"?"</formula>
    </cfRule>
  </conditionalFormatting>
  <conditionalFormatting sqref="AH954 AH963:AH965 AH956:AH961 AH918:AJ921 AI481 AI55 X302 AH302:AJ302 AI87:AI88 AH87:AH142 X87:X140 AJ87:AJ142 AI5:AI9 AH5:AH10 X5:X10 AJ5:AJ10 AJ12 X12:X13 AH12 AH916:AH917">
    <cfRule type="cellIs" dxfId="3446" priority="1260" stopIfTrue="1" operator="equal">
      <formula>"REQ"</formula>
    </cfRule>
  </conditionalFormatting>
  <conditionalFormatting sqref="T884 U724:U726 U754 U790:U791 U898 U326 U488:U489 U673:U674 U889 U778 U1074 U903:U904 U337 U1076:U1079 U1028 U328:U330 U332:U333 U335 U923:U926 U459 U463 U729 U733:U734 U731 U759:U760 U900 U928:U934 U770 U479 U700:U702 U936 U756:U757 U631 U780:U781 U680:U681 U340:U341 U475 U768 U772:U775 U686 U938:U968 U794 U762:U765 U894:U896 U621 U629 U668 U1017:U1018 U1022:U1024 U647:U650 U783:U787 U815:U824 U839:U849 U862:U875 U879:U882 U465:U472 U906:U913 U1082:U1086 U294:U299">
    <cfRule type="cellIs" dxfId="3445" priority="1257" stopIfTrue="1" operator="equal">
      <formula>"?"</formula>
    </cfRule>
  </conditionalFormatting>
  <conditionalFormatting sqref="X579 X595:X596 AI624:AJ624 AI775:AJ775 X775 AI781:AJ781 X795:X798 AI864:AJ864 X864 AI868:AJ868 AI579:AJ579 AI152 X988 X990 AH994 X994 AH795:AJ798 AH856:AH857 AI340:AI342 AH817:AJ817 X817 X820 AH820:AJ820 AH824:AJ824 AI208 AH638:AJ638 X624 AI676:AJ678 AI556:AJ556 X556 AI674:AJ674 X674 X660:X661 AI660:AJ661 AI671:AJ672 X670:X672 AI354:AI357 X570 AI570:AJ572 X889 AH889:AJ889 AI770:AJ770 X770 AH893:AJ896 X893:X896 X664 AH664:AJ664 AI585:AJ585 X585 AI33 AI581:AJ581 X581 X1001:X1004 AH1001:AH1004 AH1006:AH1012 X1006:X1012 X590:X592 X1016:X1021 AI176 X718:X720 AI713:AJ714 X1014 AH1014 AH1030 X1030 X974:X977 AH974:AJ977 AI723:AJ724 AI477 X760:X768 AH940:AH951 X940:X951 AI760:AJ768 X688:X689 AH687:AJ689 AH700:AJ702 AH1079:AJ1079 X1081 X656:X657 AH656:AJ657 AH1064 X1064 AH842:AJ843 X648 AH648:AJ648 AH653:AJ653 X653 X883:X885 AH883:AJ885 X905 AH905 AH925:AJ925 X925 X996:X997 AH996:AH997 AH876:AJ881 X632:X633 AI632:AJ633 AI520 AI522 AI517 AH984 X984 AI38:AI39 AI167 AI14:AI17 AI95:AI100 AI76 X927:X930 AH927:AJ930 AH907 X907 AH932:AJ934 X932:X934 AI483 X959:X961 X898:X901 X916:X921 X954 AH898:AJ901 AH980:AH982 X980 X963:X965 AH967:AH968 X967:X968 X956:X957 X801:X805 AH1027 X1027 X982 AH1025 AH1034 X1086 AI25:AI28 AH854:AJ855 X854:X857 X859:X860 AH859:AH860 X876:X880 X676:X678 X684:X685 X810:X815 X700:X702 X842:X843 X850:X852 X1066:X1067 AH1067:AJ1067 X1069:X1074 AI479 X1076 AH1076:AJ1076 X723:X724 X1034:X1038 AH1023 X1023 X550:X552 AH550:AJ552 AI102:AI103 AI105 X704:X708 AH704:AJ708 X680 AI680:AJ681 AI90:AI92 AI601:AJ601 X601 AH666:AJ666 X666 X866 AI866:AJ866 AI683:AJ685 X839:X840 AH839:AJ840 X603 AI603:AJ603 AH909:AJ910 X909:X910 AI78 AI83 X1025 X629:X630 AI629:AJ630 X772 AI772:AJ772 X644 AH644:AJ644 AH800:AJ806 AH691:AJ692 X691:X692 AH810:AJ815 AI491 X640:X642 AH640:AJ642 AI486 X635:X638 AI635:AJ637 X742 AI742:AJ742 AI744:AJ748 X744:X748 X845:X847 AH845:AJ852 AH808:AJ808 AI718:AJ720 AI716:AJ716 X558:X559 AI558:AJ559 X561:X562 AI561:AJ562 X734:X737 AI734:AJ737 AI739:AJ739 X739 AH1066 AJ1066 X626:X627 AI626:AJ627 AI727:AJ732 X727:X732 AI488:AI489 AH650:AJ651 X650:X651 AI590:AJ596 AI605:AJ606 X605:X606 X750 AI750:AJ750 AI752:AJ757 X752:X757 AH1016:AH1021 AI978:AJ1034 AH1035:AJ1038 AH1060:AJ1061 X1060:X1061 AI902:AJ907 X868:X869 AH1069:AJ1074 AI493:AI514 AH1080:AH1081 AH1086 AI598:AJ598 X598">
    <cfRule type="cellIs" dxfId="3444" priority="1258" stopIfTrue="1" operator="equal">
      <formula>"REQ"</formula>
    </cfRule>
  </conditionalFormatting>
  <conditionalFormatting sqref="X593:X594">
    <cfRule type="cellIs" dxfId="3443" priority="1254" stopIfTrue="1" operator="equal">
      <formula>"REQ"</formula>
    </cfRule>
  </conditionalFormatting>
  <conditionalFormatting sqref="U788">
    <cfRule type="cellIs" dxfId="3442" priority="1255" stopIfTrue="1" operator="equal">
      <formula>"?"</formula>
    </cfRule>
  </conditionalFormatting>
  <conditionalFormatting sqref="AI658:AJ658 X658">
    <cfRule type="cellIs" dxfId="3441" priority="1256" stopIfTrue="1" operator="equal">
      <formula>"REQ"</formula>
    </cfRule>
  </conditionalFormatting>
  <conditionalFormatting sqref="U723:U729">
    <cfRule type="cellIs" dxfId="3440" priority="1253" stopIfTrue="1" operator="equal">
      <formula>"?"</formula>
    </cfRule>
  </conditionalFormatting>
  <conditionalFormatting sqref="U735 U745 U737">
    <cfRule type="cellIs" dxfId="3439" priority="1251" stopIfTrue="1" operator="equal">
      <formula>"?"</formula>
    </cfRule>
  </conditionalFormatting>
  <conditionalFormatting sqref="X607 AI607:AJ607 AI617:AJ617 X617 AI609:AJ609 X609">
    <cfRule type="cellIs" dxfId="3438" priority="1252" stopIfTrue="1" operator="equal">
      <formula>"REQ"</formula>
    </cfRule>
  </conditionalFormatting>
  <conditionalFormatting sqref="AI578:AJ578">
    <cfRule type="cellIs" dxfId="3437" priority="1250" stopIfTrue="1" operator="equal">
      <formula>"REQ"</formula>
    </cfRule>
  </conditionalFormatting>
  <conditionalFormatting sqref="AI709:AJ709 AI711:AJ711">
    <cfRule type="cellIs" dxfId="3436" priority="1249" stopIfTrue="1" operator="equal">
      <formula>"REQ"</formula>
    </cfRule>
  </conditionalFormatting>
  <conditionalFormatting sqref="U816">
    <cfRule type="cellIs" dxfId="3435" priority="1247" stopIfTrue="1" operator="equal">
      <formula>"?"</formula>
    </cfRule>
  </conditionalFormatting>
  <conditionalFormatting sqref="AI686:AJ686">
    <cfRule type="cellIs" dxfId="3434" priority="1248" stopIfTrue="1" operator="equal">
      <formula>"REQ"</formula>
    </cfRule>
  </conditionalFormatting>
  <conditionalFormatting sqref="U789">
    <cfRule type="cellIs" dxfId="3433" priority="1245" stopIfTrue="1" operator="equal">
      <formula>"?"</formula>
    </cfRule>
  </conditionalFormatting>
  <conditionalFormatting sqref="X659 AI659:AJ659">
    <cfRule type="cellIs" dxfId="3432" priority="1246" stopIfTrue="1" operator="equal">
      <formula>"REQ"</formula>
    </cfRule>
  </conditionalFormatting>
  <conditionalFormatting sqref="AI560:AJ560">
    <cfRule type="cellIs" dxfId="3431" priority="1244" stopIfTrue="1" operator="equal">
      <formula>"REQ"</formula>
    </cfRule>
  </conditionalFormatting>
  <conditionalFormatting sqref="X870:X875 AI869:AJ875">
    <cfRule type="cellIs" dxfId="3430" priority="1243" stopIfTrue="1" operator="equal">
      <formula>"REQ"</formula>
    </cfRule>
  </conditionalFormatting>
  <conditionalFormatting sqref="X774 AI774:AJ774">
    <cfRule type="cellIs" dxfId="3429" priority="1242" stopIfTrue="1" operator="equal">
      <formula>"REQ"</formula>
    </cfRule>
  </conditionalFormatting>
  <conditionalFormatting sqref="AI776:AJ776 X776">
    <cfRule type="cellIs" dxfId="3428" priority="1241" stopIfTrue="1" operator="equal">
      <formula>"REQ"</formula>
    </cfRule>
  </conditionalFormatting>
  <conditionalFormatting sqref="U921">
    <cfRule type="cellIs" dxfId="3427" priority="1239" stopIfTrue="1" operator="equal">
      <formula>"?"</formula>
    </cfRule>
  </conditionalFormatting>
  <conditionalFormatting sqref="AI793:AJ793">
    <cfRule type="cellIs" dxfId="3426" priority="1240" stopIfTrue="1" operator="equal">
      <formula>"REQ"</formula>
    </cfRule>
  </conditionalFormatting>
  <conditionalFormatting sqref="X848:X849">
    <cfRule type="cellIs" dxfId="3425" priority="1238" stopIfTrue="1" operator="equal">
      <formula>"REQ"</formula>
    </cfRule>
  </conditionalFormatting>
  <conditionalFormatting sqref="U990">
    <cfRule type="cellIs" dxfId="3424" priority="1236" stopIfTrue="1" operator="equal">
      <formula>"?"</formula>
    </cfRule>
  </conditionalFormatting>
  <conditionalFormatting sqref="X861:X862 AI862:AJ862 AI861">
    <cfRule type="cellIs" dxfId="3423" priority="1237" stopIfTrue="1" operator="equal">
      <formula>"REQ"</formula>
    </cfRule>
  </conditionalFormatting>
  <conditionalFormatting sqref="AI867:AJ867">
    <cfRule type="cellIs" dxfId="3422" priority="1235" stopIfTrue="1" operator="equal">
      <formula>"REQ"</formula>
    </cfRule>
  </conditionalFormatting>
  <conditionalFormatting sqref="AH624 AH775 AH781 AH864 AH868 AH579 AH988 AH990 AH676:AH678 AH556 AH674 AH660:AH661 AH670:AH672 AH570:AH572 AH770 AH585 AH581 AH713:AH714 AH723:AH724 AH760:AH768 AH632:AH633 AH680:AH681 AH601 AH866 AH683:AH685 AH603 AH629:AH630 AH772 AH635:AH637 AH742 AH744:AH748 AH718:AH720 AH716 AH558:AH559 AH561:AH562 AH734:AH737 AH739 AH626:AH627 AH727:AH732 AH590:AH596 AH605:AH606 AH750 AH752:AH757 AH598">
    <cfRule type="cellIs" dxfId="3421" priority="1234" stopIfTrue="1" operator="equal">
      <formula>"REQ"</formula>
    </cfRule>
  </conditionalFormatting>
  <conditionalFormatting sqref="AH658">
    <cfRule type="cellIs" dxfId="3420" priority="1233" stopIfTrue="1" operator="equal">
      <formula>"REQ"</formula>
    </cfRule>
  </conditionalFormatting>
  <conditionalFormatting sqref="AH607 AH617 AH609">
    <cfRule type="cellIs" dxfId="3419" priority="1232" stopIfTrue="1" operator="equal">
      <formula>"REQ"</formula>
    </cfRule>
  </conditionalFormatting>
  <conditionalFormatting sqref="AH578">
    <cfRule type="cellIs" dxfId="3418" priority="1231" stopIfTrue="1" operator="equal">
      <formula>"REQ"</formula>
    </cfRule>
  </conditionalFormatting>
  <conditionalFormatting sqref="AH709 AH711">
    <cfRule type="cellIs" dxfId="3417" priority="1230" stopIfTrue="1" operator="equal">
      <formula>"REQ"</formula>
    </cfRule>
  </conditionalFormatting>
  <conditionalFormatting sqref="AH686">
    <cfRule type="cellIs" dxfId="3416" priority="1229" stopIfTrue="1" operator="equal">
      <formula>"REQ"</formula>
    </cfRule>
  </conditionalFormatting>
  <conditionalFormatting sqref="AH659">
    <cfRule type="cellIs" dxfId="3415" priority="1228" stopIfTrue="1" operator="equal">
      <formula>"REQ"</formula>
    </cfRule>
  </conditionalFormatting>
  <conditionalFormatting sqref="AH560">
    <cfRule type="cellIs" dxfId="3414" priority="1227" stopIfTrue="1" operator="equal">
      <formula>"REQ"</formula>
    </cfRule>
  </conditionalFormatting>
  <conditionalFormatting sqref="AH869:AH875">
    <cfRule type="cellIs" dxfId="3413" priority="1226" stopIfTrue="1" operator="equal">
      <formula>"REQ"</formula>
    </cfRule>
  </conditionalFormatting>
  <conditionalFormatting sqref="AH774">
    <cfRule type="cellIs" dxfId="3412" priority="1225" stopIfTrue="1" operator="equal">
      <formula>"REQ"</formula>
    </cfRule>
  </conditionalFormatting>
  <conditionalFormatting sqref="AH776">
    <cfRule type="cellIs" dxfId="3411" priority="1224" stopIfTrue="1" operator="equal">
      <formula>"REQ"</formula>
    </cfRule>
  </conditionalFormatting>
  <conditionalFormatting sqref="AH793">
    <cfRule type="cellIs" dxfId="3410" priority="1223" stopIfTrue="1" operator="equal">
      <formula>"REQ"</formula>
    </cfRule>
  </conditionalFormatting>
  <conditionalFormatting sqref="AH861:AH862">
    <cfRule type="cellIs" dxfId="3409" priority="1222" stopIfTrue="1" operator="equal">
      <formula>"REQ"</formula>
    </cfRule>
  </conditionalFormatting>
  <conditionalFormatting sqref="AH867">
    <cfRule type="cellIs" dxfId="3408" priority="1221" stopIfTrue="1" operator="equal">
      <formula>"REQ"</formula>
    </cfRule>
  </conditionalFormatting>
  <conditionalFormatting sqref="U272">
    <cfRule type="cellIs" dxfId="3407" priority="1219" stopIfTrue="1" operator="equal">
      <formula>"?"</formula>
    </cfRule>
  </conditionalFormatting>
  <conditionalFormatting sqref="AI170 AI69 AI174 AI184 AI136:AI137 AI49 AI40 AI51 AI107:AI108 AI111 AI44 AI113:AI121 AI46:AI47 AI42 AI125 AI123">
    <cfRule type="cellIs" dxfId="3406" priority="1220" stopIfTrue="1" operator="equal">
      <formula>"REQ"</formula>
    </cfRule>
  </conditionalFormatting>
  <conditionalFormatting sqref="U285">
    <cfRule type="cellIs" dxfId="3405" priority="1218" stopIfTrue="1" operator="equal">
      <formula>"?"</formula>
    </cfRule>
  </conditionalFormatting>
  <conditionalFormatting sqref="U291:U292 U296:U297">
    <cfRule type="cellIs" dxfId="3404" priority="1217" stopIfTrue="1" operator="equal">
      <formula>"?"</formula>
    </cfRule>
  </conditionalFormatting>
  <conditionalFormatting sqref="AI178 AI180">
    <cfRule type="cellIs" dxfId="3403" priority="1216" stopIfTrue="1" operator="equal">
      <formula>"REQ"</formula>
    </cfRule>
  </conditionalFormatting>
  <conditionalFormatting sqref="AI135">
    <cfRule type="cellIs" dxfId="3402" priority="1215" stopIfTrue="1" operator="equal">
      <formula>"REQ"</formula>
    </cfRule>
  </conditionalFormatting>
  <conditionalFormatting sqref="AI139">
    <cfRule type="cellIs" dxfId="3401" priority="1214" stopIfTrue="1" operator="equal">
      <formula>"REQ"</formula>
    </cfRule>
  </conditionalFormatting>
  <conditionalFormatting sqref="U288">
    <cfRule type="cellIs" dxfId="3400" priority="1213" stopIfTrue="1" operator="equal">
      <formula>"?"</formula>
    </cfRule>
  </conditionalFormatting>
  <conditionalFormatting sqref="AI93">
    <cfRule type="cellIs" dxfId="3399" priority="1212" stopIfTrue="1" operator="equal">
      <formula>"REQ"</formula>
    </cfRule>
  </conditionalFormatting>
  <conditionalFormatting sqref="U279">
    <cfRule type="cellIs" dxfId="3398" priority="1211" stopIfTrue="1" operator="equal">
      <formula>"?"</formula>
    </cfRule>
  </conditionalFormatting>
  <conditionalFormatting sqref="AI179">
    <cfRule type="cellIs" dxfId="3397" priority="1210" stopIfTrue="1" operator="equal">
      <formula>"REQ"</formula>
    </cfRule>
  </conditionalFormatting>
  <conditionalFormatting sqref="AI48">
    <cfRule type="cellIs" dxfId="3396" priority="1209" stopIfTrue="1" operator="equal">
      <formula>"REQ"</formula>
    </cfRule>
  </conditionalFormatting>
  <conditionalFormatting sqref="AI72">
    <cfRule type="cellIs" dxfId="3395" priority="1208" stopIfTrue="1" operator="equal">
      <formula>"REQ"</formula>
    </cfRule>
  </conditionalFormatting>
  <conditionalFormatting sqref="AI36">
    <cfRule type="cellIs" dxfId="3394" priority="1207" stopIfTrue="1" operator="equal">
      <formula>"REQ"</formula>
    </cfRule>
  </conditionalFormatting>
  <conditionalFormatting sqref="AI52:AI53">
    <cfRule type="cellIs" dxfId="3393" priority="1206" stopIfTrue="1" operator="equal">
      <formula>"REQ"</formula>
    </cfRule>
  </conditionalFormatting>
  <conditionalFormatting sqref="AI73:AI75">
    <cfRule type="cellIs" dxfId="3392" priority="1205" stopIfTrue="1" operator="equal">
      <formula>"REQ"</formula>
    </cfRule>
  </conditionalFormatting>
  <conditionalFormatting sqref="U271">
    <cfRule type="cellIs" dxfId="3391" priority="1204" stopIfTrue="1" operator="equal">
      <formula>"?"</formula>
    </cfRule>
  </conditionalFormatting>
  <conditionalFormatting sqref="U278">
    <cfRule type="cellIs" dxfId="3390" priority="1203" stopIfTrue="1" operator="equal">
      <formula>"?"</formula>
    </cfRule>
  </conditionalFormatting>
  <conditionalFormatting sqref="AI172">
    <cfRule type="cellIs" dxfId="3389" priority="1202" stopIfTrue="1" operator="equal">
      <formula>"REQ"</formula>
    </cfRule>
  </conditionalFormatting>
  <conditionalFormatting sqref="U289:U292">
    <cfRule type="cellIs" dxfId="3388" priority="1201" stopIfTrue="1" operator="equal">
      <formula>"?"</formula>
    </cfRule>
  </conditionalFormatting>
  <conditionalFormatting sqref="U299">
    <cfRule type="cellIs" dxfId="3387" priority="1200" stopIfTrue="1" operator="equal">
      <formula>"?"</formula>
    </cfRule>
  </conditionalFormatting>
  <conditionalFormatting sqref="U282">
    <cfRule type="cellIs" dxfId="3386" priority="1198" stopIfTrue="1" operator="equal">
      <formula>"?"</formula>
    </cfRule>
  </conditionalFormatting>
  <conditionalFormatting sqref="U301:U303">
    <cfRule type="cellIs" dxfId="3385" priority="1199" stopIfTrue="1" operator="equal">
      <formula>"?"</formula>
    </cfRule>
  </conditionalFormatting>
  <conditionalFormatting sqref="U323:U324 U307:U316">
    <cfRule type="cellIs" dxfId="3384" priority="1197" stopIfTrue="1" operator="equal">
      <formula>"?"</formula>
    </cfRule>
  </conditionalFormatting>
  <conditionalFormatting sqref="U304">
    <cfRule type="cellIs" dxfId="3383" priority="1196" stopIfTrue="1" operator="equal">
      <formula>"?"</formula>
    </cfRule>
  </conditionalFormatting>
  <conditionalFormatting sqref="U321:U322">
    <cfRule type="cellIs" dxfId="3382" priority="1194" stopIfTrue="1" operator="equal">
      <formula>"?"</formula>
    </cfRule>
  </conditionalFormatting>
  <conditionalFormatting sqref="U309">
    <cfRule type="cellIs" dxfId="3381" priority="1195" stopIfTrue="1" operator="equal">
      <formula>"?"</formula>
    </cfRule>
  </conditionalFormatting>
  <conditionalFormatting sqref="AI175">
    <cfRule type="cellIs" dxfId="3380" priority="1193" stopIfTrue="1" operator="equal">
      <formula>"REQ"</formula>
    </cfRule>
  </conditionalFormatting>
  <conditionalFormatting sqref="AI50">
    <cfRule type="cellIs" dxfId="3379" priority="1192" stopIfTrue="1" operator="equal">
      <formula>"REQ"</formula>
    </cfRule>
  </conditionalFormatting>
  <conditionalFormatting sqref="AI58 AI67 AI60:AI65">
    <cfRule type="cellIs" dxfId="3378" priority="1191" stopIfTrue="1" operator="equal">
      <formula>"REQ"</formula>
    </cfRule>
  </conditionalFormatting>
  <conditionalFormatting sqref="AI94">
    <cfRule type="cellIs" dxfId="3377" priority="1190" stopIfTrue="1" operator="equal">
      <formula>"REQ"</formula>
    </cfRule>
  </conditionalFormatting>
  <conditionalFormatting sqref="AI106">
    <cfRule type="cellIs" dxfId="3376" priority="1189" stopIfTrue="1" operator="equal">
      <formula>"REQ"</formula>
    </cfRule>
  </conditionalFormatting>
  <conditionalFormatting sqref="U276">
    <cfRule type="cellIs" dxfId="3375" priority="1188" stopIfTrue="1" operator="equal">
      <formula>"?"</formula>
    </cfRule>
  </conditionalFormatting>
  <conditionalFormatting sqref="U275">
    <cfRule type="cellIs" dxfId="3374" priority="1187" stopIfTrue="1" operator="equal">
      <formula>"?"</formula>
    </cfRule>
  </conditionalFormatting>
  <conditionalFormatting sqref="AI149 AI1063:AI1064">
    <cfRule type="cellIs" dxfId="3373" priority="1186" stopIfTrue="1" operator="equal">
      <formula>"REQ"</formula>
    </cfRule>
  </conditionalFormatting>
  <conditionalFormatting sqref="AI151">
    <cfRule type="cellIs" dxfId="3372" priority="1185" stopIfTrue="1" operator="equal">
      <formula>"REQ"</formula>
    </cfRule>
  </conditionalFormatting>
  <conditionalFormatting sqref="AI155">
    <cfRule type="cellIs" dxfId="3371" priority="1184" stopIfTrue="1" operator="equal">
      <formula>"REQ"</formula>
    </cfRule>
  </conditionalFormatting>
  <conditionalFormatting sqref="AI169">
    <cfRule type="cellIs" dxfId="3370" priority="1183" stopIfTrue="1" operator="equal">
      <formula>"REQ"</formula>
    </cfRule>
  </conditionalFormatting>
  <conditionalFormatting sqref="AI187">
    <cfRule type="cellIs" dxfId="3369" priority="1182" stopIfTrue="1" operator="equal">
      <formula>"REQ"</formula>
    </cfRule>
  </conditionalFormatting>
  <conditionalFormatting sqref="U277">
    <cfRule type="cellIs" dxfId="3368" priority="1139" stopIfTrue="1" operator="equal">
      <formula>"?"</formula>
    </cfRule>
  </conditionalFormatting>
  <conditionalFormatting sqref="U320">
    <cfRule type="cellIs" dxfId="3367" priority="1181" stopIfTrue="1" operator="equal">
      <formula>"?"</formula>
    </cfRule>
  </conditionalFormatting>
  <conditionalFormatting sqref="AI188">
    <cfRule type="cellIs" dxfId="3366" priority="1180" stopIfTrue="1" operator="equal">
      <formula>"REQ"</formula>
    </cfRule>
  </conditionalFormatting>
  <conditionalFormatting sqref="AI200 AI205:AI207">
    <cfRule type="cellIs" dxfId="3365" priority="1175" stopIfTrue="1" operator="equal">
      <formula>"REQ"</formula>
    </cfRule>
  </conditionalFormatting>
  <conditionalFormatting sqref="AI193:AI194">
    <cfRule type="cellIs" dxfId="3364" priority="1179" stopIfTrue="1" operator="equal">
      <formula>"REQ"</formula>
    </cfRule>
  </conditionalFormatting>
  <conditionalFormatting sqref="AI195:AI196">
    <cfRule type="cellIs" dxfId="3363" priority="1178" stopIfTrue="1" operator="equal">
      <formula>"REQ"</formula>
    </cfRule>
  </conditionalFormatting>
  <conditionalFormatting sqref="AI197">
    <cfRule type="cellIs" dxfId="3362" priority="1177" stopIfTrue="1" operator="equal">
      <formula>"REQ"</formula>
    </cfRule>
  </conditionalFormatting>
  <conditionalFormatting sqref="AI202:AI204 AI198:AI199">
    <cfRule type="cellIs" dxfId="3361" priority="1176" stopIfTrue="1" operator="equal">
      <formula>"REQ"</formula>
    </cfRule>
  </conditionalFormatting>
  <conditionalFormatting sqref="AI212">
    <cfRule type="cellIs" dxfId="3360" priority="1174" stopIfTrue="1" operator="equal">
      <formula>"REQ"</formula>
    </cfRule>
  </conditionalFormatting>
  <conditionalFormatting sqref="AI337 AI326 AI339">
    <cfRule type="cellIs" dxfId="3359" priority="1173" stopIfTrue="1" operator="equal">
      <formula>"REQ"</formula>
    </cfRule>
  </conditionalFormatting>
  <conditionalFormatting sqref="AI140 AI144">
    <cfRule type="cellIs" dxfId="3358" priority="1172" stopIfTrue="1" operator="equal">
      <formula>"REQ"</formula>
    </cfRule>
  </conditionalFormatting>
  <conditionalFormatting sqref="AI158">
    <cfRule type="cellIs" dxfId="3357" priority="1171" stopIfTrue="1" operator="equal">
      <formula>"REQ"</formula>
    </cfRule>
  </conditionalFormatting>
  <conditionalFormatting sqref="AI159">
    <cfRule type="cellIs" dxfId="3356" priority="1170" stopIfTrue="1" operator="equal">
      <formula>"REQ"</formula>
    </cfRule>
  </conditionalFormatting>
  <conditionalFormatting sqref="AI161:AI162">
    <cfRule type="cellIs" dxfId="3355" priority="1169" stopIfTrue="1" operator="equal">
      <formula>"REQ"</formula>
    </cfRule>
  </conditionalFormatting>
  <conditionalFormatting sqref="AI163">
    <cfRule type="cellIs" dxfId="3354" priority="1168" stopIfTrue="1" operator="equal">
      <formula>"REQ"</formula>
    </cfRule>
  </conditionalFormatting>
  <conditionalFormatting sqref="AI164">
    <cfRule type="cellIs" dxfId="3353" priority="1167" stopIfTrue="1" operator="equal">
      <formula>"REQ"</formula>
    </cfRule>
  </conditionalFormatting>
  <conditionalFormatting sqref="AI165">
    <cfRule type="cellIs" dxfId="3352" priority="1166" stopIfTrue="1" operator="equal">
      <formula>"REQ"</formula>
    </cfRule>
  </conditionalFormatting>
  <conditionalFormatting sqref="AI177">
    <cfRule type="cellIs" dxfId="3351" priority="1165" stopIfTrue="1" operator="equal">
      <formula>"REQ"</formula>
    </cfRule>
  </conditionalFormatting>
  <conditionalFormatting sqref="AI343">
    <cfRule type="cellIs" dxfId="3350" priority="1164" stopIfTrue="1" operator="equal">
      <formula>"REQ"</formula>
    </cfRule>
  </conditionalFormatting>
  <conditionalFormatting sqref="AI349 AI351:AI352">
    <cfRule type="cellIs" dxfId="3349" priority="1163" stopIfTrue="1" operator="equal">
      <formula>"REQ"</formula>
    </cfRule>
  </conditionalFormatting>
  <conditionalFormatting sqref="X986:X987">
    <cfRule type="cellIs" dxfId="3348" priority="1162" stopIfTrue="1" operator="equal">
      <formula>"REQ"</formula>
    </cfRule>
  </conditionalFormatting>
  <conditionalFormatting sqref="AH986:AH987">
    <cfRule type="cellIs" dxfId="3347" priority="1161" stopIfTrue="1" operator="equal">
      <formula>"REQ"</formula>
    </cfRule>
  </conditionalFormatting>
  <conditionalFormatting sqref="X989">
    <cfRule type="cellIs" dxfId="3346" priority="1160" stopIfTrue="1" operator="equal">
      <formula>"REQ"</formula>
    </cfRule>
  </conditionalFormatting>
  <conditionalFormatting sqref="AH989">
    <cfRule type="cellIs" dxfId="3345" priority="1159" stopIfTrue="1" operator="equal">
      <formula>"REQ"</formula>
    </cfRule>
  </conditionalFormatting>
  <conditionalFormatting sqref="X992:X993">
    <cfRule type="cellIs" dxfId="3344" priority="1158" stopIfTrue="1" operator="equal">
      <formula>"REQ"</formula>
    </cfRule>
  </conditionalFormatting>
  <conditionalFormatting sqref="AH992:AH993">
    <cfRule type="cellIs" dxfId="3343" priority="1157" stopIfTrue="1" operator="equal">
      <formula>"REQ"</formula>
    </cfRule>
  </conditionalFormatting>
  <conditionalFormatting sqref="X998:X1000 AH998:AH1000">
    <cfRule type="cellIs" dxfId="3342" priority="1156" stopIfTrue="1" operator="equal">
      <formula>"REQ"</formula>
    </cfRule>
  </conditionalFormatting>
  <conditionalFormatting sqref="AI857">
    <cfRule type="cellIs" dxfId="3341" priority="1155" stopIfTrue="1" operator="equal">
      <formula>"REQ"</formula>
    </cfRule>
  </conditionalFormatting>
  <conditionalFormatting sqref="AI860">
    <cfRule type="cellIs" dxfId="3340" priority="1154" stopIfTrue="1" operator="equal">
      <formula>"REQ"</formula>
    </cfRule>
  </conditionalFormatting>
  <conditionalFormatting sqref="AI859">
    <cfRule type="cellIs" dxfId="3339" priority="1153" stopIfTrue="1" operator="equal">
      <formula>"REQ"</formula>
    </cfRule>
  </conditionalFormatting>
  <conditionalFormatting sqref="AI856">
    <cfRule type="cellIs" dxfId="3338" priority="1152" stopIfTrue="1" operator="equal">
      <formula>"REQ"</formula>
    </cfRule>
  </conditionalFormatting>
  <conditionalFormatting sqref="AJ861">
    <cfRule type="cellIs" dxfId="3337" priority="1151" stopIfTrue="1" operator="equal">
      <formula>"REQ"</formula>
    </cfRule>
  </conditionalFormatting>
  <conditionalFormatting sqref="AJ857">
    <cfRule type="cellIs" dxfId="3336" priority="1150" stopIfTrue="1" operator="equal">
      <formula>"REQ"</formula>
    </cfRule>
  </conditionalFormatting>
  <conditionalFormatting sqref="AJ860">
    <cfRule type="cellIs" dxfId="3335" priority="1149" stopIfTrue="1" operator="equal">
      <formula>"REQ"</formula>
    </cfRule>
  </conditionalFormatting>
  <conditionalFormatting sqref="AJ859">
    <cfRule type="cellIs" dxfId="3334" priority="1148" stopIfTrue="1" operator="equal">
      <formula>"REQ"</formula>
    </cfRule>
  </conditionalFormatting>
  <conditionalFormatting sqref="AJ856">
    <cfRule type="cellIs" dxfId="3333" priority="1147" stopIfTrue="1" operator="equal">
      <formula>"REQ"</formula>
    </cfRule>
  </conditionalFormatting>
  <conditionalFormatting sqref="U325">
    <cfRule type="cellIs" dxfId="3332" priority="1146" stopIfTrue="1" operator="equal">
      <formula>"?"</formula>
    </cfRule>
  </conditionalFormatting>
  <conditionalFormatting sqref="X816 AH816:AJ816">
    <cfRule type="cellIs" dxfId="3331" priority="1145" stopIfTrue="1" operator="equal">
      <formula>"REQ"</formula>
    </cfRule>
  </conditionalFormatting>
  <conditionalFormatting sqref="AH818:AJ818 X818">
    <cfRule type="cellIs" dxfId="3330" priority="1144" stopIfTrue="1" operator="equal">
      <formula>"REQ"</formula>
    </cfRule>
  </conditionalFormatting>
  <conditionalFormatting sqref="U949 U952:U953 U957">
    <cfRule type="cellIs" dxfId="3329" priority="1142" stopIfTrue="1" operator="equal">
      <formula>"?"</formula>
    </cfRule>
  </conditionalFormatting>
  <conditionalFormatting sqref="AH821:AJ821">
    <cfRule type="cellIs" dxfId="3328" priority="1143" stopIfTrue="1" operator="equal">
      <formula>"REQ"</formula>
    </cfRule>
  </conditionalFormatting>
  <conditionalFormatting sqref="AH825:AJ838 X825:X838">
    <cfRule type="cellIs" dxfId="3327" priority="1141" stopIfTrue="1" operator="equal">
      <formula>"REQ"</formula>
    </cfRule>
  </conditionalFormatting>
  <conditionalFormatting sqref="U274">
    <cfRule type="cellIs" dxfId="3326" priority="1140" stopIfTrue="1" operator="equal">
      <formula>"?"</formula>
    </cfRule>
  </conditionalFormatting>
  <conditionalFormatting sqref="AI150 AI1065">
    <cfRule type="cellIs" dxfId="3325" priority="1138" stopIfTrue="1" operator="equal">
      <formula>"REQ"</formula>
    </cfRule>
  </conditionalFormatting>
  <conditionalFormatting sqref="X675 AI675:AJ675">
    <cfRule type="cellIs" dxfId="3324" priority="1137" stopIfTrue="1" operator="equal">
      <formula>"REQ"</formula>
    </cfRule>
  </conditionalFormatting>
  <conditionalFormatting sqref="AH675">
    <cfRule type="cellIs" dxfId="3323" priority="1136" stopIfTrue="1" operator="equal">
      <formula>"REQ"</formula>
    </cfRule>
  </conditionalFormatting>
  <conditionalFormatting sqref="X554 AI554:AJ554">
    <cfRule type="cellIs" dxfId="3322" priority="1135" stopIfTrue="1" operator="equal">
      <formula>"REQ"</formula>
    </cfRule>
  </conditionalFormatting>
  <conditionalFormatting sqref="AH554">
    <cfRule type="cellIs" dxfId="3321" priority="1134" stopIfTrue="1" operator="equal">
      <formula>"REQ"</formula>
    </cfRule>
  </conditionalFormatting>
  <conditionalFormatting sqref="X673 AI673:AJ673">
    <cfRule type="cellIs" dxfId="3320" priority="1133" stopIfTrue="1" operator="equal">
      <formula>"REQ"</formula>
    </cfRule>
  </conditionalFormatting>
  <conditionalFormatting sqref="AH673">
    <cfRule type="cellIs" dxfId="3319" priority="1132" stopIfTrue="1" operator="equal">
      <formula>"REQ"</formula>
    </cfRule>
  </conditionalFormatting>
  <conditionalFormatting sqref="U798">
    <cfRule type="cellIs" dxfId="3318" priority="1130" stopIfTrue="1" operator="equal">
      <formula>"?"</formula>
    </cfRule>
  </conditionalFormatting>
  <conditionalFormatting sqref="X668 AI668:AJ668">
    <cfRule type="cellIs" dxfId="3317" priority="1131" stopIfTrue="1" operator="equal">
      <formula>"REQ"</formula>
    </cfRule>
  </conditionalFormatting>
  <conditionalFormatting sqref="AH668">
    <cfRule type="cellIs" dxfId="3316" priority="1129" stopIfTrue="1" operator="equal">
      <formula>"REQ"</formula>
    </cfRule>
  </conditionalFormatting>
  <conditionalFormatting sqref="AI110">
    <cfRule type="cellIs" dxfId="3315" priority="1128" stopIfTrue="1" operator="equal">
      <formula>"REQ"</formula>
    </cfRule>
  </conditionalFormatting>
  <conditionalFormatting sqref="AI43">
    <cfRule type="cellIs" dxfId="3314" priority="1127" stopIfTrue="1" operator="equal">
      <formula>"REQ"</formula>
    </cfRule>
  </conditionalFormatting>
  <conditionalFormatting sqref="U698:U700">
    <cfRule type="cellIs" dxfId="3313" priority="1125" stopIfTrue="1" operator="equal">
      <formula>"?"</formula>
    </cfRule>
  </conditionalFormatting>
  <conditionalFormatting sqref="AI563:AJ563 X563 X568 AI568:AJ568">
    <cfRule type="cellIs" dxfId="3312" priority="1126" stopIfTrue="1" operator="equal">
      <formula>"REQ"</formula>
    </cfRule>
  </conditionalFormatting>
  <conditionalFormatting sqref="AH563 AH568">
    <cfRule type="cellIs" dxfId="3311" priority="1124" stopIfTrue="1" operator="equal">
      <formula>"REQ"</formula>
    </cfRule>
  </conditionalFormatting>
  <conditionalFormatting sqref="U703 U705">
    <cfRule type="cellIs" dxfId="3310" priority="1122" stopIfTrue="1" operator="equal">
      <formula>"?"</formula>
    </cfRule>
  </conditionalFormatting>
  <conditionalFormatting sqref="X573:X575 AI573:AJ575">
    <cfRule type="cellIs" dxfId="3309" priority="1123" stopIfTrue="1" operator="equal">
      <formula>"REQ"</formula>
    </cfRule>
  </conditionalFormatting>
  <conditionalFormatting sqref="AH573:AH575">
    <cfRule type="cellIs" dxfId="3308" priority="1121" stopIfTrue="1" operator="equal">
      <formula>"REQ"</formula>
    </cfRule>
  </conditionalFormatting>
  <conditionalFormatting sqref="AH985 X985">
    <cfRule type="cellIs" dxfId="3307" priority="1120" stopIfTrue="1" operator="equal">
      <formula>"REQ"</formula>
    </cfRule>
  </conditionalFormatting>
  <conditionalFormatting sqref="AH995 X995">
    <cfRule type="cellIs" dxfId="3306" priority="1119" stopIfTrue="1" operator="equal">
      <formula>"REQ"</formula>
    </cfRule>
  </conditionalFormatting>
  <conditionalFormatting sqref="AH886:AJ886 X886">
    <cfRule type="cellIs" dxfId="3305" priority="1118" stopIfTrue="1" operator="equal">
      <formula>"REQ"</formula>
    </cfRule>
  </conditionalFormatting>
  <conditionalFormatting sqref="U897">
    <cfRule type="cellIs" dxfId="3304" priority="1116" stopIfTrue="1" operator="equal">
      <formula>"?"</formula>
    </cfRule>
  </conditionalFormatting>
  <conditionalFormatting sqref="X769 AI769:AJ769">
    <cfRule type="cellIs" dxfId="3303" priority="1117" stopIfTrue="1" operator="equal">
      <formula>"REQ"</formula>
    </cfRule>
  </conditionalFormatting>
  <conditionalFormatting sqref="AH769">
    <cfRule type="cellIs" dxfId="3302" priority="1115" stopIfTrue="1" operator="equal">
      <formula>"REQ"</formula>
    </cfRule>
  </conditionalFormatting>
  <conditionalFormatting sqref="X890 AH890:AJ890">
    <cfRule type="cellIs" dxfId="3301" priority="1114" stopIfTrue="1" operator="equal">
      <formula>"REQ"</formula>
    </cfRule>
  </conditionalFormatting>
  <conditionalFormatting sqref="AH902 X902">
    <cfRule type="cellIs" dxfId="3300" priority="1113" stopIfTrue="1" operator="equal">
      <formula>"REQ"</formula>
    </cfRule>
  </conditionalFormatting>
  <conditionalFormatting sqref="U283">
    <cfRule type="cellIs" dxfId="3299" priority="1112" stopIfTrue="1" operator="equal">
      <formula>"?"</formula>
    </cfRule>
  </conditionalFormatting>
  <conditionalFormatting sqref="AI156">
    <cfRule type="cellIs" dxfId="3298" priority="1111" stopIfTrue="1" operator="equal">
      <formula>"REQ"</formula>
    </cfRule>
  </conditionalFormatting>
  <conditionalFormatting sqref="AI157">
    <cfRule type="cellIs" dxfId="3297" priority="1110" stopIfTrue="1" operator="equal">
      <formula>"REQ"</formula>
    </cfRule>
  </conditionalFormatting>
  <conditionalFormatting sqref="U792">
    <cfRule type="cellIs" dxfId="3296" priority="1108" stopIfTrue="1" operator="equal">
      <formula>"?"</formula>
    </cfRule>
  </conditionalFormatting>
  <conditionalFormatting sqref="X662 AI662:AJ662">
    <cfRule type="cellIs" dxfId="3295" priority="1109" stopIfTrue="1" operator="equal">
      <formula>"REQ"</formula>
    </cfRule>
  </conditionalFormatting>
  <conditionalFormatting sqref="AH662">
    <cfRule type="cellIs" dxfId="3294" priority="1107" stopIfTrue="1" operator="equal">
      <formula>"REQ"</formula>
    </cfRule>
  </conditionalFormatting>
  <conditionalFormatting sqref="U308">
    <cfRule type="cellIs" dxfId="3293" priority="1106" stopIfTrue="1" operator="equal">
      <formula>"?"</formula>
    </cfRule>
  </conditionalFormatting>
  <conditionalFormatting sqref="AH952:AH953 X952:X953">
    <cfRule type="cellIs" dxfId="3292" priority="1105" stopIfTrue="1" operator="equal">
      <formula>"REQ"</formula>
    </cfRule>
  </conditionalFormatting>
  <conditionalFormatting sqref="AH972:AJ973 X972:X973">
    <cfRule type="cellIs" dxfId="3291" priority="1104" stopIfTrue="1" operator="equal">
      <formula>"REQ"</formula>
    </cfRule>
  </conditionalFormatting>
  <conditionalFormatting sqref="X781">
    <cfRule type="cellIs" dxfId="3290" priority="1103" stopIfTrue="1" operator="equal">
      <formula>"REQ"</formula>
    </cfRule>
  </conditionalFormatting>
  <conditionalFormatting sqref="X793">
    <cfRule type="cellIs" dxfId="3289" priority="1102" stopIfTrue="1" operator="equal">
      <formula>"REQ"</formula>
    </cfRule>
  </conditionalFormatting>
  <conditionalFormatting sqref="AI160">
    <cfRule type="cellIs" dxfId="3288" priority="1101" stopIfTrue="1" operator="equal">
      <formula>"REQ"</formula>
    </cfRule>
  </conditionalFormatting>
  <conditionalFormatting sqref="U287">
    <cfRule type="cellIs" dxfId="3287" priority="1100" stopIfTrue="1" operator="equal">
      <formula>"?"</formula>
    </cfRule>
  </conditionalFormatting>
  <conditionalFormatting sqref="AI45">
    <cfRule type="cellIs" dxfId="3286" priority="1099" stopIfTrue="1" operator="equal">
      <formula>"REQ"</formula>
    </cfRule>
  </conditionalFormatting>
  <conditionalFormatting sqref="X582 AI582:AJ582">
    <cfRule type="cellIs" dxfId="3285" priority="1098" stopIfTrue="1" operator="equal">
      <formula>"REQ"</formula>
    </cfRule>
  </conditionalFormatting>
  <conditionalFormatting sqref="AH582">
    <cfRule type="cellIs" dxfId="3284" priority="1097" stopIfTrue="1" operator="equal">
      <formula>"REQ"</formula>
    </cfRule>
  </conditionalFormatting>
  <conditionalFormatting sqref="U706">
    <cfRule type="cellIs" dxfId="3283" priority="1095" stopIfTrue="1" operator="equal">
      <formula>"?"</formula>
    </cfRule>
  </conditionalFormatting>
  <conditionalFormatting sqref="AI576:AJ577 X576:X578">
    <cfRule type="cellIs" dxfId="3282" priority="1096" stopIfTrue="1" operator="equal">
      <formula>"REQ"</formula>
    </cfRule>
  </conditionalFormatting>
  <conditionalFormatting sqref="AH576:AH577">
    <cfRule type="cellIs" dxfId="3281" priority="1094" stopIfTrue="1" operator="equal">
      <formula>"REQ"</formula>
    </cfRule>
  </conditionalFormatting>
  <conditionalFormatting sqref="AH887:AJ887 X887">
    <cfRule type="cellIs" dxfId="3280" priority="1093" stopIfTrue="1" operator="equal">
      <formula>"REQ"</formula>
    </cfRule>
  </conditionalFormatting>
  <conditionalFormatting sqref="AH903:AH904 X903:X904">
    <cfRule type="cellIs" dxfId="3279" priority="1092" stopIfTrue="1" operator="equal">
      <formula>"REQ"</formula>
    </cfRule>
  </conditionalFormatting>
  <conditionalFormatting sqref="AH971 X971">
    <cfRule type="cellIs" dxfId="3278" priority="1091" stopIfTrue="1" operator="equal">
      <formula>"REQ"</formula>
    </cfRule>
  </conditionalFormatting>
  <conditionalFormatting sqref="AI778:AJ778 X778">
    <cfRule type="cellIs" dxfId="3277" priority="1090" stopIfTrue="1" operator="equal">
      <formula>"REQ"</formula>
    </cfRule>
  </conditionalFormatting>
  <conditionalFormatting sqref="AH778">
    <cfRule type="cellIs" dxfId="3276" priority="1089" stopIfTrue="1" operator="equal">
      <formula>"REQ"</formula>
    </cfRule>
  </conditionalFormatting>
  <conditionalFormatting sqref="U920">
    <cfRule type="cellIs" dxfId="3275" priority="1087" stopIfTrue="1" operator="equal">
      <formula>"?"</formula>
    </cfRule>
  </conditionalFormatting>
  <conditionalFormatting sqref="AI792:AJ792">
    <cfRule type="cellIs" dxfId="3274" priority="1088" stopIfTrue="1" operator="equal">
      <formula>"REQ"</formula>
    </cfRule>
  </conditionalFormatting>
  <conditionalFormatting sqref="AH792">
    <cfRule type="cellIs" dxfId="3273" priority="1086" stopIfTrue="1" operator="equal">
      <formula>"REQ"</formula>
    </cfRule>
  </conditionalFormatting>
  <conditionalFormatting sqref="X792">
    <cfRule type="cellIs" dxfId="3272" priority="1085" stopIfTrue="1" operator="equal">
      <formula>"REQ"</formula>
    </cfRule>
  </conditionalFormatting>
  <conditionalFormatting sqref="U922">
    <cfRule type="cellIs" dxfId="3271" priority="1083" stopIfTrue="1" operator="equal">
      <formula>"?"</formula>
    </cfRule>
  </conditionalFormatting>
  <conditionalFormatting sqref="AI794:AJ794">
    <cfRule type="cellIs" dxfId="3270" priority="1084" stopIfTrue="1" operator="equal">
      <formula>"REQ"</formula>
    </cfRule>
  </conditionalFormatting>
  <conditionalFormatting sqref="AH794">
    <cfRule type="cellIs" dxfId="3269" priority="1082" stopIfTrue="1" operator="equal">
      <formula>"REQ"</formula>
    </cfRule>
  </conditionalFormatting>
  <conditionalFormatting sqref="X794">
    <cfRule type="cellIs" dxfId="3268" priority="1081" stopIfTrue="1" operator="equal">
      <formula>"REQ"</formula>
    </cfRule>
  </conditionalFormatting>
  <conditionalFormatting sqref="AI31">
    <cfRule type="cellIs" dxfId="3267" priority="1080" stopIfTrue="1" operator="equal">
      <formula>"REQ"</formula>
    </cfRule>
  </conditionalFormatting>
  <conditionalFormatting sqref="AI30">
    <cfRule type="cellIs" dxfId="3266" priority="1079" stopIfTrue="1" operator="equal">
      <formula>"REQ"</formula>
    </cfRule>
  </conditionalFormatting>
  <conditionalFormatting sqref="AI18">
    <cfRule type="cellIs" dxfId="3265" priority="1078" stopIfTrue="1" operator="equal">
      <formula>"REQ"</formula>
    </cfRule>
  </conditionalFormatting>
  <conditionalFormatting sqref="X580 AI580:AJ580">
    <cfRule type="cellIs" dxfId="3264" priority="1077" stopIfTrue="1" operator="equal">
      <formula>"REQ"</formula>
    </cfRule>
  </conditionalFormatting>
  <conditionalFormatting sqref="AH580">
    <cfRule type="cellIs" dxfId="3263" priority="1076" stopIfTrue="1" operator="equal">
      <formula>"REQ"</formula>
    </cfRule>
  </conditionalFormatting>
  <conditionalFormatting sqref="AI186">
    <cfRule type="cellIs" dxfId="3262" priority="1075" stopIfTrue="1" operator="equal">
      <formula>"REQ"</formula>
    </cfRule>
  </conditionalFormatting>
  <conditionalFormatting sqref="AI182:AI183">
    <cfRule type="cellIs" dxfId="3261" priority="1074" stopIfTrue="1" operator="equal">
      <formula>"REQ"</formula>
    </cfRule>
  </conditionalFormatting>
  <conditionalFormatting sqref="AI185">
    <cfRule type="cellIs" dxfId="3260" priority="1073" stopIfTrue="1" operator="equal">
      <formula>"REQ"</formula>
    </cfRule>
  </conditionalFormatting>
  <conditionalFormatting sqref="AI181">
    <cfRule type="cellIs" dxfId="3259" priority="1072" stopIfTrue="1" operator="equal">
      <formula>"REQ"</formula>
    </cfRule>
  </conditionalFormatting>
  <conditionalFormatting sqref="AI19:AI20">
    <cfRule type="cellIs" dxfId="3258" priority="1071" stopIfTrue="1" operator="equal">
      <formula>"REQ"</formula>
    </cfRule>
  </conditionalFormatting>
  <conditionalFormatting sqref="U305:U306">
    <cfRule type="cellIs" dxfId="3257" priority="1070" stopIfTrue="1" operator="equal">
      <formula>"?"</formula>
    </cfRule>
  </conditionalFormatting>
  <conditionalFormatting sqref="X1005 AH1005">
    <cfRule type="cellIs" dxfId="3256" priority="1069" stopIfTrue="1" operator="equal">
      <formula>"REQ"</formula>
    </cfRule>
  </conditionalFormatting>
  <conditionalFormatting sqref="X991">
    <cfRule type="cellIs" dxfId="3255" priority="1068" stopIfTrue="1" operator="equal">
      <formula>"REQ"</formula>
    </cfRule>
  </conditionalFormatting>
  <conditionalFormatting sqref="AH991">
    <cfRule type="cellIs" dxfId="3254" priority="1067" stopIfTrue="1" operator="equal">
      <formula>"REQ"</formula>
    </cfRule>
  </conditionalFormatting>
  <conditionalFormatting sqref="AI23">
    <cfRule type="cellIs" dxfId="3253" priority="1066" stopIfTrue="1" operator="equal">
      <formula>"REQ"</formula>
    </cfRule>
  </conditionalFormatting>
  <conditionalFormatting sqref="AI22">
    <cfRule type="cellIs" dxfId="3252" priority="1065" stopIfTrue="1" operator="equal">
      <formula>"REQ"</formula>
    </cfRule>
  </conditionalFormatting>
  <conditionalFormatting sqref="AI586:AJ586 X586">
    <cfRule type="cellIs" dxfId="3251" priority="1064" stopIfTrue="1" operator="equal">
      <formula>"REQ"</formula>
    </cfRule>
  </conditionalFormatting>
  <conditionalFormatting sqref="AH586">
    <cfRule type="cellIs" dxfId="3250" priority="1063" stopIfTrue="1" operator="equal">
      <formula>"REQ"</formula>
    </cfRule>
  </conditionalFormatting>
  <conditionalFormatting sqref="AI588:AJ588 X588">
    <cfRule type="cellIs" dxfId="3249" priority="1062" stopIfTrue="1" operator="equal">
      <formula>"REQ"</formula>
    </cfRule>
  </conditionalFormatting>
  <conditionalFormatting sqref="AH588">
    <cfRule type="cellIs" dxfId="3248" priority="1061" stopIfTrue="1" operator="equal">
      <formula>"REQ"</formula>
    </cfRule>
  </conditionalFormatting>
  <conditionalFormatting sqref="AH1015 X1015">
    <cfRule type="cellIs" dxfId="3247" priority="1060" stopIfTrue="1" operator="equal">
      <formula>"REQ"</formula>
    </cfRule>
  </conditionalFormatting>
  <conditionalFormatting sqref="AI153">
    <cfRule type="cellIs" dxfId="3246" priority="1059" stopIfTrue="1" operator="equal">
      <formula>"REQ"</formula>
    </cfRule>
  </conditionalFormatting>
  <conditionalFormatting sqref="U280">
    <cfRule type="cellIs" dxfId="3245" priority="1058" stopIfTrue="1" operator="equal">
      <formula>"?"</formula>
    </cfRule>
  </conditionalFormatting>
  <conditionalFormatting sqref="AH1013 X1013">
    <cfRule type="cellIs" dxfId="3244" priority="1057" stopIfTrue="1" operator="equal">
      <formula>"REQ"</formula>
    </cfRule>
  </conditionalFormatting>
  <conditionalFormatting sqref="X1028 AH1028">
    <cfRule type="cellIs" dxfId="3243" priority="1056" stopIfTrue="1" operator="equal">
      <formula>"REQ"</formula>
    </cfRule>
  </conditionalFormatting>
  <conditionalFormatting sqref="X721:X722 AI721:AJ722">
    <cfRule type="cellIs" dxfId="3242" priority="1055" stopIfTrue="1" operator="equal">
      <formula>"REQ"</formula>
    </cfRule>
  </conditionalFormatting>
  <conditionalFormatting sqref="AH721:AH722">
    <cfRule type="cellIs" dxfId="3241" priority="1054" stopIfTrue="1" operator="equal">
      <formula>"REQ"</formula>
    </cfRule>
  </conditionalFormatting>
  <conditionalFormatting sqref="AI473">
    <cfRule type="cellIs" dxfId="3240" priority="1053" stopIfTrue="1" operator="equal">
      <formula>"REQ"</formula>
    </cfRule>
  </conditionalFormatting>
  <conditionalFormatting sqref="AI474">
    <cfRule type="cellIs" dxfId="3239" priority="1052" stopIfTrue="1" operator="equal">
      <formula>"REQ"</formula>
    </cfRule>
  </conditionalFormatting>
  <conditionalFormatting sqref="AI589:AJ589 X589">
    <cfRule type="cellIs" dxfId="3238" priority="1051" stopIfTrue="1" operator="equal">
      <formula>"REQ"</formula>
    </cfRule>
  </conditionalFormatting>
  <conditionalFormatting sqref="AH589">
    <cfRule type="cellIs" dxfId="3237" priority="1050" stopIfTrue="1" operator="equal">
      <formula>"REQ"</formula>
    </cfRule>
  </conditionalFormatting>
  <conditionalFormatting sqref="AI587:AJ587 X587">
    <cfRule type="cellIs" dxfId="3236" priority="1049" stopIfTrue="1" operator="equal">
      <formula>"REQ"</formula>
    </cfRule>
  </conditionalFormatting>
  <conditionalFormatting sqref="AH587">
    <cfRule type="cellIs" dxfId="3235" priority="1048" stopIfTrue="1" operator="equal">
      <formula>"REQ"</formula>
    </cfRule>
  </conditionalFormatting>
  <conditionalFormatting sqref="AI10 AI12">
    <cfRule type="cellIs" dxfId="3234" priority="1047" stopIfTrue="1" operator="equal">
      <formula>"REQ"</formula>
    </cfRule>
  </conditionalFormatting>
  <conditionalFormatting sqref="X759 AI759:AJ759">
    <cfRule type="cellIs" dxfId="3233" priority="1046" stopIfTrue="1" operator="equal">
      <formula>"REQ"</formula>
    </cfRule>
  </conditionalFormatting>
  <conditionalFormatting sqref="AH759">
    <cfRule type="cellIs" dxfId="3232" priority="1045" stopIfTrue="1" operator="equal">
      <formula>"REQ"</formula>
    </cfRule>
  </conditionalFormatting>
  <conditionalFormatting sqref="X939 AH939">
    <cfRule type="cellIs" dxfId="3231" priority="1044" stopIfTrue="1" operator="equal">
      <formula>"REQ"</formula>
    </cfRule>
  </conditionalFormatting>
  <conditionalFormatting sqref="X966 AH966">
    <cfRule type="cellIs" dxfId="3230" priority="1043" stopIfTrue="1" operator="equal">
      <formula>"REQ"</formula>
    </cfRule>
  </conditionalFormatting>
  <conditionalFormatting sqref="AH1032 X1032">
    <cfRule type="cellIs" dxfId="3229" priority="1042" stopIfTrue="1" operator="equal">
      <formula>"REQ"</formula>
    </cfRule>
  </conditionalFormatting>
  <conditionalFormatting sqref="U293">
    <cfRule type="cellIs" dxfId="3228" priority="1041" stopIfTrue="1" operator="equal">
      <formula>"?"</formula>
    </cfRule>
  </conditionalFormatting>
  <conditionalFormatting sqref="AI166">
    <cfRule type="cellIs" dxfId="3227" priority="1040" stopIfTrue="1" operator="equal">
      <formula>"REQ"</formula>
    </cfRule>
  </conditionalFormatting>
  <conditionalFormatting sqref="X726 AI726:AJ726">
    <cfRule type="cellIs" dxfId="3226" priority="1039" stopIfTrue="1" operator="equal">
      <formula>"REQ"</formula>
    </cfRule>
  </conditionalFormatting>
  <conditionalFormatting sqref="AH726">
    <cfRule type="cellIs" dxfId="3225" priority="1038" stopIfTrue="1" operator="equal">
      <formula>"REQ"</formula>
    </cfRule>
  </conditionalFormatting>
  <conditionalFormatting sqref="AI725:AJ725 X725">
    <cfRule type="cellIs" dxfId="3224" priority="1037" stopIfTrue="1" operator="equal">
      <formula>"REQ"</formula>
    </cfRule>
  </conditionalFormatting>
  <conditionalFormatting sqref="AH725">
    <cfRule type="cellIs" dxfId="3223" priority="1036" stopIfTrue="1" operator="equal">
      <formula>"REQ"</formula>
    </cfRule>
  </conditionalFormatting>
  <conditionalFormatting sqref="X1082 AH1082:AJ1082 AH1084 X1084">
    <cfRule type="cellIs" dxfId="3222" priority="1035" stopIfTrue="1" operator="equal">
      <formula>"REQ"</formula>
    </cfRule>
  </conditionalFormatting>
  <conditionalFormatting sqref="U743">
    <cfRule type="cellIs" dxfId="3221" priority="1033" stopIfTrue="1" operator="equal">
      <formula>"?"</formula>
    </cfRule>
  </conditionalFormatting>
  <conditionalFormatting sqref="X615 AI615:AJ615">
    <cfRule type="cellIs" dxfId="3220" priority="1034" stopIfTrue="1" operator="equal">
      <formula>"REQ"</formula>
    </cfRule>
  </conditionalFormatting>
  <conditionalFormatting sqref="AH615">
    <cfRule type="cellIs" dxfId="3219" priority="1032" stopIfTrue="1" operator="equal">
      <formula>"REQ"</formula>
    </cfRule>
  </conditionalFormatting>
  <conditionalFormatting sqref="U746:U748 U750 U752:U757">
    <cfRule type="cellIs" dxfId="3218" priority="1030" stopIfTrue="1" operator="equal">
      <formula>"?"</formula>
    </cfRule>
  </conditionalFormatting>
  <conditionalFormatting sqref="X618 AI618:AJ618">
    <cfRule type="cellIs" dxfId="3217" priority="1031" stopIfTrue="1" operator="equal">
      <formula>"REQ"</formula>
    </cfRule>
  </conditionalFormatting>
  <conditionalFormatting sqref="AH618">
    <cfRule type="cellIs" dxfId="3216" priority="1029" stopIfTrue="1" operator="equal">
      <formula>"REQ"</formula>
    </cfRule>
  </conditionalFormatting>
  <conditionalFormatting sqref="AI583:AJ583 X583">
    <cfRule type="cellIs" dxfId="3215" priority="1028" stopIfTrue="1" operator="equal">
      <formula>"REQ"</formula>
    </cfRule>
  </conditionalFormatting>
  <conditionalFormatting sqref="AH583">
    <cfRule type="cellIs" dxfId="3214" priority="1027" stopIfTrue="1" operator="equal">
      <formula>"REQ"</formula>
    </cfRule>
  </conditionalFormatting>
  <conditionalFormatting sqref="AI37">
    <cfRule type="cellIs" dxfId="3213" priority="1026" stopIfTrue="1" operator="equal">
      <formula>"REQ"</formula>
    </cfRule>
  </conditionalFormatting>
  <conditionalFormatting sqref="U825">
    <cfRule type="cellIs" dxfId="3212" priority="1024" stopIfTrue="1" operator="equal">
      <formula>"?"</formula>
    </cfRule>
  </conditionalFormatting>
  <conditionalFormatting sqref="AH695:AJ695 X695">
    <cfRule type="cellIs" dxfId="3211" priority="1025" stopIfTrue="1" operator="equal">
      <formula>"REQ"</formula>
    </cfRule>
  </conditionalFormatting>
  <conditionalFormatting sqref="U748">
    <cfRule type="cellIs" dxfId="3210" priority="1022" stopIfTrue="1" operator="equal">
      <formula>"?"</formula>
    </cfRule>
  </conditionalFormatting>
  <conditionalFormatting sqref="X620 AI620:AJ620">
    <cfRule type="cellIs" dxfId="3209" priority="1023" stopIfTrue="1" operator="equal">
      <formula>"REQ"</formula>
    </cfRule>
  </conditionalFormatting>
  <conditionalFormatting sqref="AH620">
    <cfRule type="cellIs" dxfId="3208" priority="1021" stopIfTrue="1" operator="equal">
      <formula>"REQ"</formula>
    </cfRule>
  </conditionalFormatting>
  <conditionalFormatting sqref="U295">
    <cfRule type="cellIs" dxfId="3207" priority="1020" stopIfTrue="1" operator="equal">
      <formula>"?"</formula>
    </cfRule>
  </conditionalFormatting>
  <conditionalFormatting sqref="AI168">
    <cfRule type="cellIs" dxfId="3206" priority="1019" stopIfTrue="1" operator="equal">
      <formula>"REQ"</formula>
    </cfRule>
  </conditionalFormatting>
  <conditionalFormatting sqref="U1072:U1073">
    <cfRule type="cellIs" dxfId="3205" priority="1017" stopIfTrue="1" operator="equal">
      <formula>"?"</formula>
    </cfRule>
  </conditionalFormatting>
  <conditionalFormatting sqref="X923:X924 AH923:AJ924">
    <cfRule type="cellIs" dxfId="3204" priority="1018" stopIfTrue="1" operator="equal">
      <formula>"REQ"</formula>
    </cfRule>
  </conditionalFormatting>
  <conditionalFormatting sqref="AH935:AJ935 X935 AI937:AJ937 AI939:AJ939 AI941:AJ941 AI943:AJ943 AI945:AJ945 AI947:AJ947 AI949:AJ949 AI951:AJ951 AI953:AJ953 AI955:AJ955 AI957:AJ957 AI959:AJ959 AI961:AJ961 AI963:AJ963 AI965:AJ965 AI967:AJ967 AI969:AJ969 AI971:AJ971 AI1080:AJ1081 AI1083:AJ1086">
    <cfRule type="cellIs" dxfId="3203" priority="1016" stopIfTrue="1" operator="equal">
      <formula>"REQ"</formula>
    </cfRule>
  </conditionalFormatting>
  <conditionalFormatting sqref="X1077 AH1077:AJ1078">
    <cfRule type="cellIs" dxfId="3202" priority="1015" stopIfTrue="1" operator="equal">
      <formula>"REQ"</formula>
    </cfRule>
  </conditionalFormatting>
  <conditionalFormatting sqref="AI34">
    <cfRule type="cellIs" dxfId="3201" priority="1014" stopIfTrue="1" operator="equal">
      <formula>"REQ"</formula>
    </cfRule>
  </conditionalFormatting>
  <conditionalFormatting sqref="U784:U785">
    <cfRule type="cellIs" dxfId="3200" priority="1012" stopIfTrue="1" operator="equal">
      <formula>"?"</formula>
    </cfRule>
  </conditionalFormatting>
  <conditionalFormatting sqref="AH654:AJ655 X654:X655">
    <cfRule type="cellIs" dxfId="3199" priority="1013" stopIfTrue="1" operator="equal">
      <formula>"REQ"</formula>
    </cfRule>
  </conditionalFormatting>
  <conditionalFormatting sqref="X1085 AH1085">
    <cfRule type="cellIs" dxfId="3198" priority="1011" stopIfTrue="1" operator="equal">
      <formula>"REQ"</formula>
    </cfRule>
  </conditionalFormatting>
  <conditionalFormatting sqref="AH936:AJ936 X936 AI938:AJ938 AI940:AJ940 AI942:AJ942 AI944:AJ944 AI946:AJ946 AI948:AJ948 AI950:AJ950 AI952:AJ952 AI954:AJ954 AI956:AJ956 AI958:AJ958 AI960:AJ960 AI962:AJ962 AI964:AJ964 AI966:AJ966 AI968:AJ968 AI970:AJ970">
    <cfRule type="cellIs" dxfId="3197" priority="1010" stopIfTrue="1" operator="equal">
      <formula>"REQ"</formula>
    </cfRule>
  </conditionalFormatting>
  <conditionalFormatting sqref="X1062 AH1062:AJ1062">
    <cfRule type="cellIs" dxfId="3196" priority="1009" stopIfTrue="1" operator="equal">
      <formula>"REQ"</formula>
    </cfRule>
  </conditionalFormatting>
  <conditionalFormatting sqref="U969">
    <cfRule type="cellIs" dxfId="3195" priority="1007" stopIfTrue="1" operator="equal">
      <formula>"?"</formula>
    </cfRule>
  </conditionalFormatting>
  <conditionalFormatting sqref="X841 AH841:AJ841">
    <cfRule type="cellIs" dxfId="3194" priority="1008" stopIfTrue="1" operator="equal">
      <formula>"REQ"</formula>
    </cfRule>
  </conditionalFormatting>
  <conditionalFormatting sqref="AH647:AJ647 X647">
    <cfRule type="cellIs" dxfId="3193" priority="1006" stopIfTrue="1" operator="equal">
      <formula>"REQ"</formula>
    </cfRule>
  </conditionalFormatting>
  <conditionalFormatting sqref="U782">
    <cfRule type="cellIs" dxfId="3192" priority="1004" stopIfTrue="1" operator="equal">
      <formula>"?"</formula>
    </cfRule>
  </conditionalFormatting>
  <conditionalFormatting sqref="AH652:AJ652 X652">
    <cfRule type="cellIs" dxfId="3191" priority="1005" stopIfTrue="1" operator="equal">
      <formula>"REQ"</formula>
    </cfRule>
  </conditionalFormatting>
  <conditionalFormatting sqref="AH882:AJ882 X882">
    <cfRule type="cellIs" dxfId="3190" priority="1003" stopIfTrue="1" operator="equal">
      <formula>"REQ"</formula>
    </cfRule>
  </conditionalFormatting>
  <conditionalFormatting sqref="AI127">
    <cfRule type="cellIs" dxfId="3189" priority="1002" stopIfTrue="1" operator="equal">
      <formula>"REQ"</formula>
    </cfRule>
  </conditionalFormatting>
  <conditionalFormatting sqref="AI128:AI134">
    <cfRule type="cellIs" dxfId="3188" priority="1001" stopIfTrue="1" operator="equal">
      <formula>"REQ"</formula>
    </cfRule>
  </conditionalFormatting>
  <conditionalFormatting sqref="U823">
    <cfRule type="cellIs" dxfId="3187" priority="999" stopIfTrue="1" operator="equal">
      <formula>"?"</formula>
    </cfRule>
  </conditionalFormatting>
  <conditionalFormatting sqref="X693 AH693 AJ693">
    <cfRule type="cellIs" dxfId="3186" priority="1000" stopIfTrue="1" operator="equal">
      <formula>"REQ"</formula>
    </cfRule>
  </conditionalFormatting>
  <conditionalFormatting sqref="AI631:AJ631 X631">
    <cfRule type="cellIs" dxfId="3185" priority="998" stopIfTrue="1" operator="equal">
      <formula>"REQ"</formula>
    </cfRule>
  </conditionalFormatting>
  <conditionalFormatting sqref="AH631">
    <cfRule type="cellIs" dxfId="3184" priority="997" stopIfTrue="1" operator="equal">
      <formula>"REQ"</formula>
    </cfRule>
  </conditionalFormatting>
  <conditionalFormatting sqref="U653:U667">
    <cfRule type="cellIs" dxfId="3183" priority="995" stopIfTrue="1" operator="equal">
      <formula>"?"</formula>
    </cfRule>
  </conditionalFormatting>
  <conditionalFormatting sqref="AI519">
    <cfRule type="cellIs" dxfId="3182" priority="996" stopIfTrue="1" operator="equal">
      <formula>"REQ"</formula>
    </cfRule>
  </conditionalFormatting>
  <conditionalFormatting sqref="AI518">
    <cfRule type="cellIs" dxfId="3181" priority="994" stopIfTrue="1" operator="equal">
      <formula>"REQ"</formula>
    </cfRule>
  </conditionalFormatting>
  <conditionalFormatting sqref="U651:U652">
    <cfRule type="cellIs" dxfId="3180" priority="992" stopIfTrue="1" operator="equal">
      <formula>"?"</formula>
    </cfRule>
  </conditionalFormatting>
  <conditionalFormatting sqref="AI515:AI516">
    <cfRule type="cellIs" dxfId="3179" priority="993" stopIfTrue="1" operator="equal">
      <formula>"REQ"</formula>
    </cfRule>
  </conditionalFormatting>
  <conditionalFormatting sqref="AH969:AH970 X969:X970">
    <cfRule type="cellIs" dxfId="3178" priority="991" stopIfTrue="1" operator="equal">
      <formula>"REQ"</formula>
    </cfRule>
  </conditionalFormatting>
  <conditionalFormatting sqref="AH983">
    <cfRule type="cellIs" dxfId="3177" priority="990" stopIfTrue="1" operator="equal">
      <formula>"REQ"</formula>
    </cfRule>
  </conditionalFormatting>
  <conditionalFormatting sqref="AI142">
    <cfRule type="cellIs" dxfId="3176" priority="989" stopIfTrue="1" operator="equal">
      <formula>"REQ"</formula>
    </cfRule>
  </conditionalFormatting>
  <conditionalFormatting sqref="U269:U270">
    <cfRule type="cellIs" dxfId="3175" priority="988" stopIfTrue="1" operator="equal">
      <formula>"?"</formula>
    </cfRule>
  </conditionalFormatting>
  <conditionalFormatting sqref="AI143">
    <cfRule type="cellIs" dxfId="3174" priority="987" stopIfTrue="1" operator="equal">
      <formula>"REQ"</formula>
    </cfRule>
  </conditionalFormatting>
  <conditionalFormatting sqref="AI141">
    <cfRule type="cellIs" dxfId="3173" priority="986" stopIfTrue="1" operator="equal">
      <formula>"REQ"</formula>
    </cfRule>
  </conditionalFormatting>
  <conditionalFormatting sqref="AI138">
    <cfRule type="cellIs" dxfId="3172" priority="985" stopIfTrue="1" operator="equal">
      <formula>"REQ"</formula>
    </cfRule>
  </conditionalFormatting>
  <conditionalFormatting sqref="X783 AH783:AI783 AH979">
    <cfRule type="cellIs" dxfId="3171" priority="984" stopIfTrue="1" operator="equal">
      <formula>"REQ"</formula>
    </cfRule>
  </conditionalFormatting>
  <conditionalFormatting sqref="U914:U940">
    <cfRule type="cellIs" dxfId="3170" priority="982" stopIfTrue="1" operator="equal">
      <formula>"?"</formula>
    </cfRule>
  </conditionalFormatting>
  <conditionalFormatting sqref="X784:X786 AH784:AJ786 AH788 X788 AJ788">
    <cfRule type="cellIs" dxfId="3169" priority="983" stopIfTrue="1" operator="equal">
      <formula>"REQ"</formula>
    </cfRule>
  </conditionalFormatting>
  <conditionalFormatting sqref="U919">
    <cfRule type="cellIs" dxfId="3168" priority="980" stopIfTrue="1" operator="equal">
      <formula>"?"</formula>
    </cfRule>
  </conditionalFormatting>
  <conditionalFormatting sqref="X791 AH791:AJ791">
    <cfRule type="cellIs" dxfId="3167" priority="981" stopIfTrue="1" operator="equal">
      <formula>"REQ"</formula>
    </cfRule>
  </conditionalFormatting>
  <conditionalFormatting sqref="AI71">
    <cfRule type="cellIs" dxfId="3166" priority="979" stopIfTrue="1" operator="equal">
      <formula>"REQ"</formula>
    </cfRule>
  </conditionalFormatting>
  <conditionalFormatting sqref="U482">
    <cfRule type="cellIs" dxfId="3165" priority="978" stopIfTrue="1" operator="equal">
      <formula>"?"</formula>
    </cfRule>
  </conditionalFormatting>
  <conditionalFormatting sqref="U487 U490:U491">
    <cfRule type="cellIs" dxfId="3164" priority="977" stopIfTrue="1" operator="equal">
      <formula>"?"</formula>
    </cfRule>
  </conditionalFormatting>
  <conditionalFormatting sqref="U338:U339">
    <cfRule type="cellIs" dxfId="3163" priority="976" stopIfTrue="1" operator="equal">
      <formula>"?"</formula>
    </cfRule>
  </conditionalFormatting>
  <conditionalFormatting sqref="U336">
    <cfRule type="cellIs" dxfId="3162" priority="975" stopIfTrue="1" operator="equal">
      <formula>"?"</formula>
    </cfRule>
  </conditionalFormatting>
  <conditionalFormatting sqref="U331">
    <cfRule type="cellIs" dxfId="3161" priority="974" stopIfTrue="1" operator="equal">
      <formula>"?"</formula>
    </cfRule>
  </conditionalFormatting>
  <conditionalFormatting sqref="U327">
    <cfRule type="cellIs" dxfId="3160" priority="973" stopIfTrue="1" operator="equal">
      <formula>"?"</formula>
    </cfRule>
  </conditionalFormatting>
  <conditionalFormatting sqref="AI29">
    <cfRule type="cellIs" dxfId="3159" priority="972" stopIfTrue="1" operator="equal">
      <formula>"REQ"</formula>
    </cfRule>
  </conditionalFormatting>
  <conditionalFormatting sqref="U492">
    <cfRule type="cellIs" dxfId="3158" priority="971" stopIfTrue="1" operator="equal">
      <formula>"?"</formula>
    </cfRule>
  </conditionalFormatting>
  <conditionalFormatting sqref="AI358:AI359">
    <cfRule type="cellIs" dxfId="3157" priority="970" stopIfTrue="1" operator="equal">
      <formula>"REQ"</formula>
    </cfRule>
  </conditionalFormatting>
  <conditionalFormatting sqref="AI360:AI361">
    <cfRule type="cellIs" dxfId="3156" priority="969" stopIfTrue="1" operator="equal">
      <formula>"REQ"</formula>
    </cfRule>
  </conditionalFormatting>
  <conditionalFormatting sqref="U495:U496">
    <cfRule type="cellIs" dxfId="3155" priority="967" stopIfTrue="1" operator="equal">
      <formula>"?"</formula>
    </cfRule>
  </conditionalFormatting>
  <conditionalFormatting sqref="AI362:AI363">
    <cfRule type="cellIs" dxfId="3154" priority="968" stopIfTrue="1" operator="equal">
      <formula>"REQ"</formula>
    </cfRule>
  </conditionalFormatting>
  <conditionalFormatting sqref="AI365">
    <cfRule type="cellIs" dxfId="3153" priority="966" stopIfTrue="1" operator="equal">
      <formula>"REQ"</formula>
    </cfRule>
  </conditionalFormatting>
  <conditionalFormatting sqref="U497">
    <cfRule type="cellIs" dxfId="3152" priority="965" stopIfTrue="1" operator="equal">
      <formula>"?"</formula>
    </cfRule>
  </conditionalFormatting>
  <conditionalFormatting sqref="U494">
    <cfRule type="cellIs" dxfId="3151" priority="964" stopIfTrue="1" operator="equal">
      <formula>"?"</formula>
    </cfRule>
  </conditionalFormatting>
  <conditionalFormatting sqref="AI367:AI368">
    <cfRule type="cellIs" dxfId="3150" priority="963" stopIfTrue="1" operator="equal">
      <formula>"REQ"</formula>
    </cfRule>
  </conditionalFormatting>
  <conditionalFormatting sqref="U499">
    <cfRule type="cellIs" dxfId="3149" priority="962" stopIfTrue="1" operator="equal">
      <formula>"?"</formula>
    </cfRule>
  </conditionalFormatting>
  <conditionalFormatting sqref="AI369:AI373">
    <cfRule type="cellIs" dxfId="3148" priority="961" stopIfTrue="1" operator="equal">
      <formula>"REQ"</formula>
    </cfRule>
  </conditionalFormatting>
  <conditionalFormatting sqref="U501:U502 U504">
    <cfRule type="cellIs" dxfId="3147" priority="960" stopIfTrue="1" operator="equal">
      <formula>"?"</formula>
    </cfRule>
  </conditionalFormatting>
  <conditionalFormatting sqref="AI376:AI380">
    <cfRule type="cellIs" dxfId="3146" priority="959" stopIfTrue="1" operator="equal">
      <formula>"REQ"</formula>
    </cfRule>
  </conditionalFormatting>
  <conditionalFormatting sqref="AI381:AI384 AI386">
    <cfRule type="cellIs" dxfId="3145" priority="958" stopIfTrue="1" operator="equal">
      <formula>"REQ"</formula>
    </cfRule>
  </conditionalFormatting>
  <conditionalFormatting sqref="AI388:AI391">
    <cfRule type="cellIs" dxfId="3144" priority="957" stopIfTrue="1" operator="equal">
      <formula>"REQ"</formula>
    </cfRule>
  </conditionalFormatting>
  <conditionalFormatting sqref="U527">
    <cfRule type="cellIs" dxfId="3143" priority="956" stopIfTrue="1" operator="equal">
      <formula>"?"</formula>
    </cfRule>
  </conditionalFormatting>
  <conditionalFormatting sqref="AI393 AI398 AI396">
    <cfRule type="cellIs" dxfId="3142" priority="955" stopIfTrue="1" operator="equal">
      <formula>"REQ"</formula>
    </cfRule>
  </conditionalFormatting>
  <conditionalFormatting sqref="U545 U548">
    <cfRule type="cellIs" dxfId="3141" priority="954" stopIfTrue="1" operator="equal">
      <formula>"?"</formula>
    </cfRule>
  </conditionalFormatting>
  <conditionalFormatting sqref="AI405 AI410 AI408 AI413">
    <cfRule type="cellIs" dxfId="3140" priority="953" stopIfTrue="1" operator="equal">
      <formula>"REQ"</formula>
    </cfRule>
  </conditionalFormatting>
  <conditionalFormatting sqref="AI420 AI427">
    <cfRule type="cellIs" dxfId="3139" priority="952" stopIfTrue="1" operator="equal">
      <formula>"REQ"</formula>
    </cfRule>
  </conditionalFormatting>
  <conditionalFormatting sqref="AI444 AI446">
    <cfRule type="cellIs" dxfId="3138" priority="951" stopIfTrue="1" operator="equal">
      <formula>"REQ"</formula>
    </cfRule>
  </conditionalFormatting>
  <conditionalFormatting sqref="AI447 AI450 AI460 AI454 AI456">
    <cfRule type="cellIs" dxfId="3137" priority="950" stopIfTrue="1" operator="equal">
      <formula>"REQ"</formula>
    </cfRule>
  </conditionalFormatting>
  <conditionalFormatting sqref="U553 U570:U573 U558:U561 U564:U567">
    <cfRule type="cellIs" dxfId="3136" priority="949" stopIfTrue="1" operator="equal">
      <formula>"?"</formula>
    </cfRule>
  </conditionalFormatting>
  <conditionalFormatting sqref="U505">
    <cfRule type="cellIs" dxfId="3135" priority="943" stopIfTrue="1" operator="equal">
      <formula>"?"</formula>
    </cfRule>
  </conditionalFormatting>
  <conditionalFormatting sqref="U585:U587">
    <cfRule type="cellIs" dxfId="3134" priority="948" stopIfTrue="1" operator="equal">
      <formula>"?"</formula>
    </cfRule>
  </conditionalFormatting>
  <conditionalFormatting sqref="U588 U590 U594:U595 U598:U606">
    <cfRule type="cellIs" dxfId="3133" priority="947" stopIfTrue="1" operator="equal">
      <formula>"?"</formula>
    </cfRule>
  </conditionalFormatting>
  <conditionalFormatting sqref="AI461">
    <cfRule type="cellIs" dxfId="3132" priority="946" stopIfTrue="1" operator="equal">
      <formula>"REQ"</formula>
    </cfRule>
  </conditionalFormatting>
  <conditionalFormatting sqref="U599">
    <cfRule type="cellIs" dxfId="3131" priority="945" stopIfTrue="1" operator="equal">
      <formula>"?"</formula>
    </cfRule>
  </conditionalFormatting>
  <conditionalFormatting sqref="U530:U537">
    <cfRule type="cellIs" dxfId="3130" priority="944" stopIfTrue="1" operator="equal">
      <formula>"?"</formula>
    </cfRule>
  </conditionalFormatting>
  <conditionalFormatting sqref="U515:U516">
    <cfRule type="cellIs" dxfId="3129" priority="942" stopIfTrue="1" operator="equal">
      <formula>"?"</formula>
    </cfRule>
  </conditionalFormatting>
  <conditionalFormatting sqref="U517:U518 U524">
    <cfRule type="cellIs" dxfId="3128" priority="941" stopIfTrue="1" operator="equal">
      <formula>"?"</formula>
    </cfRule>
  </conditionalFormatting>
  <conditionalFormatting sqref="AI464 AI466">
    <cfRule type="cellIs" dxfId="3127" priority="940" stopIfTrue="1" operator="equal">
      <formula>"REQ"</formula>
    </cfRule>
  </conditionalFormatting>
  <conditionalFormatting sqref="U604 U602">
    <cfRule type="cellIs" dxfId="3126" priority="939" stopIfTrue="1" operator="equal">
      <formula>"?"</formula>
    </cfRule>
  </conditionalFormatting>
  <conditionalFormatting sqref="U605">
    <cfRule type="cellIs" dxfId="3125" priority="938" stopIfTrue="1" operator="equal">
      <formula>"?"</formula>
    </cfRule>
  </conditionalFormatting>
  <conditionalFormatting sqref="AI467">
    <cfRule type="cellIs" dxfId="3124" priority="937" stopIfTrue="1" operator="equal">
      <formula>"REQ"</formula>
    </cfRule>
  </conditionalFormatting>
  <conditionalFormatting sqref="AI469:AI470">
    <cfRule type="cellIs" dxfId="3123" priority="936" stopIfTrue="1" operator="equal">
      <formula>"REQ"</formula>
    </cfRule>
  </conditionalFormatting>
  <conditionalFormatting sqref="U607:U613">
    <cfRule type="cellIs" dxfId="3122" priority="935" stopIfTrue="1" operator="equal">
      <formula>"?"</formula>
    </cfRule>
  </conditionalFormatting>
  <conditionalFormatting sqref="AI472">
    <cfRule type="cellIs" dxfId="3121" priority="934" stopIfTrue="1" operator="equal">
      <formula>"REQ"</formula>
    </cfRule>
  </conditionalFormatting>
  <conditionalFormatting sqref="U538">
    <cfRule type="cellIs" dxfId="3120" priority="933" stopIfTrue="1" operator="equal">
      <formula>"?"</formula>
    </cfRule>
  </conditionalFormatting>
  <conditionalFormatting sqref="AI109">
    <cfRule type="cellIs" dxfId="3119" priority="932" stopIfTrue="1" operator="equal">
      <formula>"REQ"</formula>
    </cfRule>
  </conditionalFormatting>
  <conditionalFormatting sqref="U1075">
    <cfRule type="cellIs" dxfId="3118" priority="930" stopIfTrue="1" operator="equal">
      <formula>"?"</formula>
    </cfRule>
  </conditionalFormatting>
  <conditionalFormatting sqref="AH926:AJ926 X926">
    <cfRule type="cellIs" dxfId="3117" priority="931" stopIfTrue="1" operator="equal">
      <formula>"REQ"</formula>
    </cfRule>
  </conditionalFormatting>
  <conditionalFormatting sqref="U1034">
    <cfRule type="cellIs" dxfId="3116" priority="928" stopIfTrue="1" operator="equal">
      <formula>"?"</formula>
    </cfRule>
  </conditionalFormatting>
  <conditionalFormatting sqref="X906 AH906">
    <cfRule type="cellIs" dxfId="3115" priority="929" stopIfTrue="1" operator="equal">
      <formula>"REQ"</formula>
    </cfRule>
  </conditionalFormatting>
  <conditionalFormatting sqref="U1080:U1081">
    <cfRule type="cellIs" dxfId="3114" priority="926" stopIfTrue="1" operator="equal">
      <formula>"?"</formula>
    </cfRule>
  </conditionalFormatting>
  <conditionalFormatting sqref="X931 AH931:AJ931">
    <cfRule type="cellIs" dxfId="3113" priority="927" stopIfTrue="1" operator="equal">
      <formula>"REQ"</formula>
    </cfRule>
  </conditionalFormatting>
  <conditionalFormatting sqref="X958">
    <cfRule type="cellIs" dxfId="3112" priority="925" stopIfTrue="1" operator="equal">
      <formula>"REQ"</formula>
    </cfRule>
  </conditionalFormatting>
  <conditionalFormatting sqref="AH912:AJ912 X912">
    <cfRule type="cellIs" dxfId="3111" priority="924" stopIfTrue="1" operator="equal">
      <formula>"REQ"</formula>
    </cfRule>
  </conditionalFormatting>
  <conditionalFormatting sqref="AH914:AJ914 X914 AI915:AJ917">
    <cfRule type="cellIs" dxfId="3110" priority="923" stopIfTrue="1" operator="equal">
      <formula>"REQ"</formula>
    </cfRule>
  </conditionalFormatting>
  <conditionalFormatting sqref="AH897:AJ897 X897">
    <cfRule type="cellIs" dxfId="3109" priority="922" stopIfTrue="1" operator="equal">
      <formula>"REQ"</formula>
    </cfRule>
  </conditionalFormatting>
  <conditionalFormatting sqref="X979">
    <cfRule type="cellIs" dxfId="3108" priority="921" stopIfTrue="1" operator="equal">
      <formula>"REQ"</formula>
    </cfRule>
  </conditionalFormatting>
  <conditionalFormatting sqref="AH962">
    <cfRule type="cellIs" dxfId="3107" priority="920" stopIfTrue="1" operator="equal">
      <formula>"REQ"</formula>
    </cfRule>
  </conditionalFormatting>
  <conditionalFormatting sqref="X962">
    <cfRule type="cellIs" dxfId="3106" priority="919" stopIfTrue="1" operator="equal">
      <formula>"REQ"</formula>
    </cfRule>
  </conditionalFormatting>
  <conditionalFormatting sqref="AH955">
    <cfRule type="cellIs" dxfId="3105" priority="918" stopIfTrue="1" operator="equal">
      <formula>"REQ"</formula>
    </cfRule>
  </conditionalFormatting>
  <conditionalFormatting sqref="X955">
    <cfRule type="cellIs" dxfId="3104" priority="917" stopIfTrue="1" operator="equal">
      <formula>"REQ"</formula>
    </cfRule>
  </conditionalFormatting>
  <conditionalFormatting sqref="U1071">
    <cfRule type="cellIs" dxfId="3103" priority="915" stopIfTrue="1" operator="equal">
      <formula>"?"</formula>
    </cfRule>
  </conditionalFormatting>
  <conditionalFormatting sqref="AH922:AJ922 X922">
    <cfRule type="cellIs" dxfId="3102" priority="916" stopIfTrue="1" operator="equal">
      <formula>"REQ"</formula>
    </cfRule>
  </conditionalFormatting>
  <conditionalFormatting sqref="X1026 AH1026">
    <cfRule type="cellIs" dxfId="3101" priority="914" stopIfTrue="1" operator="equal">
      <formula>"REQ"</formula>
    </cfRule>
  </conditionalFormatting>
  <conditionalFormatting sqref="X1033 AH1033">
    <cfRule type="cellIs" dxfId="3100" priority="913" stopIfTrue="1" operator="equal">
      <formula>"REQ"</formula>
    </cfRule>
  </conditionalFormatting>
  <conditionalFormatting sqref="X1078:X1080">
    <cfRule type="cellIs" dxfId="3099" priority="912" stopIfTrue="1" operator="equal">
      <formula>"REQ"</formula>
    </cfRule>
  </conditionalFormatting>
  <conditionalFormatting sqref="X1083 AH1083">
    <cfRule type="cellIs" dxfId="3098" priority="911" stopIfTrue="1" operator="equal">
      <formula>"REQ"</formula>
    </cfRule>
  </conditionalFormatting>
  <conditionalFormatting sqref="AH937 X937">
    <cfRule type="cellIs" dxfId="3097" priority="910" stopIfTrue="1" operator="equal">
      <formula>"REQ"</formula>
    </cfRule>
  </conditionalFormatting>
  <conditionalFormatting sqref="AI402">
    <cfRule type="cellIs" dxfId="3096" priority="909" stopIfTrue="1" operator="equal">
      <formula>"REQ"</formula>
    </cfRule>
  </conditionalFormatting>
  <conditionalFormatting sqref="U704:U706">
    <cfRule type="cellIs" dxfId="3095" priority="904" stopIfTrue="1" operator="equal">
      <formula>"?"</formula>
    </cfRule>
  </conditionalFormatting>
  <conditionalFormatting sqref="X853 AH853:AJ853">
    <cfRule type="cellIs" dxfId="3094" priority="908" stopIfTrue="1" operator="equal">
      <formula>"REQ"</formula>
    </cfRule>
  </conditionalFormatting>
  <conditionalFormatting sqref="AH858 X858">
    <cfRule type="cellIs" dxfId="3093" priority="907" stopIfTrue="1" operator="equal">
      <formula>"REQ"</formula>
    </cfRule>
  </conditionalFormatting>
  <conditionalFormatting sqref="AI858">
    <cfRule type="cellIs" dxfId="3092" priority="906" stopIfTrue="1" operator="equal">
      <formula>"REQ"</formula>
    </cfRule>
  </conditionalFormatting>
  <conditionalFormatting sqref="AJ858">
    <cfRule type="cellIs" dxfId="3091" priority="905" stopIfTrue="1" operator="equal">
      <formula>"REQ"</formula>
    </cfRule>
  </conditionalFormatting>
  <conditionalFormatting sqref="U284">
    <cfRule type="cellIs" dxfId="3090" priority="903" stopIfTrue="1" operator="equal">
      <formula>"?"</formula>
    </cfRule>
  </conditionalFormatting>
  <conditionalFormatting sqref="U286">
    <cfRule type="cellIs" dxfId="3089" priority="902" stopIfTrue="1" operator="equal">
      <formula>"?"</formula>
    </cfRule>
  </conditionalFormatting>
  <conditionalFormatting sqref="AI145 AI147:AI148">
    <cfRule type="cellIs" dxfId="3088" priority="901" stopIfTrue="1" operator="equal">
      <formula>"REQ"</formula>
    </cfRule>
  </conditionalFormatting>
  <conditionalFormatting sqref="AI353">
    <cfRule type="cellIs" dxfId="3087" priority="900" stopIfTrue="1" operator="equal">
      <formula>"REQ"</formula>
    </cfRule>
  </conditionalFormatting>
  <conditionalFormatting sqref="X867">
    <cfRule type="cellIs" dxfId="3086" priority="899" stopIfTrue="1" operator="equal">
      <formula>"REQ"</formula>
    </cfRule>
  </conditionalFormatting>
  <conditionalFormatting sqref="X881">
    <cfRule type="cellIs" dxfId="3085" priority="898" stopIfTrue="1" operator="equal">
      <formula>"REQ"</formula>
    </cfRule>
  </conditionalFormatting>
  <conditionalFormatting sqref="X821 X824">
    <cfRule type="cellIs" dxfId="3084" priority="897" stopIfTrue="1" operator="equal">
      <formula>"REQ"</formula>
    </cfRule>
  </conditionalFormatting>
  <conditionalFormatting sqref="X686:X687">
    <cfRule type="cellIs" dxfId="3083" priority="896" stopIfTrue="1" operator="equal">
      <formula>"REQ"</formula>
    </cfRule>
  </conditionalFormatting>
  <conditionalFormatting sqref="X681 X683">
    <cfRule type="cellIs" dxfId="3082" priority="895" stopIfTrue="1" operator="equal">
      <formula>"REQ"</formula>
    </cfRule>
  </conditionalFormatting>
  <conditionalFormatting sqref="X572">
    <cfRule type="cellIs" dxfId="3081" priority="894" stopIfTrue="1" operator="equal">
      <formula>"REQ"</formula>
    </cfRule>
  </conditionalFormatting>
  <conditionalFormatting sqref="X800">
    <cfRule type="cellIs" dxfId="3080" priority="893" stopIfTrue="1" operator="equal">
      <formula>"REQ"</formula>
    </cfRule>
  </conditionalFormatting>
  <conditionalFormatting sqref="X806 X808">
    <cfRule type="cellIs" dxfId="3079" priority="892" stopIfTrue="1" operator="equal">
      <formula>"REQ"</formula>
    </cfRule>
  </conditionalFormatting>
  <conditionalFormatting sqref="X709">
    <cfRule type="cellIs" dxfId="3078" priority="891" stopIfTrue="1" operator="equal">
      <formula>"REQ"</formula>
    </cfRule>
  </conditionalFormatting>
  <conditionalFormatting sqref="X711 X713:X714 X716">
    <cfRule type="cellIs" dxfId="3077" priority="890" stopIfTrue="1" operator="equal">
      <formula>"REQ"</formula>
    </cfRule>
  </conditionalFormatting>
  <conditionalFormatting sqref="X560">
    <cfRule type="cellIs" dxfId="3076" priority="889" stopIfTrue="1" operator="equal">
      <formula>"REQ"</formula>
    </cfRule>
  </conditionalFormatting>
  <conditionalFormatting sqref="AI41">
    <cfRule type="cellIs" dxfId="3075" priority="888" stopIfTrue="1" operator="equal">
      <formula>"REQ"</formula>
    </cfRule>
  </conditionalFormatting>
  <conditionalFormatting sqref="U771">
    <cfRule type="cellIs" dxfId="3074" priority="887" stopIfTrue="1" operator="equal">
      <formula>"?"</formula>
    </cfRule>
  </conditionalFormatting>
  <conditionalFormatting sqref="AH1063 X1063">
    <cfRule type="cellIs" dxfId="3073" priority="886" stopIfTrue="1" operator="equal">
      <formula>"REQ"</formula>
    </cfRule>
  </conditionalFormatting>
  <conditionalFormatting sqref="X1065 AH1065 AJ1065">
    <cfRule type="cellIs" dxfId="3072" priority="885" stopIfTrue="1" operator="equal">
      <formula>"REQ"</formula>
    </cfRule>
  </conditionalFormatting>
  <conditionalFormatting sqref="X1068 AH1068:AJ1068">
    <cfRule type="cellIs" dxfId="3071" priority="884" stopIfTrue="1" operator="equal">
      <formula>"REQ"</formula>
    </cfRule>
  </conditionalFormatting>
  <conditionalFormatting sqref="U620">
    <cfRule type="cellIs" dxfId="3070" priority="882" stopIfTrue="1" operator="equal">
      <formula>"?"</formula>
    </cfRule>
  </conditionalFormatting>
  <conditionalFormatting sqref="AI482">
    <cfRule type="cellIs" dxfId="3069" priority="883" stopIfTrue="1" operator="equal">
      <formula>"REQ"</formula>
    </cfRule>
  </conditionalFormatting>
  <conditionalFormatting sqref="AI480">
    <cfRule type="cellIs" dxfId="3068" priority="881" stopIfTrue="1" operator="equal">
      <formula>"REQ"</formula>
    </cfRule>
  </conditionalFormatting>
  <conditionalFormatting sqref="AI478">
    <cfRule type="cellIs" dxfId="3067" priority="880" stopIfTrue="1" operator="equal">
      <formula>"REQ"</formula>
    </cfRule>
  </conditionalFormatting>
  <conditionalFormatting sqref="AH1031 X1031">
    <cfRule type="cellIs" dxfId="3066" priority="879" stopIfTrue="1" operator="equal">
      <formula>"REQ"</formula>
    </cfRule>
  </conditionalFormatting>
  <conditionalFormatting sqref="AH1029 X1029">
    <cfRule type="cellIs" dxfId="3065" priority="878" stopIfTrue="1" operator="equal">
      <formula>"REQ"</formula>
    </cfRule>
  </conditionalFormatting>
  <conditionalFormatting sqref="AI471">
    <cfRule type="cellIs" dxfId="3064" priority="877" stopIfTrue="1" operator="equal">
      <formula>"REQ"</formula>
    </cfRule>
  </conditionalFormatting>
  <conditionalFormatting sqref="AH908:AJ908 X908">
    <cfRule type="cellIs" dxfId="3063" priority="876" stopIfTrue="1" operator="equal">
      <formula>"REQ"</formula>
    </cfRule>
  </conditionalFormatting>
  <conditionalFormatting sqref="AH1075:AJ1075 X1075">
    <cfRule type="cellIs" dxfId="3062" priority="875" stopIfTrue="1" operator="equal">
      <formula>"REQ"</formula>
    </cfRule>
  </conditionalFormatting>
  <conditionalFormatting sqref="AI66">
    <cfRule type="cellIs" dxfId="3061" priority="874" stopIfTrue="1" operator="equal">
      <formula>"REQ"</formula>
    </cfRule>
  </conditionalFormatting>
  <conditionalFormatting sqref="AI68">
    <cfRule type="cellIs" dxfId="3060" priority="873" stopIfTrue="1" operator="equal">
      <formula>"REQ"</formula>
    </cfRule>
  </conditionalFormatting>
  <conditionalFormatting sqref="U456">
    <cfRule type="cellIs" dxfId="3059" priority="872" stopIfTrue="1" operator="equal">
      <formula>"?"</formula>
    </cfRule>
  </conditionalFormatting>
  <conditionalFormatting sqref="AI325">
    <cfRule type="cellIs" dxfId="3058" priority="871" stopIfTrue="1" operator="equal">
      <formula>"REQ"</formula>
    </cfRule>
  </conditionalFormatting>
  <conditionalFormatting sqref="AI779:AJ779 X779">
    <cfRule type="cellIs" dxfId="3057" priority="870" stopIfTrue="1" operator="equal">
      <formula>"REQ"</formula>
    </cfRule>
  </conditionalFormatting>
  <conditionalFormatting sqref="AH779">
    <cfRule type="cellIs" dxfId="3056" priority="869" stopIfTrue="1" operator="equal">
      <formula>"REQ"</formula>
    </cfRule>
  </conditionalFormatting>
  <conditionalFormatting sqref="AI392">
    <cfRule type="cellIs" dxfId="3055" priority="868" stopIfTrue="1" operator="equal">
      <formula>"REQ"</formula>
    </cfRule>
  </conditionalFormatting>
  <conditionalFormatting sqref="AH699:AJ699 X699">
    <cfRule type="cellIs" dxfId="3054" priority="867" stopIfTrue="1" operator="equal">
      <formula>"REQ"</formula>
    </cfRule>
  </conditionalFormatting>
  <conditionalFormatting sqref="X697 AH697:AJ697">
    <cfRule type="cellIs" dxfId="3053" priority="866" stopIfTrue="1" operator="equal">
      <formula>"REQ"</formula>
    </cfRule>
  </conditionalFormatting>
  <conditionalFormatting sqref="U902">
    <cfRule type="cellIs" dxfId="3052" priority="865" stopIfTrue="1" operator="equal">
      <formula>"?"</formula>
    </cfRule>
  </conditionalFormatting>
  <conditionalFormatting sqref="U824">
    <cfRule type="cellIs" dxfId="3051" priority="863" stopIfTrue="1" operator="equal">
      <formula>"?"</formula>
    </cfRule>
  </conditionalFormatting>
  <conditionalFormatting sqref="X694 AH694 AJ694">
    <cfRule type="cellIs" dxfId="3050" priority="864" stopIfTrue="1" operator="equal">
      <formula>"REQ"</formula>
    </cfRule>
  </conditionalFormatting>
  <conditionalFormatting sqref="U826">
    <cfRule type="cellIs" dxfId="3049" priority="861" stopIfTrue="1" operator="equal">
      <formula>"?"</formula>
    </cfRule>
  </conditionalFormatting>
  <conditionalFormatting sqref="AH696:AJ696 X696">
    <cfRule type="cellIs" dxfId="3048" priority="862" stopIfTrue="1" operator="equal">
      <formula>"REQ"</formula>
    </cfRule>
  </conditionalFormatting>
  <conditionalFormatting sqref="X667 AH667:AJ667">
    <cfRule type="cellIs" dxfId="3047" priority="858" stopIfTrue="1" operator="equal">
      <formula>"REQ"</formula>
    </cfRule>
  </conditionalFormatting>
  <conditionalFormatting sqref="AI366">
    <cfRule type="cellIs" dxfId="3046" priority="860" stopIfTrue="1" operator="equal">
      <formula>"REQ"</formula>
    </cfRule>
  </conditionalFormatting>
  <conditionalFormatting sqref="U498">
    <cfRule type="cellIs" dxfId="3045" priority="859" stopIfTrue="1" operator="equal">
      <formula>"?"</formula>
    </cfRule>
  </conditionalFormatting>
  <conditionalFormatting sqref="X698 AH698:AJ698">
    <cfRule type="cellIs" dxfId="3044" priority="857" stopIfTrue="1" operator="equal">
      <formula>"REQ"</formula>
    </cfRule>
  </conditionalFormatting>
  <conditionalFormatting sqref="AI693">
    <cfRule type="cellIs" dxfId="3043" priority="856" stopIfTrue="1" operator="equal">
      <formula>"REQ"</formula>
    </cfRule>
  </conditionalFormatting>
  <conditionalFormatting sqref="AI694">
    <cfRule type="cellIs" dxfId="3042" priority="855" stopIfTrue="1" operator="equal">
      <formula>"REQ"</formula>
    </cfRule>
  </conditionalFormatting>
  <conditionalFormatting sqref="AI171">
    <cfRule type="cellIs" dxfId="3041" priority="854" stopIfTrue="1" operator="equal">
      <formula>"REQ"</formula>
    </cfRule>
  </conditionalFormatting>
  <conditionalFormatting sqref="U298">
    <cfRule type="cellIs" dxfId="3040" priority="853" stopIfTrue="1" operator="equal">
      <formula>"?"</formula>
    </cfRule>
  </conditionalFormatting>
  <conditionalFormatting sqref="AI124">
    <cfRule type="cellIs" dxfId="3039" priority="852" stopIfTrue="1" operator="equal">
      <formula>"REQ"</formula>
    </cfRule>
  </conditionalFormatting>
  <conditionalFormatting sqref="AI524 AI538:AI548 AI527">
    <cfRule type="cellIs" dxfId="3038" priority="851" stopIfTrue="1" operator="equal">
      <formula>"REQ"</formula>
    </cfRule>
  </conditionalFormatting>
  <conditionalFormatting sqref="AI780:AJ780">
    <cfRule type="cellIs" dxfId="3037" priority="850" stopIfTrue="1" operator="equal">
      <formula>"REQ"</formula>
    </cfRule>
  </conditionalFormatting>
  <conditionalFormatting sqref="AH780">
    <cfRule type="cellIs" dxfId="3036" priority="849" stopIfTrue="1" operator="equal">
      <formula>"REQ"</formula>
    </cfRule>
  </conditionalFormatting>
  <conditionalFormatting sqref="X780">
    <cfRule type="cellIs" dxfId="3035" priority="848" stopIfTrue="1" operator="equal">
      <formula>"REQ"</formula>
    </cfRule>
  </conditionalFormatting>
  <conditionalFormatting sqref="X782 AH782:AI782">
    <cfRule type="cellIs" dxfId="3034" priority="847" stopIfTrue="1" operator="equal">
      <formula>"REQ"</formula>
    </cfRule>
  </conditionalFormatting>
  <conditionalFormatting sqref="U915">
    <cfRule type="cellIs" dxfId="3033" priority="845" stopIfTrue="1" operator="equal">
      <formula>"?"</formula>
    </cfRule>
  </conditionalFormatting>
  <conditionalFormatting sqref="AH787:AJ787 X787">
    <cfRule type="cellIs" dxfId="3032" priority="846" stopIfTrue="1" operator="equal">
      <formula>"REQ"</formula>
    </cfRule>
  </conditionalFormatting>
  <conditionalFormatting sqref="AI385">
    <cfRule type="cellIs" dxfId="3031" priority="844" stopIfTrue="1" operator="equal">
      <formula>"REQ"</formula>
    </cfRule>
  </conditionalFormatting>
  <conditionalFormatting sqref="AI387">
    <cfRule type="cellIs" dxfId="3030" priority="843" stopIfTrue="1" operator="equal">
      <formula>"REQ"</formula>
    </cfRule>
  </conditionalFormatting>
  <conditionalFormatting sqref="U273">
    <cfRule type="cellIs" dxfId="3029" priority="842" stopIfTrue="1" operator="equal">
      <formula>"?"</formula>
    </cfRule>
  </conditionalFormatting>
  <conditionalFormatting sqref="AI146">
    <cfRule type="cellIs" dxfId="3028" priority="841" stopIfTrue="1" operator="equal">
      <formula>"REQ"</formula>
    </cfRule>
  </conditionalFormatting>
  <conditionalFormatting sqref="U917:U918">
    <cfRule type="cellIs" dxfId="3027" priority="839" stopIfTrue="1" operator="equal">
      <formula>"?"</formula>
    </cfRule>
  </conditionalFormatting>
  <conditionalFormatting sqref="AH789:AH790 X789:X790 AJ789:AJ790">
    <cfRule type="cellIs" dxfId="3026" priority="840" stopIfTrue="1" operator="equal">
      <formula>"REQ"</formula>
    </cfRule>
  </conditionalFormatting>
  <conditionalFormatting sqref="AI463">
    <cfRule type="cellIs" dxfId="3025" priority="838" stopIfTrue="1" operator="equal">
      <formula>"REQ"</formula>
    </cfRule>
  </conditionalFormatting>
  <conditionalFormatting sqref="U601">
    <cfRule type="cellIs" dxfId="3024" priority="837" stopIfTrue="1" operator="equal">
      <formula>"?"</formula>
    </cfRule>
  </conditionalFormatting>
  <conditionalFormatting sqref="U461">
    <cfRule type="cellIs" dxfId="3023" priority="836" stopIfTrue="1" operator="equal">
      <formula>"?"</formula>
    </cfRule>
  </conditionalFormatting>
  <conditionalFormatting sqref="AI328:AI334">
    <cfRule type="cellIs" dxfId="3022" priority="835" stopIfTrue="1" operator="equal">
      <formula>"REQ"</formula>
    </cfRule>
  </conditionalFormatting>
  <conditionalFormatting sqref="U462">
    <cfRule type="cellIs" dxfId="3021" priority="834" stopIfTrue="1" operator="equal">
      <formula>"?"</formula>
    </cfRule>
  </conditionalFormatting>
  <conditionalFormatting sqref="U464">
    <cfRule type="cellIs" dxfId="3020" priority="833" stopIfTrue="1" operator="equal">
      <formula>"?"</formula>
    </cfRule>
  </conditionalFormatting>
  <conditionalFormatting sqref="AI465">
    <cfRule type="cellIs" dxfId="3019" priority="832" stopIfTrue="1" operator="equal">
      <formula>"REQ"</formula>
    </cfRule>
  </conditionalFormatting>
  <conditionalFormatting sqref="U603">
    <cfRule type="cellIs" dxfId="3018" priority="831" stopIfTrue="1" operator="equal">
      <formula>"?"</formula>
    </cfRule>
  </conditionalFormatting>
  <conditionalFormatting sqref="AI397">
    <cfRule type="cellIs" dxfId="3017" priority="830" stopIfTrue="1" operator="equal">
      <formula>"REQ"</formula>
    </cfRule>
  </conditionalFormatting>
  <conditionalFormatting sqref="AI122">
    <cfRule type="cellIs" dxfId="3016" priority="829" stopIfTrue="1" operator="equal">
      <formula>"REQ"</formula>
    </cfRule>
  </conditionalFormatting>
  <conditionalFormatting sqref="U905">
    <cfRule type="cellIs" dxfId="3015" priority="828" stopIfTrue="1" operator="equal">
      <formula>"?"</formula>
    </cfRule>
  </conditionalFormatting>
  <conditionalFormatting sqref="AI777:AJ777 X777">
    <cfRule type="cellIs" dxfId="3014" priority="827" stopIfTrue="1" operator="equal">
      <formula>"REQ"</formula>
    </cfRule>
  </conditionalFormatting>
  <conditionalFormatting sqref="AH777">
    <cfRule type="cellIs" dxfId="3013" priority="826" stopIfTrue="1" operator="equal">
      <formula>"REQ"</formula>
    </cfRule>
  </conditionalFormatting>
  <conditionalFormatting sqref="U669:U672">
    <cfRule type="cellIs" dxfId="3012" priority="825" stopIfTrue="1" operator="equal">
      <formula>"?"</formula>
    </cfRule>
  </conditionalFormatting>
  <conditionalFormatting sqref="AI462">
    <cfRule type="cellIs" dxfId="3011" priority="824" stopIfTrue="1" operator="equal">
      <formula>"REQ"</formula>
    </cfRule>
  </conditionalFormatting>
  <conditionalFormatting sqref="U600">
    <cfRule type="cellIs" dxfId="3010" priority="823" stopIfTrue="1" operator="equal">
      <formula>"?"</formula>
    </cfRule>
  </conditionalFormatting>
  <conditionalFormatting sqref="AH1022 X1022">
    <cfRule type="cellIs" dxfId="3009" priority="822" stopIfTrue="1" operator="equal">
      <formula>"REQ"</formula>
    </cfRule>
  </conditionalFormatting>
  <conditionalFormatting sqref="AH913:AJ913 X913">
    <cfRule type="cellIs" dxfId="3008" priority="821" stopIfTrue="1" operator="equal">
      <formula>"REQ"</formula>
    </cfRule>
  </conditionalFormatting>
  <conditionalFormatting sqref="AI154">
    <cfRule type="cellIs" dxfId="3007" priority="820" stopIfTrue="1" operator="equal">
      <formula>"REQ"</formula>
    </cfRule>
  </conditionalFormatting>
  <conditionalFormatting sqref="U281">
    <cfRule type="cellIs" dxfId="3006" priority="819" stopIfTrue="1" operator="equal">
      <formula>"?"</formula>
    </cfRule>
  </conditionalFormatting>
  <conditionalFormatting sqref="U678">
    <cfRule type="cellIs" dxfId="3005" priority="818" stopIfTrue="1" operator="equal">
      <formula>"?"</formula>
    </cfRule>
  </conditionalFormatting>
  <conditionalFormatting sqref="AI101">
    <cfRule type="cellIs" dxfId="3004" priority="817" stopIfTrue="1" operator="equal">
      <formula>"REQ"</formula>
    </cfRule>
  </conditionalFormatting>
  <conditionalFormatting sqref="AI104">
    <cfRule type="cellIs" dxfId="3003" priority="816" stopIfTrue="1" operator="equal">
      <formula>"REQ"</formula>
    </cfRule>
  </conditionalFormatting>
  <conditionalFormatting sqref="X703 AH703:AJ703">
    <cfRule type="cellIs" dxfId="3002" priority="815" stopIfTrue="1" operator="equal">
      <formula>"REQ"</formula>
    </cfRule>
  </conditionalFormatting>
  <conditionalFormatting sqref="AI395">
    <cfRule type="cellIs" dxfId="3001" priority="814" stopIfTrue="1" operator="equal">
      <formula>"REQ"</formula>
    </cfRule>
  </conditionalFormatting>
  <conditionalFormatting sqref="AI394">
    <cfRule type="cellIs" dxfId="3000" priority="813" stopIfTrue="1" operator="equal">
      <formula>"REQ"</formula>
    </cfRule>
  </conditionalFormatting>
  <conditionalFormatting sqref="AI409">
    <cfRule type="cellIs" dxfId="2999" priority="812" stopIfTrue="1" operator="equal">
      <formula>"REQ"</formula>
    </cfRule>
  </conditionalFormatting>
  <conditionalFormatting sqref="U546">
    <cfRule type="cellIs" dxfId="2998" priority="811" stopIfTrue="1" operator="equal">
      <formula>"?"</formula>
    </cfRule>
  </conditionalFormatting>
  <conditionalFormatting sqref="AI406">
    <cfRule type="cellIs" dxfId="2997" priority="810" stopIfTrue="1" operator="equal">
      <formula>"REQ"</formula>
    </cfRule>
  </conditionalFormatting>
  <conditionalFormatting sqref="U547">
    <cfRule type="cellIs" dxfId="2996" priority="809" stopIfTrue="1" operator="equal">
      <formula>"?"</formula>
    </cfRule>
  </conditionalFormatting>
  <conditionalFormatting sqref="AI407">
    <cfRule type="cellIs" dxfId="2995" priority="808" stopIfTrue="1" operator="equal">
      <formula>"REQ"</formula>
    </cfRule>
  </conditionalFormatting>
  <conditionalFormatting sqref="AI404">
    <cfRule type="cellIs" dxfId="2994" priority="807" stopIfTrue="1" operator="equal">
      <formula>"REQ"</formula>
    </cfRule>
  </conditionalFormatting>
  <conditionalFormatting sqref="U991">
    <cfRule type="cellIs" dxfId="2993" priority="805" stopIfTrue="1" operator="equal">
      <formula>"?"</formula>
    </cfRule>
  </conditionalFormatting>
  <conditionalFormatting sqref="AI863:AJ863 X863">
    <cfRule type="cellIs" dxfId="2992" priority="806" stopIfTrue="1" operator="equal">
      <formula>"REQ"</formula>
    </cfRule>
  </conditionalFormatting>
  <conditionalFormatting sqref="AH863">
    <cfRule type="cellIs" dxfId="2991" priority="804" stopIfTrue="1" operator="equal">
      <formula>"REQ"</formula>
    </cfRule>
  </conditionalFormatting>
  <conditionalFormatting sqref="AH915">
    <cfRule type="cellIs" dxfId="2990" priority="803" stopIfTrue="1" operator="equal">
      <formula>"REQ"</formula>
    </cfRule>
  </conditionalFormatting>
  <conditionalFormatting sqref="X915">
    <cfRule type="cellIs" dxfId="2989" priority="802" stopIfTrue="1" operator="equal">
      <formula>"REQ"</formula>
    </cfRule>
  </conditionalFormatting>
  <conditionalFormatting sqref="AI679:AJ679 X679">
    <cfRule type="cellIs" dxfId="2988" priority="801" stopIfTrue="1" operator="equal">
      <formula>"REQ"</formula>
    </cfRule>
  </conditionalFormatting>
  <conditionalFormatting sqref="AH679">
    <cfRule type="cellIs" dxfId="2987" priority="800" stopIfTrue="1" operator="equal">
      <formula>"REQ"</formula>
    </cfRule>
  </conditionalFormatting>
  <conditionalFormatting sqref="X669">
    <cfRule type="cellIs" dxfId="2986" priority="799" stopIfTrue="1" operator="equal">
      <formula>"REQ"</formula>
    </cfRule>
  </conditionalFormatting>
  <conditionalFormatting sqref="AH669">
    <cfRule type="cellIs" dxfId="2985" priority="798" stopIfTrue="1" operator="equal">
      <formula>"REQ"</formula>
    </cfRule>
  </conditionalFormatting>
  <conditionalFormatting sqref="AI89">
    <cfRule type="cellIs" dxfId="2984" priority="797" stopIfTrue="1" operator="equal">
      <formula>"REQ"</formula>
    </cfRule>
  </conditionalFormatting>
  <conditionalFormatting sqref="U727:U728">
    <cfRule type="cellIs" dxfId="2983" priority="795" stopIfTrue="1" operator="equal">
      <formula>"?"</formula>
    </cfRule>
  </conditionalFormatting>
  <conditionalFormatting sqref="X599:X600 AI599:AJ600">
    <cfRule type="cellIs" dxfId="2982" priority="796" stopIfTrue="1" operator="equal">
      <formula>"REQ"</formula>
    </cfRule>
  </conditionalFormatting>
  <conditionalFormatting sqref="AH599:AH600">
    <cfRule type="cellIs" dxfId="2981" priority="794" stopIfTrue="1" operator="equal">
      <formula>"REQ"</formula>
    </cfRule>
  </conditionalFormatting>
  <conditionalFormatting sqref="U1016">
    <cfRule type="cellIs" dxfId="2980" priority="792" stopIfTrue="1" operator="equal">
      <formula>"?"</formula>
    </cfRule>
  </conditionalFormatting>
  <conditionalFormatting sqref="AH888:AJ888 X888">
    <cfRule type="cellIs" dxfId="2979" priority="793" stopIfTrue="1" operator="equal">
      <formula>"REQ"</formula>
    </cfRule>
  </conditionalFormatting>
  <conditionalFormatting sqref="X663 AH663:AJ663">
    <cfRule type="cellIs" dxfId="2978" priority="791" stopIfTrue="1" operator="equal">
      <formula>"REQ"</formula>
    </cfRule>
  </conditionalFormatting>
  <conditionalFormatting sqref="X665 AH665:AJ665">
    <cfRule type="cellIs" dxfId="2977" priority="790" stopIfTrue="1" operator="equal">
      <formula>"REQ"</formula>
    </cfRule>
  </conditionalFormatting>
  <conditionalFormatting sqref="X865 AI865:AJ865">
    <cfRule type="cellIs" dxfId="2976" priority="789" stopIfTrue="1" operator="equal">
      <formula>"REQ"</formula>
    </cfRule>
  </conditionalFormatting>
  <conditionalFormatting sqref="AH865">
    <cfRule type="cellIs" dxfId="2975" priority="788" stopIfTrue="1" operator="equal">
      <formula>"REQ"</formula>
    </cfRule>
  </conditionalFormatting>
  <conditionalFormatting sqref="AI682:AJ682">
    <cfRule type="cellIs" dxfId="2974" priority="787" stopIfTrue="1" operator="equal">
      <formula>"REQ"</formula>
    </cfRule>
  </conditionalFormatting>
  <conditionalFormatting sqref="AH682">
    <cfRule type="cellIs" dxfId="2973" priority="786" stopIfTrue="1" operator="equal">
      <formula>"REQ"</formula>
    </cfRule>
  </conditionalFormatting>
  <conditionalFormatting sqref="X682">
    <cfRule type="cellIs" dxfId="2972" priority="785" stopIfTrue="1" operator="equal">
      <formula>"REQ"</formula>
    </cfRule>
  </conditionalFormatting>
  <conditionalFormatting sqref="AI85">
    <cfRule type="cellIs" dxfId="2971" priority="784" stopIfTrue="1" operator="equal">
      <formula>"REQ"</formula>
    </cfRule>
  </conditionalFormatting>
  <conditionalFormatting sqref="U964">
    <cfRule type="cellIs" dxfId="2970" priority="783" stopIfTrue="1" operator="equal">
      <formula>"?"</formula>
    </cfRule>
  </conditionalFormatting>
  <conditionalFormatting sqref="U730:U735">
    <cfRule type="cellIs" dxfId="2969" priority="781" stopIfTrue="1" operator="equal">
      <formula>"?"</formula>
    </cfRule>
  </conditionalFormatting>
  <conditionalFormatting sqref="X602 AI602:AJ602">
    <cfRule type="cellIs" dxfId="2968" priority="782" stopIfTrue="1" operator="equal">
      <formula>"REQ"</formula>
    </cfRule>
  </conditionalFormatting>
  <conditionalFormatting sqref="AH602">
    <cfRule type="cellIs" dxfId="2967" priority="780" stopIfTrue="1" operator="equal">
      <formula>"REQ"</formula>
    </cfRule>
  </conditionalFormatting>
  <conditionalFormatting sqref="AI350">
    <cfRule type="cellIs" dxfId="2966" priority="779" stopIfTrue="1" operator="equal">
      <formula>"REQ"</formula>
    </cfRule>
  </conditionalFormatting>
  <conditionalFormatting sqref="AI35">
    <cfRule type="cellIs" dxfId="2965" priority="778" stopIfTrue="1" operator="equal">
      <formula>"REQ"</formula>
    </cfRule>
  </conditionalFormatting>
  <conditionalFormatting sqref="U334">
    <cfRule type="cellIs" dxfId="2964" priority="776" stopIfTrue="1" operator="equal">
      <formula>"?"</formula>
    </cfRule>
  </conditionalFormatting>
  <conditionalFormatting sqref="AI32">
    <cfRule type="cellIs" dxfId="2963" priority="777" stopIfTrue="1" operator="equal">
      <formula>"REQ"</formula>
    </cfRule>
  </conditionalFormatting>
  <conditionalFormatting sqref="AI201">
    <cfRule type="cellIs" dxfId="2962" priority="775" stopIfTrue="1" operator="equal">
      <formula>"REQ"</formula>
    </cfRule>
  </conditionalFormatting>
  <conditionalFormatting sqref="AI411:AI412">
    <cfRule type="cellIs" dxfId="2961" priority="774" stopIfTrue="1" operator="equal">
      <formula>"REQ"</formula>
    </cfRule>
  </conditionalFormatting>
  <conditionalFormatting sqref="AI414:AI415">
    <cfRule type="cellIs" dxfId="2960" priority="773" stopIfTrue="1" operator="equal">
      <formula>"REQ"</formula>
    </cfRule>
  </conditionalFormatting>
  <conditionalFormatting sqref="U555">
    <cfRule type="cellIs" dxfId="2959" priority="772" stopIfTrue="1" operator="equal">
      <formula>"?"</formula>
    </cfRule>
  </conditionalFormatting>
  <conditionalFormatting sqref="AI484">
    <cfRule type="cellIs" dxfId="2958" priority="771" stopIfTrue="1" operator="equal">
      <formula>"REQ"</formula>
    </cfRule>
  </conditionalFormatting>
  <conditionalFormatting sqref="AI485">
    <cfRule type="cellIs" dxfId="2957" priority="770" stopIfTrue="1" operator="equal">
      <formula>"REQ"</formula>
    </cfRule>
  </conditionalFormatting>
  <conditionalFormatting sqref="U694 U712 U714:U715 U707:U709">
    <cfRule type="cellIs" dxfId="2956" priority="768" stopIfTrue="1" operator="equal">
      <formula>"?"</formula>
    </cfRule>
  </conditionalFormatting>
  <conditionalFormatting sqref="AI564:AJ564 X564">
    <cfRule type="cellIs" dxfId="2955" priority="769" stopIfTrue="1" operator="equal">
      <formula>"REQ"</formula>
    </cfRule>
  </conditionalFormatting>
  <conditionalFormatting sqref="AH564">
    <cfRule type="cellIs" dxfId="2954" priority="767" stopIfTrue="1" operator="equal">
      <formula>"REQ"</formula>
    </cfRule>
  </conditionalFormatting>
  <conditionalFormatting sqref="U958">
    <cfRule type="cellIs" dxfId="2953" priority="766" stopIfTrue="1" operator="equal">
      <formula>"?"</formula>
    </cfRule>
  </conditionalFormatting>
  <conditionalFormatting sqref="U959">
    <cfRule type="cellIs" dxfId="2952" priority="765" stopIfTrue="1" operator="equal">
      <formula>"?"</formula>
    </cfRule>
  </conditionalFormatting>
  <conditionalFormatting sqref="U947">
    <cfRule type="cellIs" dxfId="2951" priority="763" stopIfTrue="1" operator="equal">
      <formula>"?"</formula>
    </cfRule>
  </conditionalFormatting>
  <conditionalFormatting sqref="X819 AH819:AJ819">
    <cfRule type="cellIs" dxfId="2950" priority="764" stopIfTrue="1" operator="equal">
      <formula>"REQ"</formula>
    </cfRule>
  </conditionalFormatting>
  <conditionalFormatting sqref="X891 AH891:AJ891">
    <cfRule type="cellIs" dxfId="2949" priority="762" stopIfTrue="1" operator="equal">
      <formula>"REQ"</formula>
    </cfRule>
  </conditionalFormatting>
  <conditionalFormatting sqref="AI13">
    <cfRule type="cellIs" dxfId="2948" priority="761" stopIfTrue="1" operator="equal">
      <formula>"REQ"</formula>
    </cfRule>
  </conditionalFormatting>
  <conditionalFormatting sqref="AI77">
    <cfRule type="cellIs" dxfId="2947" priority="760" stopIfTrue="1" operator="equal">
      <formula>"REQ"</formula>
    </cfRule>
  </conditionalFormatting>
  <conditionalFormatting sqref="AI80">
    <cfRule type="cellIs" dxfId="2946" priority="759" stopIfTrue="1" operator="equal">
      <formula>"REQ"</formula>
    </cfRule>
  </conditionalFormatting>
  <conditionalFormatting sqref="AI476">
    <cfRule type="cellIs" dxfId="2945" priority="758" stopIfTrue="1" operator="equal">
      <formula>"REQ"</formula>
    </cfRule>
  </conditionalFormatting>
  <conditionalFormatting sqref="AH1024 X1024">
    <cfRule type="cellIs" dxfId="2944" priority="757" stopIfTrue="1" operator="equal">
      <formula>"REQ"</formula>
    </cfRule>
  </conditionalFormatting>
  <conditionalFormatting sqref="AH938 X938">
    <cfRule type="cellIs" dxfId="2943" priority="756" stopIfTrue="1" operator="equal">
      <formula>"REQ"</formula>
    </cfRule>
  </conditionalFormatting>
  <conditionalFormatting sqref="AI441">
    <cfRule type="cellIs" dxfId="2942" priority="755" stopIfTrue="1" operator="equal">
      <formula>"REQ"</formula>
    </cfRule>
  </conditionalFormatting>
  <conditionalFormatting sqref="U581:U583 U585:U587">
    <cfRule type="cellIs" dxfId="2941" priority="754" stopIfTrue="1" operator="equal">
      <formula>"?"</formula>
    </cfRule>
  </conditionalFormatting>
  <conditionalFormatting sqref="AI475">
    <cfRule type="cellIs" dxfId="2940" priority="753" stopIfTrue="1" operator="equal">
      <formula>"REQ"</formula>
    </cfRule>
  </conditionalFormatting>
  <conditionalFormatting sqref="U775">
    <cfRule type="cellIs" dxfId="2939" priority="751" stopIfTrue="1" operator="equal">
      <formula>"?"</formula>
    </cfRule>
  </conditionalFormatting>
  <conditionalFormatting sqref="AH645:AJ645 X645">
    <cfRule type="cellIs" dxfId="2938" priority="752" stopIfTrue="1" operator="equal">
      <formula>"REQ"</formula>
    </cfRule>
  </conditionalFormatting>
  <conditionalFormatting sqref="AI565:AJ565 X565">
    <cfRule type="cellIs" dxfId="2937" priority="750" stopIfTrue="1" operator="equal">
      <formula>"REQ"</formula>
    </cfRule>
  </conditionalFormatting>
  <conditionalFormatting sqref="AH565">
    <cfRule type="cellIs" dxfId="2936" priority="749" stopIfTrue="1" operator="equal">
      <formula>"REQ"</formula>
    </cfRule>
  </conditionalFormatting>
  <conditionalFormatting sqref="AI442">
    <cfRule type="cellIs" dxfId="2935" priority="748" stopIfTrue="1" operator="equal">
      <formula>"REQ"</formula>
    </cfRule>
  </conditionalFormatting>
  <conditionalFormatting sqref="U582:U583 U585:U587">
    <cfRule type="cellIs" dxfId="2934" priority="747" stopIfTrue="1" operator="equal">
      <formula>"?"</formula>
    </cfRule>
  </conditionalFormatting>
  <conditionalFormatting sqref="U758">
    <cfRule type="cellIs" dxfId="2933" priority="745" stopIfTrue="1" operator="equal">
      <formula>"?"</formula>
    </cfRule>
  </conditionalFormatting>
  <conditionalFormatting sqref="AI628:AJ628 X628">
    <cfRule type="cellIs" dxfId="2932" priority="746" stopIfTrue="1" operator="equal">
      <formula>"REQ"</formula>
    </cfRule>
  </conditionalFormatting>
  <conditionalFormatting sqref="AH628">
    <cfRule type="cellIs" dxfId="2931" priority="744" stopIfTrue="1" operator="equal">
      <formula>"REQ"</formula>
    </cfRule>
  </conditionalFormatting>
  <conditionalFormatting sqref="U899">
    <cfRule type="cellIs" dxfId="2930" priority="742" stopIfTrue="1" operator="equal">
      <formula>"?"</formula>
    </cfRule>
  </conditionalFormatting>
  <conditionalFormatting sqref="AI771:AJ771 X771">
    <cfRule type="cellIs" dxfId="2929" priority="743" stopIfTrue="1" operator="equal">
      <formula>"REQ"</formula>
    </cfRule>
  </conditionalFormatting>
  <conditionalFormatting sqref="AH771">
    <cfRule type="cellIs" dxfId="2928" priority="741" stopIfTrue="1" operator="equal">
      <formula>"REQ"</formula>
    </cfRule>
  </conditionalFormatting>
  <conditionalFormatting sqref="U901">
    <cfRule type="cellIs" dxfId="2927" priority="739" stopIfTrue="1" operator="equal">
      <formula>"?"</formula>
    </cfRule>
  </conditionalFormatting>
  <conditionalFormatting sqref="X773 AI773:AJ773">
    <cfRule type="cellIs" dxfId="2926" priority="740" stopIfTrue="1" operator="equal">
      <formula>"REQ"</formula>
    </cfRule>
  </conditionalFormatting>
  <conditionalFormatting sqref="AH773">
    <cfRule type="cellIs" dxfId="2925" priority="738" stopIfTrue="1" operator="equal">
      <formula>"REQ"</formula>
    </cfRule>
  </conditionalFormatting>
  <conditionalFormatting sqref="U776:U792">
    <cfRule type="cellIs" dxfId="2924" priority="736" stopIfTrue="1" operator="equal">
      <formula>"?"</formula>
    </cfRule>
  </conditionalFormatting>
  <conditionalFormatting sqref="AH646:AJ646 X646">
    <cfRule type="cellIs" dxfId="2923" priority="737" stopIfTrue="1" operator="equal">
      <formula>"REQ"</formula>
    </cfRule>
  </conditionalFormatting>
  <conditionalFormatting sqref="U744">
    <cfRule type="cellIs" dxfId="2922" priority="734" stopIfTrue="1" operator="equal">
      <formula>"?"</formula>
    </cfRule>
  </conditionalFormatting>
  <conditionalFormatting sqref="AI616:AJ616 X616">
    <cfRule type="cellIs" dxfId="2921" priority="735" stopIfTrue="1" operator="equal">
      <formula>"REQ"</formula>
    </cfRule>
  </conditionalFormatting>
  <conditionalFormatting sqref="AH616">
    <cfRule type="cellIs" dxfId="2920" priority="733" stopIfTrue="1" operator="equal">
      <formula>"REQ"</formula>
    </cfRule>
  </conditionalFormatting>
  <conditionalFormatting sqref="U773">
    <cfRule type="cellIs" dxfId="2919" priority="731" stopIfTrue="1" operator="equal">
      <formula>"?"</formula>
    </cfRule>
  </conditionalFormatting>
  <conditionalFormatting sqref="AH643:AJ643 X643">
    <cfRule type="cellIs" dxfId="2918" priority="732" stopIfTrue="1" operator="equal">
      <formula>"REQ"</formula>
    </cfRule>
  </conditionalFormatting>
  <conditionalFormatting sqref="AI566:AJ566 X566">
    <cfRule type="cellIs" dxfId="2917" priority="730" stopIfTrue="1" operator="equal">
      <formula>"REQ"</formula>
    </cfRule>
  </conditionalFormatting>
  <conditionalFormatting sqref="AH566">
    <cfRule type="cellIs" dxfId="2916" priority="729" stopIfTrue="1" operator="equal">
      <formula>"REQ"</formula>
    </cfRule>
  </conditionalFormatting>
  <conditionalFormatting sqref="AI374">
    <cfRule type="cellIs" dxfId="2915" priority="728" stopIfTrue="1" operator="equal">
      <formula>"REQ"</formula>
    </cfRule>
  </conditionalFormatting>
  <conditionalFormatting sqref="U507">
    <cfRule type="cellIs" dxfId="2914" priority="725" stopIfTrue="1" operator="equal">
      <formula>"?"</formula>
    </cfRule>
  </conditionalFormatting>
  <conditionalFormatting sqref="U506">
    <cfRule type="cellIs" dxfId="2913" priority="727" stopIfTrue="1" operator="equal">
      <formula>"?"</formula>
    </cfRule>
  </conditionalFormatting>
  <conditionalFormatting sqref="AI375">
    <cfRule type="cellIs" dxfId="2912" priority="726" stopIfTrue="1" operator="equal">
      <formula>"REQ"</formula>
    </cfRule>
  </conditionalFormatting>
  <conditionalFormatting sqref="AI400">
    <cfRule type="cellIs" dxfId="2911" priority="724" stopIfTrue="1" operator="equal">
      <formula>"REQ"</formula>
    </cfRule>
  </conditionalFormatting>
  <conditionalFormatting sqref="U540">
    <cfRule type="cellIs" dxfId="2910" priority="723" stopIfTrue="1" operator="equal">
      <formula>"?"</formula>
    </cfRule>
  </conditionalFormatting>
  <conditionalFormatting sqref="AI403">
    <cfRule type="cellIs" dxfId="2909" priority="722" stopIfTrue="1" operator="equal">
      <formula>"REQ"</formula>
    </cfRule>
  </conditionalFormatting>
  <conditionalFormatting sqref="U543">
    <cfRule type="cellIs" dxfId="2908" priority="720" stopIfTrue="1" operator="equal">
      <formula>"?"</formula>
    </cfRule>
  </conditionalFormatting>
  <conditionalFormatting sqref="U542">
    <cfRule type="cellIs" dxfId="2907" priority="721" stopIfTrue="1" operator="equal">
      <formula>"?"</formula>
    </cfRule>
  </conditionalFormatting>
  <conditionalFormatting sqref="U950">
    <cfRule type="cellIs" dxfId="2906" priority="718" stopIfTrue="1" operator="equal">
      <formula>"?"</formula>
    </cfRule>
  </conditionalFormatting>
  <conditionalFormatting sqref="AH822:AJ822">
    <cfRule type="cellIs" dxfId="2905" priority="719" stopIfTrue="1" operator="equal">
      <formula>"REQ"</formula>
    </cfRule>
  </conditionalFormatting>
  <conditionalFormatting sqref="X822">
    <cfRule type="cellIs" dxfId="2904" priority="717" stopIfTrue="1" operator="equal">
      <formula>"REQ"</formula>
    </cfRule>
  </conditionalFormatting>
  <conditionalFormatting sqref="AI788:AI790">
    <cfRule type="cellIs" dxfId="2903" priority="716" stopIfTrue="1" operator="equal">
      <formula>"REQ"</formula>
    </cfRule>
  </conditionalFormatting>
  <conditionalFormatting sqref="U954:U956">
    <cfRule type="cellIs" dxfId="2902" priority="715" stopIfTrue="1" operator="equal">
      <formula>"?"</formula>
    </cfRule>
  </conditionalFormatting>
  <conditionalFormatting sqref="AI401">
    <cfRule type="cellIs" dxfId="2901" priority="714" stopIfTrue="1" operator="equal">
      <formula>"REQ"</formula>
    </cfRule>
  </conditionalFormatting>
  <conditionalFormatting sqref="AI445">
    <cfRule type="cellIs" dxfId="2900" priority="713" stopIfTrue="1" operator="equal">
      <formula>"REQ"</formula>
    </cfRule>
  </conditionalFormatting>
  <conditionalFormatting sqref="AI443">
    <cfRule type="cellIs" dxfId="2899" priority="712" stopIfTrue="1" operator="equal">
      <formula>"REQ"</formula>
    </cfRule>
  </conditionalFormatting>
  <conditionalFormatting sqref="U583">
    <cfRule type="cellIs" dxfId="2898" priority="711" stopIfTrue="1" operator="equal">
      <formula>"?"</formula>
    </cfRule>
  </conditionalFormatting>
  <conditionalFormatting sqref="AI448">
    <cfRule type="cellIs" dxfId="2897" priority="710" stopIfTrue="1" operator="equal">
      <formula>"REQ"</formula>
    </cfRule>
  </conditionalFormatting>
  <conditionalFormatting sqref="U589">
    <cfRule type="cellIs" dxfId="2896" priority="709" stopIfTrue="1" operator="equal">
      <formula>"?"</formula>
    </cfRule>
  </conditionalFormatting>
  <conditionalFormatting sqref="U927">
    <cfRule type="cellIs" dxfId="2895" priority="707" stopIfTrue="1" operator="equal">
      <formula>"?"</formula>
    </cfRule>
  </conditionalFormatting>
  <conditionalFormatting sqref="AH799:AJ799">
    <cfRule type="cellIs" dxfId="2894" priority="708" stopIfTrue="1" operator="equal">
      <formula>"REQ"</formula>
    </cfRule>
  </conditionalFormatting>
  <conditionalFormatting sqref="X799">
    <cfRule type="cellIs" dxfId="2893" priority="706" stopIfTrue="1" operator="equal">
      <formula>"REQ"</formula>
    </cfRule>
  </conditionalFormatting>
  <conditionalFormatting sqref="AI112">
    <cfRule type="cellIs" dxfId="2892" priority="705" stopIfTrue="1" operator="equal">
      <formula>"REQ"</formula>
    </cfRule>
  </conditionalFormatting>
  <conditionalFormatting sqref="X892 AH892:AJ892">
    <cfRule type="cellIs" dxfId="2891" priority="704" stopIfTrue="1" operator="equal">
      <formula>"REQ"</formula>
    </cfRule>
  </conditionalFormatting>
  <conditionalFormatting sqref="U568">
    <cfRule type="cellIs" dxfId="2890" priority="703" stopIfTrue="1" operator="equal">
      <formula>"?"</formula>
    </cfRule>
  </conditionalFormatting>
  <conditionalFormatting sqref="U577">
    <cfRule type="cellIs" dxfId="2889" priority="702" stopIfTrue="1" operator="equal">
      <formula>"?"</formula>
    </cfRule>
  </conditionalFormatting>
  <conditionalFormatting sqref="U593">
    <cfRule type="cellIs" dxfId="2888" priority="697" stopIfTrue="1" operator="equal">
      <formula>"?"</formula>
    </cfRule>
  </conditionalFormatting>
  <conditionalFormatting sqref="AI437">
    <cfRule type="cellIs" dxfId="2887" priority="701" stopIfTrue="1" operator="equal">
      <formula>"REQ"</formula>
    </cfRule>
  </conditionalFormatting>
  <conditionalFormatting sqref="U592">
    <cfRule type="cellIs" dxfId="2886" priority="695" stopIfTrue="1" operator="equal">
      <formula>"?"</formula>
    </cfRule>
  </conditionalFormatting>
  <conditionalFormatting sqref="AI436">
    <cfRule type="cellIs" dxfId="2885" priority="700" stopIfTrue="1" operator="equal">
      <formula>"REQ"</formula>
    </cfRule>
  </conditionalFormatting>
  <conditionalFormatting sqref="U591">
    <cfRule type="cellIs" dxfId="2884" priority="693" stopIfTrue="1" operator="equal">
      <formula>"?"</formula>
    </cfRule>
  </conditionalFormatting>
  <conditionalFormatting sqref="AI435">
    <cfRule type="cellIs" dxfId="2883" priority="699" stopIfTrue="1" operator="equal">
      <formula>"REQ"</formula>
    </cfRule>
  </conditionalFormatting>
  <conditionalFormatting sqref="AI453">
    <cfRule type="cellIs" dxfId="2882" priority="698" stopIfTrue="1" operator="equal">
      <formula>"REQ"</formula>
    </cfRule>
  </conditionalFormatting>
  <conditionalFormatting sqref="AI452">
    <cfRule type="cellIs" dxfId="2881" priority="696" stopIfTrue="1" operator="equal">
      <formula>"REQ"</formula>
    </cfRule>
  </conditionalFormatting>
  <conditionalFormatting sqref="AI451">
    <cfRule type="cellIs" dxfId="2880" priority="694" stopIfTrue="1" operator="equal">
      <formula>"REQ"</formula>
    </cfRule>
  </conditionalFormatting>
  <conditionalFormatting sqref="AI126">
    <cfRule type="cellIs" dxfId="2879" priority="692" stopIfTrue="1" operator="equal">
      <formula>"REQ"</formula>
    </cfRule>
  </conditionalFormatting>
  <conditionalFormatting sqref="AJ783">
    <cfRule type="cellIs" dxfId="2878" priority="691" stopIfTrue="1" operator="equal">
      <formula>"REQ"</formula>
    </cfRule>
  </conditionalFormatting>
  <conditionalFormatting sqref="AJ782">
    <cfRule type="cellIs" dxfId="2877" priority="690" stopIfTrue="1" operator="equal">
      <formula>"REQ"</formula>
    </cfRule>
  </conditionalFormatting>
  <conditionalFormatting sqref="U820">
    <cfRule type="cellIs" dxfId="2876" priority="688" stopIfTrue="1" operator="equal">
      <formula>"?"</formula>
    </cfRule>
  </conditionalFormatting>
  <conditionalFormatting sqref="X690 AH690:AJ690">
    <cfRule type="cellIs" dxfId="2875" priority="689" stopIfTrue="1" operator="equal">
      <formula>"REQ"</formula>
    </cfRule>
  </conditionalFormatting>
  <conditionalFormatting sqref="U556">
    <cfRule type="cellIs" dxfId="2874" priority="687" stopIfTrue="1" operator="equal">
      <formula>"?"</formula>
    </cfRule>
  </conditionalFormatting>
  <conditionalFormatting sqref="U557">
    <cfRule type="cellIs" dxfId="2873" priority="686" stopIfTrue="1" operator="equal">
      <formula>"?"</formula>
    </cfRule>
  </conditionalFormatting>
  <conditionalFormatting sqref="U563">
    <cfRule type="cellIs" dxfId="2872" priority="685" stopIfTrue="1" operator="equal">
      <formula>"?"</formula>
    </cfRule>
  </conditionalFormatting>
  <conditionalFormatting sqref="U562">
    <cfRule type="cellIs" dxfId="2871" priority="684" stopIfTrue="1" operator="equal">
      <formula>"?"</formula>
    </cfRule>
  </conditionalFormatting>
  <conditionalFormatting sqref="AI173">
    <cfRule type="cellIs" dxfId="2870" priority="683" stopIfTrue="1" operator="equal">
      <formula>"REQ"</formula>
    </cfRule>
  </conditionalFormatting>
  <conditionalFormatting sqref="U300:U306">
    <cfRule type="cellIs" dxfId="2869" priority="682" stopIfTrue="1" operator="equal">
      <formula>"?"</formula>
    </cfRule>
  </conditionalFormatting>
  <conditionalFormatting sqref="U937">
    <cfRule type="cellIs" dxfId="2868" priority="680" stopIfTrue="1" operator="equal">
      <formula>"?"</formula>
    </cfRule>
  </conditionalFormatting>
  <conditionalFormatting sqref="X809 AH809:AJ809">
    <cfRule type="cellIs" dxfId="2867" priority="681" stopIfTrue="1" operator="equal">
      <formula>"REQ"</formula>
    </cfRule>
  </conditionalFormatting>
  <conditionalFormatting sqref="AI490">
    <cfRule type="cellIs" dxfId="2866" priority="679" stopIfTrue="1" operator="equal">
      <formula>"REQ"</formula>
    </cfRule>
  </conditionalFormatting>
  <conditionalFormatting sqref="U630">
    <cfRule type="cellIs" dxfId="2865" priority="677" stopIfTrue="1" operator="equal">
      <formula>"?"</formula>
    </cfRule>
  </conditionalFormatting>
  <conditionalFormatting sqref="AI492">
    <cfRule type="cellIs" dxfId="2864" priority="678" stopIfTrue="1" operator="equal">
      <formula>"REQ"</formula>
    </cfRule>
  </conditionalFormatting>
  <conditionalFormatting sqref="U1060:U1064 U1067">
    <cfRule type="cellIs" dxfId="2863" priority="675" stopIfTrue="1" operator="equal">
      <formula>"?"</formula>
    </cfRule>
  </conditionalFormatting>
  <conditionalFormatting sqref="AH911:AJ911 X911">
    <cfRule type="cellIs" dxfId="2862" priority="676" stopIfTrue="1" operator="equal">
      <formula>"REQ"</formula>
    </cfRule>
  </conditionalFormatting>
  <conditionalFormatting sqref="AI54">
    <cfRule type="cellIs" dxfId="2861" priority="674" stopIfTrue="1" operator="equal">
      <formula>"REQ"</formula>
    </cfRule>
  </conditionalFormatting>
  <conditionalFormatting sqref="AI57">
    <cfRule type="cellIs" dxfId="2860" priority="673" stopIfTrue="1" operator="equal">
      <formula>"REQ"</formula>
    </cfRule>
  </conditionalFormatting>
  <conditionalFormatting sqref="AH978">
    <cfRule type="cellIs" dxfId="2859" priority="672" stopIfTrue="1" operator="equal">
      <formula>"REQ"</formula>
    </cfRule>
  </conditionalFormatting>
  <conditionalFormatting sqref="X978">
    <cfRule type="cellIs" dxfId="2858" priority="671" stopIfTrue="1" operator="equal">
      <formula>"REQ"</formula>
    </cfRule>
  </conditionalFormatting>
  <conditionalFormatting sqref="AI431">
    <cfRule type="cellIs" dxfId="2857" priority="670" stopIfTrue="1" operator="equal">
      <formula>"REQ"</formula>
    </cfRule>
  </conditionalFormatting>
  <conditionalFormatting sqref="AI430">
    <cfRule type="cellIs" dxfId="2856" priority="669" stopIfTrue="1" operator="equal">
      <formula>"REQ"</formula>
    </cfRule>
  </conditionalFormatting>
  <conditionalFormatting sqref="AI429">
    <cfRule type="cellIs" dxfId="2855" priority="668" stopIfTrue="1" operator="equal">
      <formula>"REQ"</formula>
    </cfRule>
  </conditionalFormatting>
  <conditionalFormatting sqref="AI428">
    <cfRule type="cellIs" dxfId="2854" priority="667" stopIfTrue="1" operator="equal">
      <formula>"REQ"</formula>
    </cfRule>
  </conditionalFormatting>
  <conditionalFormatting sqref="U769">
    <cfRule type="cellIs" dxfId="2853" priority="665" stopIfTrue="1" operator="equal">
      <formula>"?"</formula>
    </cfRule>
  </conditionalFormatting>
  <conditionalFormatting sqref="AH639:AJ639 X639">
    <cfRule type="cellIs" dxfId="2852" priority="666" stopIfTrue="1" operator="equal">
      <formula>"REQ"</formula>
    </cfRule>
  </conditionalFormatting>
  <conditionalFormatting sqref="AI459">
    <cfRule type="cellIs" dxfId="2851" priority="664" stopIfTrue="1" operator="equal">
      <formula>"REQ"</formula>
    </cfRule>
  </conditionalFormatting>
  <conditionalFormatting sqref="U596">
    <cfRule type="cellIs" dxfId="2850" priority="663" stopIfTrue="1" operator="equal">
      <formula>"?"</formula>
    </cfRule>
  </conditionalFormatting>
  <conditionalFormatting sqref="AI758:AJ758 X758">
    <cfRule type="cellIs" dxfId="2849" priority="662" stopIfTrue="1" operator="equal">
      <formula>"REQ"</formula>
    </cfRule>
  </conditionalFormatting>
  <conditionalFormatting sqref="AH758">
    <cfRule type="cellIs" dxfId="2848" priority="661" stopIfTrue="1" operator="equal">
      <formula>"REQ"</formula>
    </cfRule>
  </conditionalFormatting>
  <conditionalFormatting sqref="U480 U493 U500 U544 U554 U1068 U635:U646 U483:U486">
    <cfRule type="cellIs" dxfId="2847" priority="660" stopIfTrue="1" operator="equal">
      <formula>"?"</formula>
    </cfRule>
  </conditionalFormatting>
  <conditionalFormatting sqref="U481">
    <cfRule type="cellIs" dxfId="2846" priority="659" stopIfTrue="1" operator="equal">
      <formula>"?"</formula>
    </cfRule>
  </conditionalFormatting>
  <conditionalFormatting sqref="U478">
    <cfRule type="cellIs" dxfId="2845" priority="658" stopIfTrue="1" operator="equal">
      <formula>"?"</formula>
    </cfRule>
  </conditionalFormatting>
  <conditionalFormatting sqref="U764">
    <cfRule type="cellIs" dxfId="2844" priority="656" stopIfTrue="1" operator="equal">
      <formula>"?"</formula>
    </cfRule>
  </conditionalFormatting>
  <conditionalFormatting sqref="X634 AI634:AJ634">
    <cfRule type="cellIs" dxfId="2843" priority="657" stopIfTrue="1" operator="equal">
      <formula>"REQ"</formula>
    </cfRule>
  </conditionalFormatting>
  <conditionalFormatting sqref="AH634">
    <cfRule type="cellIs" dxfId="2842" priority="655" stopIfTrue="1" operator="equal">
      <formula>"REQ"</formula>
    </cfRule>
  </conditionalFormatting>
  <conditionalFormatting sqref="AI426">
    <cfRule type="cellIs" dxfId="2841" priority="654" stopIfTrue="1" operator="equal">
      <formula>"REQ"</formula>
    </cfRule>
  </conditionalFormatting>
  <conditionalFormatting sqref="AI425">
    <cfRule type="cellIs" dxfId="2840" priority="653" stopIfTrue="1" operator="equal">
      <formula>"REQ"</formula>
    </cfRule>
  </conditionalFormatting>
  <conditionalFormatting sqref="U698:U706">
    <cfRule type="cellIs" dxfId="2839" priority="651" stopIfTrue="1" operator="equal">
      <formula>"?"</formula>
    </cfRule>
  </conditionalFormatting>
  <conditionalFormatting sqref="X567 AI567:AJ567">
    <cfRule type="cellIs" dxfId="2838" priority="652" stopIfTrue="1" operator="equal">
      <formula>"REQ"</formula>
    </cfRule>
  </conditionalFormatting>
  <conditionalFormatting sqref="AH567">
    <cfRule type="cellIs" dxfId="2837" priority="650" stopIfTrue="1" operator="equal">
      <formula>"REQ"</formula>
    </cfRule>
  </conditionalFormatting>
  <conditionalFormatting sqref="U699">
    <cfRule type="cellIs" dxfId="2836" priority="648" stopIfTrue="1" operator="equal">
      <formula>"?"</formula>
    </cfRule>
  </conditionalFormatting>
  <conditionalFormatting sqref="X569 AI569:AJ569">
    <cfRule type="cellIs" dxfId="2835" priority="649" stopIfTrue="1" operator="equal">
      <formula>"REQ"</formula>
    </cfRule>
  </conditionalFormatting>
  <conditionalFormatting sqref="AH569">
    <cfRule type="cellIs" dxfId="2834" priority="647" stopIfTrue="1" operator="equal">
      <formula>"REQ"</formula>
    </cfRule>
  </conditionalFormatting>
  <conditionalFormatting sqref="X741 AI741:AJ741">
    <cfRule type="cellIs" dxfId="2833" priority="646" stopIfTrue="1" operator="equal">
      <formula>"REQ"</formula>
    </cfRule>
  </conditionalFormatting>
  <conditionalFormatting sqref="AH741">
    <cfRule type="cellIs" dxfId="2832" priority="645" stopIfTrue="1" operator="equal">
      <formula>"REQ"</formula>
    </cfRule>
  </conditionalFormatting>
  <conditionalFormatting sqref="AI743:AJ743 X743">
    <cfRule type="cellIs" dxfId="2831" priority="644" stopIfTrue="1" operator="equal">
      <formula>"REQ"</formula>
    </cfRule>
  </conditionalFormatting>
  <conditionalFormatting sqref="AH743">
    <cfRule type="cellIs" dxfId="2830" priority="643" stopIfTrue="1" operator="equal">
      <formula>"REQ"</formula>
    </cfRule>
  </conditionalFormatting>
  <conditionalFormatting sqref="AH844:AJ844 X844">
    <cfRule type="cellIs" dxfId="2829" priority="642" stopIfTrue="1" operator="equal">
      <formula>"REQ"</formula>
    </cfRule>
  </conditionalFormatting>
  <conditionalFormatting sqref="U750">
    <cfRule type="cellIs" dxfId="2828" priority="640" stopIfTrue="1" operator="equal">
      <formula>"?"</formula>
    </cfRule>
  </conditionalFormatting>
  <conditionalFormatting sqref="X621 AI621:AJ621">
    <cfRule type="cellIs" dxfId="2827" priority="641" stopIfTrue="1" operator="equal">
      <formula>"REQ"</formula>
    </cfRule>
  </conditionalFormatting>
  <conditionalFormatting sqref="AH621">
    <cfRule type="cellIs" dxfId="2826" priority="639" stopIfTrue="1" operator="equal">
      <formula>"REQ"</formula>
    </cfRule>
  </conditionalFormatting>
  <conditionalFormatting sqref="U747">
    <cfRule type="cellIs" dxfId="2825" priority="637" stopIfTrue="1" operator="equal">
      <formula>"?"</formula>
    </cfRule>
  </conditionalFormatting>
  <conditionalFormatting sqref="X619 AI619:AJ619">
    <cfRule type="cellIs" dxfId="2824" priority="638" stopIfTrue="1" operator="equal">
      <formula>"REQ"</formula>
    </cfRule>
  </conditionalFormatting>
  <conditionalFormatting sqref="AH619">
    <cfRule type="cellIs" dxfId="2823" priority="636" stopIfTrue="1" operator="equal">
      <formula>"REQ"</formula>
    </cfRule>
  </conditionalFormatting>
  <conditionalFormatting sqref="AI710:AJ710">
    <cfRule type="cellIs" dxfId="2822" priority="635" stopIfTrue="1" operator="equal">
      <formula>"REQ"</formula>
    </cfRule>
  </conditionalFormatting>
  <conditionalFormatting sqref="AH710">
    <cfRule type="cellIs" dxfId="2821" priority="634" stopIfTrue="1" operator="equal">
      <formula>"REQ"</formula>
    </cfRule>
  </conditionalFormatting>
  <conditionalFormatting sqref="X710">
    <cfRule type="cellIs" dxfId="2820" priority="633" stopIfTrue="1" operator="equal">
      <formula>"REQ"</formula>
    </cfRule>
  </conditionalFormatting>
  <conditionalFormatting sqref="AI712:AJ712">
    <cfRule type="cellIs" dxfId="2819" priority="632" stopIfTrue="1" operator="equal">
      <formula>"REQ"</formula>
    </cfRule>
  </conditionalFormatting>
  <conditionalFormatting sqref="AH712">
    <cfRule type="cellIs" dxfId="2818" priority="631" stopIfTrue="1" operator="equal">
      <formula>"REQ"</formula>
    </cfRule>
  </conditionalFormatting>
  <conditionalFormatting sqref="X712">
    <cfRule type="cellIs" dxfId="2817" priority="630" stopIfTrue="1" operator="equal">
      <formula>"REQ"</formula>
    </cfRule>
  </conditionalFormatting>
  <conditionalFormatting sqref="U752:U754">
    <cfRule type="cellIs" dxfId="2816" priority="628" stopIfTrue="1" operator="equal">
      <formula>"?"</formula>
    </cfRule>
  </conditionalFormatting>
  <conditionalFormatting sqref="X622 AI622:AJ622">
    <cfRule type="cellIs" dxfId="2815" priority="629" stopIfTrue="1" operator="equal">
      <formula>"REQ"</formula>
    </cfRule>
  </conditionalFormatting>
  <conditionalFormatting sqref="AH622">
    <cfRule type="cellIs" dxfId="2814" priority="627" stopIfTrue="1" operator="equal">
      <formula>"REQ"</formula>
    </cfRule>
  </conditionalFormatting>
  <conditionalFormatting sqref="AI434">
    <cfRule type="cellIs" dxfId="2813" priority="626" stopIfTrue="1" operator="equal">
      <formula>"REQ"</formula>
    </cfRule>
  </conditionalFormatting>
  <conditionalFormatting sqref="U574:U575">
    <cfRule type="cellIs" dxfId="2812" priority="623" stopIfTrue="1" operator="equal">
      <formula>"?"</formula>
    </cfRule>
  </conditionalFormatting>
  <conditionalFormatting sqref="AI433">
    <cfRule type="cellIs" dxfId="2811" priority="625" stopIfTrue="1" operator="equal">
      <formula>"REQ"</formula>
    </cfRule>
  </conditionalFormatting>
  <conditionalFormatting sqref="AI432">
    <cfRule type="cellIs" dxfId="2810" priority="624" stopIfTrue="1" operator="equal">
      <formula>"REQ"</formula>
    </cfRule>
  </conditionalFormatting>
  <conditionalFormatting sqref="AI416:AI419">
    <cfRule type="cellIs" dxfId="2809" priority="622" stopIfTrue="1" operator="equal">
      <formula>"REQ"</formula>
    </cfRule>
  </conditionalFormatting>
  <conditionalFormatting sqref="AI421:AI424">
    <cfRule type="cellIs" dxfId="2808" priority="621" stopIfTrue="1" operator="equal">
      <formula>"REQ"</formula>
    </cfRule>
  </conditionalFormatting>
  <conditionalFormatting sqref="AI740:AJ740 X740">
    <cfRule type="cellIs" dxfId="2807" priority="620" stopIfTrue="1" operator="equal">
      <formula>"REQ"</formula>
    </cfRule>
  </conditionalFormatting>
  <conditionalFormatting sqref="AH740">
    <cfRule type="cellIs" dxfId="2806" priority="619" stopIfTrue="1" operator="equal">
      <formula>"REQ"</formula>
    </cfRule>
  </conditionalFormatting>
  <conditionalFormatting sqref="U935:U940">
    <cfRule type="cellIs" dxfId="2805" priority="617" stopIfTrue="1" operator="equal">
      <formula>"?"</formula>
    </cfRule>
  </conditionalFormatting>
  <conditionalFormatting sqref="AH807:AJ807">
    <cfRule type="cellIs" dxfId="2804" priority="618" stopIfTrue="1" operator="equal">
      <formula>"REQ"</formula>
    </cfRule>
  </conditionalFormatting>
  <conditionalFormatting sqref="X807">
    <cfRule type="cellIs" dxfId="2803" priority="616" stopIfTrue="1" operator="equal">
      <formula>"REQ"</formula>
    </cfRule>
  </conditionalFormatting>
  <conditionalFormatting sqref="U777">
    <cfRule type="cellIs" dxfId="2802" priority="615" stopIfTrue="1" operator="equal">
      <formula>"?"</formula>
    </cfRule>
  </conditionalFormatting>
  <conditionalFormatting sqref="AH823:AJ823">
    <cfRule type="cellIs" dxfId="2801" priority="614" stopIfTrue="1" operator="equal">
      <formula>"REQ"</formula>
    </cfRule>
  </conditionalFormatting>
  <conditionalFormatting sqref="U951">
    <cfRule type="cellIs" dxfId="2800" priority="613" stopIfTrue="1" operator="equal">
      <formula>"?"</formula>
    </cfRule>
  </conditionalFormatting>
  <conditionalFormatting sqref="X823">
    <cfRule type="cellIs" dxfId="2799" priority="612" stopIfTrue="1" operator="equal">
      <formula>"REQ"</formula>
    </cfRule>
  </conditionalFormatting>
  <conditionalFormatting sqref="U961">
    <cfRule type="cellIs" dxfId="2798" priority="611" stopIfTrue="1" operator="equal">
      <formula>"?"</formula>
    </cfRule>
  </conditionalFormatting>
  <conditionalFormatting sqref="AI717:AJ717">
    <cfRule type="cellIs" dxfId="2797" priority="610" stopIfTrue="1" operator="equal">
      <formula>"REQ"</formula>
    </cfRule>
  </conditionalFormatting>
  <conditionalFormatting sqref="AH717">
    <cfRule type="cellIs" dxfId="2796" priority="609" stopIfTrue="1" operator="equal">
      <formula>"REQ"</formula>
    </cfRule>
  </conditionalFormatting>
  <conditionalFormatting sqref="X717">
    <cfRule type="cellIs" dxfId="2795" priority="608" stopIfTrue="1" operator="equal">
      <formula>"REQ"</formula>
    </cfRule>
  </conditionalFormatting>
  <conditionalFormatting sqref="AI715:AJ715">
    <cfRule type="cellIs" dxfId="2794" priority="607" stopIfTrue="1" operator="equal">
      <formula>"REQ"</formula>
    </cfRule>
  </conditionalFormatting>
  <conditionalFormatting sqref="AH715">
    <cfRule type="cellIs" dxfId="2793" priority="606" stopIfTrue="1" operator="equal">
      <formula>"REQ"</formula>
    </cfRule>
  </conditionalFormatting>
  <conditionalFormatting sqref="X715">
    <cfRule type="cellIs" dxfId="2792" priority="605" stopIfTrue="1" operator="equal">
      <formula>"REQ"</formula>
    </cfRule>
  </conditionalFormatting>
  <conditionalFormatting sqref="X557 AI557:AJ557">
    <cfRule type="cellIs" dxfId="2791" priority="604" stopIfTrue="1" operator="equal">
      <formula>"REQ"</formula>
    </cfRule>
  </conditionalFormatting>
  <conditionalFormatting sqref="AH557">
    <cfRule type="cellIs" dxfId="2790" priority="603" stopIfTrue="1" operator="equal">
      <formula>"REQ"</formula>
    </cfRule>
  </conditionalFormatting>
  <conditionalFormatting sqref="U863">
    <cfRule type="cellIs" dxfId="2789" priority="601" stopIfTrue="1" operator="equal">
      <formula>"?"</formula>
    </cfRule>
  </conditionalFormatting>
  <conditionalFormatting sqref="AI733:AJ733 X733">
    <cfRule type="cellIs" dxfId="2788" priority="602" stopIfTrue="1" operator="equal">
      <formula>"REQ"</formula>
    </cfRule>
  </conditionalFormatting>
  <conditionalFormatting sqref="AH733">
    <cfRule type="cellIs" dxfId="2787" priority="600" stopIfTrue="1" operator="equal">
      <formula>"REQ"</formula>
    </cfRule>
  </conditionalFormatting>
  <conditionalFormatting sqref="X738 AI738:AJ738">
    <cfRule type="cellIs" dxfId="2786" priority="599" stopIfTrue="1" operator="equal">
      <formula>"REQ"</formula>
    </cfRule>
  </conditionalFormatting>
  <conditionalFormatting sqref="AH738">
    <cfRule type="cellIs" dxfId="2785" priority="598" stopIfTrue="1" operator="equal">
      <formula>"REQ"</formula>
    </cfRule>
  </conditionalFormatting>
  <conditionalFormatting sqref="AI1066">
    <cfRule type="cellIs" dxfId="2784" priority="597" stopIfTrue="1" operator="equal">
      <formula>"REQ"</formula>
    </cfRule>
  </conditionalFormatting>
  <conditionalFormatting sqref="U742:U744">
    <cfRule type="cellIs" dxfId="2783" priority="595" stopIfTrue="1" operator="equal">
      <formula>"?"</formula>
    </cfRule>
  </conditionalFormatting>
  <conditionalFormatting sqref="X614 AI614:AJ614">
    <cfRule type="cellIs" dxfId="2782" priority="596" stopIfTrue="1" operator="equal">
      <formula>"REQ"</formula>
    </cfRule>
  </conditionalFormatting>
  <conditionalFormatting sqref="AH614">
    <cfRule type="cellIs" dxfId="2781" priority="594" stopIfTrue="1" operator="equal">
      <formula>"REQ"</formula>
    </cfRule>
  </conditionalFormatting>
  <conditionalFormatting sqref="U741">
    <cfRule type="cellIs" dxfId="2780" priority="592" stopIfTrue="1" operator="equal">
      <formula>"?"</formula>
    </cfRule>
  </conditionalFormatting>
  <conditionalFormatting sqref="X613 AI613:AJ613">
    <cfRule type="cellIs" dxfId="2779" priority="593" stopIfTrue="1" operator="equal">
      <formula>"REQ"</formula>
    </cfRule>
  </conditionalFormatting>
  <conditionalFormatting sqref="AH613">
    <cfRule type="cellIs" dxfId="2778" priority="591" stopIfTrue="1" operator="equal">
      <formula>"REQ"</formula>
    </cfRule>
  </conditionalFormatting>
  <conditionalFormatting sqref="U740">
    <cfRule type="cellIs" dxfId="2777" priority="589" stopIfTrue="1" operator="equal">
      <formula>"?"</formula>
    </cfRule>
  </conditionalFormatting>
  <conditionalFormatting sqref="X612 AI612:AJ612">
    <cfRule type="cellIs" dxfId="2776" priority="590" stopIfTrue="1" operator="equal">
      <formula>"REQ"</formula>
    </cfRule>
  </conditionalFormatting>
  <conditionalFormatting sqref="AH612">
    <cfRule type="cellIs" dxfId="2775" priority="588" stopIfTrue="1" operator="equal">
      <formula>"REQ"</formula>
    </cfRule>
  </conditionalFormatting>
  <conditionalFormatting sqref="U753">
    <cfRule type="cellIs" dxfId="2774" priority="586" stopIfTrue="1" operator="equal">
      <formula>"?"</formula>
    </cfRule>
  </conditionalFormatting>
  <conditionalFormatting sqref="AI623:AJ623 X623">
    <cfRule type="cellIs" dxfId="2773" priority="587" stopIfTrue="1" operator="equal">
      <formula>"REQ"</formula>
    </cfRule>
  </conditionalFormatting>
  <conditionalFormatting sqref="AH623">
    <cfRule type="cellIs" dxfId="2772" priority="585" stopIfTrue="1" operator="equal">
      <formula>"REQ"</formula>
    </cfRule>
  </conditionalFormatting>
  <conditionalFormatting sqref="U755">
    <cfRule type="cellIs" dxfId="2771" priority="583" stopIfTrue="1" operator="equal">
      <formula>"?"</formula>
    </cfRule>
  </conditionalFormatting>
  <conditionalFormatting sqref="X625 AI625:AJ625">
    <cfRule type="cellIs" dxfId="2770" priority="584" stopIfTrue="1" operator="equal">
      <formula>"REQ"</formula>
    </cfRule>
  </conditionalFormatting>
  <conditionalFormatting sqref="AH625">
    <cfRule type="cellIs" dxfId="2769" priority="582" stopIfTrue="1" operator="equal">
      <formula>"REQ"</formula>
    </cfRule>
  </conditionalFormatting>
  <conditionalFormatting sqref="U736:U745">
    <cfRule type="cellIs" dxfId="2768" priority="580" stopIfTrue="1" operator="equal">
      <formula>"?"</formula>
    </cfRule>
  </conditionalFormatting>
  <conditionalFormatting sqref="AI608:AJ608 X608">
    <cfRule type="cellIs" dxfId="2767" priority="581" stopIfTrue="1" operator="equal">
      <formula>"REQ"</formula>
    </cfRule>
  </conditionalFormatting>
  <conditionalFormatting sqref="AH608">
    <cfRule type="cellIs" dxfId="2766" priority="579" stopIfTrue="1" operator="equal">
      <formula>"REQ"</formula>
    </cfRule>
  </conditionalFormatting>
  <conditionalFormatting sqref="U310:U357">
    <cfRule type="cellIs" dxfId="2765" priority="578" stopIfTrue="1" operator="equal">
      <formula>"?"</formula>
    </cfRule>
  </conditionalFormatting>
  <conditionalFormatting sqref="X553 AH553:AJ553">
    <cfRule type="cellIs" dxfId="2764" priority="577" stopIfTrue="1" operator="equal">
      <formula>"REQ"</formula>
    </cfRule>
  </conditionalFormatting>
  <conditionalFormatting sqref="X555 AI555:AJ555">
    <cfRule type="cellIs" dxfId="2763" priority="576" stopIfTrue="1" operator="equal">
      <formula>"REQ"</formula>
    </cfRule>
  </conditionalFormatting>
  <conditionalFormatting sqref="AH555">
    <cfRule type="cellIs" dxfId="2762" priority="575" stopIfTrue="1" operator="equal">
      <formula>"REQ"</formula>
    </cfRule>
  </conditionalFormatting>
  <conditionalFormatting sqref="AI344:AI348">
    <cfRule type="cellIs" dxfId="2761" priority="574" stopIfTrue="1" operator="equal">
      <formula>"REQ"</formula>
    </cfRule>
  </conditionalFormatting>
  <conditionalFormatting sqref="U739">
    <cfRule type="cellIs" dxfId="2760" priority="572" stopIfTrue="1" operator="equal">
      <formula>"?"</formula>
    </cfRule>
  </conditionalFormatting>
  <conditionalFormatting sqref="AI611:AJ611 X611">
    <cfRule type="cellIs" dxfId="2759" priority="573" stopIfTrue="1" operator="equal">
      <formula>"REQ"</formula>
    </cfRule>
  </conditionalFormatting>
  <conditionalFormatting sqref="AH611">
    <cfRule type="cellIs" dxfId="2758" priority="571" stopIfTrue="1" operator="equal">
      <formula>"REQ"</formula>
    </cfRule>
  </conditionalFormatting>
  <conditionalFormatting sqref="U738">
    <cfRule type="cellIs" dxfId="2757" priority="569" stopIfTrue="1" operator="equal">
      <formula>"?"</formula>
    </cfRule>
  </conditionalFormatting>
  <conditionalFormatting sqref="AI610:AJ610 X610">
    <cfRule type="cellIs" dxfId="2756" priority="570" stopIfTrue="1" operator="equal">
      <formula>"REQ"</formula>
    </cfRule>
  </conditionalFormatting>
  <conditionalFormatting sqref="AH610">
    <cfRule type="cellIs" dxfId="2755" priority="568" stopIfTrue="1" operator="equal">
      <formula>"REQ"</formula>
    </cfRule>
  </conditionalFormatting>
  <conditionalFormatting sqref="U606">
    <cfRule type="cellIs" dxfId="2754" priority="567" stopIfTrue="1" operator="equal">
      <formula>"?"</formula>
    </cfRule>
  </conditionalFormatting>
  <conditionalFormatting sqref="AI468">
    <cfRule type="cellIs" dxfId="2753" priority="566" stopIfTrue="1" operator="equal">
      <formula>"REQ"</formula>
    </cfRule>
  </conditionalFormatting>
  <conditionalFormatting sqref="AI487">
    <cfRule type="cellIs" dxfId="2752" priority="565" stopIfTrue="1" operator="equal">
      <formula>"REQ"</formula>
    </cfRule>
  </conditionalFormatting>
  <conditionalFormatting sqref="AJ1063">
    <cfRule type="cellIs" dxfId="2751" priority="564" stopIfTrue="1" operator="equal">
      <formula>"REQ"</formula>
    </cfRule>
  </conditionalFormatting>
  <conditionalFormatting sqref="AJ1064">
    <cfRule type="cellIs" dxfId="2750" priority="563" stopIfTrue="1" operator="equal">
      <formula>"REQ"</formula>
    </cfRule>
  </conditionalFormatting>
  <conditionalFormatting sqref="U779">
    <cfRule type="cellIs" dxfId="2749" priority="561" stopIfTrue="1" operator="equal">
      <formula>"?"</formula>
    </cfRule>
  </conditionalFormatting>
  <conditionalFormatting sqref="X649 AH649:AJ649">
    <cfRule type="cellIs" dxfId="2748" priority="562" stopIfTrue="1" operator="equal">
      <formula>"REQ"</formula>
    </cfRule>
  </conditionalFormatting>
  <conditionalFormatting sqref="AH14:AH15 AH17:AH18 X18 X20 AH20 AH83 X83 AH80 X80 X85 AH85 AH57:AH58 X57:X58 AH71:AH73 X71:X73 X75:X78 AH75:AH78 X60:X69 AH60:AH69 AH25:AH55 X25:X55 AH22:AH23 X22:X23">
    <cfRule type="cellIs" dxfId="2747" priority="560" stopIfTrue="1" operator="equal">
      <formula>"REQ"</formula>
    </cfRule>
  </conditionalFormatting>
  <conditionalFormatting sqref="AH13">
    <cfRule type="cellIs" dxfId="2746" priority="559" stopIfTrue="1" operator="equal">
      <formula>"REQ"</formula>
    </cfRule>
  </conditionalFormatting>
  <conditionalFormatting sqref="AH16">
    <cfRule type="cellIs" dxfId="2745" priority="558" stopIfTrue="1" operator="equal">
      <formula>"REQ"</formula>
    </cfRule>
  </conditionalFormatting>
  <conditionalFormatting sqref="X19 AH19">
    <cfRule type="cellIs" dxfId="2744" priority="557" stopIfTrue="1" operator="equal">
      <formula>"REQ"</formula>
    </cfRule>
  </conditionalFormatting>
  <conditionalFormatting sqref="X424:X427 AH424:AH427 AH435:AH438 X435:X438 X442:X445 AH442:AH445 AH448 X448 X460:X482 AH460:AH482 X339:X363 AH339:AH363 AH400:AH416 X400:X416 X450 AH450 AH365:AH398 X365:X398 AH487:AH507 AH511 X511 X513 AH513 AH527 X527 X530:X548 AH530:AH548 X487:X507 X509 AH509 AH515:AH524 X515:X524">
    <cfRule type="cellIs" dxfId="2743" priority="556" stopIfTrue="1" operator="equal">
      <formula>"REQ"</formula>
    </cfRule>
  </conditionalFormatting>
  <conditionalFormatting sqref="AH417:AH419 X417:X419">
    <cfRule type="cellIs" dxfId="2742" priority="555" stopIfTrue="1" operator="equal">
      <formula>"REQ"</formula>
    </cfRule>
  </conditionalFormatting>
  <conditionalFormatting sqref="AH420:AH423 X420:X423">
    <cfRule type="cellIs" dxfId="2741" priority="554" stopIfTrue="1" operator="equal">
      <formula>"REQ"</formula>
    </cfRule>
  </conditionalFormatting>
  <conditionalFormatting sqref="AH428:AH429 X428:X429">
    <cfRule type="cellIs" dxfId="2740" priority="553" stopIfTrue="1" operator="equal">
      <formula>"REQ"</formula>
    </cfRule>
  </conditionalFormatting>
  <conditionalFormatting sqref="AH430:AH434 X430:X434">
    <cfRule type="cellIs" dxfId="2739" priority="552" stopIfTrue="1" operator="equal">
      <formula>"REQ"</formula>
    </cfRule>
  </conditionalFormatting>
  <conditionalFormatting sqref="AH439 X439">
    <cfRule type="cellIs" dxfId="2738" priority="551" stopIfTrue="1" operator="equal">
      <formula>"REQ"</formula>
    </cfRule>
  </conditionalFormatting>
  <conditionalFormatting sqref="AH440:AH441 X440:X441">
    <cfRule type="cellIs" dxfId="2737" priority="550" stopIfTrue="1" operator="equal">
      <formula>"REQ"</formula>
    </cfRule>
  </conditionalFormatting>
  <conditionalFormatting sqref="AH446:AH447 X446:X447">
    <cfRule type="cellIs" dxfId="2736" priority="549" stopIfTrue="1" operator="equal">
      <formula>"REQ"</formula>
    </cfRule>
  </conditionalFormatting>
  <conditionalFormatting sqref="AH451 X451">
    <cfRule type="cellIs" dxfId="2735" priority="548" stopIfTrue="1" operator="equal">
      <formula>"REQ"</formula>
    </cfRule>
  </conditionalFormatting>
  <conditionalFormatting sqref="AH452 X452">
    <cfRule type="cellIs" dxfId="2734" priority="547" stopIfTrue="1" operator="equal">
      <formula>"REQ"</formula>
    </cfRule>
  </conditionalFormatting>
  <conditionalFormatting sqref="AH453:AH454 X453:X454 X459 AH459 X456 AH456">
    <cfRule type="cellIs" dxfId="2733" priority="546" stopIfTrue="1" operator="equal">
      <formula>"REQ"</formula>
    </cfRule>
  </conditionalFormatting>
  <conditionalFormatting sqref="X483:X486 AH483:AH486">
    <cfRule type="cellIs" dxfId="2732" priority="545" stopIfTrue="1" operator="equal">
      <formula>"REQ"</formula>
    </cfRule>
  </conditionalFormatting>
  <conditionalFormatting sqref="X337 AH337">
    <cfRule type="cellIs" dxfId="2731" priority="544" stopIfTrue="1" operator="equal">
      <formula>"REQ"</formula>
    </cfRule>
  </conditionalFormatting>
  <conditionalFormatting sqref="AH143">
    <cfRule type="cellIs" dxfId="2730" priority="542" stopIfTrue="1" operator="equal">
      <formula>"REQ"</formula>
    </cfRule>
  </conditionalFormatting>
  <conditionalFormatting sqref="AH154:AH158">
    <cfRule type="cellIs" dxfId="2729" priority="539" stopIfTrue="1" operator="equal">
      <formula>"REQ"</formula>
    </cfRule>
  </conditionalFormatting>
  <conditionalFormatting sqref="AJ166:AJ167">
    <cfRule type="cellIs" dxfId="2728" priority="477" stopIfTrue="1" operator="equal">
      <formula>"REQ"</formula>
    </cfRule>
  </conditionalFormatting>
  <conditionalFormatting sqref="AJ169">
    <cfRule type="cellIs" dxfId="2727" priority="476" stopIfTrue="1" operator="equal">
      <formula>"REQ"</formula>
    </cfRule>
  </conditionalFormatting>
  <conditionalFormatting sqref="AJ171">
    <cfRule type="cellIs" dxfId="2726" priority="475" stopIfTrue="1" operator="equal">
      <formula>"REQ"</formula>
    </cfRule>
  </conditionalFormatting>
  <conditionalFormatting sqref="AH149 AH153">
    <cfRule type="cellIs" dxfId="2725" priority="538" stopIfTrue="1" operator="equal">
      <formula>"REQ"</formula>
    </cfRule>
  </conditionalFormatting>
  <conditionalFormatting sqref="AH144:AH145">
    <cfRule type="cellIs" dxfId="2724" priority="537" stopIfTrue="1" operator="equal">
      <formula>"REQ"</formula>
    </cfRule>
  </conditionalFormatting>
  <conditionalFormatting sqref="AH160 AH162">
    <cfRule type="cellIs" dxfId="2723" priority="535" stopIfTrue="1" operator="equal">
      <formula>"REQ"</formula>
    </cfRule>
  </conditionalFormatting>
  <conditionalFormatting sqref="AH163">
    <cfRule type="cellIs" dxfId="2722" priority="534" stopIfTrue="1" operator="equal">
      <formula>"REQ"</formula>
    </cfRule>
  </conditionalFormatting>
  <conditionalFormatting sqref="AH164:AH165">
    <cfRule type="cellIs" dxfId="2721" priority="533" stopIfTrue="1" operator="equal">
      <formula>"REQ"</formula>
    </cfRule>
  </conditionalFormatting>
  <conditionalFormatting sqref="AJ172">
    <cfRule type="cellIs" dxfId="2720" priority="468" stopIfTrue="1" operator="equal">
      <formula>"REQ"</formula>
    </cfRule>
  </conditionalFormatting>
  <conditionalFormatting sqref="AJ159">
    <cfRule type="cellIs" dxfId="2719" priority="467" stopIfTrue="1" operator="equal">
      <formula>"REQ"</formula>
    </cfRule>
  </conditionalFormatting>
  <conditionalFormatting sqref="AJ161">
    <cfRule type="cellIs" dxfId="2718" priority="466" stopIfTrue="1" operator="equal">
      <formula>"REQ"</formula>
    </cfRule>
  </conditionalFormatting>
  <conditionalFormatting sqref="AH168">
    <cfRule type="cellIs" dxfId="2717" priority="532" stopIfTrue="1" operator="equal">
      <formula>"REQ"</formula>
    </cfRule>
  </conditionalFormatting>
  <conditionalFormatting sqref="AH166:AH167">
    <cfRule type="cellIs" dxfId="2716" priority="531" stopIfTrue="1" operator="equal">
      <formula>"REQ"</formula>
    </cfRule>
  </conditionalFormatting>
  <conditionalFormatting sqref="AJ194 AJ200">
    <cfRule type="cellIs" dxfId="2715" priority="462" stopIfTrue="1" operator="equal">
      <formula>"REQ"</formula>
    </cfRule>
  </conditionalFormatting>
  <conditionalFormatting sqref="AH169">
    <cfRule type="cellIs" dxfId="2714" priority="530" stopIfTrue="1" operator="equal">
      <formula>"REQ"</formula>
    </cfRule>
  </conditionalFormatting>
  <conditionalFormatting sqref="AH171">
    <cfRule type="cellIs" dxfId="2713" priority="529" stopIfTrue="1" operator="equal">
      <formula>"REQ"</formula>
    </cfRule>
  </conditionalFormatting>
  <conditionalFormatting sqref="AH173">
    <cfRule type="cellIs" dxfId="2712" priority="528" stopIfTrue="1" operator="equal">
      <formula>"REQ"</formula>
    </cfRule>
  </conditionalFormatting>
  <conditionalFormatting sqref="AH174:AH176 AH326 X326 X328:X334 AH328:AH334">
    <cfRule type="cellIs" dxfId="2711" priority="527" stopIfTrue="1" operator="equal">
      <formula>"REQ"</formula>
    </cfRule>
  </conditionalFormatting>
  <conditionalFormatting sqref="AJ206:AJ207">
    <cfRule type="cellIs" dxfId="2710" priority="457" stopIfTrue="1" operator="equal">
      <formula>"REQ"</formula>
    </cfRule>
  </conditionalFormatting>
  <conditionalFormatting sqref="AH178">
    <cfRule type="cellIs" dxfId="2709" priority="526" stopIfTrue="1" operator="equal">
      <formula>"REQ"</formula>
    </cfRule>
  </conditionalFormatting>
  <conditionalFormatting sqref="AJ203:AJ204">
    <cfRule type="cellIs" dxfId="2708" priority="455" stopIfTrue="1" operator="equal">
      <formula>"REQ"</formula>
    </cfRule>
  </conditionalFormatting>
  <conditionalFormatting sqref="AH170">
    <cfRule type="cellIs" dxfId="2707" priority="525" stopIfTrue="1" operator="equal">
      <formula>"REQ"</formula>
    </cfRule>
  </conditionalFormatting>
  <conditionalFormatting sqref="AH179">
    <cfRule type="cellIs" dxfId="2706" priority="524" stopIfTrue="1" operator="equal">
      <formula>"REQ"</formula>
    </cfRule>
  </conditionalFormatting>
  <conditionalFormatting sqref="AJ148">
    <cfRule type="cellIs" dxfId="2705" priority="453" stopIfTrue="1" operator="equal">
      <formula>"REQ"</formula>
    </cfRule>
  </conditionalFormatting>
  <conditionalFormatting sqref="AH180">
    <cfRule type="cellIs" dxfId="2704" priority="523" stopIfTrue="1" operator="equal">
      <formula>"REQ"</formula>
    </cfRule>
  </conditionalFormatting>
  <conditionalFormatting sqref="AJ146">
    <cfRule type="cellIs" dxfId="2703" priority="451" stopIfTrue="1" operator="equal">
      <formula>"REQ"</formula>
    </cfRule>
  </conditionalFormatting>
  <conditionalFormatting sqref="AH172">
    <cfRule type="cellIs" dxfId="2702" priority="522" stopIfTrue="1" operator="equal">
      <formula>"REQ"</formula>
    </cfRule>
  </conditionalFormatting>
  <conditionalFormatting sqref="AH159">
    <cfRule type="cellIs" dxfId="2701" priority="521" stopIfTrue="1" operator="equal">
      <formula>"REQ"</formula>
    </cfRule>
  </conditionalFormatting>
  <conditionalFormatting sqref="AH161">
    <cfRule type="cellIs" dxfId="2700" priority="520" stopIfTrue="1" operator="equal">
      <formula>"REQ"</formula>
    </cfRule>
  </conditionalFormatting>
  <conditionalFormatting sqref="AH181">
    <cfRule type="cellIs" dxfId="2699" priority="519" stopIfTrue="1" operator="equal">
      <formula>"REQ"</formula>
    </cfRule>
  </conditionalFormatting>
  <conditionalFormatting sqref="AI217 AI225:AI226 AI321:AI324 AI237 AI219">
    <cfRule type="cellIs" dxfId="2698" priority="446" stopIfTrue="1" operator="equal">
      <formula>"REQ"</formula>
    </cfRule>
  </conditionalFormatting>
  <conditionalFormatting sqref="AH212 X325 AH325">
    <cfRule type="cellIs" dxfId="2697" priority="518" stopIfTrue="1" operator="equal">
      <formula>"REQ"</formula>
    </cfRule>
  </conditionalFormatting>
  <conditionalFormatting sqref="AH201 AH208">
    <cfRule type="cellIs" dxfId="2696" priority="517" stopIfTrue="1" operator="equal">
      <formula>"REQ"</formula>
    </cfRule>
  </conditionalFormatting>
  <conditionalFormatting sqref="AH194 AH200">
    <cfRule type="cellIs" dxfId="2695" priority="516" stopIfTrue="1" operator="equal">
      <formula>"REQ"</formula>
    </cfRule>
  </conditionalFormatting>
  <conditionalFormatting sqref="AI209">
    <cfRule type="cellIs" dxfId="2694" priority="442" stopIfTrue="1" operator="equal">
      <formula>"REQ"</formula>
    </cfRule>
  </conditionalFormatting>
  <conditionalFormatting sqref="AH177">
    <cfRule type="cellIs" dxfId="2693" priority="515" stopIfTrue="1" operator="equal">
      <formula>"REQ"</formula>
    </cfRule>
  </conditionalFormatting>
  <conditionalFormatting sqref="AH198:AH199">
    <cfRule type="cellIs" dxfId="2692" priority="514" stopIfTrue="1" operator="equal">
      <formula>"REQ"</formula>
    </cfRule>
  </conditionalFormatting>
  <conditionalFormatting sqref="AH196:AH197">
    <cfRule type="cellIs" dxfId="2691" priority="513" stopIfTrue="1" operator="equal">
      <formula>"REQ"</formula>
    </cfRule>
  </conditionalFormatting>
  <conditionalFormatting sqref="AH195">
    <cfRule type="cellIs" dxfId="2690" priority="512" stopIfTrue="1" operator="equal">
      <formula>"REQ"</formula>
    </cfRule>
  </conditionalFormatting>
  <conditionalFormatting sqref="AH203:AH207">
    <cfRule type="cellIs" dxfId="2689" priority="509" stopIfTrue="1" operator="equal">
      <formula>"REQ"</formula>
    </cfRule>
  </conditionalFormatting>
  <conditionalFormatting sqref="AH202">
    <cfRule type="cellIs" dxfId="2688" priority="508" stopIfTrue="1" operator="equal">
      <formula>"REQ"</formula>
    </cfRule>
  </conditionalFormatting>
  <conditionalFormatting sqref="AH210:AH211">
    <cfRule type="cellIs" dxfId="2687" priority="438" stopIfTrue="1" operator="equal">
      <formula>"REQ"</formula>
    </cfRule>
  </conditionalFormatting>
  <conditionalFormatting sqref="AH148">
    <cfRule type="cellIs" dxfId="2686" priority="507" stopIfTrue="1" operator="equal">
      <formula>"REQ"</formula>
    </cfRule>
  </conditionalFormatting>
  <conditionalFormatting sqref="AH147">
    <cfRule type="cellIs" dxfId="2685" priority="506" stopIfTrue="1" operator="equal">
      <formula>"REQ"</formula>
    </cfRule>
  </conditionalFormatting>
  <conditionalFormatting sqref="AH146">
    <cfRule type="cellIs" dxfId="2684" priority="505" stopIfTrue="1" operator="equal">
      <formula>"REQ"</formula>
    </cfRule>
  </conditionalFormatting>
  <conditionalFormatting sqref="AJ213:AJ215">
    <cfRule type="cellIs" dxfId="2683" priority="434" stopIfTrue="1" operator="equal">
      <formula>"REQ"</formula>
    </cfRule>
  </conditionalFormatting>
  <conditionalFormatting sqref="AH152">
    <cfRule type="cellIs" dxfId="2682" priority="504" stopIfTrue="1" operator="equal">
      <formula>"REQ"</formula>
    </cfRule>
  </conditionalFormatting>
  <conditionalFormatting sqref="AI327">
    <cfRule type="cellIs" dxfId="2681" priority="432" stopIfTrue="1" operator="equal">
      <formula>"REQ"</formula>
    </cfRule>
  </conditionalFormatting>
  <conditionalFormatting sqref="AH151">
    <cfRule type="cellIs" dxfId="2680" priority="503" stopIfTrue="1" operator="equal">
      <formula>"REQ"</formula>
    </cfRule>
  </conditionalFormatting>
  <conditionalFormatting sqref="AH327 X327">
    <cfRule type="cellIs" dxfId="2679" priority="431" stopIfTrue="1" operator="equal">
      <formula>"REQ"</formula>
    </cfRule>
  </conditionalFormatting>
  <conditionalFormatting sqref="AH150">
    <cfRule type="cellIs" dxfId="2678" priority="502" stopIfTrue="1" operator="equal">
      <formula>"REQ"</formula>
    </cfRule>
  </conditionalFormatting>
  <conditionalFormatting sqref="AJ14:AJ15 AJ17:AJ18 AJ20 AJ83 AJ80 AJ85 AJ57:AJ58 AJ71:AJ73 AJ75:AJ78 AJ60:AJ69 AJ25:AJ55 AJ22:AJ23">
    <cfRule type="cellIs" dxfId="2677" priority="501" stopIfTrue="1" operator="equal">
      <formula>"REQ"</formula>
    </cfRule>
  </conditionalFormatting>
  <conditionalFormatting sqref="AJ13">
    <cfRule type="cellIs" dxfId="2676" priority="500" stopIfTrue="1" operator="equal">
      <formula>"REQ"</formula>
    </cfRule>
  </conditionalFormatting>
  <conditionalFormatting sqref="AJ16">
    <cfRule type="cellIs" dxfId="2675" priority="499" stopIfTrue="1" operator="equal">
      <formula>"REQ"</formula>
    </cfRule>
  </conditionalFormatting>
  <conditionalFormatting sqref="AJ19">
    <cfRule type="cellIs" dxfId="2674" priority="498" stopIfTrue="1" operator="equal">
      <formula>"REQ"</formula>
    </cfRule>
  </conditionalFormatting>
  <conditionalFormatting sqref="AJ424:AJ427 AJ435:AJ436 AJ442:AJ445 AJ448 AJ460:AJ482 AJ339:AJ363 AJ400:AJ416 AJ450 AJ365:AJ398 AJ538:AJ548 AJ527 AJ522 AJ524 AJ487:AJ520">
    <cfRule type="cellIs" dxfId="2673" priority="497" stopIfTrue="1" operator="equal">
      <formula>"REQ"</formula>
    </cfRule>
  </conditionalFormatting>
  <conditionalFormatting sqref="AJ417:AJ419">
    <cfRule type="cellIs" dxfId="2672" priority="496" stopIfTrue="1" operator="equal">
      <formula>"REQ"</formula>
    </cfRule>
  </conditionalFormatting>
  <conditionalFormatting sqref="AJ420:AJ423">
    <cfRule type="cellIs" dxfId="2671" priority="495" stopIfTrue="1" operator="equal">
      <formula>"REQ"</formula>
    </cfRule>
  </conditionalFormatting>
  <conditionalFormatting sqref="AJ428:AJ429">
    <cfRule type="cellIs" dxfId="2670" priority="494" stopIfTrue="1" operator="equal">
      <formula>"REQ"</formula>
    </cfRule>
  </conditionalFormatting>
  <conditionalFormatting sqref="AJ430:AJ434">
    <cfRule type="cellIs" dxfId="2669" priority="493" stopIfTrue="1" operator="equal">
      <formula>"REQ"</formula>
    </cfRule>
  </conditionalFormatting>
  <conditionalFormatting sqref="AJ441">
    <cfRule type="cellIs" dxfId="2668" priority="492" stopIfTrue="1" operator="equal">
      <formula>"REQ"</formula>
    </cfRule>
  </conditionalFormatting>
  <conditionalFormatting sqref="AJ446:AJ447">
    <cfRule type="cellIs" dxfId="2667" priority="491" stopIfTrue="1" operator="equal">
      <formula>"REQ"</formula>
    </cfRule>
  </conditionalFormatting>
  <conditionalFormatting sqref="AJ451">
    <cfRule type="cellIs" dxfId="2666" priority="490" stopIfTrue="1" operator="equal">
      <formula>"REQ"</formula>
    </cfRule>
  </conditionalFormatting>
  <conditionalFormatting sqref="AJ452">
    <cfRule type="cellIs" dxfId="2665" priority="489" stopIfTrue="1" operator="equal">
      <formula>"REQ"</formula>
    </cfRule>
  </conditionalFormatting>
  <conditionalFormatting sqref="AJ453:AJ454 AJ459 AJ456">
    <cfRule type="cellIs" dxfId="2664" priority="488" stopIfTrue="1" operator="equal">
      <formula>"REQ"</formula>
    </cfRule>
  </conditionalFormatting>
  <conditionalFormatting sqref="AJ483:AJ486">
    <cfRule type="cellIs" dxfId="2663" priority="487" stopIfTrue="1" operator="equal">
      <formula>"REQ"</formula>
    </cfRule>
  </conditionalFormatting>
  <conditionalFormatting sqref="AJ337">
    <cfRule type="cellIs" dxfId="2662" priority="486" stopIfTrue="1" operator="equal">
      <formula>"REQ"</formula>
    </cfRule>
  </conditionalFormatting>
  <conditionalFormatting sqref="AJ143">
    <cfRule type="cellIs" dxfId="2661" priority="485" stopIfTrue="1" operator="equal">
      <formula>"REQ"</formula>
    </cfRule>
  </conditionalFormatting>
  <conditionalFormatting sqref="AJ154:AJ158">
    <cfRule type="cellIs" dxfId="2660" priority="484" stopIfTrue="1" operator="equal">
      <formula>"REQ"</formula>
    </cfRule>
  </conditionalFormatting>
  <conditionalFormatting sqref="AJ149 AJ153">
    <cfRule type="cellIs" dxfId="2659" priority="483" stopIfTrue="1" operator="equal">
      <formula>"REQ"</formula>
    </cfRule>
  </conditionalFormatting>
  <conditionalFormatting sqref="AJ144:AJ145">
    <cfRule type="cellIs" dxfId="2658" priority="482" stopIfTrue="1" operator="equal">
      <formula>"REQ"</formula>
    </cfRule>
  </conditionalFormatting>
  <conditionalFormatting sqref="AJ160 AJ162">
    <cfRule type="cellIs" dxfId="2657" priority="481" stopIfTrue="1" operator="equal">
      <formula>"REQ"</formula>
    </cfRule>
  </conditionalFormatting>
  <conditionalFormatting sqref="AJ163">
    <cfRule type="cellIs" dxfId="2656" priority="480" stopIfTrue="1" operator="equal">
      <formula>"REQ"</formula>
    </cfRule>
  </conditionalFormatting>
  <conditionalFormatting sqref="AJ164:AJ165">
    <cfRule type="cellIs" dxfId="2655" priority="479" stopIfTrue="1" operator="equal">
      <formula>"REQ"</formula>
    </cfRule>
  </conditionalFormatting>
  <conditionalFormatting sqref="AJ168">
    <cfRule type="cellIs" dxfId="2654" priority="478" stopIfTrue="1" operator="equal">
      <formula>"REQ"</formula>
    </cfRule>
  </conditionalFormatting>
  <conditionalFormatting sqref="AJ173">
    <cfRule type="cellIs" dxfId="2653" priority="474" stopIfTrue="1" operator="equal">
      <formula>"REQ"</formula>
    </cfRule>
  </conditionalFormatting>
  <conditionalFormatting sqref="AJ174:AJ176 AJ326 AI189:AI192 AJ328:AJ334">
    <cfRule type="cellIs" dxfId="2652" priority="473" stopIfTrue="1" operator="equal">
      <formula>"REQ"</formula>
    </cfRule>
  </conditionalFormatting>
  <conditionalFormatting sqref="AJ178">
    <cfRule type="cellIs" dxfId="2651" priority="472" stopIfTrue="1" operator="equal">
      <formula>"REQ"</formula>
    </cfRule>
  </conditionalFormatting>
  <conditionalFormatting sqref="AJ170">
    <cfRule type="cellIs" dxfId="2650" priority="471" stopIfTrue="1" operator="equal">
      <formula>"REQ"</formula>
    </cfRule>
  </conditionalFormatting>
  <conditionalFormatting sqref="AJ179">
    <cfRule type="cellIs" dxfId="2649" priority="470" stopIfTrue="1" operator="equal">
      <formula>"REQ"</formula>
    </cfRule>
  </conditionalFormatting>
  <conditionalFormatting sqref="AJ180">
    <cfRule type="cellIs" dxfId="2648" priority="469" stopIfTrue="1" operator="equal">
      <formula>"REQ"</formula>
    </cfRule>
  </conditionalFormatting>
  <conditionalFormatting sqref="AJ181">
    <cfRule type="cellIs" dxfId="2647" priority="465" stopIfTrue="1" operator="equal">
      <formula>"REQ"</formula>
    </cfRule>
  </conditionalFormatting>
  <conditionalFormatting sqref="AJ212 AJ325">
    <cfRule type="cellIs" dxfId="2646" priority="464" stopIfTrue="1" operator="equal">
      <formula>"REQ"</formula>
    </cfRule>
  </conditionalFormatting>
  <conditionalFormatting sqref="AJ201 AJ208">
    <cfRule type="cellIs" dxfId="2645" priority="463" stopIfTrue="1" operator="equal">
      <formula>"REQ"</formula>
    </cfRule>
  </conditionalFormatting>
  <conditionalFormatting sqref="AJ177">
    <cfRule type="cellIs" dxfId="2644" priority="461" stopIfTrue="1" operator="equal">
      <formula>"REQ"</formula>
    </cfRule>
  </conditionalFormatting>
  <conditionalFormatting sqref="AJ198:AJ199">
    <cfRule type="cellIs" dxfId="2643" priority="460" stopIfTrue="1" operator="equal">
      <formula>"REQ"</formula>
    </cfRule>
  </conditionalFormatting>
  <conditionalFormatting sqref="AJ196:AJ197">
    <cfRule type="cellIs" dxfId="2642" priority="459" stopIfTrue="1" operator="equal">
      <formula>"REQ"</formula>
    </cfRule>
  </conditionalFormatting>
  <conditionalFormatting sqref="AJ195">
    <cfRule type="cellIs" dxfId="2641" priority="458" stopIfTrue="1" operator="equal">
      <formula>"REQ"</formula>
    </cfRule>
  </conditionalFormatting>
  <conditionalFormatting sqref="AJ205">
    <cfRule type="cellIs" dxfId="2640" priority="456" stopIfTrue="1" operator="equal">
      <formula>"REQ"</formula>
    </cfRule>
  </conditionalFormatting>
  <conditionalFormatting sqref="AJ202">
    <cfRule type="cellIs" dxfId="2639" priority="454" stopIfTrue="1" operator="equal">
      <formula>"REQ"</formula>
    </cfRule>
  </conditionalFormatting>
  <conditionalFormatting sqref="AJ147">
    <cfRule type="cellIs" dxfId="2638" priority="452" stopIfTrue="1" operator="equal">
      <formula>"REQ"</formula>
    </cfRule>
  </conditionalFormatting>
  <conditionalFormatting sqref="AJ152">
    <cfRule type="cellIs" dxfId="2637" priority="450" stopIfTrue="1" operator="equal">
      <formula>"REQ"</formula>
    </cfRule>
  </conditionalFormatting>
  <conditionalFormatting sqref="AJ151">
    <cfRule type="cellIs" dxfId="2636" priority="449" stopIfTrue="1" operator="equal">
      <formula>"REQ"</formula>
    </cfRule>
  </conditionalFormatting>
  <conditionalFormatting sqref="AJ150">
    <cfRule type="cellIs" dxfId="2635" priority="448" stopIfTrue="1" operator="equal">
      <formula>"REQ"</formula>
    </cfRule>
  </conditionalFormatting>
  <conditionalFormatting sqref="U454 U352 U358:U371">
    <cfRule type="cellIs" dxfId="2634" priority="447" stopIfTrue="1" operator="equal">
      <formula>"?"</formula>
    </cfRule>
  </conditionalFormatting>
  <conditionalFormatting sqref="AH217 AH225:AH226 AH321:AH324 X321:X324 AH237 AH219">
    <cfRule type="cellIs" dxfId="2633" priority="445" stopIfTrue="1" operator="equal">
      <formula>"REQ"</formula>
    </cfRule>
  </conditionalFormatting>
  <conditionalFormatting sqref="AJ217 AJ225:AJ226 AJ321:AJ324 AJ237 AJ219">
    <cfRule type="cellIs" dxfId="2632" priority="444" stopIfTrue="1" operator="equal">
      <formula>"REQ"</formula>
    </cfRule>
  </conditionalFormatting>
  <conditionalFormatting sqref="U342">
    <cfRule type="cellIs" dxfId="2631" priority="443" stopIfTrue="1" operator="equal">
      <formula>"?"</formula>
    </cfRule>
  </conditionalFormatting>
  <conditionalFormatting sqref="AH209">
    <cfRule type="cellIs" dxfId="2630" priority="441" stopIfTrue="1" operator="equal">
      <formula>"REQ"</formula>
    </cfRule>
  </conditionalFormatting>
  <conditionalFormatting sqref="AJ209">
    <cfRule type="cellIs" dxfId="2629" priority="440" stopIfTrue="1" operator="equal">
      <formula>"REQ"</formula>
    </cfRule>
  </conditionalFormatting>
  <conditionalFormatting sqref="AI210:AI211">
    <cfRule type="cellIs" dxfId="2628" priority="439" stopIfTrue="1" operator="equal">
      <formula>"REQ"</formula>
    </cfRule>
  </conditionalFormatting>
  <conditionalFormatting sqref="AI251:AI252">
    <cfRule type="cellIs" dxfId="2627" priority="374" stopIfTrue="1" operator="equal">
      <formula>"REQ"</formula>
    </cfRule>
  </conditionalFormatting>
  <conditionalFormatting sqref="AJ210:AJ211">
    <cfRule type="cellIs" dxfId="2626" priority="437" stopIfTrue="1" operator="equal">
      <formula>"REQ"</formula>
    </cfRule>
  </conditionalFormatting>
  <conditionalFormatting sqref="AI213:AI215">
    <cfRule type="cellIs" dxfId="2625" priority="436" stopIfTrue="1" operator="equal">
      <formula>"REQ"</formula>
    </cfRule>
  </conditionalFormatting>
  <conditionalFormatting sqref="AH213:AH215">
    <cfRule type="cellIs" dxfId="2624" priority="435" stopIfTrue="1" operator="equal">
      <formula>"REQ"</formula>
    </cfRule>
  </conditionalFormatting>
  <conditionalFormatting sqref="U460">
    <cfRule type="cellIs" dxfId="2623" priority="433" stopIfTrue="1" operator="equal">
      <formula>"?"</formula>
    </cfRule>
  </conditionalFormatting>
  <conditionalFormatting sqref="AJ327">
    <cfRule type="cellIs" dxfId="2622" priority="430" stopIfTrue="1" operator="equal">
      <formula>"REQ"</formula>
    </cfRule>
  </conditionalFormatting>
  <conditionalFormatting sqref="U353:U356">
    <cfRule type="cellIs" dxfId="2621" priority="429" stopIfTrue="1" operator="equal">
      <formula>"?"</formula>
    </cfRule>
  </conditionalFormatting>
  <conditionalFormatting sqref="AI220:AI223">
    <cfRule type="cellIs" dxfId="2620" priority="428" stopIfTrue="1" operator="equal">
      <formula>"REQ"</formula>
    </cfRule>
  </conditionalFormatting>
  <conditionalFormatting sqref="AH220:AH223">
    <cfRule type="cellIs" dxfId="2619" priority="427" stopIfTrue="1" operator="equal">
      <formula>"REQ"</formula>
    </cfRule>
  </conditionalFormatting>
  <conditionalFormatting sqref="AJ220:AJ223">
    <cfRule type="cellIs" dxfId="2618" priority="426" stopIfTrue="1" operator="equal">
      <formula>"REQ"</formula>
    </cfRule>
  </conditionalFormatting>
  <conditionalFormatting sqref="U372:U377">
    <cfRule type="cellIs" dxfId="2617" priority="425" stopIfTrue="1" operator="equal">
      <formula>"?"</formula>
    </cfRule>
  </conditionalFormatting>
  <conditionalFormatting sqref="AI238:AI243 AI320">
    <cfRule type="cellIs" dxfId="2616" priority="424" stopIfTrue="1" operator="equal">
      <formula>"REQ"</formula>
    </cfRule>
  </conditionalFormatting>
  <conditionalFormatting sqref="AH238:AH243 AH320 X320">
    <cfRule type="cellIs" dxfId="2615" priority="423" stopIfTrue="1" operator="equal">
      <formula>"REQ"</formula>
    </cfRule>
  </conditionalFormatting>
  <conditionalFormatting sqref="AJ238:AJ243 AJ320">
    <cfRule type="cellIs" dxfId="2614" priority="422" stopIfTrue="1" operator="equal">
      <formula>"REQ"</formula>
    </cfRule>
  </conditionalFormatting>
  <conditionalFormatting sqref="U360">
    <cfRule type="cellIs" dxfId="2613" priority="421" stopIfTrue="1" operator="equal">
      <formula>"?"</formula>
    </cfRule>
  </conditionalFormatting>
  <conditionalFormatting sqref="AI227">
    <cfRule type="cellIs" dxfId="2612" priority="420" stopIfTrue="1" operator="equal">
      <formula>"REQ"</formula>
    </cfRule>
  </conditionalFormatting>
  <conditionalFormatting sqref="AH227">
    <cfRule type="cellIs" dxfId="2611" priority="419" stopIfTrue="1" operator="equal">
      <formula>"REQ"</formula>
    </cfRule>
  </conditionalFormatting>
  <conditionalFormatting sqref="AJ227">
    <cfRule type="cellIs" dxfId="2610" priority="418" stopIfTrue="1" operator="equal">
      <formula>"REQ"</formula>
    </cfRule>
  </conditionalFormatting>
  <conditionalFormatting sqref="U361">
    <cfRule type="cellIs" dxfId="2609" priority="417" stopIfTrue="1" operator="equal">
      <formula>"?"</formula>
    </cfRule>
  </conditionalFormatting>
  <conditionalFormatting sqref="AI228">
    <cfRule type="cellIs" dxfId="2608" priority="416" stopIfTrue="1" operator="equal">
      <formula>"REQ"</formula>
    </cfRule>
  </conditionalFormatting>
  <conditionalFormatting sqref="AH228">
    <cfRule type="cellIs" dxfId="2607" priority="415" stopIfTrue="1" operator="equal">
      <formula>"REQ"</formula>
    </cfRule>
  </conditionalFormatting>
  <conditionalFormatting sqref="AJ228">
    <cfRule type="cellIs" dxfId="2606" priority="414" stopIfTrue="1" operator="equal">
      <formula>"REQ"</formula>
    </cfRule>
  </conditionalFormatting>
  <conditionalFormatting sqref="U362:U363">
    <cfRule type="cellIs" dxfId="2605" priority="413" stopIfTrue="1" operator="equal">
      <formula>"?"</formula>
    </cfRule>
  </conditionalFormatting>
  <conditionalFormatting sqref="AI229:AI230">
    <cfRule type="cellIs" dxfId="2604" priority="412" stopIfTrue="1" operator="equal">
      <formula>"REQ"</formula>
    </cfRule>
  </conditionalFormatting>
  <conditionalFormatting sqref="AH229:AH230">
    <cfRule type="cellIs" dxfId="2603" priority="411" stopIfTrue="1" operator="equal">
      <formula>"REQ"</formula>
    </cfRule>
  </conditionalFormatting>
  <conditionalFormatting sqref="AJ229:AJ230">
    <cfRule type="cellIs" dxfId="2602" priority="410" stopIfTrue="1" operator="equal">
      <formula>"REQ"</formula>
    </cfRule>
  </conditionalFormatting>
  <conditionalFormatting sqref="AI231:AI236">
    <cfRule type="cellIs" dxfId="2601" priority="409" stopIfTrue="1" operator="equal">
      <formula>"REQ"</formula>
    </cfRule>
  </conditionalFormatting>
  <conditionalFormatting sqref="U365:U371">
    <cfRule type="cellIs" dxfId="2600" priority="408" stopIfTrue="1" operator="equal">
      <formula>"?"</formula>
    </cfRule>
  </conditionalFormatting>
  <conditionalFormatting sqref="AH231:AH236">
    <cfRule type="cellIs" dxfId="2599" priority="407" stopIfTrue="1" operator="equal">
      <formula>"REQ"</formula>
    </cfRule>
  </conditionalFormatting>
  <conditionalFormatting sqref="AJ231:AJ236">
    <cfRule type="cellIs" dxfId="2598" priority="406" stopIfTrue="1" operator="equal">
      <formula>"REQ"</formula>
    </cfRule>
  </conditionalFormatting>
  <conditionalFormatting sqref="U679">
    <cfRule type="cellIs" dxfId="2597" priority="405" stopIfTrue="1" operator="equal">
      <formula>"?"</formula>
    </cfRule>
  </conditionalFormatting>
  <conditionalFormatting sqref="AI549">
    <cfRule type="cellIs" dxfId="2596" priority="404" stopIfTrue="1" operator="equal">
      <formula>"REQ"</formula>
    </cfRule>
  </conditionalFormatting>
  <conditionalFormatting sqref="AH549 X549">
    <cfRule type="cellIs" dxfId="2595" priority="403" stopIfTrue="1" operator="equal">
      <formula>"REQ"</formula>
    </cfRule>
  </conditionalFormatting>
  <conditionalFormatting sqref="AJ549">
    <cfRule type="cellIs" dxfId="2594" priority="402" stopIfTrue="1" operator="equal">
      <formula>"REQ"</formula>
    </cfRule>
  </conditionalFormatting>
  <conditionalFormatting sqref="U379">
    <cfRule type="cellIs" dxfId="2593" priority="401" stopIfTrue="1" operator="equal">
      <formula>"?"</formula>
    </cfRule>
  </conditionalFormatting>
  <conditionalFormatting sqref="AI245 AI249">
    <cfRule type="cellIs" dxfId="2592" priority="400" stopIfTrue="1" operator="equal">
      <formula>"REQ"</formula>
    </cfRule>
  </conditionalFormatting>
  <conditionalFormatting sqref="AH245 AH249">
    <cfRule type="cellIs" dxfId="2591" priority="399" stopIfTrue="1" operator="equal">
      <formula>"REQ"</formula>
    </cfRule>
  </conditionalFormatting>
  <conditionalFormatting sqref="AJ245 AJ249">
    <cfRule type="cellIs" dxfId="2590" priority="398" stopIfTrue="1" operator="equal">
      <formula>"REQ"</formula>
    </cfRule>
  </conditionalFormatting>
  <conditionalFormatting sqref="U378">
    <cfRule type="cellIs" dxfId="2589" priority="397" stopIfTrue="1" operator="equal">
      <formula>"?"</formula>
    </cfRule>
  </conditionalFormatting>
  <conditionalFormatting sqref="AI244">
    <cfRule type="cellIs" dxfId="2588" priority="396" stopIfTrue="1" operator="equal">
      <formula>"REQ"</formula>
    </cfRule>
  </conditionalFormatting>
  <conditionalFormatting sqref="AH244">
    <cfRule type="cellIs" dxfId="2587" priority="395" stopIfTrue="1" operator="equal">
      <formula>"REQ"</formula>
    </cfRule>
  </conditionalFormatting>
  <conditionalFormatting sqref="AJ244">
    <cfRule type="cellIs" dxfId="2586" priority="394" stopIfTrue="1" operator="equal">
      <formula>"REQ"</formula>
    </cfRule>
  </conditionalFormatting>
  <conditionalFormatting sqref="AI248">
    <cfRule type="cellIs" dxfId="2585" priority="393" stopIfTrue="1" operator="equal">
      <formula>"REQ"</formula>
    </cfRule>
  </conditionalFormatting>
  <conditionalFormatting sqref="AH248">
    <cfRule type="cellIs" dxfId="2584" priority="392" stopIfTrue="1" operator="equal">
      <formula>"REQ"</formula>
    </cfRule>
  </conditionalFormatting>
  <conditionalFormatting sqref="AJ248">
    <cfRule type="cellIs" dxfId="2583" priority="391" stopIfTrue="1" operator="equal">
      <formula>"REQ"</formula>
    </cfRule>
  </conditionalFormatting>
  <conditionalFormatting sqref="AI247">
    <cfRule type="cellIs" dxfId="2582" priority="390" stopIfTrue="1" operator="equal">
      <formula>"REQ"</formula>
    </cfRule>
  </conditionalFormatting>
  <conditionalFormatting sqref="AH247">
    <cfRule type="cellIs" dxfId="2581" priority="389" stopIfTrue="1" operator="equal">
      <formula>"REQ"</formula>
    </cfRule>
  </conditionalFormatting>
  <conditionalFormatting sqref="AJ247">
    <cfRule type="cellIs" dxfId="2580" priority="388" stopIfTrue="1" operator="equal">
      <formula>"REQ"</formula>
    </cfRule>
  </conditionalFormatting>
  <conditionalFormatting sqref="U380:U383">
    <cfRule type="cellIs" dxfId="2579" priority="387" stopIfTrue="1" operator="equal">
      <formula>"?"</formula>
    </cfRule>
  </conditionalFormatting>
  <conditionalFormatting sqref="AI246">
    <cfRule type="cellIs" dxfId="2578" priority="386" stopIfTrue="1" operator="equal">
      <formula>"REQ"</formula>
    </cfRule>
  </conditionalFormatting>
  <conditionalFormatting sqref="AH246">
    <cfRule type="cellIs" dxfId="2577" priority="385" stopIfTrue="1" operator="equal">
      <formula>"REQ"</formula>
    </cfRule>
  </conditionalFormatting>
  <conditionalFormatting sqref="AJ246">
    <cfRule type="cellIs" dxfId="2576" priority="384" stopIfTrue="1" operator="equal">
      <formula>"REQ"</formula>
    </cfRule>
  </conditionalFormatting>
  <conditionalFormatting sqref="U388:U389">
    <cfRule type="cellIs" dxfId="2575" priority="383" stopIfTrue="1" operator="equal">
      <formula>"?"</formula>
    </cfRule>
  </conditionalFormatting>
  <conditionalFormatting sqref="AI254:AI255">
    <cfRule type="cellIs" dxfId="2574" priority="382" stopIfTrue="1" operator="equal">
      <formula>"REQ"</formula>
    </cfRule>
  </conditionalFormatting>
  <conditionalFormatting sqref="AH254:AH255">
    <cfRule type="cellIs" dxfId="2573" priority="381" stopIfTrue="1" operator="equal">
      <formula>"REQ"</formula>
    </cfRule>
  </conditionalFormatting>
  <conditionalFormatting sqref="AJ254:AJ255">
    <cfRule type="cellIs" dxfId="2572" priority="380" stopIfTrue="1" operator="equal">
      <formula>"REQ"</formula>
    </cfRule>
  </conditionalFormatting>
  <conditionalFormatting sqref="U387">
    <cfRule type="cellIs" dxfId="2571" priority="379" stopIfTrue="1" operator="equal">
      <formula>"?"</formula>
    </cfRule>
  </conditionalFormatting>
  <conditionalFormatting sqref="AI253">
    <cfRule type="cellIs" dxfId="2570" priority="378" stopIfTrue="1" operator="equal">
      <formula>"REQ"</formula>
    </cfRule>
  </conditionalFormatting>
  <conditionalFormatting sqref="AH253">
    <cfRule type="cellIs" dxfId="2569" priority="377" stopIfTrue="1" operator="equal">
      <formula>"REQ"</formula>
    </cfRule>
  </conditionalFormatting>
  <conditionalFormatting sqref="AJ253">
    <cfRule type="cellIs" dxfId="2568" priority="376" stopIfTrue="1" operator="equal">
      <formula>"REQ"</formula>
    </cfRule>
  </conditionalFormatting>
  <conditionalFormatting sqref="U385:U386 U435 U632:U634">
    <cfRule type="cellIs" dxfId="2567" priority="375" stopIfTrue="1" operator="equal">
      <formula>"?"</formula>
    </cfRule>
  </conditionalFormatting>
  <conditionalFormatting sqref="AH251:AH252">
    <cfRule type="cellIs" dxfId="2566" priority="373" stopIfTrue="1" operator="equal">
      <formula>"REQ"</formula>
    </cfRule>
  </conditionalFormatting>
  <conditionalFormatting sqref="AJ251:AJ252">
    <cfRule type="cellIs" dxfId="2565" priority="372" stopIfTrue="1" operator="equal">
      <formula>"REQ"</formula>
    </cfRule>
  </conditionalFormatting>
  <conditionalFormatting sqref="U384">
    <cfRule type="cellIs" dxfId="2564" priority="371" stopIfTrue="1" operator="equal">
      <formula>"?"</formula>
    </cfRule>
  </conditionalFormatting>
  <conditionalFormatting sqref="AI250">
    <cfRule type="cellIs" dxfId="2563" priority="370" stopIfTrue="1" operator="equal">
      <formula>"REQ"</formula>
    </cfRule>
  </conditionalFormatting>
  <conditionalFormatting sqref="AH250">
    <cfRule type="cellIs" dxfId="2562" priority="369" stopIfTrue="1" operator="equal">
      <formula>"REQ"</formula>
    </cfRule>
  </conditionalFormatting>
  <conditionalFormatting sqref="AJ250">
    <cfRule type="cellIs" dxfId="2561" priority="368" stopIfTrue="1" operator="equal">
      <formula>"REQ"</formula>
    </cfRule>
  </conditionalFormatting>
  <conditionalFormatting sqref="AI86">
    <cfRule type="cellIs" dxfId="2560" priority="367" stopIfTrue="1" operator="equal">
      <formula>"REQ"</formula>
    </cfRule>
  </conditionalFormatting>
  <conditionalFormatting sqref="AH86 X86">
    <cfRule type="cellIs" dxfId="2559" priority="366" stopIfTrue="1" operator="equal">
      <formula>"REQ"</formula>
    </cfRule>
  </conditionalFormatting>
  <conditionalFormatting sqref="AJ86">
    <cfRule type="cellIs" dxfId="2558" priority="365" stopIfTrue="1" operator="equal">
      <formula>"REQ"</formula>
    </cfRule>
  </conditionalFormatting>
  <conditionalFormatting sqref="AI318:AI319">
    <cfRule type="cellIs" dxfId="2557" priority="364" stopIfTrue="1" operator="equal">
      <formula>"REQ"</formula>
    </cfRule>
  </conditionalFormatting>
  <conditionalFormatting sqref="AH318:AH319 X318:X319">
    <cfRule type="cellIs" dxfId="2556" priority="363" stopIfTrue="1" operator="equal">
      <formula>"REQ"</formula>
    </cfRule>
  </conditionalFormatting>
  <conditionalFormatting sqref="AJ318:AJ319">
    <cfRule type="cellIs" dxfId="2555" priority="362" stopIfTrue="1" operator="equal">
      <formula>"REQ"</formula>
    </cfRule>
  </conditionalFormatting>
  <conditionalFormatting sqref="AI317">
    <cfRule type="cellIs" dxfId="2554" priority="361" stopIfTrue="1" operator="equal">
      <formula>"REQ"</formula>
    </cfRule>
  </conditionalFormatting>
  <conditionalFormatting sqref="AH317 X317">
    <cfRule type="cellIs" dxfId="2553" priority="360" stopIfTrue="1" operator="equal">
      <formula>"REQ"</formula>
    </cfRule>
  </conditionalFormatting>
  <conditionalFormatting sqref="AJ317">
    <cfRule type="cellIs" dxfId="2552" priority="359" stopIfTrue="1" operator="equal">
      <formula>"REQ"</formula>
    </cfRule>
  </conditionalFormatting>
  <conditionalFormatting sqref="U444:U445">
    <cfRule type="cellIs" dxfId="2551" priority="358" stopIfTrue="1" operator="equal">
      <formula>"?"</formula>
    </cfRule>
  </conditionalFormatting>
  <conditionalFormatting sqref="AI310:AI316">
    <cfRule type="cellIs" dxfId="2550" priority="357" stopIfTrue="1" operator="equal">
      <formula>"REQ"</formula>
    </cfRule>
  </conditionalFormatting>
  <conditionalFormatting sqref="AH310:AH316 X310:X316">
    <cfRule type="cellIs" dxfId="2549" priority="356" stopIfTrue="1" operator="equal">
      <formula>"REQ"</formula>
    </cfRule>
  </conditionalFormatting>
  <conditionalFormatting sqref="AJ310:AJ316">
    <cfRule type="cellIs" dxfId="2548" priority="355" stopIfTrue="1" operator="equal">
      <formula>"REQ"</formula>
    </cfRule>
  </conditionalFormatting>
  <conditionalFormatting sqref="AI309">
    <cfRule type="cellIs" dxfId="2547" priority="354" stopIfTrue="1" operator="equal">
      <formula>"REQ"</formula>
    </cfRule>
  </conditionalFormatting>
  <conditionalFormatting sqref="AH309 X309">
    <cfRule type="cellIs" dxfId="2546" priority="353" stopIfTrue="1" operator="equal">
      <formula>"REQ"</formula>
    </cfRule>
  </conditionalFormatting>
  <conditionalFormatting sqref="AJ309">
    <cfRule type="cellIs" dxfId="2545" priority="352" stopIfTrue="1" operator="equal">
      <formula>"REQ"</formula>
    </cfRule>
  </conditionalFormatting>
  <conditionalFormatting sqref="U441:U443">
    <cfRule type="cellIs" dxfId="2544" priority="351" stopIfTrue="1" operator="equal">
      <formula>"?"</formula>
    </cfRule>
  </conditionalFormatting>
  <conditionalFormatting sqref="AI307:AI308">
    <cfRule type="cellIs" dxfId="2543" priority="350" stopIfTrue="1" operator="equal">
      <formula>"REQ"</formula>
    </cfRule>
  </conditionalFormatting>
  <conditionalFormatting sqref="AH307:AH308 X307:X308">
    <cfRule type="cellIs" dxfId="2542" priority="349" stopIfTrue="1" operator="equal">
      <formula>"REQ"</formula>
    </cfRule>
  </conditionalFormatting>
  <conditionalFormatting sqref="AJ307:AJ308">
    <cfRule type="cellIs" dxfId="2541" priority="348" stopIfTrue="1" operator="equal">
      <formula>"REQ"</formula>
    </cfRule>
  </conditionalFormatting>
  <conditionalFormatting sqref="U440">
    <cfRule type="cellIs" dxfId="2540" priority="347" stopIfTrue="1" operator="equal">
      <formula>"?"</formula>
    </cfRule>
  </conditionalFormatting>
  <conditionalFormatting sqref="AI306">
    <cfRule type="cellIs" dxfId="2539" priority="346" stopIfTrue="1" operator="equal">
      <formula>"REQ"</formula>
    </cfRule>
  </conditionalFormatting>
  <conditionalFormatting sqref="AH306 X306">
    <cfRule type="cellIs" dxfId="2538" priority="345" stopIfTrue="1" operator="equal">
      <formula>"REQ"</formula>
    </cfRule>
  </conditionalFormatting>
  <conditionalFormatting sqref="AJ306">
    <cfRule type="cellIs" dxfId="2537" priority="344" stopIfTrue="1" operator="equal">
      <formula>"REQ"</formula>
    </cfRule>
  </conditionalFormatting>
  <conditionalFormatting sqref="U438:U439">
    <cfRule type="cellIs" dxfId="2536" priority="343" stopIfTrue="1" operator="equal">
      <formula>"?"</formula>
    </cfRule>
  </conditionalFormatting>
  <conditionalFormatting sqref="AI304:AI305">
    <cfRule type="cellIs" dxfId="2535" priority="342" stopIfTrue="1" operator="equal">
      <formula>"REQ"</formula>
    </cfRule>
  </conditionalFormatting>
  <conditionalFormatting sqref="AH304:AH305 X304:X305">
    <cfRule type="cellIs" dxfId="2534" priority="341" stopIfTrue="1" operator="equal">
      <formula>"REQ"</formula>
    </cfRule>
  </conditionalFormatting>
  <conditionalFormatting sqref="AJ304:AJ305">
    <cfRule type="cellIs" dxfId="2533" priority="340" stopIfTrue="1" operator="equal">
      <formula>"REQ"</formula>
    </cfRule>
  </conditionalFormatting>
  <conditionalFormatting sqref="U437">
    <cfRule type="cellIs" dxfId="2532" priority="339" stopIfTrue="1" operator="equal">
      <formula>"?"</formula>
    </cfRule>
  </conditionalFormatting>
  <conditionalFormatting sqref="AI303">
    <cfRule type="cellIs" dxfId="2531" priority="338" stopIfTrue="1" operator="equal">
      <formula>"REQ"</formula>
    </cfRule>
  </conditionalFormatting>
  <conditionalFormatting sqref="AH303 X303">
    <cfRule type="cellIs" dxfId="2530" priority="337" stopIfTrue="1" operator="equal">
      <formula>"REQ"</formula>
    </cfRule>
  </conditionalFormatting>
  <conditionalFormatting sqref="AJ303">
    <cfRule type="cellIs" dxfId="2529" priority="336" stopIfTrue="1" operator="equal">
      <formula>"REQ"</formula>
    </cfRule>
  </conditionalFormatting>
  <conditionalFormatting sqref="U390 U402">
    <cfRule type="cellIs" dxfId="2528" priority="335" stopIfTrue="1" operator="equal">
      <formula>"?"</formula>
    </cfRule>
  </conditionalFormatting>
  <conditionalFormatting sqref="AI256 AI268">
    <cfRule type="cellIs" dxfId="2527" priority="334" stopIfTrue="1" operator="equal">
      <formula>"REQ"</formula>
    </cfRule>
  </conditionalFormatting>
  <conditionalFormatting sqref="AH256 AH268">
    <cfRule type="cellIs" dxfId="2526" priority="333" stopIfTrue="1" operator="equal">
      <formula>"REQ"</formula>
    </cfRule>
  </conditionalFormatting>
  <conditionalFormatting sqref="AJ256 AJ268">
    <cfRule type="cellIs" dxfId="2525" priority="332" stopIfTrue="1" operator="equal">
      <formula>"REQ"</formula>
    </cfRule>
  </conditionalFormatting>
  <conditionalFormatting sqref="U391 U393:U394">
    <cfRule type="cellIs" dxfId="2524" priority="331" stopIfTrue="1" operator="equal">
      <formula>"?"</formula>
    </cfRule>
  </conditionalFormatting>
  <conditionalFormatting sqref="AI257 AI259:AI260">
    <cfRule type="cellIs" dxfId="2523" priority="330" stopIfTrue="1" operator="equal">
      <formula>"REQ"</formula>
    </cfRule>
  </conditionalFormatting>
  <conditionalFormatting sqref="AH257 AH259:AH260">
    <cfRule type="cellIs" dxfId="2522" priority="329" stopIfTrue="1" operator="equal">
      <formula>"REQ"</formula>
    </cfRule>
  </conditionalFormatting>
  <conditionalFormatting sqref="AJ257 AJ259:AJ260">
    <cfRule type="cellIs" dxfId="2521" priority="328" stopIfTrue="1" operator="equal">
      <formula>"REQ"</formula>
    </cfRule>
  </conditionalFormatting>
  <conditionalFormatting sqref="U395:U397">
    <cfRule type="cellIs" dxfId="2520" priority="327" stopIfTrue="1" operator="equal">
      <formula>"?"</formula>
    </cfRule>
  </conditionalFormatting>
  <conditionalFormatting sqref="AI261:AI263">
    <cfRule type="cellIs" dxfId="2519" priority="326" stopIfTrue="1" operator="equal">
      <formula>"REQ"</formula>
    </cfRule>
  </conditionalFormatting>
  <conditionalFormatting sqref="AH261:AH263">
    <cfRule type="cellIs" dxfId="2518" priority="325" stopIfTrue="1" operator="equal">
      <formula>"REQ"</formula>
    </cfRule>
  </conditionalFormatting>
  <conditionalFormatting sqref="AJ261:AJ263">
    <cfRule type="cellIs" dxfId="2517" priority="324" stopIfTrue="1" operator="equal">
      <formula>"REQ"</formula>
    </cfRule>
  </conditionalFormatting>
  <conditionalFormatting sqref="U400">
    <cfRule type="cellIs" dxfId="2516" priority="323" stopIfTrue="1" operator="equal">
      <formula>"?"</formula>
    </cfRule>
  </conditionalFormatting>
  <conditionalFormatting sqref="AI266">
    <cfRule type="cellIs" dxfId="2515" priority="322" stopIfTrue="1" operator="equal">
      <formula>"REQ"</formula>
    </cfRule>
  </conditionalFormatting>
  <conditionalFormatting sqref="AH266">
    <cfRule type="cellIs" dxfId="2514" priority="321" stopIfTrue="1" operator="equal">
      <formula>"REQ"</formula>
    </cfRule>
  </conditionalFormatting>
  <conditionalFormatting sqref="AJ266">
    <cfRule type="cellIs" dxfId="2513" priority="320" stopIfTrue="1" operator="equal">
      <formula>"REQ"</formula>
    </cfRule>
  </conditionalFormatting>
  <conditionalFormatting sqref="U399">
    <cfRule type="cellIs" dxfId="2512" priority="319" stopIfTrue="1" operator="equal">
      <formula>"?"</formula>
    </cfRule>
  </conditionalFormatting>
  <conditionalFormatting sqref="AI265">
    <cfRule type="cellIs" dxfId="2511" priority="318" stopIfTrue="1" operator="equal">
      <formula>"REQ"</formula>
    </cfRule>
  </conditionalFormatting>
  <conditionalFormatting sqref="AH265">
    <cfRule type="cellIs" dxfId="2510" priority="317" stopIfTrue="1" operator="equal">
      <formula>"REQ"</formula>
    </cfRule>
  </conditionalFormatting>
  <conditionalFormatting sqref="AJ265">
    <cfRule type="cellIs" dxfId="2509" priority="316" stopIfTrue="1" operator="equal">
      <formula>"REQ"</formula>
    </cfRule>
  </conditionalFormatting>
  <conditionalFormatting sqref="U398">
    <cfRule type="cellIs" dxfId="2508" priority="315" stopIfTrue="1" operator="equal">
      <formula>"?"</formula>
    </cfRule>
  </conditionalFormatting>
  <conditionalFormatting sqref="AI264">
    <cfRule type="cellIs" dxfId="2507" priority="314" stopIfTrue="1" operator="equal">
      <formula>"REQ"</formula>
    </cfRule>
  </conditionalFormatting>
  <conditionalFormatting sqref="AH264">
    <cfRule type="cellIs" dxfId="2506" priority="313" stopIfTrue="1" operator="equal">
      <formula>"REQ"</formula>
    </cfRule>
  </conditionalFormatting>
  <conditionalFormatting sqref="AJ264">
    <cfRule type="cellIs" dxfId="2505" priority="312" stopIfTrue="1" operator="equal">
      <formula>"REQ"</formula>
    </cfRule>
  </conditionalFormatting>
  <conditionalFormatting sqref="U406">
    <cfRule type="cellIs" dxfId="2504" priority="311" stopIfTrue="1" operator="equal">
      <formula>"?"</formula>
    </cfRule>
  </conditionalFormatting>
  <conditionalFormatting sqref="AI272">
    <cfRule type="cellIs" dxfId="2503" priority="310" stopIfTrue="1" operator="equal">
      <formula>"REQ"</formula>
    </cfRule>
  </conditionalFormatting>
  <conditionalFormatting sqref="AH272 X272">
    <cfRule type="cellIs" dxfId="2502" priority="309" stopIfTrue="1" operator="equal">
      <formula>"REQ"</formula>
    </cfRule>
  </conditionalFormatting>
  <conditionalFormatting sqref="AJ272">
    <cfRule type="cellIs" dxfId="2501" priority="308" stopIfTrue="1" operator="equal">
      <formula>"REQ"</formula>
    </cfRule>
  </conditionalFormatting>
  <conditionalFormatting sqref="U404">
    <cfRule type="cellIs" dxfId="2500" priority="307" stopIfTrue="1" operator="equal">
      <formula>"?"</formula>
    </cfRule>
  </conditionalFormatting>
  <conditionalFormatting sqref="AI270">
    <cfRule type="cellIs" dxfId="2499" priority="306" stopIfTrue="1" operator="equal">
      <formula>"REQ"</formula>
    </cfRule>
  </conditionalFormatting>
  <conditionalFormatting sqref="AH270 X270">
    <cfRule type="cellIs" dxfId="2498" priority="305" stopIfTrue="1" operator="equal">
      <formula>"REQ"</formula>
    </cfRule>
  </conditionalFormatting>
  <conditionalFormatting sqref="AJ270">
    <cfRule type="cellIs" dxfId="2497" priority="304" stopIfTrue="1" operator="equal">
      <formula>"REQ"</formula>
    </cfRule>
  </conditionalFormatting>
  <conditionalFormatting sqref="AI335:AI336">
    <cfRule type="cellIs" dxfId="2496" priority="303" stopIfTrue="1" operator="equal">
      <formula>"REQ"</formula>
    </cfRule>
  </conditionalFormatting>
  <conditionalFormatting sqref="AH335:AH336 X335:X336">
    <cfRule type="cellIs" dxfId="2495" priority="302" stopIfTrue="1" operator="equal">
      <formula>"REQ"</formula>
    </cfRule>
  </conditionalFormatting>
  <conditionalFormatting sqref="AJ335:AJ336">
    <cfRule type="cellIs" dxfId="2494" priority="301" stopIfTrue="1" operator="equal">
      <formula>"REQ"</formula>
    </cfRule>
  </conditionalFormatting>
  <conditionalFormatting sqref="U401">
    <cfRule type="cellIs" dxfId="2493" priority="300" stopIfTrue="1" operator="equal">
      <formula>"?"</formula>
    </cfRule>
  </conditionalFormatting>
  <conditionalFormatting sqref="AI267">
    <cfRule type="cellIs" dxfId="2492" priority="299" stopIfTrue="1" operator="equal">
      <formula>"REQ"</formula>
    </cfRule>
  </conditionalFormatting>
  <conditionalFormatting sqref="AH267">
    <cfRule type="cellIs" dxfId="2491" priority="298" stopIfTrue="1" operator="equal">
      <formula>"REQ"</formula>
    </cfRule>
  </conditionalFormatting>
  <conditionalFormatting sqref="AJ267">
    <cfRule type="cellIs" dxfId="2490" priority="297" stopIfTrue="1" operator="equal">
      <formula>"REQ"</formula>
    </cfRule>
  </conditionalFormatting>
  <conditionalFormatting sqref="U403">
    <cfRule type="cellIs" dxfId="2489" priority="296" stopIfTrue="1" operator="equal">
      <formula>"?"</formula>
    </cfRule>
  </conditionalFormatting>
  <conditionalFormatting sqref="AI269">
    <cfRule type="cellIs" dxfId="2488" priority="295" stopIfTrue="1" operator="equal">
      <formula>"REQ"</formula>
    </cfRule>
  </conditionalFormatting>
  <conditionalFormatting sqref="X269 AH269">
    <cfRule type="cellIs" dxfId="2487" priority="294" stopIfTrue="1" operator="equal">
      <formula>"REQ"</formula>
    </cfRule>
  </conditionalFormatting>
  <conditionalFormatting sqref="AJ269">
    <cfRule type="cellIs" dxfId="2486" priority="293" stopIfTrue="1" operator="equal">
      <formula>"REQ"</formula>
    </cfRule>
  </conditionalFormatting>
  <conditionalFormatting sqref="U405">
    <cfRule type="cellIs" dxfId="2485" priority="292" stopIfTrue="1" operator="equal">
      <formula>"?"</formula>
    </cfRule>
  </conditionalFormatting>
  <conditionalFormatting sqref="AI271">
    <cfRule type="cellIs" dxfId="2484" priority="291" stopIfTrue="1" operator="equal">
      <formula>"REQ"</formula>
    </cfRule>
  </conditionalFormatting>
  <conditionalFormatting sqref="AH271 X271">
    <cfRule type="cellIs" dxfId="2483" priority="290" stopIfTrue="1" operator="equal">
      <formula>"REQ"</formula>
    </cfRule>
  </conditionalFormatting>
  <conditionalFormatting sqref="AJ271">
    <cfRule type="cellIs" dxfId="2482" priority="289" stopIfTrue="1" operator="equal">
      <formula>"REQ"</formula>
    </cfRule>
  </conditionalFormatting>
  <conditionalFormatting sqref="U407">
    <cfRule type="cellIs" dxfId="2481" priority="288" stopIfTrue="1" operator="equal">
      <formula>"?"</formula>
    </cfRule>
  </conditionalFormatting>
  <conditionalFormatting sqref="AI273">
    <cfRule type="cellIs" dxfId="2480" priority="287" stopIfTrue="1" operator="equal">
      <formula>"REQ"</formula>
    </cfRule>
  </conditionalFormatting>
  <conditionalFormatting sqref="AH273 X273">
    <cfRule type="cellIs" dxfId="2479" priority="286" stopIfTrue="1" operator="equal">
      <formula>"REQ"</formula>
    </cfRule>
  </conditionalFormatting>
  <conditionalFormatting sqref="AJ273">
    <cfRule type="cellIs" dxfId="2478" priority="285" stopIfTrue="1" operator="equal">
      <formula>"REQ"</formula>
    </cfRule>
  </conditionalFormatting>
  <conditionalFormatting sqref="U473:U474 U476:U477">
    <cfRule type="cellIs" dxfId="2477" priority="284" stopIfTrue="1" operator="equal">
      <formula>"?"</formula>
    </cfRule>
  </conditionalFormatting>
  <conditionalFormatting sqref="AI338">
    <cfRule type="cellIs" dxfId="2476" priority="283" stopIfTrue="1" operator="equal">
      <formula>"REQ"</formula>
    </cfRule>
  </conditionalFormatting>
  <conditionalFormatting sqref="X338 AH338">
    <cfRule type="cellIs" dxfId="2475" priority="282" stopIfTrue="1" operator="equal">
      <formula>"REQ"</formula>
    </cfRule>
  </conditionalFormatting>
  <conditionalFormatting sqref="AJ338">
    <cfRule type="cellIs" dxfId="2474" priority="281" stopIfTrue="1" operator="equal">
      <formula>"REQ"</formula>
    </cfRule>
  </conditionalFormatting>
  <conditionalFormatting sqref="U412">
    <cfRule type="cellIs" dxfId="2473" priority="279" stopIfTrue="1" operator="equal">
      <formula>"?"</formula>
    </cfRule>
  </conditionalFormatting>
  <conditionalFormatting sqref="X278 AI278:AJ278">
    <cfRule type="cellIs" dxfId="2472" priority="280" stopIfTrue="1" operator="equal">
      <formula>"REQ"</formula>
    </cfRule>
  </conditionalFormatting>
  <conditionalFormatting sqref="AH278">
    <cfRule type="cellIs" dxfId="2471" priority="278" stopIfTrue="1" operator="equal">
      <formula>"REQ"</formula>
    </cfRule>
  </conditionalFormatting>
  <conditionalFormatting sqref="U410">
    <cfRule type="cellIs" dxfId="2470" priority="276" stopIfTrue="1" operator="equal">
      <formula>"?"</formula>
    </cfRule>
  </conditionalFormatting>
  <conditionalFormatting sqref="X276 AI276:AJ276">
    <cfRule type="cellIs" dxfId="2469" priority="277" stopIfTrue="1" operator="equal">
      <formula>"REQ"</formula>
    </cfRule>
  </conditionalFormatting>
  <conditionalFormatting sqref="AH276">
    <cfRule type="cellIs" dxfId="2468" priority="275" stopIfTrue="1" operator="equal">
      <formula>"REQ"</formula>
    </cfRule>
  </conditionalFormatting>
  <conditionalFormatting sqref="U408">
    <cfRule type="cellIs" dxfId="2467" priority="273" stopIfTrue="1" operator="equal">
      <formula>"?"</formula>
    </cfRule>
  </conditionalFormatting>
  <conditionalFormatting sqref="AI274:AJ274 X274">
    <cfRule type="cellIs" dxfId="2466" priority="274" stopIfTrue="1" operator="equal">
      <formula>"REQ"</formula>
    </cfRule>
  </conditionalFormatting>
  <conditionalFormatting sqref="AH274">
    <cfRule type="cellIs" dxfId="2465" priority="272" stopIfTrue="1" operator="equal">
      <formula>"REQ"</formula>
    </cfRule>
  </conditionalFormatting>
  <conditionalFormatting sqref="U409">
    <cfRule type="cellIs" dxfId="2464" priority="270" stopIfTrue="1" operator="equal">
      <formula>"?"</formula>
    </cfRule>
  </conditionalFormatting>
  <conditionalFormatting sqref="X275 AI275:AJ275">
    <cfRule type="cellIs" dxfId="2463" priority="271" stopIfTrue="1" operator="equal">
      <formula>"REQ"</formula>
    </cfRule>
  </conditionalFormatting>
  <conditionalFormatting sqref="AH275">
    <cfRule type="cellIs" dxfId="2462" priority="269" stopIfTrue="1" operator="equal">
      <formula>"REQ"</formula>
    </cfRule>
  </conditionalFormatting>
  <conditionalFormatting sqref="U411">
    <cfRule type="cellIs" dxfId="2461" priority="267" stopIfTrue="1" operator="equal">
      <formula>"?"</formula>
    </cfRule>
  </conditionalFormatting>
  <conditionalFormatting sqref="X277 AI277:AJ277">
    <cfRule type="cellIs" dxfId="2460" priority="268" stopIfTrue="1" operator="equal">
      <formula>"REQ"</formula>
    </cfRule>
  </conditionalFormatting>
  <conditionalFormatting sqref="AH277">
    <cfRule type="cellIs" dxfId="2459" priority="266" stopIfTrue="1" operator="equal">
      <formula>"REQ"</formula>
    </cfRule>
  </conditionalFormatting>
  <conditionalFormatting sqref="AI281:AJ281 X281">
    <cfRule type="cellIs" dxfId="2458" priority="265" stopIfTrue="1" operator="equal">
      <formula>"REQ"</formula>
    </cfRule>
  </conditionalFormatting>
  <conditionalFormatting sqref="AH281">
    <cfRule type="cellIs" dxfId="2457" priority="264" stopIfTrue="1" operator="equal">
      <formula>"REQ"</formula>
    </cfRule>
  </conditionalFormatting>
  <conditionalFormatting sqref="U416:U417">
    <cfRule type="cellIs" dxfId="2456" priority="262" stopIfTrue="1" operator="equal">
      <formula>"?"</formula>
    </cfRule>
  </conditionalFormatting>
  <conditionalFormatting sqref="X282 AI282:AJ282">
    <cfRule type="cellIs" dxfId="2455" priority="263" stopIfTrue="1" operator="equal">
      <formula>"REQ"</formula>
    </cfRule>
  </conditionalFormatting>
  <conditionalFormatting sqref="AH282">
    <cfRule type="cellIs" dxfId="2454" priority="261" stopIfTrue="1" operator="equal">
      <formula>"REQ"</formula>
    </cfRule>
  </conditionalFormatting>
  <conditionalFormatting sqref="AI82">
    <cfRule type="cellIs" dxfId="2453" priority="260" stopIfTrue="1" operator="equal">
      <formula>"REQ"</formula>
    </cfRule>
  </conditionalFormatting>
  <conditionalFormatting sqref="AH82 X82">
    <cfRule type="cellIs" dxfId="2452" priority="259" stopIfTrue="1" operator="equal">
      <formula>"REQ"</formula>
    </cfRule>
  </conditionalFormatting>
  <conditionalFormatting sqref="AJ82">
    <cfRule type="cellIs" dxfId="2451" priority="258" stopIfTrue="1" operator="equal">
      <formula>"REQ"</formula>
    </cfRule>
  </conditionalFormatting>
  <conditionalFormatting sqref="AI79">
    <cfRule type="cellIs" dxfId="2450" priority="257" stopIfTrue="1" operator="equal">
      <formula>"REQ"</formula>
    </cfRule>
  </conditionalFormatting>
  <conditionalFormatting sqref="AH79 X79">
    <cfRule type="cellIs" dxfId="2449" priority="256" stopIfTrue="1" operator="equal">
      <formula>"REQ"</formula>
    </cfRule>
  </conditionalFormatting>
  <conditionalFormatting sqref="AJ79">
    <cfRule type="cellIs" dxfId="2448" priority="255" stopIfTrue="1" operator="equal">
      <formula>"REQ"</formula>
    </cfRule>
  </conditionalFormatting>
  <conditionalFormatting sqref="AI81">
    <cfRule type="cellIs" dxfId="2447" priority="254" stopIfTrue="1" operator="equal">
      <formula>"REQ"</formula>
    </cfRule>
  </conditionalFormatting>
  <conditionalFormatting sqref="AH81 X81">
    <cfRule type="cellIs" dxfId="2446" priority="253" stopIfTrue="1" operator="equal">
      <formula>"REQ"</formula>
    </cfRule>
  </conditionalFormatting>
  <conditionalFormatting sqref="AJ81">
    <cfRule type="cellIs" dxfId="2445" priority="252" stopIfTrue="1" operator="equal">
      <formula>"REQ"</formula>
    </cfRule>
  </conditionalFormatting>
  <conditionalFormatting sqref="AI84">
    <cfRule type="cellIs" dxfId="2444" priority="251" stopIfTrue="1" operator="equal">
      <formula>"REQ"</formula>
    </cfRule>
  </conditionalFormatting>
  <conditionalFormatting sqref="AH84 X84">
    <cfRule type="cellIs" dxfId="2443" priority="250" stopIfTrue="1" operator="equal">
      <formula>"REQ"</formula>
    </cfRule>
  </conditionalFormatting>
  <conditionalFormatting sqref="AJ84">
    <cfRule type="cellIs" dxfId="2442" priority="249" stopIfTrue="1" operator="equal">
      <formula>"REQ"</formula>
    </cfRule>
  </conditionalFormatting>
  <conditionalFormatting sqref="U392">
    <cfRule type="cellIs" dxfId="2441" priority="248" stopIfTrue="1" operator="equal">
      <formula>"?"</formula>
    </cfRule>
  </conditionalFormatting>
  <conditionalFormatting sqref="AI258">
    <cfRule type="cellIs" dxfId="2440" priority="247" stopIfTrue="1" operator="equal">
      <formula>"REQ"</formula>
    </cfRule>
  </conditionalFormatting>
  <conditionalFormatting sqref="AH258">
    <cfRule type="cellIs" dxfId="2439" priority="246" stopIfTrue="1" operator="equal">
      <formula>"REQ"</formula>
    </cfRule>
  </conditionalFormatting>
  <conditionalFormatting sqref="AJ258">
    <cfRule type="cellIs" dxfId="2438" priority="245" stopIfTrue="1" operator="equal">
      <formula>"REQ"</formula>
    </cfRule>
  </conditionalFormatting>
  <conditionalFormatting sqref="U413">
    <cfRule type="cellIs" dxfId="2437" priority="243" stopIfTrue="1" operator="equal">
      <formula>"?"</formula>
    </cfRule>
  </conditionalFormatting>
  <conditionalFormatting sqref="AI279:AJ279 X279">
    <cfRule type="cellIs" dxfId="2436" priority="244" stopIfTrue="1" operator="equal">
      <formula>"REQ"</formula>
    </cfRule>
  </conditionalFormatting>
  <conditionalFormatting sqref="AH279">
    <cfRule type="cellIs" dxfId="2435" priority="242" stopIfTrue="1" operator="equal">
      <formula>"REQ"</formula>
    </cfRule>
  </conditionalFormatting>
  <conditionalFormatting sqref="AI399">
    <cfRule type="cellIs" dxfId="2434" priority="241" stopIfTrue="1" operator="equal">
      <formula>"REQ"</formula>
    </cfRule>
  </conditionalFormatting>
  <conditionalFormatting sqref="U539">
    <cfRule type="cellIs" dxfId="2433" priority="240" stopIfTrue="1" operator="equal">
      <formula>"?"</formula>
    </cfRule>
  </conditionalFormatting>
  <conditionalFormatting sqref="AH399 X399">
    <cfRule type="cellIs" dxfId="2432" priority="239" stopIfTrue="1" operator="equal">
      <formula>"REQ"</formula>
    </cfRule>
  </conditionalFormatting>
  <conditionalFormatting sqref="AJ399">
    <cfRule type="cellIs" dxfId="2431" priority="238" stopIfTrue="1" operator="equal">
      <formula>"REQ"</formula>
    </cfRule>
  </conditionalFormatting>
  <conditionalFormatting sqref="U418">
    <cfRule type="cellIs" dxfId="2430" priority="236" stopIfTrue="1" operator="equal">
      <formula>"?"</formula>
    </cfRule>
  </conditionalFormatting>
  <conditionalFormatting sqref="X284 AI284:AJ284">
    <cfRule type="cellIs" dxfId="2429" priority="237" stopIfTrue="1" operator="equal">
      <formula>"REQ"</formula>
    </cfRule>
  </conditionalFormatting>
  <conditionalFormatting sqref="AH284">
    <cfRule type="cellIs" dxfId="2428" priority="235" stopIfTrue="1" operator="equal">
      <formula>"REQ"</formula>
    </cfRule>
  </conditionalFormatting>
  <conditionalFormatting sqref="AI293:AJ293 X293">
    <cfRule type="cellIs" dxfId="2427" priority="234" stopIfTrue="1" operator="equal">
      <formula>"REQ"</formula>
    </cfRule>
  </conditionalFormatting>
  <conditionalFormatting sqref="AH293">
    <cfRule type="cellIs" dxfId="2426" priority="233" stopIfTrue="1" operator="equal">
      <formula>"REQ"</formula>
    </cfRule>
  </conditionalFormatting>
  <conditionalFormatting sqref="X291:X292 AI291:AJ292">
    <cfRule type="cellIs" dxfId="2425" priority="232" stopIfTrue="1" operator="equal">
      <formula>"REQ"</formula>
    </cfRule>
  </conditionalFormatting>
  <conditionalFormatting sqref="AH291:AH292">
    <cfRule type="cellIs" dxfId="2424" priority="231" stopIfTrue="1" operator="equal">
      <formula>"REQ"</formula>
    </cfRule>
  </conditionalFormatting>
  <conditionalFormatting sqref="X295 AI295:AJ295">
    <cfRule type="cellIs" dxfId="2423" priority="230" stopIfTrue="1" operator="equal">
      <formula>"REQ"</formula>
    </cfRule>
  </conditionalFormatting>
  <conditionalFormatting sqref="AH295">
    <cfRule type="cellIs" dxfId="2422" priority="229" stopIfTrue="1" operator="equal">
      <formula>"REQ"</formula>
    </cfRule>
  </conditionalFormatting>
  <conditionalFormatting sqref="U423 U426 U429">
    <cfRule type="cellIs" dxfId="2421" priority="227" stopIfTrue="1" operator="equal">
      <formula>"?"</formula>
    </cfRule>
  </conditionalFormatting>
  <conditionalFormatting sqref="X289:X290 AI289:AJ290">
    <cfRule type="cellIs" dxfId="2420" priority="228" stopIfTrue="1" operator="equal">
      <formula>"REQ"</formula>
    </cfRule>
  </conditionalFormatting>
  <conditionalFormatting sqref="AH289:AH290">
    <cfRule type="cellIs" dxfId="2419" priority="226" stopIfTrue="1" operator="equal">
      <formula>"REQ"</formula>
    </cfRule>
  </conditionalFormatting>
  <conditionalFormatting sqref="U419:U422">
    <cfRule type="cellIs" dxfId="2418" priority="224" stopIfTrue="1" operator="equal">
      <formula>"?"</formula>
    </cfRule>
  </conditionalFormatting>
  <conditionalFormatting sqref="X285:X286 AI285:AJ286">
    <cfRule type="cellIs" dxfId="2417" priority="225" stopIfTrue="1" operator="equal">
      <formula>"REQ"</formula>
    </cfRule>
  </conditionalFormatting>
  <conditionalFormatting sqref="AH285:AH286">
    <cfRule type="cellIs" dxfId="2416" priority="223" stopIfTrue="1" operator="equal">
      <formula>"REQ"</formula>
    </cfRule>
  </conditionalFormatting>
  <conditionalFormatting sqref="X287:X288 AI287:AJ288">
    <cfRule type="cellIs" dxfId="2415" priority="222" stopIfTrue="1" operator="equal">
      <formula>"REQ"</formula>
    </cfRule>
  </conditionalFormatting>
  <conditionalFormatting sqref="AH287:AH288">
    <cfRule type="cellIs" dxfId="2414" priority="221" stopIfTrue="1" operator="equal">
      <formula>"REQ"</formula>
    </cfRule>
  </conditionalFormatting>
  <conditionalFormatting sqref="AI218">
    <cfRule type="cellIs" dxfId="2413" priority="220" stopIfTrue="1" operator="equal">
      <formula>"REQ"</formula>
    </cfRule>
  </conditionalFormatting>
  <conditionalFormatting sqref="AH218">
    <cfRule type="cellIs" dxfId="2412" priority="219" stopIfTrue="1" operator="equal">
      <formula>"REQ"</formula>
    </cfRule>
  </conditionalFormatting>
  <conditionalFormatting sqref="AJ218">
    <cfRule type="cellIs" dxfId="2411" priority="218" stopIfTrue="1" operator="equal">
      <formula>"REQ"</formula>
    </cfRule>
  </conditionalFormatting>
  <conditionalFormatting sqref="AI216">
    <cfRule type="cellIs" dxfId="2410" priority="217" stopIfTrue="1" operator="equal">
      <formula>"REQ"</formula>
    </cfRule>
  </conditionalFormatting>
  <conditionalFormatting sqref="AH216">
    <cfRule type="cellIs" dxfId="2409" priority="216" stopIfTrue="1" operator="equal">
      <formula>"REQ"</formula>
    </cfRule>
  </conditionalFormatting>
  <conditionalFormatting sqref="AJ216">
    <cfRule type="cellIs" dxfId="2408" priority="215" stopIfTrue="1" operator="equal">
      <formula>"REQ"</formula>
    </cfRule>
  </conditionalFormatting>
  <conditionalFormatting sqref="X294 AI294:AJ294">
    <cfRule type="cellIs" dxfId="2407" priority="214" stopIfTrue="1" operator="equal">
      <formula>"REQ"</formula>
    </cfRule>
  </conditionalFormatting>
  <conditionalFormatting sqref="AH294">
    <cfRule type="cellIs" dxfId="2406" priority="213" stopIfTrue="1" operator="equal">
      <formula>"REQ"</formula>
    </cfRule>
  </conditionalFormatting>
  <conditionalFormatting sqref="U430">
    <cfRule type="cellIs" dxfId="2405" priority="211" stopIfTrue="1" operator="equal">
      <formula>"?"</formula>
    </cfRule>
  </conditionalFormatting>
  <conditionalFormatting sqref="AI296:AJ296 X296">
    <cfRule type="cellIs" dxfId="2404" priority="212" stopIfTrue="1" operator="equal">
      <formula>"REQ"</formula>
    </cfRule>
  </conditionalFormatting>
  <conditionalFormatting sqref="AH296">
    <cfRule type="cellIs" dxfId="2403" priority="210" stopIfTrue="1" operator="equal">
      <formula>"REQ"</formula>
    </cfRule>
  </conditionalFormatting>
  <conditionalFormatting sqref="U431">
    <cfRule type="cellIs" dxfId="2402" priority="208" stopIfTrue="1" operator="equal">
      <formula>"?"</formula>
    </cfRule>
  </conditionalFormatting>
  <conditionalFormatting sqref="X297 AI297:AJ297">
    <cfRule type="cellIs" dxfId="2401" priority="209" stopIfTrue="1" operator="equal">
      <formula>"REQ"</formula>
    </cfRule>
  </conditionalFormatting>
  <conditionalFormatting sqref="AH297">
    <cfRule type="cellIs" dxfId="2400" priority="207" stopIfTrue="1" operator="equal">
      <formula>"REQ"</formula>
    </cfRule>
  </conditionalFormatting>
  <conditionalFormatting sqref="U357">
    <cfRule type="cellIs" dxfId="2399" priority="206" stopIfTrue="1" operator="equal">
      <formula>"?"</formula>
    </cfRule>
  </conditionalFormatting>
  <conditionalFormatting sqref="AI224">
    <cfRule type="cellIs" dxfId="2398" priority="205" stopIfTrue="1" operator="equal">
      <formula>"REQ"</formula>
    </cfRule>
  </conditionalFormatting>
  <conditionalFormatting sqref="AH224">
    <cfRule type="cellIs" dxfId="2397" priority="204" stopIfTrue="1" operator="equal">
      <formula>"REQ"</formula>
    </cfRule>
  </conditionalFormatting>
  <conditionalFormatting sqref="AJ224">
    <cfRule type="cellIs" dxfId="2396" priority="203" stopIfTrue="1" operator="equal">
      <formula>"REQ"</formula>
    </cfRule>
  </conditionalFormatting>
  <conditionalFormatting sqref="U432">
    <cfRule type="cellIs" dxfId="2395" priority="201" stopIfTrue="1" operator="equal">
      <formula>"?"</formula>
    </cfRule>
  </conditionalFormatting>
  <conditionalFormatting sqref="AI298:AJ298 X298">
    <cfRule type="cellIs" dxfId="2394" priority="202" stopIfTrue="1" operator="equal">
      <formula>"REQ"</formula>
    </cfRule>
  </conditionalFormatting>
  <conditionalFormatting sqref="AH298">
    <cfRule type="cellIs" dxfId="2393" priority="200" stopIfTrue="1" operator="equal">
      <formula>"REQ"</formula>
    </cfRule>
  </conditionalFormatting>
  <conditionalFormatting sqref="U433">
    <cfRule type="cellIs" dxfId="2392" priority="198" stopIfTrue="1" operator="equal">
      <formula>"?"</formula>
    </cfRule>
  </conditionalFormatting>
  <conditionalFormatting sqref="X299 AI299:AJ299">
    <cfRule type="cellIs" dxfId="2391" priority="199" stopIfTrue="1" operator="equal">
      <formula>"REQ"</formula>
    </cfRule>
  </conditionalFormatting>
  <conditionalFormatting sqref="AH299">
    <cfRule type="cellIs" dxfId="2390" priority="197" stopIfTrue="1" operator="equal">
      <formula>"REQ"</formula>
    </cfRule>
  </conditionalFormatting>
  <conditionalFormatting sqref="U434">
    <cfRule type="cellIs" dxfId="2389" priority="195" stopIfTrue="1" operator="equal">
      <formula>"?"</formula>
    </cfRule>
  </conditionalFormatting>
  <conditionalFormatting sqref="X300 AI300:AJ300">
    <cfRule type="cellIs" dxfId="2388" priority="196" stopIfTrue="1" operator="equal">
      <formula>"REQ"</formula>
    </cfRule>
  </conditionalFormatting>
  <conditionalFormatting sqref="X301 AI301:AJ301">
    <cfRule type="cellIs" dxfId="2387" priority="194" stopIfTrue="1" operator="equal">
      <formula>"REQ"</formula>
    </cfRule>
  </conditionalFormatting>
  <conditionalFormatting sqref="AH300">
    <cfRule type="cellIs" dxfId="2386" priority="193" stopIfTrue="1" operator="equal">
      <formula>"REQ"</formula>
    </cfRule>
  </conditionalFormatting>
  <conditionalFormatting sqref="AH301">
    <cfRule type="cellIs" dxfId="2385" priority="192" stopIfTrue="1" operator="equal">
      <formula>"REQ"</formula>
    </cfRule>
  </conditionalFormatting>
  <conditionalFormatting sqref="AH604">
    <cfRule type="cellIs" dxfId="2384" priority="189" stopIfTrue="1" operator="equal">
      <formula>"REQ"</formula>
    </cfRule>
  </conditionalFormatting>
  <conditionalFormatting sqref="AI56">
    <cfRule type="cellIs" dxfId="2383" priority="188" stopIfTrue="1" operator="equal">
      <formula>"REQ"</formula>
    </cfRule>
  </conditionalFormatting>
  <conditionalFormatting sqref="U732">
    <cfRule type="cellIs" dxfId="2382" priority="190" stopIfTrue="1" operator="equal">
      <formula>"?"</formula>
    </cfRule>
  </conditionalFormatting>
  <conditionalFormatting sqref="AI604:AJ604 X604">
    <cfRule type="cellIs" dxfId="2381" priority="191" stopIfTrue="1" operator="equal">
      <formula>"REQ"</formula>
    </cfRule>
  </conditionalFormatting>
  <conditionalFormatting sqref="AH56 X56">
    <cfRule type="cellIs" dxfId="2380" priority="187" stopIfTrue="1" operator="equal">
      <formula>"REQ"</formula>
    </cfRule>
  </conditionalFormatting>
  <conditionalFormatting sqref="AI70">
    <cfRule type="cellIs" dxfId="2379" priority="182" stopIfTrue="1" operator="equal">
      <formula>"REQ"</formula>
    </cfRule>
  </conditionalFormatting>
  <conditionalFormatting sqref="AJ56">
    <cfRule type="cellIs" dxfId="2378" priority="186" stopIfTrue="1" operator="equal">
      <formula>"REQ"</formula>
    </cfRule>
  </conditionalFormatting>
  <conditionalFormatting sqref="AI59">
    <cfRule type="cellIs" dxfId="2377" priority="185" stopIfTrue="1" operator="equal">
      <formula>"REQ"</formula>
    </cfRule>
  </conditionalFormatting>
  <conditionalFormatting sqref="X59 AH59">
    <cfRule type="cellIs" dxfId="2376" priority="184" stopIfTrue="1" operator="equal">
      <formula>"REQ"</formula>
    </cfRule>
  </conditionalFormatting>
  <conditionalFormatting sqref="AJ59">
    <cfRule type="cellIs" dxfId="2375" priority="183" stopIfTrue="1" operator="equal">
      <formula>"REQ"</formula>
    </cfRule>
  </conditionalFormatting>
  <conditionalFormatting sqref="AH70 X70">
    <cfRule type="cellIs" dxfId="2374" priority="181" stopIfTrue="1" operator="equal">
      <formula>"REQ"</formula>
    </cfRule>
  </conditionalFormatting>
  <conditionalFormatting sqref="AJ70">
    <cfRule type="cellIs" dxfId="2373" priority="180" stopIfTrue="1" operator="equal">
      <formula>"REQ"</formula>
    </cfRule>
  </conditionalFormatting>
  <conditionalFormatting sqref="X74 AH74">
    <cfRule type="cellIs" dxfId="2372" priority="178" stopIfTrue="1" operator="equal">
      <formula>"REQ"</formula>
    </cfRule>
  </conditionalFormatting>
  <conditionalFormatting sqref="AJ74">
    <cfRule type="cellIs" dxfId="2371" priority="177" stopIfTrue="1" operator="equal">
      <formula>"REQ"</formula>
    </cfRule>
  </conditionalFormatting>
  <conditionalFormatting sqref="U414">
    <cfRule type="cellIs" dxfId="2370" priority="175" stopIfTrue="1" operator="equal">
      <formula>"?"</formula>
    </cfRule>
  </conditionalFormatting>
  <conditionalFormatting sqref="AI280:AJ280 X280">
    <cfRule type="cellIs" dxfId="2369" priority="176" stopIfTrue="1" operator="equal">
      <formula>"REQ"</formula>
    </cfRule>
  </conditionalFormatting>
  <conditionalFormatting sqref="AH280">
    <cfRule type="cellIs" dxfId="2368" priority="174" stopIfTrue="1" operator="equal">
      <formula>"REQ"</formula>
    </cfRule>
  </conditionalFormatting>
  <conditionalFormatting sqref="X283 AI283:AJ283">
    <cfRule type="cellIs" dxfId="2367" priority="173" stopIfTrue="1" operator="equal">
      <formula>"REQ"</formula>
    </cfRule>
  </conditionalFormatting>
  <conditionalFormatting sqref="AH283">
    <cfRule type="cellIs" dxfId="2366" priority="172" stopIfTrue="1" operator="equal">
      <formula>"REQ"</formula>
    </cfRule>
  </conditionalFormatting>
  <conditionalFormatting sqref="X14:X17">
    <cfRule type="cellIs" dxfId="2365" priority="171" stopIfTrue="1" operator="equal">
      <formula>"REQ"</formula>
    </cfRule>
  </conditionalFormatting>
  <conditionalFormatting sqref="X215:X268">
    <cfRule type="cellIs" dxfId="2364" priority="170" stopIfTrue="1" operator="equal">
      <formula>"REQ"</formula>
    </cfRule>
  </conditionalFormatting>
  <conditionalFormatting sqref="X149 X211 X208 X213 X186 X188:X197 X199:X201 X203:X206 X141:X144 X151:X184">
    <cfRule type="cellIs" dxfId="2363" priority="168" stopIfTrue="1" operator="equal">
      <formula>"REQ"</formula>
    </cfRule>
  </conditionalFormatting>
  <conditionalFormatting sqref="X150">
    <cfRule type="cellIs" dxfId="2362" priority="167" stopIfTrue="1" operator="equal">
      <formula>"REQ"</formula>
    </cfRule>
  </conditionalFormatting>
  <conditionalFormatting sqref="X214">
    <cfRule type="cellIs" dxfId="2361" priority="166" stopIfTrue="1" operator="equal">
      <formula>"REQ"</formula>
    </cfRule>
  </conditionalFormatting>
  <conditionalFormatting sqref="X210">
    <cfRule type="cellIs" dxfId="2360" priority="165" stopIfTrue="1" operator="equal">
      <formula>"REQ"</formula>
    </cfRule>
  </conditionalFormatting>
  <conditionalFormatting sqref="X207">
    <cfRule type="cellIs" dxfId="2359" priority="164" stopIfTrue="1" operator="equal">
      <formula>"REQ"</formula>
    </cfRule>
  </conditionalFormatting>
  <conditionalFormatting sqref="X209">
    <cfRule type="cellIs" dxfId="2358" priority="163" stopIfTrue="1" operator="equal">
      <formula>"REQ"</formula>
    </cfRule>
  </conditionalFormatting>
  <conditionalFormatting sqref="X212">
    <cfRule type="cellIs" dxfId="2357" priority="162" stopIfTrue="1" operator="equal">
      <formula>"REQ"</formula>
    </cfRule>
  </conditionalFormatting>
  <conditionalFormatting sqref="X185">
    <cfRule type="cellIs" dxfId="2356" priority="161" stopIfTrue="1" operator="equal">
      <formula>"REQ"</formula>
    </cfRule>
  </conditionalFormatting>
  <conditionalFormatting sqref="X187">
    <cfRule type="cellIs" dxfId="2355" priority="160" stopIfTrue="1" operator="equal">
      <formula>"REQ"</formula>
    </cfRule>
  </conditionalFormatting>
  <conditionalFormatting sqref="X198">
    <cfRule type="cellIs" dxfId="2354" priority="159" stopIfTrue="1" operator="equal">
      <formula>"REQ"</formula>
    </cfRule>
  </conditionalFormatting>
  <conditionalFormatting sqref="X202">
    <cfRule type="cellIs" dxfId="2353" priority="158" stopIfTrue="1" operator="equal">
      <formula>"REQ"</formula>
    </cfRule>
  </conditionalFormatting>
  <conditionalFormatting sqref="X145:X148">
    <cfRule type="cellIs" dxfId="2352" priority="157" stopIfTrue="1" operator="equal">
      <formula>"REQ"</formula>
    </cfRule>
  </conditionalFormatting>
  <conditionalFormatting sqref="U761">
    <cfRule type="cellIs" dxfId="2351" priority="148" stopIfTrue="1" operator="equal">
      <formula>"?"</formula>
    </cfRule>
  </conditionalFormatting>
  <conditionalFormatting sqref="U766:U767">
    <cfRule type="cellIs" dxfId="2350" priority="147" stopIfTrue="1" operator="equal">
      <formula>"?"</formula>
    </cfRule>
  </conditionalFormatting>
  <conditionalFormatting sqref="U675:U677">
    <cfRule type="cellIs" dxfId="2349" priority="146" stopIfTrue="1" operator="equal">
      <formula>"?"</formula>
    </cfRule>
  </conditionalFormatting>
  <conditionalFormatting sqref="U682">
    <cfRule type="cellIs" dxfId="2348" priority="145" stopIfTrue="1" operator="equal">
      <formula>"?"</formula>
    </cfRule>
  </conditionalFormatting>
  <conditionalFormatting sqref="U683:U685">
    <cfRule type="cellIs" dxfId="2347" priority="144" stopIfTrue="1" operator="equal">
      <formula>"?"</formula>
    </cfRule>
  </conditionalFormatting>
  <conditionalFormatting sqref="U687:U693">
    <cfRule type="cellIs" dxfId="2346" priority="143" stopIfTrue="1" operator="equal">
      <formula>"?"</formula>
    </cfRule>
  </conditionalFormatting>
  <conditionalFormatting sqref="U578:U580 U576 U541 U981">
    <cfRule type="cellIs" dxfId="2345" priority="142" stopIfTrue="1" operator="equal">
      <formula>"?"</formula>
    </cfRule>
  </conditionalFormatting>
  <conditionalFormatting sqref="U569">
    <cfRule type="cellIs" dxfId="2344" priority="141" stopIfTrue="1" operator="equal">
      <formula>"?"</formula>
    </cfRule>
  </conditionalFormatting>
  <conditionalFormatting sqref="U799:U814">
    <cfRule type="cellIs" dxfId="2343" priority="140" stopIfTrue="1" operator="equal">
      <formula>"?"</formula>
    </cfRule>
  </conditionalFormatting>
  <conditionalFormatting sqref="U883:U888">
    <cfRule type="cellIs" dxfId="2342" priority="139" stopIfTrue="1" operator="equal">
      <formula>"?"</formula>
    </cfRule>
  </conditionalFormatting>
  <conditionalFormatting sqref="U710:U711">
    <cfRule type="cellIs" dxfId="2341" priority="138" stopIfTrue="1" operator="equal">
      <formula>"?"</formula>
    </cfRule>
  </conditionalFormatting>
  <conditionalFormatting sqref="U713">
    <cfRule type="cellIs" dxfId="2340" priority="137" stopIfTrue="1" operator="equal">
      <formula>"?"</formula>
    </cfRule>
  </conditionalFormatting>
  <conditionalFormatting sqref="U716:U721">
    <cfRule type="cellIs" dxfId="2339" priority="136" stopIfTrue="1" operator="equal">
      <formula>"?"</formula>
    </cfRule>
  </conditionalFormatting>
  <conditionalFormatting sqref="U1025:U1027">
    <cfRule type="cellIs" dxfId="2338" priority="135" stopIfTrue="1" operator="equal">
      <formula>"?"</formula>
    </cfRule>
  </conditionalFormatting>
  <conditionalFormatting sqref="U1029:U1033">
    <cfRule type="cellIs" dxfId="2337" priority="134" stopIfTrue="1" operator="equal">
      <formula>"?"</formula>
    </cfRule>
  </conditionalFormatting>
  <conditionalFormatting sqref="U1035:U1038">
    <cfRule type="cellIs" dxfId="2336" priority="133" stopIfTrue="1" operator="equal">
      <formula>"?"</formula>
    </cfRule>
  </conditionalFormatting>
  <conditionalFormatting sqref="U614:U619">
    <cfRule type="cellIs" dxfId="2335" priority="132" stopIfTrue="1" operator="equal">
      <formula>"?"</formula>
    </cfRule>
  </conditionalFormatting>
  <conditionalFormatting sqref="U509 U511 U513">
    <cfRule type="cellIs" dxfId="2334" priority="131" stopIfTrue="1" operator="equal">
      <formula>"?"</formula>
    </cfRule>
  </conditionalFormatting>
  <conditionalFormatting sqref="U519:U522">
    <cfRule type="cellIs" dxfId="2333" priority="130" stopIfTrue="1" operator="equal">
      <formula>"?"</formula>
    </cfRule>
  </conditionalFormatting>
  <conditionalFormatting sqref="U795:U797">
    <cfRule type="cellIs" dxfId="2332" priority="129" stopIfTrue="1" operator="equal">
      <formula>"?"</formula>
    </cfRule>
  </conditionalFormatting>
  <conditionalFormatting sqref="U827:U838">
    <cfRule type="cellIs" dxfId="2331" priority="128" stopIfTrue="1" operator="equal">
      <formula>"?"</formula>
    </cfRule>
  </conditionalFormatting>
  <conditionalFormatting sqref="U850:U861">
    <cfRule type="cellIs" dxfId="2330" priority="127" stopIfTrue="1" operator="equal">
      <formula>"?"</formula>
    </cfRule>
  </conditionalFormatting>
  <conditionalFormatting sqref="U890:U892">
    <cfRule type="cellIs" dxfId="2329" priority="126" stopIfTrue="1" operator="equal">
      <formula>"?"</formula>
    </cfRule>
  </conditionalFormatting>
  <conditionalFormatting sqref="U1005:U1013">
    <cfRule type="cellIs" dxfId="2328" priority="125" stopIfTrue="1" operator="equal">
      <formula>"?"</formula>
    </cfRule>
  </conditionalFormatting>
  <conditionalFormatting sqref="U1015">
    <cfRule type="cellIs" dxfId="2327" priority="124" stopIfTrue="1" operator="equal">
      <formula>"?"</formula>
    </cfRule>
  </conditionalFormatting>
  <conditionalFormatting sqref="U1019:U1021">
    <cfRule type="cellIs" dxfId="2326" priority="123" stopIfTrue="1" operator="equal">
      <formula>"?"</formula>
    </cfRule>
  </conditionalFormatting>
  <conditionalFormatting sqref="X571">
    <cfRule type="cellIs" dxfId="2325" priority="122" stopIfTrue="1" operator="equal">
      <formula>"REQ"</formula>
    </cfRule>
  </conditionalFormatting>
  <conditionalFormatting sqref="AI449">
    <cfRule type="cellIs" dxfId="2324" priority="121" stopIfTrue="1" operator="equal">
      <formula>"REQ"</formula>
    </cfRule>
  </conditionalFormatting>
  <conditionalFormatting sqref="AH449 X449">
    <cfRule type="cellIs" dxfId="2323" priority="120" stopIfTrue="1" operator="equal">
      <formula>"REQ"</formula>
    </cfRule>
  </conditionalFormatting>
  <conditionalFormatting sqref="AJ449">
    <cfRule type="cellIs" dxfId="2322" priority="119" stopIfTrue="1" operator="equal">
      <formula>"REQ"</formula>
    </cfRule>
  </conditionalFormatting>
  <conditionalFormatting sqref="AI458">
    <cfRule type="cellIs" dxfId="2321" priority="118" stopIfTrue="1" operator="equal">
      <formula>"REQ"</formula>
    </cfRule>
  </conditionalFormatting>
  <conditionalFormatting sqref="U458">
    <cfRule type="cellIs" dxfId="2320" priority="117" stopIfTrue="1" operator="equal">
      <formula>"?"</formula>
    </cfRule>
  </conditionalFormatting>
  <conditionalFormatting sqref="AH458 X458">
    <cfRule type="cellIs" dxfId="2319" priority="116" stopIfTrue="1" operator="equal">
      <formula>"REQ"</formula>
    </cfRule>
  </conditionalFormatting>
  <conditionalFormatting sqref="AJ458">
    <cfRule type="cellIs" dxfId="2318" priority="115" stopIfTrue="1" operator="equal">
      <formula>"REQ"</formula>
    </cfRule>
  </conditionalFormatting>
  <conditionalFormatting sqref="U343:U357">
    <cfRule type="cellIs" dxfId="2317" priority="114" stopIfTrue="1" operator="equal">
      <formula>"?"</formula>
    </cfRule>
  </conditionalFormatting>
  <conditionalFormatting sqref="U549:U552">
    <cfRule type="cellIs" dxfId="2316" priority="113" stopIfTrue="1" operator="equal">
      <formula>"?"</formula>
    </cfRule>
  </conditionalFormatting>
  <conditionalFormatting sqref="AI364">
    <cfRule type="cellIs" dxfId="2315" priority="112" stopIfTrue="1" operator="equal">
      <formula>"REQ"</formula>
    </cfRule>
  </conditionalFormatting>
  <conditionalFormatting sqref="X364 AH364">
    <cfRule type="cellIs" dxfId="2314" priority="111" stopIfTrue="1" operator="equal">
      <formula>"REQ"</formula>
    </cfRule>
  </conditionalFormatting>
  <conditionalFormatting sqref="AJ364">
    <cfRule type="cellIs" dxfId="2313" priority="110" stopIfTrue="1" operator="equal">
      <formula>"REQ"</formula>
    </cfRule>
  </conditionalFormatting>
  <conditionalFormatting sqref="U364">
    <cfRule type="cellIs" dxfId="2312" priority="109" stopIfTrue="1" operator="equal">
      <formula>"?"</formula>
    </cfRule>
  </conditionalFormatting>
  <conditionalFormatting sqref="U622:U628">
    <cfRule type="cellIs" dxfId="2311" priority="108" stopIfTrue="1" operator="equal">
      <formula>"?"</formula>
    </cfRule>
  </conditionalFormatting>
  <conditionalFormatting sqref="AH11 X11 AJ11">
    <cfRule type="cellIs" dxfId="2310" priority="107" stopIfTrue="1" operator="equal">
      <formula>"REQ"</formula>
    </cfRule>
  </conditionalFormatting>
  <conditionalFormatting sqref="AI11">
    <cfRule type="cellIs" dxfId="2309" priority="106" stopIfTrue="1" operator="equal">
      <formula>"REQ"</formula>
    </cfRule>
  </conditionalFormatting>
  <conditionalFormatting sqref="AI24">
    <cfRule type="cellIs" dxfId="2308" priority="104" stopIfTrue="1" operator="equal">
      <formula>"REQ"</formula>
    </cfRule>
  </conditionalFormatting>
  <conditionalFormatting sqref="X24 AH24">
    <cfRule type="cellIs" dxfId="2307" priority="103" stopIfTrue="1" operator="equal">
      <formula>"REQ"</formula>
    </cfRule>
  </conditionalFormatting>
  <conditionalFormatting sqref="AJ24">
    <cfRule type="cellIs" dxfId="2306" priority="102" stopIfTrue="1" operator="equal">
      <formula>"REQ"</formula>
    </cfRule>
  </conditionalFormatting>
  <conditionalFormatting sqref="AI21">
    <cfRule type="cellIs" dxfId="2305" priority="100" stopIfTrue="1" operator="equal">
      <formula>"REQ"</formula>
    </cfRule>
  </conditionalFormatting>
  <conditionalFormatting sqref="X21 AH21">
    <cfRule type="cellIs" dxfId="2304" priority="99" stopIfTrue="1" operator="equal">
      <formula>"REQ"</formula>
    </cfRule>
  </conditionalFormatting>
  <conditionalFormatting sqref="AJ21">
    <cfRule type="cellIs" dxfId="2303" priority="98" stopIfTrue="1" operator="equal">
      <formula>"REQ"</formula>
    </cfRule>
  </conditionalFormatting>
  <conditionalFormatting sqref="U893 U793 U722">
    <cfRule type="cellIs" dxfId="2302" priority="96" stopIfTrue="1" operator="equal">
      <formula>"?"</formula>
    </cfRule>
  </conditionalFormatting>
  <conditionalFormatting sqref="U510">
    <cfRule type="cellIs" dxfId="2301" priority="94" stopIfTrue="1" operator="equal">
      <formula>"?"</formula>
    </cfRule>
  </conditionalFormatting>
  <conditionalFormatting sqref="X510 AH510">
    <cfRule type="cellIs" dxfId="2300" priority="95" stopIfTrue="1" operator="equal">
      <formula>"REQ"</formula>
    </cfRule>
  </conditionalFormatting>
  <conditionalFormatting sqref="AH512 X512">
    <cfRule type="cellIs" dxfId="2299" priority="93" stopIfTrue="1" operator="equal">
      <formula>"REQ"</formula>
    </cfRule>
  </conditionalFormatting>
  <conditionalFormatting sqref="U512">
    <cfRule type="cellIs" dxfId="2298" priority="92" stopIfTrue="1" operator="equal">
      <formula>"?"</formula>
    </cfRule>
  </conditionalFormatting>
  <conditionalFormatting sqref="U415">
    <cfRule type="cellIs" dxfId="2297" priority="91" stopIfTrue="1" operator="equal">
      <formula>"?"</formula>
    </cfRule>
  </conditionalFormatting>
  <conditionalFormatting sqref="U697">
    <cfRule type="cellIs" dxfId="2296" priority="90" stopIfTrue="1" operator="equal">
      <formula>"?"</formula>
    </cfRule>
  </conditionalFormatting>
  <conditionalFormatting sqref="U695:U696">
    <cfRule type="cellIs" dxfId="2295" priority="89" stopIfTrue="1" operator="equal">
      <formula>"?"</formula>
    </cfRule>
  </conditionalFormatting>
  <conditionalFormatting sqref="U703">
    <cfRule type="cellIs" dxfId="2294" priority="88" stopIfTrue="1" operator="equal">
      <formula>"?"</formula>
    </cfRule>
  </conditionalFormatting>
  <conditionalFormatting sqref="U701:U703">
    <cfRule type="cellIs" dxfId="2293" priority="87" stopIfTrue="1" operator="equal">
      <formula>"?"</formula>
    </cfRule>
  </conditionalFormatting>
  <conditionalFormatting sqref="U702">
    <cfRule type="cellIs" dxfId="2292" priority="86" stopIfTrue="1" operator="equal">
      <formula>"?"</formula>
    </cfRule>
  </conditionalFormatting>
  <conditionalFormatting sqref="AI749:AJ749 X749">
    <cfRule type="cellIs" dxfId="2291" priority="85" stopIfTrue="1" operator="equal">
      <formula>"REQ"</formula>
    </cfRule>
  </conditionalFormatting>
  <conditionalFormatting sqref="AH749">
    <cfRule type="cellIs" dxfId="2290" priority="84" stopIfTrue="1" operator="equal">
      <formula>"REQ"</formula>
    </cfRule>
  </conditionalFormatting>
  <conditionalFormatting sqref="U749">
    <cfRule type="cellIs" dxfId="2289" priority="83" stopIfTrue="1" operator="equal">
      <formula>"?"</formula>
    </cfRule>
  </conditionalFormatting>
  <conditionalFormatting sqref="U749">
    <cfRule type="cellIs" dxfId="2288" priority="82" stopIfTrue="1" operator="equal">
      <formula>"?"</formula>
    </cfRule>
  </conditionalFormatting>
  <conditionalFormatting sqref="X751 AI751:AJ751">
    <cfRule type="cellIs" dxfId="2287" priority="81" stopIfTrue="1" operator="equal">
      <formula>"REQ"</formula>
    </cfRule>
  </conditionalFormatting>
  <conditionalFormatting sqref="AH751">
    <cfRule type="cellIs" dxfId="2286" priority="80" stopIfTrue="1" operator="equal">
      <formula>"REQ"</formula>
    </cfRule>
  </conditionalFormatting>
  <conditionalFormatting sqref="U751">
    <cfRule type="cellIs" dxfId="2285" priority="79" stopIfTrue="1" operator="equal">
      <formula>"?"</formula>
    </cfRule>
  </conditionalFormatting>
  <conditionalFormatting sqref="U751">
    <cfRule type="cellIs" dxfId="2284" priority="78" stopIfTrue="1" operator="equal">
      <formula>"?"</formula>
    </cfRule>
  </conditionalFormatting>
  <conditionalFormatting sqref="U525">
    <cfRule type="cellIs" dxfId="2283" priority="77" stopIfTrue="1" operator="equal">
      <formula>"?"</formula>
    </cfRule>
  </conditionalFormatting>
  <conditionalFormatting sqref="AI525">
    <cfRule type="cellIs" dxfId="2282" priority="76" stopIfTrue="1" operator="equal">
      <formula>"REQ"</formula>
    </cfRule>
  </conditionalFormatting>
  <conditionalFormatting sqref="X525 AH525">
    <cfRule type="cellIs" dxfId="2281" priority="75" stopIfTrue="1" operator="equal">
      <formula>"REQ"</formula>
    </cfRule>
  </conditionalFormatting>
  <conditionalFormatting sqref="AJ525">
    <cfRule type="cellIs" dxfId="2280" priority="74" stopIfTrue="1" operator="equal">
      <formula>"REQ"</formula>
    </cfRule>
  </conditionalFormatting>
  <conditionalFormatting sqref="U528">
    <cfRule type="cellIs" dxfId="2279" priority="73" stopIfTrue="1" operator="equal">
      <formula>"?"</formula>
    </cfRule>
  </conditionalFormatting>
  <conditionalFormatting sqref="AI528">
    <cfRule type="cellIs" dxfId="2278" priority="72" stopIfTrue="1" operator="equal">
      <formula>"REQ"</formula>
    </cfRule>
  </conditionalFormatting>
  <conditionalFormatting sqref="AH528 X528">
    <cfRule type="cellIs" dxfId="2277" priority="71" stopIfTrue="1" operator="equal">
      <formula>"REQ"</formula>
    </cfRule>
  </conditionalFormatting>
  <conditionalFormatting sqref="AJ528">
    <cfRule type="cellIs" dxfId="2276" priority="70" stopIfTrue="1" operator="equal">
      <formula>"REQ"</formula>
    </cfRule>
  </conditionalFormatting>
  <conditionalFormatting sqref="U526">
    <cfRule type="cellIs" dxfId="2275" priority="69" stopIfTrue="1" operator="equal">
      <formula>"?"</formula>
    </cfRule>
  </conditionalFormatting>
  <conditionalFormatting sqref="AI526">
    <cfRule type="cellIs" dxfId="2274" priority="68" stopIfTrue="1" operator="equal">
      <formula>"REQ"</formula>
    </cfRule>
  </conditionalFormatting>
  <conditionalFormatting sqref="X526 AH526">
    <cfRule type="cellIs" dxfId="2273" priority="67" stopIfTrue="1" operator="equal">
      <formula>"REQ"</formula>
    </cfRule>
  </conditionalFormatting>
  <conditionalFormatting sqref="AJ526">
    <cfRule type="cellIs" dxfId="2272" priority="66" stopIfTrue="1" operator="equal">
      <formula>"REQ"</formula>
    </cfRule>
  </conditionalFormatting>
  <conditionalFormatting sqref="U529">
    <cfRule type="cellIs" dxfId="2271" priority="65" stopIfTrue="1" operator="equal">
      <formula>"?"</formula>
    </cfRule>
  </conditionalFormatting>
  <conditionalFormatting sqref="AI529">
    <cfRule type="cellIs" dxfId="2270" priority="64" stopIfTrue="1" operator="equal">
      <formula>"REQ"</formula>
    </cfRule>
  </conditionalFormatting>
  <conditionalFormatting sqref="AH529 X529">
    <cfRule type="cellIs" dxfId="2269" priority="63" stopIfTrue="1" operator="equal">
      <formula>"REQ"</formula>
    </cfRule>
  </conditionalFormatting>
  <conditionalFormatting sqref="AJ529">
    <cfRule type="cellIs" dxfId="2268" priority="62" stopIfTrue="1" operator="equal">
      <formula>"REQ"</formula>
    </cfRule>
  </conditionalFormatting>
  <conditionalFormatting sqref="U523">
    <cfRule type="cellIs" dxfId="2267" priority="61" stopIfTrue="1" operator="equal">
      <formula>"?"</formula>
    </cfRule>
  </conditionalFormatting>
  <conditionalFormatting sqref="U876:U878">
    <cfRule type="cellIs" dxfId="2266" priority="60" stopIfTrue="1" operator="equal">
      <formula>"?"</formula>
    </cfRule>
  </conditionalFormatting>
  <conditionalFormatting sqref="U508">
    <cfRule type="cellIs" dxfId="2265" priority="59" stopIfTrue="1" operator="equal">
      <formula>"?"</formula>
    </cfRule>
  </conditionalFormatting>
  <conditionalFormatting sqref="AH508 X508">
    <cfRule type="cellIs" dxfId="2264" priority="58" stopIfTrue="1" operator="equal">
      <formula>"REQ"</formula>
    </cfRule>
  </conditionalFormatting>
  <conditionalFormatting sqref="X514 AH514">
    <cfRule type="cellIs" dxfId="2263" priority="57" stopIfTrue="1" operator="equal">
      <formula>"REQ"</formula>
    </cfRule>
  </conditionalFormatting>
  <conditionalFormatting sqref="U514">
    <cfRule type="cellIs" dxfId="2262" priority="56" stopIfTrue="1" operator="equal">
      <formula>"?"</formula>
    </cfRule>
  </conditionalFormatting>
  <conditionalFormatting sqref="AJ669:AJ670 AJ437:AJ440">
    <cfRule type="cellIs" dxfId="2261" priority="55" stopIfTrue="1" operator="equal">
      <formula>"REQ"</formula>
    </cfRule>
  </conditionalFormatting>
  <conditionalFormatting sqref="AI669:AI670 AI438:AI440">
    <cfRule type="cellIs" dxfId="2260" priority="54" stopIfTrue="1" operator="equal">
      <formula>"REQ"</formula>
    </cfRule>
  </conditionalFormatting>
  <conditionalFormatting sqref="U424">
    <cfRule type="cellIs" dxfId="2259" priority="53" stopIfTrue="1" operator="equal">
      <formula>"?"</formula>
    </cfRule>
  </conditionalFormatting>
  <conditionalFormatting sqref="U425">
    <cfRule type="cellIs" dxfId="2258" priority="52" stopIfTrue="1" operator="equal">
      <formula>"?"</formula>
    </cfRule>
  </conditionalFormatting>
  <conditionalFormatting sqref="X1039:X1059 AH1039:AJ1059">
    <cfRule type="cellIs" dxfId="2257" priority="51" stopIfTrue="1" operator="equal">
      <formula>"REQ"</formula>
    </cfRule>
  </conditionalFormatting>
  <conditionalFormatting sqref="U1039:U1053 U1058:U1059">
    <cfRule type="cellIs" dxfId="2256" priority="50" stopIfTrue="1" operator="equal">
      <formula>"?"</formula>
    </cfRule>
  </conditionalFormatting>
  <conditionalFormatting sqref="U427">
    <cfRule type="cellIs" dxfId="2255" priority="49" stopIfTrue="1" operator="equal">
      <formula>"?"</formula>
    </cfRule>
  </conditionalFormatting>
  <conditionalFormatting sqref="U428">
    <cfRule type="cellIs" dxfId="2254" priority="48" stopIfTrue="1" operator="equal">
      <formula>"?"</formula>
    </cfRule>
  </conditionalFormatting>
  <conditionalFormatting sqref="U1054:U1057">
    <cfRule type="cellIs" dxfId="2253" priority="47" stopIfTrue="1" operator="equal">
      <formula>"?"</formula>
    </cfRule>
  </conditionalFormatting>
  <conditionalFormatting sqref="U448:U449">
    <cfRule type="cellIs" dxfId="2252" priority="46" stopIfTrue="1" operator="equal">
      <formula>"?"</formula>
    </cfRule>
  </conditionalFormatting>
  <conditionalFormatting sqref="U450:U451">
    <cfRule type="cellIs" dxfId="2251" priority="45" stopIfTrue="1" operator="equal">
      <formula>"?"</formula>
    </cfRule>
  </conditionalFormatting>
  <conditionalFormatting sqref="U447">
    <cfRule type="cellIs" dxfId="2250" priority="44" stopIfTrue="1" operator="equal">
      <formula>"?"</formula>
    </cfRule>
  </conditionalFormatting>
  <conditionalFormatting sqref="U452">
    <cfRule type="cellIs" dxfId="2249" priority="43" stopIfTrue="1" operator="equal">
      <formula>"?"</formula>
    </cfRule>
  </conditionalFormatting>
  <conditionalFormatting sqref="U453">
    <cfRule type="cellIs" dxfId="2248" priority="42" stopIfTrue="1" operator="equal">
      <formula>"?"</formula>
    </cfRule>
  </conditionalFormatting>
  <conditionalFormatting sqref="AI455">
    <cfRule type="cellIs" dxfId="2247" priority="41" stopIfTrue="1" operator="equal">
      <formula>"REQ"</formula>
    </cfRule>
  </conditionalFormatting>
  <conditionalFormatting sqref="AH455 X455">
    <cfRule type="cellIs" dxfId="2246" priority="40" stopIfTrue="1" operator="equal">
      <formula>"REQ"</formula>
    </cfRule>
  </conditionalFormatting>
  <conditionalFormatting sqref="AJ455">
    <cfRule type="cellIs" dxfId="2245" priority="39" stopIfTrue="1" operator="equal">
      <formula>"REQ"</formula>
    </cfRule>
  </conditionalFormatting>
  <conditionalFormatting sqref="U455">
    <cfRule type="cellIs" dxfId="2244" priority="38" stopIfTrue="1" operator="equal">
      <formula>"?"</formula>
    </cfRule>
  </conditionalFormatting>
  <conditionalFormatting sqref="AI457">
    <cfRule type="cellIs" dxfId="2243" priority="37" stopIfTrue="1" operator="equal">
      <formula>"REQ"</formula>
    </cfRule>
  </conditionalFormatting>
  <conditionalFormatting sqref="U457">
    <cfRule type="cellIs" dxfId="2242" priority="36" stopIfTrue="1" operator="equal">
      <formula>"?"</formula>
    </cfRule>
  </conditionalFormatting>
  <conditionalFormatting sqref="X457 AH457">
    <cfRule type="cellIs" dxfId="2241" priority="35" stopIfTrue="1" operator="equal">
      <formula>"REQ"</formula>
    </cfRule>
  </conditionalFormatting>
  <conditionalFormatting sqref="AJ457">
    <cfRule type="cellIs" dxfId="2240" priority="34" stopIfTrue="1" operator="equal">
      <formula>"REQ"</formula>
    </cfRule>
  </conditionalFormatting>
  <conditionalFormatting sqref="U446">
    <cfRule type="cellIs" dxfId="2239" priority="33" stopIfTrue="1" operator="equal">
      <formula>"?"</formula>
    </cfRule>
  </conditionalFormatting>
  <conditionalFormatting sqref="U503">
    <cfRule type="cellIs" dxfId="2238" priority="32" stopIfTrue="1" operator="equal">
      <formula>"?"</formula>
    </cfRule>
  </conditionalFormatting>
  <conditionalFormatting sqref="U1065:U1066">
    <cfRule type="cellIs" dxfId="2237" priority="31" stopIfTrue="1" operator="equal">
      <formula>"?"</formula>
    </cfRule>
  </conditionalFormatting>
  <conditionalFormatting sqref="AI584:AJ584 X584">
    <cfRule type="cellIs" dxfId="2236" priority="30" stopIfTrue="1" operator="equal">
      <formula>"REQ"</formula>
    </cfRule>
  </conditionalFormatting>
  <conditionalFormatting sqref="AH584">
    <cfRule type="cellIs" dxfId="2235" priority="29" stopIfTrue="1" operator="equal">
      <formula>"REQ"</formula>
    </cfRule>
  </conditionalFormatting>
  <conditionalFormatting sqref="U584">
    <cfRule type="cellIs" dxfId="2234" priority="28" stopIfTrue="1" operator="equal">
      <formula>"?"</formula>
    </cfRule>
  </conditionalFormatting>
  <conditionalFormatting sqref="U584">
    <cfRule type="cellIs" dxfId="2233" priority="27" stopIfTrue="1" operator="equal">
      <formula>"?"</formula>
    </cfRule>
  </conditionalFormatting>
  <conditionalFormatting sqref="U584">
    <cfRule type="cellIs" dxfId="2232" priority="26" stopIfTrue="1" operator="equal">
      <formula>"?"</formula>
    </cfRule>
  </conditionalFormatting>
  <conditionalFormatting sqref="AI521">
    <cfRule type="cellIs" dxfId="2231" priority="25" stopIfTrue="1" operator="equal">
      <formula>"REQ"</formula>
    </cfRule>
  </conditionalFormatting>
  <conditionalFormatting sqref="AJ521">
    <cfRule type="cellIs" dxfId="2230" priority="24" stopIfTrue="1" operator="equal">
      <formula>"REQ"</formula>
    </cfRule>
  </conditionalFormatting>
  <conditionalFormatting sqref="AI523">
    <cfRule type="cellIs" dxfId="2229" priority="23" stopIfTrue="1" operator="equal">
      <formula>"REQ"</formula>
    </cfRule>
  </conditionalFormatting>
  <conditionalFormatting sqref="AJ523">
    <cfRule type="cellIs" dxfId="2228" priority="22" stopIfTrue="1" operator="equal">
      <formula>"REQ"</formula>
    </cfRule>
  </conditionalFormatting>
  <conditionalFormatting sqref="X597 AI597:AJ597">
    <cfRule type="cellIs" dxfId="2227" priority="21" stopIfTrue="1" operator="equal">
      <formula>"REQ"</formula>
    </cfRule>
  </conditionalFormatting>
  <conditionalFormatting sqref="AH597">
    <cfRule type="cellIs" dxfId="2226" priority="20" stopIfTrue="1" operator="equal">
      <formula>"REQ"</formula>
    </cfRule>
  </conditionalFormatting>
  <conditionalFormatting sqref="U597">
    <cfRule type="cellIs" dxfId="2225" priority="19" stopIfTrue="1" operator="equal">
      <formula>"?"</formula>
    </cfRule>
  </conditionalFormatting>
  <dataValidations count="16">
    <dataValidation type="list" allowBlank="1" showInputMessage="1" showErrorMessage="1" sqref="W1707:Y61983 X1702:Y1706 R1702:R1706 W4:Y4 AJ1702:AJ1706 AG1702:AG1706 AD1702:AE1706 AG5:AG1700 AD5:AE1700 R5:R1700" xr:uid="{00000000-0002-0000-0100-000000000000}">
      <formula1>"Y"</formula1>
    </dataValidation>
    <dataValidation type="list" allowBlank="1" showInputMessage="1" showErrorMessage="1" sqref="L3:L4 L1707:L61983" xr:uid="{00000000-0002-0000-0100-000001000000}">
      <formula1>"CS, Alloy, 1 1/4 Cr, 2 1/4 Cr"</formula1>
    </dataValidation>
    <dataValidation type="list" allowBlank="1" showInputMessage="1" showErrorMessage="1" sqref="Q1707:Q61983 Q3:Q4" xr:uid="{00000000-0002-0000-0100-000002000000}">
      <formula1>"BW,SW,OL,FILLIT"</formula1>
    </dataValidation>
    <dataValidation type="list" allowBlank="1" showInputMessage="1" showErrorMessage="1" sqref="F1702:K61983 F1502:K1700 T5:T1700 K3:K1501 F3:F1501 G4:J1501" xr:uid="{00000000-0002-0000-0100-000003000000}">
      <formula1>"X"</formula1>
    </dataValidation>
    <dataValidation type="list" allowBlank="1" showInputMessage="1" showErrorMessage="1" sqref="W1702:W1706 W5:W1700" xr:uid="{00000000-0002-0000-0100-000004000000}">
      <formula1>"FW, SHOP"</formula1>
    </dataValidation>
    <dataValidation type="list" allowBlank="1" showInputMessage="1" showErrorMessage="1" sqref="V1702:V1706" xr:uid="{00000000-0002-0000-0100-000005000000}">
      <formula1>"Jan, Feb, Mar, Apr, May, Jun, Jul, Aug, Sep, Oct, Nov, Dec"</formula1>
    </dataValidation>
    <dataValidation type="date" operator="greaterThan" allowBlank="1" showInputMessage="1" showErrorMessage="1" error="Date must be entered" sqref="Z1502:AB1663 AC1502:AC1700 Y1664:Y1677 Z1678:AB1700 AA1664:AB1677 Z1702:AC1706 Z5:AC1501" xr:uid="{00000000-0002-0000-0100-000006000000}">
      <formula1>36161</formula1>
    </dataValidation>
    <dataValidation type="date" operator="greaterThan" allowBlank="1" showInputMessage="1" showErrorMessage="1" error="Date must be entered" sqref="AH1702:AI1706 AK1702:AK1706 AH5:AI1700 AK5:AK1700" xr:uid="{00000000-0002-0000-0100-000007000000}">
      <formula1>36171</formula1>
    </dataValidation>
    <dataValidation type="list" allowBlank="1" showInputMessage="1" showErrorMessage="1" sqref="Q1702:Q1706 Q5:Q1700" xr:uid="{00000000-0002-0000-0100-000009000000}">
      <formula1>"BW,SW,O-Let,Fillet,Other"</formula1>
    </dataValidation>
    <dataValidation type="list" allowBlank="1" showInputMessage="1" showErrorMessage="1" sqref="L1702:M1706 L5:L1700" xr:uid="{00000000-0002-0000-0100-00000A000000}">
      <formula1>"CS,1.25Cr,2.25Cr,5Cr,9Cr,12Cr,SS,Alloy"</formula1>
    </dataValidation>
    <dataValidation type="date" operator="greaterThan" allowBlank="1" showInputMessage="1" showErrorMessage="1" error="Date Must Be Entered" sqref="Y1678:Y1700 Y1585:Y1663 Y5:Y1583" xr:uid="{00000000-0002-0000-0100-00000C000000}">
      <formula1>40179</formula1>
    </dataValidation>
    <dataValidation operator="greaterThan" allowBlank="1" showInputMessage="1" showErrorMessage="1" sqref="M1:M4 M1763:M1048576 AN1502:AN1048576 AM1:AM2 AN3:AN4" xr:uid="{00000000-0002-0000-0100-00000D000000}"/>
    <dataValidation type="decimal" allowBlank="1" showInputMessage="1" showErrorMessage="1" error="A Number must be entered" sqref="AF1502:AF1700" xr:uid="{00000000-0002-0000-0100-00000E000000}">
      <formula1>0.0625</formula1>
      <formula2>5000</formula2>
    </dataValidation>
    <dataValidation type="list" allowBlank="1" showInputMessage="1" sqref="M1707:M1762 M5:M1700" xr:uid="{00000000-0002-0000-0100-00000F000000}">
      <formula1>"n/a,5,5s,10,10s,20,30,40,STD/40s,60,80,XH,100,120,140,160,XXH"</formula1>
    </dataValidation>
    <dataValidation type="date" operator="greaterThan" allowBlank="1" showInputMessage="1" showErrorMessage="1" sqref="AM5:AM1501 X5:X1700 AJ5:AJ1700" xr:uid="{00000000-0002-0000-0100-000008000000}">
      <formula1>36161</formula1>
    </dataValidation>
    <dataValidation type="list" allowBlank="1" showInputMessage="1" showErrorMessage="1" sqref="U5:U1700" xr:uid="{ABED51C5-CB48-4B6D-970C-C247D2D98025}">
      <formula1>Roster_1</formula1>
    </dataValidation>
  </dataValidations>
  <printOptions horizontalCentered="1"/>
  <pageMargins left="0.22" right="0" top="0.97" bottom="0.48" header="0.31" footer="0.48"/>
  <pageSetup scale="46" fitToHeight="0" orientation="landscape" r:id="rId2"/>
  <headerFooter alignWithMargins="0">
    <oddHeader>&amp;L&amp;8
&amp;P OF &amp;N&amp;C&amp;"Tech,Bold"&amp;16Timec Company, Inc.
&amp;F&amp;"Tech,Regular"&amp;10
&amp;R&amp;8
&amp;D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103" r:id="rId5" name="Check Box 2311">
              <controlPr defaultSize="0" print="0" autoFill="0" autoLine="0" autoPict="0" macro="[0]!set5percentlog">
                <anchor moveWithCells="1">
                  <from>
                    <xdr:col>26</xdr:col>
                    <xdr:colOff>266700</xdr:colOff>
                    <xdr:row>0</xdr:row>
                    <xdr:rowOff>200025</xdr:rowOff>
                  </from>
                  <to>
                    <xdr:col>28</xdr:col>
                    <xdr:colOff>76200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4" r:id="rId6" name="Check Box 2312">
              <controlPr defaultSize="0" print="0" autoFill="0" autoLine="0" autoPict="0" macro="[0]!set10percentlog">
                <anchor moveWithCells="1">
                  <from>
                    <xdr:col>26</xdr:col>
                    <xdr:colOff>266700</xdr:colOff>
                    <xdr:row>0</xdr:row>
                    <xdr:rowOff>361950</xdr:rowOff>
                  </from>
                  <to>
                    <xdr:col>28</xdr:col>
                    <xdr:colOff>76200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5" r:id="rId7" name="Check Box 2313">
              <controlPr defaultSize="0" print="0" autoFill="0" autoLine="0" autoPict="0" macro="[0]!set20percentlog">
                <anchor moveWithCells="1">
                  <from>
                    <xdr:col>26</xdr:col>
                    <xdr:colOff>266700</xdr:colOff>
                    <xdr:row>0</xdr:row>
                    <xdr:rowOff>514350</xdr:rowOff>
                  </from>
                  <to>
                    <xdr:col>28</xdr:col>
                    <xdr:colOff>76200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6" r:id="rId8" name="Check Box 2314">
              <controlPr defaultSize="0" print="0" autoFill="0" autoLine="0" autoPict="0" macro="[0]!set25percentlog">
                <anchor moveWithCells="1">
                  <from>
                    <xdr:col>28</xdr:col>
                    <xdr:colOff>114300</xdr:colOff>
                    <xdr:row>0</xdr:row>
                    <xdr:rowOff>200025</xdr:rowOff>
                  </from>
                  <to>
                    <xdr:col>29</xdr:col>
                    <xdr:colOff>219075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7" r:id="rId9" name="Check Box 2315">
              <controlPr defaultSize="0" print="0" autoFill="0" autoLine="0" autoPict="0" macro="[0]!set50percentlog">
                <anchor moveWithCells="1">
                  <from>
                    <xdr:col>28</xdr:col>
                    <xdr:colOff>114300</xdr:colOff>
                    <xdr:row>0</xdr:row>
                    <xdr:rowOff>361950</xdr:rowOff>
                  </from>
                  <to>
                    <xdr:col>29</xdr:col>
                    <xdr:colOff>219075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8" r:id="rId10" name="Check Box 2316">
              <controlPr defaultSize="0" print="0" autoFill="0" autoLine="0" autoPict="0" macro="[0]!set100percentlog">
                <anchor moveWithCells="1">
                  <from>
                    <xdr:col>28</xdr:col>
                    <xdr:colOff>114300</xdr:colOff>
                    <xdr:row>0</xdr:row>
                    <xdr:rowOff>514350</xdr:rowOff>
                  </from>
                  <to>
                    <xdr:col>29</xdr:col>
                    <xdr:colOff>219075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="Date must fall between the Start and End dates listed on the summary page." xr:uid="{00000000-0002-0000-0100-000011000000}">
          <x14:formula1>
            <xm:f>Summary!$D$33</xm:f>
          </x14:formula1>
          <x14:formula2>
            <xm:f>Summary!$D$34</xm:f>
          </x14:formula2>
          <xm:sqref>V5:V1700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>
    <tabColor indexed="47"/>
    <outlinePr summaryBelow="0"/>
    <pageSetUpPr autoPageBreaks="0" fitToPage="1"/>
  </sheetPr>
  <dimension ref="A1:EQ359"/>
  <sheetViews>
    <sheetView tabSelected="1" zoomScaleNormal="100" zoomScaleSheetLayoutView="100" workbookViewId="0">
      <pane xSplit="7" ySplit="6" topLeftCell="H7" activePane="bottomRight" state="frozen"/>
      <selection pane="topRight" activeCell="H1" sqref="H1"/>
      <selection pane="bottomLeft" activeCell="A7" sqref="A7"/>
      <selection pane="bottomRight" activeCell="E7" sqref="E7"/>
    </sheetView>
  </sheetViews>
  <sheetFormatPr defaultColWidth="9.140625" defaultRowHeight="12.75"/>
  <cols>
    <col min="1" max="1" width="2.85546875" style="34" customWidth="1"/>
    <col min="2" max="3" width="6.140625" style="34" customWidth="1"/>
    <col min="4" max="4" width="6.140625" style="48" hidden="1" customWidth="1"/>
    <col min="5" max="5" width="6.140625" style="34" customWidth="1"/>
    <col min="6" max="6" width="23.140625" style="34" customWidth="1"/>
    <col min="7" max="7" width="12.140625" style="34" customWidth="1"/>
    <col min="8" max="10" width="10.85546875" style="34" customWidth="1"/>
    <col min="11" max="11" width="10.85546875" style="38" customWidth="1"/>
    <col min="12" max="13" width="10.85546875" style="34" customWidth="1"/>
    <col min="14" max="14" width="10.85546875" style="38" customWidth="1"/>
    <col min="15" max="17" width="10.85546875" style="34" customWidth="1"/>
    <col min="18" max="18" width="10.85546875" style="38" customWidth="1"/>
    <col min="19" max="19" width="10.85546875" style="34" customWidth="1"/>
    <col min="20" max="20" width="10.85546875" style="38" customWidth="1"/>
    <col min="21" max="22" width="10.85546875" style="34" customWidth="1"/>
    <col min="23" max="23" width="10.85546875" style="38" customWidth="1"/>
    <col min="24" max="39" width="10.85546875" style="48" customWidth="1"/>
    <col min="40" max="59" width="10.85546875" style="48" hidden="1" customWidth="1"/>
    <col min="60" max="62" width="10.85546875" style="34" hidden="1" customWidth="1"/>
    <col min="63" max="63" width="10.85546875" style="38" hidden="1" customWidth="1"/>
    <col min="64" max="64" width="10.85546875" style="34" hidden="1" customWidth="1"/>
    <col min="65" max="65" width="10.85546875" style="38" hidden="1" customWidth="1"/>
    <col min="66" max="68" width="10.85546875" style="34" hidden="1" customWidth="1"/>
    <col min="69" max="69" width="10.85546875" style="38" hidden="1" customWidth="1"/>
    <col min="70" max="70" width="10.85546875" style="34" hidden="1" customWidth="1"/>
    <col min="71" max="71" width="10.85546875" style="38" hidden="1" customWidth="1"/>
    <col min="72" max="72" width="10.85546875" style="34" hidden="1" customWidth="1"/>
    <col min="73" max="73" width="10.85546875" style="38" hidden="1" customWidth="1"/>
    <col min="74" max="75" width="10.85546875" style="34" hidden="1" customWidth="1"/>
    <col min="76" max="76" width="10.85546875" style="38" hidden="1" customWidth="1"/>
    <col min="77" max="78" width="10.85546875" style="34" hidden="1" customWidth="1"/>
    <col min="79" max="79" width="10.85546875" style="38" hidden="1" customWidth="1"/>
    <col min="80" max="99" width="10.85546875" style="48" hidden="1" customWidth="1"/>
    <col min="100" max="102" width="10.85546875" style="35" customWidth="1"/>
    <col min="103" max="103" width="10.85546875" style="41" customWidth="1"/>
    <col min="104" max="104" width="10.85546875" style="35" customWidth="1"/>
    <col min="105" max="105" width="10.85546875" style="41" customWidth="1"/>
    <col min="106" max="108" width="10.85546875" style="35" customWidth="1"/>
    <col min="109" max="109" width="10.85546875" style="41" customWidth="1"/>
    <col min="110" max="110" width="10.85546875" style="35" customWidth="1"/>
    <col min="111" max="111" width="10.85546875" style="41" customWidth="1"/>
    <col min="112" max="112" width="10.85546875" style="35" customWidth="1"/>
    <col min="113" max="113" width="10.85546875" style="41" customWidth="1"/>
    <col min="114" max="115" width="10.85546875" style="35" customWidth="1"/>
    <col min="116" max="116" width="10.85546875" style="41" customWidth="1"/>
    <col min="117" max="118" width="10.85546875" style="35" customWidth="1"/>
    <col min="119" max="119" width="10.85546875" style="41" customWidth="1"/>
    <col min="120" max="16384" width="9.140625" style="35"/>
  </cols>
  <sheetData>
    <row r="1" spans="1:147" s="458" customFormat="1" ht="39" customHeight="1">
      <c r="D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130"/>
      <c r="BY1" s="130"/>
      <c r="BZ1" s="130"/>
      <c r="CA1" s="130"/>
      <c r="CB1" s="130"/>
      <c r="CC1" s="130"/>
      <c r="CD1" s="130"/>
      <c r="CE1" s="130"/>
      <c r="CF1" s="130"/>
      <c r="CG1" s="130"/>
      <c r="CH1" s="130"/>
      <c r="CI1" s="130"/>
      <c r="CJ1" s="130"/>
      <c r="CK1" s="130"/>
      <c r="CL1" s="130"/>
      <c r="CM1" s="130"/>
      <c r="CN1" s="130"/>
      <c r="CO1" s="130"/>
      <c r="CP1" s="130"/>
      <c r="CQ1" s="130"/>
      <c r="CR1" s="130"/>
      <c r="CS1" s="130"/>
      <c r="CT1" s="130"/>
      <c r="CU1" s="130"/>
    </row>
    <row r="2" spans="1:147" s="458" customFormat="1" ht="36" customHeight="1" thickBot="1">
      <c r="D2" s="130"/>
      <c r="BH2" s="130"/>
      <c r="BI2" s="130"/>
      <c r="BJ2" s="130"/>
      <c r="BK2" s="130"/>
      <c r="BL2" s="130"/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0"/>
      <c r="BX2" s="130"/>
      <c r="BY2" s="130"/>
      <c r="BZ2" s="130"/>
      <c r="CA2" s="130"/>
      <c r="CB2" s="130"/>
      <c r="CC2" s="130"/>
      <c r="CD2" s="130"/>
      <c r="CE2" s="130"/>
      <c r="CF2" s="130"/>
      <c r="CG2" s="130"/>
      <c r="CH2" s="130"/>
      <c r="CI2" s="130"/>
      <c r="CJ2" s="130"/>
      <c r="CK2" s="130"/>
      <c r="CL2" s="130"/>
      <c r="CM2" s="130"/>
      <c r="CN2" s="130"/>
      <c r="CO2" s="130"/>
      <c r="CP2" s="130"/>
      <c r="CQ2" s="130"/>
      <c r="CR2" s="130"/>
      <c r="CS2" s="130"/>
      <c r="CT2" s="130"/>
      <c r="CU2" s="130"/>
    </row>
    <row r="3" spans="1:147" s="458" customFormat="1" ht="18" customHeight="1">
      <c r="A3" s="459"/>
      <c r="B3" s="460"/>
      <c r="C3" s="460"/>
      <c r="D3" s="129"/>
      <c r="E3" s="460"/>
      <c r="F3" s="701" t="s">
        <v>126</v>
      </c>
      <c r="G3" s="702"/>
      <c r="H3" s="705" t="s">
        <v>157</v>
      </c>
      <c r="I3" s="706"/>
      <c r="J3" s="706"/>
      <c r="K3" s="707"/>
      <c r="L3" s="708"/>
      <c r="M3" s="708"/>
      <c r="N3" s="709"/>
      <c r="O3" s="708"/>
      <c r="P3" s="708"/>
      <c r="Q3" s="708"/>
      <c r="R3" s="709"/>
      <c r="S3" s="708"/>
      <c r="T3" s="709"/>
      <c r="U3" s="710"/>
      <c r="V3" s="710"/>
      <c r="W3" s="711"/>
      <c r="X3" s="728" t="s">
        <v>206</v>
      </c>
      <c r="Y3" s="729"/>
      <c r="Z3" s="729"/>
      <c r="AA3" s="729"/>
      <c r="AB3" s="730"/>
      <c r="AC3" s="730"/>
      <c r="AD3" s="730"/>
      <c r="AE3" s="730"/>
      <c r="AF3" s="730"/>
      <c r="AG3" s="730"/>
      <c r="AH3" s="730"/>
      <c r="AI3" s="730"/>
      <c r="AJ3" s="730"/>
      <c r="AK3" s="731"/>
      <c r="AL3" s="731"/>
      <c r="AM3" s="732"/>
      <c r="AN3" s="716" t="s">
        <v>201</v>
      </c>
      <c r="AO3" s="717"/>
      <c r="AP3" s="717"/>
      <c r="AQ3" s="717"/>
      <c r="AR3" s="717"/>
      <c r="AS3" s="717"/>
      <c r="AT3" s="717"/>
      <c r="AU3" s="717"/>
      <c r="AV3" s="717"/>
      <c r="AW3" s="717"/>
      <c r="AX3" s="717"/>
      <c r="AY3" s="717"/>
      <c r="AZ3" s="717"/>
      <c r="BA3" s="717"/>
      <c r="BB3" s="717"/>
      <c r="BC3" s="717"/>
      <c r="BD3" s="717"/>
      <c r="BE3" s="717"/>
      <c r="BF3" s="717"/>
      <c r="BG3" s="718"/>
      <c r="BH3" s="736" t="s">
        <v>253</v>
      </c>
      <c r="BI3" s="737"/>
      <c r="BJ3" s="737"/>
      <c r="BK3" s="738"/>
      <c r="BL3" s="737"/>
      <c r="BM3" s="738"/>
      <c r="BN3" s="737"/>
      <c r="BO3" s="737"/>
      <c r="BP3" s="737"/>
      <c r="BQ3" s="738"/>
      <c r="BR3" s="737"/>
      <c r="BS3" s="738"/>
      <c r="BT3" s="737"/>
      <c r="BU3" s="738"/>
      <c r="BV3" s="737"/>
      <c r="BW3" s="737"/>
      <c r="BX3" s="738"/>
      <c r="BY3" s="737"/>
      <c r="BZ3" s="737"/>
      <c r="CA3" s="739"/>
      <c r="CB3" s="722" t="s">
        <v>204</v>
      </c>
      <c r="CC3" s="723"/>
      <c r="CD3" s="723"/>
      <c r="CE3" s="723"/>
      <c r="CF3" s="723"/>
      <c r="CG3" s="723"/>
      <c r="CH3" s="723"/>
      <c r="CI3" s="723"/>
      <c r="CJ3" s="723"/>
      <c r="CK3" s="723"/>
      <c r="CL3" s="723"/>
      <c r="CM3" s="723"/>
      <c r="CN3" s="723"/>
      <c r="CO3" s="723"/>
      <c r="CP3" s="723"/>
      <c r="CQ3" s="723"/>
      <c r="CR3" s="723"/>
      <c r="CS3" s="723"/>
      <c r="CT3" s="723"/>
      <c r="CU3" s="724"/>
      <c r="CV3" s="693" t="s">
        <v>158</v>
      </c>
      <c r="CW3" s="694"/>
      <c r="CX3" s="694"/>
      <c r="CY3" s="695"/>
      <c r="CZ3" s="694"/>
      <c r="DA3" s="695"/>
      <c r="DB3" s="694"/>
      <c r="DC3" s="694"/>
      <c r="DD3" s="694"/>
      <c r="DE3" s="695"/>
      <c r="DF3" s="694"/>
      <c r="DG3" s="695"/>
      <c r="DH3" s="694"/>
      <c r="DI3" s="695"/>
      <c r="DJ3" s="694"/>
      <c r="DK3" s="694"/>
      <c r="DL3" s="695"/>
      <c r="DM3" s="694"/>
      <c r="DN3" s="694"/>
      <c r="DO3" s="696"/>
    </row>
    <row r="4" spans="1:147" s="458" customFormat="1" ht="17.25" customHeight="1" thickBot="1">
      <c r="A4" s="459"/>
      <c r="B4" s="460"/>
      <c r="C4" s="460"/>
      <c r="D4" s="129"/>
      <c r="E4" s="460"/>
      <c r="F4" s="703"/>
      <c r="G4" s="704"/>
      <c r="H4" s="712"/>
      <c r="I4" s="713"/>
      <c r="J4" s="713"/>
      <c r="K4" s="714"/>
      <c r="L4" s="713"/>
      <c r="M4" s="713"/>
      <c r="N4" s="714"/>
      <c r="O4" s="713"/>
      <c r="P4" s="713"/>
      <c r="Q4" s="713"/>
      <c r="R4" s="714"/>
      <c r="S4" s="713"/>
      <c r="T4" s="714"/>
      <c r="U4" s="713"/>
      <c r="V4" s="713"/>
      <c r="W4" s="715"/>
      <c r="X4" s="733"/>
      <c r="Y4" s="734"/>
      <c r="Z4" s="734"/>
      <c r="AA4" s="734"/>
      <c r="AB4" s="734"/>
      <c r="AC4" s="734"/>
      <c r="AD4" s="734"/>
      <c r="AE4" s="734"/>
      <c r="AF4" s="734"/>
      <c r="AG4" s="734"/>
      <c r="AH4" s="734"/>
      <c r="AI4" s="734"/>
      <c r="AJ4" s="734"/>
      <c r="AK4" s="734"/>
      <c r="AL4" s="734"/>
      <c r="AM4" s="735"/>
      <c r="AN4" s="719"/>
      <c r="AO4" s="720"/>
      <c r="AP4" s="720"/>
      <c r="AQ4" s="720"/>
      <c r="AR4" s="720"/>
      <c r="AS4" s="720"/>
      <c r="AT4" s="720"/>
      <c r="AU4" s="720"/>
      <c r="AV4" s="720"/>
      <c r="AW4" s="720"/>
      <c r="AX4" s="720"/>
      <c r="AY4" s="720"/>
      <c r="AZ4" s="720"/>
      <c r="BA4" s="720"/>
      <c r="BB4" s="720"/>
      <c r="BC4" s="720"/>
      <c r="BD4" s="720"/>
      <c r="BE4" s="720"/>
      <c r="BF4" s="720"/>
      <c r="BG4" s="721"/>
      <c r="BH4" s="740"/>
      <c r="BI4" s="741"/>
      <c r="BJ4" s="741"/>
      <c r="BK4" s="742"/>
      <c r="BL4" s="741"/>
      <c r="BM4" s="742"/>
      <c r="BN4" s="741"/>
      <c r="BO4" s="741"/>
      <c r="BP4" s="741"/>
      <c r="BQ4" s="742"/>
      <c r="BR4" s="741"/>
      <c r="BS4" s="742"/>
      <c r="BT4" s="741"/>
      <c r="BU4" s="742"/>
      <c r="BV4" s="741"/>
      <c r="BW4" s="741"/>
      <c r="BX4" s="742"/>
      <c r="BY4" s="741"/>
      <c r="BZ4" s="741"/>
      <c r="CA4" s="743"/>
      <c r="CB4" s="725"/>
      <c r="CC4" s="726"/>
      <c r="CD4" s="726"/>
      <c r="CE4" s="726"/>
      <c r="CF4" s="726"/>
      <c r="CG4" s="726"/>
      <c r="CH4" s="726"/>
      <c r="CI4" s="726"/>
      <c r="CJ4" s="726"/>
      <c r="CK4" s="726"/>
      <c r="CL4" s="726"/>
      <c r="CM4" s="726"/>
      <c r="CN4" s="726"/>
      <c r="CO4" s="726"/>
      <c r="CP4" s="726"/>
      <c r="CQ4" s="726"/>
      <c r="CR4" s="726"/>
      <c r="CS4" s="726"/>
      <c r="CT4" s="726"/>
      <c r="CU4" s="727"/>
      <c r="CV4" s="697"/>
      <c r="CW4" s="698"/>
      <c r="CX4" s="698"/>
      <c r="CY4" s="699"/>
      <c r="CZ4" s="698"/>
      <c r="DA4" s="699"/>
      <c r="DB4" s="698"/>
      <c r="DC4" s="698"/>
      <c r="DD4" s="698"/>
      <c r="DE4" s="699"/>
      <c r="DF4" s="698"/>
      <c r="DG4" s="699"/>
      <c r="DH4" s="698"/>
      <c r="DI4" s="699"/>
      <c r="DJ4" s="698"/>
      <c r="DK4" s="698"/>
      <c r="DL4" s="699"/>
      <c r="DM4" s="698"/>
      <c r="DN4" s="698"/>
      <c r="DO4" s="700"/>
    </row>
    <row r="5" spans="1:147" s="458" customFormat="1" ht="18" customHeight="1">
      <c r="A5" s="459"/>
      <c r="B5" s="465" t="s">
        <v>99</v>
      </c>
      <c r="C5" s="466" t="s">
        <v>100</v>
      </c>
      <c r="D5" s="56" t="s">
        <v>102</v>
      </c>
      <c r="E5" s="466" t="s">
        <v>101</v>
      </c>
      <c r="F5" s="467" t="s">
        <v>97</v>
      </c>
      <c r="G5" s="468" t="s">
        <v>98</v>
      </c>
      <c r="H5" s="469" t="s">
        <v>342</v>
      </c>
      <c r="I5" s="470" t="s">
        <v>90</v>
      </c>
      <c r="J5" s="470" t="s">
        <v>318</v>
      </c>
      <c r="K5" s="471" t="s">
        <v>9</v>
      </c>
      <c r="L5" s="470" t="s">
        <v>343</v>
      </c>
      <c r="M5" s="470" t="s">
        <v>95</v>
      </c>
      <c r="N5" s="471" t="s">
        <v>96</v>
      </c>
      <c r="O5" s="470" t="s">
        <v>344</v>
      </c>
      <c r="P5" s="470" t="s">
        <v>94</v>
      </c>
      <c r="Q5" s="470" t="s">
        <v>318</v>
      </c>
      <c r="R5" s="471" t="s">
        <v>197</v>
      </c>
      <c r="S5" s="470" t="s">
        <v>271</v>
      </c>
      <c r="T5" s="471" t="s">
        <v>270</v>
      </c>
      <c r="U5" s="470" t="s">
        <v>345</v>
      </c>
      <c r="V5" s="470" t="s">
        <v>271</v>
      </c>
      <c r="W5" s="472" t="s">
        <v>272</v>
      </c>
      <c r="X5" s="473" t="s">
        <v>342</v>
      </c>
      <c r="Y5" s="474" t="s">
        <v>90</v>
      </c>
      <c r="Z5" s="474" t="s">
        <v>318</v>
      </c>
      <c r="AA5" s="475" t="s">
        <v>9</v>
      </c>
      <c r="AB5" s="474" t="s">
        <v>343</v>
      </c>
      <c r="AC5" s="476" t="s">
        <v>95</v>
      </c>
      <c r="AD5" s="475" t="s">
        <v>96</v>
      </c>
      <c r="AE5" s="474" t="s">
        <v>344</v>
      </c>
      <c r="AF5" s="474" t="s">
        <v>94</v>
      </c>
      <c r="AG5" s="474" t="s">
        <v>318</v>
      </c>
      <c r="AH5" s="474" t="s">
        <v>197</v>
      </c>
      <c r="AI5" s="474" t="s">
        <v>95</v>
      </c>
      <c r="AJ5" s="475" t="s">
        <v>96</v>
      </c>
      <c r="AK5" s="475" t="s">
        <v>345</v>
      </c>
      <c r="AL5" s="475" t="s">
        <v>95</v>
      </c>
      <c r="AM5" s="477" t="s">
        <v>159</v>
      </c>
      <c r="AN5" s="478" t="s">
        <v>342</v>
      </c>
      <c r="AO5" s="474" t="s">
        <v>90</v>
      </c>
      <c r="AP5" s="474" t="s">
        <v>318</v>
      </c>
      <c r="AQ5" s="475" t="s">
        <v>9</v>
      </c>
      <c r="AR5" s="475" t="s">
        <v>172</v>
      </c>
      <c r="AS5" s="475" t="s">
        <v>173</v>
      </c>
      <c r="AT5" s="474" t="s">
        <v>344</v>
      </c>
      <c r="AU5" s="474" t="s">
        <v>94</v>
      </c>
      <c r="AV5" s="474" t="s">
        <v>318</v>
      </c>
      <c r="AW5" s="475" t="s">
        <v>9</v>
      </c>
      <c r="AX5" s="475" t="s">
        <v>174</v>
      </c>
      <c r="AY5" s="475" t="s">
        <v>175</v>
      </c>
      <c r="AZ5" s="475" t="s">
        <v>172</v>
      </c>
      <c r="BA5" s="475" t="s">
        <v>173</v>
      </c>
      <c r="BB5" s="474" t="s">
        <v>345</v>
      </c>
      <c r="BC5" s="474" t="s">
        <v>174</v>
      </c>
      <c r="BD5" s="475" t="s">
        <v>175</v>
      </c>
      <c r="BE5" s="474" t="s">
        <v>343</v>
      </c>
      <c r="BF5" s="475" t="s">
        <v>174</v>
      </c>
      <c r="BG5" s="479" t="s">
        <v>175</v>
      </c>
      <c r="BH5" s="57" t="s">
        <v>8</v>
      </c>
      <c r="BI5" s="58" t="s">
        <v>90</v>
      </c>
      <c r="BJ5" s="58" t="s">
        <v>318</v>
      </c>
      <c r="BK5" s="59" t="s">
        <v>9</v>
      </c>
      <c r="BL5" s="58" t="s">
        <v>172</v>
      </c>
      <c r="BM5" s="59" t="s">
        <v>173</v>
      </c>
      <c r="BN5" s="58" t="s">
        <v>93</v>
      </c>
      <c r="BO5" s="58" t="s">
        <v>94</v>
      </c>
      <c r="BP5" s="58" t="s">
        <v>318</v>
      </c>
      <c r="BQ5" s="59" t="s">
        <v>9</v>
      </c>
      <c r="BR5" s="58" t="s">
        <v>271</v>
      </c>
      <c r="BS5" s="59" t="s">
        <v>270</v>
      </c>
      <c r="BT5" s="58" t="s">
        <v>172</v>
      </c>
      <c r="BU5" s="59" t="s">
        <v>173</v>
      </c>
      <c r="BV5" s="58" t="s">
        <v>162</v>
      </c>
      <c r="BW5" s="58" t="s">
        <v>271</v>
      </c>
      <c r="BX5" s="59" t="s">
        <v>270</v>
      </c>
      <c r="BY5" s="58" t="s">
        <v>186</v>
      </c>
      <c r="BZ5" s="58" t="s">
        <v>271</v>
      </c>
      <c r="CA5" s="60" t="s">
        <v>270</v>
      </c>
      <c r="CB5" s="79" t="s">
        <v>8</v>
      </c>
      <c r="CC5" s="61" t="s">
        <v>90</v>
      </c>
      <c r="CD5" s="61" t="s">
        <v>318</v>
      </c>
      <c r="CE5" s="62" t="s">
        <v>9</v>
      </c>
      <c r="CF5" s="62" t="s">
        <v>172</v>
      </c>
      <c r="CG5" s="62" t="s">
        <v>173</v>
      </c>
      <c r="CH5" s="61" t="s">
        <v>93</v>
      </c>
      <c r="CI5" s="61" t="s">
        <v>94</v>
      </c>
      <c r="CJ5" s="61" t="s">
        <v>318</v>
      </c>
      <c r="CK5" s="62" t="s">
        <v>9</v>
      </c>
      <c r="CL5" s="62" t="s">
        <v>174</v>
      </c>
      <c r="CM5" s="62" t="s">
        <v>175</v>
      </c>
      <c r="CN5" s="62" t="s">
        <v>172</v>
      </c>
      <c r="CO5" s="62" t="s">
        <v>173</v>
      </c>
      <c r="CP5" s="61" t="s">
        <v>162</v>
      </c>
      <c r="CQ5" s="61" t="s">
        <v>174</v>
      </c>
      <c r="CR5" s="62" t="s">
        <v>175</v>
      </c>
      <c r="CS5" s="61" t="s">
        <v>186</v>
      </c>
      <c r="CT5" s="62" t="s">
        <v>174</v>
      </c>
      <c r="CU5" s="80" t="s">
        <v>175</v>
      </c>
      <c r="CV5" s="469" t="s">
        <v>342</v>
      </c>
      <c r="CW5" s="470" t="s">
        <v>90</v>
      </c>
      <c r="CX5" s="470" t="s">
        <v>318</v>
      </c>
      <c r="CY5" s="471" t="s">
        <v>9</v>
      </c>
      <c r="CZ5" s="470" t="s">
        <v>172</v>
      </c>
      <c r="DA5" s="471" t="s">
        <v>173</v>
      </c>
      <c r="DB5" s="470" t="s">
        <v>344</v>
      </c>
      <c r="DC5" s="470" t="s">
        <v>94</v>
      </c>
      <c r="DD5" s="470" t="s">
        <v>318</v>
      </c>
      <c r="DE5" s="471" t="s">
        <v>9</v>
      </c>
      <c r="DF5" s="470" t="s">
        <v>271</v>
      </c>
      <c r="DG5" s="471" t="s">
        <v>270</v>
      </c>
      <c r="DH5" s="470" t="s">
        <v>172</v>
      </c>
      <c r="DI5" s="471" t="s">
        <v>173</v>
      </c>
      <c r="DJ5" s="470" t="s">
        <v>345</v>
      </c>
      <c r="DK5" s="470" t="s">
        <v>271</v>
      </c>
      <c r="DL5" s="471" t="s">
        <v>270</v>
      </c>
      <c r="DM5" s="470" t="s">
        <v>343</v>
      </c>
      <c r="DN5" s="470" t="s">
        <v>271</v>
      </c>
      <c r="DO5" s="472" t="s">
        <v>270</v>
      </c>
    </row>
    <row r="6" spans="1:147" s="458" customFormat="1" ht="9.75" customHeight="1" thickBot="1">
      <c r="A6" s="459"/>
      <c r="B6" s="46"/>
      <c r="C6" s="52"/>
      <c r="D6" s="53"/>
      <c r="E6" s="52" t="s">
        <v>13</v>
      </c>
      <c r="F6" s="47"/>
      <c r="G6" s="54"/>
      <c r="H6" s="83"/>
      <c r="I6" s="82"/>
      <c r="J6" s="82"/>
      <c r="K6" s="84"/>
      <c r="L6" s="82"/>
      <c r="M6" s="82"/>
      <c r="N6" s="84"/>
      <c r="O6" s="82"/>
      <c r="P6" s="82"/>
      <c r="Q6" s="82"/>
      <c r="R6" s="84"/>
      <c r="S6" s="82"/>
      <c r="T6" s="84"/>
      <c r="U6" s="82"/>
      <c r="V6" s="82"/>
      <c r="W6" s="85"/>
      <c r="X6" s="95"/>
      <c r="Y6" s="90"/>
      <c r="Z6" s="90"/>
      <c r="AA6" s="91"/>
      <c r="AB6" s="90"/>
      <c r="AC6" s="96"/>
      <c r="AD6" s="91"/>
      <c r="AE6" s="90"/>
      <c r="AF6" s="90"/>
      <c r="AG6" s="90"/>
      <c r="AH6" s="90"/>
      <c r="AI6" s="90"/>
      <c r="AJ6" s="91"/>
      <c r="AK6" s="91"/>
      <c r="AL6" s="91"/>
      <c r="AM6" s="97"/>
      <c r="AN6" s="89"/>
      <c r="AO6" s="90"/>
      <c r="AP6" s="90"/>
      <c r="AQ6" s="91"/>
      <c r="AR6" s="91"/>
      <c r="AS6" s="91"/>
      <c r="AT6" s="90"/>
      <c r="AU6" s="90"/>
      <c r="AV6" s="90"/>
      <c r="AW6" s="91"/>
      <c r="AX6" s="91"/>
      <c r="AY6" s="91"/>
      <c r="AZ6" s="91"/>
      <c r="BA6" s="91"/>
      <c r="BB6" s="90"/>
      <c r="BC6" s="90"/>
      <c r="BD6" s="91"/>
      <c r="BE6" s="90"/>
      <c r="BF6" s="91"/>
      <c r="BG6" s="92"/>
      <c r="BH6" s="83"/>
      <c r="BI6" s="82"/>
      <c r="BJ6" s="82"/>
      <c r="BK6" s="84"/>
      <c r="BL6" s="82"/>
      <c r="BM6" s="84"/>
      <c r="BN6" s="82"/>
      <c r="BO6" s="82"/>
      <c r="BP6" s="82"/>
      <c r="BQ6" s="84"/>
      <c r="BR6" s="82"/>
      <c r="BS6" s="84"/>
      <c r="BT6" s="82"/>
      <c r="BU6" s="84"/>
      <c r="BV6" s="82"/>
      <c r="BW6" s="82"/>
      <c r="BX6" s="84"/>
      <c r="BY6" s="82"/>
      <c r="BZ6" s="82"/>
      <c r="CA6" s="85"/>
      <c r="CB6" s="89"/>
      <c r="CC6" s="90"/>
      <c r="CD6" s="90"/>
      <c r="CE6" s="91"/>
      <c r="CF6" s="91"/>
      <c r="CG6" s="91"/>
      <c r="CH6" s="90"/>
      <c r="CI6" s="90"/>
      <c r="CJ6" s="90"/>
      <c r="CK6" s="91"/>
      <c r="CL6" s="91"/>
      <c r="CM6" s="91"/>
      <c r="CN6" s="91"/>
      <c r="CO6" s="91"/>
      <c r="CP6" s="90"/>
      <c r="CQ6" s="90"/>
      <c r="CR6" s="91"/>
      <c r="CS6" s="90"/>
      <c r="CT6" s="91"/>
      <c r="CU6" s="92"/>
      <c r="CV6" s="83"/>
      <c r="CW6" s="82"/>
      <c r="CX6" s="82"/>
      <c r="CY6" s="84"/>
      <c r="CZ6" s="82"/>
      <c r="DA6" s="84"/>
      <c r="DB6" s="82"/>
      <c r="DC6" s="82"/>
      <c r="DD6" s="82"/>
      <c r="DE6" s="84"/>
      <c r="DF6" s="82"/>
      <c r="DG6" s="84"/>
      <c r="DH6" s="82"/>
      <c r="DI6" s="84"/>
      <c r="DJ6" s="82"/>
      <c r="DK6" s="82"/>
      <c r="DL6" s="84"/>
      <c r="DM6" s="82"/>
      <c r="DN6" s="82"/>
      <c r="DO6" s="85"/>
    </row>
    <row r="7" spans="1:147" s="458" customFormat="1" ht="12.75" customHeight="1">
      <c r="A7" s="459"/>
      <c r="B7" s="16" t="s">
        <v>31</v>
      </c>
      <c r="C7" s="55"/>
      <c r="D7" s="17" t="str">
        <f t="shared" ref="D7:D38" si="0">IF(F7=0,"Yes","No")</f>
        <v>No</v>
      </c>
      <c r="E7" s="1"/>
      <c r="F7" s="44" t="str">
        <f>'WELDER ROSTER'!B6</f>
        <v>Brian March</v>
      </c>
      <c r="G7" s="98" t="str">
        <f>'WELDER ROSTER'!C6</f>
        <v>K4</v>
      </c>
      <c r="H7" s="25">
        <f>GETPIVOTDATA("Count of Weld Number",'5% PVT'!$A$3,"Joint Type","BW","Stamp Number",G7)</f>
        <v>48</v>
      </c>
      <c r="I7" s="26">
        <f>GETPIVOTDATA("Count of RT DATE",'5% PVT'!$A$4,"Joint Type","BW","Stamp Number",G7)</f>
        <v>5</v>
      </c>
      <c r="J7" s="26">
        <f>GETPIVOTDATA("Count of RT Rejected",'5% PVT'!$A$4,"Joint Type","BW","Stamp Number",G7)</f>
        <v>0</v>
      </c>
      <c r="K7" s="27">
        <f t="shared" ref="K7:K58" si="1">I7/H7</f>
        <v>0.10416666666666667</v>
      </c>
      <c r="L7" s="26">
        <f>GETPIVOTDATA("Count of Weld Number",'5% PVT'!$A$3,"Joint Type","Fillet","Stamp Number",G7)</f>
        <v>0</v>
      </c>
      <c r="M7" s="26">
        <f>GETPIVOTDATA("Count of PT / MT Final",'5% PVT'!$A$3,"Joint Type","Fillet","Stamp Number",G7)</f>
        <v>0</v>
      </c>
      <c r="N7" s="27" t="e">
        <f>M7/L7</f>
        <v>#DIV/0!</v>
      </c>
      <c r="O7" s="26">
        <f>GETPIVOTDATA("Count of Weld Number",'5% PVT'!$A$4,"Joint Type","SW","Stamp Number",G7)</f>
        <v>0</v>
      </c>
      <c r="P7" s="26">
        <f>GETPIVOTDATA("Count of RT DATE",'5% PVT'!$A$4,"Joint Type","SW","Stamp Number",G7)</f>
        <v>0</v>
      </c>
      <c r="Q7" s="26">
        <f>GETPIVOTDATA("Count of RT Rejected",'5% PVT'!$A$4,"Joint Type","O-Let","Stamp Number",G7)</f>
        <v>0</v>
      </c>
      <c r="R7" s="27" t="e">
        <f t="shared" ref="R7:R58" si="2">P7/O7</f>
        <v>#DIV/0!</v>
      </c>
      <c r="S7" s="26">
        <f>GETPIVOTDATA("Count of PT / MT Final",'5% PVT'!$A$3,"Joint Type","SW","Stamp Number",G7)</f>
        <v>0</v>
      </c>
      <c r="T7" s="27" t="e">
        <f>S7/O7</f>
        <v>#DIV/0!</v>
      </c>
      <c r="U7" s="26">
        <f>GETPIVOTDATA("Count of Weld Number",'5% PVT'!$A$3,"Joint Type","O-Let","Stamp Number",G7)</f>
        <v>0</v>
      </c>
      <c r="V7" s="26">
        <f>GETPIVOTDATA("Count of PT / MT Final",'5% PVT'!$A$3,"Joint Type","O-Let","Stamp Number",G7)</f>
        <v>0</v>
      </c>
      <c r="W7" s="28" t="e">
        <f>V7/U7</f>
        <v>#DIV/0!</v>
      </c>
      <c r="X7" s="86">
        <f>GETPIVOTDATA("Count of Weld Number",'10% PVT'!$A$3,"Joint Type","BW","Stamp Number",G7)</f>
        <v>0</v>
      </c>
      <c r="Y7" s="26">
        <f>GETPIVOTDATA("Count of RT DATE",'10% PVT'!$A$3,"Joint Type","BW","Stamp Number",G7)</f>
        <v>0</v>
      </c>
      <c r="Z7" s="26">
        <f>GETPIVOTDATA("Count of RT Rejected",'10% PVT'!$A$3,"Joint Type","BW","Stamp Number",G7)</f>
        <v>0</v>
      </c>
      <c r="AA7" s="93" t="e">
        <f t="shared" ref="AA7:AA58" si="3">Y7/X7</f>
        <v>#DIV/0!</v>
      </c>
      <c r="AB7" s="26">
        <f>GETPIVOTDATA("Count of Weld Number",'10% PVT'!$A$3,"Joint Type","Fillet","Stamp Number",G7)</f>
        <v>0</v>
      </c>
      <c r="AC7" s="26">
        <f>GETPIVOTDATA("Count of PT / MT Final",'10% PVT'!$A$3,"Joint Type","Fillet","Stamp Number",G7)</f>
        <v>0</v>
      </c>
      <c r="AD7" s="93" t="e">
        <f t="shared" ref="AD7:AD57" si="4">AC7/AB7</f>
        <v>#DIV/0!</v>
      </c>
      <c r="AE7" s="26">
        <f>GETPIVOTDATA("Count of Weld Number",'10% PVT'!$A$4,"Joint Type","SW","Stamp Number",G7)</f>
        <v>62</v>
      </c>
      <c r="AF7" s="26">
        <f>GETPIVOTDATA("Count of RT DATE",'10% PVT'!$A$3,"Joint Type","SW","Stamp Number",G7)</f>
        <v>0</v>
      </c>
      <c r="AG7" s="26">
        <f>GETPIVOTDATA("Count of RT Rejected",'10% PVT'!$A$3,"Joint Type","SW","Stamp Number",G7)</f>
        <v>0</v>
      </c>
      <c r="AH7" s="93">
        <f t="shared" ref="AH7:AH58" si="5">AF7/AE7</f>
        <v>0</v>
      </c>
      <c r="AI7" s="26">
        <f>GETPIVOTDATA("Count of PT / MT Final",'10% PVT'!$A$3,"Joint Type","SW","Stamp Number",G7)</f>
        <v>9</v>
      </c>
      <c r="AJ7" s="93">
        <f t="shared" ref="AJ7:AJ57" si="6">AI7/AE7</f>
        <v>0.14516129032258066</v>
      </c>
      <c r="AK7" s="26">
        <f>GETPIVOTDATA("Count of Weld Number",'10% PVT'!$A$3,"Joint Type","O-Let","Stamp Number",G7)</f>
        <v>5</v>
      </c>
      <c r="AL7" s="26">
        <f>GETPIVOTDATA("Count of PT / MT Final",'10% PVT'!$A$3,"Joint Type","O-Let","Stamp Number",G7)</f>
        <v>0</v>
      </c>
      <c r="AM7" s="94">
        <f t="shared" ref="AM7:AM57" si="7">AL7/AK7</f>
        <v>0</v>
      </c>
      <c r="AN7" s="86" t="e">
        <f>GETPIVOTDATA("Count of Weld Number",'20% PVT'!$A$3,"Joint Type","BW","Stamp Number",G7)</f>
        <v>#REF!</v>
      </c>
      <c r="AO7" s="26" t="e">
        <f>GETPIVOTDATA("Count of RT DATE",'20% PVT'!$A$3,"Joint Type","BW","Stamp Number",G7)</f>
        <v>#REF!</v>
      </c>
      <c r="AP7" s="26" t="e">
        <f>GETPIVOTDATA("Count of RT Rejected",'20% PVT'!$A$3,"Joint Type","BW","Stamp Number",G7)</f>
        <v>#REF!</v>
      </c>
      <c r="AQ7" s="93" t="e">
        <f t="shared" ref="AQ7:AQ58" si="8">AO7/AN7</f>
        <v>#REF!</v>
      </c>
      <c r="AR7" s="26" t="e">
        <f>GETPIVOTDATA("Count of Brinnel Complete",'20% PVT'!$A$3,"Joint Type","BW","Stamp Number",G7)</f>
        <v>#REF!</v>
      </c>
      <c r="AS7" s="93" t="e">
        <f>AR7/AN7</f>
        <v>#REF!</v>
      </c>
      <c r="AT7" s="26" t="e">
        <f>GETPIVOTDATA("Count of Weld Number",'20% PVT'!$A$3,"Joint Type","SW","Stamp Number",G7)</f>
        <v>#REF!</v>
      </c>
      <c r="AU7" s="26" t="e">
        <f>GETPIVOTDATA("Count of RT DATE",'20% PVT'!$A$3,"Joint Type","SW","Stamp Number",G7)</f>
        <v>#REF!</v>
      </c>
      <c r="AV7" s="26" t="e">
        <f>GETPIVOTDATA("Count of RT Rejected",'20% PVT'!$A$3,"Joint Type","SW","Stamp Number",G7)</f>
        <v>#REF!</v>
      </c>
      <c r="AW7" s="93" t="e">
        <f t="shared" ref="AW7:AW58" si="9">AU7/AT7</f>
        <v>#REF!</v>
      </c>
      <c r="AX7" s="26" t="e">
        <f>GETPIVOTDATA("Count of PT / MT Final",'20% PVT'!$A$3,"Joint Type","SW","Stamp Number",G7)</f>
        <v>#REF!</v>
      </c>
      <c r="AY7" s="93" t="e">
        <f>AX7/AT7</f>
        <v>#REF!</v>
      </c>
      <c r="AZ7" s="26" t="e">
        <f>GETPIVOTDATA("Count of Brinnel Complete",'20% PVT'!$A$3,"Joint Type","SW","Stamp Number",G7)</f>
        <v>#REF!</v>
      </c>
      <c r="BA7" s="93" t="e">
        <f>AZ7/AT7</f>
        <v>#REF!</v>
      </c>
      <c r="BB7" s="26" t="e">
        <f>GETPIVOTDATA("Count of Weld Number",'20% PVT'!$A$3,"Joint Type","O-Let","Stamp Number",G7)</f>
        <v>#REF!</v>
      </c>
      <c r="BC7" s="26" t="e">
        <f>GETPIVOTDATA("Count of PT / MT Final",'20% PVT'!$A$3,"Joint Type","O-Let","Stamp Number",G7)</f>
        <v>#REF!</v>
      </c>
      <c r="BD7" s="93" t="e">
        <f>BC7/BB7</f>
        <v>#REF!</v>
      </c>
      <c r="BE7" s="26" t="e">
        <f>GETPIVOTDATA("Count of Weld Number",'20% PVT'!$A$3,"Joint Type","Fillet","Stamp Number",G7)</f>
        <v>#REF!</v>
      </c>
      <c r="BF7" s="26" t="e">
        <f>GETPIVOTDATA("Count of PT / MT Final",'20% PVT'!$A$3,"Joint Type","Fillet","Stamp Number",G7)</f>
        <v>#REF!</v>
      </c>
      <c r="BG7" s="94" t="e">
        <f>BF7/BE7</f>
        <v>#REF!</v>
      </c>
      <c r="BH7" s="86" t="e">
        <f>GETPIVOTDATA("Count of Weld Number",'25% PVT'!$A$3,"Joint Type","BW","Stamp Number",G7)</f>
        <v>#REF!</v>
      </c>
      <c r="BI7" s="26" t="e">
        <f>GETPIVOTDATA("Count of RT DATE",'25% PVT'!$A$3,"Joint Type","BW","Stamp Number",G7)</f>
        <v>#REF!</v>
      </c>
      <c r="BJ7" s="26" t="e">
        <f>GETPIVOTDATA("Count of RT Rejected",'25% PVT'!$A$3,"Joint Type","BW","Stamp Number",G7)</f>
        <v>#REF!</v>
      </c>
      <c r="BK7" s="27" t="e">
        <f t="shared" ref="BK7:BK58" si="10">BI7/BH7</f>
        <v>#REF!</v>
      </c>
      <c r="BL7" s="26" t="e">
        <f>GETPIVOTDATA("Count of Brinnel Complete",'25% PVT'!$A$3,"Joint Type","BW","Stamp Number",G7)</f>
        <v>#REF!</v>
      </c>
      <c r="BM7" s="27" t="e">
        <f>BL7/BH7</f>
        <v>#REF!</v>
      </c>
      <c r="BN7" s="26" t="e">
        <f>GETPIVOTDATA("Count of Weld Number",'25% PVT'!$A$3,"Joint Type","SW","Stamp Number",G7)</f>
        <v>#REF!</v>
      </c>
      <c r="BO7" s="26" t="e">
        <f>GETPIVOTDATA("Count of RT DATE",'25% PVT'!$A$3,"Joint Type","SW","Stamp Number",G7)</f>
        <v>#REF!</v>
      </c>
      <c r="BP7" s="26" t="e">
        <f>GETPIVOTDATA("Count of RT Rejected",'25% PVT'!$A$3,"Joint Type","SW","Stamp Number",G7)</f>
        <v>#REF!</v>
      </c>
      <c r="BQ7" s="27" t="e">
        <f t="shared" ref="BQ7:BQ58" si="11">BO7/BN7</f>
        <v>#REF!</v>
      </c>
      <c r="BR7" s="26" t="e">
        <f>GETPIVOTDATA("Count of PT / MT Final",'25% PVT'!$A$3,"Joint Type","SW","Stamp Number",G7)</f>
        <v>#REF!</v>
      </c>
      <c r="BS7" s="27" t="e">
        <f>BR7/BN7</f>
        <v>#REF!</v>
      </c>
      <c r="BT7" s="26" t="e">
        <f>GETPIVOTDATA("Count of Brinnel Complete",'25% PVT'!$A$3,"Joint Type","SW","Stamp Number",G7)</f>
        <v>#REF!</v>
      </c>
      <c r="BU7" s="27" t="e">
        <f>BT7/BN7</f>
        <v>#REF!</v>
      </c>
      <c r="BV7" s="26" t="e">
        <f>GETPIVOTDATA("Count of Weld Number",'25% PVT'!$A$3,"Joint Type","O-Let","Stamp Number",G7)</f>
        <v>#REF!</v>
      </c>
      <c r="BW7" s="26" t="e">
        <f>GETPIVOTDATA("Count of PT / MT Final",'25% PVT'!$A$3,"Joint Type","O-Let","Stamp Number",G7)</f>
        <v>#REF!</v>
      </c>
      <c r="BX7" s="27" t="e">
        <f>BW7/BV7</f>
        <v>#REF!</v>
      </c>
      <c r="BY7" s="26" t="e">
        <f>GETPIVOTDATA("Count of Weld Number",'25% PVT'!$A$3,"Joint Type","Fillet","Stamp Number",G7)</f>
        <v>#REF!</v>
      </c>
      <c r="BZ7" s="26" t="e">
        <f>GETPIVOTDATA("Count of PT / MT Final",'25% PVT'!$A$3,"Joint Type","Fillet","Stamp Number",G7)</f>
        <v>#REF!</v>
      </c>
      <c r="CA7" s="28" t="e">
        <f>BZ7/BY7</f>
        <v>#REF!</v>
      </c>
      <c r="CB7" s="86" t="e">
        <f>GETPIVOTDATA("Count of Weld Number",'50% PVT'!$A$3,"Joint Type","BW","Stamp Number",G7)</f>
        <v>#REF!</v>
      </c>
      <c r="CC7" s="26" t="e">
        <f>GETPIVOTDATA("Count of RT DATE",'50% PVT'!$A$3,"Joint Type","BW","Stamp Number",G7)</f>
        <v>#REF!</v>
      </c>
      <c r="CD7" s="26" t="e">
        <f>GETPIVOTDATA("Count of RT Rejected",'50% PVT'!$A$3,"Joint Type","BW","Stamp Number",G7)</f>
        <v>#REF!</v>
      </c>
      <c r="CE7" s="27" t="e">
        <f t="shared" ref="CE7:CE58" si="12">CC7/CB7</f>
        <v>#REF!</v>
      </c>
      <c r="CF7" s="26" t="e">
        <f>GETPIVOTDATA("Count of Brinnel Complete",'50% PVT'!$A$3,"Joint Type","BW","Stamp Number",G7)</f>
        <v>#REF!</v>
      </c>
      <c r="CG7" s="93" t="e">
        <f>CF7/CB7</f>
        <v>#REF!</v>
      </c>
      <c r="CH7" s="26" t="e">
        <f>GETPIVOTDATA("Count of Weld Number",'50% PVT'!$A$3,"Joint Type","SW","Stamp Number",G7)</f>
        <v>#REF!</v>
      </c>
      <c r="CI7" s="26" t="e">
        <f>GETPIVOTDATA("Count of RT DATE",'50% PVT'!$A$3,"Joint Type","SW","Stamp Number",G7)</f>
        <v>#REF!</v>
      </c>
      <c r="CJ7" s="26" t="e">
        <f>GETPIVOTDATA("Count of RT Rejected",'50% PVT'!$A$3,"Joint Type","SW","Stamp Number",G7)</f>
        <v>#REF!</v>
      </c>
      <c r="CK7" s="27" t="e">
        <f t="shared" ref="CK7:CK58" si="13">CI7/CH7</f>
        <v>#REF!</v>
      </c>
      <c r="CL7" s="26" t="e">
        <f>GETPIVOTDATA("Count of PT / MT Final",'50% PVT'!$A$3,"Joint Type","SW","Stamp Number",G7)</f>
        <v>#REF!</v>
      </c>
      <c r="CM7" s="93" t="e">
        <f>CL7/CH7</f>
        <v>#REF!</v>
      </c>
      <c r="CN7" s="26" t="e">
        <f>GETPIVOTDATA("Count of Brinnel Complete",'50% PVT'!$A$3,"Joint Type","SW","Stamp Number",G7)</f>
        <v>#REF!</v>
      </c>
      <c r="CO7" s="93" t="e">
        <f>CN7/CH7</f>
        <v>#REF!</v>
      </c>
      <c r="CP7" s="26" t="e">
        <f>GETPIVOTDATA("Count of Weld Number",'50% PVT'!$A$3,"Joint Type","O-Let","Stamp Number",G7)</f>
        <v>#REF!</v>
      </c>
      <c r="CQ7" s="26" t="e">
        <f>GETPIVOTDATA("Count of PT / MT Final",'50% PVT'!$A$3,"Joint Type","O-Let","Stamp Number",G7)</f>
        <v>#REF!</v>
      </c>
      <c r="CR7" s="93" t="e">
        <f>CQ7/CP7</f>
        <v>#REF!</v>
      </c>
      <c r="CS7" s="26" t="e">
        <f>GETPIVOTDATA("Count of Weld Number",'50% PVT'!$A$3,"Joint Type","Fillet","Stamp Number",G7)</f>
        <v>#REF!</v>
      </c>
      <c r="CT7" s="26" t="e">
        <f>GETPIVOTDATA("Count of PT / MT Final",'50% PVT'!$A$3,"Joint Type","Fillet","Stamp Number",G7)</f>
        <v>#REF!</v>
      </c>
      <c r="CU7" s="94" t="e">
        <f>CT7/CS7</f>
        <v>#REF!</v>
      </c>
      <c r="CV7" s="86" t="e">
        <f>GETPIVOTDATA("Count of Weld Number",'100% PVT'!$A$3,"Joint Type","BW","Stamp Number",G7)</f>
        <v>#REF!</v>
      </c>
      <c r="CW7" s="26" t="e">
        <f>GETPIVOTDATA("Count of RT DATE",'100% PVT'!$A$3,"Joint Type","BW","Stamp Number",G7)</f>
        <v>#REF!</v>
      </c>
      <c r="CX7" s="26" t="e">
        <f>GETPIVOTDATA("Count of RT Rejected",'100% PVT'!$A$3,"Joint Type","BW","Stamp Number",G7)</f>
        <v>#REF!</v>
      </c>
      <c r="CY7" s="27" t="e">
        <f t="shared" ref="CY7:CY58" si="14">CW7/CV7</f>
        <v>#REF!</v>
      </c>
      <c r="CZ7" s="26" t="e">
        <f>GETPIVOTDATA("Count of Brinnel Complete",'100% PVT'!$A$3,"Joint Type","BW","Stamp Number",G7)</f>
        <v>#REF!</v>
      </c>
      <c r="DA7" s="27" t="e">
        <f>CZ7/CV7</f>
        <v>#REF!</v>
      </c>
      <c r="DB7" s="26" t="e">
        <f>GETPIVOTDATA("Count of Weld Number",'100% PVT'!$A$3,"Joint Type","SW","Stamp Number",G7)</f>
        <v>#REF!</v>
      </c>
      <c r="DC7" s="26" t="e">
        <f>GETPIVOTDATA("Count of RT DATE",'100% PVT'!$A$3,"Joint Type","SW","Stamp Number",G7)</f>
        <v>#REF!</v>
      </c>
      <c r="DD7" s="26" t="e">
        <f>GETPIVOTDATA("Count of RT Rejected",'100% PVT'!$A$3,"Joint Type","SW","Stamp Number",G7)</f>
        <v>#REF!</v>
      </c>
      <c r="DE7" s="27" t="e">
        <f t="shared" ref="DE7:DE58" si="15">DC7/DB7</f>
        <v>#REF!</v>
      </c>
      <c r="DF7" s="26" t="e">
        <f>GETPIVOTDATA("Count of PT / MT Final",'100% PVT'!$A$3,"Joint Type","SW","Stamp Number",G7)</f>
        <v>#REF!</v>
      </c>
      <c r="DG7" s="27" t="e">
        <f>DF7/DB7</f>
        <v>#REF!</v>
      </c>
      <c r="DH7" s="26" t="e">
        <f>GETPIVOTDATA("Count of Brinnel Complete",'100% PVT'!$A$3,"Joint Type","SW","Stamp Number",G7)</f>
        <v>#REF!</v>
      </c>
      <c r="DI7" s="27" t="e">
        <f>DH7/DB7</f>
        <v>#REF!</v>
      </c>
      <c r="DJ7" s="26" t="e">
        <f>GETPIVOTDATA("Count of Weld Number",'100% PVT'!$A$3,"Joint Type","O-Let","Stamp Number",G7)</f>
        <v>#REF!</v>
      </c>
      <c r="DK7" s="26" t="e">
        <f>GETPIVOTDATA("Count of PT / MT Final",'100% PVT'!$A$3,"Joint Type","O-Let","Stamp Number",G7)</f>
        <v>#REF!</v>
      </c>
      <c r="DL7" s="27" t="e">
        <f>DK7/DJ7</f>
        <v>#REF!</v>
      </c>
      <c r="DM7" s="26" t="e">
        <f>GETPIVOTDATA("Count of Weld Number",'100% PVT'!$A$3,"Joint Type","Fillet","Stamp Number",G7)</f>
        <v>#REF!</v>
      </c>
      <c r="DN7" s="26" t="e">
        <f>GETPIVOTDATA("Count of PT / MT Final",'100% PVT'!$A$3,"Joint Type","Fillet","Stamp Number",G7)</f>
        <v>#REF!</v>
      </c>
      <c r="DO7" s="28" t="e">
        <f>DN7/DM7</f>
        <v>#REF!</v>
      </c>
    </row>
    <row r="8" spans="1:147" s="34" customFormat="1" ht="12.75" hidden="1" customHeight="1">
      <c r="A8" s="123"/>
      <c r="B8" s="5" t="s">
        <v>32</v>
      </c>
      <c r="C8" s="6"/>
      <c r="D8" s="1" t="str">
        <f t="shared" si="0"/>
        <v>Yes</v>
      </c>
      <c r="E8" s="6"/>
      <c r="F8" s="42">
        <f>'WELDER ROSTER'!H6</f>
        <v>0</v>
      </c>
      <c r="G8" s="99">
        <f>'WELDER ROSTER'!I6</f>
        <v>0</v>
      </c>
      <c r="H8" s="9" t="e">
        <f>GETPIVOTDATA("Count of Weld Number",'5% PVT'!$A$3,"Joint Type","BW","Stamp Number",G8)</f>
        <v>#REF!</v>
      </c>
      <c r="I8" s="8" t="e">
        <f>GETPIVOTDATA("Count of RT DATE",'5% PVT'!$A$4,"Joint Type","BW","Stamp Number",G8)</f>
        <v>#REF!</v>
      </c>
      <c r="J8" s="8" t="e">
        <f>GETPIVOTDATA("Count of RT Rejected",'5% PVT'!$A$4,"Joint Type","BW","Stamp Number",G8)</f>
        <v>#REF!</v>
      </c>
      <c r="K8" s="11" t="e">
        <f t="shared" si="1"/>
        <v>#REF!</v>
      </c>
      <c r="L8" s="8" t="e">
        <f>GETPIVOTDATA("Count of Weld Number",'5% PVT'!$A$3,"Joint Type","Fillet","Stamp Number",G8)</f>
        <v>#REF!</v>
      </c>
      <c r="M8" s="8" t="e">
        <f>GETPIVOTDATA("Count of PT / MT Final",'5% PVT'!$A$3,"Joint Type","Fillet","Stamp Number",G8)</f>
        <v>#REF!</v>
      </c>
      <c r="N8" s="11" t="e">
        <f t="shared" ref="N8" si="16">M8/L8</f>
        <v>#REF!</v>
      </c>
      <c r="O8" s="8" t="e">
        <f>GETPIVOTDATA("Count of Weld Number",'5% PVT'!$A$4,"Joint Type","SW","Stamp Number",G8)</f>
        <v>#REF!</v>
      </c>
      <c r="P8" s="8" t="e">
        <f>GETPIVOTDATA("Count of RT DATE",'5% PVT'!$A$4,"Joint Type","SW","Stamp Number",G8)</f>
        <v>#REF!</v>
      </c>
      <c r="Q8" s="8" t="e">
        <f>GETPIVOTDATA("Count of RT Rejected",'5% PVT'!$A$4,"Joint Type","O-Let","Stamp Number",G8)</f>
        <v>#REF!</v>
      </c>
      <c r="R8" s="11" t="e">
        <f t="shared" si="2"/>
        <v>#REF!</v>
      </c>
      <c r="S8" s="8" t="e">
        <f>GETPIVOTDATA("Count of PT / MT Final",'5% PVT'!$A$3,"Joint Type","SW","Stamp Number",G8)</f>
        <v>#REF!</v>
      </c>
      <c r="T8" s="11" t="e">
        <f t="shared" ref="T8" si="17">S8/O8</f>
        <v>#REF!</v>
      </c>
      <c r="U8" s="8" t="e">
        <f>GETPIVOTDATA("Count of Weld Number",'5% PVT'!$A$3,"Joint Type","O-Let","Stamp Number",G8)</f>
        <v>#REF!</v>
      </c>
      <c r="V8" s="8" t="e">
        <f>GETPIVOTDATA("Count of PT / MT Final",'5% PVT'!$A$3,"Joint Type","O-Let","Stamp Number",G8)</f>
        <v>#REF!</v>
      </c>
      <c r="W8" s="10" t="e">
        <f t="shared" ref="W8" si="18">V8/U8</f>
        <v>#REF!</v>
      </c>
      <c r="X8" s="87" t="e">
        <f>GETPIVOTDATA("Count of Weld Number",'10% PVT'!$A$3,"Joint Type","BW","Stamp Number",G8)</f>
        <v>#REF!</v>
      </c>
      <c r="Y8" s="8" t="e">
        <f>GETPIVOTDATA("Count of RT DATE",'10% PVT'!$A$3,"Joint Type","BW","Stamp Number",G8)</f>
        <v>#REF!</v>
      </c>
      <c r="Z8" s="8" t="e">
        <f>GETPIVOTDATA("Count of RT Rejected",'10% PVT'!$A$3,"Joint Type","BW","Stamp Number",G8)</f>
        <v>#REF!</v>
      </c>
      <c r="AA8" s="4" t="e">
        <f t="shared" si="3"/>
        <v>#REF!</v>
      </c>
      <c r="AB8" s="8" t="e">
        <f>GETPIVOTDATA("Count of Weld Number",'10% PVT'!$A$3,"Joint Type","Fillet","Stamp Number",G8)</f>
        <v>#REF!</v>
      </c>
      <c r="AC8" s="8" t="e">
        <f>GETPIVOTDATA("Count of PT / MT Final",'10% PVT'!$A$3,"Joint Type","Fillet","Stamp Number",G8)</f>
        <v>#REF!</v>
      </c>
      <c r="AD8" s="4" t="e">
        <f t="shared" si="4"/>
        <v>#REF!</v>
      </c>
      <c r="AE8" s="8" t="e">
        <f>GETPIVOTDATA("Count of Weld Number",'10% PVT'!$A$4,"Joint Type","SW","Stamp Number",G8)</f>
        <v>#REF!</v>
      </c>
      <c r="AF8" s="8" t="e">
        <f>GETPIVOTDATA("Count of RT DATE",'10% PVT'!$A$3,"Joint Type","SW","Stamp Number",G8)</f>
        <v>#REF!</v>
      </c>
      <c r="AG8" s="8" t="e">
        <f>GETPIVOTDATA("Count of RT Rejected",'10% PVT'!$A$3,"Joint Type","SW","Stamp Number",G8)</f>
        <v>#REF!</v>
      </c>
      <c r="AH8" s="4" t="e">
        <f t="shared" si="5"/>
        <v>#REF!</v>
      </c>
      <c r="AI8" s="8" t="e">
        <f>GETPIVOTDATA("Count of PT / MT Final",'10% PVT'!$A$3,"Joint Type","SW","Stamp Number",G8)</f>
        <v>#REF!</v>
      </c>
      <c r="AJ8" s="4" t="e">
        <f t="shared" si="6"/>
        <v>#REF!</v>
      </c>
      <c r="AK8" s="8" t="e">
        <f>GETPIVOTDATA("Count of Weld Number",'10% PVT'!$A$3,"Joint Type","O-Let","Stamp Number",G8)</f>
        <v>#REF!</v>
      </c>
      <c r="AL8" s="8" t="e">
        <f>GETPIVOTDATA("Count of PT / MT Final",'10% PVT'!$A$3,"Joint Type","O-Let","Stamp Number",G8)</f>
        <v>#REF!</v>
      </c>
      <c r="AM8" s="78" t="e">
        <f t="shared" si="7"/>
        <v>#REF!</v>
      </c>
      <c r="AN8" s="87" t="e">
        <f>GETPIVOTDATA("Count of Weld Number",'20% PVT'!$A$3,"Joint Type","BW","Stamp Number",G8)</f>
        <v>#REF!</v>
      </c>
      <c r="AO8" s="8" t="e">
        <f>GETPIVOTDATA("Count of RT DATE",'20% PVT'!$A$3,"Joint Type","BW","Stamp Number",G8)</f>
        <v>#REF!</v>
      </c>
      <c r="AP8" s="8" t="e">
        <f>GETPIVOTDATA("Count of RT Rejected",'20% PVT'!$A$3,"Joint Type","BW","Stamp Number",G8)</f>
        <v>#REF!</v>
      </c>
      <c r="AQ8" s="4" t="e">
        <f t="shared" si="8"/>
        <v>#REF!</v>
      </c>
      <c r="AR8" s="8" t="e">
        <f>GETPIVOTDATA("Count of Brinnel Complete",'20% PVT'!$A$3,"Joint Type","BW","Stamp Number",G8)</f>
        <v>#REF!</v>
      </c>
      <c r="AS8" s="4" t="e">
        <f t="shared" ref="AS8:AS90" si="19">AR8/AN8</f>
        <v>#REF!</v>
      </c>
      <c r="AT8" s="8" t="e">
        <f>GETPIVOTDATA("Count of Weld Number",'20% PVT'!$A$3,"Joint Type","SW","Stamp Number",G8)</f>
        <v>#REF!</v>
      </c>
      <c r="AU8" s="8" t="e">
        <f>GETPIVOTDATA("Count of RT DATE",'20% PVT'!$A$3,"Joint Type","SW","Stamp Number",G8)</f>
        <v>#REF!</v>
      </c>
      <c r="AV8" s="8" t="e">
        <f>GETPIVOTDATA("Count of RT Rejected",'20% PVT'!$A$3,"Joint Type","SW","Stamp Number",G8)</f>
        <v>#REF!</v>
      </c>
      <c r="AW8" s="4" t="e">
        <f t="shared" si="9"/>
        <v>#REF!</v>
      </c>
      <c r="AX8" s="8" t="e">
        <f>GETPIVOTDATA("Count of PT / MT Final",'20% PVT'!$A$3,"Joint Type","SW","Stamp Number",G8)</f>
        <v>#REF!</v>
      </c>
      <c r="AY8" s="4" t="e">
        <f t="shared" ref="AY8:AY90" si="20">AX8/AT8</f>
        <v>#REF!</v>
      </c>
      <c r="AZ8" s="8" t="e">
        <f>GETPIVOTDATA("Count of Brinnel Complete",'20% PVT'!$A$3,"Joint Type","SW","Stamp Number",G8)</f>
        <v>#REF!</v>
      </c>
      <c r="BA8" s="4" t="e">
        <f t="shared" ref="BA8:BA90" si="21">AZ8/AT8</f>
        <v>#REF!</v>
      </c>
      <c r="BB8" s="8" t="e">
        <f>GETPIVOTDATA("Count of Weld Number",'20% PVT'!$A$3,"Joint Type","O-Let","Stamp Number",G8)</f>
        <v>#REF!</v>
      </c>
      <c r="BC8" s="8" t="e">
        <f>GETPIVOTDATA("Count of PT / MT Final",'20% PVT'!$A$3,"Joint Type","O-Let","Stamp Number",G8)</f>
        <v>#REF!</v>
      </c>
      <c r="BD8" s="4" t="e">
        <f t="shared" ref="BD8:BD90" si="22">BC8/BB8</f>
        <v>#REF!</v>
      </c>
      <c r="BE8" s="8" t="e">
        <f>GETPIVOTDATA("Count of Weld Number",'20% PVT'!$A$3,"Joint Type","Fillet","Stamp Number",G8)</f>
        <v>#REF!</v>
      </c>
      <c r="BF8" s="8" t="e">
        <f>GETPIVOTDATA("Count of PT / MT Final",'20% PVT'!$A$3,"Joint Type","Fillet","Stamp Number",G8)</f>
        <v>#REF!</v>
      </c>
      <c r="BG8" s="78" t="e">
        <f t="shared" ref="BG8:BG90" si="23">BF8/BE8</f>
        <v>#REF!</v>
      </c>
      <c r="BH8" s="87" t="e">
        <f>GETPIVOTDATA("Count of Weld Number",'25% PVT'!$A$3,"Joint Type","BW","Stamp Number",G8)</f>
        <v>#REF!</v>
      </c>
      <c r="BI8" s="8" t="e">
        <f>GETPIVOTDATA("Count of RT DATE",'25% PVT'!$A$3,"Joint Type","BW","Stamp Number",G8)</f>
        <v>#REF!</v>
      </c>
      <c r="BJ8" s="8" t="e">
        <f>GETPIVOTDATA("Count of RT Rejected",'25% PVT'!$A$3,"Joint Type","BW","Stamp Number",G8)</f>
        <v>#REF!</v>
      </c>
      <c r="BK8" s="11" t="e">
        <f t="shared" si="10"/>
        <v>#REF!</v>
      </c>
      <c r="BL8" s="8" t="e">
        <f>GETPIVOTDATA("Count of Brinnel Complete",'25% PVT'!$A$3,"Joint Type","BW","Stamp Number",G8)</f>
        <v>#REF!</v>
      </c>
      <c r="BM8" s="11" t="e">
        <f>BL8/BH8</f>
        <v>#REF!</v>
      </c>
      <c r="BN8" s="8" t="e">
        <f>GETPIVOTDATA("Count of Weld Number",'25% PVT'!$A$3,"Joint Type","SW","Stamp Number",G8)</f>
        <v>#REF!</v>
      </c>
      <c r="BO8" s="8" t="e">
        <f>GETPIVOTDATA("Count of RT DATE",'25% PVT'!$A$3,"Joint Type","SW","Stamp Number",G8)</f>
        <v>#REF!</v>
      </c>
      <c r="BP8" s="8" t="e">
        <f>GETPIVOTDATA("Count of RT Rejected",'25% PVT'!$A$3,"Joint Type","SW","Stamp Number",G8)</f>
        <v>#REF!</v>
      </c>
      <c r="BQ8" s="11" t="e">
        <f t="shared" si="11"/>
        <v>#REF!</v>
      </c>
      <c r="BR8" s="8" t="e">
        <f>GETPIVOTDATA("Count of PT / MT Final",'25% PVT'!$A$3,"Joint Type","SW","Stamp Number",G8)</f>
        <v>#REF!</v>
      </c>
      <c r="BS8" s="11" t="e">
        <f t="shared" ref="BS8:BS17" si="24">BR8/BN8</f>
        <v>#REF!</v>
      </c>
      <c r="BT8" s="8" t="e">
        <f>GETPIVOTDATA("Count of Brinnel Complete",'25% PVT'!$A$3,"Joint Type","SW","Stamp Number",G8)</f>
        <v>#REF!</v>
      </c>
      <c r="BU8" s="11" t="e">
        <f t="shared" ref="BU8:BU90" si="25">BT8/BN8</f>
        <v>#REF!</v>
      </c>
      <c r="BV8" s="8" t="e">
        <f>GETPIVOTDATA("Count of Weld Number",'25% PVT'!$A$3,"Joint Type","O-Let","Stamp Number",G8)</f>
        <v>#REF!</v>
      </c>
      <c r="BW8" s="8" t="e">
        <f>GETPIVOTDATA("Count of PT / MT Final",'25% PVT'!$A$3,"Joint Type","O-Let","Stamp Number",G8)</f>
        <v>#REF!</v>
      </c>
      <c r="BX8" s="11" t="e">
        <f t="shared" ref="BX8:BX90" si="26">BW8/BV8</f>
        <v>#REF!</v>
      </c>
      <c r="BY8" s="8" t="e">
        <f>GETPIVOTDATA("Count of Weld Number",'25% PVT'!$A$3,"Joint Type","Fillet","Stamp Number",G8)</f>
        <v>#REF!</v>
      </c>
      <c r="BZ8" s="8" t="e">
        <f>GETPIVOTDATA("Count of PT / MT Final",'25% PVT'!$A$3,"Joint Type","Fillet","Stamp Number",G8)</f>
        <v>#REF!</v>
      </c>
      <c r="CA8" s="10" t="e">
        <f t="shared" ref="CA8:CA90" si="27">BZ8/BY8</f>
        <v>#REF!</v>
      </c>
      <c r="CB8" s="87" t="e">
        <f>GETPIVOTDATA("Count of Weld Number",'50% PVT'!$A$3,"Joint Type","BW","Stamp Number",G8)</f>
        <v>#REF!</v>
      </c>
      <c r="CC8" s="8" t="e">
        <f>GETPIVOTDATA("Count of RT DATE",'50% PVT'!$A$3,"Joint Type","BW","Stamp Number",G8)</f>
        <v>#REF!</v>
      </c>
      <c r="CD8" s="8" t="e">
        <f>GETPIVOTDATA("Count of RT Rejected",'50% PVT'!$A$3,"Joint Type","BW","Stamp Number",G8)</f>
        <v>#REF!</v>
      </c>
      <c r="CE8" s="11" t="e">
        <f t="shared" si="12"/>
        <v>#REF!</v>
      </c>
      <c r="CF8" s="8" t="e">
        <f>GETPIVOTDATA("Count of Brinnel Complete",'50% PVT'!$A$3,"Joint Type","BW","Stamp Number",G8)</f>
        <v>#REF!</v>
      </c>
      <c r="CG8" s="4" t="e">
        <f t="shared" ref="CG8:CG90" si="28">CF8/CB8</f>
        <v>#REF!</v>
      </c>
      <c r="CH8" s="8" t="e">
        <f>GETPIVOTDATA("Count of Weld Number",'50% PVT'!$A$3,"Joint Type","SW","Stamp Number",G8)</f>
        <v>#REF!</v>
      </c>
      <c r="CI8" s="8" t="e">
        <f>GETPIVOTDATA("Count of RT DATE",'50% PVT'!$A$3,"Joint Type","SW","Stamp Number",G8)</f>
        <v>#REF!</v>
      </c>
      <c r="CJ8" s="8" t="e">
        <f>GETPIVOTDATA("Count of RT Rejected",'50% PVT'!$A$3,"Joint Type","SW","Stamp Number",G8)</f>
        <v>#REF!</v>
      </c>
      <c r="CK8" s="11" t="e">
        <f t="shared" si="13"/>
        <v>#REF!</v>
      </c>
      <c r="CL8" s="8" t="e">
        <f>GETPIVOTDATA("Count of PT / MT Final",'50% PVT'!$A$3,"Joint Type","SW","Stamp Number",G8)</f>
        <v>#REF!</v>
      </c>
      <c r="CM8" s="4" t="e">
        <f t="shared" ref="CM8:CM90" si="29">CL8/CH8</f>
        <v>#REF!</v>
      </c>
      <c r="CN8" s="8" t="e">
        <f>GETPIVOTDATA("Count of Brinnel Complete",'50% PVT'!$A$3,"Joint Type","SW","Stamp Number",G8)</f>
        <v>#REF!</v>
      </c>
      <c r="CO8" s="4" t="e">
        <f t="shared" ref="CO8:CO90" si="30">CN8/CH8</f>
        <v>#REF!</v>
      </c>
      <c r="CP8" s="8" t="e">
        <f>GETPIVOTDATA("Count of Weld Number",'50% PVT'!$A$3,"Joint Type","O-Let","Stamp Number",G8)</f>
        <v>#REF!</v>
      </c>
      <c r="CQ8" s="8" t="e">
        <f>GETPIVOTDATA("Count of PT / MT Final",'50% PVT'!$A$3,"Joint Type","O-Let","Stamp Number",G8)</f>
        <v>#REF!</v>
      </c>
      <c r="CR8" s="4" t="e">
        <f t="shared" ref="CR8:CR90" si="31">CQ8/CP8</f>
        <v>#REF!</v>
      </c>
      <c r="CS8" s="8" t="e">
        <f>GETPIVOTDATA("Count of Weld Number",'50% PVT'!$A$3,"Joint Type","Fillet","Stamp Number",G8)</f>
        <v>#REF!</v>
      </c>
      <c r="CT8" s="8" t="e">
        <f>GETPIVOTDATA("Count of PT / MT Final",'50% PVT'!$A$3,"Joint Type","Fillet","Stamp Number",G8)</f>
        <v>#REF!</v>
      </c>
      <c r="CU8" s="78" t="e">
        <f t="shared" ref="CU8:CU90" si="32">CT8/CS8</f>
        <v>#REF!</v>
      </c>
      <c r="CV8" s="87" t="e">
        <f>GETPIVOTDATA("Count of Weld Number",'100% PVT'!$A$3,"Joint Type","BW","Stamp Number",G8)</f>
        <v>#REF!</v>
      </c>
      <c r="CW8" s="8" t="e">
        <f>GETPIVOTDATA("Count of RT DATE",'100% PVT'!$A$3,"Joint Type","BW","Stamp Number",G8)</f>
        <v>#REF!</v>
      </c>
      <c r="CX8" s="8" t="e">
        <f>GETPIVOTDATA("Count of RT Rejected",'100% PVT'!$A$3,"Joint Type","BW","Stamp Number",G8)</f>
        <v>#REF!</v>
      </c>
      <c r="CY8" s="11" t="e">
        <f t="shared" si="14"/>
        <v>#REF!</v>
      </c>
      <c r="CZ8" s="8" t="e">
        <f>GETPIVOTDATA("Count of Brinnel Complete",'100% PVT'!$A$3,"Joint Type","BW","Stamp Number",G8)</f>
        <v>#REF!</v>
      </c>
      <c r="DA8" s="11" t="e">
        <f t="shared" ref="DA8:DA16" si="33">CZ8/CV8</f>
        <v>#REF!</v>
      </c>
      <c r="DB8" s="8" t="e">
        <f>GETPIVOTDATA("Count of Weld Number",'100% PVT'!$A$3,"Joint Type","SW","Stamp Number",G8)</f>
        <v>#REF!</v>
      </c>
      <c r="DC8" s="8" t="e">
        <f>GETPIVOTDATA("Count of RT DATE",'100% PVT'!$A$3,"Joint Type","SW","Stamp Number",G8)</f>
        <v>#REF!</v>
      </c>
      <c r="DD8" s="8" t="e">
        <f>GETPIVOTDATA("Count of RT Rejected",'100% PVT'!$A$3,"Joint Type","SW","Stamp Number",G8)</f>
        <v>#REF!</v>
      </c>
      <c r="DE8" s="11" t="e">
        <f t="shared" si="15"/>
        <v>#REF!</v>
      </c>
      <c r="DF8" s="8" t="e">
        <f>GETPIVOTDATA("Count of PT / MT Final",'100% PVT'!$A$3,"Joint Type","SW","Stamp Number",G8)</f>
        <v>#REF!</v>
      </c>
      <c r="DG8" s="11" t="e">
        <f t="shared" ref="DG8:DG16" si="34">DF8/DB8</f>
        <v>#REF!</v>
      </c>
      <c r="DH8" s="8" t="e">
        <f>GETPIVOTDATA("Count of Brinnel Complete",'100% PVT'!$A$3,"Joint Type","SW","Stamp Number",G8)</f>
        <v>#REF!</v>
      </c>
      <c r="DI8" s="11" t="e">
        <f t="shared" ref="DI8:DI16" si="35">DH8/DB8</f>
        <v>#REF!</v>
      </c>
      <c r="DJ8" s="8" t="e">
        <f>GETPIVOTDATA("Count of Weld Number",'100% PVT'!$A$3,"Joint Type","O-Let","Stamp Number",G8)</f>
        <v>#REF!</v>
      </c>
      <c r="DK8" s="8" t="e">
        <f>GETPIVOTDATA("Count of PT / MT Final",'100% PVT'!$A$3,"Joint Type","O-Let","Stamp Number",G8)</f>
        <v>#REF!</v>
      </c>
      <c r="DL8" s="11" t="e">
        <f t="shared" ref="DL8:DL16" si="36">DK8/DJ8</f>
        <v>#REF!</v>
      </c>
      <c r="DM8" s="8" t="e">
        <f>GETPIVOTDATA("Count of Weld Number",'100% PVT'!$A$3,"Joint Type","Fillet","Stamp Number",G8)</f>
        <v>#REF!</v>
      </c>
      <c r="DN8" s="8" t="e">
        <f>GETPIVOTDATA("Count of PT / MT Final",'100% PVT'!$A$3,"Joint Type","Fillet","Stamp Number",G8)</f>
        <v>#REF!</v>
      </c>
      <c r="DO8" s="10" t="e">
        <f t="shared" ref="DO8:DO16" si="37">DN8/DM8</f>
        <v>#REF!</v>
      </c>
      <c r="DP8" s="129"/>
      <c r="DQ8" s="129"/>
      <c r="DR8" s="129"/>
      <c r="DS8" s="129"/>
      <c r="DT8" s="129"/>
      <c r="DU8" s="129"/>
      <c r="DV8" s="129"/>
      <c r="DW8" s="129"/>
      <c r="DX8" s="129"/>
      <c r="DY8" s="129"/>
      <c r="DZ8" s="129"/>
      <c r="EA8" s="129"/>
      <c r="EB8" s="129"/>
      <c r="EC8" s="129"/>
      <c r="ED8" s="129"/>
      <c r="EE8" s="129"/>
      <c r="EF8" s="129"/>
      <c r="EG8" s="129"/>
      <c r="EH8" s="129"/>
      <c r="EI8" s="129"/>
      <c r="EJ8" s="129"/>
      <c r="EK8" s="129"/>
      <c r="EL8" s="129"/>
      <c r="EM8" s="129"/>
      <c r="EN8" s="129"/>
      <c r="EO8" s="129"/>
      <c r="EP8" s="129"/>
      <c r="EQ8" s="129"/>
    </row>
    <row r="9" spans="1:147" s="34" customFormat="1" ht="12.75" hidden="1" customHeight="1">
      <c r="A9" s="129"/>
      <c r="B9" s="3" t="s">
        <v>31</v>
      </c>
      <c r="C9" s="1"/>
      <c r="D9" s="1" t="str">
        <f t="shared" si="0"/>
        <v>Yes</v>
      </c>
      <c r="E9" s="1"/>
      <c r="F9" s="42">
        <f>'WELDER ROSTER'!B18</f>
        <v>0</v>
      </c>
      <c r="G9" s="99">
        <f>'WELDER ROSTER'!C18</f>
        <v>0</v>
      </c>
      <c r="H9" s="9" t="e">
        <f>GETPIVOTDATA("Count of Weld Number",'5% PVT'!$A$3,"Joint Type","BW","Stamp Number",G9)</f>
        <v>#REF!</v>
      </c>
      <c r="I9" s="8" t="e">
        <f>GETPIVOTDATA("Count of RT DATE",'5% PVT'!$A$4,"Joint Type","BW","Stamp Number",G9)</f>
        <v>#REF!</v>
      </c>
      <c r="J9" s="8" t="e">
        <f>GETPIVOTDATA("Count of RT Rejected",'5% PVT'!$A$4,"Joint Type","BW","Stamp Number",G9)</f>
        <v>#REF!</v>
      </c>
      <c r="K9" s="11" t="e">
        <f t="shared" si="1"/>
        <v>#REF!</v>
      </c>
      <c r="L9" s="8" t="e">
        <f>GETPIVOTDATA("Count of Weld Number",'5% PVT'!$A$3,"Joint Type","Fillet","Stamp Number",G9)</f>
        <v>#REF!</v>
      </c>
      <c r="M9" s="8" t="e">
        <f>GETPIVOTDATA("Count of PT / MT Final",'5% PVT'!$A$3,"Joint Type","Fillet","Stamp Number",G9)</f>
        <v>#REF!</v>
      </c>
      <c r="N9" s="11" t="e">
        <f t="shared" ref="N9:N72" si="38">M9/L9</f>
        <v>#REF!</v>
      </c>
      <c r="O9" s="8" t="e">
        <f>GETPIVOTDATA("Count of Weld Number",'5% PVT'!$A$4,"Joint Type","SW","Stamp Number",G9)</f>
        <v>#REF!</v>
      </c>
      <c r="P9" s="8" t="e">
        <f>GETPIVOTDATA("Count of RT DATE",'5% PVT'!$A$4,"Joint Type","SW","Stamp Number",G9)</f>
        <v>#REF!</v>
      </c>
      <c r="Q9" s="8" t="e">
        <f>GETPIVOTDATA("Count of RT Rejected",'5% PVT'!$A$4,"Joint Type","O-Let","Stamp Number",G9)</f>
        <v>#REF!</v>
      </c>
      <c r="R9" s="11" t="e">
        <f t="shared" si="2"/>
        <v>#REF!</v>
      </c>
      <c r="S9" s="8" t="e">
        <f>GETPIVOTDATA("Count of PT / MT Final",'5% PVT'!$A$3,"Joint Type","SW","Stamp Number",G9)</f>
        <v>#REF!</v>
      </c>
      <c r="T9" s="11" t="e">
        <f t="shared" ref="T9:T72" si="39">S9/O9</f>
        <v>#REF!</v>
      </c>
      <c r="U9" s="8" t="e">
        <f>GETPIVOTDATA("Count of Weld Number",'5% PVT'!$A$3,"Joint Type","O-Let","Stamp Number",G9)</f>
        <v>#REF!</v>
      </c>
      <c r="V9" s="8" t="e">
        <f>GETPIVOTDATA("Count of PT / MT Final",'5% PVT'!$A$3,"Joint Type","O-Let","Stamp Number",G9)</f>
        <v>#REF!</v>
      </c>
      <c r="W9" s="10" t="e">
        <f t="shared" ref="W9:W72" si="40">V9/U9</f>
        <v>#REF!</v>
      </c>
      <c r="X9" s="87" t="e">
        <f>GETPIVOTDATA("Count of Weld Number",'10% PVT'!$A$3,"Joint Type","BW","Stamp Number",G9)</f>
        <v>#REF!</v>
      </c>
      <c r="Y9" s="8" t="e">
        <f>GETPIVOTDATA("Count of RT DATE",'10% PVT'!$A$3,"Joint Type","BW","Stamp Number",G9)</f>
        <v>#REF!</v>
      </c>
      <c r="Z9" s="8" t="e">
        <f>GETPIVOTDATA("Count of RT Rejected",'10% PVT'!$A$3,"Joint Type","BW","Stamp Number",G9)</f>
        <v>#REF!</v>
      </c>
      <c r="AA9" s="4" t="e">
        <f t="shared" si="3"/>
        <v>#REF!</v>
      </c>
      <c r="AB9" s="8" t="e">
        <f>GETPIVOTDATA("Count of Weld Number",'10% PVT'!$A$3,"Joint Type","Fillet","Stamp Number",G9)</f>
        <v>#REF!</v>
      </c>
      <c r="AC9" s="8" t="e">
        <f>GETPIVOTDATA("Count of PT / MT Final",'10% PVT'!$A$3,"Joint Type","Fillet","Stamp Number",G9)</f>
        <v>#REF!</v>
      </c>
      <c r="AD9" s="4" t="e">
        <f t="shared" si="4"/>
        <v>#REF!</v>
      </c>
      <c r="AE9" s="8" t="e">
        <f>GETPIVOTDATA("Count of Weld Number",'10% PVT'!$A$4,"Joint Type","SW","Stamp Number",G9)</f>
        <v>#REF!</v>
      </c>
      <c r="AF9" s="8" t="e">
        <f>GETPIVOTDATA("Count of RT DATE",'10% PVT'!$A$3,"Joint Type","SW","Stamp Number",G9)</f>
        <v>#REF!</v>
      </c>
      <c r="AG9" s="8" t="e">
        <f>GETPIVOTDATA("Count of RT Rejected",'10% PVT'!$A$3,"Joint Type","SW","Stamp Number",G9)</f>
        <v>#REF!</v>
      </c>
      <c r="AH9" s="4" t="e">
        <f t="shared" si="5"/>
        <v>#REF!</v>
      </c>
      <c r="AI9" s="8" t="e">
        <f>GETPIVOTDATA("Count of PT / MT Final",'10% PVT'!$A$3,"Joint Type","SW","Stamp Number",G9)</f>
        <v>#REF!</v>
      </c>
      <c r="AJ9" s="4" t="e">
        <f t="shared" si="6"/>
        <v>#REF!</v>
      </c>
      <c r="AK9" s="8" t="e">
        <f>GETPIVOTDATA("Count of Weld Number",'10% PVT'!$A$3,"Joint Type","O-Let","Stamp Number",G9)</f>
        <v>#REF!</v>
      </c>
      <c r="AL9" s="8" t="e">
        <f>GETPIVOTDATA("Count of PT / MT Final",'10% PVT'!$A$3,"Joint Type","O-Let","Stamp Number",G9)</f>
        <v>#REF!</v>
      </c>
      <c r="AM9" s="78" t="e">
        <f t="shared" si="7"/>
        <v>#REF!</v>
      </c>
      <c r="AN9" s="87" t="e">
        <f>GETPIVOTDATA("Count of Weld Number",'20% PVT'!$A$3,"Joint Type","BW","Stamp Number",G9)</f>
        <v>#REF!</v>
      </c>
      <c r="AO9" s="8" t="e">
        <f>GETPIVOTDATA("Count of RT DATE",'20% PVT'!$A$3,"Joint Type","BW","Stamp Number",G9)</f>
        <v>#REF!</v>
      </c>
      <c r="AP9" s="8" t="e">
        <f>GETPIVOTDATA("Count of RT Rejected",'20% PVT'!$A$3,"Joint Type","BW","Stamp Number",G9)</f>
        <v>#REF!</v>
      </c>
      <c r="AQ9" s="4" t="e">
        <f t="shared" si="8"/>
        <v>#REF!</v>
      </c>
      <c r="AR9" s="8" t="e">
        <f>GETPIVOTDATA("Count of Brinnel Complete",'20% PVT'!$A$3,"Joint Type","BW","Stamp Number",G9)</f>
        <v>#REF!</v>
      </c>
      <c r="AS9" s="4" t="e">
        <f t="shared" si="19"/>
        <v>#REF!</v>
      </c>
      <c r="AT9" s="8" t="e">
        <f>GETPIVOTDATA("Count of Weld Number",'20% PVT'!$A$3,"Joint Type","SW","Stamp Number",G9)</f>
        <v>#REF!</v>
      </c>
      <c r="AU9" s="8" t="e">
        <f>GETPIVOTDATA("Count of RT DATE",'20% PVT'!$A$3,"Joint Type","SW","Stamp Number",G9)</f>
        <v>#REF!</v>
      </c>
      <c r="AV9" s="8" t="e">
        <f>GETPIVOTDATA("Count of RT Rejected",'20% PVT'!$A$3,"Joint Type","SW","Stamp Number",G9)</f>
        <v>#REF!</v>
      </c>
      <c r="AW9" s="4" t="e">
        <f t="shared" si="9"/>
        <v>#REF!</v>
      </c>
      <c r="AX9" s="8" t="e">
        <f>GETPIVOTDATA("Count of PT / MT Final",'20% PVT'!$A$3,"Joint Type","SW","Stamp Number",G9)</f>
        <v>#REF!</v>
      </c>
      <c r="AY9" s="4" t="e">
        <f t="shared" si="20"/>
        <v>#REF!</v>
      </c>
      <c r="AZ9" s="8" t="e">
        <f>GETPIVOTDATA("Count of Brinnel Complete",'20% PVT'!$A$3,"Joint Type","SW","Stamp Number",G9)</f>
        <v>#REF!</v>
      </c>
      <c r="BA9" s="4" t="e">
        <f t="shared" si="21"/>
        <v>#REF!</v>
      </c>
      <c r="BB9" s="8" t="e">
        <f>GETPIVOTDATA("Count of Weld Number",'20% PVT'!$A$3,"Joint Type","O-Let","Stamp Number",G9)</f>
        <v>#REF!</v>
      </c>
      <c r="BC9" s="8" t="e">
        <f>GETPIVOTDATA("Count of PT / MT Final",'20% PVT'!$A$3,"Joint Type","O-Let","Stamp Number",G9)</f>
        <v>#REF!</v>
      </c>
      <c r="BD9" s="4" t="e">
        <f t="shared" si="22"/>
        <v>#REF!</v>
      </c>
      <c r="BE9" s="8" t="e">
        <f>GETPIVOTDATA("Count of Weld Number",'20% PVT'!$A$3,"Joint Type","Fillet","Stamp Number",G9)</f>
        <v>#REF!</v>
      </c>
      <c r="BF9" s="8" t="e">
        <f>GETPIVOTDATA("Count of PT / MT Final",'20% PVT'!$A$3,"Joint Type","Fillet","Stamp Number",G9)</f>
        <v>#REF!</v>
      </c>
      <c r="BG9" s="78" t="e">
        <f t="shared" si="23"/>
        <v>#REF!</v>
      </c>
      <c r="BH9" s="87" t="e">
        <f>GETPIVOTDATA("Count of Weld Number",'25% PVT'!$A$3,"Joint Type","BW","Stamp Number",G9)</f>
        <v>#REF!</v>
      </c>
      <c r="BI9" s="8" t="e">
        <f>GETPIVOTDATA("Count of RT DATE",'25% PVT'!$A$3,"Joint Type","BW","Stamp Number",G9)</f>
        <v>#REF!</v>
      </c>
      <c r="BJ9" s="8" t="e">
        <f>GETPIVOTDATA("Count of RT Rejected",'25% PVT'!$A$3,"Joint Type","BW","Stamp Number",G9)</f>
        <v>#REF!</v>
      </c>
      <c r="BK9" s="11" t="e">
        <f t="shared" si="10"/>
        <v>#REF!</v>
      </c>
      <c r="BL9" s="8" t="e">
        <f>GETPIVOTDATA("Count of Brinnel Complete",'25% PVT'!$A$3,"Joint Type","BW","Stamp Number",G9)</f>
        <v>#REF!</v>
      </c>
      <c r="BM9" s="11" t="e">
        <f t="shared" ref="BM9:BM90" si="41">BL9/BH9</f>
        <v>#REF!</v>
      </c>
      <c r="BN9" s="8" t="e">
        <f>GETPIVOTDATA("Count of Weld Number",'25% PVT'!$A$3,"Joint Type","SW","Stamp Number",G9)</f>
        <v>#REF!</v>
      </c>
      <c r="BO9" s="8" t="e">
        <f>GETPIVOTDATA("Count of RT DATE",'25% PVT'!$A$3,"Joint Type","SW","Stamp Number",G9)</f>
        <v>#REF!</v>
      </c>
      <c r="BP9" s="8" t="e">
        <f>GETPIVOTDATA("Count of RT Rejected",'25% PVT'!$A$3,"Joint Type","SW","Stamp Number",G9)</f>
        <v>#REF!</v>
      </c>
      <c r="BQ9" s="11" t="e">
        <f t="shared" si="11"/>
        <v>#REF!</v>
      </c>
      <c r="BR9" s="8" t="e">
        <f>GETPIVOTDATA("Count of PT / MT Final",'25% PVT'!$A$3,"Joint Type","SW","Stamp Number",G9)</f>
        <v>#REF!</v>
      </c>
      <c r="BS9" s="11" t="e">
        <f t="shared" si="24"/>
        <v>#REF!</v>
      </c>
      <c r="BT9" s="8" t="e">
        <f>GETPIVOTDATA("Count of Brinnel Complete",'25% PVT'!$A$3,"Joint Type","SW","Stamp Number",G9)</f>
        <v>#REF!</v>
      </c>
      <c r="BU9" s="11" t="e">
        <f t="shared" si="25"/>
        <v>#REF!</v>
      </c>
      <c r="BV9" s="8" t="e">
        <f>GETPIVOTDATA("Count of Weld Number",'25% PVT'!$A$3,"Joint Type","O-Let","Stamp Number",G9)</f>
        <v>#REF!</v>
      </c>
      <c r="BW9" s="8" t="e">
        <f>GETPIVOTDATA("Count of PT / MT Final",'25% PVT'!$A$3,"Joint Type","O-Let","Stamp Number",G9)</f>
        <v>#REF!</v>
      </c>
      <c r="BX9" s="11" t="e">
        <f t="shared" si="26"/>
        <v>#REF!</v>
      </c>
      <c r="BY9" s="8" t="e">
        <f>GETPIVOTDATA("Count of Weld Number",'25% PVT'!$A$3,"Joint Type","Fillet","Stamp Number",G9)</f>
        <v>#REF!</v>
      </c>
      <c r="BZ9" s="8" t="e">
        <f>GETPIVOTDATA("Count of PT / MT Final",'25% PVT'!$A$3,"Joint Type","Fillet","Stamp Number",G9)</f>
        <v>#REF!</v>
      </c>
      <c r="CA9" s="10" t="e">
        <f t="shared" si="27"/>
        <v>#REF!</v>
      </c>
      <c r="CB9" s="87" t="e">
        <f>GETPIVOTDATA("Count of Weld Number",'50% PVT'!$A$3,"Joint Type","BW","Stamp Number",G9)</f>
        <v>#REF!</v>
      </c>
      <c r="CC9" s="8" t="e">
        <f>GETPIVOTDATA("Count of RT DATE",'50% PVT'!$A$3,"Joint Type","BW","Stamp Number",G9)</f>
        <v>#REF!</v>
      </c>
      <c r="CD9" s="8" t="e">
        <f>GETPIVOTDATA("Count of RT Rejected",'50% PVT'!$A$3,"Joint Type","BW","Stamp Number",G9)</f>
        <v>#REF!</v>
      </c>
      <c r="CE9" s="11" t="e">
        <f t="shared" si="12"/>
        <v>#REF!</v>
      </c>
      <c r="CF9" s="8" t="e">
        <f>GETPIVOTDATA("Count of Brinnel Complete",'50% PVT'!$A$3,"Joint Type","BW","Stamp Number",G9)</f>
        <v>#REF!</v>
      </c>
      <c r="CG9" s="8" t="e">
        <f t="shared" si="28"/>
        <v>#REF!</v>
      </c>
      <c r="CH9" s="8" t="e">
        <f>GETPIVOTDATA("Count of Weld Number",'50% PVT'!$A$3,"Joint Type","SW","Stamp Number",G9)</f>
        <v>#REF!</v>
      </c>
      <c r="CI9" s="8" t="e">
        <f>GETPIVOTDATA("Count of RT DATE",'50% PVT'!$A$3,"Joint Type","SW","Stamp Number",G9)</f>
        <v>#REF!</v>
      </c>
      <c r="CJ9" s="8" t="e">
        <f>GETPIVOTDATA("Count of RT Rejected",'50% PVT'!$A$3,"Joint Type","SW","Stamp Number",G9)</f>
        <v>#REF!</v>
      </c>
      <c r="CK9" s="11" t="e">
        <f t="shared" si="13"/>
        <v>#REF!</v>
      </c>
      <c r="CL9" s="8" t="e">
        <f>GETPIVOTDATA("Count of PT / MT Final",'50% PVT'!$A$3,"Joint Type","SW","Stamp Number",G9)</f>
        <v>#REF!</v>
      </c>
      <c r="CM9" s="8" t="e">
        <f t="shared" si="29"/>
        <v>#REF!</v>
      </c>
      <c r="CN9" s="8" t="e">
        <f>GETPIVOTDATA("Count of Brinnel Complete",'50% PVT'!$A$3,"Joint Type","SW","Stamp Number",G9)</f>
        <v>#REF!</v>
      </c>
      <c r="CO9" s="8" t="e">
        <f t="shared" si="30"/>
        <v>#REF!</v>
      </c>
      <c r="CP9" s="8" t="e">
        <f>GETPIVOTDATA("Count of Weld Number",'50% PVT'!$A$3,"Joint Type","O-Let","Stamp Number",G9)</f>
        <v>#REF!</v>
      </c>
      <c r="CQ9" s="8" t="e">
        <f>GETPIVOTDATA("Count of PT / MT Final",'50% PVT'!$A$3,"Joint Type","O-Let","Stamp Number",G9)</f>
        <v>#REF!</v>
      </c>
      <c r="CR9" s="4" t="e">
        <f t="shared" si="31"/>
        <v>#REF!</v>
      </c>
      <c r="CS9" s="8" t="e">
        <f>GETPIVOTDATA("Count of Weld Number",'50% PVT'!$A$3,"Joint Type","Fillet","Stamp Number",G9)</f>
        <v>#REF!</v>
      </c>
      <c r="CT9" s="8" t="e">
        <f>GETPIVOTDATA("Count of PT / MT Final",'50% PVT'!$A$3,"Joint Type","Fillet","Stamp Number",G9)</f>
        <v>#REF!</v>
      </c>
      <c r="CU9" s="78" t="e">
        <f t="shared" si="32"/>
        <v>#REF!</v>
      </c>
      <c r="CV9" s="87" t="e">
        <f>GETPIVOTDATA("Count of Weld Number",'100% PVT'!$A$3,"Joint Type","BW","Stamp Number",G9)</f>
        <v>#REF!</v>
      </c>
      <c r="CW9" s="8" t="e">
        <f>GETPIVOTDATA("Count of RT DATE",'100% PVT'!$A$3,"Joint Type","BW","Stamp Number",G9)</f>
        <v>#REF!</v>
      </c>
      <c r="CX9" s="8" t="e">
        <f>GETPIVOTDATA("Count of RT Rejected",'100% PVT'!$A$3,"Joint Type","BW","Stamp Number",G9)</f>
        <v>#REF!</v>
      </c>
      <c r="CY9" s="11" t="e">
        <f t="shared" si="14"/>
        <v>#REF!</v>
      </c>
      <c r="CZ9" s="8" t="e">
        <f>GETPIVOTDATA("Count of Brinnel Complete",'100% PVT'!$A$3,"Joint Type","BW","Stamp Number",G9)</f>
        <v>#REF!</v>
      </c>
      <c r="DA9" s="11" t="e">
        <f t="shared" si="33"/>
        <v>#REF!</v>
      </c>
      <c r="DB9" s="8" t="e">
        <f>GETPIVOTDATA("Count of Weld Number",'100% PVT'!$A$3,"Joint Type","SW","Stamp Number",G9)</f>
        <v>#REF!</v>
      </c>
      <c r="DC9" s="8" t="e">
        <f>GETPIVOTDATA("Count of RT DATE",'100% PVT'!$A$3,"Joint Type","SW","Stamp Number",G9)</f>
        <v>#REF!</v>
      </c>
      <c r="DD9" s="8" t="e">
        <f>GETPIVOTDATA("Count of RT Rejected",'100% PVT'!$A$3,"Joint Type","SW","Stamp Number",G9)</f>
        <v>#REF!</v>
      </c>
      <c r="DE9" s="11" t="e">
        <f t="shared" si="15"/>
        <v>#REF!</v>
      </c>
      <c r="DF9" s="8" t="e">
        <f>GETPIVOTDATA("Count of PT / MT Final",'100% PVT'!$A$3,"Joint Type","SW","Stamp Number",G9)</f>
        <v>#REF!</v>
      </c>
      <c r="DG9" s="11" t="e">
        <f t="shared" si="34"/>
        <v>#REF!</v>
      </c>
      <c r="DH9" s="8" t="e">
        <f>GETPIVOTDATA("Count of Brinnel Complete",'100% PVT'!$A$3,"Joint Type","SW","Stamp Number",G9)</f>
        <v>#REF!</v>
      </c>
      <c r="DI9" s="11" t="e">
        <f t="shared" si="35"/>
        <v>#REF!</v>
      </c>
      <c r="DJ9" s="8" t="e">
        <f>GETPIVOTDATA("Count of Weld Number",'100% PVT'!$A$3,"Joint Type","O-Let","Stamp Number",G9)</f>
        <v>#REF!</v>
      </c>
      <c r="DK9" s="8" t="e">
        <f>GETPIVOTDATA("Count of PT / MT Final",'100% PVT'!$A$3,"Joint Type","O-Let","Stamp Number",G9)</f>
        <v>#REF!</v>
      </c>
      <c r="DL9" s="11" t="e">
        <f t="shared" si="36"/>
        <v>#REF!</v>
      </c>
      <c r="DM9" s="8" t="e">
        <f>GETPIVOTDATA("Count of Weld Number",'100% PVT'!$A$3,"Joint Type","Fillet","Stamp Number",G9)</f>
        <v>#REF!</v>
      </c>
      <c r="DN9" s="8" t="e">
        <f>GETPIVOTDATA("Count of PT / MT Final",'100% PVT'!$A$3,"Joint Type","Fillet","Stamp Number",G9)</f>
        <v>#REF!</v>
      </c>
      <c r="DO9" s="10" t="e">
        <f t="shared" si="37"/>
        <v>#REF!</v>
      </c>
      <c r="DP9" s="129"/>
      <c r="DQ9" s="129"/>
      <c r="DR9" s="129"/>
      <c r="DS9" s="129"/>
      <c r="DT9" s="129"/>
      <c r="DU9" s="129"/>
      <c r="DV9" s="129"/>
      <c r="DW9" s="129"/>
      <c r="DX9" s="129"/>
      <c r="DY9" s="129"/>
      <c r="DZ9" s="129"/>
      <c r="EA9" s="129"/>
      <c r="EB9" s="129"/>
      <c r="EC9" s="129"/>
      <c r="ED9" s="129"/>
      <c r="EE9" s="129"/>
      <c r="EF9" s="129"/>
      <c r="EG9" s="129"/>
      <c r="EH9" s="129"/>
      <c r="EI9" s="129"/>
      <c r="EJ9" s="129"/>
      <c r="EK9" s="129"/>
      <c r="EL9" s="129"/>
      <c r="EM9" s="129"/>
      <c r="EN9" s="129"/>
      <c r="EO9" s="129"/>
      <c r="EP9" s="129"/>
      <c r="EQ9" s="129"/>
    </row>
    <row r="10" spans="1:147" s="34" customFormat="1" ht="12.75" hidden="1" customHeight="1">
      <c r="A10" s="129"/>
      <c r="B10" s="7" t="s">
        <v>31</v>
      </c>
      <c r="C10" s="6"/>
      <c r="D10" s="1" t="str">
        <f t="shared" si="0"/>
        <v>Yes</v>
      </c>
      <c r="E10" s="43"/>
      <c r="F10" s="42">
        <f>'WELDER ROSTER'!B9</f>
        <v>0</v>
      </c>
      <c r="G10" s="99">
        <f>'WELDER ROSTER'!C9</f>
        <v>0</v>
      </c>
      <c r="H10" s="9" t="e">
        <f>GETPIVOTDATA("Count of Weld Number",'5% PVT'!$A$3,"Joint Type","BW","Stamp Number",G10)</f>
        <v>#REF!</v>
      </c>
      <c r="I10" s="8" t="e">
        <f>GETPIVOTDATA("Count of RT DATE",'5% PVT'!$A$4,"Joint Type","BW","Stamp Number",G10)</f>
        <v>#REF!</v>
      </c>
      <c r="J10" s="8" t="e">
        <f>GETPIVOTDATA("Count of RT Rejected",'5% PVT'!$A$4,"Joint Type","BW","Stamp Number",G10)</f>
        <v>#REF!</v>
      </c>
      <c r="K10" s="11" t="e">
        <f t="shared" si="1"/>
        <v>#REF!</v>
      </c>
      <c r="L10" s="8" t="e">
        <f>GETPIVOTDATA("Count of Weld Number",'5% PVT'!$A$3,"Joint Type","Fillet","Stamp Number",G10)</f>
        <v>#REF!</v>
      </c>
      <c r="M10" s="8" t="e">
        <f>GETPIVOTDATA("Count of PT / MT Final",'5% PVT'!$A$3,"Joint Type","Fillet","Stamp Number",G10)</f>
        <v>#REF!</v>
      </c>
      <c r="N10" s="11" t="e">
        <f t="shared" si="38"/>
        <v>#REF!</v>
      </c>
      <c r="O10" s="8" t="e">
        <f>GETPIVOTDATA("Count of Weld Number",'5% PVT'!$A$4,"Joint Type","SW","Stamp Number",G10)</f>
        <v>#REF!</v>
      </c>
      <c r="P10" s="8" t="e">
        <f>GETPIVOTDATA("Count of RT DATE",'5% PVT'!$A$4,"Joint Type","SW","Stamp Number",G10)</f>
        <v>#REF!</v>
      </c>
      <c r="Q10" s="8" t="e">
        <f>GETPIVOTDATA("Count of RT Rejected",'5% PVT'!$A$4,"Joint Type","O-Let","Stamp Number",G10)</f>
        <v>#REF!</v>
      </c>
      <c r="R10" s="11" t="e">
        <f t="shared" si="2"/>
        <v>#REF!</v>
      </c>
      <c r="S10" s="8" t="e">
        <f>GETPIVOTDATA("Count of PT / MT Final",'5% PVT'!$A$3,"Joint Type","SW","Stamp Number",G10)</f>
        <v>#REF!</v>
      </c>
      <c r="T10" s="11" t="e">
        <f t="shared" si="39"/>
        <v>#REF!</v>
      </c>
      <c r="U10" s="8" t="e">
        <f>GETPIVOTDATA("Count of Weld Number",'5% PVT'!$A$3,"Joint Type","O-Let","Stamp Number",G10)</f>
        <v>#REF!</v>
      </c>
      <c r="V10" s="8" t="e">
        <f>GETPIVOTDATA("Count of PT / MT Final",'5% PVT'!$A$3,"Joint Type","O-Let","Stamp Number",G10)</f>
        <v>#REF!</v>
      </c>
      <c r="W10" s="10" t="e">
        <f t="shared" si="40"/>
        <v>#REF!</v>
      </c>
      <c r="X10" s="87" t="e">
        <f>GETPIVOTDATA("Count of Weld Number",'10% PVT'!$A$3,"Joint Type","BW","Stamp Number",G10)</f>
        <v>#REF!</v>
      </c>
      <c r="Y10" s="8" t="e">
        <f>GETPIVOTDATA("Count of RT DATE",'10% PVT'!$A$3,"Joint Type","BW","Stamp Number",G10)</f>
        <v>#REF!</v>
      </c>
      <c r="Z10" s="8" t="e">
        <f>GETPIVOTDATA("Count of RT Rejected",'10% PVT'!$A$3,"Joint Type","BW","Stamp Number",G10)</f>
        <v>#REF!</v>
      </c>
      <c r="AA10" s="4" t="e">
        <f t="shared" si="3"/>
        <v>#REF!</v>
      </c>
      <c r="AB10" s="8" t="e">
        <f>GETPIVOTDATA("Count of Weld Number",'10% PVT'!$A$3,"Joint Type","Fillet","Stamp Number",G10)</f>
        <v>#REF!</v>
      </c>
      <c r="AC10" s="8" t="e">
        <f>GETPIVOTDATA("Count of PT / MT Final",'10% PVT'!$A$3,"Joint Type","Fillet","Stamp Number",G10)</f>
        <v>#REF!</v>
      </c>
      <c r="AD10" s="4" t="e">
        <f t="shared" si="4"/>
        <v>#REF!</v>
      </c>
      <c r="AE10" s="8" t="e">
        <f>GETPIVOTDATA("Count of Weld Number",'10% PVT'!$A$4,"Joint Type","SW","Stamp Number",G10)</f>
        <v>#REF!</v>
      </c>
      <c r="AF10" s="8" t="e">
        <f>GETPIVOTDATA("Count of RT DATE",'10% PVT'!$A$3,"Joint Type","SW","Stamp Number",G10)</f>
        <v>#REF!</v>
      </c>
      <c r="AG10" s="8" t="e">
        <f>GETPIVOTDATA("Count of RT Rejected",'10% PVT'!$A$3,"Joint Type","SW","Stamp Number",G10)</f>
        <v>#REF!</v>
      </c>
      <c r="AH10" s="4" t="e">
        <f t="shared" si="5"/>
        <v>#REF!</v>
      </c>
      <c r="AI10" s="8" t="e">
        <f>GETPIVOTDATA("Count of PT / MT Final",'10% PVT'!$A$3,"Joint Type","SW","Stamp Number",G10)</f>
        <v>#REF!</v>
      </c>
      <c r="AJ10" s="4" t="e">
        <f t="shared" si="6"/>
        <v>#REF!</v>
      </c>
      <c r="AK10" s="8" t="e">
        <f>GETPIVOTDATA("Count of Weld Number",'10% PVT'!$A$3,"Joint Type","O-Let","Stamp Number",G10)</f>
        <v>#REF!</v>
      </c>
      <c r="AL10" s="8" t="e">
        <f>GETPIVOTDATA("Count of PT / MT Final",'10% PVT'!$A$3,"Joint Type","O-Let","Stamp Number",G10)</f>
        <v>#REF!</v>
      </c>
      <c r="AM10" s="78" t="e">
        <f t="shared" si="7"/>
        <v>#REF!</v>
      </c>
      <c r="AN10" s="87" t="e">
        <f>GETPIVOTDATA("Count of Weld Number",'20% PVT'!$A$3,"Joint Type","BW","Stamp Number",G10)</f>
        <v>#REF!</v>
      </c>
      <c r="AO10" s="8" t="e">
        <f>GETPIVOTDATA("Count of RT DATE",'20% PVT'!$A$3,"Joint Type","BW","Stamp Number",G10)</f>
        <v>#REF!</v>
      </c>
      <c r="AP10" s="8" t="e">
        <f>GETPIVOTDATA("Count of RT Rejected",'20% PVT'!$A$3,"Joint Type","BW","Stamp Number",G10)</f>
        <v>#REF!</v>
      </c>
      <c r="AQ10" s="4" t="e">
        <f t="shared" si="8"/>
        <v>#REF!</v>
      </c>
      <c r="AR10" s="8" t="e">
        <f>GETPIVOTDATA("Count of Brinnel Complete",'20% PVT'!$A$3,"Joint Type","BW","Stamp Number",G10)</f>
        <v>#REF!</v>
      </c>
      <c r="AS10" s="4" t="e">
        <f t="shared" si="19"/>
        <v>#REF!</v>
      </c>
      <c r="AT10" s="8" t="e">
        <f>GETPIVOTDATA("Count of Weld Number",'20% PVT'!$A$3,"Joint Type","SW","Stamp Number",G10)</f>
        <v>#REF!</v>
      </c>
      <c r="AU10" s="8" t="e">
        <f>GETPIVOTDATA("Count of RT DATE",'20% PVT'!$A$3,"Joint Type","SW","Stamp Number",G10)</f>
        <v>#REF!</v>
      </c>
      <c r="AV10" s="8" t="e">
        <f>GETPIVOTDATA("Count of RT Rejected",'20% PVT'!$A$3,"Joint Type","SW","Stamp Number",G10)</f>
        <v>#REF!</v>
      </c>
      <c r="AW10" s="4" t="e">
        <f t="shared" si="9"/>
        <v>#REF!</v>
      </c>
      <c r="AX10" s="8" t="e">
        <f>GETPIVOTDATA("Count of PT / MT Final",'20% PVT'!$A$3,"Joint Type","SW","Stamp Number",G10)</f>
        <v>#REF!</v>
      </c>
      <c r="AY10" s="4" t="e">
        <f t="shared" si="20"/>
        <v>#REF!</v>
      </c>
      <c r="AZ10" s="8" t="e">
        <f>GETPIVOTDATA("Count of Brinnel Complete",'20% PVT'!$A$3,"Joint Type","SW","Stamp Number",G10)</f>
        <v>#REF!</v>
      </c>
      <c r="BA10" s="4" t="e">
        <f t="shared" si="21"/>
        <v>#REF!</v>
      </c>
      <c r="BB10" s="8" t="e">
        <f>GETPIVOTDATA("Count of Weld Number",'20% PVT'!$A$3,"Joint Type","O-Let","Stamp Number",G10)</f>
        <v>#REF!</v>
      </c>
      <c r="BC10" s="8" t="e">
        <f>GETPIVOTDATA("Count of PT / MT Final",'20% PVT'!$A$3,"Joint Type","O-Let","Stamp Number",G10)</f>
        <v>#REF!</v>
      </c>
      <c r="BD10" s="4" t="e">
        <f t="shared" si="22"/>
        <v>#REF!</v>
      </c>
      <c r="BE10" s="8" t="e">
        <f>GETPIVOTDATA("Count of Weld Number",'20% PVT'!$A$3,"Joint Type","Fillet","Stamp Number",G10)</f>
        <v>#REF!</v>
      </c>
      <c r="BF10" s="8" t="e">
        <f>GETPIVOTDATA("Count of PT / MT Final",'20% PVT'!$A$3,"Joint Type","Fillet","Stamp Number",G10)</f>
        <v>#REF!</v>
      </c>
      <c r="BG10" s="78" t="e">
        <f t="shared" si="23"/>
        <v>#REF!</v>
      </c>
      <c r="BH10" s="87" t="e">
        <f>GETPIVOTDATA("Count of Weld Number",'25% PVT'!$A$3,"Joint Type","BW","Stamp Number",G10)</f>
        <v>#REF!</v>
      </c>
      <c r="BI10" s="8" t="e">
        <f>GETPIVOTDATA("Count of RT DATE",'25% PVT'!$A$3,"Joint Type","BW","Stamp Number",G10)</f>
        <v>#REF!</v>
      </c>
      <c r="BJ10" s="8" t="e">
        <f>GETPIVOTDATA("Count of RT Rejected",'25% PVT'!$A$3,"Joint Type","BW","Stamp Number",G10)</f>
        <v>#REF!</v>
      </c>
      <c r="BK10" s="11" t="e">
        <f t="shared" si="10"/>
        <v>#REF!</v>
      </c>
      <c r="BL10" s="8" t="e">
        <f>GETPIVOTDATA("Count of Brinnel Complete",'25% PVT'!$A$3,"Joint Type","BW","Stamp Number",G10)</f>
        <v>#REF!</v>
      </c>
      <c r="BM10" s="11" t="e">
        <f t="shared" si="41"/>
        <v>#REF!</v>
      </c>
      <c r="BN10" s="8" t="e">
        <f>GETPIVOTDATA("Count of Weld Number",'25% PVT'!$A$3,"Joint Type","SW","Stamp Number",G10)</f>
        <v>#REF!</v>
      </c>
      <c r="BO10" s="8" t="e">
        <f>GETPIVOTDATA("Count of RT DATE",'25% PVT'!$A$3,"Joint Type","SW","Stamp Number",G10)</f>
        <v>#REF!</v>
      </c>
      <c r="BP10" s="8" t="e">
        <f>GETPIVOTDATA("Count of RT Rejected",'25% PVT'!$A$3,"Joint Type","SW","Stamp Number",G10)</f>
        <v>#REF!</v>
      </c>
      <c r="BQ10" s="11" t="e">
        <f t="shared" si="11"/>
        <v>#REF!</v>
      </c>
      <c r="BR10" s="8" t="e">
        <f>GETPIVOTDATA("Count of PT / MT Final",'25% PVT'!$A$3,"Joint Type","SW","Stamp Number",G10)</f>
        <v>#REF!</v>
      </c>
      <c r="BS10" s="11" t="e">
        <f t="shared" si="24"/>
        <v>#REF!</v>
      </c>
      <c r="BT10" s="8" t="e">
        <f>GETPIVOTDATA("Count of Brinnel Complete",'25% PVT'!$A$3,"Joint Type","SW","Stamp Number",G10)</f>
        <v>#REF!</v>
      </c>
      <c r="BU10" s="11" t="e">
        <f t="shared" si="25"/>
        <v>#REF!</v>
      </c>
      <c r="BV10" s="8" t="e">
        <f>GETPIVOTDATA("Count of Weld Number",'25% PVT'!$A$3,"Joint Type","O-Let","Stamp Number",G10)</f>
        <v>#REF!</v>
      </c>
      <c r="BW10" s="8" t="e">
        <f>GETPIVOTDATA("Count of PT / MT Final",'25% PVT'!$A$3,"Joint Type","O-Let","Stamp Number",G10)</f>
        <v>#REF!</v>
      </c>
      <c r="BX10" s="11" t="e">
        <f t="shared" si="26"/>
        <v>#REF!</v>
      </c>
      <c r="BY10" s="8" t="e">
        <f>GETPIVOTDATA("Count of Weld Number",'25% PVT'!$A$3,"Joint Type","Fillet","Stamp Number",G10)</f>
        <v>#REF!</v>
      </c>
      <c r="BZ10" s="8" t="e">
        <f>GETPIVOTDATA("Count of PT / MT Final",'25% PVT'!$A$3,"Joint Type","Fillet","Stamp Number",G10)</f>
        <v>#REF!</v>
      </c>
      <c r="CA10" s="10" t="e">
        <f t="shared" si="27"/>
        <v>#REF!</v>
      </c>
      <c r="CB10" s="87" t="e">
        <f>GETPIVOTDATA("Count of Weld Number",'50% PVT'!$A$3,"Joint Type","BW","Stamp Number",G10)</f>
        <v>#REF!</v>
      </c>
      <c r="CC10" s="8" t="e">
        <f>GETPIVOTDATA("Count of RT DATE",'50% PVT'!$A$3,"Joint Type","BW","Stamp Number",G10)</f>
        <v>#REF!</v>
      </c>
      <c r="CD10" s="8" t="e">
        <f>GETPIVOTDATA("Count of RT Rejected",'50% PVT'!$A$3,"Joint Type","BW","Stamp Number",G10)</f>
        <v>#REF!</v>
      </c>
      <c r="CE10" s="11" t="e">
        <f t="shared" si="12"/>
        <v>#REF!</v>
      </c>
      <c r="CF10" s="8" t="e">
        <f>GETPIVOTDATA("Count of Brinnel Complete",'50% PVT'!$A$3,"Joint Type","BW","Stamp Number",G10)</f>
        <v>#REF!</v>
      </c>
      <c r="CG10" s="8" t="e">
        <f t="shared" si="28"/>
        <v>#REF!</v>
      </c>
      <c r="CH10" s="8" t="e">
        <f>GETPIVOTDATA("Count of Weld Number",'50% PVT'!$A$3,"Joint Type","SW","Stamp Number",G10)</f>
        <v>#REF!</v>
      </c>
      <c r="CI10" s="8" t="e">
        <f>GETPIVOTDATA("Count of RT DATE",'50% PVT'!$A$3,"Joint Type","SW","Stamp Number",G10)</f>
        <v>#REF!</v>
      </c>
      <c r="CJ10" s="8" t="e">
        <f>GETPIVOTDATA("Count of RT Rejected",'50% PVT'!$A$3,"Joint Type","SW","Stamp Number",G10)</f>
        <v>#REF!</v>
      </c>
      <c r="CK10" s="11" t="e">
        <f t="shared" si="13"/>
        <v>#REF!</v>
      </c>
      <c r="CL10" s="8" t="e">
        <f>GETPIVOTDATA("Count of PT / MT Final",'50% PVT'!$A$3,"Joint Type","SW","Stamp Number",G10)</f>
        <v>#REF!</v>
      </c>
      <c r="CM10" s="8" t="e">
        <f t="shared" si="29"/>
        <v>#REF!</v>
      </c>
      <c r="CN10" s="8" t="e">
        <f>GETPIVOTDATA("Count of Brinnel Complete",'50% PVT'!$A$3,"Joint Type","SW","Stamp Number",G10)</f>
        <v>#REF!</v>
      </c>
      <c r="CO10" s="8" t="e">
        <f t="shared" si="30"/>
        <v>#REF!</v>
      </c>
      <c r="CP10" s="8" t="e">
        <f>GETPIVOTDATA("Count of Weld Number",'50% PVT'!$A$3,"Joint Type","O-Let","Stamp Number",G10)</f>
        <v>#REF!</v>
      </c>
      <c r="CQ10" s="8" t="e">
        <f>GETPIVOTDATA("Count of PT / MT Final",'50% PVT'!$A$3,"Joint Type","O-Let","Stamp Number",G10)</f>
        <v>#REF!</v>
      </c>
      <c r="CR10" s="4" t="e">
        <f t="shared" si="31"/>
        <v>#REF!</v>
      </c>
      <c r="CS10" s="8" t="e">
        <f>GETPIVOTDATA("Count of Weld Number",'50% PVT'!$A$3,"Joint Type","Fillet","Stamp Number",G10)</f>
        <v>#REF!</v>
      </c>
      <c r="CT10" s="8" t="e">
        <f>GETPIVOTDATA("Count of PT / MT Final",'50% PVT'!$A$3,"Joint Type","Fillet","Stamp Number",G10)</f>
        <v>#REF!</v>
      </c>
      <c r="CU10" s="78" t="e">
        <f t="shared" si="32"/>
        <v>#REF!</v>
      </c>
      <c r="CV10" s="87" t="e">
        <f>GETPIVOTDATA("Count of Weld Number",'100% PVT'!$A$3,"Joint Type","BW","Stamp Number",G10)</f>
        <v>#REF!</v>
      </c>
      <c r="CW10" s="8" t="e">
        <f>GETPIVOTDATA("Count of RT DATE",'100% PVT'!$A$3,"Joint Type","BW","Stamp Number",G10)</f>
        <v>#REF!</v>
      </c>
      <c r="CX10" s="8" t="e">
        <f>GETPIVOTDATA("Count of RT Rejected",'100% PVT'!$A$3,"Joint Type","BW","Stamp Number",G10)</f>
        <v>#REF!</v>
      </c>
      <c r="CY10" s="11" t="e">
        <f t="shared" si="14"/>
        <v>#REF!</v>
      </c>
      <c r="CZ10" s="8" t="e">
        <f>GETPIVOTDATA("Count of Brinnel Complete",'100% PVT'!$A$3,"Joint Type","BW","Stamp Number",G10)</f>
        <v>#REF!</v>
      </c>
      <c r="DA10" s="11" t="e">
        <f t="shared" si="33"/>
        <v>#REF!</v>
      </c>
      <c r="DB10" s="8" t="e">
        <f>GETPIVOTDATA("Count of Weld Number",'100% PVT'!$A$3,"Joint Type","SW","Stamp Number",G10)</f>
        <v>#REF!</v>
      </c>
      <c r="DC10" s="8" t="e">
        <f>GETPIVOTDATA("Count of RT DATE",'100% PVT'!$A$3,"Joint Type","SW","Stamp Number",G10)</f>
        <v>#REF!</v>
      </c>
      <c r="DD10" s="8" t="e">
        <f>GETPIVOTDATA("Count of RT Rejected",'100% PVT'!$A$3,"Joint Type","SW","Stamp Number",G10)</f>
        <v>#REF!</v>
      </c>
      <c r="DE10" s="11" t="e">
        <f t="shared" si="15"/>
        <v>#REF!</v>
      </c>
      <c r="DF10" s="8" t="e">
        <f>GETPIVOTDATA("Count of PT / MT Final",'100% PVT'!$A$3,"Joint Type","SW","Stamp Number",G10)</f>
        <v>#REF!</v>
      </c>
      <c r="DG10" s="11" t="e">
        <f t="shared" si="34"/>
        <v>#REF!</v>
      </c>
      <c r="DH10" s="8" t="e">
        <f>GETPIVOTDATA("Count of Brinnel Complete",'100% PVT'!$A$3,"Joint Type","SW","Stamp Number",G10)</f>
        <v>#REF!</v>
      </c>
      <c r="DI10" s="11" t="e">
        <f t="shared" si="35"/>
        <v>#REF!</v>
      </c>
      <c r="DJ10" s="8" t="e">
        <f>GETPIVOTDATA("Count of Weld Number",'100% PVT'!$A$3,"Joint Type","O-Let","Stamp Number",G10)</f>
        <v>#REF!</v>
      </c>
      <c r="DK10" s="8" t="e">
        <f>GETPIVOTDATA("Count of PT / MT Final",'100% PVT'!$A$3,"Joint Type","O-Let","Stamp Number",G10)</f>
        <v>#REF!</v>
      </c>
      <c r="DL10" s="11" t="e">
        <f t="shared" si="36"/>
        <v>#REF!</v>
      </c>
      <c r="DM10" s="8" t="e">
        <f>GETPIVOTDATA("Count of Weld Number",'100% PVT'!$A$3,"Joint Type","Fillet","Stamp Number",G10)</f>
        <v>#REF!</v>
      </c>
      <c r="DN10" s="8" t="e">
        <f>GETPIVOTDATA("Count of PT / MT Final",'100% PVT'!$A$3,"Joint Type","Fillet","Stamp Number",G10)</f>
        <v>#REF!</v>
      </c>
      <c r="DO10" s="10" t="e">
        <f t="shared" si="37"/>
        <v>#REF!</v>
      </c>
      <c r="DP10" s="129"/>
      <c r="DQ10" s="129"/>
      <c r="DR10" s="129"/>
      <c r="DS10" s="129"/>
      <c r="DT10" s="129"/>
      <c r="DU10" s="129"/>
      <c r="DV10" s="129"/>
      <c r="DW10" s="129"/>
      <c r="DX10" s="129"/>
      <c r="DY10" s="129"/>
      <c r="DZ10" s="129"/>
      <c r="EA10" s="129"/>
      <c r="EB10" s="129"/>
      <c r="EC10" s="129"/>
      <c r="ED10" s="129"/>
      <c r="EE10" s="129"/>
      <c r="EF10" s="129"/>
      <c r="EG10" s="129"/>
      <c r="EH10" s="129"/>
      <c r="EI10" s="129"/>
      <c r="EJ10" s="129"/>
      <c r="EK10" s="129"/>
      <c r="EL10" s="129"/>
      <c r="EM10" s="129"/>
      <c r="EN10" s="129"/>
      <c r="EO10" s="129"/>
      <c r="EP10" s="129"/>
      <c r="EQ10" s="129"/>
    </row>
    <row r="11" spans="1:147" s="34" customFormat="1" ht="12.75" customHeight="1">
      <c r="A11" s="129"/>
      <c r="B11" s="5" t="s">
        <v>31</v>
      </c>
      <c r="C11" s="6"/>
      <c r="D11" s="1" t="str">
        <f t="shared" si="0"/>
        <v>No</v>
      </c>
      <c r="E11" s="6"/>
      <c r="F11" s="42" t="str">
        <f>'WELDER ROSTER'!B7</f>
        <v>Raul P Garcia</v>
      </c>
      <c r="G11" s="99" t="str">
        <f>'WELDER ROSTER'!C7</f>
        <v>K5</v>
      </c>
      <c r="H11" s="9">
        <f>GETPIVOTDATA("Count of Weld Number",'5% PVT'!$A$3,"Joint Type","BW","Stamp Number",G11)</f>
        <v>63</v>
      </c>
      <c r="I11" s="8">
        <f>GETPIVOTDATA("Count of RT DATE",'5% PVT'!$A$4,"Joint Type","BW","Stamp Number",G11)</f>
        <v>5</v>
      </c>
      <c r="J11" s="8">
        <f>GETPIVOTDATA("Count of RT Rejected",'5% PVT'!$A$4,"Joint Type","BW","Stamp Number",G11)</f>
        <v>0</v>
      </c>
      <c r="K11" s="11">
        <f t="shared" si="1"/>
        <v>7.9365079365079361E-2</v>
      </c>
      <c r="L11" s="8">
        <f>GETPIVOTDATA("Count of Weld Number",'5% PVT'!$A$3,"Joint Type","Fillet","Stamp Number",G11)</f>
        <v>0</v>
      </c>
      <c r="M11" s="8">
        <f>GETPIVOTDATA("Count of PT / MT Final",'5% PVT'!$A$3,"Joint Type","Fillet","Stamp Number",G11)</f>
        <v>0</v>
      </c>
      <c r="N11" s="11" t="e">
        <f t="shared" si="38"/>
        <v>#DIV/0!</v>
      </c>
      <c r="O11" s="8">
        <f>GETPIVOTDATA("Count of Weld Number",'5% PVT'!$A$4,"Joint Type","SW","Stamp Number",G11)</f>
        <v>1</v>
      </c>
      <c r="P11" s="8">
        <f>GETPIVOTDATA("Count of RT DATE",'5% PVT'!$A$4,"Joint Type","SW","Stamp Number",G11)</f>
        <v>0</v>
      </c>
      <c r="Q11" s="8">
        <f>GETPIVOTDATA("Count of RT Rejected",'5% PVT'!$A$4,"Joint Type","O-Let","Stamp Number",G11)</f>
        <v>0</v>
      </c>
      <c r="R11" s="11">
        <f t="shared" si="2"/>
        <v>0</v>
      </c>
      <c r="S11" s="8">
        <f>GETPIVOTDATA("Count of PT / MT Final",'5% PVT'!$A$3,"Joint Type","SW","Stamp Number",G11)</f>
        <v>1</v>
      </c>
      <c r="T11" s="11">
        <f t="shared" si="39"/>
        <v>1</v>
      </c>
      <c r="U11" s="8">
        <f>GETPIVOTDATA("Count of Weld Number",'5% PVT'!$A$3,"Joint Type","O-Let","Stamp Number",G11)</f>
        <v>0</v>
      </c>
      <c r="V11" s="8">
        <f>GETPIVOTDATA("Count of PT / MT Final",'5% PVT'!$A$3,"Joint Type","O-Let","Stamp Number",G11)</f>
        <v>0</v>
      </c>
      <c r="W11" s="10" t="e">
        <f t="shared" si="40"/>
        <v>#DIV/0!</v>
      </c>
      <c r="X11" s="87">
        <f>GETPIVOTDATA("Count of Weld Number",'10% PVT'!$A$3,"Joint Type","BW","Stamp Number",G11)</f>
        <v>0</v>
      </c>
      <c r="Y11" s="8">
        <f>GETPIVOTDATA("Count of RT DATE",'10% PVT'!$A$3,"Joint Type","BW","Stamp Number",G11)</f>
        <v>0</v>
      </c>
      <c r="Z11" s="8">
        <f>GETPIVOTDATA("Count of RT Rejected",'10% PVT'!$A$3,"Joint Type","BW","Stamp Number",G11)</f>
        <v>0</v>
      </c>
      <c r="AA11" s="4" t="e">
        <f t="shared" si="3"/>
        <v>#DIV/0!</v>
      </c>
      <c r="AB11" s="8">
        <f>GETPIVOTDATA("Count of Weld Number",'10% PVT'!$A$3,"Joint Type","Fillet","Stamp Number",G11)</f>
        <v>0</v>
      </c>
      <c r="AC11" s="8">
        <f>GETPIVOTDATA("Count of PT / MT Final",'10% PVT'!$A$3,"Joint Type","Fillet","Stamp Number",G11)</f>
        <v>0</v>
      </c>
      <c r="AD11" s="4" t="e">
        <f t="shared" si="4"/>
        <v>#DIV/0!</v>
      </c>
      <c r="AE11" s="8">
        <f>GETPIVOTDATA("Count of Weld Number",'10% PVT'!$A$4,"Joint Type","SW","Stamp Number",G11)</f>
        <v>8</v>
      </c>
      <c r="AF11" s="8">
        <f>GETPIVOTDATA("Count of RT DATE",'10% PVT'!$A$3,"Joint Type","SW","Stamp Number",G11)</f>
        <v>0</v>
      </c>
      <c r="AG11" s="8">
        <f>GETPIVOTDATA("Count of RT Rejected",'10% PVT'!$A$3,"Joint Type","SW","Stamp Number",G11)</f>
        <v>0</v>
      </c>
      <c r="AH11" s="4">
        <f t="shared" si="5"/>
        <v>0</v>
      </c>
      <c r="AI11" s="8">
        <f>GETPIVOTDATA("Count of PT / MT Final",'10% PVT'!$A$3,"Joint Type","SW","Stamp Number",G11)</f>
        <v>2</v>
      </c>
      <c r="AJ11" s="4">
        <f t="shared" si="6"/>
        <v>0.25</v>
      </c>
      <c r="AK11" s="8">
        <f>GETPIVOTDATA("Count of Weld Number",'10% PVT'!$A$3,"Joint Type","O-Let","Stamp Number",G11)</f>
        <v>8</v>
      </c>
      <c r="AL11" s="8">
        <f>GETPIVOTDATA("Count of PT / MT Final",'10% PVT'!$A$3,"Joint Type","O-Let","Stamp Number",G11)</f>
        <v>1</v>
      </c>
      <c r="AM11" s="78">
        <f t="shared" si="7"/>
        <v>0.125</v>
      </c>
      <c r="AN11" s="87" t="e">
        <f>GETPIVOTDATA("Count of Weld Number",'20% PVT'!$A$3,"Joint Type","BW","Stamp Number",G11)</f>
        <v>#REF!</v>
      </c>
      <c r="AO11" s="8" t="e">
        <f>GETPIVOTDATA("Count of RT DATE",'20% PVT'!$A$3,"Joint Type","BW","Stamp Number",G11)</f>
        <v>#REF!</v>
      </c>
      <c r="AP11" s="8" t="e">
        <f>GETPIVOTDATA("Count of RT Rejected",'20% PVT'!$A$3,"Joint Type","BW","Stamp Number",G11)</f>
        <v>#REF!</v>
      </c>
      <c r="AQ11" s="4" t="e">
        <f t="shared" si="8"/>
        <v>#REF!</v>
      </c>
      <c r="AR11" s="8" t="e">
        <f>GETPIVOTDATA("Count of Brinnel Complete",'20% PVT'!$A$3,"Joint Type","BW","Stamp Number",G11)</f>
        <v>#REF!</v>
      </c>
      <c r="AS11" s="4" t="e">
        <f t="shared" si="19"/>
        <v>#REF!</v>
      </c>
      <c r="AT11" s="8" t="e">
        <f>GETPIVOTDATA("Count of Weld Number",'20% PVT'!$A$3,"Joint Type","SW","Stamp Number",G11)</f>
        <v>#REF!</v>
      </c>
      <c r="AU11" s="8" t="e">
        <f>GETPIVOTDATA("Count of RT DATE",'20% PVT'!$A$3,"Joint Type","SW","Stamp Number",G11)</f>
        <v>#REF!</v>
      </c>
      <c r="AV11" s="8" t="e">
        <f>GETPIVOTDATA("Count of RT Rejected",'20% PVT'!$A$3,"Joint Type","SW","Stamp Number",G11)</f>
        <v>#REF!</v>
      </c>
      <c r="AW11" s="4" t="e">
        <f t="shared" si="9"/>
        <v>#REF!</v>
      </c>
      <c r="AX11" s="8" t="e">
        <f>GETPIVOTDATA("Count of PT / MT Final",'20% PVT'!$A$3,"Joint Type","SW","Stamp Number",G11)</f>
        <v>#REF!</v>
      </c>
      <c r="AY11" s="4" t="e">
        <f t="shared" si="20"/>
        <v>#REF!</v>
      </c>
      <c r="AZ11" s="8" t="e">
        <f>GETPIVOTDATA("Count of Brinnel Complete",'20% PVT'!$A$3,"Joint Type","SW","Stamp Number",G11)</f>
        <v>#REF!</v>
      </c>
      <c r="BA11" s="4" t="e">
        <f t="shared" si="21"/>
        <v>#REF!</v>
      </c>
      <c r="BB11" s="8" t="e">
        <f>GETPIVOTDATA("Count of Weld Number",'20% PVT'!$A$3,"Joint Type","O-Let","Stamp Number",G11)</f>
        <v>#REF!</v>
      </c>
      <c r="BC11" s="8" t="e">
        <f>GETPIVOTDATA("Count of PT / MT Final",'20% PVT'!$A$3,"Joint Type","O-Let","Stamp Number",G11)</f>
        <v>#REF!</v>
      </c>
      <c r="BD11" s="4" t="e">
        <f t="shared" si="22"/>
        <v>#REF!</v>
      </c>
      <c r="BE11" s="8" t="e">
        <f>GETPIVOTDATA("Count of Weld Number",'20% PVT'!$A$3,"Joint Type","Fillet","Stamp Number",G11)</f>
        <v>#REF!</v>
      </c>
      <c r="BF11" s="8" t="e">
        <f>GETPIVOTDATA("Count of PT / MT Final",'20% PVT'!$A$3,"Joint Type","Fillet","Stamp Number",G11)</f>
        <v>#REF!</v>
      </c>
      <c r="BG11" s="78" t="e">
        <f t="shared" si="23"/>
        <v>#REF!</v>
      </c>
      <c r="BH11" s="87" t="e">
        <f>GETPIVOTDATA("Count of Weld Number",'25% PVT'!$A$3,"Joint Type","BW","Stamp Number",G11)</f>
        <v>#REF!</v>
      </c>
      <c r="BI11" s="8" t="e">
        <f>GETPIVOTDATA("Count of RT DATE",'25% PVT'!$A$3,"Joint Type","BW","Stamp Number",G11)</f>
        <v>#REF!</v>
      </c>
      <c r="BJ11" s="8" t="e">
        <f>GETPIVOTDATA("Count of RT Rejected",'25% PVT'!$A$3,"Joint Type","BW","Stamp Number",G11)</f>
        <v>#REF!</v>
      </c>
      <c r="BK11" s="11" t="e">
        <f t="shared" si="10"/>
        <v>#REF!</v>
      </c>
      <c r="BL11" s="8" t="e">
        <f>GETPIVOTDATA("Count of Brinnel Complete",'25% PVT'!$A$3,"Joint Type","BW","Stamp Number",G11)</f>
        <v>#REF!</v>
      </c>
      <c r="BM11" s="11" t="e">
        <f t="shared" si="41"/>
        <v>#REF!</v>
      </c>
      <c r="BN11" s="8" t="e">
        <f>GETPIVOTDATA("Count of Weld Number",'25% PVT'!$A$3,"Joint Type","SW","Stamp Number",G11)</f>
        <v>#REF!</v>
      </c>
      <c r="BO11" s="8" t="e">
        <f>GETPIVOTDATA("Count of RT DATE",'25% PVT'!$A$3,"Joint Type","SW","Stamp Number",G11)</f>
        <v>#REF!</v>
      </c>
      <c r="BP11" s="8" t="e">
        <f>GETPIVOTDATA("Count of RT Rejected",'25% PVT'!$A$3,"Joint Type","SW","Stamp Number",G11)</f>
        <v>#REF!</v>
      </c>
      <c r="BQ11" s="11" t="e">
        <f t="shared" si="11"/>
        <v>#REF!</v>
      </c>
      <c r="BR11" s="8" t="e">
        <f>GETPIVOTDATA("Count of PT / MT Final",'25% PVT'!$A$3,"Joint Type","SW","Stamp Number",G11)</f>
        <v>#REF!</v>
      </c>
      <c r="BS11" s="11" t="e">
        <f t="shared" si="24"/>
        <v>#REF!</v>
      </c>
      <c r="BT11" s="8" t="e">
        <f>GETPIVOTDATA("Count of Brinnel Complete",'25% PVT'!$A$3,"Joint Type","SW","Stamp Number",G11)</f>
        <v>#REF!</v>
      </c>
      <c r="BU11" s="11" t="e">
        <f t="shared" si="25"/>
        <v>#REF!</v>
      </c>
      <c r="BV11" s="8" t="e">
        <f>GETPIVOTDATA("Count of Weld Number",'25% PVT'!$A$3,"Joint Type","O-Let","Stamp Number",G11)</f>
        <v>#REF!</v>
      </c>
      <c r="BW11" s="8" t="e">
        <f>GETPIVOTDATA("Count of PT / MT Final",'25% PVT'!$A$3,"Joint Type","O-Let","Stamp Number",G11)</f>
        <v>#REF!</v>
      </c>
      <c r="BX11" s="11" t="e">
        <f t="shared" si="26"/>
        <v>#REF!</v>
      </c>
      <c r="BY11" s="8" t="e">
        <f>GETPIVOTDATA("Count of Weld Number",'25% PVT'!$A$3,"Joint Type","Fillet","Stamp Number",G11)</f>
        <v>#REF!</v>
      </c>
      <c r="BZ11" s="8" t="e">
        <f>GETPIVOTDATA("Count of PT / MT Final",'25% PVT'!$A$3,"Joint Type","Fillet","Stamp Number",G11)</f>
        <v>#REF!</v>
      </c>
      <c r="CA11" s="10" t="e">
        <f t="shared" si="27"/>
        <v>#REF!</v>
      </c>
      <c r="CB11" s="87" t="e">
        <f>GETPIVOTDATA("Count of Weld Number",'50% PVT'!$A$3,"Joint Type","BW","Stamp Number",G11)</f>
        <v>#REF!</v>
      </c>
      <c r="CC11" s="8" t="e">
        <f>GETPIVOTDATA("Count of RT DATE",'50% PVT'!$A$3,"Joint Type","BW","Stamp Number",G11)</f>
        <v>#REF!</v>
      </c>
      <c r="CD11" s="8" t="e">
        <f>GETPIVOTDATA("Count of RT Rejected",'50% PVT'!$A$3,"Joint Type","BW","Stamp Number",G11)</f>
        <v>#REF!</v>
      </c>
      <c r="CE11" s="11" t="e">
        <f t="shared" si="12"/>
        <v>#REF!</v>
      </c>
      <c r="CF11" s="8" t="e">
        <f>GETPIVOTDATA("Count of Brinnel Complete",'50% PVT'!$A$3,"Joint Type","BW","Stamp Number",G11)</f>
        <v>#REF!</v>
      </c>
      <c r="CG11" s="8" t="e">
        <f t="shared" si="28"/>
        <v>#REF!</v>
      </c>
      <c r="CH11" s="8" t="e">
        <f>GETPIVOTDATA("Count of Weld Number",'50% PVT'!$A$3,"Joint Type","SW","Stamp Number",G11)</f>
        <v>#REF!</v>
      </c>
      <c r="CI11" s="8" t="e">
        <f>GETPIVOTDATA("Count of RT DATE",'50% PVT'!$A$3,"Joint Type","SW","Stamp Number",G11)</f>
        <v>#REF!</v>
      </c>
      <c r="CJ11" s="8" t="e">
        <f>GETPIVOTDATA("Count of RT Rejected",'50% PVT'!$A$3,"Joint Type","SW","Stamp Number",G11)</f>
        <v>#REF!</v>
      </c>
      <c r="CK11" s="11" t="e">
        <f t="shared" si="13"/>
        <v>#REF!</v>
      </c>
      <c r="CL11" s="8" t="e">
        <f>GETPIVOTDATA("Count of PT / MT Final",'50% PVT'!$A$3,"Joint Type","SW","Stamp Number",G11)</f>
        <v>#REF!</v>
      </c>
      <c r="CM11" s="8" t="e">
        <f t="shared" si="29"/>
        <v>#REF!</v>
      </c>
      <c r="CN11" s="8" t="e">
        <f>GETPIVOTDATA("Count of Brinnel Complete",'50% PVT'!$A$3,"Joint Type","SW","Stamp Number",G11)</f>
        <v>#REF!</v>
      </c>
      <c r="CO11" s="8" t="e">
        <f t="shared" si="30"/>
        <v>#REF!</v>
      </c>
      <c r="CP11" s="8" t="e">
        <f>GETPIVOTDATA("Count of Weld Number",'50% PVT'!$A$3,"Joint Type","O-Let","Stamp Number",G11)</f>
        <v>#REF!</v>
      </c>
      <c r="CQ11" s="8" t="e">
        <f>GETPIVOTDATA("Count of PT / MT Final",'50% PVT'!$A$3,"Joint Type","O-Let","Stamp Number",G11)</f>
        <v>#REF!</v>
      </c>
      <c r="CR11" s="4" t="e">
        <f t="shared" si="31"/>
        <v>#REF!</v>
      </c>
      <c r="CS11" s="8" t="e">
        <f>GETPIVOTDATA("Count of Weld Number",'50% PVT'!$A$3,"Joint Type","Fillet","Stamp Number",G11)</f>
        <v>#REF!</v>
      </c>
      <c r="CT11" s="8" t="e">
        <f>GETPIVOTDATA("Count of PT / MT Final",'50% PVT'!$A$3,"Joint Type","Fillet","Stamp Number",G11)</f>
        <v>#REF!</v>
      </c>
      <c r="CU11" s="78" t="e">
        <f t="shared" si="32"/>
        <v>#REF!</v>
      </c>
      <c r="CV11" s="87" t="e">
        <f>GETPIVOTDATA("Count of Weld Number",'100% PVT'!$A$3,"Joint Type","BW","Stamp Number",G11)</f>
        <v>#REF!</v>
      </c>
      <c r="CW11" s="8" t="e">
        <f>GETPIVOTDATA("Count of RT DATE",'100% PVT'!$A$3,"Joint Type","BW","Stamp Number",G11)</f>
        <v>#REF!</v>
      </c>
      <c r="CX11" s="8" t="e">
        <f>GETPIVOTDATA("Count of RT Rejected",'100% PVT'!$A$3,"Joint Type","BW","Stamp Number",G11)</f>
        <v>#REF!</v>
      </c>
      <c r="CY11" s="11" t="e">
        <f t="shared" si="14"/>
        <v>#REF!</v>
      </c>
      <c r="CZ11" s="8" t="e">
        <f>GETPIVOTDATA("Count of Brinnel Complete",'100% PVT'!$A$3,"Joint Type","BW","Stamp Number",G11)</f>
        <v>#REF!</v>
      </c>
      <c r="DA11" s="11" t="e">
        <f t="shared" si="33"/>
        <v>#REF!</v>
      </c>
      <c r="DB11" s="8" t="e">
        <f>GETPIVOTDATA("Count of Weld Number",'100% PVT'!$A$3,"Joint Type","SW","Stamp Number",G11)</f>
        <v>#REF!</v>
      </c>
      <c r="DC11" s="8" t="e">
        <f>GETPIVOTDATA("Count of RT DATE",'100% PVT'!$A$3,"Joint Type","SW","Stamp Number",G11)</f>
        <v>#REF!</v>
      </c>
      <c r="DD11" s="8" t="e">
        <f>GETPIVOTDATA("Count of RT Rejected",'100% PVT'!$A$3,"Joint Type","SW","Stamp Number",G11)</f>
        <v>#REF!</v>
      </c>
      <c r="DE11" s="11" t="e">
        <f t="shared" si="15"/>
        <v>#REF!</v>
      </c>
      <c r="DF11" s="8" t="e">
        <f>GETPIVOTDATA("Count of PT / MT Final",'100% PVT'!$A$3,"Joint Type","SW","Stamp Number",G11)</f>
        <v>#REF!</v>
      </c>
      <c r="DG11" s="11" t="e">
        <f t="shared" si="34"/>
        <v>#REF!</v>
      </c>
      <c r="DH11" s="8" t="e">
        <f>GETPIVOTDATA("Count of Brinnel Complete",'100% PVT'!$A$3,"Joint Type","SW","Stamp Number",G11)</f>
        <v>#REF!</v>
      </c>
      <c r="DI11" s="11" t="e">
        <f t="shared" si="35"/>
        <v>#REF!</v>
      </c>
      <c r="DJ11" s="8" t="e">
        <f>GETPIVOTDATA("Count of Weld Number",'100% PVT'!$A$3,"Joint Type","O-Let","Stamp Number",G11)</f>
        <v>#REF!</v>
      </c>
      <c r="DK11" s="8" t="e">
        <f>GETPIVOTDATA("Count of PT / MT Final",'100% PVT'!$A$3,"Joint Type","O-Let","Stamp Number",G11)</f>
        <v>#REF!</v>
      </c>
      <c r="DL11" s="11" t="e">
        <f t="shared" si="36"/>
        <v>#REF!</v>
      </c>
      <c r="DM11" s="8" t="e">
        <f>GETPIVOTDATA("Count of Weld Number",'100% PVT'!$A$3,"Joint Type","Fillet","Stamp Number",G11)</f>
        <v>#REF!</v>
      </c>
      <c r="DN11" s="8" t="e">
        <f>GETPIVOTDATA("Count of PT / MT Final",'100% PVT'!$A$3,"Joint Type","Fillet","Stamp Number",G11)</f>
        <v>#REF!</v>
      </c>
      <c r="DO11" s="10" t="e">
        <f t="shared" si="37"/>
        <v>#REF!</v>
      </c>
      <c r="DP11" s="129"/>
      <c r="DQ11" s="129"/>
      <c r="DR11" s="129"/>
      <c r="DS11" s="129"/>
      <c r="DT11" s="129"/>
      <c r="DU11" s="129"/>
      <c r="DV11" s="129"/>
      <c r="DW11" s="129"/>
      <c r="DX11" s="129"/>
      <c r="DY11" s="129"/>
      <c r="DZ11" s="129"/>
      <c r="EA11" s="129"/>
      <c r="EB11" s="129"/>
      <c r="EC11" s="129"/>
      <c r="ED11" s="129"/>
      <c r="EE11" s="129"/>
      <c r="EF11" s="129"/>
      <c r="EG11" s="129"/>
      <c r="EH11" s="129"/>
      <c r="EI11" s="129"/>
      <c r="EJ11" s="129"/>
      <c r="EK11" s="129"/>
      <c r="EL11" s="129"/>
      <c r="EM11" s="129"/>
      <c r="EN11" s="129"/>
      <c r="EO11" s="129"/>
      <c r="EP11" s="129"/>
      <c r="EQ11" s="129"/>
    </row>
    <row r="12" spans="1:147" s="34" customFormat="1" ht="12.75" hidden="1" customHeight="1">
      <c r="A12" s="129"/>
      <c r="B12" s="5" t="s">
        <v>32</v>
      </c>
      <c r="C12" s="6"/>
      <c r="D12" s="1" t="str">
        <f t="shared" si="0"/>
        <v>Yes</v>
      </c>
      <c r="E12" s="6"/>
      <c r="F12" s="42">
        <f>'WELDER ROSTER'!H10</f>
        <v>0</v>
      </c>
      <c r="G12" s="99">
        <f>'WELDER ROSTER'!I10</f>
        <v>0</v>
      </c>
      <c r="H12" s="9" t="e">
        <f>GETPIVOTDATA("Count of Weld Number",'5% PVT'!$A$3,"Joint Type","BW","Stamp Number",G12)</f>
        <v>#REF!</v>
      </c>
      <c r="I12" s="8" t="e">
        <f>GETPIVOTDATA("Count of RT DATE",'5% PVT'!$A$4,"Joint Type","BW","Stamp Number",G12)</f>
        <v>#REF!</v>
      </c>
      <c r="J12" s="8" t="e">
        <f>GETPIVOTDATA("Count of RT Rejected",'5% PVT'!$A$4,"Joint Type","BW","Stamp Number",G12)</f>
        <v>#REF!</v>
      </c>
      <c r="K12" s="11" t="e">
        <f t="shared" si="1"/>
        <v>#REF!</v>
      </c>
      <c r="L12" s="8" t="e">
        <f>GETPIVOTDATA("Count of Weld Number",'5% PVT'!$A$3,"Joint Type","Fillet","Stamp Number",G12)</f>
        <v>#REF!</v>
      </c>
      <c r="M12" s="8" t="e">
        <f>GETPIVOTDATA("Count of PT / MT Final",'5% PVT'!$A$3,"Joint Type","Fillet","Stamp Number",G12)</f>
        <v>#REF!</v>
      </c>
      <c r="N12" s="11" t="e">
        <f t="shared" si="38"/>
        <v>#REF!</v>
      </c>
      <c r="O12" s="8" t="e">
        <f>GETPIVOTDATA("Count of Weld Number",'5% PVT'!$A$4,"Joint Type","SW","Stamp Number",G12)</f>
        <v>#REF!</v>
      </c>
      <c r="P12" s="8" t="e">
        <f>GETPIVOTDATA("Count of RT DATE",'5% PVT'!$A$4,"Joint Type","SW","Stamp Number",G12)</f>
        <v>#REF!</v>
      </c>
      <c r="Q12" s="8" t="e">
        <f>GETPIVOTDATA("Count of RT Rejected",'5% PVT'!$A$4,"Joint Type","O-Let","Stamp Number",G12)</f>
        <v>#REF!</v>
      </c>
      <c r="R12" s="11" t="e">
        <f t="shared" si="2"/>
        <v>#REF!</v>
      </c>
      <c r="S12" s="8" t="e">
        <f>GETPIVOTDATA("Count of PT / MT Final",'5% PVT'!$A$3,"Joint Type","SW","Stamp Number",G12)</f>
        <v>#REF!</v>
      </c>
      <c r="T12" s="11" t="e">
        <f t="shared" si="39"/>
        <v>#REF!</v>
      </c>
      <c r="U12" s="8" t="e">
        <f>GETPIVOTDATA("Count of Weld Number",'5% PVT'!$A$3,"Joint Type","O-Let","Stamp Number",G12)</f>
        <v>#REF!</v>
      </c>
      <c r="V12" s="8" t="e">
        <f>GETPIVOTDATA("Count of PT / MT Final",'5% PVT'!$A$3,"Joint Type","O-Let","Stamp Number",G12)</f>
        <v>#REF!</v>
      </c>
      <c r="W12" s="10" t="e">
        <f t="shared" si="40"/>
        <v>#REF!</v>
      </c>
      <c r="X12" s="87" t="e">
        <f>GETPIVOTDATA("Count of Weld Number",'10% PVT'!$A$3,"Joint Type","BW","Stamp Number",G12)</f>
        <v>#REF!</v>
      </c>
      <c r="Y12" s="8" t="e">
        <f>GETPIVOTDATA("Count of RT DATE",'10% PVT'!$A$3,"Joint Type","BW","Stamp Number",G12)</f>
        <v>#REF!</v>
      </c>
      <c r="Z12" s="8" t="e">
        <f>GETPIVOTDATA("Count of RT Rejected",'10% PVT'!$A$3,"Joint Type","BW","Stamp Number",G12)</f>
        <v>#REF!</v>
      </c>
      <c r="AA12" s="4" t="e">
        <f t="shared" si="3"/>
        <v>#REF!</v>
      </c>
      <c r="AB12" s="8" t="e">
        <f>GETPIVOTDATA("Count of Weld Number",'10% PVT'!$A$3,"Joint Type","Fillet","Stamp Number",G12)</f>
        <v>#REF!</v>
      </c>
      <c r="AC12" s="8" t="e">
        <f>GETPIVOTDATA("Count of PT / MT Final",'10% PVT'!$A$3,"Joint Type","Fillet","Stamp Number",G12)</f>
        <v>#REF!</v>
      </c>
      <c r="AD12" s="4" t="e">
        <f t="shared" si="4"/>
        <v>#REF!</v>
      </c>
      <c r="AE12" s="8" t="e">
        <f>GETPIVOTDATA("Count of Weld Number",'10% PVT'!$A$4,"Joint Type","SW","Stamp Number",G12)</f>
        <v>#REF!</v>
      </c>
      <c r="AF12" s="8" t="e">
        <f>GETPIVOTDATA("Count of RT DATE",'10% PVT'!$A$3,"Joint Type","SW","Stamp Number",G12)</f>
        <v>#REF!</v>
      </c>
      <c r="AG12" s="8" t="e">
        <f>GETPIVOTDATA("Count of RT Rejected",'10% PVT'!$A$3,"Joint Type","SW","Stamp Number",G12)</f>
        <v>#REF!</v>
      </c>
      <c r="AH12" s="4" t="e">
        <f t="shared" si="5"/>
        <v>#REF!</v>
      </c>
      <c r="AI12" s="8" t="e">
        <f>GETPIVOTDATA("Count of PT / MT Final",'10% PVT'!$A$3,"Joint Type","SW","Stamp Number",G12)</f>
        <v>#REF!</v>
      </c>
      <c r="AJ12" s="4" t="e">
        <f t="shared" si="6"/>
        <v>#REF!</v>
      </c>
      <c r="AK12" s="8" t="e">
        <f>GETPIVOTDATA("Count of Weld Number",'10% PVT'!$A$3,"Joint Type","O-Let","Stamp Number",G12)</f>
        <v>#REF!</v>
      </c>
      <c r="AL12" s="8" t="e">
        <f>GETPIVOTDATA("Count of PT / MT Final",'10% PVT'!$A$3,"Joint Type","O-Let","Stamp Number",G12)</f>
        <v>#REF!</v>
      </c>
      <c r="AM12" s="78" t="e">
        <f t="shared" si="7"/>
        <v>#REF!</v>
      </c>
      <c r="AN12" s="87" t="e">
        <f>GETPIVOTDATA("Count of Weld Number",'20% PVT'!$A$3,"Joint Type","BW","Stamp Number",G12)</f>
        <v>#REF!</v>
      </c>
      <c r="AO12" s="8" t="e">
        <f>GETPIVOTDATA("Count of RT DATE",'20% PVT'!$A$3,"Joint Type","BW","Stamp Number",G12)</f>
        <v>#REF!</v>
      </c>
      <c r="AP12" s="8" t="e">
        <f>GETPIVOTDATA("Count of RT Rejected",'20% PVT'!$A$3,"Joint Type","BW","Stamp Number",G12)</f>
        <v>#REF!</v>
      </c>
      <c r="AQ12" s="4" t="e">
        <f t="shared" si="8"/>
        <v>#REF!</v>
      </c>
      <c r="AR12" s="8" t="e">
        <f>GETPIVOTDATA("Count of Brinnel Complete",'20% PVT'!$A$3,"Joint Type","BW","Stamp Number",G12)</f>
        <v>#REF!</v>
      </c>
      <c r="AS12" s="4" t="e">
        <f t="shared" si="19"/>
        <v>#REF!</v>
      </c>
      <c r="AT12" s="8" t="e">
        <f>GETPIVOTDATA("Count of Weld Number",'20% PVT'!$A$3,"Joint Type","SW","Stamp Number",G12)</f>
        <v>#REF!</v>
      </c>
      <c r="AU12" s="8" t="e">
        <f>GETPIVOTDATA("Count of RT DATE",'20% PVT'!$A$3,"Joint Type","SW","Stamp Number",G12)</f>
        <v>#REF!</v>
      </c>
      <c r="AV12" s="8" t="e">
        <f>GETPIVOTDATA("Count of RT Rejected",'20% PVT'!$A$3,"Joint Type","SW","Stamp Number",G12)</f>
        <v>#REF!</v>
      </c>
      <c r="AW12" s="4" t="e">
        <f t="shared" si="9"/>
        <v>#REF!</v>
      </c>
      <c r="AX12" s="8" t="e">
        <f>GETPIVOTDATA("Count of PT / MT Final",'20% PVT'!$A$3,"Joint Type","SW","Stamp Number",G12)</f>
        <v>#REF!</v>
      </c>
      <c r="AY12" s="4" t="e">
        <f t="shared" si="20"/>
        <v>#REF!</v>
      </c>
      <c r="AZ12" s="8" t="e">
        <f>GETPIVOTDATA("Count of Brinnel Complete",'20% PVT'!$A$3,"Joint Type","SW","Stamp Number",G12)</f>
        <v>#REF!</v>
      </c>
      <c r="BA12" s="4" t="e">
        <f t="shared" si="21"/>
        <v>#REF!</v>
      </c>
      <c r="BB12" s="8" t="e">
        <f>GETPIVOTDATA("Count of Weld Number",'20% PVT'!$A$3,"Joint Type","O-Let","Stamp Number",G12)</f>
        <v>#REF!</v>
      </c>
      <c r="BC12" s="8" t="e">
        <f>GETPIVOTDATA("Count of PT / MT Final",'20% PVT'!$A$3,"Joint Type","O-Let","Stamp Number",G12)</f>
        <v>#REF!</v>
      </c>
      <c r="BD12" s="4" t="e">
        <f t="shared" si="22"/>
        <v>#REF!</v>
      </c>
      <c r="BE12" s="8" t="e">
        <f>GETPIVOTDATA("Count of Weld Number",'20% PVT'!$A$3,"Joint Type","Fillet","Stamp Number",G12)</f>
        <v>#REF!</v>
      </c>
      <c r="BF12" s="8" t="e">
        <f>GETPIVOTDATA("Count of PT / MT Final",'20% PVT'!$A$3,"Joint Type","Fillet","Stamp Number",G12)</f>
        <v>#REF!</v>
      </c>
      <c r="BG12" s="78" t="e">
        <f t="shared" si="23"/>
        <v>#REF!</v>
      </c>
      <c r="BH12" s="87" t="e">
        <f>GETPIVOTDATA("Count of Weld Number",'25% PVT'!$A$3,"Joint Type","BW","Stamp Number",G12)</f>
        <v>#REF!</v>
      </c>
      <c r="BI12" s="8" t="e">
        <f>GETPIVOTDATA("Count of RT DATE",'25% PVT'!$A$3,"Joint Type","BW","Stamp Number",G12)</f>
        <v>#REF!</v>
      </c>
      <c r="BJ12" s="8" t="e">
        <f>GETPIVOTDATA("Count of RT Rejected",'25% PVT'!$A$3,"Joint Type","BW","Stamp Number",G12)</f>
        <v>#REF!</v>
      </c>
      <c r="BK12" s="11" t="e">
        <f t="shared" si="10"/>
        <v>#REF!</v>
      </c>
      <c r="BL12" s="8" t="e">
        <f>GETPIVOTDATA("Count of Brinnel Complete",'25% PVT'!$A$3,"Joint Type","BW","Stamp Number",G12)</f>
        <v>#REF!</v>
      </c>
      <c r="BM12" s="11" t="e">
        <f t="shared" si="41"/>
        <v>#REF!</v>
      </c>
      <c r="BN12" s="8" t="e">
        <f>GETPIVOTDATA("Count of Weld Number",'25% PVT'!$A$3,"Joint Type","SW","Stamp Number",G12)</f>
        <v>#REF!</v>
      </c>
      <c r="BO12" s="8" t="e">
        <f>GETPIVOTDATA("Count of RT DATE",'25% PVT'!$A$3,"Joint Type","SW","Stamp Number",G12)</f>
        <v>#REF!</v>
      </c>
      <c r="BP12" s="8" t="e">
        <f>GETPIVOTDATA("Count of RT Rejected",'25% PVT'!$A$3,"Joint Type","SW","Stamp Number",G12)</f>
        <v>#REF!</v>
      </c>
      <c r="BQ12" s="11" t="e">
        <f t="shared" si="11"/>
        <v>#REF!</v>
      </c>
      <c r="BR12" s="8" t="e">
        <f>GETPIVOTDATA("Count of PT / MT Final",'25% PVT'!$A$3,"Joint Type","SW","Stamp Number",G12)</f>
        <v>#REF!</v>
      </c>
      <c r="BS12" s="11" t="e">
        <f t="shared" si="24"/>
        <v>#REF!</v>
      </c>
      <c r="BT12" s="8" t="e">
        <f>GETPIVOTDATA("Count of Brinnel Complete",'25% PVT'!$A$3,"Joint Type","SW","Stamp Number",G12)</f>
        <v>#REF!</v>
      </c>
      <c r="BU12" s="11" t="e">
        <f t="shared" si="25"/>
        <v>#REF!</v>
      </c>
      <c r="BV12" s="8" t="e">
        <f>GETPIVOTDATA("Count of Weld Number",'25% PVT'!$A$3,"Joint Type","O-Let","Stamp Number",G12)</f>
        <v>#REF!</v>
      </c>
      <c r="BW12" s="8" t="e">
        <f>GETPIVOTDATA("Count of PT / MT Final",'25% PVT'!$A$3,"Joint Type","O-Let","Stamp Number",G12)</f>
        <v>#REF!</v>
      </c>
      <c r="BX12" s="11" t="e">
        <f t="shared" si="26"/>
        <v>#REF!</v>
      </c>
      <c r="BY12" s="8" t="e">
        <f>GETPIVOTDATA("Count of Weld Number",'25% PVT'!$A$3,"Joint Type","Fillet","Stamp Number",G12)</f>
        <v>#REF!</v>
      </c>
      <c r="BZ12" s="8" t="e">
        <f>GETPIVOTDATA("Count of PT / MT Final",'25% PVT'!$A$3,"Joint Type","Fillet","Stamp Number",G12)</f>
        <v>#REF!</v>
      </c>
      <c r="CA12" s="10" t="e">
        <f t="shared" si="27"/>
        <v>#REF!</v>
      </c>
      <c r="CB12" s="87" t="e">
        <f>GETPIVOTDATA("Count of Weld Number",'50% PVT'!$A$3,"Joint Type","BW","Stamp Number",G12)</f>
        <v>#REF!</v>
      </c>
      <c r="CC12" s="8" t="e">
        <f>GETPIVOTDATA("Count of RT DATE",'50% PVT'!$A$3,"Joint Type","BW","Stamp Number",G12)</f>
        <v>#REF!</v>
      </c>
      <c r="CD12" s="8" t="e">
        <f>GETPIVOTDATA("Count of RT Rejected",'50% PVT'!$A$3,"Joint Type","BW","Stamp Number",G12)</f>
        <v>#REF!</v>
      </c>
      <c r="CE12" s="11" t="e">
        <f t="shared" si="12"/>
        <v>#REF!</v>
      </c>
      <c r="CF12" s="8" t="e">
        <f>GETPIVOTDATA("Count of Brinnel Complete",'50% PVT'!$A$3,"Joint Type","BW","Stamp Number",G12)</f>
        <v>#REF!</v>
      </c>
      <c r="CG12" s="8" t="e">
        <f t="shared" si="28"/>
        <v>#REF!</v>
      </c>
      <c r="CH12" s="8" t="e">
        <f>GETPIVOTDATA("Count of Weld Number",'50% PVT'!$A$3,"Joint Type","SW","Stamp Number",G12)</f>
        <v>#REF!</v>
      </c>
      <c r="CI12" s="8" t="e">
        <f>GETPIVOTDATA("Count of RT DATE",'50% PVT'!$A$3,"Joint Type","SW","Stamp Number",G12)</f>
        <v>#REF!</v>
      </c>
      <c r="CJ12" s="8" t="e">
        <f>GETPIVOTDATA("Count of RT Rejected",'50% PVT'!$A$3,"Joint Type","SW","Stamp Number",G12)</f>
        <v>#REF!</v>
      </c>
      <c r="CK12" s="11" t="e">
        <f t="shared" si="13"/>
        <v>#REF!</v>
      </c>
      <c r="CL12" s="8" t="e">
        <f>GETPIVOTDATA("Count of PT / MT Final",'50% PVT'!$A$3,"Joint Type","SW","Stamp Number",G12)</f>
        <v>#REF!</v>
      </c>
      <c r="CM12" s="8" t="e">
        <f t="shared" si="29"/>
        <v>#REF!</v>
      </c>
      <c r="CN12" s="8" t="e">
        <f>GETPIVOTDATA("Count of Brinnel Complete",'50% PVT'!$A$3,"Joint Type","SW","Stamp Number",G12)</f>
        <v>#REF!</v>
      </c>
      <c r="CO12" s="8" t="e">
        <f t="shared" si="30"/>
        <v>#REF!</v>
      </c>
      <c r="CP12" s="8" t="e">
        <f>GETPIVOTDATA("Count of Weld Number",'50% PVT'!$A$3,"Joint Type","O-Let","Stamp Number",G12)</f>
        <v>#REF!</v>
      </c>
      <c r="CQ12" s="8" t="e">
        <f>GETPIVOTDATA("Count of PT / MT Final",'50% PVT'!$A$3,"Joint Type","O-Let","Stamp Number",G12)</f>
        <v>#REF!</v>
      </c>
      <c r="CR12" s="4" t="e">
        <f t="shared" si="31"/>
        <v>#REF!</v>
      </c>
      <c r="CS12" s="8" t="e">
        <f>GETPIVOTDATA("Count of Weld Number",'50% PVT'!$A$3,"Joint Type","Fillet","Stamp Number",G12)</f>
        <v>#REF!</v>
      </c>
      <c r="CT12" s="8" t="e">
        <f>GETPIVOTDATA("Count of PT / MT Final",'50% PVT'!$A$3,"Joint Type","Fillet","Stamp Number",G12)</f>
        <v>#REF!</v>
      </c>
      <c r="CU12" s="78" t="e">
        <f t="shared" si="32"/>
        <v>#REF!</v>
      </c>
      <c r="CV12" s="87" t="e">
        <f>GETPIVOTDATA("Count of Weld Number",'100% PVT'!$A$3,"Joint Type","BW","Stamp Number",G12)</f>
        <v>#REF!</v>
      </c>
      <c r="CW12" s="8" t="e">
        <f>GETPIVOTDATA("Count of RT DATE",'100% PVT'!$A$3,"Joint Type","BW","Stamp Number",G12)</f>
        <v>#REF!</v>
      </c>
      <c r="CX12" s="8" t="e">
        <f>GETPIVOTDATA("Count of RT Rejected",'100% PVT'!$A$3,"Joint Type","BW","Stamp Number",G12)</f>
        <v>#REF!</v>
      </c>
      <c r="CY12" s="11" t="e">
        <f t="shared" si="14"/>
        <v>#REF!</v>
      </c>
      <c r="CZ12" s="8" t="e">
        <f>GETPIVOTDATA("Count of Brinnel Complete",'100% PVT'!$A$3,"Joint Type","BW","Stamp Number",G12)</f>
        <v>#REF!</v>
      </c>
      <c r="DA12" s="11" t="e">
        <f t="shared" si="33"/>
        <v>#REF!</v>
      </c>
      <c r="DB12" s="8" t="e">
        <f>GETPIVOTDATA("Count of Weld Number",'100% PVT'!$A$3,"Joint Type","SW","Stamp Number",G12)</f>
        <v>#REF!</v>
      </c>
      <c r="DC12" s="8" t="e">
        <f>GETPIVOTDATA("Count of RT DATE",'100% PVT'!$A$3,"Joint Type","SW","Stamp Number",G12)</f>
        <v>#REF!</v>
      </c>
      <c r="DD12" s="8" t="e">
        <f>GETPIVOTDATA("Count of RT Rejected",'100% PVT'!$A$3,"Joint Type","SW","Stamp Number",G12)</f>
        <v>#REF!</v>
      </c>
      <c r="DE12" s="11" t="e">
        <f t="shared" si="15"/>
        <v>#REF!</v>
      </c>
      <c r="DF12" s="8" t="e">
        <f>GETPIVOTDATA("Count of PT / MT Final",'100% PVT'!$A$3,"Joint Type","SW","Stamp Number",G12)</f>
        <v>#REF!</v>
      </c>
      <c r="DG12" s="11" t="e">
        <f t="shared" si="34"/>
        <v>#REF!</v>
      </c>
      <c r="DH12" s="8" t="e">
        <f>GETPIVOTDATA("Count of Brinnel Complete",'100% PVT'!$A$3,"Joint Type","SW","Stamp Number",G12)</f>
        <v>#REF!</v>
      </c>
      <c r="DI12" s="11" t="e">
        <f t="shared" si="35"/>
        <v>#REF!</v>
      </c>
      <c r="DJ12" s="8" t="e">
        <f>GETPIVOTDATA("Count of Weld Number",'100% PVT'!$A$3,"Joint Type","O-Let","Stamp Number",G12)</f>
        <v>#REF!</v>
      </c>
      <c r="DK12" s="8" t="e">
        <f>GETPIVOTDATA("Count of PT / MT Final",'100% PVT'!$A$3,"Joint Type","O-Let","Stamp Number",G12)</f>
        <v>#REF!</v>
      </c>
      <c r="DL12" s="11" t="e">
        <f t="shared" si="36"/>
        <v>#REF!</v>
      </c>
      <c r="DM12" s="8" t="e">
        <f>GETPIVOTDATA("Count of Weld Number",'100% PVT'!$A$3,"Joint Type","Fillet","Stamp Number",G12)</f>
        <v>#REF!</v>
      </c>
      <c r="DN12" s="8" t="e">
        <f>GETPIVOTDATA("Count of PT / MT Final",'100% PVT'!$A$3,"Joint Type","Fillet","Stamp Number",G12)</f>
        <v>#REF!</v>
      </c>
      <c r="DO12" s="10" t="e">
        <f t="shared" si="37"/>
        <v>#REF!</v>
      </c>
      <c r="DP12" s="129"/>
      <c r="DQ12" s="129"/>
      <c r="DR12" s="129"/>
      <c r="DS12" s="129"/>
      <c r="DT12" s="129"/>
      <c r="DU12" s="129"/>
      <c r="DV12" s="129"/>
      <c r="DW12" s="129"/>
      <c r="DX12" s="129"/>
      <c r="DY12" s="129"/>
      <c r="DZ12" s="129"/>
      <c r="EA12" s="129"/>
      <c r="EB12" s="129"/>
      <c r="EC12" s="129"/>
      <c r="ED12" s="129"/>
      <c r="EE12" s="129"/>
      <c r="EF12" s="129"/>
      <c r="EG12" s="129"/>
      <c r="EH12" s="129"/>
      <c r="EI12" s="129"/>
      <c r="EJ12" s="129"/>
      <c r="EK12" s="129"/>
      <c r="EL12" s="129"/>
      <c r="EM12" s="129"/>
      <c r="EN12" s="129"/>
      <c r="EO12" s="129"/>
      <c r="EP12" s="129"/>
      <c r="EQ12" s="129"/>
    </row>
    <row r="13" spans="1:147" s="34" customFormat="1" ht="12.75" hidden="1" customHeight="1">
      <c r="A13" s="129"/>
      <c r="B13" s="5" t="s">
        <v>32</v>
      </c>
      <c r="C13" s="6"/>
      <c r="D13" s="1" t="str">
        <f t="shared" si="0"/>
        <v>Yes</v>
      </c>
      <c r="E13" s="6"/>
      <c r="F13" s="42">
        <f>'WELDER ROSTER'!H9</f>
        <v>0</v>
      </c>
      <c r="G13" s="99">
        <f>'WELDER ROSTER'!I9</f>
        <v>0</v>
      </c>
      <c r="H13" s="9" t="e">
        <f>GETPIVOTDATA("Count of Weld Number",'5% PVT'!$A$3,"Joint Type","BW","Stamp Number",G13)</f>
        <v>#REF!</v>
      </c>
      <c r="I13" s="8" t="e">
        <f>GETPIVOTDATA("Count of RT DATE",'5% PVT'!$A$4,"Joint Type","BW","Stamp Number",G13)</f>
        <v>#REF!</v>
      </c>
      <c r="J13" s="8" t="e">
        <f>GETPIVOTDATA("Count of RT Rejected",'5% PVT'!$A$4,"Joint Type","BW","Stamp Number",G13)</f>
        <v>#REF!</v>
      </c>
      <c r="K13" s="11" t="e">
        <f t="shared" si="1"/>
        <v>#REF!</v>
      </c>
      <c r="L13" s="8" t="e">
        <f>GETPIVOTDATA("Count of Weld Number",'5% PVT'!$A$3,"Joint Type","Fillet","Stamp Number",G13)</f>
        <v>#REF!</v>
      </c>
      <c r="M13" s="8" t="e">
        <f>GETPIVOTDATA("Count of PT / MT Final",'5% PVT'!$A$3,"Joint Type","Fillet","Stamp Number",G13)</f>
        <v>#REF!</v>
      </c>
      <c r="N13" s="11" t="e">
        <f t="shared" si="38"/>
        <v>#REF!</v>
      </c>
      <c r="O13" s="8" t="e">
        <f>GETPIVOTDATA("Count of Weld Number",'5% PVT'!$A$4,"Joint Type","SW","Stamp Number",G13)</f>
        <v>#REF!</v>
      </c>
      <c r="P13" s="8" t="e">
        <f>GETPIVOTDATA("Count of RT DATE",'5% PVT'!$A$4,"Joint Type","SW","Stamp Number",G13)</f>
        <v>#REF!</v>
      </c>
      <c r="Q13" s="8" t="e">
        <f>GETPIVOTDATA("Count of RT Rejected",'5% PVT'!$A$4,"Joint Type","O-Let","Stamp Number",G13)</f>
        <v>#REF!</v>
      </c>
      <c r="R13" s="11" t="e">
        <f t="shared" si="2"/>
        <v>#REF!</v>
      </c>
      <c r="S13" s="8" t="e">
        <f>GETPIVOTDATA("Count of PT / MT Final",'5% PVT'!$A$3,"Joint Type","SW","Stamp Number",G13)</f>
        <v>#REF!</v>
      </c>
      <c r="T13" s="11" t="e">
        <f t="shared" si="39"/>
        <v>#REF!</v>
      </c>
      <c r="U13" s="8" t="e">
        <f>GETPIVOTDATA("Count of Weld Number",'5% PVT'!$A$3,"Joint Type","O-Let","Stamp Number",G13)</f>
        <v>#REF!</v>
      </c>
      <c r="V13" s="8" t="e">
        <f>GETPIVOTDATA("Count of PT / MT Final",'5% PVT'!$A$3,"Joint Type","O-Let","Stamp Number",G13)</f>
        <v>#REF!</v>
      </c>
      <c r="W13" s="10" t="e">
        <f t="shared" si="40"/>
        <v>#REF!</v>
      </c>
      <c r="X13" s="87" t="e">
        <f>GETPIVOTDATA("Count of Weld Number",'10% PVT'!$A$3,"Joint Type","BW","Stamp Number",G13)</f>
        <v>#REF!</v>
      </c>
      <c r="Y13" s="8" t="e">
        <f>GETPIVOTDATA("Count of RT DATE",'10% PVT'!$A$3,"Joint Type","BW","Stamp Number",G13)</f>
        <v>#REF!</v>
      </c>
      <c r="Z13" s="8" t="e">
        <f>GETPIVOTDATA("Count of RT Rejected",'10% PVT'!$A$3,"Joint Type","BW","Stamp Number",G13)</f>
        <v>#REF!</v>
      </c>
      <c r="AA13" s="4" t="e">
        <f t="shared" si="3"/>
        <v>#REF!</v>
      </c>
      <c r="AB13" s="8" t="e">
        <f>GETPIVOTDATA("Count of Weld Number",'10% PVT'!$A$3,"Joint Type","Fillet","Stamp Number",G13)</f>
        <v>#REF!</v>
      </c>
      <c r="AC13" s="8" t="e">
        <f>GETPIVOTDATA("Count of PT / MT Final",'10% PVT'!$A$3,"Joint Type","Fillet","Stamp Number",G13)</f>
        <v>#REF!</v>
      </c>
      <c r="AD13" s="4" t="e">
        <f t="shared" si="4"/>
        <v>#REF!</v>
      </c>
      <c r="AE13" s="8" t="e">
        <f>GETPIVOTDATA("Count of Weld Number",'10% PVT'!$A$4,"Joint Type","SW","Stamp Number",G13)</f>
        <v>#REF!</v>
      </c>
      <c r="AF13" s="8" t="e">
        <f>GETPIVOTDATA("Count of RT DATE",'10% PVT'!$A$3,"Joint Type","SW","Stamp Number",G13)</f>
        <v>#REF!</v>
      </c>
      <c r="AG13" s="8" t="e">
        <f>GETPIVOTDATA("Count of RT Rejected",'10% PVT'!$A$3,"Joint Type","SW","Stamp Number",G13)</f>
        <v>#REF!</v>
      </c>
      <c r="AH13" s="4" t="e">
        <f t="shared" si="5"/>
        <v>#REF!</v>
      </c>
      <c r="AI13" s="8" t="e">
        <f>GETPIVOTDATA("Count of PT / MT Final",'10% PVT'!$A$3,"Joint Type","SW","Stamp Number",G13)</f>
        <v>#REF!</v>
      </c>
      <c r="AJ13" s="4" t="e">
        <f t="shared" si="6"/>
        <v>#REF!</v>
      </c>
      <c r="AK13" s="8" t="e">
        <f>GETPIVOTDATA("Count of Weld Number",'10% PVT'!$A$3,"Joint Type","O-Let","Stamp Number",G13)</f>
        <v>#REF!</v>
      </c>
      <c r="AL13" s="8" t="e">
        <f>GETPIVOTDATA("Count of PT / MT Final",'10% PVT'!$A$3,"Joint Type","O-Let","Stamp Number",G13)</f>
        <v>#REF!</v>
      </c>
      <c r="AM13" s="78" t="e">
        <f t="shared" si="7"/>
        <v>#REF!</v>
      </c>
      <c r="AN13" s="87" t="e">
        <f>GETPIVOTDATA("Count of Weld Number",'20% PVT'!$A$3,"Joint Type","BW","Stamp Number",G13)</f>
        <v>#REF!</v>
      </c>
      <c r="AO13" s="8" t="e">
        <f>GETPIVOTDATA("Count of RT DATE",'20% PVT'!$A$3,"Joint Type","BW","Stamp Number",G13)</f>
        <v>#REF!</v>
      </c>
      <c r="AP13" s="8" t="e">
        <f>GETPIVOTDATA("Count of RT Rejected",'20% PVT'!$A$3,"Joint Type","BW","Stamp Number",G13)</f>
        <v>#REF!</v>
      </c>
      <c r="AQ13" s="4" t="e">
        <f t="shared" si="8"/>
        <v>#REF!</v>
      </c>
      <c r="AR13" s="8" t="e">
        <f>GETPIVOTDATA("Count of Brinnel Complete",'20% PVT'!$A$3,"Joint Type","BW","Stamp Number",G13)</f>
        <v>#REF!</v>
      </c>
      <c r="AS13" s="4" t="e">
        <f t="shared" si="19"/>
        <v>#REF!</v>
      </c>
      <c r="AT13" s="8" t="e">
        <f>GETPIVOTDATA("Count of Weld Number",'20% PVT'!$A$3,"Joint Type","SW","Stamp Number",G13)</f>
        <v>#REF!</v>
      </c>
      <c r="AU13" s="8" t="e">
        <f>GETPIVOTDATA("Count of RT DATE",'20% PVT'!$A$3,"Joint Type","SW","Stamp Number",G13)</f>
        <v>#REF!</v>
      </c>
      <c r="AV13" s="8" t="e">
        <f>GETPIVOTDATA("Count of RT Rejected",'20% PVT'!$A$3,"Joint Type","SW","Stamp Number",G13)</f>
        <v>#REF!</v>
      </c>
      <c r="AW13" s="4" t="e">
        <f t="shared" si="9"/>
        <v>#REF!</v>
      </c>
      <c r="AX13" s="8" t="e">
        <f>GETPIVOTDATA("Count of PT / MT Final",'20% PVT'!$A$3,"Joint Type","SW","Stamp Number",G13)</f>
        <v>#REF!</v>
      </c>
      <c r="AY13" s="4" t="e">
        <f t="shared" si="20"/>
        <v>#REF!</v>
      </c>
      <c r="AZ13" s="8" t="e">
        <f>GETPIVOTDATA("Count of Brinnel Complete",'20% PVT'!$A$3,"Joint Type","SW","Stamp Number",G13)</f>
        <v>#REF!</v>
      </c>
      <c r="BA13" s="4" t="e">
        <f t="shared" si="21"/>
        <v>#REF!</v>
      </c>
      <c r="BB13" s="8" t="e">
        <f>GETPIVOTDATA("Count of Weld Number",'20% PVT'!$A$3,"Joint Type","O-Let","Stamp Number",G13)</f>
        <v>#REF!</v>
      </c>
      <c r="BC13" s="8" t="e">
        <f>GETPIVOTDATA("Count of PT / MT Final",'20% PVT'!$A$3,"Joint Type","O-Let","Stamp Number",G13)</f>
        <v>#REF!</v>
      </c>
      <c r="BD13" s="4" t="e">
        <f t="shared" si="22"/>
        <v>#REF!</v>
      </c>
      <c r="BE13" s="8" t="e">
        <f>GETPIVOTDATA("Count of Weld Number",'20% PVT'!$A$3,"Joint Type","Fillet","Stamp Number",G13)</f>
        <v>#REF!</v>
      </c>
      <c r="BF13" s="8" t="e">
        <f>GETPIVOTDATA("Count of PT / MT Final",'20% PVT'!$A$3,"Joint Type","Fillet","Stamp Number",G13)</f>
        <v>#REF!</v>
      </c>
      <c r="BG13" s="78" t="e">
        <f t="shared" si="23"/>
        <v>#REF!</v>
      </c>
      <c r="BH13" s="87" t="e">
        <f>GETPIVOTDATA("Count of Weld Number",'25% PVT'!$A$3,"Joint Type","BW","Stamp Number",G13)</f>
        <v>#REF!</v>
      </c>
      <c r="BI13" s="8" t="e">
        <f>GETPIVOTDATA("Count of RT DATE",'25% PVT'!$A$3,"Joint Type","BW","Stamp Number",G13)</f>
        <v>#REF!</v>
      </c>
      <c r="BJ13" s="8" t="e">
        <f>GETPIVOTDATA("Count of RT Rejected",'25% PVT'!$A$3,"Joint Type","BW","Stamp Number",G13)</f>
        <v>#REF!</v>
      </c>
      <c r="BK13" s="11" t="e">
        <f t="shared" si="10"/>
        <v>#REF!</v>
      </c>
      <c r="BL13" s="8" t="e">
        <f>GETPIVOTDATA("Count of Brinnel Complete",'25% PVT'!$A$3,"Joint Type","BW","Stamp Number",G13)</f>
        <v>#REF!</v>
      </c>
      <c r="BM13" s="11" t="e">
        <f t="shared" si="41"/>
        <v>#REF!</v>
      </c>
      <c r="BN13" s="8" t="e">
        <f>GETPIVOTDATA("Count of Weld Number",'25% PVT'!$A$3,"Joint Type","SW","Stamp Number",G13)</f>
        <v>#REF!</v>
      </c>
      <c r="BO13" s="8" t="e">
        <f>GETPIVOTDATA("Count of RT DATE",'25% PVT'!$A$3,"Joint Type","SW","Stamp Number",G13)</f>
        <v>#REF!</v>
      </c>
      <c r="BP13" s="8" t="e">
        <f>GETPIVOTDATA("Count of RT Rejected",'25% PVT'!$A$3,"Joint Type","SW","Stamp Number",G13)</f>
        <v>#REF!</v>
      </c>
      <c r="BQ13" s="11" t="e">
        <f t="shared" si="11"/>
        <v>#REF!</v>
      </c>
      <c r="BR13" s="8" t="e">
        <f>GETPIVOTDATA("Count of PT / MT Final",'25% PVT'!$A$3,"Joint Type","SW","Stamp Number",G13)</f>
        <v>#REF!</v>
      </c>
      <c r="BS13" s="11" t="e">
        <f t="shared" si="24"/>
        <v>#REF!</v>
      </c>
      <c r="BT13" s="8" t="e">
        <f>GETPIVOTDATA("Count of Brinnel Complete",'25% PVT'!$A$3,"Joint Type","SW","Stamp Number",G13)</f>
        <v>#REF!</v>
      </c>
      <c r="BU13" s="11" t="e">
        <f t="shared" si="25"/>
        <v>#REF!</v>
      </c>
      <c r="BV13" s="8" t="e">
        <f>GETPIVOTDATA("Count of Weld Number",'25% PVT'!$A$3,"Joint Type","O-Let","Stamp Number",G13)</f>
        <v>#REF!</v>
      </c>
      <c r="BW13" s="8" t="e">
        <f>GETPIVOTDATA("Count of PT / MT Final",'25% PVT'!$A$3,"Joint Type","O-Let","Stamp Number",G13)</f>
        <v>#REF!</v>
      </c>
      <c r="BX13" s="11" t="e">
        <f t="shared" si="26"/>
        <v>#REF!</v>
      </c>
      <c r="BY13" s="8" t="e">
        <f>GETPIVOTDATA("Count of Weld Number",'25% PVT'!$A$3,"Joint Type","Fillet","Stamp Number",G13)</f>
        <v>#REF!</v>
      </c>
      <c r="BZ13" s="8" t="e">
        <f>GETPIVOTDATA("Count of PT / MT Final",'25% PVT'!$A$3,"Joint Type","Fillet","Stamp Number",G13)</f>
        <v>#REF!</v>
      </c>
      <c r="CA13" s="10" t="e">
        <f t="shared" si="27"/>
        <v>#REF!</v>
      </c>
      <c r="CB13" s="87" t="e">
        <f>GETPIVOTDATA("Count of Weld Number",'50% PVT'!$A$3,"Joint Type","BW","Stamp Number",G13)</f>
        <v>#REF!</v>
      </c>
      <c r="CC13" s="8" t="e">
        <f>GETPIVOTDATA("Count of RT DATE",'50% PVT'!$A$3,"Joint Type","BW","Stamp Number",G13)</f>
        <v>#REF!</v>
      </c>
      <c r="CD13" s="8" t="e">
        <f>GETPIVOTDATA("Count of RT Rejected",'50% PVT'!$A$3,"Joint Type","BW","Stamp Number",G13)</f>
        <v>#REF!</v>
      </c>
      <c r="CE13" s="11" t="e">
        <f t="shared" si="12"/>
        <v>#REF!</v>
      </c>
      <c r="CF13" s="8" t="e">
        <f>GETPIVOTDATA("Count of Brinnel Complete",'50% PVT'!$A$3,"Joint Type","BW","Stamp Number",G13)</f>
        <v>#REF!</v>
      </c>
      <c r="CG13" s="8" t="e">
        <f t="shared" si="28"/>
        <v>#REF!</v>
      </c>
      <c r="CH13" s="8" t="e">
        <f>GETPIVOTDATA("Count of Weld Number",'50% PVT'!$A$3,"Joint Type","SW","Stamp Number",G13)</f>
        <v>#REF!</v>
      </c>
      <c r="CI13" s="8" t="e">
        <f>GETPIVOTDATA("Count of RT DATE",'50% PVT'!$A$3,"Joint Type","SW","Stamp Number",G13)</f>
        <v>#REF!</v>
      </c>
      <c r="CJ13" s="8" t="e">
        <f>GETPIVOTDATA("Count of RT Rejected",'50% PVT'!$A$3,"Joint Type","SW","Stamp Number",G13)</f>
        <v>#REF!</v>
      </c>
      <c r="CK13" s="11" t="e">
        <f t="shared" si="13"/>
        <v>#REF!</v>
      </c>
      <c r="CL13" s="8" t="e">
        <f>GETPIVOTDATA("Count of PT / MT Final",'50% PVT'!$A$3,"Joint Type","SW","Stamp Number",G13)</f>
        <v>#REF!</v>
      </c>
      <c r="CM13" s="8" t="e">
        <f t="shared" si="29"/>
        <v>#REF!</v>
      </c>
      <c r="CN13" s="8" t="e">
        <f>GETPIVOTDATA("Count of Brinnel Complete",'50% PVT'!$A$3,"Joint Type","SW","Stamp Number",G13)</f>
        <v>#REF!</v>
      </c>
      <c r="CO13" s="8" t="e">
        <f t="shared" si="30"/>
        <v>#REF!</v>
      </c>
      <c r="CP13" s="8" t="e">
        <f>GETPIVOTDATA("Count of Weld Number",'50% PVT'!$A$3,"Joint Type","O-Let","Stamp Number",G13)</f>
        <v>#REF!</v>
      </c>
      <c r="CQ13" s="8" t="e">
        <f>GETPIVOTDATA("Count of PT / MT Final",'50% PVT'!$A$3,"Joint Type","O-Let","Stamp Number",G13)</f>
        <v>#REF!</v>
      </c>
      <c r="CR13" s="4" t="e">
        <f t="shared" si="31"/>
        <v>#REF!</v>
      </c>
      <c r="CS13" s="8" t="e">
        <f>GETPIVOTDATA("Count of Weld Number",'50% PVT'!$A$3,"Joint Type","Fillet","Stamp Number",G13)</f>
        <v>#REF!</v>
      </c>
      <c r="CT13" s="8" t="e">
        <f>GETPIVOTDATA("Count of PT / MT Final",'50% PVT'!$A$3,"Joint Type","Fillet","Stamp Number",G13)</f>
        <v>#REF!</v>
      </c>
      <c r="CU13" s="78" t="e">
        <f t="shared" si="32"/>
        <v>#REF!</v>
      </c>
      <c r="CV13" s="87" t="e">
        <f>GETPIVOTDATA("Count of Weld Number",'100% PVT'!$A$3,"Joint Type","BW","Stamp Number",G13)</f>
        <v>#REF!</v>
      </c>
      <c r="CW13" s="8" t="e">
        <f>GETPIVOTDATA("Count of RT DATE",'100% PVT'!$A$3,"Joint Type","BW","Stamp Number",G13)</f>
        <v>#REF!</v>
      </c>
      <c r="CX13" s="8" t="e">
        <f>GETPIVOTDATA("Count of RT Rejected",'100% PVT'!$A$3,"Joint Type","BW","Stamp Number",G13)</f>
        <v>#REF!</v>
      </c>
      <c r="CY13" s="11" t="e">
        <f t="shared" si="14"/>
        <v>#REF!</v>
      </c>
      <c r="CZ13" s="8" t="e">
        <f>GETPIVOTDATA("Count of Brinnel Complete",'100% PVT'!$A$3,"Joint Type","BW","Stamp Number",G13)</f>
        <v>#REF!</v>
      </c>
      <c r="DA13" s="11" t="e">
        <f t="shared" si="33"/>
        <v>#REF!</v>
      </c>
      <c r="DB13" s="8" t="e">
        <f>GETPIVOTDATA("Count of Weld Number",'100% PVT'!$A$3,"Joint Type","SW","Stamp Number",G13)</f>
        <v>#REF!</v>
      </c>
      <c r="DC13" s="8" t="e">
        <f>GETPIVOTDATA("Count of RT DATE",'100% PVT'!$A$3,"Joint Type","SW","Stamp Number",G13)</f>
        <v>#REF!</v>
      </c>
      <c r="DD13" s="8" t="e">
        <f>GETPIVOTDATA("Count of RT Rejected",'100% PVT'!$A$3,"Joint Type","SW","Stamp Number",G13)</f>
        <v>#REF!</v>
      </c>
      <c r="DE13" s="11" t="e">
        <f t="shared" si="15"/>
        <v>#REF!</v>
      </c>
      <c r="DF13" s="8" t="e">
        <f>GETPIVOTDATA("Count of PT / MT Final",'100% PVT'!$A$3,"Joint Type","SW","Stamp Number",G13)</f>
        <v>#REF!</v>
      </c>
      <c r="DG13" s="11" t="e">
        <f t="shared" si="34"/>
        <v>#REF!</v>
      </c>
      <c r="DH13" s="8" t="e">
        <f>GETPIVOTDATA("Count of Brinnel Complete",'100% PVT'!$A$3,"Joint Type","SW","Stamp Number",G13)</f>
        <v>#REF!</v>
      </c>
      <c r="DI13" s="11" t="e">
        <f t="shared" si="35"/>
        <v>#REF!</v>
      </c>
      <c r="DJ13" s="8" t="e">
        <f>GETPIVOTDATA("Count of Weld Number",'100% PVT'!$A$3,"Joint Type","O-Let","Stamp Number",G13)</f>
        <v>#REF!</v>
      </c>
      <c r="DK13" s="8" t="e">
        <f>GETPIVOTDATA("Count of PT / MT Final",'100% PVT'!$A$3,"Joint Type","O-Let","Stamp Number",G13)</f>
        <v>#REF!</v>
      </c>
      <c r="DL13" s="11" t="e">
        <f t="shared" si="36"/>
        <v>#REF!</v>
      </c>
      <c r="DM13" s="8" t="e">
        <f>GETPIVOTDATA("Count of Weld Number",'100% PVT'!$A$3,"Joint Type","Fillet","Stamp Number",G13)</f>
        <v>#REF!</v>
      </c>
      <c r="DN13" s="8" t="e">
        <f>GETPIVOTDATA("Count of PT / MT Final",'100% PVT'!$A$3,"Joint Type","Fillet","Stamp Number",G13)</f>
        <v>#REF!</v>
      </c>
      <c r="DO13" s="10" t="e">
        <f t="shared" si="37"/>
        <v>#REF!</v>
      </c>
      <c r="DP13" s="129"/>
      <c r="DQ13" s="129"/>
      <c r="DR13" s="129"/>
      <c r="DS13" s="129"/>
      <c r="DT13" s="129"/>
      <c r="DU13" s="129"/>
      <c r="DV13" s="129"/>
      <c r="DW13" s="129"/>
      <c r="DX13" s="129"/>
      <c r="DY13" s="129"/>
      <c r="DZ13" s="129"/>
      <c r="EA13" s="129"/>
      <c r="EB13" s="129"/>
      <c r="EC13" s="129"/>
      <c r="ED13" s="129"/>
      <c r="EE13" s="129"/>
      <c r="EF13" s="129"/>
      <c r="EG13" s="129"/>
      <c r="EH13" s="129"/>
      <c r="EI13" s="129"/>
      <c r="EJ13" s="129"/>
      <c r="EK13" s="129"/>
      <c r="EL13" s="129"/>
      <c r="EM13" s="129"/>
      <c r="EN13" s="129"/>
      <c r="EO13" s="129"/>
      <c r="EP13" s="129"/>
      <c r="EQ13" s="129"/>
    </row>
    <row r="14" spans="1:147" s="34" customFormat="1" ht="12.75" hidden="1" customHeight="1">
      <c r="A14" s="129"/>
      <c r="B14" s="5" t="s">
        <v>32</v>
      </c>
      <c r="C14" s="6"/>
      <c r="D14" s="1" t="str">
        <f t="shared" si="0"/>
        <v>Yes</v>
      </c>
      <c r="E14" s="6"/>
      <c r="F14" s="42">
        <f>'WELDER ROSTER'!H5</f>
        <v>0</v>
      </c>
      <c r="G14" s="99">
        <f>'WELDER ROSTER'!I5</f>
        <v>0</v>
      </c>
      <c r="H14" s="9" t="e">
        <f>GETPIVOTDATA("Count of Weld Number",'5% PVT'!$A$3,"Joint Type","BW","Stamp Number",G14)</f>
        <v>#REF!</v>
      </c>
      <c r="I14" s="8" t="e">
        <f>GETPIVOTDATA("Count of RT DATE",'5% PVT'!$A$4,"Joint Type","BW","Stamp Number",G14)</f>
        <v>#REF!</v>
      </c>
      <c r="J14" s="8" t="e">
        <f>GETPIVOTDATA("Count of RT Rejected",'5% PVT'!$A$4,"Joint Type","BW","Stamp Number",G14)</f>
        <v>#REF!</v>
      </c>
      <c r="K14" s="11" t="e">
        <f t="shared" si="1"/>
        <v>#REF!</v>
      </c>
      <c r="L14" s="8" t="e">
        <f>GETPIVOTDATA("Count of Weld Number",'5% PVT'!$A$3,"Joint Type","Fillet","Stamp Number",G14)</f>
        <v>#REF!</v>
      </c>
      <c r="M14" s="8" t="e">
        <f>GETPIVOTDATA("Count of PT / MT Final",'5% PVT'!$A$3,"Joint Type","Fillet","Stamp Number",G14)</f>
        <v>#REF!</v>
      </c>
      <c r="N14" s="11" t="e">
        <f t="shared" si="38"/>
        <v>#REF!</v>
      </c>
      <c r="O14" s="8" t="e">
        <f>GETPIVOTDATA("Count of Weld Number",'5% PVT'!$A$4,"Joint Type","SW","Stamp Number",G14)</f>
        <v>#REF!</v>
      </c>
      <c r="P14" s="8" t="e">
        <f>GETPIVOTDATA("Count of RT DATE",'5% PVT'!$A$4,"Joint Type","SW","Stamp Number",G14)</f>
        <v>#REF!</v>
      </c>
      <c r="Q14" s="8" t="e">
        <f>GETPIVOTDATA("Count of RT Rejected",'5% PVT'!$A$4,"Joint Type","O-Let","Stamp Number",G14)</f>
        <v>#REF!</v>
      </c>
      <c r="R14" s="11" t="e">
        <f t="shared" si="2"/>
        <v>#REF!</v>
      </c>
      <c r="S14" s="8" t="e">
        <f>GETPIVOTDATA("Count of PT / MT Final",'5% PVT'!$A$3,"Joint Type","SW","Stamp Number",G14)</f>
        <v>#REF!</v>
      </c>
      <c r="T14" s="11" t="e">
        <f t="shared" si="39"/>
        <v>#REF!</v>
      </c>
      <c r="U14" s="8" t="e">
        <f>GETPIVOTDATA("Count of Weld Number",'5% PVT'!$A$3,"Joint Type","O-Let","Stamp Number",G14)</f>
        <v>#REF!</v>
      </c>
      <c r="V14" s="8" t="e">
        <f>GETPIVOTDATA("Count of PT / MT Final",'5% PVT'!$A$3,"Joint Type","O-Let","Stamp Number",G14)</f>
        <v>#REF!</v>
      </c>
      <c r="W14" s="10" t="e">
        <f t="shared" si="40"/>
        <v>#REF!</v>
      </c>
      <c r="X14" s="87" t="e">
        <f>GETPIVOTDATA("Count of Weld Number",'10% PVT'!$A$3,"Joint Type","BW","Stamp Number",G14)</f>
        <v>#REF!</v>
      </c>
      <c r="Y14" s="8" t="e">
        <f>GETPIVOTDATA("Count of RT DATE",'10% PVT'!$A$3,"Joint Type","BW","Stamp Number",G14)</f>
        <v>#REF!</v>
      </c>
      <c r="Z14" s="8" t="e">
        <f>GETPIVOTDATA("Count of RT Rejected",'10% PVT'!$A$3,"Joint Type","BW","Stamp Number",G14)</f>
        <v>#REF!</v>
      </c>
      <c r="AA14" s="4" t="e">
        <f t="shared" si="3"/>
        <v>#REF!</v>
      </c>
      <c r="AB14" s="8" t="e">
        <f>GETPIVOTDATA("Count of Weld Number",'10% PVT'!$A$3,"Joint Type","Fillet","Stamp Number",G14)</f>
        <v>#REF!</v>
      </c>
      <c r="AC14" s="8" t="e">
        <f>GETPIVOTDATA("Count of PT / MT Final",'10% PVT'!$A$3,"Joint Type","Fillet","Stamp Number",G14)</f>
        <v>#REF!</v>
      </c>
      <c r="AD14" s="4" t="e">
        <f t="shared" si="4"/>
        <v>#REF!</v>
      </c>
      <c r="AE14" s="8" t="e">
        <f>GETPIVOTDATA("Count of Weld Number",'10% PVT'!$A$4,"Joint Type","SW","Stamp Number",G14)</f>
        <v>#REF!</v>
      </c>
      <c r="AF14" s="8" t="e">
        <f>GETPIVOTDATA("Count of RT DATE",'10% PVT'!$A$3,"Joint Type","SW","Stamp Number",G14)</f>
        <v>#REF!</v>
      </c>
      <c r="AG14" s="8" t="e">
        <f>GETPIVOTDATA("Count of RT Rejected",'10% PVT'!$A$3,"Joint Type","SW","Stamp Number",G14)</f>
        <v>#REF!</v>
      </c>
      <c r="AH14" s="4" t="e">
        <f t="shared" si="5"/>
        <v>#REF!</v>
      </c>
      <c r="AI14" s="8" t="e">
        <f>GETPIVOTDATA("Count of PT / MT Final",'10% PVT'!$A$3,"Joint Type","SW","Stamp Number",G14)</f>
        <v>#REF!</v>
      </c>
      <c r="AJ14" s="4" t="e">
        <f t="shared" si="6"/>
        <v>#REF!</v>
      </c>
      <c r="AK14" s="8" t="e">
        <f>GETPIVOTDATA("Count of Weld Number",'10% PVT'!$A$3,"Joint Type","O-Let","Stamp Number",G14)</f>
        <v>#REF!</v>
      </c>
      <c r="AL14" s="8" t="e">
        <f>GETPIVOTDATA("Count of PT / MT Final",'10% PVT'!$A$3,"Joint Type","O-Let","Stamp Number",G14)</f>
        <v>#REF!</v>
      </c>
      <c r="AM14" s="78" t="e">
        <f t="shared" si="7"/>
        <v>#REF!</v>
      </c>
      <c r="AN14" s="87" t="e">
        <f>GETPIVOTDATA("Count of Weld Number",'20% PVT'!$A$3,"Joint Type","BW","Stamp Number",G14)</f>
        <v>#REF!</v>
      </c>
      <c r="AO14" s="8" t="e">
        <f>GETPIVOTDATA("Count of RT DATE",'20% PVT'!$A$3,"Joint Type","BW","Stamp Number",G14)</f>
        <v>#REF!</v>
      </c>
      <c r="AP14" s="8" t="e">
        <f>GETPIVOTDATA("Count of RT Rejected",'20% PVT'!$A$3,"Joint Type","BW","Stamp Number",G14)</f>
        <v>#REF!</v>
      </c>
      <c r="AQ14" s="4" t="e">
        <f t="shared" si="8"/>
        <v>#REF!</v>
      </c>
      <c r="AR14" s="8" t="e">
        <f>GETPIVOTDATA("Count of Brinnel Complete",'20% PVT'!$A$3,"Joint Type","BW","Stamp Number",G14)</f>
        <v>#REF!</v>
      </c>
      <c r="AS14" s="4" t="e">
        <f t="shared" si="19"/>
        <v>#REF!</v>
      </c>
      <c r="AT14" s="8" t="e">
        <f>GETPIVOTDATA("Count of Weld Number",'20% PVT'!$A$3,"Joint Type","SW","Stamp Number",G14)</f>
        <v>#REF!</v>
      </c>
      <c r="AU14" s="8" t="e">
        <f>GETPIVOTDATA("Count of RT DATE",'20% PVT'!$A$3,"Joint Type","SW","Stamp Number",G14)</f>
        <v>#REF!</v>
      </c>
      <c r="AV14" s="8" t="e">
        <f>GETPIVOTDATA("Count of RT Rejected",'20% PVT'!$A$3,"Joint Type","SW","Stamp Number",G14)</f>
        <v>#REF!</v>
      </c>
      <c r="AW14" s="4" t="e">
        <f t="shared" si="9"/>
        <v>#REF!</v>
      </c>
      <c r="AX14" s="8" t="e">
        <f>GETPIVOTDATA("Count of PT / MT Final",'20% PVT'!$A$3,"Joint Type","SW","Stamp Number",G14)</f>
        <v>#REF!</v>
      </c>
      <c r="AY14" s="4" t="e">
        <f t="shared" si="20"/>
        <v>#REF!</v>
      </c>
      <c r="AZ14" s="8" t="e">
        <f>GETPIVOTDATA("Count of Brinnel Complete",'20% PVT'!$A$3,"Joint Type","SW","Stamp Number",G14)</f>
        <v>#REF!</v>
      </c>
      <c r="BA14" s="4" t="e">
        <f t="shared" si="21"/>
        <v>#REF!</v>
      </c>
      <c r="BB14" s="8" t="e">
        <f>GETPIVOTDATA("Count of Weld Number",'20% PVT'!$A$3,"Joint Type","O-Let","Stamp Number",G14)</f>
        <v>#REF!</v>
      </c>
      <c r="BC14" s="8" t="e">
        <f>GETPIVOTDATA("Count of PT / MT Final",'20% PVT'!$A$3,"Joint Type","O-Let","Stamp Number",G14)</f>
        <v>#REF!</v>
      </c>
      <c r="BD14" s="4" t="e">
        <f t="shared" si="22"/>
        <v>#REF!</v>
      </c>
      <c r="BE14" s="8" t="e">
        <f>GETPIVOTDATA("Count of Weld Number",'20% PVT'!$A$3,"Joint Type","Fillet","Stamp Number",G14)</f>
        <v>#REF!</v>
      </c>
      <c r="BF14" s="8" t="e">
        <f>GETPIVOTDATA("Count of PT / MT Final",'20% PVT'!$A$3,"Joint Type","Fillet","Stamp Number",G14)</f>
        <v>#REF!</v>
      </c>
      <c r="BG14" s="78" t="e">
        <f t="shared" si="23"/>
        <v>#REF!</v>
      </c>
      <c r="BH14" s="87" t="e">
        <f>GETPIVOTDATA("Count of Weld Number",'25% PVT'!$A$3,"Joint Type","BW","Stamp Number",G14)</f>
        <v>#REF!</v>
      </c>
      <c r="BI14" s="8" t="e">
        <f>GETPIVOTDATA("Count of RT DATE",'25% PVT'!$A$3,"Joint Type","BW","Stamp Number",G14)</f>
        <v>#REF!</v>
      </c>
      <c r="BJ14" s="8" t="e">
        <f>GETPIVOTDATA("Count of RT Rejected",'25% PVT'!$A$3,"Joint Type","BW","Stamp Number",G14)</f>
        <v>#REF!</v>
      </c>
      <c r="BK14" s="11" t="e">
        <f t="shared" si="10"/>
        <v>#REF!</v>
      </c>
      <c r="BL14" s="8" t="e">
        <f>GETPIVOTDATA("Count of Brinnel Complete",'25% PVT'!$A$3,"Joint Type","BW","Stamp Number",G14)</f>
        <v>#REF!</v>
      </c>
      <c r="BM14" s="11" t="e">
        <f t="shared" si="41"/>
        <v>#REF!</v>
      </c>
      <c r="BN14" s="8" t="e">
        <f>GETPIVOTDATA("Count of Weld Number",'25% PVT'!$A$3,"Joint Type","SW","Stamp Number",G14)</f>
        <v>#REF!</v>
      </c>
      <c r="BO14" s="8" t="e">
        <f>GETPIVOTDATA("Count of RT DATE",'25% PVT'!$A$3,"Joint Type","SW","Stamp Number",G14)</f>
        <v>#REF!</v>
      </c>
      <c r="BP14" s="8" t="e">
        <f>GETPIVOTDATA("Count of RT Rejected",'25% PVT'!$A$3,"Joint Type","SW","Stamp Number",G14)</f>
        <v>#REF!</v>
      </c>
      <c r="BQ14" s="11" t="e">
        <f t="shared" si="11"/>
        <v>#REF!</v>
      </c>
      <c r="BR14" s="8" t="e">
        <f>GETPIVOTDATA("Count of PT / MT Final",'25% PVT'!$A$3,"Joint Type","SW","Stamp Number",G14)</f>
        <v>#REF!</v>
      </c>
      <c r="BS14" s="11" t="e">
        <f t="shared" si="24"/>
        <v>#REF!</v>
      </c>
      <c r="BT14" s="8" t="e">
        <f>GETPIVOTDATA("Count of Brinnel Complete",'25% PVT'!$A$3,"Joint Type","SW","Stamp Number",G14)</f>
        <v>#REF!</v>
      </c>
      <c r="BU14" s="11" t="e">
        <f t="shared" si="25"/>
        <v>#REF!</v>
      </c>
      <c r="BV14" s="8" t="e">
        <f>GETPIVOTDATA("Count of Weld Number",'25% PVT'!$A$3,"Joint Type","O-Let","Stamp Number",G14)</f>
        <v>#REF!</v>
      </c>
      <c r="BW14" s="8" t="e">
        <f>GETPIVOTDATA("Count of PT / MT Final",'25% PVT'!$A$3,"Joint Type","O-Let","Stamp Number",G14)</f>
        <v>#REF!</v>
      </c>
      <c r="BX14" s="11" t="e">
        <f t="shared" si="26"/>
        <v>#REF!</v>
      </c>
      <c r="BY14" s="8" t="e">
        <f>GETPIVOTDATA("Count of Weld Number",'25% PVT'!$A$3,"Joint Type","Fillet","Stamp Number",G14)</f>
        <v>#REF!</v>
      </c>
      <c r="BZ14" s="8" t="e">
        <f>GETPIVOTDATA("Count of PT / MT Final",'25% PVT'!$A$3,"Joint Type","Fillet","Stamp Number",G14)</f>
        <v>#REF!</v>
      </c>
      <c r="CA14" s="10" t="e">
        <f t="shared" si="27"/>
        <v>#REF!</v>
      </c>
      <c r="CB14" s="87" t="e">
        <f>GETPIVOTDATA("Count of Weld Number",'50% PVT'!$A$3,"Joint Type","BW","Stamp Number",G14)</f>
        <v>#REF!</v>
      </c>
      <c r="CC14" s="8" t="e">
        <f>GETPIVOTDATA("Count of RT DATE",'50% PVT'!$A$3,"Joint Type","BW","Stamp Number",G14)</f>
        <v>#REF!</v>
      </c>
      <c r="CD14" s="8" t="e">
        <f>GETPIVOTDATA("Count of RT Rejected",'50% PVT'!$A$3,"Joint Type","BW","Stamp Number",G14)</f>
        <v>#REF!</v>
      </c>
      <c r="CE14" s="11" t="e">
        <f t="shared" si="12"/>
        <v>#REF!</v>
      </c>
      <c r="CF14" s="8" t="e">
        <f>GETPIVOTDATA("Count of Brinnel Complete",'50% PVT'!$A$3,"Joint Type","BW","Stamp Number",G14)</f>
        <v>#REF!</v>
      </c>
      <c r="CG14" s="8" t="e">
        <f t="shared" si="28"/>
        <v>#REF!</v>
      </c>
      <c r="CH14" s="8" t="e">
        <f>GETPIVOTDATA("Count of Weld Number",'50% PVT'!$A$3,"Joint Type","SW","Stamp Number",G14)</f>
        <v>#REF!</v>
      </c>
      <c r="CI14" s="8" t="e">
        <f>GETPIVOTDATA("Count of RT DATE",'50% PVT'!$A$3,"Joint Type","SW","Stamp Number",G14)</f>
        <v>#REF!</v>
      </c>
      <c r="CJ14" s="8" t="e">
        <f>GETPIVOTDATA("Count of RT Rejected",'50% PVT'!$A$3,"Joint Type","SW","Stamp Number",G14)</f>
        <v>#REF!</v>
      </c>
      <c r="CK14" s="11" t="e">
        <f t="shared" si="13"/>
        <v>#REF!</v>
      </c>
      <c r="CL14" s="8" t="e">
        <f>GETPIVOTDATA("Count of PT / MT Final",'50% PVT'!$A$3,"Joint Type","SW","Stamp Number",G14)</f>
        <v>#REF!</v>
      </c>
      <c r="CM14" s="8" t="e">
        <f t="shared" si="29"/>
        <v>#REF!</v>
      </c>
      <c r="CN14" s="8" t="e">
        <f>GETPIVOTDATA("Count of Brinnel Complete",'50% PVT'!$A$3,"Joint Type","SW","Stamp Number",G14)</f>
        <v>#REF!</v>
      </c>
      <c r="CO14" s="8" t="e">
        <f t="shared" si="30"/>
        <v>#REF!</v>
      </c>
      <c r="CP14" s="8" t="e">
        <f>GETPIVOTDATA("Count of Weld Number",'50% PVT'!$A$3,"Joint Type","O-Let","Stamp Number",G14)</f>
        <v>#REF!</v>
      </c>
      <c r="CQ14" s="8" t="e">
        <f>GETPIVOTDATA("Count of PT / MT Final",'50% PVT'!$A$3,"Joint Type","O-Let","Stamp Number",G14)</f>
        <v>#REF!</v>
      </c>
      <c r="CR14" s="4" t="e">
        <f t="shared" si="31"/>
        <v>#REF!</v>
      </c>
      <c r="CS14" s="8" t="e">
        <f>GETPIVOTDATA("Count of Weld Number",'50% PVT'!$A$3,"Joint Type","Fillet","Stamp Number",G14)</f>
        <v>#REF!</v>
      </c>
      <c r="CT14" s="8" t="e">
        <f>GETPIVOTDATA("Count of PT / MT Final",'50% PVT'!$A$3,"Joint Type","Fillet","Stamp Number",G14)</f>
        <v>#REF!</v>
      </c>
      <c r="CU14" s="78" t="e">
        <f t="shared" si="32"/>
        <v>#REF!</v>
      </c>
      <c r="CV14" s="87" t="e">
        <f>GETPIVOTDATA("Count of Weld Number",'100% PVT'!$A$3,"Joint Type","BW","Stamp Number",G14)</f>
        <v>#REF!</v>
      </c>
      <c r="CW14" s="8" t="e">
        <f>GETPIVOTDATA("Count of RT DATE",'100% PVT'!$A$3,"Joint Type","BW","Stamp Number",G14)</f>
        <v>#REF!</v>
      </c>
      <c r="CX14" s="8" t="e">
        <f>GETPIVOTDATA("Count of RT Rejected",'100% PVT'!$A$3,"Joint Type","BW","Stamp Number",G14)</f>
        <v>#REF!</v>
      </c>
      <c r="CY14" s="11" t="e">
        <f t="shared" si="14"/>
        <v>#REF!</v>
      </c>
      <c r="CZ14" s="8" t="e">
        <f>GETPIVOTDATA("Count of Brinnel Complete",'100% PVT'!$A$3,"Joint Type","BW","Stamp Number",G14)</f>
        <v>#REF!</v>
      </c>
      <c r="DA14" s="11" t="e">
        <f t="shared" si="33"/>
        <v>#REF!</v>
      </c>
      <c r="DB14" s="8" t="e">
        <f>GETPIVOTDATA("Count of Weld Number",'100% PVT'!$A$3,"Joint Type","SW","Stamp Number",G14)</f>
        <v>#REF!</v>
      </c>
      <c r="DC14" s="8" t="e">
        <f>GETPIVOTDATA("Count of RT DATE",'100% PVT'!$A$3,"Joint Type","SW","Stamp Number",G14)</f>
        <v>#REF!</v>
      </c>
      <c r="DD14" s="8" t="e">
        <f>GETPIVOTDATA("Count of RT Rejected",'100% PVT'!$A$3,"Joint Type","SW","Stamp Number",G14)</f>
        <v>#REF!</v>
      </c>
      <c r="DE14" s="11" t="e">
        <f t="shared" si="15"/>
        <v>#REF!</v>
      </c>
      <c r="DF14" s="8" t="e">
        <f>GETPIVOTDATA("Count of PT / MT Final",'100% PVT'!$A$3,"Joint Type","SW","Stamp Number",G14)</f>
        <v>#REF!</v>
      </c>
      <c r="DG14" s="11" t="e">
        <f t="shared" si="34"/>
        <v>#REF!</v>
      </c>
      <c r="DH14" s="8" t="e">
        <f>GETPIVOTDATA("Count of Brinnel Complete",'100% PVT'!$A$3,"Joint Type","SW","Stamp Number",G14)</f>
        <v>#REF!</v>
      </c>
      <c r="DI14" s="11" t="e">
        <f t="shared" si="35"/>
        <v>#REF!</v>
      </c>
      <c r="DJ14" s="8" t="e">
        <f>GETPIVOTDATA("Count of Weld Number",'100% PVT'!$A$3,"Joint Type","O-Let","Stamp Number",G14)</f>
        <v>#REF!</v>
      </c>
      <c r="DK14" s="8" t="e">
        <f>GETPIVOTDATA("Count of PT / MT Final",'100% PVT'!$A$3,"Joint Type","O-Let","Stamp Number",G14)</f>
        <v>#REF!</v>
      </c>
      <c r="DL14" s="11" t="e">
        <f t="shared" si="36"/>
        <v>#REF!</v>
      </c>
      <c r="DM14" s="8" t="e">
        <f>GETPIVOTDATA("Count of Weld Number",'100% PVT'!$A$3,"Joint Type","Fillet","Stamp Number",G14)</f>
        <v>#REF!</v>
      </c>
      <c r="DN14" s="8" t="e">
        <f>GETPIVOTDATA("Count of PT / MT Final",'100% PVT'!$A$3,"Joint Type","Fillet","Stamp Number",G14)</f>
        <v>#REF!</v>
      </c>
      <c r="DO14" s="10" t="e">
        <f t="shared" si="37"/>
        <v>#REF!</v>
      </c>
      <c r="DP14" s="129"/>
      <c r="DQ14" s="129"/>
      <c r="DR14" s="129"/>
      <c r="DS14" s="129"/>
      <c r="DT14" s="129"/>
      <c r="DU14" s="129"/>
      <c r="DV14" s="129"/>
      <c r="DW14" s="129"/>
      <c r="DX14" s="129"/>
      <c r="DY14" s="129"/>
      <c r="DZ14" s="129"/>
      <c r="EA14" s="129"/>
      <c r="EB14" s="129"/>
      <c r="EC14" s="129"/>
      <c r="ED14" s="129"/>
      <c r="EE14" s="129"/>
      <c r="EF14" s="129"/>
      <c r="EG14" s="129"/>
      <c r="EH14" s="129"/>
      <c r="EI14" s="129"/>
      <c r="EJ14" s="129"/>
      <c r="EK14" s="129"/>
      <c r="EL14" s="129"/>
      <c r="EM14" s="129"/>
      <c r="EN14" s="129"/>
      <c r="EO14" s="129"/>
      <c r="EP14" s="129"/>
      <c r="EQ14" s="129"/>
    </row>
    <row r="15" spans="1:147" s="34" customFormat="1" ht="12.75" hidden="1" customHeight="1">
      <c r="A15" s="129"/>
      <c r="B15" s="5" t="s">
        <v>32</v>
      </c>
      <c r="C15" s="6"/>
      <c r="D15" s="1" t="str">
        <f t="shared" si="0"/>
        <v>Yes</v>
      </c>
      <c r="E15" s="6"/>
      <c r="F15" s="42">
        <f>'WELDER ROSTER'!H12</f>
        <v>0</v>
      </c>
      <c r="G15" s="99">
        <f>'WELDER ROSTER'!I12</f>
        <v>0</v>
      </c>
      <c r="H15" s="9" t="e">
        <f>GETPIVOTDATA("Count of Weld Number",'5% PVT'!$A$3,"Joint Type","BW","Stamp Number",G15)</f>
        <v>#REF!</v>
      </c>
      <c r="I15" s="8" t="e">
        <f>GETPIVOTDATA("Count of RT DATE",'5% PVT'!$A$4,"Joint Type","BW","Stamp Number",G15)</f>
        <v>#REF!</v>
      </c>
      <c r="J15" s="8" t="e">
        <f>GETPIVOTDATA("Count of RT Rejected",'5% PVT'!$A$4,"Joint Type","BW","Stamp Number",G15)</f>
        <v>#REF!</v>
      </c>
      <c r="K15" s="11" t="e">
        <f t="shared" si="1"/>
        <v>#REF!</v>
      </c>
      <c r="L15" s="8" t="e">
        <f>GETPIVOTDATA("Count of Weld Number",'5% PVT'!$A$3,"Joint Type","Fillet","Stamp Number",G15)</f>
        <v>#REF!</v>
      </c>
      <c r="M15" s="8" t="e">
        <f>GETPIVOTDATA("Count of PT / MT Final",'5% PVT'!$A$3,"Joint Type","Fillet","Stamp Number",G15)</f>
        <v>#REF!</v>
      </c>
      <c r="N15" s="11" t="e">
        <f t="shared" si="38"/>
        <v>#REF!</v>
      </c>
      <c r="O15" s="8" t="e">
        <f>GETPIVOTDATA("Count of Weld Number",'5% PVT'!$A$4,"Joint Type","SW","Stamp Number",G15)</f>
        <v>#REF!</v>
      </c>
      <c r="P15" s="8" t="e">
        <f>GETPIVOTDATA("Count of RT DATE",'5% PVT'!$A$4,"Joint Type","SW","Stamp Number",G15)</f>
        <v>#REF!</v>
      </c>
      <c r="Q15" s="8" t="e">
        <f>GETPIVOTDATA("Count of RT Rejected",'5% PVT'!$A$4,"Joint Type","O-Let","Stamp Number",G15)</f>
        <v>#REF!</v>
      </c>
      <c r="R15" s="11" t="e">
        <f t="shared" si="2"/>
        <v>#REF!</v>
      </c>
      <c r="S15" s="8" t="e">
        <f>GETPIVOTDATA("Count of PT / MT Final",'5% PVT'!$A$3,"Joint Type","SW","Stamp Number",G15)</f>
        <v>#REF!</v>
      </c>
      <c r="T15" s="11" t="e">
        <f t="shared" si="39"/>
        <v>#REF!</v>
      </c>
      <c r="U15" s="8" t="e">
        <f>GETPIVOTDATA("Count of Weld Number",'5% PVT'!$A$3,"Joint Type","O-Let","Stamp Number",G15)</f>
        <v>#REF!</v>
      </c>
      <c r="V15" s="8" t="e">
        <f>GETPIVOTDATA("Count of PT / MT Final",'5% PVT'!$A$3,"Joint Type","O-Let","Stamp Number",G15)</f>
        <v>#REF!</v>
      </c>
      <c r="W15" s="10" t="e">
        <f t="shared" si="40"/>
        <v>#REF!</v>
      </c>
      <c r="X15" s="87" t="e">
        <f>GETPIVOTDATA("Count of Weld Number",'10% PVT'!$A$3,"Joint Type","BW","Stamp Number",G15)</f>
        <v>#REF!</v>
      </c>
      <c r="Y15" s="8" t="e">
        <f>GETPIVOTDATA("Count of RT DATE",'10% PVT'!$A$3,"Joint Type","BW","Stamp Number",G15)</f>
        <v>#REF!</v>
      </c>
      <c r="Z15" s="8" t="e">
        <f>GETPIVOTDATA("Count of RT Rejected",'10% PVT'!$A$3,"Joint Type","BW","Stamp Number",G15)</f>
        <v>#REF!</v>
      </c>
      <c r="AA15" s="4" t="e">
        <f t="shared" si="3"/>
        <v>#REF!</v>
      </c>
      <c r="AB15" s="8" t="e">
        <f>GETPIVOTDATA("Count of Weld Number",'10% PVT'!$A$3,"Joint Type","Fillet","Stamp Number",G15)</f>
        <v>#REF!</v>
      </c>
      <c r="AC15" s="8" t="e">
        <f>GETPIVOTDATA("Count of PT / MT Final",'10% PVT'!$A$3,"Joint Type","Fillet","Stamp Number",G15)</f>
        <v>#REF!</v>
      </c>
      <c r="AD15" s="4" t="e">
        <f t="shared" si="4"/>
        <v>#REF!</v>
      </c>
      <c r="AE15" s="8" t="e">
        <f>GETPIVOTDATA("Count of Weld Number",'10% PVT'!$A$4,"Joint Type","SW","Stamp Number",G15)</f>
        <v>#REF!</v>
      </c>
      <c r="AF15" s="8" t="e">
        <f>GETPIVOTDATA("Count of RT DATE",'10% PVT'!$A$3,"Joint Type","SW","Stamp Number",G15)</f>
        <v>#REF!</v>
      </c>
      <c r="AG15" s="8" t="e">
        <f>GETPIVOTDATA("Count of RT Rejected",'10% PVT'!$A$3,"Joint Type","SW","Stamp Number",G15)</f>
        <v>#REF!</v>
      </c>
      <c r="AH15" s="4" t="e">
        <f t="shared" si="5"/>
        <v>#REF!</v>
      </c>
      <c r="AI15" s="8" t="e">
        <f>GETPIVOTDATA("Count of PT / MT Final",'10% PVT'!$A$3,"Joint Type","SW","Stamp Number",G15)</f>
        <v>#REF!</v>
      </c>
      <c r="AJ15" s="4" t="e">
        <f t="shared" si="6"/>
        <v>#REF!</v>
      </c>
      <c r="AK15" s="8" t="e">
        <f>GETPIVOTDATA("Count of Weld Number",'10% PVT'!$A$3,"Joint Type","O-Let","Stamp Number",G15)</f>
        <v>#REF!</v>
      </c>
      <c r="AL15" s="8" t="e">
        <f>GETPIVOTDATA("Count of PT / MT Final",'10% PVT'!$A$3,"Joint Type","O-Let","Stamp Number",G15)</f>
        <v>#REF!</v>
      </c>
      <c r="AM15" s="78" t="e">
        <f t="shared" si="7"/>
        <v>#REF!</v>
      </c>
      <c r="AN15" s="87" t="e">
        <f>GETPIVOTDATA("Count of Weld Number",'20% PVT'!$A$3,"Joint Type","BW","Stamp Number",G15)</f>
        <v>#REF!</v>
      </c>
      <c r="AO15" s="8" t="e">
        <f>GETPIVOTDATA("Count of RT DATE",'20% PVT'!$A$3,"Joint Type","BW","Stamp Number",G15)</f>
        <v>#REF!</v>
      </c>
      <c r="AP15" s="8" t="e">
        <f>GETPIVOTDATA("Count of RT Rejected",'20% PVT'!$A$3,"Joint Type","BW","Stamp Number",G15)</f>
        <v>#REF!</v>
      </c>
      <c r="AQ15" s="4" t="e">
        <f t="shared" si="8"/>
        <v>#REF!</v>
      </c>
      <c r="AR15" s="8" t="e">
        <f>GETPIVOTDATA("Count of Brinnel Complete",'20% PVT'!$A$3,"Joint Type","BW","Stamp Number",G15)</f>
        <v>#REF!</v>
      </c>
      <c r="AS15" s="4" t="e">
        <f t="shared" si="19"/>
        <v>#REF!</v>
      </c>
      <c r="AT15" s="8" t="e">
        <f>GETPIVOTDATA("Count of Weld Number",'20% PVT'!$A$3,"Joint Type","SW","Stamp Number",G15)</f>
        <v>#REF!</v>
      </c>
      <c r="AU15" s="8" t="e">
        <f>GETPIVOTDATA("Count of RT DATE",'20% PVT'!$A$3,"Joint Type","SW","Stamp Number",G15)</f>
        <v>#REF!</v>
      </c>
      <c r="AV15" s="8" t="e">
        <f>GETPIVOTDATA("Count of RT Rejected",'20% PVT'!$A$3,"Joint Type","SW","Stamp Number",G15)</f>
        <v>#REF!</v>
      </c>
      <c r="AW15" s="4" t="e">
        <f t="shared" si="9"/>
        <v>#REF!</v>
      </c>
      <c r="AX15" s="8" t="e">
        <f>GETPIVOTDATA("Count of PT / MT Final",'20% PVT'!$A$3,"Joint Type","SW","Stamp Number",G15)</f>
        <v>#REF!</v>
      </c>
      <c r="AY15" s="4" t="e">
        <f t="shared" si="20"/>
        <v>#REF!</v>
      </c>
      <c r="AZ15" s="8" t="e">
        <f>GETPIVOTDATA("Count of Brinnel Complete",'20% PVT'!$A$3,"Joint Type","SW","Stamp Number",G15)</f>
        <v>#REF!</v>
      </c>
      <c r="BA15" s="4" t="e">
        <f t="shared" si="21"/>
        <v>#REF!</v>
      </c>
      <c r="BB15" s="8" t="e">
        <f>GETPIVOTDATA("Count of Weld Number",'20% PVT'!$A$3,"Joint Type","O-Let","Stamp Number",G15)</f>
        <v>#REF!</v>
      </c>
      <c r="BC15" s="8" t="e">
        <f>GETPIVOTDATA("Count of PT / MT Final",'20% PVT'!$A$3,"Joint Type","O-Let","Stamp Number",G15)</f>
        <v>#REF!</v>
      </c>
      <c r="BD15" s="4" t="e">
        <f t="shared" si="22"/>
        <v>#REF!</v>
      </c>
      <c r="BE15" s="8" t="e">
        <f>GETPIVOTDATA("Count of Weld Number",'20% PVT'!$A$3,"Joint Type","Fillet","Stamp Number",G15)</f>
        <v>#REF!</v>
      </c>
      <c r="BF15" s="8" t="e">
        <f>GETPIVOTDATA("Count of PT / MT Final",'20% PVT'!$A$3,"Joint Type","Fillet","Stamp Number",G15)</f>
        <v>#REF!</v>
      </c>
      <c r="BG15" s="78" t="e">
        <f t="shared" si="23"/>
        <v>#REF!</v>
      </c>
      <c r="BH15" s="87" t="e">
        <f>GETPIVOTDATA("Count of Weld Number",'25% PVT'!$A$3,"Joint Type","BW","Stamp Number",G15)</f>
        <v>#REF!</v>
      </c>
      <c r="BI15" s="8" t="e">
        <f>GETPIVOTDATA("Count of RT DATE",'25% PVT'!$A$3,"Joint Type","BW","Stamp Number",G15)</f>
        <v>#REF!</v>
      </c>
      <c r="BJ15" s="8" t="e">
        <f>GETPIVOTDATA("Count of RT Rejected",'25% PVT'!$A$3,"Joint Type","BW","Stamp Number",G15)</f>
        <v>#REF!</v>
      </c>
      <c r="BK15" s="11" t="e">
        <f t="shared" si="10"/>
        <v>#REF!</v>
      </c>
      <c r="BL15" s="8" t="e">
        <f>GETPIVOTDATA("Count of Brinnel Complete",'25% PVT'!$A$3,"Joint Type","BW","Stamp Number",G15)</f>
        <v>#REF!</v>
      </c>
      <c r="BM15" s="11" t="e">
        <f t="shared" si="41"/>
        <v>#REF!</v>
      </c>
      <c r="BN15" s="8" t="e">
        <f>GETPIVOTDATA("Count of Weld Number",'25% PVT'!$A$3,"Joint Type","SW","Stamp Number",G15)</f>
        <v>#REF!</v>
      </c>
      <c r="BO15" s="8" t="e">
        <f>GETPIVOTDATA("Count of RT DATE",'25% PVT'!$A$3,"Joint Type","SW","Stamp Number",G15)</f>
        <v>#REF!</v>
      </c>
      <c r="BP15" s="8" t="e">
        <f>GETPIVOTDATA("Count of RT Rejected",'25% PVT'!$A$3,"Joint Type","SW","Stamp Number",G15)</f>
        <v>#REF!</v>
      </c>
      <c r="BQ15" s="11" t="e">
        <f t="shared" si="11"/>
        <v>#REF!</v>
      </c>
      <c r="BR15" s="8" t="e">
        <f>GETPIVOTDATA("Count of PT / MT Final",'25% PVT'!$A$3,"Joint Type","SW","Stamp Number",G15)</f>
        <v>#REF!</v>
      </c>
      <c r="BS15" s="11" t="e">
        <f t="shared" si="24"/>
        <v>#REF!</v>
      </c>
      <c r="BT15" s="8" t="e">
        <f>GETPIVOTDATA("Count of Brinnel Complete",'25% PVT'!$A$3,"Joint Type","SW","Stamp Number",G15)</f>
        <v>#REF!</v>
      </c>
      <c r="BU15" s="11" t="e">
        <f t="shared" si="25"/>
        <v>#REF!</v>
      </c>
      <c r="BV15" s="8" t="e">
        <f>GETPIVOTDATA("Count of Weld Number",'25% PVT'!$A$3,"Joint Type","O-Let","Stamp Number",G15)</f>
        <v>#REF!</v>
      </c>
      <c r="BW15" s="8" t="e">
        <f>GETPIVOTDATA("Count of PT / MT Final",'25% PVT'!$A$3,"Joint Type","O-Let","Stamp Number",G15)</f>
        <v>#REF!</v>
      </c>
      <c r="BX15" s="11" t="e">
        <f t="shared" si="26"/>
        <v>#REF!</v>
      </c>
      <c r="BY15" s="8" t="e">
        <f>GETPIVOTDATA("Count of Weld Number",'25% PVT'!$A$3,"Joint Type","Fillet","Stamp Number",G15)</f>
        <v>#REF!</v>
      </c>
      <c r="BZ15" s="8" t="e">
        <f>GETPIVOTDATA("Count of PT / MT Final",'25% PVT'!$A$3,"Joint Type","Fillet","Stamp Number",G15)</f>
        <v>#REF!</v>
      </c>
      <c r="CA15" s="10" t="e">
        <f t="shared" si="27"/>
        <v>#REF!</v>
      </c>
      <c r="CB15" s="87" t="e">
        <f>GETPIVOTDATA("Count of Weld Number",'50% PVT'!$A$3,"Joint Type","BW","Stamp Number",G15)</f>
        <v>#REF!</v>
      </c>
      <c r="CC15" s="8" t="e">
        <f>GETPIVOTDATA("Count of RT DATE",'50% PVT'!$A$3,"Joint Type","BW","Stamp Number",G15)</f>
        <v>#REF!</v>
      </c>
      <c r="CD15" s="8" t="e">
        <f>GETPIVOTDATA("Count of RT Rejected",'50% PVT'!$A$3,"Joint Type","BW","Stamp Number",G15)</f>
        <v>#REF!</v>
      </c>
      <c r="CE15" s="11" t="e">
        <f t="shared" si="12"/>
        <v>#REF!</v>
      </c>
      <c r="CF15" s="8" t="e">
        <f>GETPIVOTDATA("Count of Brinnel Complete",'50% PVT'!$A$3,"Joint Type","BW","Stamp Number",G15)</f>
        <v>#REF!</v>
      </c>
      <c r="CG15" s="8" t="e">
        <f t="shared" si="28"/>
        <v>#REF!</v>
      </c>
      <c r="CH15" s="8" t="e">
        <f>GETPIVOTDATA("Count of Weld Number",'50% PVT'!$A$3,"Joint Type","SW","Stamp Number",G15)</f>
        <v>#REF!</v>
      </c>
      <c r="CI15" s="8" t="e">
        <f>GETPIVOTDATA("Count of RT DATE",'50% PVT'!$A$3,"Joint Type","SW","Stamp Number",G15)</f>
        <v>#REF!</v>
      </c>
      <c r="CJ15" s="8" t="e">
        <f>GETPIVOTDATA("Count of RT Rejected",'50% PVT'!$A$3,"Joint Type","SW","Stamp Number",G15)</f>
        <v>#REF!</v>
      </c>
      <c r="CK15" s="11" t="e">
        <f t="shared" si="13"/>
        <v>#REF!</v>
      </c>
      <c r="CL15" s="8" t="e">
        <f>GETPIVOTDATA("Count of PT / MT Final",'50% PVT'!$A$3,"Joint Type","SW","Stamp Number",G15)</f>
        <v>#REF!</v>
      </c>
      <c r="CM15" s="8" t="e">
        <f t="shared" si="29"/>
        <v>#REF!</v>
      </c>
      <c r="CN15" s="8" t="e">
        <f>GETPIVOTDATA("Count of Brinnel Complete",'50% PVT'!$A$3,"Joint Type","SW","Stamp Number",G15)</f>
        <v>#REF!</v>
      </c>
      <c r="CO15" s="8" t="e">
        <f t="shared" si="30"/>
        <v>#REF!</v>
      </c>
      <c r="CP15" s="8" t="e">
        <f>GETPIVOTDATA("Count of Weld Number",'50% PVT'!$A$3,"Joint Type","O-Let","Stamp Number",G15)</f>
        <v>#REF!</v>
      </c>
      <c r="CQ15" s="8" t="e">
        <f>GETPIVOTDATA("Count of PT / MT Final",'50% PVT'!$A$3,"Joint Type","O-Let","Stamp Number",G15)</f>
        <v>#REF!</v>
      </c>
      <c r="CR15" s="4" t="e">
        <f t="shared" si="31"/>
        <v>#REF!</v>
      </c>
      <c r="CS15" s="8" t="e">
        <f>GETPIVOTDATA("Count of Weld Number",'50% PVT'!$A$3,"Joint Type","Fillet","Stamp Number",G15)</f>
        <v>#REF!</v>
      </c>
      <c r="CT15" s="8" t="e">
        <f>GETPIVOTDATA("Count of PT / MT Final",'50% PVT'!$A$3,"Joint Type","Fillet","Stamp Number",G15)</f>
        <v>#REF!</v>
      </c>
      <c r="CU15" s="78" t="e">
        <f t="shared" si="32"/>
        <v>#REF!</v>
      </c>
      <c r="CV15" s="87" t="e">
        <f>GETPIVOTDATA("Count of Weld Number",'100% PVT'!$A$3,"Joint Type","BW","Stamp Number",G15)</f>
        <v>#REF!</v>
      </c>
      <c r="CW15" s="8" t="e">
        <f>GETPIVOTDATA("Count of RT DATE",'100% PVT'!$A$3,"Joint Type","BW","Stamp Number",G15)</f>
        <v>#REF!</v>
      </c>
      <c r="CX15" s="8" t="e">
        <f>GETPIVOTDATA("Count of RT Rejected",'100% PVT'!$A$3,"Joint Type","BW","Stamp Number",G15)</f>
        <v>#REF!</v>
      </c>
      <c r="CY15" s="11" t="e">
        <f t="shared" si="14"/>
        <v>#REF!</v>
      </c>
      <c r="CZ15" s="8" t="e">
        <f>GETPIVOTDATA("Count of Brinnel Complete",'100% PVT'!$A$3,"Joint Type","BW","Stamp Number",G15)</f>
        <v>#REF!</v>
      </c>
      <c r="DA15" s="11" t="e">
        <f t="shared" si="33"/>
        <v>#REF!</v>
      </c>
      <c r="DB15" s="8" t="e">
        <f>GETPIVOTDATA("Count of Weld Number",'100% PVT'!$A$3,"Joint Type","SW","Stamp Number",G15)</f>
        <v>#REF!</v>
      </c>
      <c r="DC15" s="8" t="e">
        <f>GETPIVOTDATA("Count of RT DATE",'100% PVT'!$A$3,"Joint Type","SW","Stamp Number",G15)</f>
        <v>#REF!</v>
      </c>
      <c r="DD15" s="8" t="e">
        <f>GETPIVOTDATA("Count of RT Rejected",'100% PVT'!$A$3,"Joint Type","SW","Stamp Number",G15)</f>
        <v>#REF!</v>
      </c>
      <c r="DE15" s="11" t="e">
        <f t="shared" si="15"/>
        <v>#REF!</v>
      </c>
      <c r="DF15" s="8" t="e">
        <f>GETPIVOTDATA("Count of PT / MT Final",'100% PVT'!$A$3,"Joint Type","SW","Stamp Number",G15)</f>
        <v>#REF!</v>
      </c>
      <c r="DG15" s="11" t="e">
        <f t="shared" si="34"/>
        <v>#REF!</v>
      </c>
      <c r="DH15" s="8" t="e">
        <f>GETPIVOTDATA("Count of Brinnel Complete",'100% PVT'!$A$3,"Joint Type","SW","Stamp Number",G15)</f>
        <v>#REF!</v>
      </c>
      <c r="DI15" s="11" t="e">
        <f t="shared" si="35"/>
        <v>#REF!</v>
      </c>
      <c r="DJ15" s="8" t="e">
        <f>GETPIVOTDATA("Count of Weld Number",'100% PVT'!$A$3,"Joint Type","O-Let","Stamp Number",G15)</f>
        <v>#REF!</v>
      </c>
      <c r="DK15" s="8" t="e">
        <f>GETPIVOTDATA("Count of PT / MT Final",'100% PVT'!$A$3,"Joint Type","O-Let","Stamp Number",G15)</f>
        <v>#REF!</v>
      </c>
      <c r="DL15" s="11" t="e">
        <f t="shared" si="36"/>
        <v>#REF!</v>
      </c>
      <c r="DM15" s="8" t="e">
        <f>GETPIVOTDATA("Count of Weld Number",'100% PVT'!$A$3,"Joint Type","Fillet","Stamp Number",G15)</f>
        <v>#REF!</v>
      </c>
      <c r="DN15" s="8" t="e">
        <f>GETPIVOTDATA("Count of PT / MT Final",'100% PVT'!$A$3,"Joint Type","Fillet","Stamp Number",G15)</f>
        <v>#REF!</v>
      </c>
      <c r="DO15" s="10" t="e">
        <f t="shared" si="37"/>
        <v>#REF!</v>
      </c>
      <c r="DP15" s="129"/>
      <c r="DQ15" s="129"/>
      <c r="DR15" s="129"/>
      <c r="DS15" s="129"/>
      <c r="DT15" s="129"/>
      <c r="DU15" s="129"/>
      <c r="DV15" s="129"/>
      <c r="DW15" s="129"/>
      <c r="DX15" s="129"/>
      <c r="DY15" s="129"/>
      <c r="DZ15" s="129"/>
      <c r="EA15" s="129"/>
      <c r="EB15" s="129"/>
      <c r="EC15" s="129"/>
      <c r="ED15" s="129"/>
      <c r="EE15" s="129"/>
      <c r="EF15" s="129"/>
      <c r="EG15" s="129"/>
      <c r="EH15" s="129"/>
      <c r="EI15" s="129"/>
      <c r="EJ15" s="129"/>
      <c r="EK15" s="129"/>
      <c r="EL15" s="129"/>
      <c r="EM15" s="129"/>
      <c r="EN15" s="129"/>
      <c r="EO15" s="129"/>
      <c r="EP15" s="129"/>
      <c r="EQ15" s="129"/>
    </row>
    <row r="16" spans="1:147" s="34" customFormat="1" ht="12.75" hidden="1" customHeight="1">
      <c r="A16" s="129"/>
      <c r="B16" s="5" t="s">
        <v>31</v>
      </c>
      <c r="C16" s="6"/>
      <c r="D16" s="1" t="str">
        <f t="shared" si="0"/>
        <v>Yes</v>
      </c>
      <c r="E16" s="6"/>
      <c r="F16" s="42">
        <f>'WELDER ROSTER'!B10</f>
        <v>0</v>
      </c>
      <c r="G16" s="99">
        <f>'WELDER ROSTER'!C10</f>
        <v>0</v>
      </c>
      <c r="H16" s="9" t="e">
        <f>GETPIVOTDATA("Count of Weld Number",'5% PVT'!$A$3,"Joint Type","BW","Stamp Number",G16)</f>
        <v>#REF!</v>
      </c>
      <c r="I16" s="8" t="e">
        <f>GETPIVOTDATA("Count of RT DATE",'5% PVT'!$A$4,"Joint Type","BW","Stamp Number",G16)</f>
        <v>#REF!</v>
      </c>
      <c r="J16" s="8" t="e">
        <f>GETPIVOTDATA("Count of RT Rejected",'5% PVT'!$A$4,"Joint Type","BW","Stamp Number",G16)</f>
        <v>#REF!</v>
      </c>
      <c r="K16" s="11" t="e">
        <f t="shared" si="1"/>
        <v>#REF!</v>
      </c>
      <c r="L16" s="8" t="e">
        <f>GETPIVOTDATA("Count of Weld Number",'5% PVT'!$A$3,"Joint Type","Fillet","Stamp Number",G16)</f>
        <v>#REF!</v>
      </c>
      <c r="M16" s="8" t="e">
        <f>GETPIVOTDATA("Count of PT / MT Final",'5% PVT'!$A$3,"Joint Type","Fillet","Stamp Number",G16)</f>
        <v>#REF!</v>
      </c>
      <c r="N16" s="11" t="e">
        <f t="shared" si="38"/>
        <v>#REF!</v>
      </c>
      <c r="O16" s="8" t="e">
        <f>GETPIVOTDATA("Count of Weld Number",'5% PVT'!$A$4,"Joint Type","SW","Stamp Number",G16)</f>
        <v>#REF!</v>
      </c>
      <c r="P16" s="8" t="e">
        <f>GETPIVOTDATA("Count of RT DATE",'5% PVT'!$A$4,"Joint Type","SW","Stamp Number",G16)</f>
        <v>#REF!</v>
      </c>
      <c r="Q16" s="8" t="e">
        <f>GETPIVOTDATA("Count of RT Rejected",'5% PVT'!$A$4,"Joint Type","O-Let","Stamp Number",G16)</f>
        <v>#REF!</v>
      </c>
      <c r="R16" s="11" t="e">
        <f t="shared" si="2"/>
        <v>#REF!</v>
      </c>
      <c r="S16" s="8" t="e">
        <f>GETPIVOTDATA("Count of PT / MT Final",'5% PVT'!$A$3,"Joint Type","SW","Stamp Number",G16)</f>
        <v>#REF!</v>
      </c>
      <c r="T16" s="11" t="e">
        <f t="shared" si="39"/>
        <v>#REF!</v>
      </c>
      <c r="U16" s="8" t="e">
        <f>GETPIVOTDATA("Count of Weld Number",'5% PVT'!$A$3,"Joint Type","O-Let","Stamp Number",G16)</f>
        <v>#REF!</v>
      </c>
      <c r="V16" s="8" t="e">
        <f>GETPIVOTDATA("Count of PT / MT Final",'5% PVT'!$A$3,"Joint Type","O-Let","Stamp Number",G16)</f>
        <v>#REF!</v>
      </c>
      <c r="W16" s="10" t="e">
        <f t="shared" si="40"/>
        <v>#REF!</v>
      </c>
      <c r="X16" s="87" t="e">
        <f>GETPIVOTDATA("Count of Weld Number",'10% PVT'!$A$3,"Joint Type","BW","Stamp Number",G16)</f>
        <v>#REF!</v>
      </c>
      <c r="Y16" s="8" t="e">
        <f>GETPIVOTDATA("Count of RT DATE",'10% PVT'!$A$3,"Joint Type","BW","Stamp Number",G16)</f>
        <v>#REF!</v>
      </c>
      <c r="Z16" s="8" t="e">
        <f>GETPIVOTDATA("Count of RT Rejected",'10% PVT'!$A$3,"Joint Type","BW","Stamp Number",G16)</f>
        <v>#REF!</v>
      </c>
      <c r="AA16" s="4" t="e">
        <f t="shared" si="3"/>
        <v>#REF!</v>
      </c>
      <c r="AB16" s="8" t="e">
        <f>GETPIVOTDATA("Count of Weld Number",'10% PVT'!$A$3,"Joint Type","Fillet","Stamp Number",G16)</f>
        <v>#REF!</v>
      </c>
      <c r="AC16" s="8" t="e">
        <f>GETPIVOTDATA("Count of PT / MT Final",'10% PVT'!$A$3,"Joint Type","Fillet","Stamp Number",G16)</f>
        <v>#REF!</v>
      </c>
      <c r="AD16" s="4" t="e">
        <f t="shared" si="4"/>
        <v>#REF!</v>
      </c>
      <c r="AE16" s="8" t="e">
        <f>GETPIVOTDATA("Count of Weld Number",'10% PVT'!$A$4,"Joint Type","SW","Stamp Number",G16)</f>
        <v>#REF!</v>
      </c>
      <c r="AF16" s="8" t="e">
        <f>GETPIVOTDATA("Count of RT DATE",'10% PVT'!$A$3,"Joint Type","SW","Stamp Number",G16)</f>
        <v>#REF!</v>
      </c>
      <c r="AG16" s="8" t="e">
        <f>GETPIVOTDATA("Count of RT Rejected",'10% PVT'!$A$3,"Joint Type","SW","Stamp Number",G16)</f>
        <v>#REF!</v>
      </c>
      <c r="AH16" s="4" t="e">
        <f t="shared" si="5"/>
        <v>#REF!</v>
      </c>
      <c r="AI16" s="8" t="e">
        <f>GETPIVOTDATA("Count of PT / MT Final",'10% PVT'!$A$3,"Joint Type","SW","Stamp Number",G16)</f>
        <v>#REF!</v>
      </c>
      <c r="AJ16" s="4" t="e">
        <f t="shared" si="6"/>
        <v>#REF!</v>
      </c>
      <c r="AK16" s="8" t="e">
        <f>GETPIVOTDATA("Count of Weld Number",'10% PVT'!$A$3,"Joint Type","O-Let","Stamp Number",G16)</f>
        <v>#REF!</v>
      </c>
      <c r="AL16" s="8" t="e">
        <f>GETPIVOTDATA("Count of PT / MT Final",'10% PVT'!$A$3,"Joint Type","O-Let","Stamp Number",G16)</f>
        <v>#REF!</v>
      </c>
      <c r="AM16" s="78" t="e">
        <f t="shared" si="7"/>
        <v>#REF!</v>
      </c>
      <c r="AN16" s="87" t="e">
        <f>GETPIVOTDATA("Count of Weld Number",'20% PVT'!$A$3,"Joint Type","BW","Stamp Number",G16)</f>
        <v>#REF!</v>
      </c>
      <c r="AO16" s="8" t="e">
        <f>GETPIVOTDATA("Count of RT DATE",'20% PVT'!$A$3,"Joint Type","BW","Stamp Number",G16)</f>
        <v>#REF!</v>
      </c>
      <c r="AP16" s="8" t="e">
        <f>GETPIVOTDATA("Count of RT Rejected",'20% PVT'!$A$3,"Joint Type","BW","Stamp Number",G16)</f>
        <v>#REF!</v>
      </c>
      <c r="AQ16" s="4" t="e">
        <f t="shared" si="8"/>
        <v>#REF!</v>
      </c>
      <c r="AR16" s="8" t="e">
        <f>GETPIVOTDATA("Count of Brinnel Complete",'20% PVT'!$A$3,"Joint Type","BW","Stamp Number",G16)</f>
        <v>#REF!</v>
      </c>
      <c r="AS16" s="4" t="e">
        <f t="shared" si="19"/>
        <v>#REF!</v>
      </c>
      <c r="AT16" s="8" t="e">
        <f>GETPIVOTDATA("Count of Weld Number",'20% PVT'!$A$3,"Joint Type","SW","Stamp Number",G16)</f>
        <v>#REF!</v>
      </c>
      <c r="AU16" s="8" t="e">
        <f>GETPIVOTDATA("Count of RT DATE",'20% PVT'!$A$3,"Joint Type","SW","Stamp Number",G16)</f>
        <v>#REF!</v>
      </c>
      <c r="AV16" s="8" t="e">
        <f>GETPIVOTDATA("Count of RT Rejected",'20% PVT'!$A$3,"Joint Type","SW","Stamp Number",G16)</f>
        <v>#REF!</v>
      </c>
      <c r="AW16" s="4" t="e">
        <f t="shared" si="9"/>
        <v>#REF!</v>
      </c>
      <c r="AX16" s="8" t="e">
        <f>GETPIVOTDATA("Count of PT / MT Final",'20% PVT'!$A$3,"Joint Type","SW","Stamp Number",G16)</f>
        <v>#REF!</v>
      </c>
      <c r="AY16" s="4" t="e">
        <f t="shared" si="20"/>
        <v>#REF!</v>
      </c>
      <c r="AZ16" s="8" t="e">
        <f>GETPIVOTDATA("Count of Brinnel Complete",'20% PVT'!$A$3,"Joint Type","SW","Stamp Number",G16)</f>
        <v>#REF!</v>
      </c>
      <c r="BA16" s="4" t="e">
        <f t="shared" si="21"/>
        <v>#REF!</v>
      </c>
      <c r="BB16" s="8" t="e">
        <f>GETPIVOTDATA("Count of Weld Number",'20% PVT'!$A$3,"Joint Type","O-Let","Stamp Number",G16)</f>
        <v>#REF!</v>
      </c>
      <c r="BC16" s="8" t="e">
        <f>GETPIVOTDATA("Count of PT / MT Final",'20% PVT'!$A$3,"Joint Type","O-Let","Stamp Number",G16)</f>
        <v>#REF!</v>
      </c>
      <c r="BD16" s="4" t="e">
        <f t="shared" si="22"/>
        <v>#REF!</v>
      </c>
      <c r="BE16" s="8" t="e">
        <f>GETPIVOTDATA("Count of Weld Number",'20% PVT'!$A$3,"Joint Type","Fillet","Stamp Number",G16)</f>
        <v>#REF!</v>
      </c>
      <c r="BF16" s="8" t="e">
        <f>GETPIVOTDATA("Count of PT / MT Final",'20% PVT'!$A$3,"Joint Type","Fillet","Stamp Number",G16)</f>
        <v>#REF!</v>
      </c>
      <c r="BG16" s="78" t="e">
        <f t="shared" si="23"/>
        <v>#REF!</v>
      </c>
      <c r="BH16" s="87" t="e">
        <f>GETPIVOTDATA("Count of Weld Number",'25% PVT'!$A$3,"Joint Type","BW","Stamp Number",G16)</f>
        <v>#REF!</v>
      </c>
      <c r="BI16" s="8" t="e">
        <f>GETPIVOTDATA("Count of RT DATE",'25% PVT'!$A$3,"Joint Type","BW","Stamp Number",G16)</f>
        <v>#REF!</v>
      </c>
      <c r="BJ16" s="8" t="e">
        <f>GETPIVOTDATA("Count of RT Rejected",'25% PVT'!$A$3,"Joint Type","BW","Stamp Number",G16)</f>
        <v>#REF!</v>
      </c>
      <c r="BK16" s="11" t="e">
        <f t="shared" si="10"/>
        <v>#REF!</v>
      </c>
      <c r="BL16" s="8" t="e">
        <f>GETPIVOTDATA("Count of Brinnel Complete",'25% PVT'!$A$3,"Joint Type","BW","Stamp Number",G16)</f>
        <v>#REF!</v>
      </c>
      <c r="BM16" s="11" t="e">
        <f t="shared" si="41"/>
        <v>#REF!</v>
      </c>
      <c r="BN16" s="8" t="e">
        <f>GETPIVOTDATA("Count of Weld Number",'25% PVT'!$A$3,"Joint Type","SW","Stamp Number",G16)</f>
        <v>#REF!</v>
      </c>
      <c r="BO16" s="8" t="e">
        <f>GETPIVOTDATA("Count of RT DATE",'25% PVT'!$A$3,"Joint Type","SW","Stamp Number",G16)</f>
        <v>#REF!</v>
      </c>
      <c r="BP16" s="8" t="e">
        <f>GETPIVOTDATA("Count of RT Rejected",'25% PVT'!$A$3,"Joint Type","SW","Stamp Number",G16)</f>
        <v>#REF!</v>
      </c>
      <c r="BQ16" s="11" t="e">
        <f t="shared" si="11"/>
        <v>#REF!</v>
      </c>
      <c r="BR16" s="8" t="e">
        <f>GETPIVOTDATA("Count of PT / MT Final",'25% PVT'!$A$3,"Joint Type","SW","Stamp Number",G16)</f>
        <v>#REF!</v>
      </c>
      <c r="BS16" s="11" t="e">
        <f t="shared" si="24"/>
        <v>#REF!</v>
      </c>
      <c r="BT16" s="8" t="e">
        <f>GETPIVOTDATA("Count of Brinnel Complete",'25% PVT'!$A$3,"Joint Type","SW","Stamp Number",G16)</f>
        <v>#REF!</v>
      </c>
      <c r="BU16" s="11" t="e">
        <f t="shared" si="25"/>
        <v>#REF!</v>
      </c>
      <c r="BV16" s="8" t="e">
        <f>GETPIVOTDATA("Count of Weld Number",'25% PVT'!$A$3,"Joint Type","O-Let","Stamp Number",G16)</f>
        <v>#REF!</v>
      </c>
      <c r="BW16" s="8" t="e">
        <f>GETPIVOTDATA("Count of PT / MT Final",'25% PVT'!$A$3,"Joint Type","O-Let","Stamp Number",G16)</f>
        <v>#REF!</v>
      </c>
      <c r="BX16" s="11" t="e">
        <f t="shared" si="26"/>
        <v>#REF!</v>
      </c>
      <c r="BY16" s="8" t="e">
        <f>GETPIVOTDATA("Count of Weld Number",'25% PVT'!$A$3,"Joint Type","Fillet","Stamp Number",G16)</f>
        <v>#REF!</v>
      </c>
      <c r="BZ16" s="8" t="e">
        <f>GETPIVOTDATA("Count of PT / MT Final",'25% PVT'!$A$3,"Joint Type","Fillet","Stamp Number",G16)</f>
        <v>#REF!</v>
      </c>
      <c r="CA16" s="10" t="e">
        <f t="shared" si="27"/>
        <v>#REF!</v>
      </c>
      <c r="CB16" s="87" t="e">
        <f>GETPIVOTDATA("Count of Weld Number",'50% PVT'!$A$3,"Joint Type","BW","Stamp Number",G16)</f>
        <v>#REF!</v>
      </c>
      <c r="CC16" s="8" t="e">
        <f>GETPIVOTDATA("Count of RT DATE",'50% PVT'!$A$3,"Joint Type","BW","Stamp Number",G16)</f>
        <v>#REF!</v>
      </c>
      <c r="CD16" s="8" t="e">
        <f>GETPIVOTDATA("Count of RT Rejected",'50% PVT'!$A$3,"Joint Type","BW","Stamp Number",G16)</f>
        <v>#REF!</v>
      </c>
      <c r="CE16" s="11" t="e">
        <f t="shared" si="12"/>
        <v>#REF!</v>
      </c>
      <c r="CF16" s="8" t="e">
        <f>GETPIVOTDATA("Count of Brinnel Complete",'50% PVT'!$A$3,"Joint Type","BW","Stamp Number",G16)</f>
        <v>#REF!</v>
      </c>
      <c r="CG16" s="8" t="e">
        <f t="shared" si="28"/>
        <v>#REF!</v>
      </c>
      <c r="CH16" s="8" t="e">
        <f>GETPIVOTDATA("Count of Weld Number",'50% PVT'!$A$3,"Joint Type","SW","Stamp Number",G16)</f>
        <v>#REF!</v>
      </c>
      <c r="CI16" s="8" t="e">
        <f>GETPIVOTDATA("Count of RT DATE",'50% PVT'!$A$3,"Joint Type","SW","Stamp Number",G16)</f>
        <v>#REF!</v>
      </c>
      <c r="CJ16" s="8" t="e">
        <f>GETPIVOTDATA("Count of RT Rejected",'50% PVT'!$A$3,"Joint Type","SW","Stamp Number",G16)</f>
        <v>#REF!</v>
      </c>
      <c r="CK16" s="11" t="e">
        <f t="shared" si="13"/>
        <v>#REF!</v>
      </c>
      <c r="CL16" s="8" t="e">
        <f>GETPIVOTDATA("Count of PT / MT Final",'50% PVT'!$A$3,"Joint Type","SW","Stamp Number",G16)</f>
        <v>#REF!</v>
      </c>
      <c r="CM16" s="8" t="e">
        <f t="shared" si="29"/>
        <v>#REF!</v>
      </c>
      <c r="CN16" s="8" t="e">
        <f>GETPIVOTDATA("Count of Brinnel Complete",'50% PVT'!$A$3,"Joint Type","SW","Stamp Number",G16)</f>
        <v>#REF!</v>
      </c>
      <c r="CO16" s="8" t="e">
        <f t="shared" si="30"/>
        <v>#REF!</v>
      </c>
      <c r="CP16" s="8" t="e">
        <f>GETPIVOTDATA("Count of Weld Number",'50% PVT'!$A$3,"Joint Type","O-Let","Stamp Number",G16)</f>
        <v>#REF!</v>
      </c>
      <c r="CQ16" s="8" t="e">
        <f>GETPIVOTDATA("Count of PT / MT Final",'50% PVT'!$A$3,"Joint Type","O-Let","Stamp Number",G16)</f>
        <v>#REF!</v>
      </c>
      <c r="CR16" s="4" t="e">
        <f t="shared" si="31"/>
        <v>#REF!</v>
      </c>
      <c r="CS16" s="8" t="e">
        <f>GETPIVOTDATA("Count of Weld Number",'50% PVT'!$A$3,"Joint Type","Fillet","Stamp Number",G16)</f>
        <v>#REF!</v>
      </c>
      <c r="CT16" s="8" t="e">
        <f>GETPIVOTDATA("Count of PT / MT Final",'50% PVT'!$A$3,"Joint Type","Fillet","Stamp Number",G16)</f>
        <v>#REF!</v>
      </c>
      <c r="CU16" s="78" t="e">
        <f t="shared" si="32"/>
        <v>#REF!</v>
      </c>
      <c r="CV16" s="87" t="e">
        <f>GETPIVOTDATA("Count of Weld Number",'100% PVT'!$A$3,"Joint Type","BW","Stamp Number",G16)</f>
        <v>#REF!</v>
      </c>
      <c r="CW16" s="8" t="e">
        <f>GETPIVOTDATA("Count of RT DATE",'100% PVT'!$A$3,"Joint Type","BW","Stamp Number",G16)</f>
        <v>#REF!</v>
      </c>
      <c r="CX16" s="8" t="e">
        <f>GETPIVOTDATA("Count of RT Rejected",'100% PVT'!$A$3,"Joint Type","BW","Stamp Number",G16)</f>
        <v>#REF!</v>
      </c>
      <c r="CY16" s="11" t="e">
        <f t="shared" si="14"/>
        <v>#REF!</v>
      </c>
      <c r="CZ16" s="8" t="e">
        <f>GETPIVOTDATA("Count of Brinnel Complete",'100% PVT'!$A$3,"Joint Type","BW","Stamp Number",G16)</f>
        <v>#REF!</v>
      </c>
      <c r="DA16" s="11" t="e">
        <f t="shared" si="33"/>
        <v>#REF!</v>
      </c>
      <c r="DB16" s="8" t="e">
        <f>GETPIVOTDATA("Count of Weld Number",'100% PVT'!$A$3,"Joint Type","SW","Stamp Number",G16)</f>
        <v>#REF!</v>
      </c>
      <c r="DC16" s="8" t="e">
        <f>GETPIVOTDATA("Count of RT DATE",'100% PVT'!$A$3,"Joint Type","SW","Stamp Number",G16)</f>
        <v>#REF!</v>
      </c>
      <c r="DD16" s="8" t="e">
        <f>GETPIVOTDATA("Count of RT Rejected",'100% PVT'!$A$3,"Joint Type","SW","Stamp Number",G16)</f>
        <v>#REF!</v>
      </c>
      <c r="DE16" s="11" t="e">
        <f t="shared" si="15"/>
        <v>#REF!</v>
      </c>
      <c r="DF16" s="8" t="e">
        <f>GETPIVOTDATA("Count of PT / MT Final",'100% PVT'!$A$3,"Joint Type","SW","Stamp Number",G16)</f>
        <v>#REF!</v>
      </c>
      <c r="DG16" s="11" t="e">
        <f t="shared" si="34"/>
        <v>#REF!</v>
      </c>
      <c r="DH16" s="8" t="e">
        <f>GETPIVOTDATA("Count of Brinnel Complete",'100% PVT'!$A$3,"Joint Type","SW","Stamp Number",G16)</f>
        <v>#REF!</v>
      </c>
      <c r="DI16" s="11" t="e">
        <f t="shared" si="35"/>
        <v>#REF!</v>
      </c>
      <c r="DJ16" s="8" t="e">
        <f>GETPIVOTDATA("Count of Weld Number",'100% PVT'!$A$3,"Joint Type","O-Let","Stamp Number",G16)</f>
        <v>#REF!</v>
      </c>
      <c r="DK16" s="8" t="e">
        <f>GETPIVOTDATA("Count of PT / MT Final",'100% PVT'!$A$3,"Joint Type","O-Let","Stamp Number",G16)</f>
        <v>#REF!</v>
      </c>
      <c r="DL16" s="11" t="e">
        <f t="shared" si="36"/>
        <v>#REF!</v>
      </c>
      <c r="DM16" s="8" t="e">
        <f>GETPIVOTDATA("Count of Weld Number",'100% PVT'!$A$3,"Joint Type","Fillet","Stamp Number",G16)</f>
        <v>#REF!</v>
      </c>
      <c r="DN16" s="8" t="e">
        <f>GETPIVOTDATA("Count of PT / MT Final",'100% PVT'!$A$3,"Joint Type","Fillet","Stamp Number",G16)</f>
        <v>#REF!</v>
      </c>
      <c r="DO16" s="10" t="e">
        <f t="shared" si="37"/>
        <v>#REF!</v>
      </c>
      <c r="DP16" s="129"/>
      <c r="DQ16" s="129"/>
      <c r="DR16" s="129"/>
      <c r="DS16" s="129"/>
      <c r="DT16" s="129"/>
      <c r="DU16" s="129"/>
      <c r="DV16" s="129"/>
      <c r="DW16" s="129"/>
      <c r="DX16" s="129"/>
      <c r="DY16" s="129"/>
      <c r="DZ16" s="129"/>
      <c r="EA16" s="129"/>
      <c r="EB16" s="129"/>
      <c r="EC16" s="129"/>
      <c r="ED16" s="129"/>
      <c r="EE16" s="129"/>
      <c r="EF16" s="129"/>
      <c r="EG16" s="129"/>
      <c r="EH16" s="129"/>
      <c r="EI16" s="129"/>
      <c r="EJ16" s="129"/>
      <c r="EK16" s="129"/>
      <c r="EL16" s="129"/>
      <c r="EM16" s="129"/>
      <c r="EN16" s="129"/>
      <c r="EO16" s="129"/>
      <c r="EP16" s="129"/>
      <c r="EQ16" s="129"/>
    </row>
    <row r="17" spans="1:147" s="34" customFormat="1" ht="12.75" hidden="1" customHeight="1">
      <c r="A17" s="129"/>
      <c r="B17" s="5" t="s">
        <v>32</v>
      </c>
      <c r="C17" s="6"/>
      <c r="D17" s="1" t="str">
        <f t="shared" si="0"/>
        <v>Yes</v>
      </c>
      <c r="E17" s="6"/>
      <c r="F17" s="42">
        <f>'WELDER ROSTER'!H11</f>
        <v>0</v>
      </c>
      <c r="G17" s="99">
        <f>'WELDER ROSTER'!I11</f>
        <v>0</v>
      </c>
      <c r="H17" s="9" t="e">
        <f>GETPIVOTDATA("Count of Weld Number",'5% PVT'!$A$3,"Joint Type","BW","Stamp Number",G17)</f>
        <v>#REF!</v>
      </c>
      <c r="I17" s="8" t="e">
        <f>GETPIVOTDATA("Count of RT DATE",'5% PVT'!$A$4,"Joint Type","BW","Stamp Number",G17)</f>
        <v>#REF!</v>
      </c>
      <c r="J17" s="8" t="e">
        <f>GETPIVOTDATA("Count of RT Rejected",'5% PVT'!$A$4,"Joint Type","BW","Stamp Number",G17)</f>
        <v>#REF!</v>
      </c>
      <c r="K17" s="11" t="e">
        <f t="shared" si="1"/>
        <v>#REF!</v>
      </c>
      <c r="L17" s="8" t="e">
        <f>GETPIVOTDATA("Count of Weld Number",'5% PVT'!$A$3,"Joint Type","Fillet","Stamp Number",G17)</f>
        <v>#REF!</v>
      </c>
      <c r="M17" s="8" t="e">
        <f>GETPIVOTDATA("Count of PT / MT Final",'5% PVT'!$A$3,"Joint Type","Fillet","Stamp Number",G17)</f>
        <v>#REF!</v>
      </c>
      <c r="N17" s="11" t="e">
        <f t="shared" si="38"/>
        <v>#REF!</v>
      </c>
      <c r="O17" s="8" t="e">
        <f>GETPIVOTDATA("Count of Weld Number",'5% PVT'!$A$4,"Joint Type","SW","Stamp Number",G17)</f>
        <v>#REF!</v>
      </c>
      <c r="P17" s="8" t="e">
        <f>GETPIVOTDATA("Count of RT DATE",'5% PVT'!$A$4,"Joint Type","SW","Stamp Number",G17)</f>
        <v>#REF!</v>
      </c>
      <c r="Q17" s="8" t="e">
        <f>GETPIVOTDATA("Count of RT Rejected",'5% PVT'!$A$4,"Joint Type","O-Let","Stamp Number",G17)</f>
        <v>#REF!</v>
      </c>
      <c r="R17" s="11" t="e">
        <f t="shared" si="2"/>
        <v>#REF!</v>
      </c>
      <c r="S17" s="8" t="e">
        <f>GETPIVOTDATA("Count of PT / MT Final",'5% PVT'!$A$3,"Joint Type","SW","Stamp Number",G17)</f>
        <v>#REF!</v>
      </c>
      <c r="T17" s="11" t="e">
        <f t="shared" si="39"/>
        <v>#REF!</v>
      </c>
      <c r="U17" s="8" t="e">
        <f>GETPIVOTDATA("Count of Weld Number",'5% PVT'!$A$3,"Joint Type","O-Let","Stamp Number",G17)</f>
        <v>#REF!</v>
      </c>
      <c r="V17" s="8" t="e">
        <f>GETPIVOTDATA("Count of PT / MT Final",'5% PVT'!$A$3,"Joint Type","O-Let","Stamp Number",G17)</f>
        <v>#REF!</v>
      </c>
      <c r="W17" s="10" t="e">
        <f t="shared" si="40"/>
        <v>#REF!</v>
      </c>
      <c r="X17" s="87" t="e">
        <f>GETPIVOTDATA("Count of Weld Number",'10% PVT'!$A$3,"Joint Type","BW","Stamp Number",G17)</f>
        <v>#REF!</v>
      </c>
      <c r="Y17" s="8" t="e">
        <f>GETPIVOTDATA("Count of RT DATE",'10% PVT'!$A$3,"Joint Type","BW","Stamp Number",G17)</f>
        <v>#REF!</v>
      </c>
      <c r="Z17" s="8" t="e">
        <f>GETPIVOTDATA("Count of RT Rejected",'10% PVT'!$A$3,"Joint Type","BW","Stamp Number",G17)</f>
        <v>#REF!</v>
      </c>
      <c r="AA17" s="4" t="e">
        <f t="shared" si="3"/>
        <v>#REF!</v>
      </c>
      <c r="AB17" s="8" t="e">
        <f>GETPIVOTDATA("Count of Weld Number",'10% PVT'!$A$3,"Joint Type","Fillet","Stamp Number",G17)</f>
        <v>#REF!</v>
      </c>
      <c r="AC17" s="8" t="e">
        <f>GETPIVOTDATA("Count of PT / MT Final",'10% PVT'!$A$3,"Joint Type","Fillet","Stamp Number",G17)</f>
        <v>#REF!</v>
      </c>
      <c r="AD17" s="4" t="e">
        <f t="shared" si="4"/>
        <v>#REF!</v>
      </c>
      <c r="AE17" s="8" t="e">
        <f>GETPIVOTDATA("Count of Weld Number",'10% PVT'!$A$4,"Joint Type","SW","Stamp Number",G17)</f>
        <v>#REF!</v>
      </c>
      <c r="AF17" s="8" t="e">
        <f>GETPIVOTDATA("Count of RT DATE",'10% PVT'!$A$3,"Joint Type","SW","Stamp Number",G17)</f>
        <v>#REF!</v>
      </c>
      <c r="AG17" s="8" t="e">
        <f>GETPIVOTDATA("Count of RT Rejected",'10% PVT'!$A$3,"Joint Type","SW","Stamp Number",G17)</f>
        <v>#REF!</v>
      </c>
      <c r="AH17" s="4" t="e">
        <f t="shared" si="5"/>
        <v>#REF!</v>
      </c>
      <c r="AI17" s="8" t="e">
        <f>GETPIVOTDATA("Count of PT / MT Final",'10% PVT'!$A$3,"Joint Type","SW","Stamp Number",G17)</f>
        <v>#REF!</v>
      </c>
      <c r="AJ17" s="4" t="e">
        <f t="shared" si="6"/>
        <v>#REF!</v>
      </c>
      <c r="AK17" s="8" t="e">
        <f>GETPIVOTDATA("Count of Weld Number",'10% PVT'!$A$3,"Joint Type","O-Let","Stamp Number",G17)</f>
        <v>#REF!</v>
      </c>
      <c r="AL17" s="8" t="e">
        <f>GETPIVOTDATA("Count of PT / MT Final",'10% PVT'!$A$3,"Joint Type","O-Let","Stamp Number",G17)</f>
        <v>#REF!</v>
      </c>
      <c r="AM17" s="78" t="e">
        <f t="shared" si="7"/>
        <v>#REF!</v>
      </c>
      <c r="AN17" s="87" t="e">
        <f>GETPIVOTDATA("Count of Weld Number",'20% PVT'!$A$3,"Joint Type","BW","Stamp Number",G17)</f>
        <v>#REF!</v>
      </c>
      <c r="AO17" s="8" t="e">
        <f>GETPIVOTDATA("Count of RT DATE",'20% PVT'!$A$3,"Joint Type","BW","Stamp Number",G17)</f>
        <v>#REF!</v>
      </c>
      <c r="AP17" s="8" t="e">
        <f>GETPIVOTDATA("Count of RT Rejected",'20% PVT'!$A$3,"Joint Type","BW","Stamp Number",G17)</f>
        <v>#REF!</v>
      </c>
      <c r="AQ17" s="4" t="e">
        <f t="shared" si="8"/>
        <v>#REF!</v>
      </c>
      <c r="AR17" s="8" t="e">
        <f>GETPIVOTDATA("Count of Brinnel Complete",'20% PVT'!$A$3,"Joint Type","BW","Stamp Number",G17)</f>
        <v>#REF!</v>
      </c>
      <c r="AS17" s="4" t="e">
        <f t="shared" si="19"/>
        <v>#REF!</v>
      </c>
      <c r="AT17" s="8" t="e">
        <f>GETPIVOTDATA("Count of Weld Number",'20% PVT'!$A$3,"Joint Type","SW","Stamp Number",G17)</f>
        <v>#REF!</v>
      </c>
      <c r="AU17" s="8" t="e">
        <f>GETPIVOTDATA("Count of RT DATE",'20% PVT'!$A$3,"Joint Type","SW","Stamp Number",G17)</f>
        <v>#REF!</v>
      </c>
      <c r="AV17" s="8" t="e">
        <f>GETPIVOTDATA("Count of RT Rejected",'20% PVT'!$A$3,"Joint Type","SW","Stamp Number",G17)</f>
        <v>#REF!</v>
      </c>
      <c r="AW17" s="4" t="e">
        <f t="shared" si="9"/>
        <v>#REF!</v>
      </c>
      <c r="AX17" s="8" t="e">
        <f>GETPIVOTDATA("Count of PT / MT Final",'20% PVT'!$A$3,"Joint Type","SW","Stamp Number",G17)</f>
        <v>#REF!</v>
      </c>
      <c r="AY17" s="4" t="e">
        <f t="shared" si="20"/>
        <v>#REF!</v>
      </c>
      <c r="AZ17" s="8" t="e">
        <f>GETPIVOTDATA("Count of Brinnel Complete",'20% PVT'!$A$3,"Joint Type","SW","Stamp Number",G17)</f>
        <v>#REF!</v>
      </c>
      <c r="BA17" s="4" t="e">
        <f t="shared" si="21"/>
        <v>#REF!</v>
      </c>
      <c r="BB17" s="8" t="e">
        <f>GETPIVOTDATA("Count of Weld Number",'20% PVT'!$A$3,"Joint Type","O-Let","Stamp Number",G17)</f>
        <v>#REF!</v>
      </c>
      <c r="BC17" s="8" t="e">
        <f>GETPIVOTDATA("Count of PT / MT Final",'20% PVT'!$A$3,"Joint Type","O-Let","Stamp Number",G17)</f>
        <v>#REF!</v>
      </c>
      <c r="BD17" s="4" t="e">
        <f t="shared" si="22"/>
        <v>#REF!</v>
      </c>
      <c r="BE17" s="8" t="e">
        <f>GETPIVOTDATA("Count of Weld Number",'20% PVT'!$A$3,"Joint Type","Fillet","Stamp Number",G17)</f>
        <v>#REF!</v>
      </c>
      <c r="BF17" s="8" t="e">
        <f>GETPIVOTDATA("Count of PT / MT Final",'20% PVT'!$A$3,"Joint Type","Fillet","Stamp Number",G17)</f>
        <v>#REF!</v>
      </c>
      <c r="BG17" s="78" t="e">
        <f t="shared" si="23"/>
        <v>#REF!</v>
      </c>
      <c r="BH17" s="87" t="e">
        <f>GETPIVOTDATA("Count of Weld Number",'25% PVT'!$A$3,"Joint Type","BW","Stamp Number",G17)</f>
        <v>#REF!</v>
      </c>
      <c r="BI17" s="8" t="e">
        <f>GETPIVOTDATA("Count of RT DATE",'25% PVT'!$A$3,"Joint Type","BW","Stamp Number",G17)</f>
        <v>#REF!</v>
      </c>
      <c r="BJ17" s="8" t="e">
        <f>GETPIVOTDATA("Count of RT Rejected",'25% PVT'!$A$3,"Joint Type","BW","Stamp Number",G17)</f>
        <v>#REF!</v>
      </c>
      <c r="BK17" s="11" t="e">
        <f t="shared" si="10"/>
        <v>#REF!</v>
      </c>
      <c r="BL17" s="8" t="e">
        <f>GETPIVOTDATA("Count of Brinnel Complete",'25% PVT'!$A$3,"Joint Type","BW","Stamp Number",G17)</f>
        <v>#REF!</v>
      </c>
      <c r="BM17" s="11" t="e">
        <f t="shared" si="41"/>
        <v>#REF!</v>
      </c>
      <c r="BN17" s="8" t="e">
        <f>GETPIVOTDATA("Count of Weld Number",'25% PVT'!$A$3,"Joint Type","SW","Stamp Number",G17)</f>
        <v>#REF!</v>
      </c>
      <c r="BO17" s="8" t="e">
        <f>GETPIVOTDATA("Count of RT DATE",'25% PVT'!$A$3,"Joint Type","SW","Stamp Number",G17)</f>
        <v>#REF!</v>
      </c>
      <c r="BP17" s="8" t="e">
        <f>GETPIVOTDATA("Count of RT Rejected",'25% PVT'!$A$3,"Joint Type","SW","Stamp Number",G17)</f>
        <v>#REF!</v>
      </c>
      <c r="BQ17" s="11" t="e">
        <f t="shared" si="11"/>
        <v>#REF!</v>
      </c>
      <c r="BR17" s="8" t="e">
        <f>GETPIVOTDATA("Count of PT / MT Final",'25% PVT'!$A$3,"Joint Type","SW","Stamp Number",G17)</f>
        <v>#REF!</v>
      </c>
      <c r="BS17" s="11" t="e">
        <f t="shared" si="24"/>
        <v>#REF!</v>
      </c>
      <c r="BT17" s="8" t="e">
        <f>GETPIVOTDATA("Count of Brinnel Complete",'25% PVT'!$A$3,"Joint Type","SW","Stamp Number",G17)</f>
        <v>#REF!</v>
      </c>
      <c r="BU17" s="11" t="e">
        <f t="shared" si="25"/>
        <v>#REF!</v>
      </c>
      <c r="BV17" s="8" t="e">
        <f>GETPIVOTDATA("Count of Weld Number",'25% PVT'!$A$3,"Joint Type","O-Let","Stamp Number",G17)</f>
        <v>#REF!</v>
      </c>
      <c r="BW17" s="8" t="e">
        <f>GETPIVOTDATA("Count of PT / MT Final",'25% PVT'!$A$3,"Joint Type","O-Let","Stamp Number",G17)</f>
        <v>#REF!</v>
      </c>
      <c r="BX17" s="11" t="e">
        <f t="shared" si="26"/>
        <v>#REF!</v>
      </c>
      <c r="BY17" s="8" t="e">
        <f>GETPIVOTDATA("Count of Weld Number",'25% PVT'!$A$3,"Joint Type","Fillet","Stamp Number",G17)</f>
        <v>#REF!</v>
      </c>
      <c r="BZ17" s="8" t="e">
        <f>GETPIVOTDATA("Count of PT / MT Final",'25% PVT'!$A$3,"Joint Type","Fillet","Stamp Number",G17)</f>
        <v>#REF!</v>
      </c>
      <c r="CA17" s="10" t="e">
        <f t="shared" si="27"/>
        <v>#REF!</v>
      </c>
      <c r="CB17" s="87" t="e">
        <f>GETPIVOTDATA("Count of Weld Number",'50% PVT'!$A$3,"Joint Type","BW","Stamp Number",G17)</f>
        <v>#REF!</v>
      </c>
      <c r="CC17" s="8" t="e">
        <f>GETPIVOTDATA("Count of RT DATE",'50% PVT'!$A$3,"Joint Type","BW","Stamp Number",G17)</f>
        <v>#REF!</v>
      </c>
      <c r="CD17" s="8" t="e">
        <f>GETPIVOTDATA("Count of RT Rejected",'50% PVT'!$A$3,"Joint Type","BW","Stamp Number",G17)</f>
        <v>#REF!</v>
      </c>
      <c r="CE17" s="11" t="e">
        <f t="shared" si="12"/>
        <v>#REF!</v>
      </c>
      <c r="CF17" s="8" t="e">
        <f>GETPIVOTDATA("Count of Brinnel Complete",'50% PVT'!$A$3,"Joint Type","BW","Stamp Number",G17)</f>
        <v>#REF!</v>
      </c>
      <c r="CG17" s="8" t="e">
        <f t="shared" si="28"/>
        <v>#REF!</v>
      </c>
      <c r="CH17" s="8" t="e">
        <f>GETPIVOTDATA("Count of Weld Number",'50% PVT'!$A$3,"Joint Type","SW","Stamp Number",G17)</f>
        <v>#REF!</v>
      </c>
      <c r="CI17" s="8" t="e">
        <f>GETPIVOTDATA("Count of RT DATE",'50% PVT'!$A$3,"Joint Type","SW","Stamp Number",G17)</f>
        <v>#REF!</v>
      </c>
      <c r="CJ17" s="8" t="e">
        <f>GETPIVOTDATA("Count of RT Rejected",'50% PVT'!$A$3,"Joint Type","SW","Stamp Number",G17)</f>
        <v>#REF!</v>
      </c>
      <c r="CK17" s="11" t="e">
        <f t="shared" si="13"/>
        <v>#REF!</v>
      </c>
      <c r="CL17" s="8" t="e">
        <f>GETPIVOTDATA("Count of PT / MT Final",'50% PVT'!$A$3,"Joint Type","SW","Stamp Number",G17)</f>
        <v>#REF!</v>
      </c>
      <c r="CM17" s="8" t="e">
        <f t="shared" si="29"/>
        <v>#REF!</v>
      </c>
      <c r="CN17" s="8" t="e">
        <f>GETPIVOTDATA("Count of Brinnel Complete",'50% PVT'!$A$3,"Joint Type","SW","Stamp Number",G17)</f>
        <v>#REF!</v>
      </c>
      <c r="CO17" s="8" t="e">
        <f t="shared" si="30"/>
        <v>#REF!</v>
      </c>
      <c r="CP17" s="8" t="e">
        <f>GETPIVOTDATA("Count of Weld Number",'50% PVT'!$A$3,"Joint Type","O-Let","Stamp Number",G17)</f>
        <v>#REF!</v>
      </c>
      <c r="CQ17" s="8" t="e">
        <f>GETPIVOTDATA("Count of PT / MT Final",'50% PVT'!$A$3,"Joint Type","O-Let","Stamp Number",G17)</f>
        <v>#REF!</v>
      </c>
      <c r="CR17" s="4" t="e">
        <f t="shared" si="31"/>
        <v>#REF!</v>
      </c>
      <c r="CS17" s="8" t="e">
        <f>GETPIVOTDATA("Count of Weld Number",'50% PVT'!$A$3,"Joint Type","Fillet","Stamp Number",G17)</f>
        <v>#REF!</v>
      </c>
      <c r="CT17" s="8" t="e">
        <f>GETPIVOTDATA("Count of PT / MT Final",'50% PVT'!$A$3,"Joint Type","Fillet","Stamp Number",G17)</f>
        <v>#REF!</v>
      </c>
      <c r="CU17" s="78" t="e">
        <f t="shared" si="32"/>
        <v>#REF!</v>
      </c>
      <c r="CV17" s="87" t="e">
        <f>GETPIVOTDATA("Count of Weld Number",'100% PVT'!$A$3,"Joint Type","BW","Stamp Number",G17)</f>
        <v>#REF!</v>
      </c>
      <c r="CW17" s="8" t="e">
        <f>GETPIVOTDATA("Count of RT DATE",'100% PVT'!$A$3,"Joint Type","BW","Stamp Number",G17)</f>
        <v>#REF!</v>
      </c>
      <c r="CX17" s="8" t="e">
        <f>GETPIVOTDATA("Count of RT Rejected",'100% PVT'!$A$3,"Joint Type","BW","Stamp Number",G17)</f>
        <v>#REF!</v>
      </c>
      <c r="CY17" s="11" t="e">
        <f t="shared" si="14"/>
        <v>#REF!</v>
      </c>
      <c r="CZ17" s="8" t="e">
        <f>GETPIVOTDATA("Count of Brinnel Complete",'100% PVT'!$A$3,"Joint Type","BW","Stamp Number",G17)</f>
        <v>#REF!</v>
      </c>
      <c r="DA17" s="11" t="e">
        <f t="shared" ref="DA17:DA90" si="42">CZ17/CV17</f>
        <v>#REF!</v>
      </c>
      <c r="DB17" s="8" t="e">
        <f>GETPIVOTDATA("Count of Weld Number",'100% PVT'!$A$3,"Joint Type","SW","Stamp Number",G17)</f>
        <v>#REF!</v>
      </c>
      <c r="DC17" s="8" t="e">
        <f>GETPIVOTDATA("Count of RT DATE",'100% PVT'!$A$3,"Joint Type","SW","Stamp Number",G17)</f>
        <v>#REF!</v>
      </c>
      <c r="DD17" s="8" t="e">
        <f>GETPIVOTDATA("Count of RT Rejected",'100% PVT'!$A$3,"Joint Type","SW","Stamp Number",G17)</f>
        <v>#REF!</v>
      </c>
      <c r="DE17" s="11" t="e">
        <f t="shared" si="15"/>
        <v>#REF!</v>
      </c>
      <c r="DF17" s="8" t="e">
        <f>GETPIVOTDATA("Count of PT / MT Final",'100% PVT'!$A$3,"Joint Type","SW","Stamp Number",G17)</f>
        <v>#REF!</v>
      </c>
      <c r="DG17" s="11" t="e">
        <f t="shared" ref="DG17:DG90" si="43">DF17/DB17</f>
        <v>#REF!</v>
      </c>
      <c r="DH17" s="8" t="e">
        <f>GETPIVOTDATA("Count of Brinnel Complete",'100% PVT'!$A$3,"Joint Type","SW","Stamp Number",G17)</f>
        <v>#REF!</v>
      </c>
      <c r="DI17" s="11" t="e">
        <f t="shared" ref="DI17:DI90" si="44">DH17/DB17</f>
        <v>#REF!</v>
      </c>
      <c r="DJ17" s="8" t="e">
        <f>GETPIVOTDATA("Count of Weld Number",'100% PVT'!$A$3,"Joint Type","O-Let","Stamp Number",G17)</f>
        <v>#REF!</v>
      </c>
      <c r="DK17" s="8" t="e">
        <f>GETPIVOTDATA("Count of PT / MT Final",'100% PVT'!$A$3,"Joint Type","O-Let","Stamp Number",G17)</f>
        <v>#REF!</v>
      </c>
      <c r="DL17" s="11" t="e">
        <f t="shared" ref="DL17:DL90" si="45">DK17/DJ17</f>
        <v>#REF!</v>
      </c>
      <c r="DM17" s="8" t="e">
        <f>GETPIVOTDATA("Count of Weld Number",'100% PVT'!$A$3,"Joint Type","Fillet","Stamp Number",G17)</f>
        <v>#REF!</v>
      </c>
      <c r="DN17" s="8" t="e">
        <f>GETPIVOTDATA("Count of PT / MT Final",'100% PVT'!$A$3,"Joint Type","Fillet","Stamp Number",G17)</f>
        <v>#REF!</v>
      </c>
      <c r="DO17" s="10" t="e">
        <f t="shared" ref="DO17:DO90" si="46">DN17/DM17</f>
        <v>#REF!</v>
      </c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</row>
    <row r="18" spans="1:147" s="34" customFormat="1" ht="12.75" hidden="1" customHeight="1">
      <c r="A18" s="129"/>
      <c r="B18" s="5" t="s">
        <v>32</v>
      </c>
      <c r="C18" s="6"/>
      <c r="D18" s="1" t="str">
        <f t="shared" si="0"/>
        <v>Yes</v>
      </c>
      <c r="E18" s="6"/>
      <c r="F18" s="42">
        <f>'WELDER ROSTER'!H8</f>
        <v>0</v>
      </c>
      <c r="G18" s="99">
        <f>'WELDER ROSTER'!I8</f>
        <v>0</v>
      </c>
      <c r="H18" s="9" t="e">
        <f>GETPIVOTDATA("Count of Weld Number",'5% PVT'!$A$3,"Joint Type","BW","Stamp Number",G18)</f>
        <v>#REF!</v>
      </c>
      <c r="I18" s="8" t="e">
        <f>GETPIVOTDATA("Count of RT DATE",'5% PVT'!$A$4,"Joint Type","BW","Stamp Number",G18)</f>
        <v>#REF!</v>
      </c>
      <c r="J18" s="8" t="e">
        <f>GETPIVOTDATA("Count of RT Rejected",'5% PVT'!$A$4,"Joint Type","BW","Stamp Number",G18)</f>
        <v>#REF!</v>
      </c>
      <c r="K18" s="11" t="e">
        <f t="shared" si="1"/>
        <v>#REF!</v>
      </c>
      <c r="L18" s="8" t="e">
        <f>GETPIVOTDATA("Count of Weld Number",'5% PVT'!$A$3,"Joint Type","Fillet","Stamp Number",G18)</f>
        <v>#REF!</v>
      </c>
      <c r="M18" s="8" t="e">
        <f>GETPIVOTDATA("Count of PT / MT Final",'5% PVT'!$A$3,"Joint Type","Fillet","Stamp Number",G18)</f>
        <v>#REF!</v>
      </c>
      <c r="N18" s="11" t="e">
        <f t="shared" si="38"/>
        <v>#REF!</v>
      </c>
      <c r="O18" s="8" t="e">
        <f>GETPIVOTDATA("Count of Weld Number",'5% PVT'!$A$4,"Joint Type","SW","Stamp Number",G18)</f>
        <v>#REF!</v>
      </c>
      <c r="P18" s="8" t="e">
        <f>GETPIVOTDATA("Count of RT DATE",'5% PVT'!$A$4,"Joint Type","SW","Stamp Number",G18)</f>
        <v>#REF!</v>
      </c>
      <c r="Q18" s="8" t="e">
        <f>GETPIVOTDATA("Count of RT Rejected",'5% PVT'!$A$4,"Joint Type","O-Let","Stamp Number",G18)</f>
        <v>#REF!</v>
      </c>
      <c r="R18" s="11" t="e">
        <f t="shared" si="2"/>
        <v>#REF!</v>
      </c>
      <c r="S18" s="8" t="e">
        <f>GETPIVOTDATA("Count of PT / MT Final",'5% PVT'!$A$3,"Joint Type","SW","Stamp Number",G18)</f>
        <v>#REF!</v>
      </c>
      <c r="T18" s="11" t="e">
        <f t="shared" si="39"/>
        <v>#REF!</v>
      </c>
      <c r="U18" s="8" t="e">
        <f>GETPIVOTDATA("Count of Weld Number",'5% PVT'!$A$3,"Joint Type","O-Let","Stamp Number",G18)</f>
        <v>#REF!</v>
      </c>
      <c r="V18" s="8" t="e">
        <f>GETPIVOTDATA("Count of PT / MT Final",'5% PVT'!$A$3,"Joint Type","O-Let","Stamp Number",G18)</f>
        <v>#REF!</v>
      </c>
      <c r="W18" s="10" t="e">
        <f t="shared" si="40"/>
        <v>#REF!</v>
      </c>
      <c r="X18" s="87" t="e">
        <f>GETPIVOTDATA("Count of Weld Number",'10% PVT'!$A$3,"Joint Type","BW","Stamp Number",G18)</f>
        <v>#REF!</v>
      </c>
      <c r="Y18" s="8" t="e">
        <f>GETPIVOTDATA("Count of RT DATE",'10% PVT'!$A$3,"Joint Type","BW","Stamp Number",G18)</f>
        <v>#REF!</v>
      </c>
      <c r="Z18" s="8" t="e">
        <f>GETPIVOTDATA("Count of RT Rejected",'10% PVT'!$A$3,"Joint Type","BW","Stamp Number",G18)</f>
        <v>#REF!</v>
      </c>
      <c r="AA18" s="4" t="e">
        <f t="shared" si="3"/>
        <v>#REF!</v>
      </c>
      <c r="AB18" s="8" t="e">
        <f>GETPIVOTDATA("Count of Weld Number",'10% PVT'!$A$3,"Joint Type","Fillet","Stamp Number",G18)</f>
        <v>#REF!</v>
      </c>
      <c r="AC18" s="8" t="e">
        <f>GETPIVOTDATA("Count of PT / MT Final",'10% PVT'!$A$3,"Joint Type","Fillet","Stamp Number",G18)</f>
        <v>#REF!</v>
      </c>
      <c r="AD18" s="4" t="e">
        <f t="shared" si="4"/>
        <v>#REF!</v>
      </c>
      <c r="AE18" s="8" t="e">
        <f>GETPIVOTDATA("Count of Weld Number",'10% PVT'!$A$4,"Joint Type","SW","Stamp Number",G18)</f>
        <v>#REF!</v>
      </c>
      <c r="AF18" s="8" t="e">
        <f>GETPIVOTDATA("Count of RT DATE",'10% PVT'!$A$3,"Joint Type","SW","Stamp Number",G18)</f>
        <v>#REF!</v>
      </c>
      <c r="AG18" s="8" t="e">
        <f>GETPIVOTDATA("Count of RT Rejected",'10% PVT'!$A$3,"Joint Type","SW","Stamp Number",G18)</f>
        <v>#REF!</v>
      </c>
      <c r="AH18" s="4" t="e">
        <f t="shared" si="5"/>
        <v>#REF!</v>
      </c>
      <c r="AI18" s="8" t="e">
        <f>GETPIVOTDATA("Count of PT / MT Final",'10% PVT'!$A$3,"Joint Type","SW","Stamp Number",G18)</f>
        <v>#REF!</v>
      </c>
      <c r="AJ18" s="4" t="e">
        <f t="shared" si="6"/>
        <v>#REF!</v>
      </c>
      <c r="AK18" s="8" t="e">
        <f>GETPIVOTDATA("Count of Weld Number",'10% PVT'!$A$3,"Joint Type","O-Let","Stamp Number",G18)</f>
        <v>#REF!</v>
      </c>
      <c r="AL18" s="8" t="e">
        <f>GETPIVOTDATA("Count of PT / MT Final",'10% PVT'!$A$3,"Joint Type","O-Let","Stamp Number",G18)</f>
        <v>#REF!</v>
      </c>
      <c r="AM18" s="78" t="e">
        <f t="shared" si="7"/>
        <v>#REF!</v>
      </c>
      <c r="AN18" s="87" t="e">
        <f>GETPIVOTDATA("Count of Weld Number",'20% PVT'!$A$3,"Joint Type","BW","Stamp Number",G18)</f>
        <v>#REF!</v>
      </c>
      <c r="AO18" s="8" t="e">
        <f>GETPIVOTDATA("Count of RT DATE",'20% PVT'!$A$3,"Joint Type","BW","Stamp Number",G18)</f>
        <v>#REF!</v>
      </c>
      <c r="AP18" s="8" t="e">
        <f>GETPIVOTDATA("Count of RT Rejected",'20% PVT'!$A$3,"Joint Type","BW","Stamp Number",G18)</f>
        <v>#REF!</v>
      </c>
      <c r="AQ18" s="4" t="e">
        <f t="shared" si="8"/>
        <v>#REF!</v>
      </c>
      <c r="AR18" s="8" t="e">
        <f>GETPIVOTDATA("Count of Brinnel Complete",'20% PVT'!$A$3,"Joint Type","BW","Stamp Number",G18)</f>
        <v>#REF!</v>
      </c>
      <c r="AS18" s="4" t="e">
        <f t="shared" si="19"/>
        <v>#REF!</v>
      </c>
      <c r="AT18" s="8" t="e">
        <f>GETPIVOTDATA("Count of Weld Number",'20% PVT'!$A$3,"Joint Type","SW","Stamp Number",G18)</f>
        <v>#REF!</v>
      </c>
      <c r="AU18" s="8" t="e">
        <f>GETPIVOTDATA("Count of RT DATE",'20% PVT'!$A$3,"Joint Type","SW","Stamp Number",G18)</f>
        <v>#REF!</v>
      </c>
      <c r="AV18" s="8" t="e">
        <f>GETPIVOTDATA("Count of RT Rejected",'20% PVT'!$A$3,"Joint Type","SW","Stamp Number",G18)</f>
        <v>#REF!</v>
      </c>
      <c r="AW18" s="4" t="e">
        <f t="shared" si="9"/>
        <v>#REF!</v>
      </c>
      <c r="AX18" s="8" t="e">
        <f>GETPIVOTDATA("Count of PT / MT Final",'20% PVT'!$A$3,"Joint Type","SW","Stamp Number",G18)</f>
        <v>#REF!</v>
      </c>
      <c r="AY18" s="4" t="e">
        <f t="shared" si="20"/>
        <v>#REF!</v>
      </c>
      <c r="AZ18" s="8" t="e">
        <f>GETPIVOTDATA("Count of Brinnel Complete",'20% PVT'!$A$3,"Joint Type","SW","Stamp Number",G18)</f>
        <v>#REF!</v>
      </c>
      <c r="BA18" s="4" t="e">
        <f t="shared" si="21"/>
        <v>#REF!</v>
      </c>
      <c r="BB18" s="8" t="e">
        <f>GETPIVOTDATA("Count of Weld Number",'20% PVT'!$A$3,"Joint Type","O-Let","Stamp Number",G18)</f>
        <v>#REF!</v>
      </c>
      <c r="BC18" s="8" t="e">
        <f>GETPIVOTDATA("Count of PT / MT Final",'20% PVT'!$A$3,"Joint Type","O-Let","Stamp Number",G18)</f>
        <v>#REF!</v>
      </c>
      <c r="BD18" s="4" t="e">
        <f t="shared" si="22"/>
        <v>#REF!</v>
      </c>
      <c r="BE18" s="8" t="e">
        <f>GETPIVOTDATA("Count of Weld Number",'20% PVT'!$A$3,"Joint Type","Fillet","Stamp Number",G18)</f>
        <v>#REF!</v>
      </c>
      <c r="BF18" s="8" t="e">
        <f>GETPIVOTDATA("Count of PT / MT Final",'20% PVT'!$A$3,"Joint Type","Fillet","Stamp Number",G18)</f>
        <v>#REF!</v>
      </c>
      <c r="BG18" s="78" t="e">
        <f t="shared" si="23"/>
        <v>#REF!</v>
      </c>
      <c r="BH18" s="87" t="e">
        <f>GETPIVOTDATA("Count of Weld Number",'25% PVT'!$A$3,"Joint Type","BW","Stamp Number",G18)</f>
        <v>#REF!</v>
      </c>
      <c r="BI18" s="8" t="e">
        <f>GETPIVOTDATA("Count of RT DATE",'25% PVT'!$A$3,"Joint Type","BW","Stamp Number",G18)</f>
        <v>#REF!</v>
      </c>
      <c r="BJ18" s="8" t="e">
        <f>GETPIVOTDATA("Count of RT Rejected",'25% PVT'!$A$3,"Joint Type","BW","Stamp Number",G18)</f>
        <v>#REF!</v>
      </c>
      <c r="BK18" s="11" t="e">
        <f t="shared" si="10"/>
        <v>#REF!</v>
      </c>
      <c r="BL18" s="8" t="e">
        <f>GETPIVOTDATA("Count of Brinnel Complete",'25% PVT'!$A$3,"Joint Type","BW","Stamp Number",G18)</f>
        <v>#REF!</v>
      </c>
      <c r="BM18" s="11" t="e">
        <f t="shared" si="41"/>
        <v>#REF!</v>
      </c>
      <c r="BN18" s="8" t="e">
        <f>GETPIVOTDATA("Count of Weld Number",'25% PVT'!$A$3,"Joint Type","SW","Stamp Number",G18)</f>
        <v>#REF!</v>
      </c>
      <c r="BO18" s="8" t="e">
        <f>GETPIVOTDATA("Count of RT DATE",'25% PVT'!$A$3,"Joint Type","SW","Stamp Number",G18)</f>
        <v>#REF!</v>
      </c>
      <c r="BP18" s="8" t="e">
        <f>GETPIVOTDATA("Count of RT Rejected",'25% PVT'!$A$3,"Joint Type","SW","Stamp Number",G18)</f>
        <v>#REF!</v>
      </c>
      <c r="BQ18" s="11" t="e">
        <f t="shared" si="11"/>
        <v>#REF!</v>
      </c>
      <c r="BR18" s="8" t="e">
        <f>GETPIVOTDATA("Count of PT / MT Final",'25% PVT'!$A$3,"Joint Type","SW","Stamp Number",G18)</f>
        <v>#REF!</v>
      </c>
      <c r="BS18" s="11" t="e">
        <f t="shared" ref="BS18:BS90" si="47">BR18/BN18</f>
        <v>#REF!</v>
      </c>
      <c r="BT18" s="8" t="e">
        <f>GETPIVOTDATA("Count of Brinnel Complete",'25% PVT'!$A$3,"Joint Type","SW","Stamp Number",G18)</f>
        <v>#REF!</v>
      </c>
      <c r="BU18" s="11" t="e">
        <f t="shared" si="25"/>
        <v>#REF!</v>
      </c>
      <c r="BV18" s="8" t="e">
        <f>GETPIVOTDATA("Count of Weld Number",'25% PVT'!$A$3,"Joint Type","O-Let","Stamp Number",G18)</f>
        <v>#REF!</v>
      </c>
      <c r="BW18" s="8" t="e">
        <f>GETPIVOTDATA("Count of PT / MT Final",'25% PVT'!$A$3,"Joint Type","O-Let","Stamp Number",G18)</f>
        <v>#REF!</v>
      </c>
      <c r="BX18" s="11" t="e">
        <f t="shared" si="26"/>
        <v>#REF!</v>
      </c>
      <c r="BY18" s="8" t="e">
        <f>GETPIVOTDATA("Count of Weld Number",'25% PVT'!$A$3,"Joint Type","Fillet","Stamp Number",G18)</f>
        <v>#REF!</v>
      </c>
      <c r="BZ18" s="8" t="e">
        <f>GETPIVOTDATA("Count of PT / MT Final",'25% PVT'!$A$3,"Joint Type","Fillet","Stamp Number",G18)</f>
        <v>#REF!</v>
      </c>
      <c r="CA18" s="10" t="e">
        <f t="shared" si="27"/>
        <v>#REF!</v>
      </c>
      <c r="CB18" s="87" t="e">
        <f>GETPIVOTDATA("Count of Weld Number",'50% PVT'!$A$3,"Joint Type","BW","Stamp Number",G18)</f>
        <v>#REF!</v>
      </c>
      <c r="CC18" s="8" t="e">
        <f>GETPIVOTDATA("Count of RT DATE",'50% PVT'!$A$3,"Joint Type","BW","Stamp Number",G18)</f>
        <v>#REF!</v>
      </c>
      <c r="CD18" s="8" t="e">
        <f>GETPIVOTDATA("Count of RT Rejected",'50% PVT'!$A$3,"Joint Type","BW","Stamp Number",G18)</f>
        <v>#REF!</v>
      </c>
      <c r="CE18" s="11" t="e">
        <f t="shared" si="12"/>
        <v>#REF!</v>
      </c>
      <c r="CF18" s="8" t="e">
        <f>GETPIVOTDATA("Count of Brinnel Complete",'50% PVT'!$A$3,"Joint Type","BW","Stamp Number",G18)</f>
        <v>#REF!</v>
      </c>
      <c r="CG18" s="8" t="e">
        <f t="shared" si="28"/>
        <v>#REF!</v>
      </c>
      <c r="CH18" s="8" t="e">
        <f>GETPIVOTDATA("Count of Weld Number",'50% PVT'!$A$3,"Joint Type","SW","Stamp Number",G18)</f>
        <v>#REF!</v>
      </c>
      <c r="CI18" s="8" t="e">
        <f>GETPIVOTDATA("Count of RT DATE",'50% PVT'!$A$3,"Joint Type","SW","Stamp Number",G18)</f>
        <v>#REF!</v>
      </c>
      <c r="CJ18" s="8" t="e">
        <f>GETPIVOTDATA("Count of RT Rejected",'50% PVT'!$A$3,"Joint Type","SW","Stamp Number",G18)</f>
        <v>#REF!</v>
      </c>
      <c r="CK18" s="11" t="e">
        <f t="shared" si="13"/>
        <v>#REF!</v>
      </c>
      <c r="CL18" s="8" t="e">
        <f>GETPIVOTDATA("Count of PT / MT Final",'50% PVT'!$A$3,"Joint Type","SW","Stamp Number",G18)</f>
        <v>#REF!</v>
      </c>
      <c r="CM18" s="8" t="e">
        <f t="shared" si="29"/>
        <v>#REF!</v>
      </c>
      <c r="CN18" s="8" t="e">
        <f>GETPIVOTDATA("Count of Brinnel Complete",'50% PVT'!$A$3,"Joint Type","SW","Stamp Number",G18)</f>
        <v>#REF!</v>
      </c>
      <c r="CO18" s="8" t="e">
        <f t="shared" si="30"/>
        <v>#REF!</v>
      </c>
      <c r="CP18" s="8" t="e">
        <f>GETPIVOTDATA("Count of Weld Number",'50% PVT'!$A$3,"Joint Type","O-Let","Stamp Number",G18)</f>
        <v>#REF!</v>
      </c>
      <c r="CQ18" s="8" t="e">
        <f>GETPIVOTDATA("Count of PT / MT Final",'50% PVT'!$A$3,"Joint Type","O-Let","Stamp Number",G18)</f>
        <v>#REF!</v>
      </c>
      <c r="CR18" s="4" t="e">
        <f t="shared" si="31"/>
        <v>#REF!</v>
      </c>
      <c r="CS18" s="8" t="e">
        <f>GETPIVOTDATA("Count of Weld Number",'50% PVT'!$A$3,"Joint Type","Fillet","Stamp Number",G18)</f>
        <v>#REF!</v>
      </c>
      <c r="CT18" s="8" t="e">
        <f>GETPIVOTDATA("Count of PT / MT Final",'50% PVT'!$A$3,"Joint Type","Fillet","Stamp Number",G18)</f>
        <v>#REF!</v>
      </c>
      <c r="CU18" s="78" t="e">
        <f t="shared" si="32"/>
        <v>#REF!</v>
      </c>
      <c r="CV18" s="87" t="e">
        <f>GETPIVOTDATA("Count of Weld Number",'100% PVT'!$A$3,"Joint Type","BW","Stamp Number",G18)</f>
        <v>#REF!</v>
      </c>
      <c r="CW18" s="8" t="e">
        <f>GETPIVOTDATA("Count of RT DATE",'100% PVT'!$A$3,"Joint Type","BW","Stamp Number",G18)</f>
        <v>#REF!</v>
      </c>
      <c r="CX18" s="8" t="e">
        <f>GETPIVOTDATA("Count of RT Rejected",'100% PVT'!$A$3,"Joint Type","BW","Stamp Number",G18)</f>
        <v>#REF!</v>
      </c>
      <c r="CY18" s="11" t="e">
        <f t="shared" si="14"/>
        <v>#REF!</v>
      </c>
      <c r="CZ18" s="8" t="e">
        <f>GETPIVOTDATA("Count of Brinnel Complete",'100% PVT'!$A$3,"Joint Type","BW","Stamp Number",G18)</f>
        <v>#REF!</v>
      </c>
      <c r="DA18" s="11" t="e">
        <f t="shared" si="42"/>
        <v>#REF!</v>
      </c>
      <c r="DB18" s="8" t="e">
        <f>GETPIVOTDATA("Count of Weld Number",'100% PVT'!$A$3,"Joint Type","SW","Stamp Number",G18)</f>
        <v>#REF!</v>
      </c>
      <c r="DC18" s="8" t="e">
        <f>GETPIVOTDATA("Count of RT DATE",'100% PVT'!$A$3,"Joint Type","SW","Stamp Number",G18)</f>
        <v>#REF!</v>
      </c>
      <c r="DD18" s="8" t="e">
        <f>GETPIVOTDATA("Count of RT Rejected",'100% PVT'!$A$3,"Joint Type","SW","Stamp Number",G18)</f>
        <v>#REF!</v>
      </c>
      <c r="DE18" s="11" t="e">
        <f t="shared" si="15"/>
        <v>#REF!</v>
      </c>
      <c r="DF18" s="8" t="e">
        <f>GETPIVOTDATA("Count of PT / MT Final",'100% PVT'!$A$3,"Joint Type","SW","Stamp Number",G18)</f>
        <v>#REF!</v>
      </c>
      <c r="DG18" s="11" t="e">
        <f t="shared" si="43"/>
        <v>#REF!</v>
      </c>
      <c r="DH18" s="8" t="e">
        <f>GETPIVOTDATA("Count of Brinnel Complete",'100% PVT'!$A$3,"Joint Type","SW","Stamp Number",G18)</f>
        <v>#REF!</v>
      </c>
      <c r="DI18" s="11" t="e">
        <f t="shared" si="44"/>
        <v>#REF!</v>
      </c>
      <c r="DJ18" s="8" t="e">
        <f>GETPIVOTDATA("Count of Weld Number",'100% PVT'!$A$3,"Joint Type","O-Let","Stamp Number",G18)</f>
        <v>#REF!</v>
      </c>
      <c r="DK18" s="8" t="e">
        <f>GETPIVOTDATA("Count of PT / MT Final",'100% PVT'!$A$3,"Joint Type","O-Let","Stamp Number",G18)</f>
        <v>#REF!</v>
      </c>
      <c r="DL18" s="11" t="e">
        <f t="shared" si="45"/>
        <v>#REF!</v>
      </c>
      <c r="DM18" s="8" t="e">
        <f>GETPIVOTDATA("Count of Weld Number",'100% PVT'!$A$3,"Joint Type","Fillet","Stamp Number",G18)</f>
        <v>#REF!</v>
      </c>
      <c r="DN18" s="8" t="e">
        <f>GETPIVOTDATA("Count of PT / MT Final",'100% PVT'!$A$3,"Joint Type","Fillet","Stamp Number",G18)</f>
        <v>#REF!</v>
      </c>
      <c r="DO18" s="10" t="e">
        <f t="shared" si="46"/>
        <v>#REF!</v>
      </c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</row>
    <row r="19" spans="1:147" s="48" customFormat="1" ht="12.75" hidden="1" customHeight="1">
      <c r="A19" s="124"/>
      <c r="B19" s="5" t="s">
        <v>31</v>
      </c>
      <c r="C19" s="6"/>
      <c r="D19" s="1" t="str">
        <f t="shared" si="0"/>
        <v>Yes</v>
      </c>
      <c r="E19" s="6"/>
      <c r="F19" s="42">
        <f>'WELDER ROSTER'!B11</f>
        <v>0</v>
      </c>
      <c r="G19" s="99">
        <f>'WELDER ROSTER'!C11</f>
        <v>0</v>
      </c>
      <c r="H19" s="9" t="e">
        <f>GETPIVOTDATA("Count of Weld Number",'5% PVT'!$A$3,"Joint Type","BW","Stamp Number",G19)</f>
        <v>#REF!</v>
      </c>
      <c r="I19" s="8" t="e">
        <f>GETPIVOTDATA("Count of RT DATE",'5% PVT'!$A$4,"Joint Type","BW","Stamp Number",G19)</f>
        <v>#REF!</v>
      </c>
      <c r="J19" s="8" t="e">
        <f>GETPIVOTDATA("Count of RT Rejected",'5% PVT'!$A$4,"Joint Type","BW","Stamp Number",G19)</f>
        <v>#REF!</v>
      </c>
      <c r="K19" s="11" t="e">
        <f t="shared" si="1"/>
        <v>#REF!</v>
      </c>
      <c r="L19" s="8" t="e">
        <f>GETPIVOTDATA("Count of Weld Number",'5% PVT'!$A$3,"Joint Type","Fillet","Stamp Number",G19)</f>
        <v>#REF!</v>
      </c>
      <c r="M19" s="8" t="e">
        <f>GETPIVOTDATA("Count of PT / MT Final",'5% PVT'!$A$3,"Joint Type","Fillet","Stamp Number",G19)</f>
        <v>#REF!</v>
      </c>
      <c r="N19" s="11" t="e">
        <f t="shared" si="38"/>
        <v>#REF!</v>
      </c>
      <c r="O19" s="8" t="e">
        <f>GETPIVOTDATA("Count of Weld Number",'5% PVT'!$A$4,"Joint Type","SW","Stamp Number",G19)</f>
        <v>#REF!</v>
      </c>
      <c r="P19" s="8" t="e">
        <f>GETPIVOTDATA("Count of RT DATE",'5% PVT'!$A$4,"Joint Type","SW","Stamp Number",G19)</f>
        <v>#REF!</v>
      </c>
      <c r="Q19" s="8" t="e">
        <f>GETPIVOTDATA("Count of RT Rejected",'5% PVT'!$A$4,"Joint Type","O-Let","Stamp Number",G19)</f>
        <v>#REF!</v>
      </c>
      <c r="R19" s="11" t="e">
        <f t="shared" si="2"/>
        <v>#REF!</v>
      </c>
      <c r="S19" s="8" t="e">
        <f>GETPIVOTDATA("Count of PT / MT Final",'5% PVT'!$A$3,"Joint Type","SW","Stamp Number",G19)</f>
        <v>#REF!</v>
      </c>
      <c r="T19" s="11" t="e">
        <f t="shared" si="39"/>
        <v>#REF!</v>
      </c>
      <c r="U19" s="8" t="e">
        <f>GETPIVOTDATA("Count of Weld Number",'5% PVT'!$A$3,"Joint Type","O-Let","Stamp Number",G19)</f>
        <v>#REF!</v>
      </c>
      <c r="V19" s="8" t="e">
        <f>GETPIVOTDATA("Count of PT / MT Final",'5% PVT'!$A$3,"Joint Type","O-Let","Stamp Number",G19)</f>
        <v>#REF!</v>
      </c>
      <c r="W19" s="10" t="e">
        <f t="shared" si="40"/>
        <v>#REF!</v>
      </c>
      <c r="X19" s="87" t="e">
        <f>GETPIVOTDATA("Count of Weld Number",'10% PVT'!$A$3,"Joint Type","BW","Stamp Number",G19)</f>
        <v>#REF!</v>
      </c>
      <c r="Y19" s="8" t="e">
        <f>GETPIVOTDATA("Count of RT DATE",'10% PVT'!$A$3,"Joint Type","BW","Stamp Number",G19)</f>
        <v>#REF!</v>
      </c>
      <c r="Z19" s="8" t="e">
        <f>GETPIVOTDATA("Count of RT Rejected",'10% PVT'!$A$3,"Joint Type","BW","Stamp Number",G19)</f>
        <v>#REF!</v>
      </c>
      <c r="AA19" s="4" t="e">
        <f t="shared" si="3"/>
        <v>#REF!</v>
      </c>
      <c r="AB19" s="8" t="e">
        <f>GETPIVOTDATA("Count of Weld Number",'10% PVT'!$A$3,"Joint Type","Fillet","Stamp Number",G19)</f>
        <v>#REF!</v>
      </c>
      <c r="AC19" s="8" t="e">
        <f>GETPIVOTDATA("Count of PT / MT Final",'10% PVT'!$A$3,"Joint Type","Fillet","Stamp Number",G19)</f>
        <v>#REF!</v>
      </c>
      <c r="AD19" s="4" t="e">
        <f t="shared" si="4"/>
        <v>#REF!</v>
      </c>
      <c r="AE19" s="8" t="e">
        <f>GETPIVOTDATA("Count of Weld Number",'10% PVT'!$A$4,"Joint Type","SW","Stamp Number",G19)</f>
        <v>#REF!</v>
      </c>
      <c r="AF19" s="8" t="e">
        <f>GETPIVOTDATA("Count of RT DATE",'10% PVT'!$A$3,"Joint Type","SW","Stamp Number",G19)</f>
        <v>#REF!</v>
      </c>
      <c r="AG19" s="8" t="e">
        <f>GETPIVOTDATA("Count of RT Rejected",'10% PVT'!$A$3,"Joint Type","SW","Stamp Number",G19)</f>
        <v>#REF!</v>
      </c>
      <c r="AH19" s="4" t="e">
        <f t="shared" si="5"/>
        <v>#REF!</v>
      </c>
      <c r="AI19" s="8" t="e">
        <f>GETPIVOTDATA("Count of PT / MT Final",'10% PVT'!$A$3,"Joint Type","SW","Stamp Number",G19)</f>
        <v>#REF!</v>
      </c>
      <c r="AJ19" s="4" t="e">
        <f t="shared" si="6"/>
        <v>#REF!</v>
      </c>
      <c r="AK19" s="8" t="e">
        <f>GETPIVOTDATA("Count of Weld Number",'10% PVT'!$A$3,"Joint Type","O-Let","Stamp Number",G19)</f>
        <v>#REF!</v>
      </c>
      <c r="AL19" s="8" t="e">
        <f>GETPIVOTDATA("Count of PT / MT Final",'10% PVT'!$A$3,"Joint Type","O-Let","Stamp Number",G19)</f>
        <v>#REF!</v>
      </c>
      <c r="AM19" s="78" t="e">
        <f t="shared" si="7"/>
        <v>#REF!</v>
      </c>
      <c r="AN19" s="87" t="e">
        <f>GETPIVOTDATA("Count of Weld Number",'20% PVT'!$A$3,"Joint Type","BW","Stamp Number",G19)</f>
        <v>#REF!</v>
      </c>
      <c r="AO19" s="8" t="e">
        <f>GETPIVOTDATA("Count of RT DATE",'20% PVT'!$A$3,"Joint Type","BW","Stamp Number",G19)</f>
        <v>#REF!</v>
      </c>
      <c r="AP19" s="8" t="e">
        <f>GETPIVOTDATA("Count of RT Rejected",'20% PVT'!$A$3,"Joint Type","BW","Stamp Number",G19)</f>
        <v>#REF!</v>
      </c>
      <c r="AQ19" s="4" t="e">
        <f t="shared" si="8"/>
        <v>#REF!</v>
      </c>
      <c r="AR19" s="8" t="e">
        <f>GETPIVOTDATA("Count of Brinnel Complete",'20% PVT'!$A$3,"Joint Type","BW","Stamp Number",G19)</f>
        <v>#REF!</v>
      </c>
      <c r="AS19" s="4" t="e">
        <f t="shared" si="19"/>
        <v>#REF!</v>
      </c>
      <c r="AT19" s="8" t="e">
        <f>GETPIVOTDATA("Count of Weld Number",'20% PVT'!$A$3,"Joint Type","SW","Stamp Number",G19)</f>
        <v>#REF!</v>
      </c>
      <c r="AU19" s="8" t="e">
        <f>GETPIVOTDATA("Count of RT DATE",'20% PVT'!$A$3,"Joint Type","SW","Stamp Number",G19)</f>
        <v>#REF!</v>
      </c>
      <c r="AV19" s="8" t="e">
        <f>GETPIVOTDATA("Count of RT Rejected",'20% PVT'!$A$3,"Joint Type","SW","Stamp Number",G19)</f>
        <v>#REF!</v>
      </c>
      <c r="AW19" s="4" t="e">
        <f t="shared" si="9"/>
        <v>#REF!</v>
      </c>
      <c r="AX19" s="8" t="e">
        <f>GETPIVOTDATA("Count of PT / MT Final",'20% PVT'!$A$3,"Joint Type","SW","Stamp Number",G19)</f>
        <v>#REF!</v>
      </c>
      <c r="AY19" s="4" t="e">
        <f t="shared" si="20"/>
        <v>#REF!</v>
      </c>
      <c r="AZ19" s="8" t="e">
        <f>GETPIVOTDATA("Count of Brinnel Complete",'20% PVT'!$A$3,"Joint Type","SW","Stamp Number",G19)</f>
        <v>#REF!</v>
      </c>
      <c r="BA19" s="4" t="e">
        <f t="shared" si="21"/>
        <v>#REF!</v>
      </c>
      <c r="BB19" s="8" t="e">
        <f>GETPIVOTDATA("Count of Weld Number",'20% PVT'!$A$3,"Joint Type","O-Let","Stamp Number",G19)</f>
        <v>#REF!</v>
      </c>
      <c r="BC19" s="8" t="e">
        <f>GETPIVOTDATA("Count of PT / MT Final",'20% PVT'!$A$3,"Joint Type","O-Let","Stamp Number",G19)</f>
        <v>#REF!</v>
      </c>
      <c r="BD19" s="4" t="e">
        <f t="shared" si="22"/>
        <v>#REF!</v>
      </c>
      <c r="BE19" s="8" t="e">
        <f>GETPIVOTDATA("Count of Weld Number",'20% PVT'!$A$3,"Joint Type","Fillet","Stamp Number",G19)</f>
        <v>#REF!</v>
      </c>
      <c r="BF19" s="8" t="e">
        <f>GETPIVOTDATA("Count of PT / MT Final",'20% PVT'!$A$3,"Joint Type","Fillet","Stamp Number",G19)</f>
        <v>#REF!</v>
      </c>
      <c r="BG19" s="78" t="e">
        <f t="shared" si="23"/>
        <v>#REF!</v>
      </c>
      <c r="BH19" s="87" t="e">
        <f>GETPIVOTDATA("Count of Weld Number",'25% PVT'!$A$3,"Joint Type","BW","Stamp Number",G19)</f>
        <v>#REF!</v>
      </c>
      <c r="BI19" s="8" t="e">
        <f>GETPIVOTDATA("Count of RT DATE",'25% PVT'!$A$3,"Joint Type","BW","Stamp Number",G19)</f>
        <v>#REF!</v>
      </c>
      <c r="BJ19" s="8" t="e">
        <f>GETPIVOTDATA("Count of RT Rejected",'25% PVT'!$A$3,"Joint Type","BW","Stamp Number",G19)</f>
        <v>#REF!</v>
      </c>
      <c r="BK19" s="11" t="e">
        <f t="shared" si="10"/>
        <v>#REF!</v>
      </c>
      <c r="BL19" s="8" t="e">
        <f>GETPIVOTDATA("Count of Brinnel Complete",'25% PVT'!$A$3,"Joint Type","BW","Stamp Number",G19)</f>
        <v>#REF!</v>
      </c>
      <c r="BM19" s="11" t="e">
        <f t="shared" si="41"/>
        <v>#REF!</v>
      </c>
      <c r="BN19" s="8" t="e">
        <f>GETPIVOTDATA("Count of Weld Number",'25% PVT'!$A$3,"Joint Type","SW","Stamp Number",G19)</f>
        <v>#REF!</v>
      </c>
      <c r="BO19" s="8" t="e">
        <f>GETPIVOTDATA("Count of RT DATE",'25% PVT'!$A$3,"Joint Type","SW","Stamp Number",G19)</f>
        <v>#REF!</v>
      </c>
      <c r="BP19" s="8" t="e">
        <f>GETPIVOTDATA("Count of RT Rejected",'25% PVT'!$A$3,"Joint Type","SW","Stamp Number",G19)</f>
        <v>#REF!</v>
      </c>
      <c r="BQ19" s="11" t="e">
        <f t="shared" si="11"/>
        <v>#REF!</v>
      </c>
      <c r="BR19" s="8" t="e">
        <f>GETPIVOTDATA("Count of PT / MT Final",'25% PVT'!$A$3,"Joint Type","SW","Stamp Number",G19)</f>
        <v>#REF!</v>
      </c>
      <c r="BS19" s="11" t="e">
        <f t="shared" si="47"/>
        <v>#REF!</v>
      </c>
      <c r="BT19" s="8" t="e">
        <f>GETPIVOTDATA("Count of Brinnel Complete",'25% PVT'!$A$3,"Joint Type","SW","Stamp Number",G19)</f>
        <v>#REF!</v>
      </c>
      <c r="BU19" s="11" t="e">
        <f t="shared" si="25"/>
        <v>#REF!</v>
      </c>
      <c r="BV19" s="8" t="e">
        <f>GETPIVOTDATA("Count of Weld Number",'25% PVT'!$A$3,"Joint Type","O-Let","Stamp Number",G19)</f>
        <v>#REF!</v>
      </c>
      <c r="BW19" s="8" t="e">
        <f>GETPIVOTDATA("Count of PT / MT Final",'25% PVT'!$A$3,"Joint Type","O-Let","Stamp Number",G19)</f>
        <v>#REF!</v>
      </c>
      <c r="BX19" s="11" t="e">
        <f t="shared" si="26"/>
        <v>#REF!</v>
      </c>
      <c r="BY19" s="8" t="e">
        <f>GETPIVOTDATA("Count of Weld Number",'25% PVT'!$A$3,"Joint Type","Fillet","Stamp Number",G19)</f>
        <v>#REF!</v>
      </c>
      <c r="BZ19" s="8" t="e">
        <f>GETPIVOTDATA("Count of PT / MT Final",'25% PVT'!$A$3,"Joint Type","Fillet","Stamp Number",G19)</f>
        <v>#REF!</v>
      </c>
      <c r="CA19" s="10" t="e">
        <f t="shared" si="27"/>
        <v>#REF!</v>
      </c>
      <c r="CB19" s="87" t="e">
        <f>GETPIVOTDATA("Count of Weld Number",'50% PVT'!$A$3,"Joint Type","BW","Stamp Number",G19)</f>
        <v>#REF!</v>
      </c>
      <c r="CC19" s="8" t="e">
        <f>GETPIVOTDATA("Count of RT DATE",'50% PVT'!$A$3,"Joint Type","BW","Stamp Number",G19)</f>
        <v>#REF!</v>
      </c>
      <c r="CD19" s="8" t="e">
        <f>GETPIVOTDATA("Count of RT Rejected",'50% PVT'!$A$3,"Joint Type","BW","Stamp Number",G19)</f>
        <v>#REF!</v>
      </c>
      <c r="CE19" s="11" t="e">
        <f t="shared" si="12"/>
        <v>#REF!</v>
      </c>
      <c r="CF19" s="8" t="e">
        <f>GETPIVOTDATA("Count of Brinnel Complete",'50% PVT'!$A$3,"Joint Type","BW","Stamp Number",G19)</f>
        <v>#REF!</v>
      </c>
      <c r="CG19" s="8" t="e">
        <f t="shared" si="28"/>
        <v>#REF!</v>
      </c>
      <c r="CH19" s="8" t="e">
        <f>GETPIVOTDATA("Count of Weld Number",'50% PVT'!$A$3,"Joint Type","SW","Stamp Number",G19)</f>
        <v>#REF!</v>
      </c>
      <c r="CI19" s="8" t="e">
        <f>GETPIVOTDATA("Count of RT DATE",'50% PVT'!$A$3,"Joint Type","SW","Stamp Number",G19)</f>
        <v>#REF!</v>
      </c>
      <c r="CJ19" s="8" t="e">
        <f>GETPIVOTDATA("Count of RT Rejected",'50% PVT'!$A$3,"Joint Type","SW","Stamp Number",G19)</f>
        <v>#REF!</v>
      </c>
      <c r="CK19" s="11" t="e">
        <f t="shared" si="13"/>
        <v>#REF!</v>
      </c>
      <c r="CL19" s="8" t="e">
        <f>GETPIVOTDATA("Count of PT / MT Final",'50% PVT'!$A$3,"Joint Type","SW","Stamp Number",G19)</f>
        <v>#REF!</v>
      </c>
      <c r="CM19" s="8" t="e">
        <f t="shared" si="29"/>
        <v>#REF!</v>
      </c>
      <c r="CN19" s="8" t="e">
        <f>GETPIVOTDATA("Count of Brinnel Complete",'50% PVT'!$A$3,"Joint Type","SW","Stamp Number",G19)</f>
        <v>#REF!</v>
      </c>
      <c r="CO19" s="8" t="e">
        <f t="shared" si="30"/>
        <v>#REF!</v>
      </c>
      <c r="CP19" s="8" t="e">
        <f>GETPIVOTDATA("Count of Weld Number",'50% PVT'!$A$3,"Joint Type","O-Let","Stamp Number",G19)</f>
        <v>#REF!</v>
      </c>
      <c r="CQ19" s="8" t="e">
        <f>GETPIVOTDATA("Count of PT / MT Final",'50% PVT'!$A$3,"Joint Type","O-Let","Stamp Number",G19)</f>
        <v>#REF!</v>
      </c>
      <c r="CR19" s="4" t="e">
        <f t="shared" si="31"/>
        <v>#REF!</v>
      </c>
      <c r="CS19" s="8" t="e">
        <f>GETPIVOTDATA("Count of Weld Number",'50% PVT'!$A$3,"Joint Type","Fillet","Stamp Number",G19)</f>
        <v>#REF!</v>
      </c>
      <c r="CT19" s="8" t="e">
        <f>GETPIVOTDATA("Count of PT / MT Final",'50% PVT'!$A$3,"Joint Type","Fillet","Stamp Number",G19)</f>
        <v>#REF!</v>
      </c>
      <c r="CU19" s="78" t="e">
        <f t="shared" si="32"/>
        <v>#REF!</v>
      </c>
      <c r="CV19" s="87" t="e">
        <f>GETPIVOTDATA("Count of Weld Number",'100% PVT'!$A$3,"Joint Type","BW","Stamp Number",G19)</f>
        <v>#REF!</v>
      </c>
      <c r="CW19" s="8" t="e">
        <f>GETPIVOTDATA("Count of RT DATE",'100% PVT'!$A$3,"Joint Type","BW","Stamp Number",G19)</f>
        <v>#REF!</v>
      </c>
      <c r="CX19" s="8" t="e">
        <f>GETPIVOTDATA("Count of RT Rejected",'100% PVT'!$A$3,"Joint Type","BW","Stamp Number",G19)</f>
        <v>#REF!</v>
      </c>
      <c r="CY19" s="11" t="e">
        <f t="shared" si="14"/>
        <v>#REF!</v>
      </c>
      <c r="CZ19" s="8" t="e">
        <f>GETPIVOTDATA("Count of Brinnel Complete",'100% PVT'!$A$3,"Joint Type","BW","Stamp Number",G19)</f>
        <v>#REF!</v>
      </c>
      <c r="DA19" s="11" t="e">
        <f t="shared" si="42"/>
        <v>#REF!</v>
      </c>
      <c r="DB19" s="8" t="e">
        <f>GETPIVOTDATA("Count of Weld Number",'100% PVT'!$A$3,"Joint Type","SW","Stamp Number",G19)</f>
        <v>#REF!</v>
      </c>
      <c r="DC19" s="8" t="e">
        <f>GETPIVOTDATA("Count of RT DATE",'100% PVT'!$A$3,"Joint Type","SW","Stamp Number",G19)</f>
        <v>#REF!</v>
      </c>
      <c r="DD19" s="8" t="e">
        <f>GETPIVOTDATA("Count of RT Rejected",'100% PVT'!$A$3,"Joint Type","SW","Stamp Number",G19)</f>
        <v>#REF!</v>
      </c>
      <c r="DE19" s="11" t="e">
        <f t="shared" si="15"/>
        <v>#REF!</v>
      </c>
      <c r="DF19" s="8" t="e">
        <f>GETPIVOTDATA("Count of PT / MT Final",'100% PVT'!$A$3,"Joint Type","SW","Stamp Number",G19)</f>
        <v>#REF!</v>
      </c>
      <c r="DG19" s="11" t="e">
        <f t="shared" si="43"/>
        <v>#REF!</v>
      </c>
      <c r="DH19" s="8" t="e">
        <f>GETPIVOTDATA("Count of Brinnel Complete",'100% PVT'!$A$3,"Joint Type","SW","Stamp Number",G19)</f>
        <v>#REF!</v>
      </c>
      <c r="DI19" s="11" t="e">
        <f t="shared" si="44"/>
        <v>#REF!</v>
      </c>
      <c r="DJ19" s="8" t="e">
        <f>GETPIVOTDATA("Count of Weld Number",'100% PVT'!$A$3,"Joint Type","O-Let","Stamp Number",G19)</f>
        <v>#REF!</v>
      </c>
      <c r="DK19" s="8" t="e">
        <f>GETPIVOTDATA("Count of PT / MT Final",'100% PVT'!$A$3,"Joint Type","O-Let","Stamp Number",G19)</f>
        <v>#REF!</v>
      </c>
      <c r="DL19" s="11" t="e">
        <f t="shared" si="45"/>
        <v>#REF!</v>
      </c>
      <c r="DM19" s="8" t="e">
        <f>GETPIVOTDATA("Count of Weld Number",'100% PVT'!$A$3,"Joint Type","Fillet","Stamp Number",G19)</f>
        <v>#REF!</v>
      </c>
      <c r="DN19" s="8" t="e">
        <f>GETPIVOTDATA("Count of PT / MT Final",'100% PVT'!$A$3,"Joint Type","Fillet","Stamp Number",G19)</f>
        <v>#REF!</v>
      </c>
      <c r="DO19" s="10" t="e">
        <f t="shared" si="46"/>
        <v>#REF!</v>
      </c>
      <c r="DP19" s="124"/>
      <c r="DQ19" s="124"/>
      <c r="DR19" s="124"/>
      <c r="DS19" s="124"/>
      <c r="DT19" s="124"/>
      <c r="DU19" s="124"/>
      <c r="DV19" s="124"/>
      <c r="DW19" s="124"/>
      <c r="DX19" s="124"/>
      <c r="DY19" s="124"/>
      <c r="DZ19" s="124"/>
      <c r="EA19" s="124"/>
      <c r="EB19" s="124"/>
      <c r="EC19" s="124"/>
      <c r="ED19" s="124"/>
      <c r="EE19" s="124"/>
      <c r="EF19" s="124"/>
      <c r="EG19" s="124"/>
      <c r="EH19" s="124"/>
      <c r="EI19" s="124"/>
      <c r="EJ19" s="124"/>
      <c r="EK19" s="124"/>
      <c r="EL19" s="124"/>
      <c r="EM19" s="124"/>
      <c r="EN19" s="124"/>
      <c r="EO19" s="124"/>
      <c r="EP19" s="124"/>
      <c r="EQ19" s="124"/>
    </row>
    <row r="20" spans="1:147" s="48" customFormat="1" ht="12.75" hidden="1" customHeight="1">
      <c r="A20" s="124"/>
      <c r="B20" s="5" t="s">
        <v>32</v>
      </c>
      <c r="C20" s="6"/>
      <c r="D20" s="1" t="str">
        <f t="shared" si="0"/>
        <v>Yes</v>
      </c>
      <c r="E20" s="6"/>
      <c r="F20" s="42">
        <f>'WELDER ROSTER'!H13</f>
        <v>0</v>
      </c>
      <c r="G20" s="99">
        <f>'WELDER ROSTER'!I13</f>
        <v>0</v>
      </c>
      <c r="H20" s="9" t="e">
        <f>GETPIVOTDATA("Count of Weld Number",'5% PVT'!$A$3,"Joint Type","BW","Stamp Number",G20)</f>
        <v>#REF!</v>
      </c>
      <c r="I20" s="8" t="e">
        <f>GETPIVOTDATA("Count of RT DATE",'5% PVT'!$A$4,"Joint Type","BW","Stamp Number",G20)</f>
        <v>#REF!</v>
      </c>
      <c r="J20" s="8" t="e">
        <f>GETPIVOTDATA("Count of RT Rejected",'5% PVT'!$A$4,"Joint Type","BW","Stamp Number",G20)</f>
        <v>#REF!</v>
      </c>
      <c r="K20" s="11" t="e">
        <f t="shared" si="1"/>
        <v>#REF!</v>
      </c>
      <c r="L20" s="8" t="e">
        <f>GETPIVOTDATA("Count of Weld Number",'5% PVT'!$A$3,"Joint Type","Fillet","Stamp Number",G20)</f>
        <v>#REF!</v>
      </c>
      <c r="M20" s="8" t="e">
        <f>GETPIVOTDATA("Count of PT / MT Final",'5% PVT'!$A$3,"Joint Type","Fillet","Stamp Number",G20)</f>
        <v>#REF!</v>
      </c>
      <c r="N20" s="11" t="e">
        <f t="shared" si="38"/>
        <v>#REF!</v>
      </c>
      <c r="O20" s="8" t="e">
        <f>GETPIVOTDATA("Count of Weld Number",'5% PVT'!$A$4,"Joint Type","SW","Stamp Number",G20)</f>
        <v>#REF!</v>
      </c>
      <c r="P20" s="8" t="e">
        <f>GETPIVOTDATA("Count of RT DATE",'5% PVT'!$A$4,"Joint Type","SW","Stamp Number",G20)</f>
        <v>#REF!</v>
      </c>
      <c r="Q20" s="8" t="e">
        <f>GETPIVOTDATA("Count of RT Rejected",'5% PVT'!$A$4,"Joint Type","O-Let","Stamp Number",G20)</f>
        <v>#REF!</v>
      </c>
      <c r="R20" s="11" t="e">
        <f t="shared" si="2"/>
        <v>#REF!</v>
      </c>
      <c r="S20" s="8" t="e">
        <f>GETPIVOTDATA("Count of PT / MT Final",'5% PVT'!$A$3,"Joint Type","SW","Stamp Number",G20)</f>
        <v>#REF!</v>
      </c>
      <c r="T20" s="11" t="e">
        <f t="shared" si="39"/>
        <v>#REF!</v>
      </c>
      <c r="U20" s="8" t="e">
        <f>GETPIVOTDATA("Count of Weld Number",'5% PVT'!$A$3,"Joint Type","O-Let","Stamp Number",G20)</f>
        <v>#REF!</v>
      </c>
      <c r="V20" s="8" t="e">
        <f>GETPIVOTDATA("Count of PT / MT Final",'5% PVT'!$A$3,"Joint Type","O-Let","Stamp Number",G20)</f>
        <v>#REF!</v>
      </c>
      <c r="W20" s="10" t="e">
        <f t="shared" si="40"/>
        <v>#REF!</v>
      </c>
      <c r="X20" s="87" t="e">
        <f>GETPIVOTDATA("Count of Weld Number",'10% PVT'!$A$3,"Joint Type","BW","Stamp Number",G20)</f>
        <v>#REF!</v>
      </c>
      <c r="Y20" s="8" t="e">
        <f>GETPIVOTDATA("Count of RT DATE",'10% PVT'!$A$3,"Joint Type","BW","Stamp Number",G20)</f>
        <v>#REF!</v>
      </c>
      <c r="Z20" s="8" t="e">
        <f>GETPIVOTDATA("Count of RT Rejected",'10% PVT'!$A$3,"Joint Type","BW","Stamp Number",G20)</f>
        <v>#REF!</v>
      </c>
      <c r="AA20" s="4" t="e">
        <f t="shared" si="3"/>
        <v>#REF!</v>
      </c>
      <c r="AB20" s="8" t="e">
        <f>GETPIVOTDATA("Count of Weld Number",'10% PVT'!$A$3,"Joint Type","Fillet","Stamp Number",G20)</f>
        <v>#REF!</v>
      </c>
      <c r="AC20" s="8" t="e">
        <f>GETPIVOTDATA("Count of PT / MT Final",'10% PVT'!$A$3,"Joint Type","Fillet","Stamp Number",G20)</f>
        <v>#REF!</v>
      </c>
      <c r="AD20" s="4" t="e">
        <f t="shared" si="4"/>
        <v>#REF!</v>
      </c>
      <c r="AE20" s="8" t="e">
        <f>GETPIVOTDATA("Count of Weld Number",'10% PVT'!$A$4,"Joint Type","SW","Stamp Number",G20)</f>
        <v>#REF!</v>
      </c>
      <c r="AF20" s="8" t="e">
        <f>GETPIVOTDATA("Count of RT DATE",'10% PVT'!$A$3,"Joint Type","SW","Stamp Number",G20)</f>
        <v>#REF!</v>
      </c>
      <c r="AG20" s="8" t="e">
        <f>GETPIVOTDATA("Count of RT Rejected",'10% PVT'!$A$3,"Joint Type","SW","Stamp Number",G20)</f>
        <v>#REF!</v>
      </c>
      <c r="AH20" s="4" t="e">
        <f t="shared" si="5"/>
        <v>#REF!</v>
      </c>
      <c r="AI20" s="8" t="e">
        <f>GETPIVOTDATA("Count of PT / MT Final",'10% PVT'!$A$3,"Joint Type","SW","Stamp Number",G20)</f>
        <v>#REF!</v>
      </c>
      <c r="AJ20" s="4" t="e">
        <f t="shared" si="6"/>
        <v>#REF!</v>
      </c>
      <c r="AK20" s="8" t="e">
        <f>GETPIVOTDATA("Count of Weld Number",'10% PVT'!$A$3,"Joint Type","O-Let","Stamp Number",G20)</f>
        <v>#REF!</v>
      </c>
      <c r="AL20" s="8" t="e">
        <f>GETPIVOTDATA("Count of PT / MT Final",'10% PVT'!$A$3,"Joint Type","O-Let","Stamp Number",G20)</f>
        <v>#REF!</v>
      </c>
      <c r="AM20" s="78" t="e">
        <f t="shared" si="7"/>
        <v>#REF!</v>
      </c>
      <c r="AN20" s="87" t="e">
        <f>GETPIVOTDATA("Count of Weld Number",'20% PVT'!$A$3,"Joint Type","BW","Stamp Number",G20)</f>
        <v>#REF!</v>
      </c>
      <c r="AO20" s="8" t="e">
        <f>GETPIVOTDATA("Count of RT DATE",'20% PVT'!$A$3,"Joint Type","BW","Stamp Number",G20)</f>
        <v>#REF!</v>
      </c>
      <c r="AP20" s="8" t="e">
        <f>GETPIVOTDATA("Count of RT Rejected",'20% PVT'!$A$3,"Joint Type","BW","Stamp Number",G20)</f>
        <v>#REF!</v>
      </c>
      <c r="AQ20" s="4" t="e">
        <f t="shared" si="8"/>
        <v>#REF!</v>
      </c>
      <c r="AR20" s="8" t="e">
        <f>GETPIVOTDATA("Count of Brinnel Complete",'20% PVT'!$A$3,"Joint Type","BW","Stamp Number",G20)</f>
        <v>#REF!</v>
      </c>
      <c r="AS20" s="4" t="e">
        <f t="shared" si="19"/>
        <v>#REF!</v>
      </c>
      <c r="AT20" s="8" t="e">
        <f>GETPIVOTDATA("Count of Weld Number",'20% PVT'!$A$3,"Joint Type","SW","Stamp Number",G20)</f>
        <v>#REF!</v>
      </c>
      <c r="AU20" s="8" t="e">
        <f>GETPIVOTDATA("Count of RT DATE",'20% PVT'!$A$3,"Joint Type","SW","Stamp Number",G20)</f>
        <v>#REF!</v>
      </c>
      <c r="AV20" s="8" t="e">
        <f>GETPIVOTDATA("Count of RT Rejected",'20% PVT'!$A$3,"Joint Type","SW","Stamp Number",G20)</f>
        <v>#REF!</v>
      </c>
      <c r="AW20" s="4" t="e">
        <f t="shared" si="9"/>
        <v>#REF!</v>
      </c>
      <c r="AX20" s="8" t="e">
        <f>GETPIVOTDATA("Count of PT / MT Final",'20% PVT'!$A$3,"Joint Type","SW","Stamp Number",G20)</f>
        <v>#REF!</v>
      </c>
      <c r="AY20" s="4" t="e">
        <f t="shared" si="20"/>
        <v>#REF!</v>
      </c>
      <c r="AZ20" s="8" t="e">
        <f>GETPIVOTDATA("Count of Brinnel Complete",'20% PVT'!$A$3,"Joint Type","SW","Stamp Number",G20)</f>
        <v>#REF!</v>
      </c>
      <c r="BA20" s="4" t="e">
        <f t="shared" si="21"/>
        <v>#REF!</v>
      </c>
      <c r="BB20" s="8" t="e">
        <f>GETPIVOTDATA("Count of Weld Number",'20% PVT'!$A$3,"Joint Type","O-Let","Stamp Number",G20)</f>
        <v>#REF!</v>
      </c>
      <c r="BC20" s="8" t="e">
        <f>GETPIVOTDATA("Count of PT / MT Final",'20% PVT'!$A$3,"Joint Type","O-Let","Stamp Number",G20)</f>
        <v>#REF!</v>
      </c>
      <c r="BD20" s="4" t="e">
        <f t="shared" si="22"/>
        <v>#REF!</v>
      </c>
      <c r="BE20" s="8" t="e">
        <f>GETPIVOTDATA("Count of Weld Number",'20% PVT'!$A$3,"Joint Type","Fillet","Stamp Number",G20)</f>
        <v>#REF!</v>
      </c>
      <c r="BF20" s="8" t="e">
        <f>GETPIVOTDATA("Count of PT / MT Final",'20% PVT'!$A$3,"Joint Type","Fillet","Stamp Number",G20)</f>
        <v>#REF!</v>
      </c>
      <c r="BG20" s="78" t="e">
        <f t="shared" si="23"/>
        <v>#REF!</v>
      </c>
      <c r="BH20" s="87" t="e">
        <f>GETPIVOTDATA("Count of Weld Number",'25% PVT'!$A$3,"Joint Type","BW","Stamp Number",G20)</f>
        <v>#REF!</v>
      </c>
      <c r="BI20" s="8" t="e">
        <f>GETPIVOTDATA("Count of RT DATE",'25% PVT'!$A$3,"Joint Type","BW","Stamp Number",G20)</f>
        <v>#REF!</v>
      </c>
      <c r="BJ20" s="8" t="e">
        <f>GETPIVOTDATA("Count of RT Rejected",'25% PVT'!$A$3,"Joint Type","BW","Stamp Number",G20)</f>
        <v>#REF!</v>
      </c>
      <c r="BK20" s="11" t="e">
        <f t="shared" si="10"/>
        <v>#REF!</v>
      </c>
      <c r="BL20" s="8" t="e">
        <f>GETPIVOTDATA("Count of Brinnel Complete",'25% PVT'!$A$3,"Joint Type","BW","Stamp Number",G20)</f>
        <v>#REF!</v>
      </c>
      <c r="BM20" s="11" t="e">
        <f t="shared" si="41"/>
        <v>#REF!</v>
      </c>
      <c r="BN20" s="8" t="e">
        <f>GETPIVOTDATA("Count of Weld Number",'25% PVT'!$A$3,"Joint Type","SW","Stamp Number",G20)</f>
        <v>#REF!</v>
      </c>
      <c r="BO20" s="8" t="e">
        <f>GETPIVOTDATA("Count of RT DATE",'25% PVT'!$A$3,"Joint Type","SW","Stamp Number",G20)</f>
        <v>#REF!</v>
      </c>
      <c r="BP20" s="8" t="e">
        <f>GETPIVOTDATA("Count of RT Rejected",'25% PVT'!$A$3,"Joint Type","SW","Stamp Number",G20)</f>
        <v>#REF!</v>
      </c>
      <c r="BQ20" s="11" t="e">
        <f t="shared" si="11"/>
        <v>#REF!</v>
      </c>
      <c r="BR20" s="8" t="e">
        <f>GETPIVOTDATA("Count of PT / MT Final",'25% PVT'!$A$3,"Joint Type","SW","Stamp Number",G20)</f>
        <v>#REF!</v>
      </c>
      <c r="BS20" s="11" t="e">
        <f t="shared" si="47"/>
        <v>#REF!</v>
      </c>
      <c r="BT20" s="8" t="e">
        <f>GETPIVOTDATA("Count of Brinnel Complete",'25% PVT'!$A$3,"Joint Type","SW","Stamp Number",G20)</f>
        <v>#REF!</v>
      </c>
      <c r="BU20" s="11" t="e">
        <f t="shared" si="25"/>
        <v>#REF!</v>
      </c>
      <c r="BV20" s="8" t="e">
        <f>GETPIVOTDATA("Count of Weld Number",'25% PVT'!$A$3,"Joint Type","O-Let","Stamp Number",G20)</f>
        <v>#REF!</v>
      </c>
      <c r="BW20" s="8" t="e">
        <f>GETPIVOTDATA("Count of PT / MT Final",'25% PVT'!$A$3,"Joint Type","O-Let","Stamp Number",G20)</f>
        <v>#REF!</v>
      </c>
      <c r="BX20" s="11" t="e">
        <f t="shared" si="26"/>
        <v>#REF!</v>
      </c>
      <c r="BY20" s="8" t="e">
        <f>GETPIVOTDATA("Count of Weld Number",'25% PVT'!$A$3,"Joint Type","Fillet","Stamp Number",G20)</f>
        <v>#REF!</v>
      </c>
      <c r="BZ20" s="8" t="e">
        <f>GETPIVOTDATA("Count of PT / MT Final",'25% PVT'!$A$3,"Joint Type","Fillet","Stamp Number",G20)</f>
        <v>#REF!</v>
      </c>
      <c r="CA20" s="10" t="e">
        <f t="shared" si="27"/>
        <v>#REF!</v>
      </c>
      <c r="CB20" s="87" t="e">
        <f>GETPIVOTDATA("Count of Weld Number",'50% PVT'!$A$3,"Joint Type","BW","Stamp Number",G20)</f>
        <v>#REF!</v>
      </c>
      <c r="CC20" s="8" t="e">
        <f>GETPIVOTDATA("Count of RT DATE",'50% PVT'!$A$3,"Joint Type","BW","Stamp Number",G20)</f>
        <v>#REF!</v>
      </c>
      <c r="CD20" s="8" t="e">
        <f>GETPIVOTDATA("Count of RT Rejected",'50% PVT'!$A$3,"Joint Type","BW","Stamp Number",G20)</f>
        <v>#REF!</v>
      </c>
      <c r="CE20" s="11" t="e">
        <f t="shared" si="12"/>
        <v>#REF!</v>
      </c>
      <c r="CF20" s="8" t="e">
        <f>GETPIVOTDATA("Count of Brinnel Complete",'50% PVT'!$A$3,"Joint Type","BW","Stamp Number",G20)</f>
        <v>#REF!</v>
      </c>
      <c r="CG20" s="8" t="e">
        <f t="shared" si="28"/>
        <v>#REF!</v>
      </c>
      <c r="CH20" s="8" t="e">
        <f>GETPIVOTDATA("Count of Weld Number",'50% PVT'!$A$3,"Joint Type","SW","Stamp Number",G20)</f>
        <v>#REF!</v>
      </c>
      <c r="CI20" s="8" t="e">
        <f>GETPIVOTDATA("Count of RT DATE",'50% PVT'!$A$3,"Joint Type","SW","Stamp Number",G20)</f>
        <v>#REF!</v>
      </c>
      <c r="CJ20" s="8" t="e">
        <f>GETPIVOTDATA("Count of RT Rejected",'50% PVT'!$A$3,"Joint Type","SW","Stamp Number",G20)</f>
        <v>#REF!</v>
      </c>
      <c r="CK20" s="11" t="e">
        <f t="shared" si="13"/>
        <v>#REF!</v>
      </c>
      <c r="CL20" s="8" t="e">
        <f>GETPIVOTDATA("Count of PT / MT Final",'50% PVT'!$A$3,"Joint Type","SW","Stamp Number",G20)</f>
        <v>#REF!</v>
      </c>
      <c r="CM20" s="8" t="e">
        <f t="shared" si="29"/>
        <v>#REF!</v>
      </c>
      <c r="CN20" s="8" t="e">
        <f>GETPIVOTDATA("Count of Brinnel Complete",'50% PVT'!$A$3,"Joint Type","SW","Stamp Number",G20)</f>
        <v>#REF!</v>
      </c>
      <c r="CO20" s="8" t="e">
        <f t="shared" si="30"/>
        <v>#REF!</v>
      </c>
      <c r="CP20" s="8" t="e">
        <f>GETPIVOTDATA("Count of Weld Number",'50% PVT'!$A$3,"Joint Type","O-Let","Stamp Number",G20)</f>
        <v>#REF!</v>
      </c>
      <c r="CQ20" s="8" t="e">
        <f>GETPIVOTDATA("Count of PT / MT Final",'50% PVT'!$A$3,"Joint Type","O-Let","Stamp Number",G20)</f>
        <v>#REF!</v>
      </c>
      <c r="CR20" s="4" t="e">
        <f t="shared" si="31"/>
        <v>#REF!</v>
      </c>
      <c r="CS20" s="8" t="e">
        <f>GETPIVOTDATA("Count of Weld Number",'50% PVT'!$A$3,"Joint Type","Fillet","Stamp Number",G20)</f>
        <v>#REF!</v>
      </c>
      <c r="CT20" s="8" t="e">
        <f>GETPIVOTDATA("Count of PT / MT Final",'50% PVT'!$A$3,"Joint Type","Fillet","Stamp Number",G20)</f>
        <v>#REF!</v>
      </c>
      <c r="CU20" s="78" t="e">
        <f t="shared" si="32"/>
        <v>#REF!</v>
      </c>
      <c r="CV20" s="87" t="e">
        <f>GETPIVOTDATA("Count of Weld Number",'100% PVT'!$A$3,"Joint Type","BW","Stamp Number",G20)</f>
        <v>#REF!</v>
      </c>
      <c r="CW20" s="8" t="e">
        <f>GETPIVOTDATA("Count of RT DATE",'100% PVT'!$A$3,"Joint Type","BW","Stamp Number",G20)</f>
        <v>#REF!</v>
      </c>
      <c r="CX20" s="8" t="e">
        <f>GETPIVOTDATA("Count of RT Rejected",'100% PVT'!$A$3,"Joint Type","BW","Stamp Number",G20)</f>
        <v>#REF!</v>
      </c>
      <c r="CY20" s="11" t="e">
        <f t="shared" si="14"/>
        <v>#REF!</v>
      </c>
      <c r="CZ20" s="8" t="e">
        <f>GETPIVOTDATA("Count of Brinnel Complete",'100% PVT'!$A$3,"Joint Type","BW","Stamp Number",G20)</f>
        <v>#REF!</v>
      </c>
      <c r="DA20" s="11" t="e">
        <f t="shared" si="42"/>
        <v>#REF!</v>
      </c>
      <c r="DB20" s="8" t="e">
        <f>GETPIVOTDATA("Count of Weld Number",'100% PVT'!$A$3,"Joint Type","SW","Stamp Number",G20)</f>
        <v>#REF!</v>
      </c>
      <c r="DC20" s="8" t="e">
        <f>GETPIVOTDATA("Count of RT DATE",'100% PVT'!$A$3,"Joint Type","SW","Stamp Number",G20)</f>
        <v>#REF!</v>
      </c>
      <c r="DD20" s="8" t="e">
        <f>GETPIVOTDATA("Count of RT Rejected",'100% PVT'!$A$3,"Joint Type","SW","Stamp Number",G20)</f>
        <v>#REF!</v>
      </c>
      <c r="DE20" s="11" t="e">
        <f t="shared" si="15"/>
        <v>#REF!</v>
      </c>
      <c r="DF20" s="8" t="e">
        <f>GETPIVOTDATA("Count of PT / MT Final",'100% PVT'!$A$3,"Joint Type","SW","Stamp Number",G20)</f>
        <v>#REF!</v>
      </c>
      <c r="DG20" s="11" t="e">
        <f t="shared" si="43"/>
        <v>#REF!</v>
      </c>
      <c r="DH20" s="8" t="e">
        <f>GETPIVOTDATA("Count of Brinnel Complete",'100% PVT'!$A$3,"Joint Type","SW","Stamp Number",G20)</f>
        <v>#REF!</v>
      </c>
      <c r="DI20" s="11" t="e">
        <f t="shared" si="44"/>
        <v>#REF!</v>
      </c>
      <c r="DJ20" s="8" t="e">
        <f>GETPIVOTDATA("Count of Weld Number",'100% PVT'!$A$3,"Joint Type","O-Let","Stamp Number",G20)</f>
        <v>#REF!</v>
      </c>
      <c r="DK20" s="8" t="e">
        <f>GETPIVOTDATA("Count of PT / MT Final",'100% PVT'!$A$3,"Joint Type","O-Let","Stamp Number",G20)</f>
        <v>#REF!</v>
      </c>
      <c r="DL20" s="11" t="e">
        <f t="shared" si="45"/>
        <v>#REF!</v>
      </c>
      <c r="DM20" s="8" t="e">
        <f>GETPIVOTDATA("Count of Weld Number",'100% PVT'!$A$3,"Joint Type","Fillet","Stamp Number",G20)</f>
        <v>#REF!</v>
      </c>
      <c r="DN20" s="8" t="e">
        <f>GETPIVOTDATA("Count of PT / MT Final",'100% PVT'!$A$3,"Joint Type","Fillet","Stamp Number",G20)</f>
        <v>#REF!</v>
      </c>
      <c r="DO20" s="10" t="e">
        <f t="shared" si="46"/>
        <v>#REF!</v>
      </c>
      <c r="DP20" s="124"/>
      <c r="DQ20" s="124"/>
      <c r="DR20" s="124"/>
      <c r="DS20" s="124"/>
      <c r="DT20" s="124"/>
      <c r="DU20" s="124"/>
      <c r="DV20" s="124"/>
      <c r="DW20" s="124"/>
      <c r="DX20" s="124"/>
      <c r="DY20" s="124"/>
      <c r="DZ20" s="124"/>
      <c r="EA20" s="124"/>
      <c r="EB20" s="124"/>
      <c r="EC20" s="124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4"/>
      <c r="EP20" s="124"/>
      <c r="EQ20" s="124"/>
    </row>
    <row r="21" spans="1:147" s="48" customFormat="1" ht="12.75" hidden="1" customHeight="1">
      <c r="A21" s="124"/>
      <c r="B21" s="3" t="s">
        <v>32</v>
      </c>
      <c r="C21" s="1"/>
      <c r="D21" s="1" t="str">
        <f t="shared" si="0"/>
        <v>Yes</v>
      </c>
      <c r="E21" s="1"/>
      <c r="F21" s="42">
        <f>'WELDER ROSTER'!H17</f>
        <v>0</v>
      </c>
      <c r="G21" s="99">
        <f>'WELDER ROSTER'!I17</f>
        <v>0</v>
      </c>
      <c r="H21" s="9" t="e">
        <f>GETPIVOTDATA("Count of Weld Number",'5% PVT'!$A$3,"Joint Type","BW","Stamp Number",G21)</f>
        <v>#REF!</v>
      </c>
      <c r="I21" s="8" t="e">
        <f>GETPIVOTDATA("Count of RT DATE",'5% PVT'!$A$4,"Joint Type","BW","Stamp Number",G21)</f>
        <v>#REF!</v>
      </c>
      <c r="J21" s="8" t="e">
        <f>GETPIVOTDATA("Count of RT Rejected",'5% PVT'!$A$4,"Joint Type","BW","Stamp Number",G21)</f>
        <v>#REF!</v>
      </c>
      <c r="K21" s="11" t="e">
        <f t="shared" si="1"/>
        <v>#REF!</v>
      </c>
      <c r="L21" s="8" t="e">
        <f>GETPIVOTDATA("Count of Weld Number",'5% PVT'!$A$3,"Joint Type","Fillet","Stamp Number",G21)</f>
        <v>#REF!</v>
      </c>
      <c r="M21" s="8" t="e">
        <f>GETPIVOTDATA("Count of PT / MT Final",'5% PVT'!$A$3,"Joint Type","Fillet","Stamp Number",G21)</f>
        <v>#REF!</v>
      </c>
      <c r="N21" s="11" t="e">
        <f t="shared" si="38"/>
        <v>#REF!</v>
      </c>
      <c r="O21" s="8" t="e">
        <f>GETPIVOTDATA("Count of Weld Number",'5% PVT'!$A$4,"Joint Type","SW","Stamp Number",G21)</f>
        <v>#REF!</v>
      </c>
      <c r="P21" s="8" t="e">
        <f>GETPIVOTDATA("Count of RT DATE",'5% PVT'!$A$4,"Joint Type","SW","Stamp Number",G21)</f>
        <v>#REF!</v>
      </c>
      <c r="Q21" s="8" t="e">
        <f>GETPIVOTDATA("Count of RT Rejected",'5% PVT'!$A$4,"Joint Type","O-Let","Stamp Number",G21)</f>
        <v>#REF!</v>
      </c>
      <c r="R21" s="11" t="e">
        <f t="shared" si="2"/>
        <v>#REF!</v>
      </c>
      <c r="S21" s="8" t="e">
        <f>GETPIVOTDATA("Count of PT / MT Final",'5% PVT'!$A$3,"Joint Type","SW","Stamp Number",G21)</f>
        <v>#REF!</v>
      </c>
      <c r="T21" s="11" t="e">
        <f t="shared" si="39"/>
        <v>#REF!</v>
      </c>
      <c r="U21" s="8" t="e">
        <f>GETPIVOTDATA("Count of Weld Number",'5% PVT'!$A$3,"Joint Type","O-Let","Stamp Number",G21)</f>
        <v>#REF!</v>
      </c>
      <c r="V21" s="8" t="e">
        <f>GETPIVOTDATA("Count of PT / MT Final",'5% PVT'!$A$3,"Joint Type","O-Let","Stamp Number",G21)</f>
        <v>#REF!</v>
      </c>
      <c r="W21" s="10" t="e">
        <f t="shared" si="40"/>
        <v>#REF!</v>
      </c>
      <c r="X21" s="87" t="e">
        <f>GETPIVOTDATA("Count of Weld Number",'10% PVT'!$A$3,"Joint Type","BW","Stamp Number",G21)</f>
        <v>#REF!</v>
      </c>
      <c r="Y21" s="8" t="e">
        <f>GETPIVOTDATA("Count of RT DATE",'10% PVT'!$A$3,"Joint Type","BW","Stamp Number",G21)</f>
        <v>#REF!</v>
      </c>
      <c r="Z21" s="8" t="e">
        <f>GETPIVOTDATA("Count of RT Rejected",'10% PVT'!$A$3,"Joint Type","BW","Stamp Number",G21)</f>
        <v>#REF!</v>
      </c>
      <c r="AA21" s="4" t="e">
        <f t="shared" si="3"/>
        <v>#REF!</v>
      </c>
      <c r="AB21" s="8" t="e">
        <f>GETPIVOTDATA("Count of Weld Number",'10% PVT'!$A$3,"Joint Type","Fillet","Stamp Number",G21)</f>
        <v>#REF!</v>
      </c>
      <c r="AC21" s="8" t="e">
        <f>GETPIVOTDATA("Count of PT / MT Final",'10% PVT'!$A$3,"Joint Type","Fillet","Stamp Number",G21)</f>
        <v>#REF!</v>
      </c>
      <c r="AD21" s="4" t="e">
        <f t="shared" si="4"/>
        <v>#REF!</v>
      </c>
      <c r="AE21" s="8" t="e">
        <f>GETPIVOTDATA("Count of Weld Number",'10% PVT'!$A$4,"Joint Type","SW","Stamp Number",G21)</f>
        <v>#REF!</v>
      </c>
      <c r="AF21" s="8" t="e">
        <f>GETPIVOTDATA("Count of RT DATE",'10% PVT'!$A$3,"Joint Type","SW","Stamp Number",G21)</f>
        <v>#REF!</v>
      </c>
      <c r="AG21" s="8" t="e">
        <f>GETPIVOTDATA("Count of RT Rejected",'10% PVT'!$A$3,"Joint Type","SW","Stamp Number",G21)</f>
        <v>#REF!</v>
      </c>
      <c r="AH21" s="4" t="e">
        <f t="shared" si="5"/>
        <v>#REF!</v>
      </c>
      <c r="AI21" s="8" t="e">
        <f>GETPIVOTDATA("Count of PT / MT Final",'10% PVT'!$A$3,"Joint Type","SW","Stamp Number",G21)</f>
        <v>#REF!</v>
      </c>
      <c r="AJ21" s="4" t="e">
        <f t="shared" si="6"/>
        <v>#REF!</v>
      </c>
      <c r="AK21" s="8" t="e">
        <f>GETPIVOTDATA("Count of Weld Number",'10% PVT'!$A$3,"Joint Type","O-Let","Stamp Number",G21)</f>
        <v>#REF!</v>
      </c>
      <c r="AL21" s="8" t="e">
        <f>GETPIVOTDATA("Count of PT / MT Final",'10% PVT'!$A$3,"Joint Type","O-Let","Stamp Number",G21)</f>
        <v>#REF!</v>
      </c>
      <c r="AM21" s="78" t="e">
        <f t="shared" si="7"/>
        <v>#REF!</v>
      </c>
      <c r="AN21" s="87" t="e">
        <f>GETPIVOTDATA("Count of Weld Number",'20% PVT'!$A$3,"Joint Type","BW","Stamp Number",G21)</f>
        <v>#REF!</v>
      </c>
      <c r="AO21" s="8" t="e">
        <f>GETPIVOTDATA("Count of RT DATE",'20% PVT'!$A$3,"Joint Type","BW","Stamp Number",G21)</f>
        <v>#REF!</v>
      </c>
      <c r="AP21" s="8" t="e">
        <f>GETPIVOTDATA("Count of RT Rejected",'20% PVT'!$A$3,"Joint Type","BW","Stamp Number",G21)</f>
        <v>#REF!</v>
      </c>
      <c r="AQ21" s="4" t="e">
        <f t="shared" si="8"/>
        <v>#REF!</v>
      </c>
      <c r="AR21" s="8" t="e">
        <f>GETPIVOTDATA("Count of Brinnel Complete",'20% PVT'!$A$3,"Joint Type","BW","Stamp Number",G21)</f>
        <v>#REF!</v>
      </c>
      <c r="AS21" s="4" t="e">
        <f t="shared" si="19"/>
        <v>#REF!</v>
      </c>
      <c r="AT21" s="8" t="e">
        <f>GETPIVOTDATA("Count of Weld Number",'20% PVT'!$A$3,"Joint Type","SW","Stamp Number",G21)</f>
        <v>#REF!</v>
      </c>
      <c r="AU21" s="8" t="e">
        <f>GETPIVOTDATA("Count of RT DATE",'20% PVT'!$A$3,"Joint Type","SW","Stamp Number",G21)</f>
        <v>#REF!</v>
      </c>
      <c r="AV21" s="8" t="e">
        <f>GETPIVOTDATA("Count of RT Rejected",'20% PVT'!$A$3,"Joint Type","SW","Stamp Number",G21)</f>
        <v>#REF!</v>
      </c>
      <c r="AW21" s="4" t="e">
        <f t="shared" si="9"/>
        <v>#REF!</v>
      </c>
      <c r="AX21" s="8" t="e">
        <f>GETPIVOTDATA("Count of PT / MT Final",'20% PVT'!$A$3,"Joint Type","SW","Stamp Number",G21)</f>
        <v>#REF!</v>
      </c>
      <c r="AY21" s="4" t="e">
        <f t="shared" si="20"/>
        <v>#REF!</v>
      </c>
      <c r="AZ21" s="8" t="e">
        <f>GETPIVOTDATA("Count of Brinnel Complete",'20% PVT'!$A$3,"Joint Type","SW","Stamp Number",G21)</f>
        <v>#REF!</v>
      </c>
      <c r="BA21" s="4" t="e">
        <f t="shared" si="21"/>
        <v>#REF!</v>
      </c>
      <c r="BB21" s="8" t="e">
        <f>GETPIVOTDATA("Count of Weld Number",'20% PVT'!$A$3,"Joint Type","O-Let","Stamp Number",G21)</f>
        <v>#REF!</v>
      </c>
      <c r="BC21" s="8" t="e">
        <f>GETPIVOTDATA("Count of PT / MT Final",'20% PVT'!$A$3,"Joint Type","O-Let","Stamp Number",G21)</f>
        <v>#REF!</v>
      </c>
      <c r="BD21" s="4" t="e">
        <f t="shared" si="22"/>
        <v>#REF!</v>
      </c>
      <c r="BE21" s="8" t="e">
        <f>GETPIVOTDATA("Count of Weld Number",'20% PVT'!$A$3,"Joint Type","Fillet","Stamp Number",G21)</f>
        <v>#REF!</v>
      </c>
      <c r="BF21" s="8" t="e">
        <f>GETPIVOTDATA("Count of PT / MT Final",'20% PVT'!$A$3,"Joint Type","Fillet","Stamp Number",G21)</f>
        <v>#REF!</v>
      </c>
      <c r="BG21" s="78" t="e">
        <f t="shared" si="23"/>
        <v>#REF!</v>
      </c>
      <c r="BH21" s="87" t="e">
        <f>GETPIVOTDATA("Count of Weld Number",'25% PVT'!$A$3,"Joint Type","BW","Stamp Number",G21)</f>
        <v>#REF!</v>
      </c>
      <c r="BI21" s="8" t="e">
        <f>GETPIVOTDATA("Count of RT DATE",'25% PVT'!$A$3,"Joint Type","BW","Stamp Number",G21)</f>
        <v>#REF!</v>
      </c>
      <c r="BJ21" s="8" t="e">
        <f>GETPIVOTDATA("Count of RT Rejected",'25% PVT'!$A$3,"Joint Type","BW","Stamp Number",G21)</f>
        <v>#REF!</v>
      </c>
      <c r="BK21" s="11" t="e">
        <f t="shared" si="10"/>
        <v>#REF!</v>
      </c>
      <c r="BL21" s="8" t="e">
        <f>GETPIVOTDATA("Count of Brinnel Complete",'25% PVT'!$A$3,"Joint Type","BW","Stamp Number",G21)</f>
        <v>#REF!</v>
      </c>
      <c r="BM21" s="11" t="e">
        <f t="shared" si="41"/>
        <v>#REF!</v>
      </c>
      <c r="BN21" s="8" t="e">
        <f>GETPIVOTDATA("Count of Weld Number",'25% PVT'!$A$3,"Joint Type","SW","Stamp Number",G21)</f>
        <v>#REF!</v>
      </c>
      <c r="BO21" s="8" t="e">
        <f>GETPIVOTDATA("Count of RT DATE",'25% PVT'!$A$3,"Joint Type","SW","Stamp Number",G21)</f>
        <v>#REF!</v>
      </c>
      <c r="BP21" s="8" t="e">
        <f>GETPIVOTDATA("Count of RT Rejected",'25% PVT'!$A$3,"Joint Type","SW","Stamp Number",G21)</f>
        <v>#REF!</v>
      </c>
      <c r="BQ21" s="11" t="e">
        <f t="shared" si="11"/>
        <v>#REF!</v>
      </c>
      <c r="BR21" s="8" t="e">
        <f>GETPIVOTDATA("Count of PT / MT Final",'25% PVT'!$A$3,"Joint Type","SW","Stamp Number",G21)</f>
        <v>#REF!</v>
      </c>
      <c r="BS21" s="11" t="e">
        <f t="shared" si="47"/>
        <v>#REF!</v>
      </c>
      <c r="BT21" s="8" t="e">
        <f>GETPIVOTDATA("Count of Brinnel Complete",'25% PVT'!$A$3,"Joint Type","SW","Stamp Number",G21)</f>
        <v>#REF!</v>
      </c>
      <c r="BU21" s="11" t="e">
        <f t="shared" si="25"/>
        <v>#REF!</v>
      </c>
      <c r="BV21" s="8" t="e">
        <f>GETPIVOTDATA("Count of Weld Number",'25% PVT'!$A$3,"Joint Type","O-Let","Stamp Number",G21)</f>
        <v>#REF!</v>
      </c>
      <c r="BW21" s="8" t="e">
        <f>GETPIVOTDATA("Count of PT / MT Final",'25% PVT'!$A$3,"Joint Type","O-Let","Stamp Number",G21)</f>
        <v>#REF!</v>
      </c>
      <c r="BX21" s="11" t="e">
        <f t="shared" si="26"/>
        <v>#REF!</v>
      </c>
      <c r="BY21" s="8" t="e">
        <f>GETPIVOTDATA("Count of Weld Number",'25% PVT'!$A$3,"Joint Type","Fillet","Stamp Number",G21)</f>
        <v>#REF!</v>
      </c>
      <c r="BZ21" s="8" t="e">
        <f>GETPIVOTDATA("Count of PT / MT Final",'25% PVT'!$A$3,"Joint Type","Fillet","Stamp Number",G21)</f>
        <v>#REF!</v>
      </c>
      <c r="CA21" s="10" t="e">
        <f t="shared" si="27"/>
        <v>#REF!</v>
      </c>
      <c r="CB21" s="87" t="e">
        <f>GETPIVOTDATA("Count of Weld Number",'50% PVT'!$A$3,"Joint Type","BW","Stamp Number",G21)</f>
        <v>#REF!</v>
      </c>
      <c r="CC21" s="8" t="e">
        <f>GETPIVOTDATA("Count of RT DATE",'50% PVT'!$A$3,"Joint Type","BW","Stamp Number",G21)</f>
        <v>#REF!</v>
      </c>
      <c r="CD21" s="8" t="e">
        <f>GETPIVOTDATA("Count of RT Rejected",'50% PVT'!$A$3,"Joint Type","BW","Stamp Number",G21)</f>
        <v>#REF!</v>
      </c>
      <c r="CE21" s="11" t="e">
        <f t="shared" si="12"/>
        <v>#REF!</v>
      </c>
      <c r="CF21" s="8" t="e">
        <f>GETPIVOTDATA("Count of Brinnel Complete",'50% PVT'!$A$3,"Joint Type","BW","Stamp Number",G21)</f>
        <v>#REF!</v>
      </c>
      <c r="CG21" s="8" t="e">
        <f t="shared" si="28"/>
        <v>#REF!</v>
      </c>
      <c r="CH21" s="8" t="e">
        <f>GETPIVOTDATA("Count of Weld Number",'50% PVT'!$A$3,"Joint Type","SW","Stamp Number",G21)</f>
        <v>#REF!</v>
      </c>
      <c r="CI21" s="8" t="e">
        <f>GETPIVOTDATA("Count of RT DATE",'50% PVT'!$A$3,"Joint Type","SW","Stamp Number",G21)</f>
        <v>#REF!</v>
      </c>
      <c r="CJ21" s="8" t="e">
        <f>GETPIVOTDATA("Count of RT Rejected",'50% PVT'!$A$3,"Joint Type","SW","Stamp Number",G21)</f>
        <v>#REF!</v>
      </c>
      <c r="CK21" s="11" t="e">
        <f t="shared" si="13"/>
        <v>#REF!</v>
      </c>
      <c r="CL21" s="8" t="e">
        <f>GETPIVOTDATA("Count of PT / MT Final",'50% PVT'!$A$3,"Joint Type","SW","Stamp Number",G21)</f>
        <v>#REF!</v>
      </c>
      <c r="CM21" s="8" t="e">
        <f t="shared" si="29"/>
        <v>#REF!</v>
      </c>
      <c r="CN21" s="8" t="e">
        <f>GETPIVOTDATA("Count of Brinnel Complete",'50% PVT'!$A$3,"Joint Type","SW","Stamp Number",G21)</f>
        <v>#REF!</v>
      </c>
      <c r="CO21" s="8" t="e">
        <f t="shared" si="30"/>
        <v>#REF!</v>
      </c>
      <c r="CP21" s="8" t="e">
        <f>GETPIVOTDATA("Count of Weld Number",'50% PVT'!$A$3,"Joint Type","O-Let","Stamp Number",G21)</f>
        <v>#REF!</v>
      </c>
      <c r="CQ21" s="8" t="e">
        <f>GETPIVOTDATA("Count of PT / MT Final",'50% PVT'!$A$3,"Joint Type","O-Let","Stamp Number",G21)</f>
        <v>#REF!</v>
      </c>
      <c r="CR21" s="4" t="e">
        <f t="shared" si="31"/>
        <v>#REF!</v>
      </c>
      <c r="CS21" s="8" t="e">
        <f>GETPIVOTDATA("Count of Weld Number",'50% PVT'!$A$3,"Joint Type","Fillet","Stamp Number",G21)</f>
        <v>#REF!</v>
      </c>
      <c r="CT21" s="8" t="e">
        <f>GETPIVOTDATA("Count of PT / MT Final",'50% PVT'!$A$3,"Joint Type","Fillet","Stamp Number",G21)</f>
        <v>#REF!</v>
      </c>
      <c r="CU21" s="78" t="e">
        <f t="shared" si="32"/>
        <v>#REF!</v>
      </c>
      <c r="CV21" s="87" t="e">
        <f>GETPIVOTDATA("Count of Weld Number",'100% PVT'!$A$3,"Joint Type","BW","Stamp Number",G21)</f>
        <v>#REF!</v>
      </c>
      <c r="CW21" s="8" t="e">
        <f>GETPIVOTDATA("Count of RT DATE",'100% PVT'!$A$3,"Joint Type","BW","Stamp Number",G21)</f>
        <v>#REF!</v>
      </c>
      <c r="CX21" s="8" t="e">
        <f>GETPIVOTDATA("Count of RT Rejected",'100% PVT'!$A$3,"Joint Type","BW","Stamp Number",G21)</f>
        <v>#REF!</v>
      </c>
      <c r="CY21" s="11" t="e">
        <f t="shared" si="14"/>
        <v>#REF!</v>
      </c>
      <c r="CZ21" s="8" t="e">
        <f>GETPIVOTDATA("Count of Brinnel Complete",'100% PVT'!$A$3,"Joint Type","BW","Stamp Number",G21)</f>
        <v>#REF!</v>
      </c>
      <c r="DA21" s="11" t="e">
        <f t="shared" si="42"/>
        <v>#REF!</v>
      </c>
      <c r="DB21" s="8" t="e">
        <f>GETPIVOTDATA("Count of Weld Number",'100% PVT'!$A$3,"Joint Type","SW","Stamp Number",G21)</f>
        <v>#REF!</v>
      </c>
      <c r="DC21" s="8" t="e">
        <f>GETPIVOTDATA("Count of RT DATE",'100% PVT'!$A$3,"Joint Type","SW","Stamp Number",G21)</f>
        <v>#REF!</v>
      </c>
      <c r="DD21" s="8" t="e">
        <f>GETPIVOTDATA("Count of RT Rejected",'100% PVT'!$A$3,"Joint Type","SW","Stamp Number",G21)</f>
        <v>#REF!</v>
      </c>
      <c r="DE21" s="11" t="e">
        <f t="shared" si="15"/>
        <v>#REF!</v>
      </c>
      <c r="DF21" s="8" t="e">
        <f>GETPIVOTDATA("Count of PT / MT Final",'100% PVT'!$A$3,"Joint Type","SW","Stamp Number",G21)</f>
        <v>#REF!</v>
      </c>
      <c r="DG21" s="11" t="e">
        <f t="shared" si="43"/>
        <v>#REF!</v>
      </c>
      <c r="DH21" s="8" t="e">
        <f>GETPIVOTDATA("Count of Brinnel Complete",'100% PVT'!$A$3,"Joint Type","SW","Stamp Number",G21)</f>
        <v>#REF!</v>
      </c>
      <c r="DI21" s="11" t="e">
        <f t="shared" si="44"/>
        <v>#REF!</v>
      </c>
      <c r="DJ21" s="8" t="e">
        <f>GETPIVOTDATA("Count of Weld Number",'100% PVT'!$A$3,"Joint Type","O-Let","Stamp Number",G21)</f>
        <v>#REF!</v>
      </c>
      <c r="DK21" s="8" t="e">
        <f>GETPIVOTDATA("Count of PT / MT Final",'100% PVT'!$A$3,"Joint Type","O-Let","Stamp Number",G21)</f>
        <v>#REF!</v>
      </c>
      <c r="DL21" s="11" t="e">
        <f t="shared" si="45"/>
        <v>#REF!</v>
      </c>
      <c r="DM21" s="8" t="e">
        <f>GETPIVOTDATA("Count of Weld Number",'100% PVT'!$A$3,"Joint Type","Fillet","Stamp Number",G21)</f>
        <v>#REF!</v>
      </c>
      <c r="DN21" s="8" t="e">
        <f>GETPIVOTDATA("Count of PT / MT Final",'100% PVT'!$A$3,"Joint Type","Fillet","Stamp Number",G21)</f>
        <v>#REF!</v>
      </c>
      <c r="DO21" s="10" t="e">
        <f t="shared" si="46"/>
        <v>#REF!</v>
      </c>
      <c r="DP21" s="124"/>
      <c r="DQ21" s="124"/>
      <c r="DR21" s="124"/>
      <c r="DS21" s="124"/>
      <c r="DT21" s="124"/>
      <c r="DU21" s="124"/>
      <c r="DV21" s="124"/>
      <c r="DW21" s="124"/>
      <c r="DX21" s="124"/>
      <c r="DY21" s="124"/>
      <c r="DZ21" s="124"/>
      <c r="EA21" s="124"/>
      <c r="EB21" s="124"/>
      <c r="EC21" s="124"/>
      <c r="ED21" s="124"/>
      <c r="EE21" s="124"/>
      <c r="EF21" s="124"/>
      <c r="EG21" s="124"/>
      <c r="EH21" s="124"/>
      <c r="EI21" s="124"/>
      <c r="EJ21" s="124"/>
      <c r="EK21" s="124"/>
      <c r="EL21" s="124"/>
      <c r="EM21" s="124"/>
      <c r="EN21" s="124"/>
      <c r="EO21" s="124"/>
      <c r="EP21" s="124"/>
      <c r="EQ21" s="124"/>
    </row>
    <row r="22" spans="1:147" s="48" customFormat="1" ht="12.75" hidden="1" customHeight="1">
      <c r="A22" s="124"/>
      <c r="B22" s="5" t="s">
        <v>32</v>
      </c>
      <c r="C22" s="6"/>
      <c r="D22" s="1" t="str">
        <f t="shared" si="0"/>
        <v>Yes</v>
      </c>
      <c r="E22" s="6"/>
      <c r="F22" s="42">
        <f>'WELDER ROSTER'!H14</f>
        <v>0</v>
      </c>
      <c r="G22" s="99">
        <f>'WELDER ROSTER'!I14</f>
        <v>0</v>
      </c>
      <c r="H22" s="9" t="e">
        <f>GETPIVOTDATA("Count of Weld Number",'5% PVT'!$A$3,"Joint Type","BW","Stamp Number",G22)</f>
        <v>#REF!</v>
      </c>
      <c r="I22" s="8" t="e">
        <f>GETPIVOTDATA("Count of RT DATE",'5% PVT'!$A$4,"Joint Type","BW","Stamp Number",G22)</f>
        <v>#REF!</v>
      </c>
      <c r="J22" s="8" t="e">
        <f>GETPIVOTDATA("Count of RT Rejected",'5% PVT'!$A$4,"Joint Type","BW","Stamp Number",G22)</f>
        <v>#REF!</v>
      </c>
      <c r="K22" s="11" t="e">
        <f t="shared" si="1"/>
        <v>#REF!</v>
      </c>
      <c r="L22" s="8" t="e">
        <f>GETPIVOTDATA("Count of Weld Number",'5% PVT'!$A$3,"Joint Type","Fillet","Stamp Number",G22)</f>
        <v>#REF!</v>
      </c>
      <c r="M22" s="8" t="e">
        <f>GETPIVOTDATA("Count of PT / MT Final",'5% PVT'!$A$3,"Joint Type","Fillet","Stamp Number",G22)</f>
        <v>#REF!</v>
      </c>
      <c r="N22" s="11" t="e">
        <f t="shared" si="38"/>
        <v>#REF!</v>
      </c>
      <c r="O22" s="8" t="e">
        <f>GETPIVOTDATA("Count of Weld Number",'5% PVT'!$A$4,"Joint Type","SW","Stamp Number",G22)</f>
        <v>#REF!</v>
      </c>
      <c r="P22" s="8" t="e">
        <f>GETPIVOTDATA("Count of RT DATE",'5% PVT'!$A$4,"Joint Type","SW","Stamp Number",G22)</f>
        <v>#REF!</v>
      </c>
      <c r="Q22" s="8" t="e">
        <f>GETPIVOTDATA("Count of RT Rejected",'5% PVT'!$A$4,"Joint Type","O-Let","Stamp Number",G22)</f>
        <v>#REF!</v>
      </c>
      <c r="R22" s="11" t="e">
        <f t="shared" si="2"/>
        <v>#REF!</v>
      </c>
      <c r="S22" s="8" t="e">
        <f>GETPIVOTDATA("Count of PT / MT Final",'5% PVT'!$A$3,"Joint Type","SW","Stamp Number",G22)</f>
        <v>#REF!</v>
      </c>
      <c r="T22" s="11" t="e">
        <f t="shared" si="39"/>
        <v>#REF!</v>
      </c>
      <c r="U22" s="8" t="e">
        <f>GETPIVOTDATA("Count of Weld Number",'5% PVT'!$A$3,"Joint Type","O-Let","Stamp Number",G22)</f>
        <v>#REF!</v>
      </c>
      <c r="V22" s="8" t="e">
        <f>GETPIVOTDATA("Count of PT / MT Final",'5% PVT'!$A$3,"Joint Type","O-Let","Stamp Number",G22)</f>
        <v>#REF!</v>
      </c>
      <c r="W22" s="10" t="e">
        <f t="shared" si="40"/>
        <v>#REF!</v>
      </c>
      <c r="X22" s="87" t="e">
        <f>GETPIVOTDATA("Count of Weld Number",'10% PVT'!$A$3,"Joint Type","BW","Stamp Number",G22)</f>
        <v>#REF!</v>
      </c>
      <c r="Y22" s="8" t="e">
        <f>GETPIVOTDATA("Count of RT DATE",'10% PVT'!$A$3,"Joint Type","BW","Stamp Number",G22)</f>
        <v>#REF!</v>
      </c>
      <c r="Z22" s="8" t="e">
        <f>GETPIVOTDATA("Count of RT Rejected",'10% PVT'!$A$3,"Joint Type","BW","Stamp Number",G22)</f>
        <v>#REF!</v>
      </c>
      <c r="AA22" s="4" t="e">
        <f t="shared" si="3"/>
        <v>#REF!</v>
      </c>
      <c r="AB22" s="8" t="e">
        <f>GETPIVOTDATA("Count of Weld Number",'10% PVT'!$A$3,"Joint Type","Fillet","Stamp Number",G22)</f>
        <v>#REF!</v>
      </c>
      <c r="AC22" s="8" t="e">
        <f>GETPIVOTDATA("Count of PT / MT Final",'10% PVT'!$A$3,"Joint Type","Fillet","Stamp Number",G22)</f>
        <v>#REF!</v>
      </c>
      <c r="AD22" s="4" t="e">
        <f t="shared" si="4"/>
        <v>#REF!</v>
      </c>
      <c r="AE22" s="8" t="e">
        <f>GETPIVOTDATA("Count of Weld Number",'10% PVT'!$A$4,"Joint Type","SW","Stamp Number",G22)</f>
        <v>#REF!</v>
      </c>
      <c r="AF22" s="8" t="e">
        <f>GETPIVOTDATA("Count of RT DATE",'10% PVT'!$A$3,"Joint Type","SW","Stamp Number",G22)</f>
        <v>#REF!</v>
      </c>
      <c r="AG22" s="8" t="e">
        <f>GETPIVOTDATA("Count of RT Rejected",'10% PVT'!$A$3,"Joint Type","SW","Stamp Number",G22)</f>
        <v>#REF!</v>
      </c>
      <c r="AH22" s="4" t="e">
        <f t="shared" si="5"/>
        <v>#REF!</v>
      </c>
      <c r="AI22" s="8" t="e">
        <f>GETPIVOTDATA("Count of PT / MT Final",'10% PVT'!$A$3,"Joint Type","SW","Stamp Number",G22)</f>
        <v>#REF!</v>
      </c>
      <c r="AJ22" s="4" t="e">
        <f t="shared" si="6"/>
        <v>#REF!</v>
      </c>
      <c r="AK22" s="8" t="e">
        <f>GETPIVOTDATA("Count of Weld Number",'10% PVT'!$A$3,"Joint Type","O-Let","Stamp Number",G22)</f>
        <v>#REF!</v>
      </c>
      <c r="AL22" s="8" t="e">
        <f>GETPIVOTDATA("Count of PT / MT Final",'10% PVT'!$A$3,"Joint Type","O-Let","Stamp Number",G22)</f>
        <v>#REF!</v>
      </c>
      <c r="AM22" s="78" t="e">
        <f t="shared" si="7"/>
        <v>#REF!</v>
      </c>
      <c r="AN22" s="87" t="e">
        <f>GETPIVOTDATA("Count of Weld Number",'20% PVT'!$A$3,"Joint Type","BW","Stamp Number",G22)</f>
        <v>#REF!</v>
      </c>
      <c r="AO22" s="8" t="e">
        <f>GETPIVOTDATA("Count of RT DATE",'20% PVT'!$A$3,"Joint Type","BW","Stamp Number",G22)</f>
        <v>#REF!</v>
      </c>
      <c r="AP22" s="8" t="e">
        <f>GETPIVOTDATA("Count of RT Rejected",'20% PVT'!$A$3,"Joint Type","BW","Stamp Number",G22)</f>
        <v>#REF!</v>
      </c>
      <c r="AQ22" s="4" t="e">
        <f t="shared" si="8"/>
        <v>#REF!</v>
      </c>
      <c r="AR22" s="8" t="e">
        <f>GETPIVOTDATA("Count of Brinnel Complete",'20% PVT'!$A$3,"Joint Type","BW","Stamp Number",G22)</f>
        <v>#REF!</v>
      </c>
      <c r="AS22" s="4" t="e">
        <f t="shared" si="19"/>
        <v>#REF!</v>
      </c>
      <c r="AT22" s="8" t="e">
        <f>GETPIVOTDATA("Count of Weld Number",'20% PVT'!$A$3,"Joint Type","SW","Stamp Number",G22)</f>
        <v>#REF!</v>
      </c>
      <c r="AU22" s="8" t="e">
        <f>GETPIVOTDATA("Count of RT DATE",'20% PVT'!$A$3,"Joint Type","SW","Stamp Number",G22)</f>
        <v>#REF!</v>
      </c>
      <c r="AV22" s="8" t="e">
        <f>GETPIVOTDATA("Count of RT Rejected",'20% PVT'!$A$3,"Joint Type","SW","Stamp Number",G22)</f>
        <v>#REF!</v>
      </c>
      <c r="AW22" s="4" t="e">
        <f t="shared" si="9"/>
        <v>#REF!</v>
      </c>
      <c r="AX22" s="8" t="e">
        <f>GETPIVOTDATA("Count of PT / MT Final",'20% PVT'!$A$3,"Joint Type","SW","Stamp Number",G22)</f>
        <v>#REF!</v>
      </c>
      <c r="AY22" s="4" t="e">
        <f t="shared" si="20"/>
        <v>#REF!</v>
      </c>
      <c r="AZ22" s="8" t="e">
        <f>GETPIVOTDATA("Count of Brinnel Complete",'20% PVT'!$A$3,"Joint Type","SW","Stamp Number",G22)</f>
        <v>#REF!</v>
      </c>
      <c r="BA22" s="4" t="e">
        <f t="shared" si="21"/>
        <v>#REF!</v>
      </c>
      <c r="BB22" s="8" t="e">
        <f>GETPIVOTDATA("Count of Weld Number",'20% PVT'!$A$3,"Joint Type","O-Let","Stamp Number",G22)</f>
        <v>#REF!</v>
      </c>
      <c r="BC22" s="8" t="e">
        <f>GETPIVOTDATA("Count of PT / MT Final",'20% PVT'!$A$3,"Joint Type","O-Let","Stamp Number",G22)</f>
        <v>#REF!</v>
      </c>
      <c r="BD22" s="4" t="e">
        <f t="shared" si="22"/>
        <v>#REF!</v>
      </c>
      <c r="BE22" s="8" t="e">
        <f>GETPIVOTDATA("Count of Weld Number",'20% PVT'!$A$3,"Joint Type","Fillet","Stamp Number",G22)</f>
        <v>#REF!</v>
      </c>
      <c r="BF22" s="8" t="e">
        <f>GETPIVOTDATA("Count of PT / MT Final",'20% PVT'!$A$3,"Joint Type","Fillet","Stamp Number",G22)</f>
        <v>#REF!</v>
      </c>
      <c r="BG22" s="78" t="e">
        <f t="shared" si="23"/>
        <v>#REF!</v>
      </c>
      <c r="BH22" s="87" t="e">
        <f>GETPIVOTDATA("Count of Weld Number",'25% PVT'!$A$3,"Joint Type","BW","Stamp Number",G22)</f>
        <v>#REF!</v>
      </c>
      <c r="BI22" s="8" t="e">
        <f>GETPIVOTDATA("Count of RT DATE",'25% PVT'!$A$3,"Joint Type","BW","Stamp Number",G22)</f>
        <v>#REF!</v>
      </c>
      <c r="BJ22" s="8" t="e">
        <f>GETPIVOTDATA("Count of RT Rejected",'25% PVT'!$A$3,"Joint Type","BW","Stamp Number",G22)</f>
        <v>#REF!</v>
      </c>
      <c r="BK22" s="11" t="e">
        <f t="shared" si="10"/>
        <v>#REF!</v>
      </c>
      <c r="BL22" s="8" t="e">
        <f>GETPIVOTDATA("Count of Brinnel Complete",'25% PVT'!$A$3,"Joint Type","BW","Stamp Number",G22)</f>
        <v>#REF!</v>
      </c>
      <c r="BM22" s="11" t="e">
        <f t="shared" si="41"/>
        <v>#REF!</v>
      </c>
      <c r="BN22" s="8" t="e">
        <f>GETPIVOTDATA("Count of Weld Number",'25% PVT'!$A$3,"Joint Type","SW","Stamp Number",G22)</f>
        <v>#REF!</v>
      </c>
      <c r="BO22" s="8" t="e">
        <f>GETPIVOTDATA("Count of RT DATE",'25% PVT'!$A$3,"Joint Type","SW","Stamp Number",G22)</f>
        <v>#REF!</v>
      </c>
      <c r="BP22" s="8" t="e">
        <f>GETPIVOTDATA("Count of RT Rejected",'25% PVT'!$A$3,"Joint Type","SW","Stamp Number",G22)</f>
        <v>#REF!</v>
      </c>
      <c r="BQ22" s="11" t="e">
        <f t="shared" si="11"/>
        <v>#REF!</v>
      </c>
      <c r="BR22" s="8" t="e">
        <f>GETPIVOTDATA("Count of PT / MT Final",'25% PVT'!$A$3,"Joint Type","SW","Stamp Number",G22)</f>
        <v>#REF!</v>
      </c>
      <c r="BS22" s="11" t="e">
        <f t="shared" si="47"/>
        <v>#REF!</v>
      </c>
      <c r="BT22" s="8" t="e">
        <f>GETPIVOTDATA("Count of Brinnel Complete",'25% PVT'!$A$3,"Joint Type","SW","Stamp Number",G22)</f>
        <v>#REF!</v>
      </c>
      <c r="BU22" s="11" t="e">
        <f t="shared" si="25"/>
        <v>#REF!</v>
      </c>
      <c r="BV22" s="8" t="e">
        <f>GETPIVOTDATA("Count of Weld Number",'25% PVT'!$A$3,"Joint Type","O-Let","Stamp Number",G22)</f>
        <v>#REF!</v>
      </c>
      <c r="BW22" s="8" t="e">
        <f>GETPIVOTDATA("Count of PT / MT Final",'25% PVT'!$A$3,"Joint Type","O-Let","Stamp Number",G22)</f>
        <v>#REF!</v>
      </c>
      <c r="BX22" s="11" t="e">
        <f t="shared" si="26"/>
        <v>#REF!</v>
      </c>
      <c r="BY22" s="8" t="e">
        <f>GETPIVOTDATA("Count of Weld Number",'25% PVT'!$A$3,"Joint Type","Fillet","Stamp Number",G22)</f>
        <v>#REF!</v>
      </c>
      <c r="BZ22" s="8" t="e">
        <f>GETPIVOTDATA("Count of PT / MT Final",'25% PVT'!$A$3,"Joint Type","Fillet","Stamp Number",G22)</f>
        <v>#REF!</v>
      </c>
      <c r="CA22" s="10" t="e">
        <f t="shared" si="27"/>
        <v>#REF!</v>
      </c>
      <c r="CB22" s="87" t="e">
        <f>GETPIVOTDATA("Count of Weld Number",'50% PVT'!$A$3,"Joint Type","BW","Stamp Number",G22)</f>
        <v>#REF!</v>
      </c>
      <c r="CC22" s="8" t="e">
        <f>GETPIVOTDATA("Count of RT DATE",'50% PVT'!$A$3,"Joint Type","BW","Stamp Number",G22)</f>
        <v>#REF!</v>
      </c>
      <c r="CD22" s="8" t="e">
        <f>GETPIVOTDATA("Count of RT Rejected",'50% PVT'!$A$3,"Joint Type","BW","Stamp Number",G22)</f>
        <v>#REF!</v>
      </c>
      <c r="CE22" s="11" t="e">
        <f t="shared" si="12"/>
        <v>#REF!</v>
      </c>
      <c r="CF22" s="8" t="e">
        <f>GETPIVOTDATA("Count of Brinnel Complete",'50% PVT'!$A$3,"Joint Type","BW","Stamp Number",G22)</f>
        <v>#REF!</v>
      </c>
      <c r="CG22" s="8" t="e">
        <f t="shared" si="28"/>
        <v>#REF!</v>
      </c>
      <c r="CH22" s="8" t="e">
        <f>GETPIVOTDATA("Count of Weld Number",'50% PVT'!$A$3,"Joint Type","SW","Stamp Number",G22)</f>
        <v>#REF!</v>
      </c>
      <c r="CI22" s="8" t="e">
        <f>GETPIVOTDATA("Count of RT DATE",'50% PVT'!$A$3,"Joint Type","SW","Stamp Number",G22)</f>
        <v>#REF!</v>
      </c>
      <c r="CJ22" s="8" t="e">
        <f>GETPIVOTDATA("Count of RT Rejected",'50% PVT'!$A$3,"Joint Type","SW","Stamp Number",G22)</f>
        <v>#REF!</v>
      </c>
      <c r="CK22" s="11" t="e">
        <f t="shared" si="13"/>
        <v>#REF!</v>
      </c>
      <c r="CL22" s="8" t="e">
        <f>GETPIVOTDATA("Count of PT / MT Final",'50% PVT'!$A$3,"Joint Type","SW","Stamp Number",G22)</f>
        <v>#REF!</v>
      </c>
      <c r="CM22" s="8" t="e">
        <f t="shared" si="29"/>
        <v>#REF!</v>
      </c>
      <c r="CN22" s="8" t="e">
        <f>GETPIVOTDATA("Count of Brinnel Complete",'50% PVT'!$A$3,"Joint Type","SW","Stamp Number",G22)</f>
        <v>#REF!</v>
      </c>
      <c r="CO22" s="8" t="e">
        <f t="shared" si="30"/>
        <v>#REF!</v>
      </c>
      <c r="CP22" s="8" t="e">
        <f>GETPIVOTDATA("Count of Weld Number",'50% PVT'!$A$3,"Joint Type","O-Let","Stamp Number",G22)</f>
        <v>#REF!</v>
      </c>
      <c r="CQ22" s="8" t="e">
        <f>GETPIVOTDATA("Count of PT / MT Final",'50% PVT'!$A$3,"Joint Type","O-Let","Stamp Number",G22)</f>
        <v>#REF!</v>
      </c>
      <c r="CR22" s="4" t="e">
        <f t="shared" si="31"/>
        <v>#REF!</v>
      </c>
      <c r="CS22" s="8" t="e">
        <f>GETPIVOTDATA("Count of Weld Number",'50% PVT'!$A$3,"Joint Type","Fillet","Stamp Number",G22)</f>
        <v>#REF!</v>
      </c>
      <c r="CT22" s="8" t="e">
        <f>GETPIVOTDATA("Count of PT / MT Final",'50% PVT'!$A$3,"Joint Type","Fillet","Stamp Number",G22)</f>
        <v>#REF!</v>
      </c>
      <c r="CU22" s="78" t="e">
        <f t="shared" si="32"/>
        <v>#REF!</v>
      </c>
      <c r="CV22" s="87" t="e">
        <f>GETPIVOTDATA("Count of Weld Number",'100% PVT'!$A$3,"Joint Type","BW","Stamp Number",G22)</f>
        <v>#REF!</v>
      </c>
      <c r="CW22" s="8" t="e">
        <f>GETPIVOTDATA("Count of RT DATE",'100% PVT'!$A$3,"Joint Type","BW","Stamp Number",G22)</f>
        <v>#REF!</v>
      </c>
      <c r="CX22" s="8" t="e">
        <f>GETPIVOTDATA("Count of RT Rejected",'100% PVT'!$A$3,"Joint Type","BW","Stamp Number",G22)</f>
        <v>#REF!</v>
      </c>
      <c r="CY22" s="11" t="e">
        <f t="shared" si="14"/>
        <v>#REF!</v>
      </c>
      <c r="CZ22" s="8" t="e">
        <f>GETPIVOTDATA("Count of Brinnel Complete",'100% PVT'!$A$3,"Joint Type","BW","Stamp Number",G22)</f>
        <v>#REF!</v>
      </c>
      <c r="DA22" s="11" t="e">
        <f t="shared" si="42"/>
        <v>#REF!</v>
      </c>
      <c r="DB22" s="8" t="e">
        <f>GETPIVOTDATA("Count of Weld Number",'100% PVT'!$A$3,"Joint Type","SW","Stamp Number",G22)</f>
        <v>#REF!</v>
      </c>
      <c r="DC22" s="8" t="e">
        <f>GETPIVOTDATA("Count of RT DATE",'100% PVT'!$A$3,"Joint Type","SW","Stamp Number",G22)</f>
        <v>#REF!</v>
      </c>
      <c r="DD22" s="8" t="e">
        <f>GETPIVOTDATA("Count of RT Rejected",'100% PVT'!$A$3,"Joint Type","SW","Stamp Number",G22)</f>
        <v>#REF!</v>
      </c>
      <c r="DE22" s="11" t="e">
        <f t="shared" si="15"/>
        <v>#REF!</v>
      </c>
      <c r="DF22" s="8" t="e">
        <f>GETPIVOTDATA("Count of PT / MT Final",'100% PVT'!$A$3,"Joint Type","SW","Stamp Number",G22)</f>
        <v>#REF!</v>
      </c>
      <c r="DG22" s="11" t="e">
        <f t="shared" si="43"/>
        <v>#REF!</v>
      </c>
      <c r="DH22" s="8" t="e">
        <f>GETPIVOTDATA("Count of Brinnel Complete",'100% PVT'!$A$3,"Joint Type","SW","Stamp Number",G22)</f>
        <v>#REF!</v>
      </c>
      <c r="DI22" s="11" t="e">
        <f t="shared" si="44"/>
        <v>#REF!</v>
      </c>
      <c r="DJ22" s="8" t="e">
        <f>GETPIVOTDATA("Count of Weld Number",'100% PVT'!$A$3,"Joint Type","O-Let","Stamp Number",G22)</f>
        <v>#REF!</v>
      </c>
      <c r="DK22" s="8" t="e">
        <f>GETPIVOTDATA("Count of PT / MT Final",'100% PVT'!$A$3,"Joint Type","O-Let","Stamp Number",G22)</f>
        <v>#REF!</v>
      </c>
      <c r="DL22" s="11" t="e">
        <f t="shared" si="45"/>
        <v>#REF!</v>
      </c>
      <c r="DM22" s="8" t="e">
        <f>GETPIVOTDATA("Count of Weld Number",'100% PVT'!$A$3,"Joint Type","Fillet","Stamp Number",G22)</f>
        <v>#REF!</v>
      </c>
      <c r="DN22" s="8" t="e">
        <f>GETPIVOTDATA("Count of PT / MT Final",'100% PVT'!$A$3,"Joint Type","Fillet","Stamp Number",G22)</f>
        <v>#REF!</v>
      </c>
      <c r="DO22" s="10" t="e">
        <f t="shared" si="46"/>
        <v>#REF!</v>
      </c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</row>
    <row r="23" spans="1:147" s="48" customFormat="1" ht="12.75" hidden="1" customHeight="1">
      <c r="A23" s="124"/>
      <c r="B23" s="5" t="s">
        <v>32</v>
      </c>
      <c r="C23" s="6"/>
      <c r="D23" s="1" t="str">
        <f t="shared" si="0"/>
        <v>Yes</v>
      </c>
      <c r="E23" s="6"/>
      <c r="F23" s="42">
        <f>'WELDER ROSTER'!H15</f>
        <v>0</v>
      </c>
      <c r="G23" s="99">
        <f>'WELDER ROSTER'!I15</f>
        <v>0</v>
      </c>
      <c r="H23" s="9" t="e">
        <f>GETPIVOTDATA("Count of Weld Number",'5% PVT'!$A$3,"Joint Type","BW","Stamp Number",G23)</f>
        <v>#REF!</v>
      </c>
      <c r="I23" s="8" t="e">
        <f>GETPIVOTDATA("Count of RT DATE",'5% PVT'!$A$4,"Joint Type","BW","Stamp Number",G23)</f>
        <v>#REF!</v>
      </c>
      <c r="J23" s="8" t="e">
        <f>GETPIVOTDATA("Count of RT Rejected",'5% PVT'!$A$4,"Joint Type","BW","Stamp Number",G23)</f>
        <v>#REF!</v>
      </c>
      <c r="K23" s="11" t="e">
        <f t="shared" si="1"/>
        <v>#REF!</v>
      </c>
      <c r="L23" s="8" t="e">
        <f>GETPIVOTDATA("Count of Weld Number",'5% PVT'!$A$3,"Joint Type","Fillet","Stamp Number",G23)</f>
        <v>#REF!</v>
      </c>
      <c r="M23" s="8" t="e">
        <f>GETPIVOTDATA("Count of PT / MT Final",'5% PVT'!$A$3,"Joint Type","Fillet","Stamp Number",G23)</f>
        <v>#REF!</v>
      </c>
      <c r="N23" s="11" t="e">
        <f t="shared" si="38"/>
        <v>#REF!</v>
      </c>
      <c r="O23" s="8" t="e">
        <f>GETPIVOTDATA("Count of Weld Number",'5% PVT'!$A$4,"Joint Type","SW","Stamp Number",G23)</f>
        <v>#REF!</v>
      </c>
      <c r="P23" s="8" t="e">
        <f>GETPIVOTDATA("Count of RT DATE",'5% PVT'!$A$4,"Joint Type","SW","Stamp Number",G23)</f>
        <v>#REF!</v>
      </c>
      <c r="Q23" s="8" t="e">
        <f>GETPIVOTDATA("Count of RT Rejected",'5% PVT'!$A$4,"Joint Type","O-Let","Stamp Number",G23)</f>
        <v>#REF!</v>
      </c>
      <c r="R23" s="11" t="e">
        <f t="shared" si="2"/>
        <v>#REF!</v>
      </c>
      <c r="S23" s="8" t="e">
        <f>GETPIVOTDATA("Count of PT / MT Final",'5% PVT'!$A$3,"Joint Type","SW","Stamp Number",G23)</f>
        <v>#REF!</v>
      </c>
      <c r="T23" s="11" t="e">
        <f t="shared" si="39"/>
        <v>#REF!</v>
      </c>
      <c r="U23" s="8" t="e">
        <f>GETPIVOTDATA("Count of Weld Number",'5% PVT'!$A$3,"Joint Type","O-Let","Stamp Number",G23)</f>
        <v>#REF!</v>
      </c>
      <c r="V23" s="8" t="e">
        <f>GETPIVOTDATA("Count of PT / MT Final",'5% PVT'!$A$3,"Joint Type","O-Let","Stamp Number",G23)</f>
        <v>#REF!</v>
      </c>
      <c r="W23" s="10" t="e">
        <f t="shared" si="40"/>
        <v>#REF!</v>
      </c>
      <c r="X23" s="87" t="e">
        <f>GETPIVOTDATA("Count of Weld Number",'10% PVT'!$A$3,"Joint Type","BW","Stamp Number",G23)</f>
        <v>#REF!</v>
      </c>
      <c r="Y23" s="8" t="e">
        <f>GETPIVOTDATA("Count of RT DATE",'10% PVT'!$A$3,"Joint Type","BW","Stamp Number",G23)</f>
        <v>#REF!</v>
      </c>
      <c r="Z23" s="8" t="e">
        <f>GETPIVOTDATA("Count of RT Rejected",'10% PVT'!$A$3,"Joint Type","BW","Stamp Number",G23)</f>
        <v>#REF!</v>
      </c>
      <c r="AA23" s="4" t="e">
        <f t="shared" si="3"/>
        <v>#REF!</v>
      </c>
      <c r="AB23" s="8" t="e">
        <f>GETPIVOTDATA("Count of Weld Number",'10% PVT'!$A$3,"Joint Type","Fillet","Stamp Number",G23)</f>
        <v>#REF!</v>
      </c>
      <c r="AC23" s="8" t="e">
        <f>GETPIVOTDATA("Count of PT / MT Final",'10% PVT'!$A$3,"Joint Type","Fillet","Stamp Number",G23)</f>
        <v>#REF!</v>
      </c>
      <c r="AD23" s="4" t="e">
        <f t="shared" si="4"/>
        <v>#REF!</v>
      </c>
      <c r="AE23" s="8" t="e">
        <f>GETPIVOTDATA("Count of Weld Number",'10% PVT'!$A$4,"Joint Type","SW","Stamp Number",G23)</f>
        <v>#REF!</v>
      </c>
      <c r="AF23" s="8" t="e">
        <f>GETPIVOTDATA("Count of RT DATE",'10% PVT'!$A$3,"Joint Type","SW","Stamp Number",G23)</f>
        <v>#REF!</v>
      </c>
      <c r="AG23" s="8" t="e">
        <f>GETPIVOTDATA("Count of RT Rejected",'10% PVT'!$A$3,"Joint Type","SW","Stamp Number",G23)</f>
        <v>#REF!</v>
      </c>
      <c r="AH23" s="4" t="e">
        <f t="shared" si="5"/>
        <v>#REF!</v>
      </c>
      <c r="AI23" s="8" t="e">
        <f>GETPIVOTDATA("Count of PT / MT Final",'10% PVT'!$A$3,"Joint Type","SW","Stamp Number",G23)</f>
        <v>#REF!</v>
      </c>
      <c r="AJ23" s="4" t="e">
        <f t="shared" si="6"/>
        <v>#REF!</v>
      </c>
      <c r="AK23" s="8" t="e">
        <f>GETPIVOTDATA("Count of Weld Number",'10% PVT'!$A$3,"Joint Type","O-Let","Stamp Number",G23)</f>
        <v>#REF!</v>
      </c>
      <c r="AL23" s="8" t="e">
        <f>GETPIVOTDATA("Count of PT / MT Final",'10% PVT'!$A$3,"Joint Type","O-Let","Stamp Number",G23)</f>
        <v>#REF!</v>
      </c>
      <c r="AM23" s="78" t="e">
        <f t="shared" si="7"/>
        <v>#REF!</v>
      </c>
      <c r="AN23" s="87" t="e">
        <f>GETPIVOTDATA("Count of Weld Number",'20% PVT'!$A$3,"Joint Type","BW","Stamp Number",G23)</f>
        <v>#REF!</v>
      </c>
      <c r="AO23" s="8" t="e">
        <f>GETPIVOTDATA("Count of RT DATE",'20% PVT'!$A$3,"Joint Type","BW","Stamp Number",G23)</f>
        <v>#REF!</v>
      </c>
      <c r="AP23" s="8" t="e">
        <f>GETPIVOTDATA("Count of RT Rejected",'20% PVT'!$A$3,"Joint Type","BW","Stamp Number",G23)</f>
        <v>#REF!</v>
      </c>
      <c r="AQ23" s="4" t="e">
        <f t="shared" si="8"/>
        <v>#REF!</v>
      </c>
      <c r="AR23" s="8" t="e">
        <f>GETPIVOTDATA("Count of Brinnel Complete",'20% PVT'!$A$3,"Joint Type","BW","Stamp Number",G23)</f>
        <v>#REF!</v>
      </c>
      <c r="AS23" s="4" t="e">
        <f t="shared" si="19"/>
        <v>#REF!</v>
      </c>
      <c r="AT23" s="8" t="e">
        <f>GETPIVOTDATA("Count of Weld Number",'20% PVT'!$A$3,"Joint Type","SW","Stamp Number",G23)</f>
        <v>#REF!</v>
      </c>
      <c r="AU23" s="8" t="e">
        <f>GETPIVOTDATA("Count of RT DATE",'20% PVT'!$A$3,"Joint Type","SW","Stamp Number",G23)</f>
        <v>#REF!</v>
      </c>
      <c r="AV23" s="8" t="e">
        <f>GETPIVOTDATA("Count of RT Rejected",'20% PVT'!$A$3,"Joint Type","SW","Stamp Number",G23)</f>
        <v>#REF!</v>
      </c>
      <c r="AW23" s="4" t="e">
        <f t="shared" si="9"/>
        <v>#REF!</v>
      </c>
      <c r="AX23" s="8" t="e">
        <f>GETPIVOTDATA("Count of PT / MT Final",'20% PVT'!$A$3,"Joint Type","SW","Stamp Number",G23)</f>
        <v>#REF!</v>
      </c>
      <c r="AY23" s="4" t="e">
        <f t="shared" si="20"/>
        <v>#REF!</v>
      </c>
      <c r="AZ23" s="8" t="e">
        <f>GETPIVOTDATA("Count of Brinnel Complete",'20% PVT'!$A$3,"Joint Type","SW","Stamp Number",G23)</f>
        <v>#REF!</v>
      </c>
      <c r="BA23" s="4" t="e">
        <f t="shared" si="21"/>
        <v>#REF!</v>
      </c>
      <c r="BB23" s="8" t="e">
        <f>GETPIVOTDATA("Count of Weld Number",'20% PVT'!$A$3,"Joint Type","O-Let","Stamp Number",G23)</f>
        <v>#REF!</v>
      </c>
      <c r="BC23" s="8" t="e">
        <f>GETPIVOTDATA("Count of PT / MT Final",'20% PVT'!$A$3,"Joint Type","O-Let","Stamp Number",G23)</f>
        <v>#REF!</v>
      </c>
      <c r="BD23" s="4" t="e">
        <f t="shared" si="22"/>
        <v>#REF!</v>
      </c>
      <c r="BE23" s="8" t="e">
        <f>GETPIVOTDATA("Count of Weld Number",'20% PVT'!$A$3,"Joint Type","Fillet","Stamp Number",G23)</f>
        <v>#REF!</v>
      </c>
      <c r="BF23" s="8" t="e">
        <f>GETPIVOTDATA("Count of PT / MT Final",'20% PVT'!$A$3,"Joint Type","Fillet","Stamp Number",G23)</f>
        <v>#REF!</v>
      </c>
      <c r="BG23" s="78" t="e">
        <f t="shared" si="23"/>
        <v>#REF!</v>
      </c>
      <c r="BH23" s="87" t="e">
        <f>GETPIVOTDATA("Count of Weld Number",'25% PVT'!$A$3,"Joint Type","BW","Stamp Number",G23)</f>
        <v>#REF!</v>
      </c>
      <c r="BI23" s="8" t="e">
        <f>GETPIVOTDATA("Count of RT DATE",'25% PVT'!$A$3,"Joint Type","BW","Stamp Number",G23)</f>
        <v>#REF!</v>
      </c>
      <c r="BJ23" s="8" t="e">
        <f>GETPIVOTDATA("Count of RT Rejected",'25% PVT'!$A$3,"Joint Type","BW","Stamp Number",G23)</f>
        <v>#REF!</v>
      </c>
      <c r="BK23" s="11" t="e">
        <f t="shared" si="10"/>
        <v>#REF!</v>
      </c>
      <c r="BL23" s="8" t="e">
        <f>GETPIVOTDATA("Count of Brinnel Complete",'25% PVT'!$A$3,"Joint Type","BW","Stamp Number",G23)</f>
        <v>#REF!</v>
      </c>
      <c r="BM23" s="11" t="e">
        <f t="shared" si="41"/>
        <v>#REF!</v>
      </c>
      <c r="BN23" s="8" t="e">
        <f>GETPIVOTDATA("Count of Weld Number",'25% PVT'!$A$3,"Joint Type","SW","Stamp Number",G23)</f>
        <v>#REF!</v>
      </c>
      <c r="BO23" s="8" t="e">
        <f>GETPIVOTDATA("Count of RT DATE",'25% PVT'!$A$3,"Joint Type","SW","Stamp Number",G23)</f>
        <v>#REF!</v>
      </c>
      <c r="BP23" s="8" t="e">
        <f>GETPIVOTDATA("Count of RT Rejected",'25% PVT'!$A$3,"Joint Type","SW","Stamp Number",G23)</f>
        <v>#REF!</v>
      </c>
      <c r="BQ23" s="11" t="e">
        <f t="shared" si="11"/>
        <v>#REF!</v>
      </c>
      <c r="BR23" s="8" t="e">
        <f>GETPIVOTDATA("Count of PT / MT Final",'25% PVT'!$A$3,"Joint Type","SW","Stamp Number",G23)</f>
        <v>#REF!</v>
      </c>
      <c r="BS23" s="11" t="e">
        <f t="shared" si="47"/>
        <v>#REF!</v>
      </c>
      <c r="BT23" s="8" t="e">
        <f>GETPIVOTDATA("Count of Brinnel Complete",'25% PVT'!$A$3,"Joint Type","SW","Stamp Number",G23)</f>
        <v>#REF!</v>
      </c>
      <c r="BU23" s="11" t="e">
        <f t="shared" si="25"/>
        <v>#REF!</v>
      </c>
      <c r="BV23" s="8" t="e">
        <f>GETPIVOTDATA("Count of Weld Number",'25% PVT'!$A$3,"Joint Type","O-Let","Stamp Number",G23)</f>
        <v>#REF!</v>
      </c>
      <c r="BW23" s="8" t="e">
        <f>GETPIVOTDATA("Count of PT / MT Final",'25% PVT'!$A$3,"Joint Type","O-Let","Stamp Number",G23)</f>
        <v>#REF!</v>
      </c>
      <c r="BX23" s="11" t="e">
        <f t="shared" si="26"/>
        <v>#REF!</v>
      </c>
      <c r="BY23" s="8" t="e">
        <f>GETPIVOTDATA("Count of Weld Number",'25% PVT'!$A$3,"Joint Type","Fillet","Stamp Number",G23)</f>
        <v>#REF!</v>
      </c>
      <c r="BZ23" s="8" t="e">
        <f>GETPIVOTDATA("Count of PT / MT Final",'25% PVT'!$A$3,"Joint Type","Fillet","Stamp Number",G23)</f>
        <v>#REF!</v>
      </c>
      <c r="CA23" s="10" t="e">
        <f t="shared" si="27"/>
        <v>#REF!</v>
      </c>
      <c r="CB23" s="87" t="e">
        <f>GETPIVOTDATA("Count of Weld Number",'50% PVT'!$A$3,"Joint Type","BW","Stamp Number",G23)</f>
        <v>#REF!</v>
      </c>
      <c r="CC23" s="8" t="e">
        <f>GETPIVOTDATA("Count of RT DATE",'50% PVT'!$A$3,"Joint Type","BW","Stamp Number",G23)</f>
        <v>#REF!</v>
      </c>
      <c r="CD23" s="8" t="e">
        <f>GETPIVOTDATA("Count of RT Rejected",'50% PVT'!$A$3,"Joint Type","BW","Stamp Number",G23)</f>
        <v>#REF!</v>
      </c>
      <c r="CE23" s="11" t="e">
        <f t="shared" si="12"/>
        <v>#REF!</v>
      </c>
      <c r="CF23" s="8" t="e">
        <f>GETPIVOTDATA("Count of Brinnel Complete",'50% PVT'!$A$3,"Joint Type","BW","Stamp Number",G23)</f>
        <v>#REF!</v>
      </c>
      <c r="CG23" s="8" t="e">
        <f t="shared" si="28"/>
        <v>#REF!</v>
      </c>
      <c r="CH23" s="8" t="e">
        <f>GETPIVOTDATA("Count of Weld Number",'50% PVT'!$A$3,"Joint Type","SW","Stamp Number",G23)</f>
        <v>#REF!</v>
      </c>
      <c r="CI23" s="8" t="e">
        <f>GETPIVOTDATA("Count of RT DATE",'50% PVT'!$A$3,"Joint Type","SW","Stamp Number",G23)</f>
        <v>#REF!</v>
      </c>
      <c r="CJ23" s="8" t="e">
        <f>GETPIVOTDATA("Count of RT Rejected",'50% PVT'!$A$3,"Joint Type","SW","Stamp Number",G23)</f>
        <v>#REF!</v>
      </c>
      <c r="CK23" s="11" t="e">
        <f t="shared" si="13"/>
        <v>#REF!</v>
      </c>
      <c r="CL23" s="8" t="e">
        <f>GETPIVOTDATA("Count of PT / MT Final",'50% PVT'!$A$3,"Joint Type","SW","Stamp Number",G23)</f>
        <v>#REF!</v>
      </c>
      <c r="CM23" s="8" t="e">
        <f t="shared" si="29"/>
        <v>#REF!</v>
      </c>
      <c r="CN23" s="8" t="e">
        <f>GETPIVOTDATA("Count of Brinnel Complete",'50% PVT'!$A$3,"Joint Type","SW","Stamp Number",G23)</f>
        <v>#REF!</v>
      </c>
      <c r="CO23" s="8" t="e">
        <f t="shared" si="30"/>
        <v>#REF!</v>
      </c>
      <c r="CP23" s="8" t="e">
        <f>GETPIVOTDATA("Count of Weld Number",'50% PVT'!$A$3,"Joint Type","O-Let","Stamp Number",G23)</f>
        <v>#REF!</v>
      </c>
      <c r="CQ23" s="8" t="e">
        <f>GETPIVOTDATA("Count of PT / MT Final",'50% PVT'!$A$3,"Joint Type","O-Let","Stamp Number",G23)</f>
        <v>#REF!</v>
      </c>
      <c r="CR23" s="4" t="e">
        <f t="shared" si="31"/>
        <v>#REF!</v>
      </c>
      <c r="CS23" s="8" t="e">
        <f>GETPIVOTDATA("Count of Weld Number",'50% PVT'!$A$3,"Joint Type","Fillet","Stamp Number",G23)</f>
        <v>#REF!</v>
      </c>
      <c r="CT23" s="8" t="e">
        <f>GETPIVOTDATA("Count of PT / MT Final",'50% PVT'!$A$3,"Joint Type","Fillet","Stamp Number",G23)</f>
        <v>#REF!</v>
      </c>
      <c r="CU23" s="78" t="e">
        <f t="shared" si="32"/>
        <v>#REF!</v>
      </c>
      <c r="CV23" s="87" t="e">
        <f>GETPIVOTDATA("Count of Weld Number",'100% PVT'!$A$3,"Joint Type","BW","Stamp Number",G23)</f>
        <v>#REF!</v>
      </c>
      <c r="CW23" s="8" t="e">
        <f>GETPIVOTDATA("Count of RT DATE",'100% PVT'!$A$3,"Joint Type","BW","Stamp Number",G23)</f>
        <v>#REF!</v>
      </c>
      <c r="CX23" s="8" t="e">
        <f>GETPIVOTDATA("Count of RT Rejected",'100% PVT'!$A$3,"Joint Type","BW","Stamp Number",G23)</f>
        <v>#REF!</v>
      </c>
      <c r="CY23" s="11" t="e">
        <f t="shared" si="14"/>
        <v>#REF!</v>
      </c>
      <c r="CZ23" s="8" t="e">
        <f>GETPIVOTDATA("Count of Brinnel Complete",'100% PVT'!$A$3,"Joint Type","BW","Stamp Number",G23)</f>
        <v>#REF!</v>
      </c>
      <c r="DA23" s="11" t="e">
        <f t="shared" si="42"/>
        <v>#REF!</v>
      </c>
      <c r="DB23" s="8" t="e">
        <f>GETPIVOTDATA("Count of Weld Number",'100% PVT'!$A$3,"Joint Type","SW","Stamp Number",G23)</f>
        <v>#REF!</v>
      </c>
      <c r="DC23" s="8" t="e">
        <f>GETPIVOTDATA("Count of RT DATE",'100% PVT'!$A$3,"Joint Type","SW","Stamp Number",G23)</f>
        <v>#REF!</v>
      </c>
      <c r="DD23" s="8" t="e">
        <f>GETPIVOTDATA("Count of RT Rejected",'100% PVT'!$A$3,"Joint Type","SW","Stamp Number",G23)</f>
        <v>#REF!</v>
      </c>
      <c r="DE23" s="11" t="e">
        <f t="shared" si="15"/>
        <v>#REF!</v>
      </c>
      <c r="DF23" s="8" t="e">
        <f>GETPIVOTDATA("Count of PT / MT Final",'100% PVT'!$A$3,"Joint Type","SW","Stamp Number",G23)</f>
        <v>#REF!</v>
      </c>
      <c r="DG23" s="11" t="e">
        <f t="shared" si="43"/>
        <v>#REF!</v>
      </c>
      <c r="DH23" s="8" t="e">
        <f>GETPIVOTDATA("Count of Brinnel Complete",'100% PVT'!$A$3,"Joint Type","SW","Stamp Number",G23)</f>
        <v>#REF!</v>
      </c>
      <c r="DI23" s="11" t="e">
        <f t="shared" si="44"/>
        <v>#REF!</v>
      </c>
      <c r="DJ23" s="8" t="e">
        <f>GETPIVOTDATA("Count of Weld Number",'100% PVT'!$A$3,"Joint Type","O-Let","Stamp Number",G23)</f>
        <v>#REF!</v>
      </c>
      <c r="DK23" s="8" t="e">
        <f>GETPIVOTDATA("Count of PT / MT Final",'100% PVT'!$A$3,"Joint Type","O-Let","Stamp Number",G23)</f>
        <v>#REF!</v>
      </c>
      <c r="DL23" s="11" t="e">
        <f t="shared" si="45"/>
        <v>#REF!</v>
      </c>
      <c r="DM23" s="8" t="e">
        <f>GETPIVOTDATA("Count of Weld Number",'100% PVT'!$A$3,"Joint Type","Fillet","Stamp Number",G23)</f>
        <v>#REF!</v>
      </c>
      <c r="DN23" s="8" t="e">
        <f>GETPIVOTDATA("Count of PT / MT Final",'100% PVT'!$A$3,"Joint Type","Fillet","Stamp Number",G23)</f>
        <v>#REF!</v>
      </c>
      <c r="DO23" s="10" t="e">
        <f t="shared" si="46"/>
        <v>#REF!</v>
      </c>
      <c r="DP23" s="124"/>
      <c r="DQ23" s="124"/>
      <c r="DR23" s="124"/>
      <c r="DS23" s="124"/>
      <c r="DT23" s="124"/>
      <c r="DU23" s="124"/>
      <c r="DV23" s="124"/>
      <c r="DW23" s="124"/>
      <c r="DX23" s="124"/>
      <c r="DY23" s="124"/>
      <c r="DZ23" s="124"/>
      <c r="EA23" s="124"/>
      <c r="EB23" s="124"/>
      <c r="EC23" s="124"/>
      <c r="ED23" s="124"/>
      <c r="EE23" s="124"/>
      <c r="EF23" s="124"/>
      <c r="EG23" s="124"/>
      <c r="EH23" s="124"/>
      <c r="EI23" s="124"/>
      <c r="EJ23" s="124"/>
      <c r="EK23" s="124"/>
      <c r="EL23" s="124"/>
      <c r="EM23" s="124"/>
      <c r="EN23" s="124"/>
      <c r="EO23" s="124"/>
      <c r="EP23" s="124"/>
      <c r="EQ23" s="124"/>
    </row>
    <row r="24" spans="1:147" s="48" customFormat="1" ht="12.75" hidden="1" customHeight="1">
      <c r="A24" s="124"/>
      <c r="B24" s="3" t="s">
        <v>31</v>
      </c>
      <c r="C24" s="1"/>
      <c r="D24" s="1" t="str">
        <f t="shared" si="0"/>
        <v>Yes</v>
      </c>
      <c r="E24" s="1"/>
      <c r="F24" s="42">
        <f>'WELDER ROSTER'!B17</f>
        <v>0</v>
      </c>
      <c r="G24" s="99">
        <f>'WELDER ROSTER'!C17</f>
        <v>0</v>
      </c>
      <c r="H24" s="9" t="e">
        <f>GETPIVOTDATA("Count of Weld Number",'5% PVT'!$A$3,"Joint Type","BW","Stamp Number",G24)</f>
        <v>#REF!</v>
      </c>
      <c r="I24" s="8" t="e">
        <f>GETPIVOTDATA("Count of RT DATE",'5% PVT'!$A$4,"Joint Type","BW","Stamp Number",G24)</f>
        <v>#REF!</v>
      </c>
      <c r="J24" s="8" t="e">
        <f>GETPIVOTDATA("Count of RT Rejected",'5% PVT'!$A$4,"Joint Type","BW","Stamp Number",G24)</f>
        <v>#REF!</v>
      </c>
      <c r="K24" s="11" t="e">
        <f t="shared" si="1"/>
        <v>#REF!</v>
      </c>
      <c r="L24" s="8" t="e">
        <f>GETPIVOTDATA("Count of Weld Number",'5% PVT'!$A$3,"Joint Type","Fillet","Stamp Number",G24)</f>
        <v>#REF!</v>
      </c>
      <c r="M24" s="8" t="e">
        <f>GETPIVOTDATA("Count of PT / MT Final",'5% PVT'!$A$3,"Joint Type","Fillet","Stamp Number",G24)</f>
        <v>#REF!</v>
      </c>
      <c r="N24" s="11" t="e">
        <f t="shared" si="38"/>
        <v>#REF!</v>
      </c>
      <c r="O24" s="8" t="e">
        <f>GETPIVOTDATA("Count of Weld Number",'5% PVT'!$A$4,"Joint Type","SW","Stamp Number",G24)</f>
        <v>#REF!</v>
      </c>
      <c r="P24" s="8" t="e">
        <f>GETPIVOTDATA("Count of RT DATE",'5% PVT'!$A$4,"Joint Type","SW","Stamp Number",G24)</f>
        <v>#REF!</v>
      </c>
      <c r="Q24" s="8" t="e">
        <f>GETPIVOTDATA("Count of RT Rejected",'5% PVT'!$A$4,"Joint Type","O-Let","Stamp Number",G24)</f>
        <v>#REF!</v>
      </c>
      <c r="R24" s="11" t="e">
        <f t="shared" si="2"/>
        <v>#REF!</v>
      </c>
      <c r="S24" s="8" t="e">
        <f>GETPIVOTDATA("Count of PT / MT Final",'5% PVT'!$A$3,"Joint Type","SW","Stamp Number",G24)</f>
        <v>#REF!</v>
      </c>
      <c r="T24" s="11" t="e">
        <f t="shared" si="39"/>
        <v>#REF!</v>
      </c>
      <c r="U24" s="8" t="e">
        <f>GETPIVOTDATA("Count of Weld Number",'5% PVT'!$A$3,"Joint Type","O-Let","Stamp Number",G24)</f>
        <v>#REF!</v>
      </c>
      <c r="V24" s="8" t="e">
        <f>GETPIVOTDATA("Count of PT / MT Final",'5% PVT'!$A$3,"Joint Type","O-Let","Stamp Number",G24)</f>
        <v>#REF!</v>
      </c>
      <c r="W24" s="10" t="e">
        <f t="shared" si="40"/>
        <v>#REF!</v>
      </c>
      <c r="X24" s="87" t="e">
        <f>GETPIVOTDATA("Count of Weld Number",'10% PVT'!$A$3,"Joint Type","BW","Stamp Number",G24)</f>
        <v>#REF!</v>
      </c>
      <c r="Y24" s="8" t="e">
        <f>GETPIVOTDATA("Count of RT DATE",'10% PVT'!$A$3,"Joint Type","BW","Stamp Number",G24)</f>
        <v>#REF!</v>
      </c>
      <c r="Z24" s="8" t="e">
        <f>GETPIVOTDATA("Count of RT Rejected",'10% PVT'!$A$3,"Joint Type","BW","Stamp Number",G24)</f>
        <v>#REF!</v>
      </c>
      <c r="AA24" s="4" t="e">
        <f t="shared" si="3"/>
        <v>#REF!</v>
      </c>
      <c r="AB24" s="8" t="e">
        <f>GETPIVOTDATA("Count of Weld Number",'10% PVT'!$A$3,"Joint Type","Fillet","Stamp Number",G24)</f>
        <v>#REF!</v>
      </c>
      <c r="AC24" s="8" t="e">
        <f>GETPIVOTDATA("Count of PT / MT Final",'10% PVT'!$A$3,"Joint Type","Fillet","Stamp Number",G24)</f>
        <v>#REF!</v>
      </c>
      <c r="AD24" s="4" t="e">
        <f t="shared" si="4"/>
        <v>#REF!</v>
      </c>
      <c r="AE24" s="8" t="e">
        <f>GETPIVOTDATA("Count of Weld Number",'10% PVT'!$A$4,"Joint Type","SW","Stamp Number",G24)</f>
        <v>#REF!</v>
      </c>
      <c r="AF24" s="8" t="e">
        <f>GETPIVOTDATA("Count of RT DATE",'10% PVT'!$A$3,"Joint Type","SW","Stamp Number",G24)</f>
        <v>#REF!</v>
      </c>
      <c r="AG24" s="8" t="e">
        <f>GETPIVOTDATA("Count of RT Rejected",'10% PVT'!$A$3,"Joint Type","SW","Stamp Number",G24)</f>
        <v>#REF!</v>
      </c>
      <c r="AH24" s="4" t="e">
        <f t="shared" si="5"/>
        <v>#REF!</v>
      </c>
      <c r="AI24" s="8" t="e">
        <f>GETPIVOTDATA("Count of PT / MT Final",'10% PVT'!$A$3,"Joint Type","SW","Stamp Number",G24)</f>
        <v>#REF!</v>
      </c>
      <c r="AJ24" s="4" t="e">
        <f t="shared" si="6"/>
        <v>#REF!</v>
      </c>
      <c r="AK24" s="8" t="e">
        <f>GETPIVOTDATA("Count of Weld Number",'10% PVT'!$A$3,"Joint Type","O-Let","Stamp Number",G24)</f>
        <v>#REF!</v>
      </c>
      <c r="AL24" s="8" t="e">
        <f>GETPIVOTDATA("Count of PT / MT Final",'10% PVT'!$A$3,"Joint Type","O-Let","Stamp Number",G24)</f>
        <v>#REF!</v>
      </c>
      <c r="AM24" s="78" t="e">
        <f t="shared" si="7"/>
        <v>#REF!</v>
      </c>
      <c r="AN24" s="87" t="e">
        <f>GETPIVOTDATA("Count of Weld Number",'20% PVT'!$A$3,"Joint Type","BW","Stamp Number",G24)</f>
        <v>#REF!</v>
      </c>
      <c r="AO24" s="8" t="e">
        <f>GETPIVOTDATA("Count of RT DATE",'20% PVT'!$A$3,"Joint Type","BW","Stamp Number",G24)</f>
        <v>#REF!</v>
      </c>
      <c r="AP24" s="8" t="e">
        <f>GETPIVOTDATA("Count of RT Rejected",'20% PVT'!$A$3,"Joint Type","BW","Stamp Number",G24)</f>
        <v>#REF!</v>
      </c>
      <c r="AQ24" s="4" t="e">
        <f t="shared" si="8"/>
        <v>#REF!</v>
      </c>
      <c r="AR24" s="8" t="e">
        <f>GETPIVOTDATA("Count of Brinnel Complete",'20% PVT'!$A$3,"Joint Type","BW","Stamp Number",G24)</f>
        <v>#REF!</v>
      </c>
      <c r="AS24" s="4" t="e">
        <f t="shared" si="19"/>
        <v>#REF!</v>
      </c>
      <c r="AT24" s="8" t="e">
        <f>GETPIVOTDATA("Count of Weld Number",'20% PVT'!$A$3,"Joint Type","SW","Stamp Number",G24)</f>
        <v>#REF!</v>
      </c>
      <c r="AU24" s="8" t="e">
        <f>GETPIVOTDATA("Count of RT DATE",'20% PVT'!$A$3,"Joint Type","SW","Stamp Number",G24)</f>
        <v>#REF!</v>
      </c>
      <c r="AV24" s="8" t="e">
        <f>GETPIVOTDATA("Count of RT Rejected",'20% PVT'!$A$3,"Joint Type","SW","Stamp Number",G24)</f>
        <v>#REF!</v>
      </c>
      <c r="AW24" s="4" t="e">
        <f t="shared" si="9"/>
        <v>#REF!</v>
      </c>
      <c r="AX24" s="8" t="e">
        <f>GETPIVOTDATA("Count of PT / MT Final",'20% PVT'!$A$3,"Joint Type","SW","Stamp Number",G24)</f>
        <v>#REF!</v>
      </c>
      <c r="AY24" s="4" t="e">
        <f t="shared" si="20"/>
        <v>#REF!</v>
      </c>
      <c r="AZ24" s="8" t="e">
        <f>GETPIVOTDATA("Count of Brinnel Complete",'20% PVT'!$A$3,"Joint Type","SW","Stamp Number",G24)</f>
        <v>#REF!</v>
      </c>
      <c r="BA24" s="4" t="e">
        <f t="shared" si="21"/>
        <v>#REF!</v>
      </c>
      <c r="BB24" s="8" t="e">
        <f>GETPIVOTDATA("Count of Weld Number",'20% PVT'!$A$3,"Joint Type","O-Let","Stamp Number",G24)</f>
        <v>#REF!</v>
      </c>
      <c r="BC24" s="8" t="e">
        <f>GETPIVOTDATA("Count of PT / MT Final",'20% PVT'!$A$3,"Joint Type","O-Let","Stamp Number",G24)</f>
        <v>#REF!</v>
      </c>
      <c r="BD24" s="4" t="e">
        <f t="shared" si="22"/>
        <v>#REF!</v>
      </c>
      <c r="BE24" s="8" t="e">
        <f>GETPIVOTDATA("Count of Weld Number",'20% PVT'!$A$3,"Joint Type","Fillet","Stamp Number",G24)</f>
        <v>#REF!</v>
      </c>
      <c r="BF24" s="8" t="e">
        <f>GETPIVOTDATA("Count of PT / MT Final",'20% PVT'!$A$3,"Joint Type","Fillet","Stamp Number",G24)</f>
        <v>#REF!</v>
      </c>
      <c r="BG24" s="78" t="e">
        <f t="shared" si="23"/>
        <v>#REF!</v>
      </c>
      <c r="BH24" s="87" t="e">
        <f>GETPIVOTDATA("Count of Weld Number",'25% PVT'!$A$3,"Joint Type","BW","Stamp Number",G24)</f>
        <v>#REF!</v>
      </c>
      <c r="BI24" s="8" t="e">
        <f>GETPIVOTDATA("Count of RT DATE",'25% PVT'!$A$3,"Joint Type","BW","Stamp Number",G24)</f>
        <v>#REF!</v>
      </c>
      <c r="BJ24" s="8" t="e">
        <f>GETPIVOTDATA("Count of RT Rejected",'25% PVT'!$A$3,"Joint Type","BW","Stamp Number",G24)</f>
        <v>#REF!</v>
      </c>
      <c r="BK24" s="11" t="e">
        <f t="shared" si="10"/>
        <v>#REF!</v>
      </c>
      <c r="BL24" s="8" t="e">
        <f>GETPIVOTDATA("Count of Brinnel Complete",'25% PVT'!$A$3,"Joint Type","BW","Stamp Number",G24)</f>
        <v>#REF!</v>
      </c>
      <c r="BM24" s="11" t="e">
        <f t="shared" si="41"/>
        <v>#REF!</v>
      </c>
      <c r="BN24" s="8" t="e">
        <f>GETPIVOTDATA("Count of Weld Number",'25% PVT'!$A$3,"Joint Type","SW","Stamp Number",G24)</f>
        <v>#REF!</v>
      </c>
      <c r="BO24" s="8" t="e">
        <f>GETPIVOTDATA("Count of RT DATE",'25% PVT'!$A$3,"Joint Type","SW","Stamp Number",G24)</f>
        <v>#REF!</v>
      </c>
      <c r="BP24" s="8" t="e">
        <f>GETPIVOTDATA("Count of RT Rejected",'25% PVT'!$A$3,"Joint Type","SW","Stamp Number",G24)</f>
        <v>#REF!</v>
      </c>
      <c r="BQ24" s="11" t="e">
        <f t="shared" si="11"/>
        <v>#REF!</v>
      </c>
      <c r="BR24" s="8" t="e">
        <f>GETPIVOTDATA("Count of PT / MT Final",'25% PVT'!$A$3,"Joint Type","SW","Stamp Number",G24)</f>
        <v>#REF!</v>
      </c>
      <c r="BS24" s="11" t="e">
        <f t="shared" si="47"/>
        <v>#REF!</v>
      </c>
      <c r="BT24" s="8" t="e">
        <f>GETPIVOTDATA("Count of Brinnel Complete",'25% PVT'!$A$3,"Joint Type","SW","Stamp Number",G24)</f>
        <v>#REF!</v>
      </c>
      <c r="BU24" s="11" t="e">
        <f t="shared" si="25"/>
        <v>#REF!</v>
      </c>
      <c r="BV24" s="8" t="e">
        <f>GETPIVOTDATA("Count of Weld Number",'25% PVT'!$A$3,"Joint Type","O-Let","Stamp Number",G24)</f>
        <v>#REF!</v>
      </c>
      <c r="BW24" s="8" t="e">
        <f>GETPIVOTDATA("Count of PT / MT Final",'25% PVT'!$A$3,"Joint Type","O-Let","Stamp Number",G24)</f>
        <v>#REF!</v>
      </c>
      <c r="BX24" s="11" t="e">
        <f t="shared" si="26"/>
        <v>#REF!</v>
      </c>
      <c r="BY24" s="8" t="e">
        <f>GETPIVOTDATA("Count of Weld Number",'25% PVT'!$A$3,"Joint Type","Fillet","Stamp Number",G24)</f>
        <v>#REF!</v>
      </c>
      <c r="BZ24" s="8" t="e">
        <f>GETPIVOTDATA("Count of PT / MT Final",'25% PVT'!$A$3,"Joint Type","Fillet","Stamp Number",G24)</f>
        <v>#REF!</v>
      </c>
      <c r="CA24" s="10" t="e">
        <f t="shared" si="27"/>
        <v>#REF!</v>
      </c>
      <c r="CB24" s="87" t="e">
        <f>GETPIVOTDATA("Count of Weld Number",'50% PVT'!$A$3,"Joint Type","BW","Stamp Number",G24)</f>
        <v>#REF!</v>
      </c>
      <c r="CC24" s="8" t="e">
        <f>GETPIVOTDATA("Count of RT DATE",'50% PVT'!$A$3,"Joint Type","BW","Stamp Number",G24)</f>
        <v>#REF!</v>
      </c>
      <c r="CD24" s="8" t="e">
        <f>GETPIVOTDATA("Count of RT Rejected",'50% PVT'!$A$3,"Joint Type","BW","Stamp Number",G24)</f>
        <v>#REF!</v>
      </c>
      <c r="CE24" s="11" t="e">
        <f t="shared" si="12"/>
        <v>#REF!</v>
      </c>
      <c r="CF24" s="8" t="e">
        <f>GETPIVOTDATA("Count of Brinnel Complete",'50% PVT'!$A$3,"Joint Type","BW","Stamp Number",G24)</f>
        <v>#REF!</v>
      </c>
      <c r="CG24" s="8" t="e">
        <f t="shared" si="28"/>
        <v>#REF!</v>
      </c>
      <c r="CH24" s="8" t="e">
        <f>GETPIVOTDATA("Count of Weld Number",'50% PVT'!$A$3,"Joint Type","SW","Stamp Number",G24)</f>
        <v>#REF!</v>
      </c>
      <c r="CI24" s="8" t="e">
        <f>GETPIVOTDATA("Count of RT DATE",'50% PVT'!$A$3,"Joint Type","SW","Stamp Number",G24)</f>
        <v>#REF!</v>
      </c>
      <c r="CJ24" s="8" t="e">
        <f>GETPIVOTDATA("Count of RT Rejected",'50% PVT'!$A$3,"Joint Type","SW","Stamp Number",G24)</f>
        <v>#REF!</v>
      </c>
      <c r="CK24" s="11" t="e">
        <f t="shared" si="13"/>
        <v>#REF!</v>
      </c>
      <c r="CL24" s="8" t="e">
        <f>GETPIVOTDATA("Count of PT / MT Final",'50% PVT'!$A$3,"Joint Type","SW","Stamp Number",G24)</f>
        <v>#REF!</v>
      </c>
      <c r="CM24" s="8" t="e">
        <f t="shared" si="29"/>
        <v>#REF!</v>
      </c>
      <c r="CN24" s="8" t="e">
        <f>GETPIVOTDATA("Count of Brinnel Complete",'50% PVT'!$A$3,"Joint Type","SW","Stamp Number",G24)</f>
        <v>#REF!</v>
      </c>
      <c r="CO24" s="8" t="e">
        <f t="shared" si="30"/>
        <v>#REF!</v>
      </c>
      <c r="CP24" s="8" t="e">
        <f>GETPIVOTDATA("Count of Weld Number",'50% PVT'!$A$3,"Joint Type","O-Let","Stamp Number",G24)</f>
        <v>#REF!</v>
      </c>
      <c r="CQ24" s="8" t="e">
        <f>GETPIVOTDATA("Count of PT / MT Final",'50% PVT'!$A$3,"Joint Type","O-Let","Stamp Number",G24)</f>
        <v>#REF!</v>
      </c>
      <c r="CR24" s="4" t="e">
        <f t="shared" si="31"/>
        <v>#REF!</v>
      </c>
      <c r="CS24" s="8" t="e">
        <f>GETPIVOTDATA("Count of Weld Number",'50% PVT'!$A$3,"Joint Type","Fillet","Stamp Number",G24)</f>
        <v>#REF!</v>
      </c>
      <c r="CT24" s="8" t="e">
        <f>GETPIVOTDATA("Count of PT / MT Final",'50% PVT'!$A$3,"Joint Type","Fillet","Stamp Number",G24)</f>
        <v>#REF!</v>
      </c>
      <c r="CU24" s="78" t="e">
        <f t="shared" si="32"/>
        <v>#REF!</v>
      </c>
      <c r="CV24" s="87" t="e">
        <f>GETPIVOTDATA("Count of Weld Number",'100% PVT'!$A$3,"Joint Type","BW","Stamp Number",G24)</f>
        <v>#REF!</v>
      </c>
      <c r="CW24" s="8" t="e">
        <f>GETPIVOTDATA("Count of RT DATE",'100% PVT'!$A$3,"Joint Type","BW","Stamp Number",G24)</f>
        <v>#REF!</v>
      </c>
      <c r="CX24" s="8" t="e">
        <f>GETPIVOTDATA("Count of RT Rejected",'100% PVT'!$A$3,"Joint Type","BW","Stamp Number",G24)</f>
        <v>#REF!</v>
      </c>
      <c r="CY24" s="11" t="e">
        <f t="shared" si="14"/>
        <v>#REF!</v>
      </c>
      <c r="CZ24" s="8" t="e">
        <f>GETPIVOTDATA("Count of Brinnel Complete",'100% PVT'!$A$3,"Joint Type","BW","Stamp Number",G24)</f>
        <v>#REF!</v>
      </c>
      <c r="DA24" s="11" t="e">
        <f t="shared" si="42"/>
        <v>#REF!</v>
      </c>
      <c r="DB24" s="8" t="e">
        <f>GETPIVOTDATA("Count of Weld Number",'100% PVT'!$A$3,"Joint Type","SW","Stamp Number",G24)</f>
        <v>#REF!</v>
      </c>
      <c r="DC24" s="8" t="e">
        <f>GETPIVOTDATA("Count of RT DATE",'100% PVT'!$A$3,"Joint Type","SW","Stamp Number",G24)</f>
        <v>#REF!</v>
      </c>
      <c r="DD24" s="8" t="e">
        <f>GETPIVOTDATA("Count of RT Rejected",'100% PVT'!$A$3,"Joint Type","SW","Stamp Number",G24)</f>
        <v>#REF!</v>
      </c>
      <c r="DE24" s="11" t="e">
        <f t="shared" si="15"/>
        <v>#REF!</v>
      </c>
      <c r="DF24" s="8" t="e">
        <f>GETPIVOTDATA("Count of PT / MT Final",'100% PVT'!$A$3,"Joint Type","SW","Stamp Number",G24)</f>
        <v>#REF!</v>
      </c>
      <c r="DG24" s="11" t="e">
        <f t="shared" si="43"/>
        <v>#REF!</v>
      </c>
      <c r="DH24" s="8" t="e">
        <f>GETPIVOTDATA("Count of Brinnel Complete",'100% PVT'!$A$3,"Joint Type","SW","Stamp Number",G24)</f>
        <v>#REF!</v>
      </c>
      <c r="DI24" s="11" t="e">
        <f t="shared" si="44"/>
        <v>#REF!</v>
      </c>
      <c r="DJ24" s="8" t="e">
        <f>GETPIVOTDATA("Count of Weld Number",'100% PVT'!$A$3,"Joint Type","O-Let","Stamp Number",G24)</f>
        <v>#REF!</v>
      </c>
      <c r="DK24" s="8" t="e">
        <f>GETPIVOTDATA("Count of PT / MT Final",'100% PVT'!$A$3,"Joint Type","O-Let","Stamp Number",G24)</f>
        <v>#REF!</v>
      </c>
      <c r="DL24" s="11" t="e">
        <f t="shared" si="45"/>
        <v>#REF!</v>
      </c>
      <c r="DM24" s="8" t="e">
        <f>GETPIVOTDATA("Count of Weld Number",'100% PVT'!$A$3,"Joint Type","Fillet","Stamp Number",G24)</f>
        <v>#REF!</v>
      </c>
      <c r="DN24" s="8" t="e">
        <f>GETPIVOTDATA("Count of PT / MT Final",'100% PVT'!$A$3,"Joint Type","Fillet","Stamp Number",G24)</f>
        <v>#REF!</v>
      </c>
      <c r="DO24" s="10" t="e">
        <f t="shared" si="46"/>
        <v>#REF!</v>
      </c>
      <c r="DP24" s="124"/>
      <c r="DQ24" s="124"/>
      <c r="DR24" s="124"/>
      <c r="DS24" s="124"/>
      <c r="DT24" s="124"/>
      <c r="DU24" s="124"/>
      <c r="DV24" s="124"/>
      <c r="DW24" s="124"/>
      <c r="DX24" s="124"/>
      <c r="DY24" s="124"/>
      <c r="DZ24" s="124"/>
      <c r="EA24" s="124"/>
      <c r="EB24" s="124"/>
      <c r="EC24" s="124"/>
      <c r="ED24" s="124"/>
      <c r="EE24" s="124"/>
      <c r="EF24" s="124"/>
      <c r="EG24" s="124"/>
      <c r="EH24" s="124"/>
      <c r="EI24" s="124"/>
      <c r="EJ24" s="124"/>
      <c r="EK24" s="124"/>
      <c r="EL24" s="124"/>
      <c r="EM24" s="124"/>
      <c r="EN24" s="124"/>
      <c r="EO24" s="124"/>
      <c r="EP24" s="124"/>
      <c r="EQ24" s="124"/>
    </row>
    <row r="25" spans="1:147" s="48" customFormat="1" ht="12.75" hidden="1" customHeight="1">
      <c r="A25" s="124"/>
      <c r="B25" s="3" t="s">
        <v>32</v>
      </c>
      <c r="C25" s="1"/>
      <c r="D25" s="1" t="str">
        <f t="shared" si="0"/>
        <v>Yes</v>
      </c>
      <c r="E25" s="1"/>
      <c r="F25" s="42">
        <f>'WELDER ROSTER'!H18</f>
        <v>0</v>
      </c>
      <c r="G25" s="99">
        <f>'WELDER ROSTER'!I18</f>
        <v>0</v>
      </c>
      <c r="H25" s="9" t="e">
        <f>GETPIVOTDATA("Count of Weld Number",'5% PVT'!$A$3,"Joint Type","BW","Stamp Number",G25)</f>
        <v>#REF!</v>
      </c>
      <c r="I25" s="8" t="e">
        <f>GETPIVOTDATA("Count of RT DATE",'5% PVT'!$A$4,"Joint Type","BW","Stamp Number",G25)</f>
        <v>#REF!</v>
      </c>
      <c r="J25" s="8" t="e">
        <f>GETPIVOTDATA("Count of RT Rejected",'5% PVT'!$A$4,"Joint Type","BW","Stamp Number",G25)</f>
        <v>#REF!</v>
      </c>
      <c r="K25" s="11" t="e">
        <f t="shared" si="1"/>
        <v>#REF!</v>
      </c>
      <c r="L25" s="8" t="e">
        <f>GETPIVOTDATA("Count of Weld Number",'5% PVT'!$A$3,"Joint Type","Fillet","Stamp Number",G25)</f>
        <v>#REF!</v>
      </c>
      <c r="M25" s="8" t="e">
        <f>GETPIVOTDATA("Count of PT / MT Final",'5% PVT'!$A$3,"Joint Type","Fillet","Stamp Number",G25)</f>
        <v>#REF!</v>
      </c>
      <c r="N25" s="11" t="e">
        <f t="shared" si="38"/>
        <v>#REF!</v>
      </c>
      <c r="O25" s="8" t="e">
        <f>GETPIVOTDATA("Count of Weld Number",'5% PVT'!$A$4,"Joint Type","SW","Stamp Number",G25)</f>
        <v>#REF!</v>
      </c>
      <c r="P25" s="8" t="e">
        <f>GETPIVOTDATA("Count of RT DATE",'5% PVT'!$A$4,"Joint Type","SW","Stamp Number",G25)</f>
        <v>#REF!</v>
      </c>
      <c r="Q25" s="8" t="e">
        <f>GETPIVOTDATA("Count of RT Rejected",'5% PVT'!$A$4,"Joint Type","O-Let","Stamp Number",G25)</f>
        <v>#REF!</v>
      </c>
      <c r="R25" s="11" t="e">
        <f t="shared" si="2"/>
        <v>#REF!</v>
      </c>
      <c r="S25" s="8" t="e">
        <f>GETPIVOTDATA("Count of PT / MT Final",'5% PVT'!$A$3,"Joint Type","SW","Stamp Number",G25)</f>
        <v>#REF!</v>
      </c>
      <c r="T25" s="11" t="e">
        <f t="shared" si="39"/>
        <v>#REF!</v>
      </c>
      <c r="U25" s="8" t="e">
        <f>GETPIVOTDATA("Count of Weld Number",'5% PVT'!$A$3,"Joint Type","O-Let","Stamp Number",G25)</f>
        <v>#REF!</v>
      </c>
      <c r="V25" s="8" t="e">
        <f>GETPIVOTDATA("Count of PT / MT Final",'5% PVT'!$A$3,"Joint Type","O-Let","Stamp Number",G25)</f>
        <v>#REF!</v>
      </c>
      <c r="W25" s="10" t="e">
        <f t="shared" si="40"/>
        <v>#REF!</v>
      </c>
      <c r="X25" s="87" t="e">
        <f>GETPIVOTDATA("Count of Weld Number",'10% PVT'!$A$3,"Joint Type","BW","Stamp Number",G25)</f>
        <v>#REF!</v>
      </c>
      <c r="Y25" s="8" t="e">
        <f>GETPIVOTDATA("Count of RT DATE",'10% PVT'!$A$3,"Joint Type","BW","Stamp Number",G25)</f>
        <v>#REF!</v>
      </c>
      <c r="Z25" s="8" t="e">
        <f>GETPIVOTDATA("Count of RT Rejected",'10% PVT'!$A$3,"Joint Type","BW","Stamp Number",G25)</f>
        <v>#REF!</v>
      </c>
      <c r="AA25" s="4" t="e">
        <f t="shared" si="3"/>
        <v>#REF!</v>
      </c>
      <c r="AB25" s="8" t="e">
        <f>GETPIVOTDATA("Count of Weld Number",'10% PVT'!$A$3,"Joint Type","Fillet","Stamp Number",G25)</f>
        <v>#REF!</v>
      </c>
      <c r="AC25" s="8" t="e">
        <f>GETPIVOTDATA("Count of PT / MT Final",'10% PVT'!$A$3,"Joint Type","Fillet","Stamp Number",G25)</f>
        <v>#REF!</v>
      </c>
      <c r="AD25" s="4" t="e">
        <f t="shared" si="4"/>
        <v>#REF!</v>
      </c>
      <c r="AE25" s="8" t="e">
        <f>GETPIVOTDATA("Count of Weld Number",'10% PVT'!$A$4,"Joint Type","SW","Stamp Number",G25)</f>
        <v>#REF!</v>
      </c>
      <c r="AF25" s="8" t="e">
        <f>GETPIVOTDATA("Count of RT DATE",'10% PVT'!$A$3,"Joint Type","SW","Stamp Number",G25)</f>
        <v>#REF!</v>
      </c>
      <c r="AG25" s="8" t="e">
        <f>GETPIVOTDATA("Count of RT Rejected",'10% PVT'!$A$3,"Joint Type","SW","Stamp Number",G25)</f>
        <v>#REF!</v>
      </c>
      <c r="AH25" s="4" t="e">
        <f t="shared" si="5"/>
        <v>#REF!</v>
      </c>
      <c r="AI25" s="8" t="e">
        <f>GETPIVOTDATA("Count of PT / MT Final",'10% PVT'!$A$3,"Joint Type","SW","Stamp Number",G25)</f>
        <v>#REF!</v>
      </c>
      <c r="AJ25" s="4" t="e">
        <f t="shared" si="6"/>
        <v>#REF!</v>
      </c>
      <c r="AK25" s="8" t="e">
        <f>GETPIVOTDATA("Count of Weld Number",'10% PVT'!$A$3,"Joint Type","O-Let","Stamp Number",G25)</f>
        <v>#REF!</v>
      </c>
      <c r="AL25" s="8" t="e">
        <f>GETPIVOTDATA("Count of PT / MT Final",'10% PVT'!$A$3,"Joint Type","O-Let","Stamp Number",G25)</f>
        <v>#REF!</v>
      </c>
      <c r="AM25" s="78" t="e">
        <f t="shared" si="7"/>
        <v>#REF!</v>
      </c>
      <c r="AN25" s="87" t="e">
        <f>GETPIVOTDATA("Count of Weld Number",'20% PVT'!$A$3,"Joint Type","BW","Stamp Number",G25)</f>
        <v>#REF!</v>
      </c>
      <c r="AO25" s="8" t="e">
        <f>GETPIVOTDATA("Count of RT DATE",'20% PVT'!$A$3,"Joint Type","BW","Stamp Number",G25)</f>
        <v>#REF!</v>
      </c>
      <c r="AP25" s="8" t="e">
        <f>GETPIVOTDATA("Count of RT Rejected",'20% PVT'!$A$3,"Joint Type","BW","Stamp Number",G25)</f>
        <v>#REF!</v>
      </c>
      <c r="AQ25" s="4" t="e">
        <f t="shared" si="8"/>
        <v>#REF!</v>
      </c>
      <c r="AR25" s="8" t="e">
        <f>GETPIVOTDATA("Count of Brinnel Complete",'20% PVT'!$A$3,"Joint Type","BW","Stamp Number",G25)</f>
        <v>#REF!</v>
      </c>
      <c r="AS25" s="4" t="e">
        <f t="shared" si="19"/>
        <v>#REF!</v>
      </c>
      <c r="AT25" s="8" t="e">
        <f>GETPIVOTDATA("Count of Weld Number",'20% PVT'!$A$3,"Joint Type","SW","Stamp Number",G25)</f>
        <v>#REF!</v>
      </c>
      <c r="AU25" s="8" t="e">
        <f>GETPIVOTDATA("Count of RT DATE",'20% PVT'!$A$3,"Joint Type","SW","Stamp Number",G25)</f>
        <v>#REF!</v>
      </c>
      <c r="AV25" s="8" t="e">
        <f>GETPIVOTDATA("Count of RT Rejected",'20% PVT'!$A$3,"Joint Type","SW","Stamp Number",G25)</f>
        <v>#REF!</v>
      </c>
      <c r="AW25" s="4" t="e">
        <f t="shared" si="9"/>
        <v>#REF!</v>
      </c>
      <c r="AX25" s="8" t="e">
        <f>GETPIVOTDATA("Count of PT / MT Final",'20% PVT'!$A$3,"Joint Type","SW","Stamp Number",G25)</f>
        <v>#REF!</v>
      </c>
      <c r="AY25" s="4" t="e">
        <f t="shared" si="20"/>
        <v>#REF!</v>
      </c>
      <c r="AZ25" s="8" t="e">
        <f>GETPIVOTDATA("Count of Brinnel Complete",'20% PVT'!$A$3,"Joint Type","SW","Stamp Number",G25)</f>
        <v>#REF!</v>
      </c>
      <c r="BA25" s="4" t="e">
        <f t="shared" si="21"/>
        <v>#REF!</v>
      </c>
      <c r="BB25" s="8" t="e">
        <f>GETPIVOTDATA("Count of Weld Number",'20% PVT'!$A$3,"Joint Type","O-Let","Stamp Number",G25)</f>
        <v>#REF!</v>
      </c>
      <c r="BC25" s="8" t="e">
        <f>GETPIVOTDATA("Count of PT / MT Final",'20% PVT'!$A$3,"Joint Type","O-Let","Stamp Number",G25)</f>
        <v>#REF!</v>
      </c>
      <c r="BD25" s="4" t="e">
        <f t="shared" si="22"/>
        <v>#REF!</v>
      </c>
      <c r="BE25" s="8" t="e">
        <f>GETPIVOTDATA("Count of Weld Number",'20% PVT'!$A$3,"Joint Type","Fillet","Stamp Number",G25)</f>
        <v>#REF!</v>
      </c>
      <c r="BF25" s="8" t="e">
        <f>GETPIVOTDATA("Count of PT / MT Final",'20% PVT'!$A$3,"Joint Type","Fillet","Stamp Number",G25)</f>
        <v>#REF!</v>
      </c>
      <c r="BG25" s="78" t="e">
        <f t="shared" si="23"/>
        <v>#REF!</v>
      </c>
      <c r="BH25" s="87" t="e">
        <f>GETPIVOTDATA("Count of Weld Number",'25% PVT'!$A$3,"Joint Type","BW","Stamp Number",G25)</f>
        <v>#REF!</v>
      </c>
      <c r="BI25" s="8" t="e">
        <f>GETPIVOTDATA("Count of RT DATE",'25% PVT'!$A$3,"Joint Type","BW","Stamp Number",G25)</f>
        <v>#REF!</v>
      </c>
      <c r="BJ25" s="8" t="e">
        <f>GETPIVOTDATA("Count of RT Rejected",'25% PVT'!$A$3,"Joint Type","BW","Stamp Number",G25)</f>
        <v>#REF!</v>
      </c>
      <c r="BK25" s="11" t="e">
        <f t="shared" si="10"/>
        <v>#REF!</v>
      </c>
      <c r="BL25" s="8" t="e">
        <f>GETPIVOTDATA("Count of Brinnel Complete",'25% PVT'!$A$3,"Joint Type","BW","Stamp Number",G25)</f>
        <v>#REF!</v>
      </c>
      <c r="BM25" s="11" t="e">
        <f t="shared" si="41"/>
        <v>#REF!</v>
      </c>
      <c r="BN25" s="8" t="e">
        <f>GETPIVOTDATA("Count of Weld Number",'25% PVT'!$A$3,"Joint Type","SW","Stamp Number",G25)</f>
        <v>#REF!</v>
      </c>
      <c r="BO25" s="8" t="e">
        <f>GETPIVOTDATA("Count of RT DATE",'25% PVT'!$A$3,"Joint Type","SW","Stamp Number",G25)</f>
        <v>#REF!</v>
      </c>
      <c r="BP25" s="8" t="e">
        <f>GETPIVOTDATA("Count of RT Rejected",'25% PVT'!$A$3,"Joint Type","SW","Stamp Number",G25)</f>
        <v>#REF!</v>
      </c>
      <c r="BQ25" s="11" t="e">
        <f t="shared" si="11"/>
        <v>#REF!</v>
      </c>
      <c r="BR25" s="8" t="e">
        <f>GETPIVOTDATA("Count of PT / MT Final",'25% PVT'!$A$3,"Joint Type","SW","Stamp Number",G25)</f>
        <v>#REF!</v>
      </c>
      <c r="BS25" s="11" t="e">
        <f t="shared" si="47"/>
        <v>#REF!</v>
      </c>
      <c r="BT25" s="8" t="e">
        <f>GETPIVOTDATA("Count of Brinnel Complete",'25% PVT'!$A$3,"Joint Type","SW","Stamp Number",G25)</f>
        <v>#REF!</v>
      </c>
      <c r="BU25" s="11" t="e">
        <f t="shared" si="25"/>
        <v>#REF!</v>
      </c>
      <c r="BV25" s="8" t="e">
        <f>GETPIVOTDATA("Count of Weld Number",'25% PVT'!$A$3,"Joint Type","O-Let","Stamp Number",G25)</f>
        <v>#REF!</v>
      </c>
      <c r="BW25" s="8" t="e">
        <f>GETPIVOTDATA("Count of PT / MT Final",'25% PVT'!$A$3,"Joint Type","O-Let","Stamp Number",G25)</f>
        <v>#REF!</v>
      </c>
      <c r="BX25" s="11" t="e">
        <f t="shared" si="26"/>
        <v>#REF!</v>
      </c>
      <c r="BY25" s="8" t="e">
        <f>GETPIVOTDATA("Count of Weld Number",'25% PVT'!$A$3,"Joint Type","Fillet","Stamp Number",G25)</f>
        <v>#REF!</v>
      </c>
      <c r="BZ25" s="8" t="e">
        <f>GETPIVOTDATA("Count of PT / MT Final",'25% PVT'!$A$3,"Joint Type","Fillet","Stamp Number",G25)</f>
        <v>#REF!</v>
      </c>
      <c r="CA25" s="10" t="e">
        <f t="shared" si="27"/>
        <v>#REF!</v>
      </c>
      <c r="CB25" s="87" t="e">
        <f>GETPIVOTDATA("Count of Weld Number",'50% PVT'!$A$3,"Joint Type","BW","Stamp Number",G25)</f>
        <v>#REF!</v>
      </c>
      <c r="CC25" s="8" t="e">
        <f>GETPIVOTDATA("Count of RT DATE",'50% PVT'!$A$3,"Joint Type","BW","Stamp Number",G25)</f>
        <v>#REF!</v>
      </c>
      <c r="CD25" s="8" t="e">
        <f>GETPIVOTDATA("Count of RT Rejected",'50% PVT'!$A$3,"Joint Type","BW","Stamp Number",G25)</f>
        <v>#REF!</v>
      </c>
      <c r="CE25" s="11" t="e">
        <f t="shared" si="12"/>
        <v>#REF!</v>
      </c>
      <c r="CF25" s="8" t="e">
        <f>GETPIVOTDATA("Count of Brinnel Complete",'50% PVT'!$A$3,"Joint Type","BW","Stamp Number",G25)</f>
        <v>#REF!</v>
      </c>
      <c r="CG25" s="8" t="e">
        <f t="shared" si="28"/>
        <v>#REF!</v>
      </c>
      <c r="CH25" s="8" t="e">
        <f>GETPIVOTDATA("Count of Weld Number",'50% PVT'!$A$3,"Joint Type","SW","Stamp Number",G25)</f>
        <v>#REF!</v>
      </c>
      <c r="CI25" s="8" t="e">
        <f>GETPIVOTDATA("Count of RT DATE",'50% PVT'!$A$3,"Joint Type","SW","Stamp Number",G25)</f>
        <v>#REF!</v>
      </c>
      <c r="CJ25" s="8" t="e">
        <f>GETPIVOTDATA("Count of RT Rejected",'50% PVT'!$A$3,"Joint Type","SW","Stamp Number",G25)</f>
        <v>#REF!</v>
      </c>
      <c r="CK25" s="11" t="e">
        <f t="shared" si="13"/>
        <v>#REF!</v>
      </c>
      <c r="CL25" s="8" t="e">
        <f>GETPIVOTDATA("Count of PT / MT Final",'50% PVT'!$A$3,"Joint Type","SW","Stamp Number",G25)</f>
        <v>#REF!</v>
      </c>
      <c r="CM25" s="8" t="e">
        <f t="shared" si="29"/>
        <v>#REF!</v>
      </c>
      <c r="CN25" s="8" t="e">
        <f>GETPIVOTDATA("Count of Brinnel Complete",'50% PVT'!$A$3,"Joint Type","SW","Stamp Number",G25)</f>
        <v>#REF!</v>
      </c>
      <c r="CO25" s="8" t="e">
        <f t="shared" si="30"/>
        <v>#REF!</v>
      </c>
      <c r="CP25" s="8" t="e">
        <f>GETPIVOTDATA("Count of Weld Number",'50% PVT'!$A$3,"Joint Type","O-Let","Stamp Number",G25)</f>
        <v>#REF!</v>
      </c>
      <c r="CQ25" s="8" t="e">
        <f>GETPIVOTDATA("Count of PT / MT Final",'50% PVT'!$A$3,"Joint Type","O-Let","Stamp Number",G25)</f>
        <v>#REF!</v>
      </c>
      <c r="CR25" s="4" t="e">
        <f t="shared" si="31"/>
        <v>#REF!</v>
      </c>
      <c r="CS25" s="8" t="e">
        <f>GETPIVOTDATA("Count of Weld Number",'50% PVT'!$A$3,"Joint Type","Fillet","Stamp Number",G25)</f>
        <v>#REF!</v>
      </c>
      <c r="CT25" s="8" t="e">
        <f>GETPIVOTDATA("Count of PT / MT Final",'50% PVT'!$A$3,"Joint Type","Fillet","Stamp Number",G25)</f>
        <v>#REF!</v>
      </c>
      <c r="CU25" s="78" t="e">
        <f t="shared" si="32"/>
        <v>#REF!</v>
      </c>
      <c r="CV25" s="87" t="e">
        <f>GETPIVOTDATA("Count of Weld Number",'100% PVT'!$A$3,"Joint Type","BW","Stamp Number",G25)</f>
        <v>#REF!</v>
      </c>
      <c r="CW25" s="8" t="e">
        <f>GETPIVOTDATA("Count of RT DATE",'100% PVT'!$A$3,"Joint Type","BW","Stamp Number",G25)</f>
        <v>#REF!</v>
      </c>
      <c r="CX25" s="8" t="e">
        <f>GETPIVOTDATA("Count of RT Rejected",'100% PVT'!$A$3,"Joint Type","BW","Stamp Number",G25)</f>
        <v>#REF!</v>
      </c>
      <c r="CY25" s="11" t="e">
        <f t="shared" si="14"/>
        <v>#REF!</v>
      </c>
      <c r="CZ25" s="8" t="e">
        <f>GETPIVOTDATA("Count of Brinnel Complete",'100% PVT'!$A$3,"Joint Type","BW","Stamp Number",G25)</f>
        <v>#REF!</v>
      </c>
      <c r="DA25" s="11" t="e">
        <f t="shared" si="42"/>
        <v>#REF!</v>
      </c>
      <c r="DB25" s="8" t="e">
        <f>GETPIVOTDATA("Count of Weld Number",'100% PVT'!$A$3,"Joint Type","SW","Stamp Number",G25)</f>
        <v>#REF!</v>
      </c>
      <c r="DC25" s="8" t="e">
        <f>GETPIVOTDATA("Count of RT DATE",'100% PVT'!$A$3,"Joint Type","SW","Stamp Number",G25)</f>
        <v>#REF!</v>
      </c>
      <c r="DD25" s="8" t="e">
        <f>GETPIVOTDATA("Count of RT Rejected",'100% PVT'!$A$3,"Joint Type","SW","Stamp Number",G25)</f>
        <v>#REF!</v>
      </c>
      <c r="DE25" s="11" t="e">
        <f t="shared" si="15"/>
        <v>#REF!</v>
      </c>
      <c r="DF25" s="8" t="e">
        <f>GETPIVOTDATA("Count of PT / MT Final",'100% PVT'!$A$3,"Joint Type","SW","Stamp Number",G25)</f>
        <v>#REF!</v>
      </c>
      <c r="DG25" s="11" t="e">
        <f t="shared" si="43"/>
        <v>#REF!</v>
      </c>
      <c r="DH25" s="8" t="e">
        <f>GETPIVOTDATA("Count of Brinnel Complete",'100% PVT'!$A$3,"Joint Type","SW","Stamp Number",G25)</f>
        <v>#REF!</v>
      </c>
      <c r="DI25" s="11" t="e">
        <f t="shared" si="44"/>
        <v>#REF!</v>
      </c>
      <c r="DJ25" s="8" t="e">
        <f>GETPIVOTDATA("Count of Weld Number",'100% PVT'!$A$3,"Joint Type","O-Let","Stamp Number",G25)</f>
        <v>#REF!</v>
      </c>
      <c r="DK25" s="8" t="e">
        <f>GETPIVOTDATA("Count of PT / MT Final",'100% PVT'!$A$3,"Joint Type","O-Let","Stamp Number",G25)</f>
        <v>#REF!</v>
      </c>
      <c r="DL25" s="11" t="e">
        <f t="shared" si="45"/>
        <v>#REF!</v>
      </c>
      <c r="DM25" s="8" t="e">
        <f>GETPIVOTDATA("Count of Weld Number",'100% PVT'!$A$3,"Joint Type","Fillet","Stamp Number",G25)</f>
        <v>#REF!</v>
      </c>
      <c r="DN25" s="8" t="e">
        <f>GETPIVOTDATA("Count of PT / MT Final",'100% PVT'!$A$3,"Joint Type","Fillet","Stamp Number",G25)</f>
        <v>#REF!</v>
      </c>
      <c r="DO25" s="10" t="e">
        <f t="shared" si="46"/>
        <v>#REF!</v>
      </c>
      <c r="DP25" s="124"/>
      <c r="DQ25" s="124"/>
      <c r="DR25" s="124"/>
      <c r="DS25" s="124"/>
      <c r="DT25" s="124"/>
      <c r="DU25" s="124"/>
      <c r="DV25" s="124"/>
      <c r="DW25" s="124"/>
      <c r="DX25" s="124"/>
      <c r="DY25" s="124"/>
      <c r="DZ25" s="124"/>
      <c r="EA25" s="124"/>
      <c r="EB25" s="124"/>
      <c r="EC25" s="124"/>
      <c r="ED25" s="124"/>
      <c r="EE25" s="124"/>
      <c r="EF25" s="124"/>
      <c r="EG25" s="124"/>
      <c r="EH25" s="124"/>
      <c r="EI25" s="124"/>
      <c r="EJ25" s="124"/>
      <c r="EK25" s="124"/>
      <c r="EL25" s="124"/>
      <c r="EM25" s="124"/>
      <c r="EN25" s="124"/>
      <c r="EO25" s="124"/>
      <c r="EP25" s="124"/>
      <c r="EQ25" s="124"/>
    </row>
    <row r="26" spans="1:147" s="48" customFormat="1" ht="12.75" hidden="1" customHeight="1">
      <c r="A26" s="124"/>
      <c r="B26" s="5" t="s">
        <v>31</v>
      </c>
      <c r="C26" s="6"/>
      <c r="D26" s="1" t="str">
        <f t="shared" si="0"/>
        <v>Yes</v>
      </c>
      <c r="E26" s="6"/>
      <c r="F26" s="42">
        <f>'WELDER ROSTER'!B14</f>
        <v>0</v>
      </c>
      <c r="G26" s="99">
        <f>'WELDER ROSTER'!C14</f>
        <v>0</v>
      </c>
      <c r="H26" s="9" t="e">
        <f>GETPIVOTDATA("Count of Weld Number",'5% PVT'!$A$3,"Joint Type","BW","Stamp Number",G26)</f>
        <v>#REF!</v>
      </c>
      <c r="I26" s="8" t="e">
        <f>GETPIVOTDATA("Count of RT DATE",'5% PVT'!$A$4,"Joint Type","BW","Stamp Number",G26)</f>
        <v>#REF!</v>
      </c>
      <c r="J26" s="8" t="e">
        <f>GETPIVOTDATA("Count of RT Rejected",'5% PVT'!$A$4,"Joint Type","BW","Stamp Number",G26)</f>
        <v>#REF!</v>
      </c>
      <c r="K26" s="11" t="e">
        <f t="shared" si="1"/>
        <v>#REF!</v>
      </c>
      <c r="L26" s="8" t="e">
        <f>GETPIVOTDATA("Count of Weld Number",'5% PVT'!$A$3,"Joint Type","Fillet","Stamp Number",G26)</f>
        <v>#REF!</v>
      </c>
      <c r="M26" s="8" t="e">
        <f>GETPIVOTDATA("Count of PT / MT Final",'5% PVT'!$A$3,"Joint Type","Fillet","Stamp Number",G26)</f>
        <v>#REF!</v>
      </c>
      <c r="N26" s="11" t="e">
        <f t="shared" si="38"/>
        <v>#REF!</v>
      </c>
      <c r="O26" s="8" t="e">
        <f>GETPIVOTDATA("Count of Weld Number",'5% PVT'!$A$4,"Joint Type","SW","Stamp Number",G26)</f>
        <v>#REF!</v>
      </c>
      <c r="P26" s="8" t="e">
        <f>GETPIVOTDATA("Count of RT DATE",'5% PVT'!$A$4,"Joint Type","SW","Stamp Number",G26)</f>
        <v>#REF!</v>
      </c>
      <c r="Q26" s="8" t="e">
        <f>GETPIVOTDATA("Count of RT Rejected",'5% PVT'!$A$4,"Joint Type","O-Let","Stamp Number",G26)</f>
        <v>#REF!</v>
      </c>
      <c r="R26" s="11" t="e">
        <f t="shared" si="2"/>
        <v>#REF!</v>
      </c>
      <c r="S26" s="8" t="e">
        <f>GETPIVOTDATA("Count of PT / MT Final",'5% PVT'!$A$3,"Joint Type","SW","Stamp Number",G26)</f>
        <v>#REF!</v>
      </c>
      <c r="T26" s="11" t="e">
        <f t="shared" si="39"/>
        <v>#REF!</v>
      </c>
      <c r="U26" s="8" t="e">
        <f>GETPIVOTDATA("Count of Weld Number",'5% PVT'!$A$3,"Joint Type","O-Let","Stamp Number",G26)</f>
        <v>#REF!</v>
      </c>
      <c r="V26" s="8" t="e">
        <f>GETPIVOTDATA("Count of PT / MT Final",'5% PVT'!$A$3,"Joint Type","O-Let","Stamp Number",G26)</f>
        <v>#REF!</v>
      </c>
      <c r="W26" s="10" t="e">
        <f t="shared" si="40"/>
        <v>#REF!</v>
      </c>
      <c r="X26" s="87" t="e">
        <f>GETPIVOTDATA("Count of Weld Number",'10% PVT'!$A$3,"Joint Type","BW","Stamp Number",G26)</f>
        <v>#REF!</v>
      </c>
      <c r="Y26" s="8" t="e">
        <f>GETPIVOTDATA("Count of RT DATE",'10% PVT'!$A$3,"Joint Type","BW","Stamp Number",G26)</f>
        <v>#REF!</v>
      </c>
      <c r="Z26" s="8" t="e">
        <f>GETPIVOTDATA("Count of RT Rejected",'10% PVT'!$A$3,"Joint Type","BW","Stamp Number",G26)</f>
        <v>#REF!</v>
      </c>
      <c r="AA26" s="4" t="e">
        <f t="shared" si="3"/>
        <v>#REF!</v>
      </c>
      <c r="AB26" s="8" t="e">
        <f>GETPIVOTDATA("Count of Weld Number",'10% PVT'!$A$3,"Joint Type","Fillet","Stamp Number",G26)</f>
        <v>#REF!</v>
      </c>
      <c r="AC26" s="8" t="e">
        <f>GETPIVOTDATA("Count of PT / MT Final",'10% PVT'!$A$3,"Joint Type","Fillet","Stamp Number",G26)</f>
        <v>#REF!</v>
      </c>
      <c r="AD26" s="4" t="e">
        <f t="shared" si="4"/>
        <v>#REF!</v>
      </c>
      <c r="AE26" s="8" t="e">
        <f>GETPIVOTDATA("Count of Weld Number",'10% PVT'!$A$4,"Joint Type","SW","Stamp Number",G26)</f>
        <v>#REF!</v>
      </c>
      <c r="AF26" s="8" t="e">
        <f>GETPIVOTDATA("Count of RT DATE",'10% PVT'!$A$3,"Joint Type","SW","Stamp Number",G26)</f>
        <v>#REF!</v>
      </c>
      <c r="AG26" s="8" t="e">
        <f>GETPIVOTDATA("Count of RT Rejected",'10% PVT'!$A$3,"Joint Type","SW","Stamp Number",G26)</f>
        <v>#REF!</v>
      </c>
      <c r="AH26" s="4" t="e">
        <f t="shared" si="5"/>
        <v>#REF!</v>
      </c>
      <c r="AI26" s="8" t="e">
        <f>GETPIVOTDATA("Count of PT / MT Final",'10% PVT'!$A$3,"Joint Type","SW","Stamp Number",G26)</f>
        <v>#REF!</v>
      </c>
      <c r="AJ26" s="4" t="e">
        <f t="shared" si="6"/>
        <v>#REF!</v>
      </c>
      <c r="AK26" s="8" t="e">
        <f>GETPIVOTDATA("Count of Weld Number",'10% PVT'!$A$3,"Joint Type","O-Let","Stamp Number",G26)</f>
        <v>#REF!</v>
      </c>
      <c r="AL26" s="8" t="e">
        <f>GETPIVOTDATA("Count of PT / MT Final",'10% PVT'!$A$3,"Joint Type","O-Let","Stamp Number",G26)</f>
        <v>#REF!</v>
      </c>
      <c r="AM26" s="78" t="e">
        <f t="shared" si="7"/>
        <v>#REF!</v>
      </c>
      <c r="AN26" s="87" t="e">
        <f>GETPIVOTDATA("Count of Weld Number",'20% PVT'!$A$3,"Joint Type","BW","Stamp Number",G26)</f>
        <v>#REF!</v>
      </c>
      <c r="AO26" s="8" t="e">
        <f>GETPIVOTDATA("Count of RT DATE",'20% PVT'!$A$3,"Joint Type","BW","Stamp Number",G26)</f>
        <v>#REF!</v>
      </c>
      <c r="AP26" s="8" t="e">
        <f>GETPIVOTDATA("Count of RT Rejected",'20% PVT'!$A$3,"Joint Type","BW","Stamp Number",G26)</f>
        <v>#REF!</v>
      </c>
      <c r="AQ26" s="4" t="e">
        <f t="shared" si="8"/>
        <v>#REF!</v>
      </c>
      <c r="AR26" s="8" t="e">
        <f>GETPIVOTDATA("Count of Brinnel Complete",'20% PVT'!$A$3,"Joint Type","BW","Stamp Number",G26)</f>
        <v>#REF!</v>
      </c>
      <c r="AS26" s="4" t="e">
        <f t="shared" si="19"/>
        <v>#REF!</v>
      </c>
      <c r="AT26" s="8" t="e">
        <f>GETPIVOTDATA("Count of Weld Number",'20% PVT'!$A$3,"Joint Type","SW","Stamp Number",G26)</f>
        <v>#REF!</v>
      </c>
      <c r="AU26" s="8" t="e">
        <f>GETPIVOTDATA("Count of RT DATE",'20% PVT'!$A$3,"Joint Type","SW","Stamp Number",G26)</f>
        <v>#REF!</v>
      </c>
      <c r="AV26" s="8" t="e">
        <f>GETPIVOTDATA("Count of RT Rejected",'20% PVT'!$A$3,"Joint Type","SW","Stamp Number",G26)</f>
        <v>#REF!</v>
      </c>
      <c r="AW26" s="4" t="e">
        <f t="shared" si="9"/>
        <v>#REF!</v>
      </c>
      <c r="AX26" s="8" t="e">
        <f>GETPIVOTDATA("Count of PT / MT Final",'20% PVT'!$A$3,"Joint Type","SW","Stamp Number",G26)</f>
        <v>#REF!</v>
      </c>
      <c r="AY26" s="4" t="e">
        <f t="shared" si="20"/>
        <v>#REF!</v>
      </c>
      <c r="AZ26" s="8" t="e">
        <f>GETPIVOTDATA("Count of Brinnel Complete",'20% PVT'!$A$3,"Joint Type","SW","Stamp Number",G26)</f>
        <v>#REF!</v>
      </c>
      <c r="BA26" s="4" t="e">
        <f t="shared" si="21"/>
        <v>#REF!</v>
      </c>
      <c r="BB26" s="8" t="e">
        <f>GETPIVOTDATA("Count of Weld Number",'20% PVT'!$A$3,"Joint Type","O-Let","Stamp Number",G26)</f>
        <v>#REF!</v>
      </c>
      <c r="BC26" s="8" t="e">
        <f>GETPIVOTDATA("Count of PT / MT Final",'20% PVT'!$A$3,"Joint Type","O-Let","Stamp Number",G26)</f>
        <v>#REF!</v>
      </c>
      <c r="BD26" s="4" t="e">
        <f t="shared" si="22"/>
        <v>#REF!</v>
      </c>
      <c r="BE26" s="8" t="e">
        <f>GETPIVOTDATA("Count of Weld Number",'20% PVT'!$A$3,"Joint Type","Fillet","Stamp Number",G26)</f>
        <v>#REF!</v>
      </c>
      <c r="BF26" s="8" t="e">
        <f>GETPIVOTDATA("Count of PT / MT Final",'20% PVT'!$A$3,"Joint Type","Fillet","Stamp Number",G26)</f>
        <v>#REF!</v>
      </c>
      <c r="BG26" s="78" t="e">
        <f t="shared" si="23"/>
        <v>#REF!</v>
      </c>
      <c r="BH26" s="87" t="e">
        <f>GETPIVOTDATA("Count of Weld Number",'25% PVT'!$A$3,"Joint Type","BW","Stamp Number",G26)</f>
        <v>#REF!</v>
      </c>
      <c r="BI26" s="8" t="e">
        <f>GETPIVOTDATA("Count of RT DATE",'25% PVT'!$A$3,"Joint Type","BW","Stamp Number",G26)</f>
        <v>#REF!</v>
      </c>
      <c r="BJ26" s="8" t="e">
        <f>GETPIVOTDATA("Count of RT Rejected",'25% PVT'!$A$3,"Joint Type","BW","Stamp Number",G26)</f>
        <v>#REF!</v>
      </c>
      <c r="BK26" s="11" t="e">
        <f t="shared" si="10"/>
        <v>#REF!</v>
      </c>
      <c r="BL26" s="8" t="e">
        <f>GETPIVOTDATA("Count of Brinnel Complete",'25% PVT'!$A$3,"Joint Type","BW","Stamp Number",G26)</f>
        <v>#REF!</v>
      </c>
      <c r="BM26" s="11" t="e">
        <f t="shared" si="41"/>
        <v>#REF!</v>
      </c>
      <c r="BN26" s="8" t="e">
        <f>GETPIVOTDATA("Count of Weld Number",'25% PVT'!$A$3,"Joint Type","SW","Stamp Number",G26)</f>
        <v>#REF!</v>
      </c>
      <c r="BO26" s="8" t="e">
        <f>GETPIVOTDATA("Count of RT DATE",'25% PVT'!$A$3,"Joint Type","SW","Stamp Number",G26)</f>
        <v>#REF!</v>
      </c>
      <c r="BP26" s="8" t="e">
        <f>GETPIVOTDATA("Count of RT Rejected",'25% PVT'!$A$3,"Joint Type","SW","Stamp Number",G26)</f>
        <v>#REF!</v>
      </c>
      <c r="BQ26" s="11" t="e">
        <f t="shared" si="11"/>
        <v>#REF!</v>
      </c>
      <c r="BR26" s="8" t="e">
        <f>GETPIVOTDATA("Count of PT / MT Final",'25% PVT'!$A$3,"Joint Type","SW","Stamp Number",G26)</f>
        <v>#REF!</v>
      </c>
      <c r="BS26" s="11" t="e">
        <f t="shared" si="47"/>
        <v>#REF!</v>
      </c>
      <c r="BT26" s="8" t="e">
        <f>GETPIVOTDATA("Count of Brinnel Complete",'25% PVT'!$A$3,"Joint Type","SW","Stamp Number",G26)</f>
        <v>#REF!</v>
      </c>
      <c r="BU26" s="11" t="e">
        <f t="shared" si="25"/>
        <v>#REF!</v>
      </c>
      <c r="BV26" s="8" t="e">
        <f>GETPIVOTDATA("Count of Weld Number",'25% PVT'!$A$3,"Joint Type","O-Let","Stamp Number",G26)</f>
        <v>#REF!</v>
      </c>
      <c r="BW26" s="8" t="e">
        <f>GETPIVOTDATA("Count of PT / MT Final",'25% PVT'!$A$3,"Joint Type","O-Let","Stamp Number",G26)</f>
        <v>#REF!</v>
      </c>
      <c r="BX26" s="11" t="e">
        <f t="shared" si="26"/>
        <v>#REF!</v>
      </c>
      <c r="BY26" s="8" t="e">
        <f>GETPIVOTDATA("Count of Weld Number",'25% PVT'!$A$3,"Joint Type","Fillet","Stamp Number",G26)</f>
        <v>#REF!</v>
      </c>
      <c r="BZ26" s="8" t="e">
        <f>GETPIVOTDATA("Count of PT / MT Final",'25% PVT'!$A$3,"Joint Type","Fillet","Stamp Number",G26)</f>
        <v>#REF!</v>
      </c>
      <c r="CA26" s="10" t="e">
        <f t="shared" si="27"/>
        <v>#REF!</v>
      </c>
      <c r="CB26" s="87" t="e">
        <f>GETPIVOTDATA("Count of Weld Number",'50% PVT'!$A$3,"Joint Type","BW","Stamp Number",G26)</f>
        <v>#REF!</v>
      </c>
      <c r="CC26" s="8" t="e">
        <f>GETPIVOTDATA("Count of RT DATE",'50% PVT'!$A$3,"Joint Type","BW","Stamp Number",G26)</f>
        <v>#REF!</v>
      </c>
      <c r="CD26" s="8" t="e">
        <f>GETPIVOTDATA("Count of RT Rejected",'50% PVT'!$A$3,"Joint Type","BW","Stamp Number",G26)</f>
        <v>#REF!</v>
      </c>
      <c r="CE26" s="11" t="e">
        <f t="shared" si="12"/>
        <v>#REF!</v>
      </c>
      <c r="CF26" s="8" t="e">
        <f>GETPIVOTDATA("Count of Brinnel Complete",'50% PVT'!$A$3,"Joint Type","BW","Stamp Number",G26)</f>
        <v>#REF!</v>
      </c>
      <c r="CG26" s="8" t="e">
        <f t="shared" si="28"/>
        <v>#REF!</v>
      </c>
      <c r="CH26" s="8" t="e">
        <f>GETPIVOTDATA("Count of Weld Number",'50% PVT'!$A$3,"Joint Type","SW","Stamp Number",G26)</f>
        <v>#REF!</v>
      </c>
      <c r="CI26" s="8" t="e">
        <f>GETPIVOTDATA("Count of RT DATE",'50% PVT'!$A$3,"Joint Type","SW","Stamp Number",G26)</f>
        <v>#REF!</v>
      </c>
      <c r="CJ26" s="8" t="e">
        <f>GETPIVOTDATA("Count of RT Rejected",'50% PVT'!$A$3,"Joint Type","SW","Stamp Number",G26)</f>
        <v>#REF!</v>
      </c>
      <c r="CK26" s="11" t="e">
        <f t="shared" si="13"/>
        <v>#REF!</v>
      </c>
      <c r="CL26" s="8" t="e">
        <f>GETPIVOTDATA("Count of PT / MT Final",'50% PVT'!$A$3,"Joint Type","SW","Stamp Number",G26)</f>
        <v>#REF!</v>
      </c>
      <c r="CM26" s="8" t="e">
        <f t="shared" si="29"/>
        <v>#REF!</v>
      </c>
      <c r="CN26" s="8" t="e">
        <f>GETPIVOTDATA("Count of Brinnel Complete",'50% PVT'!$A$3,"Joint Type","SW","Stamp Number",G26)</f>
        <v>#REF!</v>
      </c>
      <c r="CO26" s="8" t="e">
        <f t="shared" si="30"/>
        <v>#REF!</v>
      </c>
      <c r="CP26" s="8" t="e">
        <f>GETPIVOTDATA("Count of Weld Number",'50% PVT'!$A$3,"Joint Type","O-Let","Stamp Number",G26)</f>
        <v>#REF!</v>
      </c>
      <c r="CQ26" s="8" t="e">
        <f>GETPIVOTDATA("Count of PT / MT Final",'50% PVT'!$A$3,"Joint Type","O-Let","Stamp Number",G26)</f>
        <v>#REF!</v>
      </c>
      <c r="CR26" s="4" t="e">
        <f t="shared" si="31"/>
        <v>#REF!</v>
      </c>
      <c r="CS26" s="8" t="e">
        <f>GETPIVOTDATA("Count of Weld Number",'50% PVT'!$A$3,"Joint Type","Fillet","Stamp Number",G26)</f>
        <v>#REF!</v>
      </c>
      <c r="CT26" s="8" t="e">
        <f>GETPIVOTDATA("Count of PT / MT Final",'50% PVT'!$A$3,"Joint Type","Fillet","Stamp Number",G26)</f>
        <v>#REF!</v>
      </c>
      <c r="CU26" s="78" t="e">
        <f t="shared" si="32"/>
        <v>#REF!</v>
      </c>
      <c r="CV26" s="87" t="e">
        <f>GETPIVOTDATA("Count of Weld Number",'100% PVT'!$A$3,"Joint Type","BW","Stamp Number",G26)</f>
        <v>#REF!</v>
      </c>
      <c r="CW26" s="8" t="e">
        <f>GETPIVOTDATA("Count of RT DATE",'100% PVT'!$A$3,"Joint Type","BW","Stamp Number",G26)</f>
        <v>#REF!</v>
      </c>
      <c r="CX26" s="8" t="e">
        <f>GETPIVOTDATA("Count of RT Rejected",'100% PVT'!$A$3,"Joint Type","BW","Stamp Number",G26)</f>
        <v>#REF!</v>
      </c>
      <c r="CY26" s="11" t="e">
        <f t="shared" si="14"/>
        <v>#REF!</v>
      </c>
      <c r="CZ26" s="8" t="e">
        <f>GETPIVOTDATA("Count of Brinnel Complete",'100% PVT'!$A$3,"Joint Type","BW","Stamp Number",G26)</f>
        <v>#REF!</v>
      </c>
      <c r="DA26" s="11" t="e">
        <f t="shared" si="42"/>
        <v>#REF!</v>
      </c>
      <c r="DB26" s="8" t="e">
        <f>GETPIVOTDATA("Count of Weld Number",'100% PVT'!$A$3,"Joint Type","SW","Stamp Number",G26)</f>
        <v>#REF!</v>
      </c>
      <c r="DC26" s="8" t="e">
        <f>GETPIVOTDATA("Count of RT DATE",'100% PVT'!$A$3,"Joint Type","SW","Stamp Number",G26)</f>
        <v>#REF!</v>
      </c>
      <c r="DD26" s="8" t="e">
        <f>GETPIVOTDATA("Count of RT Rejected",'100% PVT'!$A$3,"Joint Type","SW","Stamp Number",G26)</f>
        <v>#REF!</v>
      </c>
      <c r="DE26" s="11" t="e">
        <f t="shared" si="15"/>
        <v>#REF!</v>
      </c>
      <c r="DF26" s="8" t="e">
        <f>GETPIVOTDATA("Count of PT / MT Final",'100% PVT'!$A$3,"Joint Type","SW","Stamp Number",G26)</f>
        <v>#REF!</v>
      </c>
      <c r="DG26" s="11" t="e">
        <f t="shared" si="43"/>
        <v>#REF!</v>
      </c>
      <c r="DH26" s="8" t="e">
        <f>GETPIVOTDATA("Count of Brinnel Complete",'100% PVT'!$A$3,"Joint Type","SW","Stamp Number",G26)</f>
        <v>#REF!</v>
      </c>
      <c r="DI26" s="11" t="e">
        <f t="shared" si="44"/>
        <v>#REF!</v>
      </c>
      <c r="DJ26" s="8" t="e">
        <f>GETPIVOTDATA("Count of Weld Number",'100% PVT'!$A$3,"Joint Type","O-Let","Stamp Number",G26)</f>
        <v>#REF!</v>
      </c>
      <c r="DK26" s="8" t="e">
        <f>GETPIVOTDATA("Count of PT / MT Final",'100% PVT'!$A$3,"Joint Type","O-Let","Stamp Number",G26)</f>
        <v>#REF!</v>
      </c>
      <c r="DL26" s="11" t="e">
        <f t="shared" si="45"/>
        <v>#REF!</v>
      </c>
      <c r="DM26" s="8" t="e">
        <f>GETPIVOTDATA("Count of Weld Number",'100% PVT'!$A$3,"Joint Type","Fillet","Stamp Number",G26)</f>
        <v>#REF!</v>
      </c>
      <c r="DN26" s="8" t="e">
        <f>GETPIVOTDATA("Count of PT / MT Final",'100% PVT'!$A$3,"Joint Type","Fillet","Stamp Number",G26)</f>
        <v>#REF!</v>
      </c>
      <c r="DO26" s="10" t="e">
        <f t="shared" si="46"/>
        <v>#REF!</v>
      </c>
      <c r="DP26" s="124"/>
      <c r="DQ26" s="124"/>
      <c r="DR26" s="124"/>
      <c r="DS26" s="124"/>
      <c r="DT26" s="124"/>
      <c r="DU26" s="124"/>
      <c r="DV26" s="124"/>
      <c r="DW26" s="124"/>
      <c r="DX26" s="124"/>
      <c r="DY26" s="124"/>
      <c r="DZ26" s="124"/>
      <c r="EA26" s="124"/>
      <c r="EB26" s="124"/>
      <c r="EC26" s="124"/>
      <c r="ED26" s="124"/>
      <c r="EE26" s="124"/>
      <c r="EF26" s="124"/>
      <c r="EG26" s="124"/>
      <c r="EH26" s="124"/>
      <c r="EI26" s="124"/>
      <c r="EJ26" s="124"/>
      <c r="EK26" s="124"/>
      <c r="EL26" s="124"/>
      <c r="EM26" s="124"/>
      <c r="EN26" s="124"/>
      <c r="EO26" s="124"/>
      <c r="EP26" s="124"/>
      <c r="EQ26" s="124"/>
    </row>
    <row r="27" spans="1:147" s="48" customFormat="1" ht="12.75" hidden="1" customHeight="1">
      <c r="A27" s="124"/>
      <c r="B27" s="3" t="s">
        <v>31</v>
      </c>
      <c r="C27" s="1"/>
      <c r="D27" s="1" t="str">
        <f t="shared" si="0"/>
        <v>Yes</v>
      </c>
      <c r="E27" s="1"/>
      <c r="F27" s="42">
        <f>'WELDER ROSTER'!B25</f>
        <v>0</v>
      </c>
      <c r="G27" s="99">
        <f>'WELDER ROSTER'!C25</f>
        <v>0</v>
      </c>
      <c r="H27" s="9" t="e">
        <f>GETPIVOTDATA("Count of Weld Number",'5% PVT'!$A$3,"Joint Type","BW","Stamp Number",G27)</f>
        <v>#REF!</v>
      </c>
      <c r="I27" s="8" t="e">
        <f>GETPIVOTDATA("Count of RT DATE",'5% PVT'!$A$4,"Joint Type","BW","Stamp Number",G27)</f>
        <v>#REF!</v>
      </c>
      <c r="J27" s="8" t="e">
        <f>GETPIVOTDATA("Count of RT Rejected",'5% PVT'!$A$4,"Joint Type","BW","Stamp Number",G27)</f>
        <v>#REF!</v>
      </c>
      <c r="K27" s="11" t="e">
        <f t="shared" si="1"/>
        <v>#REF!</v>
      </c>
      <c r="L27" s="8" t="e">
        <f>GETPIVOTDATA("Count of Weld Number",'5% PVT'!$A$3,"Joint Type","Fillet","Stamp Number",G27)</f>
        <v>#REF!</v>
      </c>
      <c r="M27" s="8" t="e">
        <f>GETPIVOTDATA("Count of PT / MT Final",'5% PVT'!$A$3,"Joint Type","Fillet","Stamp Number",G27)</f>
        <v>#REF!</v>
      </c>
      <c r="N27" s="11" t="e">
        <f t="shared" si="38"/>
        <v>#REF!</v>
      </c>
      <c r="O27" s="8" t="e">
        <f>GETPIVOTDATA("Count of Weld Number",'5% PVT'!$A$4,"Joint Type","SW","Stamp Number",G27)</f>
        <v>#REF!</v>
      </c>
      <c r="P27" s="8" t="e">
        <f>GETPIVOTDATA("Count of RT DATE",'5% PVT'!$A$4,"Joint Type","SW","Stamp Number",G27)</f>
        <v>#REF!</v>
      </c>
      <c r="Q27" s="8" t="e">
        <f>GETPIVOTDATA("Count of RT Rejected",'5% PVT'!$A$4,"Joint Type","O-Let","Stamp Number",G27)</f>
        <v>#REF!</v>
      </c>
      <c r="R27" s="11" t="e">
        <f t="shared" si="2"/>
        <v>#REF!</v>
      </c>
      <c r="S27" s="8" t="e">
        <f>GETPIVOTDATA("Count of PT / MT Final",'5% PVT'!$A$3,"Joint Type","SW","Stamp Number",G27)</f>
        <v>#REF!</v>
      </c>
      <c r="T27" s="11" t="e">
        <f t="shared" si="39"/>
        <v>#REF!</v>
      </c>
      <c r="U27" s="8" t="e">
        <f>GETPIVOTDATA("Count of Weld Number",'5% PVT'!$A$3,"Joint Type","O-Let","Stamp Number",G27)</f>
        <v>#REF!</v>
      </c>
      <c r="V27" s="8" t="e">
        <f>GETPIVOTDATA("Count of PT / MT Final",'5% PVT'!$A$3,"Joint Type","O-Let","Stamp Number",G27)</f>
        <v>#REF!</v>
      </c>
      <c r="W27" s="10" t="e">
        <f t="shared" si="40"/>
        <v>#REF!</v>
      </c>
      <c r="X27" s="87" t="e">
        <f>GETPIVOTDATA("Count of Weld Number",'10% PVT'!$A$3,"Joint Type","BW","Stamp Number",G27)</f>
        <v>#REF!</v>
      </c>
      <c r="Y27" s="8" t="e">
        <f>GETPIVOTDATA("Count of RT DATE",'10% PVT'!$A$3,"Joint Type","BW","Stamp Number",G27)</f>
        <v>#REF!</v>
      </c>
      <c r="Z27" s="8" t="e">
        <f>GETPIVOTDATA("Count of RT Rejected",'10% PVT'!$A$3,"Joint Type","BW","Stamp Number",G27)</f>
        <v>#REF!</v>
      </c>
      <c r="AA27" s="4" t="e">
        <f t="shared" si="3"/>
        <v>#REF!</v>
      </c>
      <c r="AB27" s="8" t="e">
        <f>GETPIVOTDATA("Count of Weld Number",'10% PVT'!$A$3,"Joint Type","Fillet","Stamp Number",G27)</f>
        <v>#REF!</v>
      </c>
      <c r="AC27" s="8" t="e">
        <f>GETPIVOTDATA("Count of PT / MT Final",'10% PVT'!$A$3,"Joint Type","Fillet","Stamp Number",G27)</f>
        <v>#REF!</v>
      </c>
      <c r="AD27" s="4" t="e">
        <f t="shared" si="4"/>
        <v>#REF!</v>
      </c>
      <c r="AE27" s="8" t="e">
        <f>GETPIVOTDATA("Count of Weld Number",'10% PVT'!$A$4,"Joint Type","SW","Stamp Number",G27)</f>
        <v>#REF!</v>
      </c>
      <c r="AF27" s="8" t="e">
        <f>GETPIVOTDATA("Count of RT DATE",'10% PVT'!$A$3,"Joint Type","SW","Stamp Number",G27)</f>
        <v>#REF!</v>
      </c>
      <c r="AG27" s="8" t="e">
        <f>GETPIVOTDATA("Count of RT Rejected",'10% PVT'!$A$3,"Joint Type","SW","Stamp Number",G27)</f>
        <v>#REF!</v>
      </c>
      <c r="AH27" s="4" t="e">
        <f t="shared" si="5"/>
        <v>#REF!</v>
      </c>
      <c r="AI27" s="8" t="e">
        <f>GETPIVOTDATA("Count of PT / MT Final",'10% PVT'!$A$3,"Joint Type","SW","Stamp Number",G27)</f>
        <v>#REF!</v>
      </c>
      <c r="AJ27" s="4" t="e">
        <f t="shared" si="6"/>
        <v>#REF!</v>
      </c>
      <c r="AK27" s="8" t="e">
        <f>GETPIVOTDATA("Count of Weld Number",'10% PVT'!$A$3,"Joint Type","O-Let","Stamp Number",G27)</f>
        <v>#REF!</v>
      </c>
      <c r="AL27" s="8" t="e">
        <f>GETPIVOTDATA("Count of PT / MT Final",'10% PVT'!$A$3,"Joint Type","O-Let","Stamp Number",G27)</f>
        <v>#REF!</v>
      </c>
      <c r="AM27" s="78" t="e">
        <f t="shared" si="7"/>
        <v>#REF!</v>
      </c>
      <c r="AN27" s="87" t="e">
        <f>GETPIVOTDATA("Count of Weld Number",'20% PVT'!$A$3,"Joint Type","BW","Stamp Number",G27)</f>
        <v>#REF!</v>
      </c>
      <c r="AO27" s="8" t="e">
        <f>GETPIVOTDATA("Count of RT DATE",'20% PVT'!$A$3,"Joint Type","BW","Stamp Number",G27)</f>
        <v>#REF!</v>
      </c>
      <c r="AP27" s="8" t="e">
        <f>GETPIVOTDATA("Count of RT Rejected",'20% PVT'!$A$3,"Joint Type","BW","Stamp Number",G27)</f>
        <v>#REF!</v>
      </c>
      <c r="AQ27" s="4" t="e">
        <f t="shared" si="8"/>
        <v>#REF!</v>
      </c>
      <c r="AR27" s="8" t="e">
        <f>GETPIVOTDATA("Count of Brinnel Complete",'20% PVT'!$A$3,"Joint Type","BW","Stamp Number",G27)</f>
        <v>#REF!</v>
      </c>
      <c r="AS27" s="4" t="e">
        <f t="shared" si="19"/>
        <v>#REF!</v>
      </c>
      <c r="AT27" s="8" t="e">
        <f>GETPIVOTDATA("Count of Weld Number",'20% PVT'!$A$3,"Joint Type","SW","Stamp Number",G27)</f>
        <v>#REF!</v>
      </c>
      <c r="AU27" s="8" t="e">
        <f>GETPIVOTDATA("Count of RT DATE",'20% PVT'!$A$3,"Joint Type","SW","Stamp Number",G27)</f>
        <v>#REF!</v>
      </c>
      <c r="AV27" s="8" t="e">
        <f>GETPIVOTDATA("Count of RT Rejected",'20% PVT'!$A$3,"Joint Type","SW","Stamp Number",G27)</f>
        <v>#REF!</v>
      </c>
      <c r="AW27" s="4" t="e">
        <f t="shared" si="9"/>
        <v>#REF!</v>
      </c>
      <c r="AX27" s="8" t="e">
        <f>GETPIVOTDATA("Count of PT / MT Final",'20% PVT'!$A$3,"Joint Type","SW","Stamp Number",G27)</f>
        <v>#REF!</v>
      </c>
      <c r="AY27" s="4" t="e">
        <f t="shared" si="20"/>
        <v>#REF!</v>
      </c>
      <c r="AZ27" s="8" t="e">
        <f>GETPIVOTDATA("Count of Brinnel Complete",'20% PVT'!$A$3,"Joint Type","SW","Stamp Number",G27)</f>
        <v>#REF!</v>
      </c>
      <c r="BA27" s="4" t="e">
        <f t="shared" si="21"/>
        <v>#REF!</v>
      </c>
      <c r="BB27" s="8" t="e">
        <f>GETPIVOTDATA("Count of Weld Number",'20% PVT'!$A$3,"Joint Type","O-Let","Stamp Number",G27)</f>
        <v>#REF!</v>
      </c>
      <c r="BC27" s="8" t="e">
        <f>GETPIVOTDATA("Count of PT / MT Final",'20% PVT'!$A$3,"Joint Type","O-Let","Stamp Number",G27)</f>
        <v>#REF!</v>
      </c>
      <c r="BD27" s="4" t="e">
        <f t="shared" si="22"/>
        <v>#REF!</v>
      </c>
      <c r="BE27" s="8" t="e">
        <f>GETPIVOTDATA("Count of Weld Number",'20% PVT'!$A$3,"Joint Type","Fillet","Stamp Number",G27)</f>
        <v>#REF!</v>
      </c>
      <c r="BF27" s="8" t="e">
        <f>GETPIVOTDATA("Count of PT / MT Final",'20% PVT'!$A$3,"Joint Type","Fillet","Stamp Number",G27)</f>
        <v>#REF!</v>
      </c>
      <c r="BG27" s="78" t="e">
        <f t="shared" si="23"/>
        <v>#REF!</v>
      </c>
      <c r="BH27" s="87" t="e">
        <f>GETPIVOTDATA("Count of Weld Number",'25% PVT'!$A$3,"Joint Type","BW","Stamp Number",G27)</f>
        <v>#REF!</v>
      </c>
      <c r="BI27" s="8" t="e">
        <f>GETPIVOTDATA("Count of RT DATE",'25% PVT'!$A$3,"Joint Type","BW","Stamp Number",G27)</f>
        <v>#REF!</v>
      </c>
      <c r="BJ27" s="8" t="e">
        <f>GETPIVOTDATA("Count of RT Rejected",'25% PVT'!$A$3,"Joint Type","BW","Stamp Number",G27)</f>
        <v>#REF!</v>
      </c>
      <c r="BK27" s="11" t="e">
        <f t="shared" si="10"/>
        <v>#REF!</v>
      </c>
      <c r="BL27" s="8" t="e">
        <f>GETPIVOTDATA("Count of Brinnel Complete",'25% PVT'!$A$3,"Joint Type","BW","Stamp Number",G27)</f>
        <v>#REF!</v>
      </c>
      <c r="BM27" s="11" t="e">
        <f t="shared" si="41"/>
        <v>#REF!</v>
      </c>
      <c r="BN27" s="8" t="e">
        <f>GETPIVOTDATA("Count of Weld Number",'25% PVT'!$A$3,"Joint Type","SW","Stamp Number",G27)</f>
        <v>#REF!</v>
      </c>
      <c r="BO27" s="8" t="e">
        <f>GETPIVOTDATA("Count of RT DATE",'25% PVT'!$A$3,"Joint Type","SW","Stamp Number",G27)</f>
        <v>#REF!</v>
      </c>
      <c r="BP27" s="8" t="e">
        <f>GETPIVOTDATA("Count of RT Rejected",'25% PVT'!$A$3,"Joint Type","SW","Stamp Number",G27)</f>
        <v>#REF!</v>
      </c>
      <c r="BQ27" s="11" t="e">
        <f t="shared" si="11"/>
        <v>#REF!</v>
      </c>
      <c r="BR27" s="8" t="e">
        <f>GETPIVOTDATA("Count of PT / MT Final",'25% PVT'!$A$3,"Joint Type","SW","Stamp Number",G27)</f>
        <v>#REF!</v>
      </c>
      <c r="BS27" s="11" t="e">
        <f t="shared" si="47"/>
        <v>#REF!</v>
      </c>
      <c r="BT27" s="8" t="e">
        <f>GETPIVOTDATA("Count of Brinnel Complete",'25% PVT'!$A$3,"Joint Type","SW","Stamp Number",G27)</f>
        <v>#REF!</v>
      </c>
      <c r="BU27" s="11" t="e">
        <f t="shared" si="25"/>
        <v>#REF!</v>
      </c>
      <c r="BV27" s="8" t="e">
        <f>GETPIVOTDATA("Count of Weld Number",'25% PVT'!$A$3,"Joint Type","O-Let","Stamp Number",G27)</f>
        <v>#REF!</v>
      </c>
      <c r="BW27" s="8" t="e">
        <f>GETPIVOTDATA("Count of PT / MT Final",'25% PVT'!$A$3,"Joint Type","O-Let","Stamp Number",G27)</f>
        <v>#REF!</v>
      </c>
      <c r="BX27" s="11" t="e">
        <f t="shared" si="26"/>
        <v>#REF!</v>
      </c>
      <c r="BY27" s="8" t="e">
        <f>GETPIVOTDATA("Count of Weld Number",'25% PVT'!$A$3,"Joint Type","Fillet","Stamp Number",G27)</f>
        <v>#REF!</v>
      </c>
      <c r="BZ27" s="8" t="e">
        <f>GETPIVOTDATA("Count of PT / MT Final",'25% PVT'!$A$3,"Joint Type","Fillet","Stamp Number",G27)</f>
        <v>#REF!</v>
      </c>
      <c r="CA27" s="10" t="e">
        <f t="shared" si="27"/>
        <v>#REF!</v>
      </c>
      <c r="CB27" s="87" t="e">
        <f>GETPIVOTDATA("Count of Weld Number",'50% PVT'!$A$3,"Joint Type","BW","Stamp Number",G27)</f>
        <v>#REF!</v>
      </c>
      <c r="CC27" s="8" t="e">
        <f>GETPIVOTDATA("Count of RT DATE",'50% PVT'!$A$3,"Joint Type","BW","Stamp Number",G27)</f>
        <v>#REF!</v>
      </c>
      <c r="CD27" s="8" t="e">
        <f>GETPIVOTDATA("Count of RT Rejected",'50% PVT'!$A$3,"Joint Type","BW","Stamp Number",G27)</f>
        <v>#REF!</v>
      </c>
      <c r="CE27" s="11" t="e">
        <f t="shared" si="12"/>
        <v>#REF!</v>
      </c>
      <c r="CF27" s="8" t="e">
        <f>GETPIVOTDATA("Count of Brinnel Complete",'50% PVT'!$A$3,"Joint Type","BW","Stamp Number",G27)</f>
        <v>#REF!</v>
      </c>
      <c r="CG27" s="8" t="e">
        <f t="shared" si="28"/>
        <v>#REF!</v>
      </c>
      <c r="CH27" s="8" t="e">
        <f>GETPIVOTDATA("Count of Weld Number",'50% PVT'!$A$3,"Joint Type","SW","Stamp Number",G27)</f>
        <v>#REF!</v>
      </c>
      <c r="CI27" s="8" t="e">
        <f>GETPIVOTDATA("Count of RT DATE",'50% PVT'!$A$3,"Joint Type","SW","Stamp Number",G27)</f>
        <v>#REF!</v>
      </c>
      <c r="CJ27" s="8" t="e">
        <f>GETPIVOTDATA("Count of RT Rejected",'50% PVT'!$A$3,"Joint Type","SW","Stamp Number",G27)</f>
        <v>#REF!</v>
      </c>
      <c r="CK27" s="11" t="e">
        <f t="shared" si="13"/>
        <v>#REF!</v>
      </c>
      <c r="CL27" s="8" t="e">
        <f>GETPIVOTDATA("Count of PT / MT Final",'50% PVT'!$A$3,"Joint Type","SW","Stamp Number",G27)</f>
        <v>#REF!</v>
      </c>
      <c r="CM27" s="8" t="e">
        <f t="shared" si="29"/>
        <v>#REF!</v>
      </c>
      <c r="CN27" s="8" t="e">
        <f>GETPIVOTDATA("Count of Brinnel Complete",'50% PVT'!$A$3,"Joint Type","SW","Stamp Number",G27)</f>
        <v>#REF!</v>
      </c>
      <c r="CO27" s="8" t="e">
        <f t="shared" si="30"/>
        <v>#REF!</v>
      </c>
      <c r="CP27" s="8" t="e">
        <f>GETPIVOTDATA("Count of Weld Number",'50% PVT'!$A$3,"Joint Type","O-Let","Stamp Number",G27)</f>
        <v>#REF!</v>
      </c>
      <c r="CQ27" s="8" t="e">
        <f>GETPIVOTDATA("Count of PT / MT Final",'50% PVT'!$A$3,"Joint Type","O-Let","Stamp Number",G27)</f>
        <v>#REF!</v>
      </c>
      <c r="CR27" s="4" t="e">
        <f t="shared" si="31"/>
        <v>#REF!</v>
      </c>
      <c r="CS27" s="8" t="e">
        <f>GETPIVOTDATA("Count of Weld Number",'50% PVT'!$A$3,"Joint Type","Fillet","Stamp Number",G27)</f>
        <v>#REF!</v>
      </c>
      <c r="CT27" s="8" t="e">
        <f>GETPIVOTDATA("Count of PT / MT Final",'50% PVT'!$A$3,"Joint Type","Fillet","Stamp Number",G27)</f>
        <v>#REF!</v>
      </c>
      <c r="CU27" s="78" t="e">
        <f t="shared" si="32"/>
        <v>#REF!</v>
      </c>
      <c r="CV27" s="87" t="e">
        <f>GETPIVOTDATA("Count of Weld Number",'100% PVT'!$A$3,"Joint Type","BW","Stamp Number",G27)</f>
        <v>#REF!</v>
      </c>
      <c r="CW27" s="8" t="e">
        <f>GETPIVOTDATA("Count of RT DATE",'100% PVT'!$A$3,"Joint Type","BW","Stamp Number",G27)</f>
        <v>#REF!</v>
      </c>
      <c r="CX27" s="8" t="e">
        <f>GETPIVOTDATA("Count of RT Rejected",'100% PVT'!$A$3,"Joint Type","BW","Stamp Number",G27)</f>
        <v>#REF!</v>
      </c>
      <c r="CY27" s="11" t="e">
        <f t="shared" si="14"/>
        <v>#REF!</v>
      </c>
      <c r="CZ27" s="8" t="e">
        <f>GETPIVOTDATA("Count of Brinnel Complete",'100% PVT'!$A$3,"Joint Type","BW","Stamp Number",G27)</f>
        <v>#REF!</v>
      </c>
      <c r="DA27" s="11" t="e">
        <f t="shared" si="42"/>
        <v>#REF!</v>
      </c>
      <c r="DB27" s="8" t="e">
        <f>GETPIVOTDATA("Count of Weld Number",'100% PVT'!$A$3,"Joint Type","SW","Stamp Number",G27)</f>
        <v>#REF!</v>
      </c>
      <c r="DC27" s="8" t="e">
        <f>GETPIVOTDATA("Count of RT DATE",'100% PVT'!$A$3,"Joint Type","SW","Stamp Number",G27)</f>
        <v>#REF!</v>
      </c>
      <c r="DD27" s="8" t="e">
        <f>GETPIVOTDATA("Count of RT Rejected",'100% PVT'!$A$3,"Joint Type","SW","Stamp Number",G27)</f>
        <v>#REF!</v>
      </c>
      <c r="DE27" s="11" t="e">
        <f t="shared" si="15"/>
        <v>#REF!</v>
      </c>
      <c r="DF27" s="8" t="e">
        <f>GETPIVOTDATA("Count of PT / MT Final",'100% PVT'!$A$3,"Joint Type","SW","Stamp Number",G27)</f>
        <v>#REF!</v>
      </c>
      <c r="DG27" s="11" t="e">
        <f t="shared" si="43"/>
        <v>#REF!</v>
      </c>
      <c r="DH27" s="8" t="e">
        <f>GETPIVOTDATA("Count of Brinnel Complete",'100% PVT'!$A$3,"Joint Type","SW","Stamp Number",G27)</f>
        <v>#REF!</v>
      </c>
      <c r="DI27" s="11" t="e">
        <f t="shared" si="44"/>
        <v>#REF!</v>
      </c>
      <c r="DJ27" s="8" t="e">
        <f>GETPIVOTDATA("Count of Weld Number",'100% PVT'!$A$3,"Joint Type","O-Let","Stamp Number",G27)</f>
        <v>#REF!</v>
      </c>
      <c r="DK27" s="8" t="e">
        <f>GETPIVOTDATA("Count of PT / MT Final",'100% PVT'!$A$3,"Joint Type","O-Let","Stamp Number",G27)</f>
        <v>#REF!</v>
      </c>
      <c r="DL27" s="11" t="e">
        <f t="shared" si="45"/>
        <v>#REF!</v>
      </c>
      <c r="DM27" s="8" t="e">
        <f>GETPIVOTDATA("Count of Weld Number",'100% PVT'!$A$3,"Joint Type","Fillet","Stamp Number",G27)</f>
        <v>#REF!</v>
      </c>
      <c r="DN27" s="8" t="e">
        <f>GETPIVOTDATA("Count of PT / MT Final",'100% PVT'!$A$3,"Joint Type","Fillet","Stamp Number",G27)</f>
        <v>#REF!</v>
      </c>
      <c r="DO27" s="10" t="e">
        <f t="shared" si="46"/>
        <v>#REF!</v>
      </c>
      <c r="DP27" s="124"/>
      <c r="DQ27" s="124"/>
      <c r="DR27" s="124"/>
      <c r="DS27" s="124"/>
      <c r="DT27" s="124"/>
      <c r="DU27" s="124"/>
      <c r="DV27" s="124"/>
      <c r="DW27" s="124"/>
      <c r="DX27" s="124"/>
      <c r="DY27" s="124"/>
      <c r="DZ27" s="124"/>
      <c r="EA27" s="124"/>
      <c r="EB27" s="124"/>
      <c r="EC27" s="124"/>
      <c r="ED27" s="124"/>
      <c r="EE27" s="124"/>
      <c r="EF27" s="124"/>
      <c r="EG27" s="124"/>
      <c r="EH27" s="124"/>
      <c r="EI27" s="124"/>
      <c r="EJ27" s="124"/>
      <c r="EK27" s="124"/>
      <c r="EL27" s="124"/>
      <c r="EM27" s="124"/>
      <c r="EN27" s="124"/>
      <c r="EO27" s="124"/>
      <c r="EP27" s="124"/>
      <c r="EQ27" s="124"/>
    </row>
    <row r="28" spans="1:147" s="48" customFormat="1" ht="12.75" hidden="1" customHeight="1">
      <c r="A28" s="124"/>
      <c r="B28" s="3" t="s">
        <v>31</v>
      </c>
      <c r="C28" s="1"/>
      <c r="D28" s="1" t="str">
        <f t="shared" si="0"/>
        <v>Yes</v>
      </c>
      <c r="E28" s="1"/>
      <c r="F28" s="42">
        <f>'WELDER ROSTER'!B26</f>
        <v>0</v>
      </c>
      <c r="G28" s="99">
        <f>'WELDER ROSTER'!C26</f>
        <v>0</v>
      </c>
      <c r="H28" s="9" t="e">
        <f>GETPIVOTDATA("Count of Weld Number",'5% PVT'!$A$3,"Joint Type","BW","Stamp Number",G28)</f>
        <v>#REF!</v>
      </c>
      <c r="I28" s="8" t="e">
        <f>GETPIVOTDATA("Count of RT DATE",'5% PVT'!$A$4,"Joint Type","BW","Stamp Number",G28)</f>
        <v>#REF!</v>
      </c>
      <c r="J28" s="8" t="e">
        <f>GETPIVOTDATA("Count of RT Rejected",'5% PVT'!$A$4,"Joint Type","BW","Stamp Number",G28)</f>
        <v>#REF!</v>
      </c>
      <c r="K28" s="11" t="e">
        <f t="shared" si="1"/>
        <v>#REF!</v>
      </c>
      <c r="L28" s="8" t="e">
        <f>GETPIVOTDATA("Count of Weld Number",'5% PVT'!$A$3,"Joint Type","Fillet","Stamp Number",G28)</f>
        <v>#REF!</v>
      </c>
      <c r="M28" s="8" t="e">
        <f>GETPIVOTDATA("Count of PT / MT Final",'5% PVT'!$A$3,"Joint Type","Fillet","Stamp Number",G28)</f>
        <v>#REF!</v>
      </c>
      <c r="N28" s="11" t="e">
        <f t="shared" si="38"/>
        <v>#REF!</v>
      </c>
      <c r="O28" s="8" t="e">
        <f>GETPIVOTDATA("Count of Weld Number",'5% PVT'!$A$4,"Joint Type","SW","Stamp Number",G28)</f>
        <v>#REF!</v>
      </c>
      <c r="P28" s="8" t="e">
        <f>GETPIVOTDATA("Count of RT DATE",'5% PVT'!$A$4,"Joint Type","SW","Stamp Number",G28)</f>
        <v>#REF!</v>
      </c>
      <c r="Q28" s="8" t="e">
        <f>GETPIVOTDATA("Count of RT Rejected",'5% PVT'!$A$4,"Joint Type","O-Let","Stamp Number",G28)</f>
        <v>#REF!</v>
      </c>
      <c r="R28" s="11" t="e">
        <f t="shared" si="2"/>
        <v>#REF!</v>
      </c>
      <c r="S28" s="8" t="e">
        <f>GETPIVOTDATA("Count of PT / MT Final",'5% PVT'!$A$3,"Joint Type","SW","Stamp Number",G28)</f>
        <v>#REF!</v>
      </c>
      <c r="T28" s="11" t="e">
        <f t="shared" si="39"/>
        <v>#REF!</v>
      </c>
      <c r="U28" s="8" t="e">
        <f>GETPIVOTDATA("Count of Weld Number",'5% PVT'!$A$3,"Joint Type","O-Let","Stamp Number",G28)</f>
        <v>#REF!</v>
      </c>
      <c r="V28" s="8" t="e">
        <f>GETPIVOTDATA("Count of PT / MT Final",'5% PVT'!$A$3,"Joint Type","O-Let","Stamp Number",G28)</f>
        <v>#REF!</v>
      </c>
      <c r="W28" s="10" t="e">
        <f t="shared" si="40"/>
        <v>#REF!</v>
      </c>
      <c r="X28" s="87" t="e">
        <f>GETPIVOTDATA("Count of Weld Number",'10% PVT'!$A$3,"Joint Type","BW","Stamp Number",G28)</f>
        <v>#REF!</v>
      </c>
      <c r="Y28" s="8" t="e">
        <f>GETPIVOTDATA("Count of RT DATE",'10% PVT'!$A$3,"Joint Type","BW","Stamp Number",G28)</f>
        <v>#REF!</v>
      </c>
      <c r="Z28" s="8" t="e">
        <f>GETPIVOTDATA("Count of RT Rejected",'10% PVT'!$A$3,"Joint Type","BW","Stamp Number",G28)</f>
        <v>#REF!</v>
      </c>
      <c r="AA28" s="4" t="e">
        <f t="shared" si="3"/>
        <v>#REF!</v>
      </c>
      <c r="AB28" s="8" t="e">
        <f>GETPIVOTDATA("Count of Weld Number",'10% PVT'!$A$3,"Joint Type","Fillet","Stamp Number",G28)</f>
        <v>#REF!</v>
      </c>
      <c r="AC28" s="8" t="e">
        <f>GETPIVOTDATA("Count of PT / MT Final",'10% PVT'!$A$3,"Joint Type","Fillet","Stamp Number",G28)</f>
        <v>#REF!</v>
      </c>
      <c r="AD28" s="4" t="e">
        <f t="shared" si="4"/>
        <v>#REF!</v>
      </c>
      <c r="AE28" s="8" t="e">
        <f>GETPIVOTDATA("Count of Weld Number",'10% PVT'!$A$4,"Joint Type","SW","Stamp Number",G28)</f>
        <v>#REF!</v>
      </c>
      <c r="AF28" s="8" t="e">
        <f>GETPIVOTDATA("Count of RT DATE",'10% PVT'!$A$3,"Joint Type","SW","Stamp Number",G28)</f>
        <v>#REF!</v>
      </c>
      <c r="AG28" s="8" t="e">
        <f>GETPIVOTDATA("Count of RT Rejected",'10% PVT'!$A$3,"Joint Type","SW","Stamp Number",G28)</f>
        <v>#REF!</v>
      </c>
      <c r="AH28" s="4" t="e">
        <f t="shared" si="5"/>
        <v>#REF!</v>
      </c>
      <c r="AI28" s="8" t="e">
        <f>GETPIVOTDATA("Count of PT / MT Final",'10% PVT'!$A$3,"Joint Type","SW","Stamp Number",G28)</f>
        <v>#REF!</v>
      </c>
      <c r="AJ28" s="4" t="e">
        <f t="shared" si="6"/>
        <v>#REF!</v>
      </c>
      <c r="AK28" s="8" t="e">
        <f>GETPIVOTDATA("Count of Weld Number",'10% PVT'!$A$3,"Joint Type","O-Let","Stamp Number",G28)</f>
        <v>#REF!</v>
      </c>
      <c r="AL28" s="8" t="e">
        <f>GETPIVOTDATA("Count of PT / MT Final",'10% PVT'!$A$3,"Joint Type","O-Let","Stamp Number",G28)</f>
        <v>#REF!</v>
      </c>
      <c r="AM28" s="78" t="e">
        <f t="shared" si="7"/>
        <v>#REF!</v>
      </c>
      <c r="AN28" s="87" t="e">
        <f>GETPIVOTDATA("Count of Weld Number",'20% PVT'!$A$3,"Joint Type","BW","Stamp Number",G28)</f>
        <v>#REF!</v>
      </c>
      <c r="AO28" s="8" t="e">
        <f>GETPIVOTDATA("Count of RT DATE",'20% PVT'!$A$3,"Joint Type","BW","Stamp Number",G28)</f>
        <v>#REF!</v>
      </c>
      <c r="AP28" s="8" t="e">
        <f>GETPIVOTDATA("Count of RT Rejected",'20% PVT'!$A$3,"Joint Type","BW","Stamp Number",G28)</f>
        <v>#REF!</v>
      </c>
      <c r="AQ28" s="4" t="e">
        <f t="shared" si="8"/>
        <v>#REF!</v>
      </c>
      <c r="AR28" s="8" t="e">
        <f>GETPIVOTDATA("Count of Brinnel Complete",'20% PVT'!$A$3,"Joint Type","BW","Stamp Number",G28)</f>
        <v>#REF!</v>
      </c>
      <c r="AS28" s="4" t="e">
        <f t="shared" si="19"/>
        <v>#REF!</v>
      </c>
      <c r="AT28" s="8" t="e">
        <f>GETPIVOTDATA("Count of Weld Number",'20% PVT'!$A$3,"Joint Type","SW","Stamp Number",G28)</f>
        <v>#REF!</v>
      </c>
      <c r="AU28" s="8" t="e">
        <f>GETPIVOTDATA("Count of RT DATE",'20% PVT'!$A$3,"Joint Type","SW","Stamp Number",G28)</f>
        <v>#REF!</v>
      </c>
      <c r="AV28" s="8" t="e">
        <f>GETPIVOTDATA("Count of RT Rejected",'20% PVT'!$A$3,"Joint Type","SW","Stamp Number",G28)</f>
        <v>#REF!</v>
      </c>
      <c r="AW28" s="4" t="e">
        <f t="shared" si="9"/>
        <v>#REF!</v>
      </c>
      <c r="AX28" s="8" t="e">
        <f>GETPIVOTDATA("Count of PT / MT Final",'20% PVT'!$A$3,"Joint Type","SW","Stamp Number",G28)</f>
        <v>#REF!</v>
      </c>
      <c r="AY28" s="4" t="e">
        <f t="shared" si="20"/>
        <v>#REF!</v>
      </c>
      <c r="AZ28" s="8" t="e">
        <f>GETPIVOTDATA("Count of Brinnel Complete",'20% PVT'!$A$3,"Joint Type","SW","Stamp Number",G28)</f>
        <v>#REF!</v>
      </c>
      <c r="BA28" s="4" t="e">
        <f t="shared" si="21"/>
        <v>#REF!</v>
      </c>
      <c r="BB28" s="8" t="e">
        <f>GETPIVOTDATA("Count of Weld Number",'20% PVT'!$A$3,"Joint Type","O-Let","Stamp Number",G28)</f>
        <v>#REF!</v>
      </c>
      <c r="BC28" s="8" t="e">
        <f>GETPIVOTDATA("Count of PT / MT Final",'20% PVT'!$A$3,"Joint Type","O-Let","Stamp Number",G28)</f>
        <v>#REF!</v>
      </c>
      <c r="BD28" s="4" t="e">
        <f t="shared" si="22"/>
        <v>#REF!</v>
      </c>
      <c r="BE28" s="8" t="e">
        <f>GETPIVOTDATA("Count of Weld Number",'20% PVT'!$A$3,"Joint Type","Fillet","Stamp Number",G28)</f>
        <v>#REF!</v>
      </c>
      <c r="BF28" s="8" t="e">
        <f>GETPIVOTDATA("Count of PT / MT Final",'20% PVT'!$A$3,"Joint Type","Fillet","Stamp Number",G28)</f>
        <v>#REF!</v>
      </c>
      <c r="BG28" s="78" t="e">
        <f t="shared" si="23"/>
        <v>#REF!</v>
      </c>
      <c r="BH28" s="87" t="e">
        <f>GETPIVOTDATA("Count of Weld Number",'25% PVT'!$A$3,"Joint Type","BW","Stamp Number",G28)</f>
        <v>#REF!</v>
      </c>
      <c r="BI28" s="8" t="e">
        <f>GETPIVOTDATA("Count of RT DATE",'25% PVT'!$A$3,"Joint Type","BW","Stamp Number",G28)</f>
        <v>#REF!</v>
      </c>
      <c r="BJ28" s="8" t="e">
        <f>GETPIVOTDATA("Count of RT Rejected",'25% PVT'!$A$3,"Joint Type","BW","Stamp Number",G28)</f>
        <v>#REF!</v>
      </c>
      <c r="BK28" s="11" t="e">
        <f t="shared" si="10"/>
        <v>#REF!</v>
      </c>
      <c r="BL28" s="8" t="e">
        <f>GETPIVOTDATA("Count of Brinnel Complete",'25% PVT'!$A$3,"Joint Type","BW","Stamp Number",G28)</f>
        <v>#REF!</v>
      </c>
      <c r="BM28" s="11" t="e">
        <f t="shared" si="41"/>
        <v>#REF!</v>
      </c>
      <c r="BN28" s="8" t="e">
        <f>GETPIVOTDATA("Count of Weld Number",'25% PVT'!$A$3,"Joint Type","SW","Stamp Number",G28)</f>
        <v>#REF!</v>
      </c>
      <c r="BO28" s="8" t="e">
        <f>GETPIVOTDATA("Count of RT DATE",'25% PVT'!$A$3,"Joint Type","SW","Stamp Number",G28)</f>
        <v>#REF!</v>
      </c>
      <c r="BP28" s="8" t="e">
        <f>GETPIVOTDATA("Count of RT Rejected",'25% PVT'!$A$3,"Joint Type","SW","Stamp Number",G28)</f>
        <v>#REF!</v>
      </c>
      <c r="BQ28" s="11" t="e">
        <f t="shared" si="11"/>
        <v>#REF!</v>
      </c>
      <c r="BR28" s="8" t="e">
        <f>GETPIVOTDATA("Count of PT / MT Final",'25% PVT'!$A$3,"Joint Type","SW","Stamp Number",G28)</f>
        <v>#REF!</v>
      </c>
      <c r="BS28" s="11" t="e">
        <f t="shared" si="47"/>
        <v>#REF!</v>
      </c>
      <c r="BT28" s="8" t="e">
        <f>GETPIVOTDATA("Count of Brinnel Complete",'25% PVT'!$A$3,"Joint Type","SW","Stamp Number",G28)</f>
        <v>#REF!</v>
      </c>
      <c r="BU28" s="11" t="e">
        <f t="shared" si="25"/>
        <v>#REF!</v>
      </c>
      <c r="BV28" s="8" t="e">
        <f>GETPIVOTDATA("Count of Weld Number",'25% PVT'!$A$3,"Joint Type","O-Let","Stamp Number",G28)</f>
        <v>#REF!</v>
      </c>
      <c r="BW28" s="8" t="e">
        <f>GETPIVOTDATA("Count of PT / MT Final",'25% PVT'!$A$3,"Joint Type","O-Let","Stamp Number",G28)</f>
        <v>#REF!</v>
      </c>
      <c r="BX28" s="11" t="e">
        <f t="shared" si="26"/>
        <v>#REF!</v>
      </c>
      <c r="BY28" s="8" t="e">
        <f>GETPIVOTDATA("Count of Weld Number",'25% PVT'!$A$3,"Joint Type","Fillet","Stamp Number",G28)</f>
        <v>#REF!</v>
      </c>
      <c r="BZ28" s="8" t="e">
        <f>GETPIVOTDATA("Count of PT / MT Final",'25% PVT'!$A$3,"Joint Type","Fillet","Stamp Number",G28)</f>
        <v>#REF!</v>
      </c>
      <c r="CA28" s="10" t="e">
        <f t="shared" si="27"/>
        <v>#REF!</v>
      </c>
      <c r="CB28" s="87" t="e">
        <f>GETPIVOTDATA("Count of Weld Number",'50% PVT'!$A$3,"Joint Type","BW","Stamp Number",G28)</f>
        <v>#REF!</v>
      </c>
      <c r="CC28" s="8" t="e">
        <f>GETPIVOTDATA("Count of RT DATE",'50% PVT'!$A$3,"Joint Type","BW","Stamp Number",G28)</f>
        <v>#REF!</v>
      </c>
      <c r="CD28" s="8" t="e">
        <f>GETPIVOTDATA("Count of RT Rejected",'50% PVT'!$A$3,"Joint Type","BW","Stamp Number",G28)</f>
        <v>#REF!</v>
      </c>
      <c r="CE28" s="11" t="e">
        <f t="shared" si="12"/>
        <v>#REF!</v>
      </c>
      <c r="CF28" s="8" t="e">
        <f>GETPIVOTDATA("Count of Brinnel Complete",'50% PVT'!$A$3,"Joint Type","BW","Stamp Number",G28)</f>
        <v>#REF!</v>
      </c>
      <c r="CG28" s="8" t="e">
        <f t="shared" si="28"/>
        <v>#REF!</v>
      </c>
      <c r="CH28" s="8" t="e">
        <f>GETPIVOTDATA("Count of Weld Number",'50% PVT'!$A$3,"Joint Type","SW","Stamp Number",G28)</f>
        <v>#REF!</v>
      </c>
      <c r="CI28" s="8" t="e">
        <f>GETPIVOTDATA("Count of RT DATE",'50% PVT'!$A$3,"Joint Type","SW","Stamp Number",G28)</f>
        <v>#REF!</v>
      </c>
      <c r="CJ28" s="8" t="e">
        <f>GETPIVOTDATA("Count of RT Rejected",'50% PVT'!$A$3,"Joint Type","SW","Stamp Number",G28)</f>
        <v>#REF!</v>
      </c>
      <c r="CK28" s="11" t="e">
        <f t="shared" si="13"/>
        <v>#REF!</v>
      </c>
      <c r="CL28" s="8" t="e">
        <f>GETPIVOTDATA("Count of PT / MT Final",'50% PVT'!$A$3,"Joint Type","SW","Stamp Number",G28)</f>
        <v>#REF!</v>
      </c>
      <c r="CM28" s="8" t="e">
        <f t="shared" si="29"/>
        <v>#REF!</v>
      </c>
      <c r="CN28" s="8" t="e">
        <f>GETPIVOTDATA("Count of Brinnel Complete",'50% PVT'!$A$3,"Joint Type","SW","Stamp Number",G28)</f>
        <v>#REF!</v>
      </c>
      <c r="CO28" s="8" t="e">
        <f t="shared" si="30"/>
        <v>#REF!</v>
      </c>
      <c r="CP28" s="8" t="e">
        <f>GETPIVOTDATA("Count of Weld Number",'50% PVT'!$A$3,"Joint Type","O-Let","Stamp Number",G28)</f>
        <v>#REF!</v>
      </c>
      <c r="CQ28" s="8" t="e">
        <f>GETPIVOTDATA("Count of PT / MT Final",'50% PVT'!$A$3,"Joint Type","O-Let","Stamp Number",G28)</f>
        <v>#REF!</v>
      </c>
      <c r="CR28" s="4" t="e">
        <f t="shared" si="31"/>
        <v>#REF!</v>
      </c>
      <c r="CS28" s="8" t="e">
        <f>GETPIVOTDATA("Count of Weld Number",'50% PVT'!$A$3,"Joint Type","Fillet","Stamp Number",G28)</f>
        <v>#REF!</v>
      </c>
      <c r="CT28" s="8" t="e">
        <f>GETPIVOTDATA("Count of PT / MT Final",'50% PVT'!$A$3,"Joint Type","Fillet","Stamp Number",G28)</f>
        <v>#REF!</v>
      </c>
      <c r="CU28" s="78" t="e">
        <f t="shared" si="32"/>
        <v>#REF!</v>
      </c>
      <c r="CV28" s="87" t="e">
        <f>GETPIVOTDATA("Count of Weld Number",'100% PVT'!$A$3,"Joint Type","BW","Stamp Number",G28)</f>
        <v>#REF!</v>
      </c>
      <c r="CW28" s="8" t="e">
        <f>GETPIVOTDATA("Count of RT DATE",'100% PVT'!$A$3,"Joint Type","BW","Stamp Number",G28)</f>
        <v>#REF!</v>
      </c>
      <c r="CX28" s="8" t="e">
        <f>GETPIVOTDATA("Count of RT Rejected",'100% PVT'!$A$3,"Joint Type","BW","Stamp Number",G28)</f>
        <v>#REF!</v>
      </c>
      <c r="CY28" s="11" t="e">
        <f t="shared" si="14"/>
        <v>#REF!</v>
      </c>
      <c r="CZ28" s="8" t="e">
        <f>GETPIVOTDATA("Count of Brinnel Complete",'100% PVT'!$A$3,"Joint Type","BW","Stamp Number",G28)</f>
        <v>#REF!</v>
      </c>
      <c r="DA28" s="11" t="e">
        <f t="shared" si="42"/>
        <v>#REF!</v>
      </c>
      <c r="DB28" s="8" t="e">
        <f>GETPIVOTDATA("Count of Weld Number",'100% PVT'!$A$3,"Joint Type","SW","Stamp Number",G28)</f>
        <v>#REF!</v>
      </c>
      <c r="DC28" s="8" t="e">
        <f>GETPIVOTDATA("Count of RT DATE",'100% PVT'!$A$3,"Joint Type","SW","Stamp Number",G28)</f>
        <v>#REF!</v>
      </c>
      <c r="DD28" s="8" t="e">
        <f>GETPIVOTDATA("Count of RT Rejected",'100% PVT'!$A$3,"Joint Type","SW","Stamp Number",G28)</f>
        <v>#REF!</v>
      </c>
      <c r="DE28" s="11" t="e">
        <f t="shared" si="15"/>
        <v>#REF!</v>
      </c>
      <c r="DF28" s="8" t="e">
        <f>GETPIVOTDATA("Count of PT / MT Final",'100% PVT'!$A$3,"Joint Type","SW","Stamp Number",G28)</f>
        <v>#REF!</v>
      </c>
      <c r="DG28" s="11" t="e">
        <f t="shared" si="43"/>
        <v>#REF!</v>
      </c>
      <c r="DH28" s="8" t="e">
        <f>GETPIVOTDATA("Count of Brinnel Complete",'100% PVT'!$A$3,"Joint Type","SW","Stamp Number",G28)</f>
        <v>#REF!</v>
      </c>
      <c r="DI28" s="11" t="e">
        <f t="shared" si="44"/>
        <v>#REF!</v>
      </c>
      <c r="DJ28" s="8" t="e">
        <f>GETPIVOTDATA("Count of Weld Number",'100% PVT'!$A$3,"Joint Type","O-Let","Stamp Number",G28)</f>
        <v>#REF!</v>
      </c>
      <c r="DK28" s="8" t="e">
        <f>GETPIVOTDATA("Count of PT / MT Final",'100% PVT'!$A$3,"Joint Type","O-Let","Stamp Number",G28)</f>
        <v>#REF!</v>
      </c>
      <c r="DL28" s="11" t="e">
        <f t="shared" si="45"/>
        <v>#REF!</v>
      </c>
      <c r="DM28" s="8" t="e">
        <f>GETPIVOTDATA("Count of Weld Number",'100% PVT'!$A$3,"Joint Type","Fillet","Stamp Number",G28)</f>
        <v>#REF!</v>
      </c>
      <c r="DN28" s="8" t="e">
        <f>GETPIVOTDATA("Count of PT / MT Final",'100% PVT'!$A$3,"Joint Type","Fillet","Stamp Number",G28)</f>
        <v>#REF!</v>
      </c>
      <c r="DO28" s="10" t="e">
        <f t="shared" si="46"/>
        <v>#REF!</v>
      </c>
      <c r="DP28" s="124"/>
      <c r="DQ28" s="124"/>
      <c r="DR28" s="124"/>
      <c r="DS28" s="124"/>
      <c r="DT28" s="124"/>
      <c r="DU28" s="124"/>
      <c r="DV28" s="124"/>
      <c r="DW28" s="124"/>
      <c r="DX28" s="124"/>
      <c r="DY28" s="124"/>
      <c r="DZ28" s="124"/>
      <c r="EA28" s="124"/>
      <c r="EB28" s="124"/>
      <c r="EC28" s="124"/>
      <c r="ED28" s="124"/>
      <c r="EE28" s="124"/>
      <c r="EF28" s="124"/>
      <c r="EG28" s="124"/>
      <c r="EH28" s="124"/>
      <c r="EI28" s="124"/>
      <c r="EJ28" s="124"/>
      <c r="EK28" s="124"/>
      <c r="EL28" s="124"/>
      <c r="EM28" s="124"/>
      <c r="EN28" s="124"/>
      <c r="EO28" s="124"/>
      <c r="EP28" s="124"/>
      <c r="EQ28" s="124"/>
    </row>
    <row r="29" spans="1:147" s="48" customFormat="1" ht="12.75" hidden="1" customHeight="1">
      <c r="A29" s="124"/>
      <c r="B29" s="3" t="s">
        <v>31</v>
      </c>
      <c r="C29" s="1"/>
      <c r="D29" s="1" t="str">
        <f t="shared" si="0"/>
        <v>Yes</v>
      </c>
      <c r="E29" s="1"/>
      <c r="F29" s="42">
        <f>'WELDER ROSTER'!B27</f>
        <v>0</v>
      </c>
      <c r="G29" s="99">
        <f>'WELDER ROSTER'!C27</f>
        <v>0</v>
      </c>
      <c r="H29" s="9" t="e">
        <f>GETPIVOTDATA("Count of Weld Number",'5% PVT'!$A$3,"Joint Type","BW","Stamp Number",G29)</f>
        <v>#REF!</v>
      </c>
      <c r="I29" s="8" t="e">
        <f>GETPIVOTDATA("Count of RT DATE",'5% PVT'!$A$4,"Joint Type","BW","Stamp Number",G29)</f>
        <v>#REF!</v>
      </c>
      <c r="J29" s="8" t="e">
        <f>GETPIVOTDATA("Count of RT Rejected",'5% PVT'!$A$4,"Joint Type","BW","Stamp Number",G29)</f>
        <v>#REF!</v>
      </c>
      <c r="K29" s="11" t="e">
        <f t="shared" si="1"/>
        <v>#REF!</v>
      </c>
      <c r="L29" s="8" t="e">
        <f>GETPIVOTDATA("Count of Weld Number",'5% PVT'!$A$3,"Joint Type","Fillet","Stamp Number",G29)</f>
        <v>#REF!</v>
      </c>
      <c r="M29" s="8" t="e">
        <f>GETPIVOTDATA("Count of PT / MT Final",'5% PVT'!$A$3,"Joint Type","Fillet","Stamp Number",G29)</f>
        <v>#REF!</v>
      </c>
      <c r="N29" s="11" t="e">
        <f t="shared" si="38"/>
        <v>#REF!</v>
      </c>
      <c r="O29" s="8" t="e">
        <f>GETPIVOTDATA("Count of Weld Number",'5% PVT'!$A$4,"Joint Type","SW","Stamp Number",G29)</f>
        <v>#REF!</v>
      </c>
      <c r="P29" s="8" t="e">
        <f>GETPIVOTDATA("Count of RT DATE",'5% PVT'!$A$4,"Joint Type","SW","Stamp Number",G29)</f>
        <v>#REF!</v>
      </c>
      <c r="Q29" s="8" t="e">
        <f>GETPIVOTDATA("Count of RT Rejected",'5% PVT'!$A$4,"Joint Type","O-Let","Stamp Number",G29)</f>
        <v>#REF!</v>
      </c>
      <c r="R29" s="11" t="e">
        <f t="shared" si="2"/>
        <v>#REF!</v>
      </c>
      <c r="S29" s="8" t="e">
        <f>GETPIVOTDATA("Count of PT / MT Final",'5% PVT'!$A$3,"Joint Type","SW","Stamp Number",G29)</f>
        <v>#REF!</v>
      </c>
      <c r="T29" s="11" t="e">
        <f t="shared" si="39"/>
        <v>#REF!</v>
      </c>
      <c r="U29" s="8" t="e">
        <f>GETPIVOTDATA("Count of Weld Number",'5% PVT'!$A$3,"Joint Type","O-Let","Stamp Number",G29)</f>
        <v>#REF!</v>
      </c>
      <c r="V29" s="8" t="e">
        <f>GETPIVOTDATA("Count of PT / MT Final",'5% PVT'!$A$3,"Joint Type","O-Let","Stamp Number",G29)</f>
        <v>#REF!</v>
      </c>
      <c r="W29" s="10" t="e">
        <f t="shared" si="40"/>
        <v>#REF!</v>
      </c>
      <c r="X29" s="87" t="e">
        <f>GETPIVOTDATA("Count of Weld Number",'10% PVT'!$A$3,"Joint Type","BW","Stamp Number",G29)</f>
        <v>#REF!</v>
      </c>
      <c r="Y29" s="8" t="e">
        <f>GETPIVOTDATA("Count of RT DATE",'10% PVT'!$A$3,"Joint Type","BW","Stamp Number",G29)</f>
        <v>#REF!</v>
      </c>
      <c r="Z29" s="8" t="e">
        <f>GETPIVOTDATA("Count of RT Rejected",'10% PVT'!$A$3,"Joint Type","BW","Stamp Number",G29)</f>
        <v>#REF!</v>
      </c>
      <c r="AA29" s="4" t="e">
        <f t="shared" si="3"/>
        <v>#REF!</v>
      </c>
      <c r="AB29" s="8" t="e">
        <f>GETPIVOTDATA("Count of Weld Number",'10% PVT'!$A$3,"Joint Type","Fillet","Stamp Number",G29)</f>
        <v>#REF!</v>
      </c>
      <c r="AC29" s="8" t="e">
        <f>GETPIVOTDATA("Count of PT / MT Final",'10% PVT'!$A$3,"Joint Type","Fillet","Stamp Number",G29)</f>
        <v>#REF!</v>
      </c>
      <c r="AD29" s="4" t="e">
        <f t="shared" si="4"/>
        <v>#REF!</v>
      </c>
      <c r="AE29" s="8" t="e">
        <f>GETPIVOTDATA("Count of Weld Number",'10% PVT'!$A$4,"Joint Type","SW","Stamp Number",G29)</f>
        <v>#REF!</v>
      </c>
      <c r="AF29" s="8" t="e">
        <f>GETPIVOTDATA("Count of RT DATE",'10% PVT'!$A$3,"Joint Type","SW","Stamp Number",G29)</f>
        <v>#REF!</v>
      </c>
      <c r="AG29" s="8" t="e">
        <f>GETPIVOTDATA("Count of RT Rejected",'10% PVT'!$A$3,"Joint Type","SW","Stamp Number",G29)</f>
        <v>#REF!</v>
      </c>
      <c r="AH29" s="4" t="e">
        <f t="shared" si="5"/>
        <v>#REF!</v>
      </c>
      <c r="AI29" s="8" t="e">
        <f>GETPIVOTDATA("Count of PT / MT Final",'10% PVT'!$A$3,"Joint Type","SW","Stamp Number",G29)</f>
        <v>#REF!</v>
      </c>
      <c r="AJ29" s="4" t="e">
        <f t="shared" si="6"/>
        <v>#REF!</v>
      </c>
      <c r="AK29" s="8" t="e">
        <f>GETPIVOTDATA("Count of Weld Number",'10% PVT'!$A$3,"Joint Type","O-Let","Stamp Number",G29)</f>
        <v>#REF!</v>
      </c>
      <c r="AL29" s="8" t="e">
        <f>GETPIVOTDATA("Count of PT / MT Final",'10% PVT'!$A$3,"Joint Type","O-Let","Stamp Number",G29)</f>
        <v>#REF!</v>
      </c>
      <c r="AM29" s="78" t="e">
        <f t="shared" si="7"/>
        <v>#REF!</v>
      </c>
      <c r="AN29" s="87" t="e">
        <f>GETPIVOTDATA("Count of Weld Number",'20% PVT'!$A$3,"Joint Type","BW","Stamp Number",G29)</f>
        <v>#REF!</v>
      </c>
      <c r="AO29" s="8" t="e">
        <f>GETPIVOTDATA("Count of RT DATE",'20% PVT'!$A$3,"Joint Type","BW","Stamp Number",G29)</f>
        <v>#REF!</v>
      </c>
      <c r="AP29" s="8" t="e">
        <f>GETPIVOTDATA("Count of RT Rejected",'20% PVT'!$A$3,"Joint Type","BW","Stamp Number",G29)</f>
        <v>#REF!</v>
      </c>
      <c r="AQ29" s="4" t="e">
        <f t="shared" si="8"/>
        <v>#REF!</v>
      </c>
      <c r="AR29" s="8" t="e">
        <f>GETPIVOTDATA("Count of Brinnel Complete",'20% PVT'!$A$3,"Joint Type","BW","Stamp Number",G29)</f>
        <v>#REF!</v>
      </c>
      <c r="AS29" s="4" t="e">
        <f t="shared" si="19"/>
        <v>#REF!</v>
      </c>
      <c r="AT29" s="8" t="e">
        <f>GETPIVOTDATA("Count of Weld Number",'20% PVT'!$A$3,"Joint Type","SW","Stamp Number",G29)</f>
        <v>#REF!</v>
      </c>
      <c r="AU29" s="8" t="e">
        <f>GETPIVOTDATA("Count of RT DATE",'20% PVT'!$A$3,"Joint Type","SW","Stamp Number",G29)</f>
        <v>#REF!</v>
      </c>
      <c r="AV29" s="8" t="e">
        <f>GETPIVOTDATA("Count of RT Rejected",'20% PVT'!$A$3,"Joint Type","SW","Stamp Number",G29)</f>
        <v>#REF!</v>
      </c>
      <c r="AW29" s="4" t="e">
        <f t="shared" si="9"/>
        <v>#REF!</v>
      </c>
      <c r="AX29" s="8" t="e">
        <f>GETPIVOTDATA("Count of PT / MT Final",'20% PVT'!$A$3,"Joint Type","SW","Stamp Number",G29)</f>
        <v>#REF!</v>
      </c>
      <c r="AY29" s="4" t="e">
        <f t="shared" si="20"/>
        <v>#REF!</v>
      </c>
      <c r="AZ29" s="8" t="e">
        <f>GETPIVOTDATA("Count of Brinnel Complete",'20% PVT'!$A$3,"Joint Type","SW","Stamp Number",G29)</f>
        <v>#REF!</v>
      </c>
      <c r="BA29" s="4" t="e">
        <f t="shared" si="21"/>
        <v>#REF!</v>
      </c>
      <c r="BB29" s="8" t="e">
        <f>GETPIVOTDATA("Count of Weld Number",'20% PVT'!$A$3,"Joint Type","O-Let","Stamp Number",G29)</f>
        <v>#REF!</v>
      </c>
      <c r="BC29" s="8" t="e">
        <f>GETPIVOTDATA("Count of PT / MT Final",'20% PVT'!$A$3,"Joint Type","O-Let","Stamp Number",G29)</f>
        <v>#REF!</v>
      </c>
      <c r="BD29" s="4" t="e">
        <f t="shared" si="22"/>
        <v>#REF!</v>
      </c>
      <c r="BE29" s="8" t="e">
        <f>GETPIVOTDATA("Count of Weld Number",'20% PVT'!$A$3,"Joint Type","Fillet","Stamp Number",G29)</f>
        <v>#REF!</v>
      </c>
      <c r="BF29" s="8" t="e">
        <f>GETPIVOTDATA("Count of PT / MT Final",'20% PVT'!$A$3,"Joint Type","Fillet","Stamp Number",G29)</f>
        <v>#REF!</v>
      </c>
      <c r="BG29" s="78" t="e">
        <f t="shared" si="23"/>
        <v>#REF!</v>
      </c>
      <c r="BH29" s="87" t="e">
        <f>GETPIVOTDATA("Count of Weld Number",'25% PVT'!$A$3,"Joint Type","BW","Stamp Number",G29)</f>
        <v>#REF!</v>
      </c>
      <c r="BI29" s="8" t="e">
        <f>GETPIVOTDATA("Count of RT DATE",'25% PVT'!$A$3,"Joint Type","BW","Stamp Number",G29)</f>
        <v>#REF!</v>
      </c>
      <c r="BJ29" s="8" t="e">
        <f>GETPIVOTDATA("Count of RT Rejected",'25% PVT'!$A$3,"Joint Type","BW","Stamp Number",G29)</f>
        <v>#REF!</v>
      </c>
      <c r="BK29" s="11" t="e">
        <f t="shared" si="10"/>
        <v>#REF!</v>
      </c>
      <c r="BL29" s="8" t="e">
        <f>GETPIVOTDATA("Count of Brinnel Complete",'25% PVT'!$A$3,"Joint Type","BW","Stamp Number",G29)</f>
        <v>#REF!</v>
      </c>
      <c r="BM29" s="11" t="e">
        <f t="shared" si="41"/>
        <v>#REF!</v>
      </c>
      <c r="BN29" s="8" t="e">
        <f>GETPIVOTDATA("Count of Weld Number",'25% PVT'!$A$3,"Joint Type","SW","Stamp Number",G29)</f>
        <v>#REF!</v>
      </c>
      <c r="BO29" s="8" t="e">
        <f>GETPIVOTDATA("Count of RT DATE",'25% PVT'!$A$3,"Joint Type","SW","Stamp Number",G29)</f>
        <v>#REF!</v>
      </c>
      <c r="BP29" s="8" t="e">
        <f>GETPIVOTDATA("Count of RT Rejected",'25% PVT'!$A$3,"Joint Type","SW","Stamp Number",G29)</f>
        <v>#REF!</v>
      </c>
      <c r="BQ29" s="11" t="e">
        <f t="shared" si="11"/>
        <v>#REF!</v>
      </c>
      <c r="BR29" s="8" t="e">
        <f>GETPIVOTDATA("Count of PT / MT Final",'25% PVT'!$A$3,"Joint Type","SW","Stamp Number",G29)</f>
        <v>#REF!</v>
      </c>
      <c r="BS29" s="11" t="e">
        <f t="shared" si="47"/>
        <v>#REF!</v>
      </c>
      <c r="BT29" s="8" t="e">
        <f>GETPIVOTDATA("Count of Brinnel Complete",'25% PVT'!$A$3,"Joint Type","SW","Stamp Number",G29)</f>
        <v>#REF!</v>
      </c>
      <c r="BU29" s="11" t="e">
        <f t="shared" si="25"/>
        <v>#REF!</v>
      </c>
      <c r="BV29" s="8" t="e">
        <f>GETPIVOTDATA("Count of Weld Number",'25% PVT'!$A$3,"Joint Type","O-Let","Stamp Number",G29)</f>
        <v>#REF!</v>
      </c>
      <c r="BW29" s="8" t="e">
        <f>GETPIVOTDATA("Count of PT / MT Final",'25% PVT'!$A$3,"Joint Type","O-Let","Stamp Number",G29)</f>
        <v>#REF!</v>
      </c>
      <c r="BX29" s="11" t="e">
        <f t="shared" si="26"/>
        <v>#REF!</v>
      </c>
      <c r="BY29" s="8" t="e">
        <f>GETPIVOTDATA("Count of Weld Number",'25% PVT'!$A$3,"Joint Type","Fillet","Stamp Number",G29)</f>
        <v>#REF!</v>
      </c>
      <c r="BZ29" s="8" t="e">
        <f>GETPIVOTDATA("Count of PT / MT Final",'25% PVT'!$A$3,"Joint Type","Fillet","Stamp Number",G29)</f>
        <v>#REF!</v>
      </c>
      <c r="CA29" s="10" t="e">
        <f t="shared" si="27"/>
        <v>#REF!</v>
      </c>
      <c r="CB29" s="87" t="e">
        <f>GETPIVOTDATA("Count of Weld Number",'50% PVT'!$A$3,"Joint Type","BW","Stamp Number",G29)</f>
        <v>#REF!</v>
      </c>
      <c r="CC29" s="8" t="e">
        <f>GETPIVOTDATA("Count of RT DATE",'50% PVT'!$A$3,"Joint Type","BW","Stamp Number",G29)</f>
        <v>#REF!</v>
      </c>
      <c r="CD29" s="8" t="e">
        <f>GETPIVOTDATA("Count of RT Rejected",'50% PVT'!$A$3,"Joint Type","BW","Stamp Number",G29)</f>
        <v>#REF!</v>
      </c>
      <c r="CE29" s="11" t="e">
        <f t="shared" si="12"/>
        <v>#REF!</v>
      </c>
      <c r="CF29" s="8" t="e">
        <f>GETPIVOTDATA("Count of Brinnel Complete",'50% PVT'!$A$3,"Joint Type","BW","Stamp Number",G29)</f>
        <v>#REF!</v>
      </c>
      <c r="CG29" s="8" t="e">
        <f t="shared" si="28"/>
        <v>#REF!</v>
      </c>
      <c r="CH29" s="8" t="e">
        <f>GETPIVOTDATA("Count of Weld Number",'50% PVT'!$A$3,"Joint Type","SW","Stamp Number",G29)</f>
        <v>#REF!</v>
      </c>
      <c r="CI29" s="8" t="e">
        <f>GETPIVOTDATA("Count of RT DATE",'50% PVT'!$A$3,"Joint Type","SW","Stamp Number",G29)</f>
        <v>#REF!</v>
      </c>
      <c r="CJ29" s="8" t="e">
        <f>GETPIVOTDATA("Count of RT Rejected",'50% PVT'!$A$3,"Joint Type","SW","Stamp Number",G29)</f>
        <v>#REF!</v>
      </c>
      <c r="CK29" s="11" t="e">
        <f t="shared" si="13"/>
        <v>#REF!</v>
      </c>
      <c r="CL29" s="8" t="e">
        <f>GETPIVOTDATA("Count of PT / MT Final",'50% PVT'!$A$3,"Joint Type","SW","Stamp Number",G29)</f>
        <v>#REF!</v>
      </c>
      <c r="CM29" s="8" t="e">
        <f t="shared" si="29"/>
        <v>#REF!</v>
      </c>
      <c r="CN29" s="8" t="e">
        <f>GETPIVOTDATA("Count of Brinnel Complete",'50% PVT'!$A$3,"Joint Type","SW","Stamp Number",G29)</f>
        <v>#REF!</v>
      </c>
      <c r="CO29" s="8" t="e">
        <f t="shared" si="30"/>
        <v>#REF!</v>
      </c>
      <c r="CP29" s="8" t="e">
        <f>GETPIVOTDATA("Count of Weld Number",'50% PVT'!$A$3,"Joint Type","O-Let","Stamp Number",G29)</f>
        <v>#REF!</v>
      </c>
      <c r="CQ29" s="8" t="e">
        <f>GETPIVOTDATA("Count of PT / MT Final",'50% PVT'!$A$3,"Joint Type","O-Let","Stamp Number",G29)</f>
        <v>#REF!</v>
      </c>
      <c r="CR29" s="4" t="e">
        <f t="shared" si="31"/>
        <v>#REF!</v>
      </c>
      <c r="CS29" s="8" t="e">
        <f>GETPIVOTDATA("Count of Weld Number",'50% PVT'!$A$3,"Joint Type","Fillet","Stamp Number",G29)</f>
        <v>#REF!</v>
      </c>
      <c r="CT29" s="8" t="e">
        <f>GETPIVOTDATA("Count of PT / MT Final",'50% PVT'!$A$3,"Joint Type","Fillet","Stamp Number",G29)</f>
        <v>#REF!</v>
      </c>
      <c r="CU29" s="78" t="e">
        <f t="shared" si="32"/>
        <v>#REF!</v>
      </c>
      <c r="CV29" s="87" t="e">
        <f>GETPIVOTDATA("Count of Weld Number",'100% PVT'!$A$3,"Joint Type","BW","Stamp Number",G29)</f>
        <v>#REF!</v>
      </c>
      <c r="CW29" s="8" t="e">
        <f>GETPIVOTDATA("Count of RT DATE",'100% PVT'!$A$3,"Joint Type","BW","Stamp Number",G29)</f>
        <v>#REF!</v>
      </c>
      <c r="CX29" s="8" t="e">
        <f>GETPIVOTDATA("Count of RT Rejected",'100% PVT'!$A$3,"Joint Type","BW","Stamp Number",G29)</f>
        <v>#REF!</v>
      </c>
      <c r="CY29" s="11" t="e">
        <f t="shared" si="14"/>
        <v>#REF!</v>
      </c>
      <c r="CZ29" s="8" t="e">
        <f>GETPIVOTDATA("Count of Brinnel Complete",'100% PVT'!$A$3,"Joint Type","BW","Stamp Number",G29)</f>
        <v>#REF!</v>
      </c>
      <c r="DA29" s="11" t="e">
        <f t="shared" si="42"/>
        <v>#REF!</v>
      </c>
      <c r="DB29" s="8" t="e">
        <f>GETPIVOTDATA("Count of Weld Number",'100% PVT'!$A$3,"Joint Type","SW","Stamp Number",G29)</f>
        <v>#REF!</v>
      </c>
      <c r="DC29" s="8" t="e">
        <f>GETPIVOTDATA("Count of RT DATE",'100% PVT'!$A$3,"Joint Type","SW","Stamp Number",G29)</f>
        <v>#REF!</v>
      </c>
      <c r="DD29" s="8" t="e">
        <f>GETPIVOTDATA("Count of RT Rejected",'100% PVT'!$A$3,"Joint Type","SW","Stamp Number",G29)</f>
        <v>#REF!</v>
      </c>
      <c r="DE29" s="11" t="e">
        <f t="shared" si="15"/>
        <v>#REF!</v>
      </c>
      <c r="DF29" s="8" t="e">
        <f>GETPIVOTDATA("Count of PT / MT Final",'100% PVT'!$A$3,"Joint Type","SW","Stamp Number",G29)</f>
        <v>#REF!</v>
      </c>
      <c r="DG29" s="11" t="e">
        <f t="shared" si="43"/>
        <v>#REF!</v>
      </c>
      <c r="DH29" s="8" t="e">
        <f>GETPIVOTDATA("Count of Brinnel Complete",'100% PVT'!$A$3,"Joint Type","SW","Stamp Number",G29)</f>
        <v>#REF!</v>
      </c>
      <c r="DI29" s="11" t="e">
        <f t="shared" si="44"/>
        <v>#REF!</v>
      </c>
      <c r="DJ29" s="8" t="e">
        <f>GETPIVOTDATA("Count of Weld Number",'100% PVT'!$A$3,"Joint Type","O-Let","Stamp Number",G29)</f>
        <v>#REF!</v>
      </c>
      <c r="DK29" s="8" t="e">
        <f>GETPIVOTDATA("Count of PT / MT Final",'100% PVT'!$A$3,"Joint Type","O-Let","Stamp Number",G29)</f>
        <v>#REF!</v>
      </c>
      <c r="DL29" s="11" t="e">
        <f t="shared" si="45"/>
        <v>#REF!</v>
      </c>
      <c r="DM29" s="8" t="e">
        <f>GETPIVOTDATA("Count of Weld Number",'100% PVT'!$A$3,"Joint Type","Fillet","Stamp Number",G29)</f>
        <v>#REF!</v>
      </c>
      <c r="DN29" s="8" t="e">
        <f>GETPIVOTDATA("Count of PT / MT Final",'100% PVT'!$A$3,"Joint Type","Fillet","Stamp Number",G29)</f>
        <v>#REF!</v>
      </c>
      <c r="DO29" s="10" t="e">
        <f t="shared" si="46"/>
        <v>#REF!</v>
      </c>
      <c r="DP29" s="124"/>
      <c r="DQ29" s="124"/>
      <c r="DR29" s="124"/>
      <c r="DS29" s="124"/>
      <c r="DT29" s="124"/>
      <c r="DU29" s="124"/>
      <c r="DV29" s="124"/>
      <c r="DW29" s="124"/>
      <c r="DX29" s="124"/>
      <c r="DY29" s="124"/>
      <c r="DZ29" s="124"/>
      <c r="EA29" s="124"/>
      <c r="EB29" s="124"/>
      <c r="EC29" s="124"/>
      <c r="ED29" s="124"/>
      <c r="EE29" s="124"/>
      <c r="EF29" s="124"/>
      <c r="EG29" s="124"/>
      <c r="EH29" s="124"/>
      <c r="EI29" s="124"/>
      <c r="EJ29" s="124"/>
      <c r="EK29" s="124"/>
      <c r="EL29" s="124"/>
      <c r="EM29" s="124"/>
      <c r="EN29" s="124"/>
      <c r="EO29" s="124"/>
      <c r="EP29" s="124"/>
      <c r="EQ29" s="124"/>
    </row>
    <row r="30" spans="1:147" s="48" customFormat="1" ht="12.75" hidden="1" customHeight="1">
      <c r="A30" s="124"/>
      <c r="B30" s="3" t="s">
        <v>31</v>
      </c>
      <c r="C30" s="1"/>
      <c r="D30" s="1" t="str">
        <f t="shared" si="0"/>
        <v>Yes</v>
      </c>
      <c r="E30" s="1"/>
      <c r="F30" s="42">
        <f>'WELDER ROSTER'!B28</f>
        <v>0</v>
      </c>
      <c r="G30" s="99">
        <f>'WELDER ROSTER'!C28</f>
        <v>0</v>
      </c>
      <c r="H30" s="9" t="e">
        <f>GETPIVOTDATA("Count of Weld Number",'5% PVT'!$A$3,"Joint Type","BW","Stamp Number",G30)</f>
        <v>#REF!</v>
      </c>
      <c r="I30" s="8" t="e">
        <f>GETPIVOTDATA("Count of RT DATE",'5% PVT'!$A$4,"Joint Type","BW","Stamp Number",G30)</f>
        <v>#REF!</v>
      </c>
      <c r="J30" s="8" t="e">
        <f>GETPIVOTDATA("Count of RT Rejected",'5% PVT'!$A$4,"Joint Type","BW","Stamp Number",G30)</f>
        <v>#REF!</v>
      </c>
      <c r="K30" s="11" t="e">
        <f t="shared" si="1"/>
        <v>#REF!</v>
      </c>
      <c r="L30" s="8" t="e">
        <f>GETPIVOTDATA("Count of Weld Number",'5% PVT'!$A$3,"Joint Type","Fillet","Stamp Number",G30)</f>
        <v>#REF!</v>
      </c>
      <c r="M30" s="8" t="e">
        <f>GETPIVOTDATA("Count of PT / MT Final",'5% PVT'!$A$3,"Joint Type","Fillet","Stamp Number",G30)</f>
        <v>#REF!</v>
      </c>
      <c r="N30" s="11" t="e">
        <f t="shared" si="38"/>
        <v>#REF!</v>
      </c>
      <c r="O30" s="8" t="e">
        <f>GETPIVOTDATA("Count of Weld Number",'5% PVT'!$A$4,"Joint Type","SW","Stamp Number",G30)</f>
        <v>#REF!</v>
      </c>
      <c r="P30" s="8" t="e">
        <f>GETPIVOTDATA("Count of RT DATE",'5% PVT'!$A$4,"Joint Type","SW","Stamp Number",G30)</f>
        <v>#REF!</v>
      </c>
      <c r="Q30" s="8" t="e">
        <f>GETPIVOTDATA("Count of RT Rejected",'5% PVT'!$A$4,"Joint Type","O-Let","Stamp Number",G30)</f>
        <v>#REF!</v>
      </c>
      <c r="R30" s="11" t="e">
        <f t="shared" si="2"/>
        <v>#REF!</v>
      </c>
      <c r="S30" s="8" t="e">
        <f>GETPIVOTDATA("Count of PT / MT Final",'5% PVT'!$A$3,"Joint Type","SW","Stamp Number",G30)</f>
        <v>#REF!</v>
      </c>
      <c r="T30" s="11" t="e">
        <f t="shared" si="39"/>
        <v>#REF!</v>
      </c>
      <c r="U30" s="8" t="e">
        <f>GETPIVOTDATA("Count of Weld Number",'5% PVT'!$A$3,"Joint Type","O-Let","Stamp Number",G30)</f>
        <v>#REF!</v>
      </c>
      <c r="V30" s="8" t="e">
        <f>GETPIVOTDATA("Count of PT / MT Final",'5% PVT'!$A$3,"Joint Type","O-Let","Stamp Number",G30)</f>
        <v>#REF!</v>
      </c>
      <c r="W30" s="10" t="e">
        <f t="shared" si="40"/>
        <v>#REF!</v>
      </c>
      <c r="X30" s="87" t="e">
        <f>GETPIVOTDATA("Count of Weld Number",'10% PVT'!$A$3,"Joint Type","BW","Stamp Number",G30)</f>
        <v>#REF!</v>
      </c>
      <c r="Y30" s="8" t="e">
        <f>GETPIVOTDATA("Count of RT DATE",'10% PVT'!$A$3,"Joint Type","BW","Stamp Number",G30)</f>
        <v>#REF!</v>
      </c>
      <c r="Z30" s="8" t="e">
        <f>GETPIVOTDATA("Count of RT Rejected",'10% PVT'!$A$3,"Joint Type","BW","Stamp Number",G30)</f>
        <v>#REF!</v>
      </c>
      <c r="AA30" s="4" t="e">
        <f t="shared" si="3"/>
        <v>#REF!</v>
      </c>
      <c r="AB30" s="8" t="e">
        <f>GETPIVOTDATA("Count of Weld Number",'10% PVT'!$A$3,"Joint Type","Fillet","Stamp Number",G30)</f>
        <v>#REF!</v>
      </c>
      <c r="AC30" s="8" t="e">
        <f>GETPIVOTDATA("Count of PT / MT Final",'10% PVT'!$A$3,"Joint Type","Fillet","Stamp Number",G30)</f>
        <v>#REF!</v>
      </c>
      <c r="AD30" s="4" t="e">
        <f t="shared" si="4"/>
        <v>#REF!</v>
      </c>
      <c r="AE30" s="8" t="e">
        <f>GETPIVOTDATA("Count of Weld Number",'10% PVT'!$A$4,"Joint Type","SW","Stamp Number",G30)</f>
        <v>#REF!</v>
      </c>
      <c r="AF30" s="8" t="e">
        <f>GETPIVOTDATA("Count of RT DATE",'10% PVT'!$A$3,"Joint Type","SW","Stamp Number",G30)</f>
        <v>#REF!</v>
      </c>
      <c r="AG30" s="8" t="e">
        <f>GETPIVOTDATA("Count of RT Rejected",'10% PVT'!$A$3,"Joint Type","SW","Stamp Number",G30)</f>
        <v>#REF!</v>
      </c>
      <c r="AH30" s="4" t="e">
        <f t="shared" si="5"/>
        <v>#REF!</v>
      </c>
      <c r="AI30" s="8" t="e">
        <f>GETPIVOTDATA("Count of PT / MT Final",'10% PVT'!$A$3,"Joint Type","SW","Stamp Number",G30)</f>
        <v>#REF!</v>
      </c>
      <c r="AJ30" s="4" t="e">
        <f t="shared" si="6"/>
        <v>#REF!</v>
      </c>
      <c r="AK30" s="8" t="e">
        <f>GETPIVOTDATA("Count of Weld Number",'10% PVT'!$A$3,"Joint Type","O-Let","Stamp Number",G30)</f>
        <v>#REF!</v>
      </c>
      <c r="AL30" s="8" t="e">
        <f>GETPIVOTDATA("Count of PT / MT Final",'10% PVT'!$A$3,"Joint Type","O-Let","Stamp Number",G30)</f>
        <v>#REF!</v>
      </c>
      <c r="AM30" s="78" t="e">
        <f t="shared" si="7"/>
        <v>#REF!</v>
      </c>
      <c r="AN30" s="87" t="e">
        <f>GETPIVOTDATA("Count of Weld Number",'20% PVT'!$A$3,"Joint Type","BW","Stamp Number",G30)</f>
        <v>#REF!</v>
      </c>
      <c r="AO30" s="8" t="e">
        <f>GETPIVOTDATA("Count of RT DATE",'20% PVT'!$A$3,"Joint Type","BW","Stamp Number",G30)</f>
        <v>#REF!</v>
      </c>
      <c r="AP30" s="8" t="e">
        <f>GETPIVOTDATA("Count of RT Rejected",'20% PVT'!$A$3,"Joint Type","BW","Stamp Number",G30)</f>
        <v>#REF!</v>
      </c>
      <c r="AQ30" s="4" t="e">
        <f t="shared" si="8"/>
        <v>#REF!</v>
      </c>
      <c r="AR30" s="8" t="e">
        <f>GETPIVOTDATA("Count of Brinnel Complete",'20% PVT'!$A$3,"Joint Type","BW","Stamp Number",G30)</f>
        <v>#REF!</v>
      </c>
      <c r="AS30" s="4" t="e">
        <f t="shared" si="19"/>
        <v>#REF!</v>
      </c>
      <c r="AT30" s="8" t="e">
        <f>GETPIVOTDATA("Count of Weld Number",'20% PVT'!$A$3,"Joint Type","SW","Stamp Number",G30)</f>
        <v>#REF!</v>
      </c>
      <c r="AU30" s="8" t="e">
        <f>GETPIVOTDATA("Count of RT DATE",'20% PVT'!$A$3,"Joint Type","SW","Stamp Number",G30)</f>
        <v>#REF!</v>
      </c>
      <c r="AV30" s="8" t="e">
        <f>GETPIVOTDATA("Count of RT Rejected",'20% PVT'!$A$3,"Joint Type","SW","Stamp Number",G30)</f>
        <v>#REF!</v>
      </c>
      <c r="AW30" s="4" t="e">
        <f t="shared" si="9"/>
        <v>#REF!</v>
      </c>
      <c r="AX30" s="8" t="e">
        <f>GETPIVOTDATA("Count of PT / MT Final",'20% PVT'!$A$3,"Joint Type","SW","Stamp Number",G30)</f>
        <v>#REF!</v>
      </c>
      <c r="AY30" s="4" t="e">
        <f t="shared" si="20"/>
        <v>#REF!</v>
      </c>
      <c r="AZ30" s="8" t="e">
        <f>GETPIVOTDATA("Count of Brinnel Complete",'20% PVT'!$A$3,"Joint Type","SW","Stamp Number",G30)</f>
        <v>#REF!</v>
      </c>
      <c r="BA30" s="4" t="e">
        <f t="shared" si="21"/>
        <v>#REF!</v>
      </c>
      <c r="BB30" s="8" t="e">
        <f>GETPIVOTDATA("Count of Weld Number",'20% PVT'!$A$3,"Joint Type","O-Let","Stamp Number",G30)</f>
        <v>#REF!</v>
      </c>
      <c r="BC30" s="8" t="e">
        <f>GETPIVOTDATA("Count of PT / MT Final",'20% PVT'!$A$3,"Joint Type","O-Let","Stamp Number",G30)</f>
        <v>#REF!</v>
      </c>
      <c r="BD30" s="4" t="e">
        <f t="shared" si="22"/>
        <v>#REF!</v>
      </c>
      <c r="BE30" s="8" t="e">
        <f>GETPIVOTDATA("Count of Weld Number",'20% PVT'!$A$3,"Joint Type","Fillet","Stamp Number",G30)</f>
        <v>#REF!</v>
      </c>
      <c r="BF30" s="8" t="e">
        <f>GETPIVOTDATA("Count of PT / MT Final",'20% PVT'!$A$3,"Joint Type","Fillet","Stamp Number",G30)</f>
        <v>#REF!</v>
      </c>
      <c r="BG30" s="78" t="e">
        <f t="shared" si="23"/>
        <v>#REF!</v>
      </c>
      <c r="BH30" s="87" t="e">
        <f>GETPIVOTDATA("Count of Weld Number",'25% PVT'!$A$3,"Joint Type","BW","Stamp Number",G30)</f>
        <v>#REF!</v>
      </c>
      <c r="BI30" s="8" t="e">
        <f>GETPIVOTDATA("Count of RT DATE",'25% PVT'!$A$3,"Joint Type","BW","Stamp Number",G30)</f>
        <v>#REF!</v>
      </c>
      <c r="BJ30" s="8" t="e">
        <f>GETPIVOTDATA("Count of RT Rejected",'25% PVT'!$A$3,"Joint Type","BW","Stamp Number",G30)</f>
        <v>#REF!</v>
      </c>
      <c r="BK30" s="11" t="e">
        <f t="shared" si="10"/>
        <v>#REF!</v>
      </c>
      <c r="BL30" s="8" t="e">
        <f>GETPIVOTDATA("Count of Brinnel Complete",'25% PVT'!$A$3,"Joint Type","BW","Stamp Number",G30)</f>
        <v>#REF!</v>
      </c>
      <c r="BM30" s="11" t="e">
        <f t="shared" si="41"/>
        <v>#REF!</v>
      </c>
      <c r="BN30" s="8" t="e">
        <f>GETPIVOTDATA("Count of Weld Number",'25% PVT'!$A$3,"Joint Type","SW","Stamp Number",G30)</f>
        <v>#REF!</v>
      </c>
      <c r="BO30" s="8" t="e">
        <f>GETPIVOTDATA("Count of RT DATE",'25% PVT'!$A$3,"Joint Type","SW","Stamp Number",G30)</f>
        <v>#REF!</v>
      </c>
      <c r="BP30" s="8" t="e">
        <f>GETPIVOTDATA("Count of RT Rejected",'25% PVT'!$A$3,"Joint Type","SW","Stamp Number",G30)</f>
        <v>#REF!</v>
      </c>
      <c r="BQ30" s="11" t="e">
        <f t="shared" si="11"/>
        <v>#REF!</v>
      </c>
      <c r="BR30" s="8" t="e">
        <f>GETPIVOTDATA("Count of PT / MT Final",'25% PVT'!$A$3,"Joint Type","SW","Stamp Number",G30)</f>
        <v>#REF!</v>
      </c>
      <c r="BS30" s="11" t="e">
        <f t="shared" si="47"/>
        <v>#REF!</v>
      </c>
      <c r="BT30" s="8" t="e">
        <f>GETPIVOTDATA("Count of Brinnel Complete",'25% PVT'!$A$3,"Joint Type","SW","Stamp Number",G30)</f>
        <v>#REF!</v>
      </c>
      <c r="BU30" s="11" t="e">
        <f t="shared" si="25"/>
        <v>#REF!</v>
      </c>
      <c r="BV30" s="8" t="e">
        <f>GETPIVOTDATA("Count of Weld Number",'25% PVT'!$A$3,"Joint Type","O-Let","Stamp Number",G30)</f>
        <v>#REF!</v>
      </c>
      <c r="BW30" s="8" t="e">
        <f>GETPIVOTDATA("Count of PT / MT Final",'25% PVT'!$A$3,"Joint Type","O-Let","Stamp Number",G30)</f>
        <v>#REF!</v>
      </c>
      <c r="BX30" s="11" t="e">
        <f t="shared" si="26"/>
        <v>#REF!</v>
      </c>
      <c r="BY30" s="8" t="e">
        <f>GETPIVOTDATA("Count of Weld Number",'25% PVT'!$A$3,"Joint Type","Fillet","Stamp Number",G30)</f>
        <v>#REF!</v>
      </c>
      <c r="BZ30" s="8" t="e">
        <f>GETPIVOTDATA("Count of PT / MT Final",'25% PVT'!$A$3,"Joint Type","Fillet","Stamp Number",G30)</f>
        <v>#REF!</v>
      </c>
      <c r="CA30" s="10" t="e">
        <f t="shared" si="27"/>
        <v>#REF!</v>
      </c>
      <c r="CB30" s="87" t="e">
        <f>GETPIVOTDATA("Count of Weld Number",'50% PVT'!$A$3,"Joint Type","BW","Stamp Number",G30)</f>
        <v>#REF!</v>
      </c>
      <c r="CC30" s="8" t="e">
        <f>GETPIVOTDATA("Count of RT DATE",'50% PVT'!$A$3,"Joint Type","BW","Stamp Number",G30)</f>
        <v>#REF!</v>
      </c>
      <c r="CD30" s="8" t="e">
        <f>GETPIVOTDATA("Count of RT Rejected",'50% PVT'!$A$3,"Joint Type","BW","Stamp Number",G30)</f>
        <v>#REF!</v>
      </c>
      <c r="CE30" s="11" t="e">
        <f t="shared" si="12"/>
        <v>#REF!</v>
      </c>
      <c r="CF30" s="8" t="e">
        <f>GETPIVOTDATA("Count of Brinnel Complete",'50% PVT'!$A$3,"Joint Type","BW","Stamp Number",G30)</f>
        <v>#REF!</v>
      </c>
      <c r="CG30" s="8" t="e">
        <f t="shared" si="28"/>
        <v>#REF!</v>
      </c>
      <c r="CH30" s="8" t="e">
        <f>GETPIVOTDATA("Count of Weld Number",'50% PVT'!$A$3,"Joint Type","SW","Stamp Number",G30)</f>
        <v>#REF!</v>
      </c>
      <c r="CI30" s="8" t="e">
        <f>GETPIVOTDATA("Count of RT DATE",'50% PVT'!$A$3,"Joint Type","SW","Stamp Number",G30)</f>
        <v>#REF!</v>
      </c>
      <c r="CJ30" s="8" t="e">
        <f>GETPIVOTDATA("Count of RT Rejected",'50% PVT'!$A$3,"Joint Type","SW","Stamp Number",G30)</f>
        <v>#REF!</v>
      </c>
      <c r="CK30" s="11" t="e">
        <f t="shared" si="13"/>
        <v>#REF!</v>
      </c>
      <c r="CL30" s="8" t="e">
        <f>GETPIVOTDATA("Count of PT / MT Final",'50% PVT'!$A$3,"Joint Type","SW","Stamp Number",G30)</f>
        <v>#REF!</v>
      </c>
      <c r="CM30" s="8" t="e">
        <f t="shared" si="29"/>
        <v>#REF!</v>
      </c>
      <c r="CN30" s="8" t="e">
        <f>GETPIVOTDATA("Count of Brinnel Complete",'50% PVT'!$A$3,"Joint Type","SW","Stamp Number",G30)</f>
        <v>#REF!</v>
      </c>
      <c r="CO30" s="8" t="e">
        <f t="shared" si="30"/>
        <v>#REF!</v>
      </c>
      <c r="CP30" s="8" t="e">
        <f>GETPIVOTDATA("Count of Weld Number",'50% PVT'!$A$3,"Joint Type","O-Let","Stamp Number",G30)</f>
        <v>#REF!</v>
      </c>
      <c r="CQ30" s="8" t="e">
        <f>GETPIVOTDATA("Count of PT / MT Final",'50% PVT'!$A$3,"Joint Type","O-Let","Stamp Number",G30)</f>
        <v>#REF!</v>
      </c>
      <c r="CR30" s="4" t="e">
        <f t="shared" si="31"/>
        <v>#REF!</v>
      </c>
      <c r="CS30" s="8" t="e">
        <f>GETPIVOTDATA("Count of Weld Number",'50% PVT'!$A$3,"Joint Type","Fillet","Stamp Number",G30)</f>
        <v>#REF!</v>
      </c>
      <c r="CT30" s="8" t="e">
        <f>GETPIVOTDATA("Count of PT / MT Final",'50% PVT'!$A$3,"Joint Type","Fillet","Stamp Number",G30)</f>
        <v>#REF!</v>
      </c>
      <c r="CU30" s="78" t="e">
        <f t="shared" si="32"/>
        <v>#REF!</v>
      </c>
      <c r="CV30" s="87" t="e">
        <f>GETPIVOTDATA("Count of Weld Number",'100% PVT'!$A$3,"Joint Type","BW","Stamp Number",G30)</f>
        <v>#REF!</v>
      </c>
      <c r="CW30" s="8" t="e">
        <f>GETPIVOTDATA("Count of RT DATE",'100% PVT'!$A$3,"Joint Type","BW","Stamp Number",G30)</f>
        <v>#REF!</v>
      </c>
      <c r="CX30" s="8" t="e">
        <f>GETPIVOTDATA("Count of RT Rejected",'100% PVT'!$A$3,"Joint Type","BW","Stamp Number",G30)</f>
        <v>#REF!</v>
      </c>
      <c r="CY30" s="11" t="e">
        <f t="shared" si="14"/>
        <v>#REF!</v>
      </c>
      <c r="CZ30" s="8" t="e">
        <f>GETPIVOTDATA("Count of Brinnel Complete",'100% PVT'!$A$3,"Joint Type","BW","Stamp Number",G30)</f>
        <v>#REF!</v>
      </c>
      <c r="DA30" s="11" t="e">
        <f t="shared" si="42"/>
        <v>#REF!</v>
      </c>
      <c r="DB30" s="8" t="e">
        <f>GETPIVOTDATA("Count of Weld Number",'100% PVT'!$A$3,"Joint Type","SW","Stamp Number",G30)</f>
        <v>#REF!</v>
      </c>
      <c r="DC30" s="8" t="e">
        <f>GETPIVOTDATA("Count of RT DATE",'100% PVT'!$A$3,"Joint Type","SW","Stamp Number",G30)</f>
        <v>#REF!</v>
      </c>
      <c r="DD30" s="8" t="e">
        <f>GETPIVOTDATA("Count of RT Rejected",'100% PVT'!$A$3,"Joint Type","SW","Stamp Number",G30)</f>
        <v>#REF!</v>
      </c>
      <c r="DE30" s="11" t="e">
        <f t="shared" si="15"/>
        <v>#REF!</v>
      </c>
      <c r="DF30" s="8" t="e">
        <f>GETPIVOTDATA("Count of PT / MT Final",'100% PVT'!$A$3,"Joint Type","SW","Stamp Number",G30)</f>
        <v>#REF!</v>
      </c>
      <c r="DG30" s="11" t="e">
        <f t="shared" si="43"/>
        <v>#REF!</v>
      </c>
      <c r="DH30" s="8" t="e">
        <f>GETPIVOTDATA("Count of Brinnel Complete",'100% PVT'!$A$3,"Joint Type","SW","Stamp Number",G30)</f>
        <v>#REF!</v>
      </c>
      <c r="DI30" s="11" t="e">
        <f t="shared" si="44"/>
        <v>#REF!</v>
      </c>
      <c r="DJ30" s="8" t="e">
        <f>GETPIVOTDATA("Count of Weld Number",'100% PVT'!$A$3,"Joint Type","O-Let","Stamp Number",G30)</f>
        <v>#REF!</v>
      </c>
      <c r="DK30" s="8" t="e">
        <f>GETPIVOTDATA("Count of PT / MT Final",'100% PVT'!$A$3,"Joint Type","O-Let","Stamp Number",G30)</f>
        <v>#REF!</v>
      </c>
      <c r="DL30" s="11" t="e">
        <f t="shared" si="45"/>
        <v>#REF!</v>
      </c>
      <c r="DM30" s="8" t="e">
        <f>GETPIVOTDATA("Count of Weld Number",'100% PVT'!$A$3,"Joint Type","Fillet","Stamp Number",G30)</f>
        <v>#REF!</v>
      </c>
      <c r="DN30" s="8" t="e">
        <f>GETPIVOTDATA("Count of PT / MT Final",'100% PVT'!$A$3,"Joint Type","Fillet","Stamp Number",G30)</f>
        <v>#REF!</v>
      </c>
      <c r="DO30" s="10" t="e">
        <f t="shared" si="46"/>
        <v>#REF!</v>
      </c>
      <c r="DP30" s="124"/>
      <c r="DQ30" s="124"/>
      <c r="DR30" s="124"/>
      <c r="DS30" s="124"/>
      <c r="DT30" s="124"/>
      <c r="DU30" s="124"/>
      <c r="DV30" s="124"/>
      <c r="DW30" s="124"/>
      <c r="DX30" s="124"/>
      <c r="DY30" s="124"/>
      <c r="DZ30" s="124"/>
      <c r="EA30" s="124"/>
      <c r="EB30" s="124"/>
      <c r="EC30" s="124"/>
      <c r="ED30" s="124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4"/>
      <c r="EP30" s="124"/>
      <c r="EQ30" s="124"/>
    </row>
    <row r="31" spans="1:147" s="48" customFormat="1" ht="12.75" hidden="1" customHeight="1">
      <c r="A31" s="124"/>
      <c r="B31" s="3" t="s">
        <v>31</v>
      </c>
      <c r="C31" s="1"/>
      <c r="D31" s="1" t="str">
        <f t="shared" si="0"/>
        <v>Yes</v>
      </c>
      <c r="E31" s="1"/>
      <c r="F31" s="42">
        <f>'WELDER ROSTER'!B29</f>
        <v>0</v>
      </c>
      <c r="G31" s="99">
        <f>'WELDER ROSTER'!C29</f>
        <v>0</v>
      </c>
      <c r="H31" s="9" t="e">
        <f>GETPIVOTDATA("Count of Weld Number",'5% PVT'!$A$3,"Joint Type","BW","Stamp Number",G31)</f>
        <v>#REF!</v>
      </c>
      <c r="I31" s="8" t="e">
        <f>GETPIVOTDATA("Count of RT DATE",'5% PVT'!$A$4,"Joint Type","BW","Stamp Number",G31)</f>
        <v>#REF!</v>
      </c>
      <c r="J31" s="8" t="e">
        <f>GETPIVOTDATA("Count of RT Rejected",'5% PVT'!$A$4,"Joint Type","BW","Stamp Number",G31)</f>
        <v>#REF!</v>
      </c>
      <c r="K31" s="11" t="e">
        <f t="shared" si="1"/>
        <v>#REF!</v>
      </c>
      <c r="L31" s="8" t="e">
        <f>GETPIVOTDATA("Count of Weld Number",'5% PVT'!$A$3,"Joint Type","Fillet","Stamp Number",G31)</f>
        <v>#REF!</v>
      </c>
      <c r="M31" s="8" t="e">
        <f>GETPIVOTDATA("Count of PT / MT Final",'5% PVT'!$A$3,"Joint Type","Fillet","Stamp Number",G31)</f>
        <v>#REF!</v>
      </c>
      <c r="N31" s="11" t="e">
        <f t="shared" si="38"/>
        <v>#REF!</v>
      </c>
      <c r="O31" s="8" t="e">
        <f>GETPIVOTDATA("Count of Weld Number",'5% PVT'!$A$4,"Joint Type","SW","Stamp Number",G31)</f>
        <v>#REF!</v>
      </c>
      <c r="P31" s="8" t="e">
        <f>GETPIVOTDATA("Count of RT DATE",'5% PVT'!$A$4,"Joint Type","SW","Stamp Number",G31)</f>
        <v>#REF!</v>
      </c>
      <c r="Q31" s="8" t="e">
        <f>GETPIVOTDATA("Count of RT Rejected",'5% PVT'!$A$4,"Joint Type","O-Let","Stamp Number",G31)</f>
        <v>#REF!</v>
      </c>
      <c r="R31" s="11" t="e">
        <f t="shared" si="2"/>
        <v>#REF!</v>
      </c>
      <c r="S31" s="8" t="e">
        <f>GETPIVOTDATA("Count of PT / MT Final",'5% PVT'!$A$3,"Joint Type","SW","Stamp Number",G31)</f>
        <v>#REF!</v>
      </c>
      <c r="T31" s="11" t="e">
        <f t="shared" si="39"/>
        <v>#REF!</v>
      </c>
      <c r="U31" s="8" t="e">
        <f>GETPIVOTDATA("Count of Weld Number",'5% PVT'!$A$3,"Joint Type","O-Let","Stamp Number",G31)</f>
        <v>#REF!</v>
      </c>
      <c r="V31" s="8" t="e">
        <f>GETPIVOTDATA("Count of PT / MT Final",'5% PVT'!$A$3,"Joint Type","O-Let","Stamp Number",G31)</f>
        <v>#REF!</v>
      </c>
      <c r="W31" s="10" t="e">
        <f t="shared" si="40"/>
        <v>#REF!</v>
      </c>
      <c r="X31" s="87" t="e">
        <f>GETPIVOTDATA("Count of Weld Number",'10% PVT'!$A$3,"Joint Type","BW","Stamp Number",G31)</f>
        <v>#REF!</v>
      </c>
      <c r="Y31" s="8" t="e">
        <f>GETPIVOTDATA("Count of RT DATE",'10% PVT'!$A$3,"Joint Type","BW","Stamp Number",G31)</f>
        <v>#REF!</v>
      </c>
      <c r="Z31" s="8" t="e">
        <f>GETPIVOTDATA("Count of RT Rejected",'10% PVT'!$A$3,"Joint Type","BW","Stamp Number",G31)</f>
        <v>#REF!</v>
      </c>
      <c r="AA31" s="4" t="e">
        <f t="shared" si="3"/>
        <v>#REF!</v>
      </c>
      <c r="AB31" s="8" t="e">
        <f>GETPIVOTDATA("Count of Weld Number",'10% PVT'!$A$3,"Joint Type","Fillet","Stamp Number",G31)</f>
        <v>#REF!</v>
      </c>
      <c r="AC31" s="8" t="e">
        <f>GETPIVOTDATA("Count of PT / MT Final",'10% PVT'!$A$3,"Joint Type","Fillet","Stamp Number",G31)</f>
        <v>#REF!</v>
      </c>
      <c r="AD31" s="4" t="e">
        <f t="shared" si="4"/>
        <v>#REF!</v>
      </c>
      <c r="AE31" s="8" t="e">
        <f>GETPIVOTDATA("Count of Weld Number",'10% PVT'!$A$4,"Joint Type","SW","Stamp Number",G31)</f>
        <v>#REF!</v>
      </c>
      <c r="AF31" s="8" t="e">
        <f>GETPIVOTDATA("Count of RT DATE",'10% PVT'!$A$3,"Joint Type","SW","Stamp Number",G31)</f>
        <v>#REF!</v>
      </c>
      <c r="AG31" s="8" t="e">
        <f>GETPIVOTDATA("Count of RT Rejected",'10% PVT'!$A$3,"Joint Type","SW","Stamp Number",G31)</f>
        <v>#REF!</v>
      </c>
      <c r="AH31" s="4" t="e">
        <f t="shared" si="5"/>
        <v>#REF!</v>
      </c>
      <c r="AI31" s="8" t="e">
        <f>GETPIVOTDATA("Count of PT / MT Final",'10% PVT'!$A$3,"Joint Type","SW","Stamp Number",G31)</f>
        <v>#REF!</v>
      </c>
      <c r="AJ31" s="4" t="e">
        <f t="shared" si="6"/>
        <v>#REF!</v>
      </c>
      <c r="AK31" s="8" t="e">
        <f>GETPIVOTDATA("Count of Weld Number",'10% PVT'!$A$3,"Joint Type","O-Let","Stamp Number",G31)</f>
        <v>#REF!</v>
      </c>
      <c r="AL31" s="8" t="e">
        <f>GETPIVOTDATA("Count of PT / MT Final",'10% PVT'!$A$3,"Joint Type","O-Let","Stamp Number",G31)</f>
        <v>#REF!</v>
      </c>
      <c r="AM31" s="78" t="e">
        <f t="shared" si="7"/>
        <v>#REF!</v>
      </c>
      <c r="AN31" s="87" t="e">
        <f>GETPIVOTDATA("Count of Weld Number",'20% PVT'!$A$3,"Joint Type","BW","Stamp Number",G31)</f>
        <v>#REF!</v>
      </c>
      <c r="AO31" s="8" t="e">
        <f>GETPIVOTDATA("Count of RT DATE",'20% PVT'!$A$3,"Joint Type","BW","Stamp Number",G31)</f>
        <v>#REF!</v>
      </c>
      <c r="AP31" s="8" t="e">
        <f>GETPIVOTDATA("Count of RT Rejected",'20% PVT'!$A$3,"Joint Type","BW","Stamp Number",G31)</f>
        <v>#REF!</v>
      </c>
      <c r="AQ31" s="4" t="e">
        <f t="shared" si="8"/>
        <v>#REF!</v>
      </c>
      <c r="AR31" s="8" t="e">
        <f>GETPIVOTDATA("Count of Brinnel Complete",'20% PVT'!$A$3,"Joint Type","BW","Stamp Number",G31)</f>
        <v>#REF!</v>
      </c>
      <c r="AS31" s="4" t="e">
        <f t="shared" si="19"/>
        <v>#REF!</v>
      </c>
      <c r="AT31" s="8" t="e">
        <f>GETPIVOTDATA("Count of Weld Number",'20% PVT'!$A$3,"Joint Type","SW","Stamp Number",G31)</f>
        <v>#REF!</v>
      </c>
      <c r="AU31" s="8" t="e">
        <f>GETPIVOTDATA("Count of RT DATE",'20% PVT'!$A$3,"Joint Type","SW","Stamp Number",G31)</f>
        <v>#REF!</v>
      </c>
      <c r="AV31" s="8" t="e">
        <f>GETPIVOTDATA("Count of RT Rejected",'20% PVT'!$A$3,"Joint Type","SW","Stamp Number",G31)</f>
        <v>#REF!</v>
      </c>
      <c r="AW31" s="4" t="e">
        <f t="shared" si="9"/>
        <v>#REF!</v>
      </c>
      <c r="AX31" s="8" t="e">
        <f>GETPIVOTDATA("Count of PT / MT Final",'20% PVT'!$A$3,"Joint Type","SW","Stamp Number",G31)</f>
        <v>#REF!</v>
      </c>
      <c r="AY31" s="4" t="e">
        <f t="shared" si="20"/>
        <v>#REF!</v>
      </c>
      <c r="AZ31" s="8" t="e">
        <f>GETPIVOTDATA("Count of Brinnel Complete",'20% PVT'!$A$3,"Joint Type","SW","Stamp Number",G31)</f>
        <v>#REF!</v>
      </c>
      <c r="BA31" s="4" t="e">
        <f t="shared" si="21"/>
        <v>#REF!</v>
      </c>
      <c r="BB31" s="8" t="e">
        <f>GETPIVOTDATA("Count of Weld Number",'20% PVT'!$A$3,"Joint Type","O-Let","Stamp Number",G31)</f>
        <v>#REF!</v>
      </c>
      <c r="BC31" s="8" t="e">
        <f>GETPIVOTDATA("Count of PT / MT Final",'20% PVT'!$A$3,"Joint Type","O-Let","Stamp Number",G31)</f>
        <v>#REF!</v>
      </c>
      <c r="BD31" s="4" t="e">
        <f t="shared" si="22"/>
        <v>#REF!</v>
      </c>
      <c r="BE31" s="8" t="e">
        <f>GETPIVOTDATA("Count of Weld Number",'20% PVT'!$A$3,"Joint Type","Fillet","Stamp Number",G31)</f>
        <v>#REF!</v>
      </c>
      <c r="BF31" s="8" t="e">
        <f>GETPIVOTDATA("Count of PT / MT Final",'20% PVT'!$A$3,"Joint Type","Fillet","Stamp Number",G31)</f>
        <v>#REF!</v>
      </c>
      <c r="BG31" s="78" t="e">
        <f t="shared" si="23"/>
        <v>#REF!</v>
      </c>
      <c r="BH31" s="87" t="e">
        <f>GETPIVOTDATA("Count of Weld Number",'25% PVT'!$A$3,"Joint Type","BW","Stamp Number",G31)</f>
        <v>#REF!</v>
      </c>
      <c r="BI31" s="8" t="e">
        <f>GETPIVOTDATA("Count of RT DATE",'25% PVT'!$A$3,"Joint Type","BW","Stamp Number",G31)</f>
        <v>#REF!</v>
      </c>
      <c r="BJ31" s="8" t="e">
        <f>GETPIVOTDATA("Count of RT Rejected",'25% PVT'!$A$3,"Joint Type","BW","Stamp Number",G31)</f>
        <v>#REF!</v>
      </c>
      <c r="BK31" s="11" t="e">
        <f t="shared" si="10"/>
        <v>#REF!</v>
      </c>
      <c r="BL31" s="8" t="e">
        <f>GETPIVOTDATA("Count of Brinnel Complete",'25% PVT'!$A$3,"Joint Type","BW","Stamp Number",G31)</f>
        <v>#REF!</v>
      </c>
      <c r="BM31" s="11" t="e">
        <f t="shared" si="41"/>
        <v>#REF!</v>
      </c>
      <c r="BN31" s="8" t="e">
        <f>GETPIVOTDATA("Count of Weld Number",'25% PVT'!$A$3,"Joint Type","SW","Stamp Number",G31)</f>
        <v>#REF!</v>
      </c>
      <c r="BO31" s="8" t="e">
        <f>GETPIVOTDATA("Count of RT DATE",'25% PVT'!$A$3,"Joint Type","SW","Stamp Number",G31)</f>
        <v>#REF!</v>
      </c>
      <c r="BP31" s="8" t="e">
        <f>GETPIVOTDATA("Count of RT Rejected",'25% PVT'!$A$3,"Joint Type","SW","Stamp Number",G31)</f>
        <v>#REF!</v>
      </c>
      <c r="BQ31" s="11" t="e">
        <f t="shared" si="11"/>
        <v>#REF!</v>
      </c>
      <c r="BR31" s="8" t="e">
        <f>GETPIVOTDATA("Count of PT / MT Final",'25% PVT'!$A$3,"Joint Type","SW","Stamp Number",G31)</f>
        <v>#REF!</v>
      </c>
      <c r="BS31" s="11" t="e">
        <f t="shared" si="47"/>
        <v>#REF!</v>
      </c>
      <c r="BT31" s="8" t="e">
        <f>GETPIVOTDATA("Count of Brinnel Complete",'25% PVT'!$A$3,"Joint Type","SW","Stamp Number",G31)</f>
        <v>#REF!</v>
      </c>
      <c r="BU31" s="11" t="e">
        <f t="shared" si="25"/>
        <v>#REF!</v>
      </c>
      <c r="BV31" s="8" t="e">
        <f>GETPIVOTDATA("Count of Weld Number",'25% PVT'!$A$3,"Joint Type","O-Let","Stamp Number",G31)</f>
        <v>#REF!</v>
      </c>
      <c r="BW31" s="8" t="e">
        <f>GETPIVOTDATA("Count of PT / MT Final",'25% PVT'!$A$3,"Joint Type","O-Let","Stamp Number",G31)</f>
        <v>#REF!</v>
      </c>
      <c r="BX31" s="11" t="e">
        <f t="shared" si="26"/>
        <v>#REF!</v>
      </c>
      <c r="BY31" s="8" t="e">
        <f>GETPIVOTDATA("Count of Weld Number",'25% PVT'!$A$3,"Joint Type","Fillet","Stamp Number",G31)</f>
        <v>#REF!</v>
      </c>
      <c r="BZ31" s="8" t="e">
        <f>GETPIVOTDATA("Count of PT / MT Final",'25% PVT'!$A$3,"Joint Type","Fillet","Stamp Number",G31)</f>
        <v>#REF!</v>
      </c>
      <c r="CA31" s="10" t="e">
        <f t="shared" si="27"/>
        <v>#REF!</v>
      </c>
      <c r="CB31" s="87" t="e">
        <f>GETPIVOTDATA("Count of Weld Number",'50% PVT'!$A$3,"Joint Type","BW","Stamp Number",G31)</f>
        <v>#REF!</v>
      </c>
      <c r="CC31" s="8" t="e">
        <f>GETPIVOTDATA("Count of RT DATE",'50% PVT'!$A$3,"Joint Type","BW","Stamp Number",G31)</f>
        <v>#REF!</v>
      </c>
      <c r="CD31" s="8" t="e">
        <f>GETPIVOTDATA("Count of RT Rejected",'50% PVT'!$A$3,"Joint Type","BW","Stamp Number",G31)</f>
        <v>#REF!</v>
      </c>
      <c r="CE31" s="11" t="e">
        <f t="shared" si="12"/>
        <v>#REF!</v>
      </c>
      <c r="CF31" s="8" t="e">
        <f>GETPIVOTDATA("Count of Brinnel Complete",'50% PVT'!$A$3,"Joint Type","BW","Stamp Number",G31)</f>
        <v>#REF!</v>
      </c>
      <c r="CG31" s="8" t="e">
        <f t="shared" si="28"/>
        <v>#REF!</v>
      </c>
      <c r="CH31" s="8" t="e">
        <f>GETPIVOTDATA("Count of Weld Number",'50% PVT'!$A$3,"Joint Type","SW","Stamp Number",G31)</f>
        <v>#REF!</v>
      </c>
      <c r="CI31" s="8" t="e">
        <f>GETPIVOTDATA("Count of RT DATE",'50% PVT'!$A$3,"Joint Type","SW","Stamp Number",G31)</f>
        <v>#REF!</v>
      </c>
      <c r="CJ31" s="8" t="e">
        <f>GETPIVOTDATA("Count of RT Rejected",'50% PVT'!$A$3,"Joint Type","SW","Stamp Number",G31)</f>
        <v>#REF!</v>
      </c>
      <c r="CK31" s="11" t="e">
        <f t="shared" si="13"/>
        <v>#REF!</v>
      </c>
      <c r="CL31" s="8" t="e">
        <f>GETPIVOTDATA("Count of PT / MT Final",'50% PVT'!$A$3,"Joint Type","SW","Stamp Number",G31)</f>
        <v>#REF!</v>
      </c>
      <c r="CM31" s="8" t="e">
        <f t="shared" si="29"/>
        <v>#REF!</v>
      </c>
      <c r="CN31" s="8" t="e">
        <f>GETPIVOTDATA("Count of Brinnel Complete",'50% PVT'!$A$3,"Joint Type","SW","Stamp Number",G31)</f>
        <v>#REF!</v>
      </c>
      <c r="CO31" s="8" t="e">
        <f t="shared" si="30"/>
        <v>#REF!</v>
      </c>
      <c r="CP31" s="8" t="e">
        <f>GETPIVOTDATA("Count of Weld Number",'50% PVT'!$A$3,"Joint Type","O-Let","Stamp Number",G31)</f>
        <v>#REF!</v>
      </c>
      <c r="CQ31" s="8" t="e">
        <f>GETPIVOTDATA("Count of PT / MT Final",'50% PVT'!$A$3,"Joint Type","O-Let","Stamp Number",G31)</f>
        <v>#REF!</v>
      </c>
      <c r="CR31" s="4" t="e">
        <f t="shared" si="31"/>
        <v>#REF!</v>
      </c>
      <c r="CS31" s="8" t="e">
        <f>GETPIVOTDATA("Count of Weld Number",'50% PVT'!$A$3,"Joint Type","Fillet","Stamp Number",G31)</f>
        <v>#REF!</v>
      </c>
      <c r="CT31" s="8" t="e">
        <f>GETPIVOTDATA("Count of PT / MT Final",'50% PVT'!$A$3,"Joint Type","Fillet","Stamp Number",G31)</f>
        <v>#REF!</v>
      </c>
      <c r="CU31" s="78" t="e">
        <f t="shared" si="32"/>
        <v>#REF!</v>
      </c>
      <c r="CV31" s="87" t="e">
        <f>GETPIVOTDATA("Count of Weld Number",'100% PVT'!$A$3,"Joint Type","BW","Stamp Number",G31)</f>
        <v>#REF!</v>
      </c>
      <c r="CW31" s="8" t="e">
        <f>GETPIVOTDATA("Count of RT DATE",'100% PVT'!$A$3,"Joint Type","BW","Stamp Number",G31)</f>
        <v>#REF!</v>
      </c>
      <c r="CX31" s="8" t="e">
        <f>GETPIVOTDATA("Count of RT Rejected",'100% PVT'!$A$3,"Joint Type","BW","Stamp Number",G31)</f>
        <v>#REF!</v>
      </c>
      <c r="CY31" s="11" t="e">
        <f t="shared" si="14"/>
        <v>#REF!</v>
      </c>
      <c r="CZ31" s="8" t="e">
        <f>GETPIVOTDATA("Count of Brinnel Complete",'100% PVT'!$A$3,"Joint Type","BW","Stamp Number",G31)</f>
        <v>#REF!</v>
      </c>
      <c r="DA31" s="11" t="e">
        <f t="shared" si="42"/>
        <v>#REF!</v>
      </c>
      <c r="DB31" s="8" t="e">
        <f>GETPIVOTDATA("Count of Weld Number",'100% PVT'!$A$3,"Joint Type","SW","Stamp Number",G31)</f>
        <v>#REF!</v>
      </c>
      <c r="DC31" s="8" t="e">
        <f>GETPIVOTDATA("Count of RT DATE",'100% PVT'!$A$3,"Joint Type","SW","Stamp Number",G31)</f>
        <v>#REF!</v>
      </c>
      <c r="DD31" s="8" t="e">
        <f>GETPIVOTDATA("Count of RT Rejected",'100% PVT'!$A$3,"Joint Type","SW","Stamp Number",G31)</f>
        <v>#REF!</v>
      </c>
      <c r="DE31" s="11" t="e">
        <f t="shared" si="15"/>
        <v>#REF!</v>
      </c>
      <c r="DF31" s="8" t="e">
        <f>GETPIVOTDATA("Count of PT / MT Final",'100% PVT'!$A$3,"Joint Type","SW","Stamp Number",G31)</f>
        <v>#REF!</v>
      </c>
      <c r="DG31" s="11" t="e">
        <f t="shared" si="43"/>
        <v>#REF!</v>
      </c>
      <c r="DH31" s="8" t="e">
        <f>GETPIVOTDATA("Count of Brinnel Complete",'100% PVT'!$A$3,"Joint Type","SW","Stamp Number",G31)</f>
        <v>#REF!</v>
      </c>
      <c r="DI31" s="11" t="e">
        <f t="shared" si="44"/>
        <v>#REF!</v>
      </c>
      <c r="DJ31" s="8" t="e">
        <f>GETPIVOTDATA("Count of Weld Number",'100% PVT'!$A$3,"Joint Type","O-Let","Stamp Number",G31)</f>
        <v>#REF!</v>
      </c>
      <c r="DK31" s="8" t="e">
        <f>GETPIVOTDATA("Count of PT / MT Final",'100% PVT'!$A$3,"Joint Type","O-Let","Stamp Number",G31)</f>
        <v>#REF!</v>
      </c>
      <c r="DL31" s="11" t="e">
        <f t="shared" si="45"/>
        <v>#REF!</v>
      </c>
      <c r="DM31" s="8" t="e">
        <f>GETPIVOTDATA("Count of Weld Number",'100% PVT'!$A$3,"Joint Type","Fillet","Stamp Number",G31)</f>
        <v>#REF!</v>
      </c>
      <c r="DN31" s="8" t="e">
        <f>GETPIVOTDATA("Count of PT / MT Final",'100% PVT'!$A$3,"Joint Type","Fillet","Stamp Number",G31)</f>
        <v>#REF!</v>
      </c>
      <c r="DO31" s="10" t="e">
        <f t="shared" si="46"/>
        <v>#REF!</v>
      </c>
      <c r="DP31" s="124"/>
      <c r="DQ31" s="124"/>
      <c r="DR31" s="124"/>
      <c r="DS31" s="124"/>
      <c r="DT31" s="124"/>
      <c r="DU31" s="124"/>
      <c r="DV31" s="124"/>
      <c r="DW31" s="124"/>
      <c r="DX31" s="124"/>
      <c r="DY31" s="124"/>
      <c r="DZ31" s="124"/>
      <c r="EA31" s="124"/>
      <c r="EB31" s="124"/>
      <c r="EC31" s="124"/>
      <c r="ED31" s="124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4"/>
      <c r="EP31" s="124"/>
      <c r="EQ31" s="124"/>
    </row>
    <row r="32" spans="1:147" s="48" customFormat="1" ht="12.75" hidden="1" customHeight="1">
      <c r="A32" s="124"/>
      <c r="B32" s="3" t="s">
        <v>31</v>
      </c>
      <c r="C32" s="1"/>
      <c r="D32" s="1" t="str">
        <f t="shared" si="0"/>
        <v>Yes</v>
      </c>
      <c r="E32" s="1"/>
      <c r="F32" s="42">
        <f>'WELDER ROSTER'!B30</f>
        <v>0</v>
      </c>
      <c r="G32" s="99">
        <f>'WELDER ROSTER'!C30</f>
        <v>0</v>
      </c>
      <c r="H32" s="9" t="e">
        <f>GETPIVOTDATA("Count of Weld Number",'5% PVT'!$A$3,"Joint Type","BW","Stamp Number",G32)</f>
        <v>#REF!</v>
      </c>
      <c r="I32" s="8" t="e">
        <f>GETPIVOTDATA("Count of RT DATE",'5% PVT'!$A$4,"Joint Type","BW","Stamp Number",G32)</f>
        <v>#REF!</v>
      </c>
      <c r="J32" s="8" t="e">
        <f>GETPIVOTDATA("Count of RT Rejected",'5% PVT'!$A$4,"Joint Type","BW","Stamp Number",G32)</f>
        <v>#REF!</v>
      </c>
      <c r="K32" s="11" t="e">
        <f t="shared" si="1"/>
        <v>#REF!</v>
      </c>
      <c r="L32" s="8" t="e">
        <f>GETPIVOTDATA("Count of Weld Number",'5% PVT'!$A$3,"Joint Type","Fillet","Stamp Number",G32)</f>
        <v>#REF!</v>
      </c>
      <c r="M32" s="8" t="e">
        <f>GETPIVOTDATA("Count of PT / MT Final",'5% PVT'!$A$3,"Joint Type","Fillet","Stamp Number",G32)</f>
        <v>#REF!</v>
      </c>
      <c r="N32" s="11" t="e">
        <f t="shared" si="38"/>
        <v>#REF!</v>
      </c>
      <c r="O32" s="8" t="e">
        <f>GETPIVOTDATA("Count of Weld Number",'5% PVT'!$A$4,"Joint Type","SW","Stamp Number",G32)</f>
        <v>#REF!</v>
      </c>
      <c r="P32" s="8" t="e">
        <f>GETPIVOTDATA("Count of RT DATE",'5% PVT'!$A$4,"Joint Type","SW","Stamp Number",G32)</f>
        <v>#REF!</v>
      </c>
      <c r="Q32" s="8" t="e">
        <f>GETPIVOTDATA("Count of RT Rejected",'5% PVT'!$A$4,"Joint Type","O-Let","Stamp Number",G32)</f>
        <v>#REF!</v>
      </c>
      <c r="R32" s="11" t="e">
        <f t="shared" si="2"/>
        <v>#REF!</v>
      </c>
      <c r="S32" s="8" t="e">
        <f>GETPIVOTDATA("Count of PT / MT Final",'5% PVT'!$A$3,"Joint Type","SW","Stamp Number",G32)</f>
        <v>#REF!</v>
      </c>
      <c r="T32" s="11" t="e">
        <f t="shared" si="39"/>
        <v>#REF!</v>
      </c>
      <c r="U32" s="8" t="e">
        <f>GETPIVOTDATA("Count of Weld Number",'5% PVT'!$A$3,"Joint Type","O-Let","Stamp Number",G32)</f>
        <v>#REF!</v>
      </c>
      <c r="V32" s="8" t="e">
        <f>GETPIVOTDATA("Count of PT / MT Final",'5% PVT'!$A$3,"Joint Type","O-Let","Stamp Number",G32)</f>
        <v>#REF!</v>
      </c>
      <c r="W32" s="10" t="e">
        <f t="shared" si="40"/>
        <v>#REF!</v>
      </c>
      <c r="X32" s="87" t="e">
        <f>GETPIVOTDATA("Count of Weld Number",'10% PVT'!$A$3,"Joint Type","BW","Stamp Number",G32)</f>
        <v>#REF!</v>
      </c>
      <c r="Y32" s="8" t="e">
        <f>GETPIVOTDATA("Count of RT DATE",'10% PVT'!$A$3,"Joint Type","BW","Stamp Number",G32)</f>
        <v>#REF!</v>
      </c>
      <c r="Z32" s="8" t="e">
        <f>GETPIVOTDATA("Count of RT Rejected",'10% PVT'!$A$3,"Joint Type","BW","Stamp Number",G32)</f>
        <v>#REF!</v>
      </c>
      <c r="AA32" s="4" t="e">
        <f t="shared" si="3"/>
        <v>#REF!</v>
      </c>
      <c r="AB32" s="8" t="e">
        <f>GETPIVOTDATA("Count of Weld Number",'10% PVT'!$A$3,"Joint Type","Fillet","Stamp Number",G32)</f>
        <v>#REF!</v>
      </c>
      <c r="AC32" s="8" t="e">
        <f>GETPIVOTDATA("Count of PT / MT Final",'10% PVT'!$A$3,"Joint Type","Fillet","Stamp Number",G32)</f>
        <v>#REF!</v>
      </c>
      <c r="AD32" s="4" t="e">
        <f t="shared" si="4"/>
        <v>#REF!</v>
      </c>
      <c r="AE32" s="8" t="e">
        <f>GETPIVOTDATA("Count of Weld Number",'10% PVT'!$A$4,"Joint Type","SW","Stamp Number",G32)</f>
        <v>#REF!</v>
      </c>
      <c r="AF32" s="8" t="e">
        <f>GETPIVOTDATA("Count of RT DATE",'10% PVT'!$A$3,"Joint Type","SW","Stamp Number",G32)</f>
        <v>#REF!</v>
      </c>
      <c r="AG32" s="8" t="e">
        <f>GETPIVOTDATA("Count of RT Rejected",'10% PVT'!$A$3,"Joint Type","SW","Stamp Number",G32)</f>
        <v>#REF!</v>
      </c>
      <c r="AH32" s="4" t="e">
        <f t="shared" si="5"/>
        <v>#REF!</v>
      </c>
      <c r="AI32" s="8" t="e">
        <f>GETPIVOTDATA("Count of PT / MT Final",'10% PVT'!$A$3,"Joint Type","SW","Stamp Number",G32)</f>
        <v>#REF!</v>
      </c>
      <c r="AJ32" s="4" t="e">
        <f t="shared" si="6"/>
        <v>#REF!</v>
      </c>
      <c r="AK32" s="8" t="e">
        <f>GETPIVOTDATA("Count of Weld Number",'10% PVT'!$A$3,"Joint Type","O-Let","Stamp Number",G32)</f>
        <v>#REF!</v>
      </c>
      <c r="AL32" s="8" t="e">
        <f>GETPIVOTDATA("Count of PT / MT Final",'10% PVT'!$A$3,"Joint Type","O-Let","Stamp Number",G32)</f>
        <v>#REF!</v>
      </c>
      <c r="AM32" s="78" t="e">
        <f t="shared" si="7"/>
        <v>#REF!</v>
      </c>
      <c r="AN32" s="87" t="e">
        <f>GETPIVOTDATA("Count of Weld Number",'20% PVT'!$A$3,"Joint Type","BW","Stamp Number",G32)</f>
        <v>#REF!</v>
      </c>
      <c r="AO32" s="8" t="e">
        <f>GETPIVOTDATA("Count of RT DATE",'20% PVT'!$A$3,"Joint Type","BW","Stamp Number",G32)</f>
        <v>#REF!</v>
      </c>
      <c r="AP32" s="8" t="e">
        <f>GETPIVOTDATA("Count of RT Rejected",'20% PVT'!$A$3,"Joint Type","BW","Stamp Number",G32)</f>
        <v>#REF!</v>
      </c>
      <c r="AQ32" s="4" t="e">
        <f t="shared" si="8"/>
        <v>#REF!</v>
      </c>
      <c r="AR32" s="8" t="e">
        <f>GETPIVOTDATA("Count of Brinnel Complete",'20% PVT'!$A$3,"Joint Type","BW","Stamp Number",G32)</f>
        <v>#REF!</v>
      </c>
      <c r="AS32" s="4" t="e">
        <f t="shared" si="19"/>
        <v>#REF!</v>
      </c>
      <c r="AT32" s="8" t="e">
        <f>GETPIVOTDATA("Count of Weld Number",'20% PVT'!$A$3,"Joint Type","SW","Stamp Number",G32)</f>
        <v>#REF!</v>
      </c>
      <c r="AU32" s="8" t="e">
        <f>GETPIVOTDATA("Count of RT DATE",'20% PVT'!$A$3,"Joint Type","SW","Stamp Number",G32)</f>
        <v>#REF!</v>
      </c>
      <c r="AV32" s="8" t="e">
        <f>GETPIVOTDATA("Count of RT Rejected",'20% PVT'!$A$3,"Joint Type","SW","Stamp Number",G32)</f>
        <v>#REF!</v>
      </c>
      <c r="AW32" s="4" t="e">
        <f t="shared" si="9"/>
        <v>#REF!</v>
      </c>
      <c r="AX32" s="8" t="e">
        <f>GETPIVOTDATA("Count of PT / MT Final",'20% PVT'!$A$3,"Joint Type","SW","Stamp Number",G32)</f>
        <v>#REF!</v>
      </c>
      <c r="AY32" s="4" t="e">
        <f t="shared" si="20"/>
        <v>#REF!</v>
      </c>
      <c r="AZ32" s="8" t="e">
        <f>GETPIVOTDATA("Count of Brinnel Complete",'20% PVT'!$A$3,"Joint Type","SW","Stamp Number",G32)</f>
        <v>#REF!</v>
      </c>
      <c r="BA32" s="4" t="e">
        <f t="shared" si="21"/>
        <v>#REF!</v>
      </c>
      <c r="BB32" s="8" t="e">
        <f>GETPIVOTDATA("Count of Weld Number",'20% PVT'!$A$3,"Joint Type","O-Let","Stamp Number",G32)</f>
        <v>#REF!</v>
      </c>
      <c r="BC32" s="8" t="e">
        <f>GETPIVOTDATA("Count of PT / MT Final",'20% PVT'!$A$3,"Joint Type","O-Let","Stamp Number",G32)</f>
        <v>#REF!</v>
      </c>
      <c r="BD32" s="4" t="e">
        <f t="shared" si="22"/>
        <v>#REF!</v>
      </c>
      <c r="BE32" s="8" t="e">
        <f>GETPIVOTDATA("Count of Weld Number",'20% PVT'!$A$3,"Joint Type","Fillet","Stamp Number",G32)</f>
        <v>#REF!</v>
      </c>
      <c r="BF32" s="8" t="e">
        <f>GETPIVOTDATA("Count of PT / MT Final",'20% PVT'!$A$3,"Joint Type","Fillet","Stamp Number",G32)</f>
        <v>#REF!</v>
      </c>
      <c r="BG32" s="78" t="e">
        <f t="shared" si="23"/>
        <v>#REF!</v>
      </c>
      <c r="BH32" s="87" t="e">
        <f>GETPIVOTDATA("Count of Weld Number",'25% PVT'!$A$3,"Joint Type","BW","Stamp Number",G32)</f>
        <v>#REF!</v>
      </c>
      <c r="BI32" s="8" t="e">
        <f>GETPIVOTDATA("Count of RT DATE",'25% PVT'!$A$3,"Joint Type","BW","Stamp Number",G32)</f>
        <v>#REF!</v>
      </c>
      <c r="BJ32" s="8" t="e">
        <f>GETPIVOTDATA("Count of RT Rejected",'25% PVT'!$A$3,"Joint Type","BW","Stamp Number",G32)</f>
        <v>#REF!</v>
      </c>
      <c r="BK32" s="11" t="e">
        <f t="shared" si="10"/>
        <v>#REF!</v>
      </c>
      <c r="BL32" s="8" t="e">
        <f>GETPIVOTDATA("Count of Brinnel Complete",'25% PVT'!$A$3,"Joint Type","BW","Stamp Number",G32)</f>
        <v>#REF!</v>
      </c>
      <c r="BM32" s="11" t="e">
        <f t="shared" si="41"/>
        <v>#REF!</v>
      </c>
      <c r="BN32" s="8" t="e">
        <f>GETPIVOTDATA("Count of Weld Number",'25% PVT'!$A$3,"Joint Type","SW","Stamp Number",G32)</f>
        <v>#REF!</v>
      </c>
      <c r="BO32" s="8" t="e">
        <f>GETPIVOTDATA("Count of RT DATE",'25% PVT'!$A$3,"Joint Type","SW","Stamp Number",G32)</f>
        <v>#REF!</v>
      </c>
      <c r="BP32" s="8" t="e">
        <f>GETPIVOTDATA("Count of RT Rejected",'25% PVT'!$A$3,"Joint Type","SW","Stamp Number",G32)</f>
        <v>#REF!</v>
      </c>
      <c r="BQ32" s="11" t="e">
        <f t="shared" si="11"/>
        <v>#REF!</v>
      </c>
      <c r="BR32" s="8" t="e">
        <f>GETPIVOTDATA("Count of PT / MT Final",'25% PVT'!$A$3,"Joint Type","SW","Stamp Number",G32)</f>
        <v>#REF!</v>
      </c>
      <c r="BS32" s="11" t="e">
        <f t="shared" si="47"/>
        <v>#REF!</v>
      </c>
      <c r="BT32" s="8" t="e">
        <f>GETPIVOTDATA("Count of Brinnel Complete",'25% PVT'!$A$3,"Joint Type","SW","Stamp Number",G32)</f>
        <v>#REF!</v>
      </c>
      <c r="BU32" s="11" t="e">
        <f t="shared" si="25"/>
        <v>#REF!</v>
      </c>
      <c r="BV32" s="8" t="e">
        <f>GETPIVOTDATA("Count of Weld Number",'25% PVT'!$A$3,"Joint Type","O-Let","Stamp Number",G32)</f>
        <v>#REF!</v>
      </c>
      <c r="BW32" s="8" t="e">
        <f>GETPIVOTDATA("Count of PT / MT Final",'25% PVT'!$A$3,"Joint Type","O-Let","Stamp Number",G32)</f>
        <v>#REF!</v>
      </c>
      <c r="BX32" s="11" t="e">
        <f t="shared" si="26"/>
        <v>#REF!</v>
      </c>
      <c r="BY32" s="8" t="e">
        <f>GETPIVOTDATA("Count of Weld Number",'25% PVT'!$A$3,"Joint Type","Fillet","Stamp Number",G32)</f>
        <v>#REF!</v>
      </c>
      <c r="BZ32" s="8" t="e">
        <f>GETPIVOTDATA("Count of PT / MT Final",'25% PVT'!$A$3,"Joint Type","Fillet","Stamp Number",G32)</f>
        <v>#REF!</v>
      </c>
      <c r="CA32" s="10" t="e">
        <f t="shared" si="27"/>
        <v>#REF!</v>
      </c>
      <c r="CB32" s="87" t="e">
        <f>GETPIVOTDATA("Count of Weld Number",'50% PVT'!$A$3,"Joint Type","BW","Stamp Number",G32)</f>
        <v>#REF!</v>
      </c>
      <c r="CC32" s="8" t="e">
        <f>GETPIVOTDATA("Count of RT DATE",'50% PVT'!$A$3,"Joint Type","BW","Stamp Number",G32)</f>
        <v>#REF!</v>
      </c>
      <c r="CD32" s="8" t="e">
        <f>GETPIVOTDATA("Count of RT Rejected",'50% PVT'!$A$3,"Joint Type","BW","Stamp Number",G32)</f>
        <v>#REF!</v>
      </c>
      <c r="CE32" s="11" t="e">
        <f t="shared" si="12"/>
        <v>#REF!</v>
      </c>
      <c r="CF32" s="8" t="e">
        <f>GETPIVOTDATA("Count of Brinnel Complete",'50% PVT'!$A$3,"Joint Type","BW","Stamp Number",G32)</f>
        <v>#REF!</v>
      </c>
      <c r="CG32" s="8" t="e">
        <f t="shared" si="28"/>
        <v>#REF!</v>
      </c>
      <c r="CH32" s="8" t="e">
        <f>GETPIVOTDATA("Count of Weld Number",'50% PVT'!$A$3,"Joint Type","SW","Stamp Number",G32)</f>
        <v>#REF!</v>
      </c>
      <c r="CI32" s="8" t="e">
        <f>GETPIVOTDATA("Count of RT DATE",'50% PVT'!$A$3,"Joint Type","SW","Stamp Number",G32)</f>
        <v>#REF!</v>
      </c>
      <c r="CJ32" s="8" t="e">
        <f>GETPIVOTDATA("Count of RT Rejected",'50% PVT'!$A$3,"Joint Type","SW","Stamp Number",G32)</f>
        <v>#REF!</v>
      </c>
      <c r="CK32" s="11" t="e">
        <f t="shared" si="13"/>
        <v>#REF!</v>
      </c>
      <c r="CL32" s="8" t="e">
        <f>GETPIVOTDATA("Count of PT / MT Final",'50% PVT'!$A$3,"Joint Type","SW","Stamp Number",G32)</f>
        <v>#REF!</v>
      </c>
      <c r="CM32" s="8" t="e">
        <f t="shared" si="29"/>
        <v>#REF!</v>
      </c>
      <c r="CN32" s="8" t="e">
        <f>GETPIVOTDATA("Count of Brinnel Complete",'50% PVT'!$A$3,"Joint Type","SW","Stamp Number",G32)</f>
        <v>#REF!</v>
      </c>
      <c r="CO32" s="8" t="e">
        <f t="shared" si="30"/>
        <v>#REF!</v>
      </c>
      <c r="CP32" s="8" t="e">
        <f>GETPIVOTDATA("Count of Weld Number",'50% PVT'!$A$3,"Joint Type","O-Let","Stamp Number",G32)</f>
        <v>#REF!</v>
      </c>
      <c r="CQ32" s="8" t="e">
        <f>GETPIVOTDATA("Count of PT / MT Final",'50% PVT'!$A$3,"Joint Type","O-Let","Stamp Number",G32)</f>
        <v>#REF!</v>
      </c>
      <c r="CR32" s="4" t="e">
        <f t="shared" si="31"/>
        <v>#REF!</v>
      </c>
      <c r="CS32" s="8" t="e">
        <f>GETPIVOTDATA("Count of Weld Number",'50% PVT'!$A$3,"Joint Type","Fillet","Stamp Number",G32)</f>
        <v>#REF!</v>
      </c>
      <c r="CT32" s="8" t="e">
        <f>GETPIVOTDATA("Count of PT / MT Final",'50% PVT'!$A$3,"Joint Type","Fillet","Stamp Number",G32)</f>
        <v>#REF!</v>
      </c>
      <c r="CU32" s="78" t="e">
        <f t="shared" si="32"/>
        <v>#REF!</v>
      </c>
      <c r="CV32" s="87" t="e">
        <f>GETPIVOTDATA("Count of Weld Number",'100% PVT'!$A$3,"Joint Type","BW","Stamp Number",G32)</f>
        <v>#REF!</v>
      </c>
      <c r="CW32" s="8" t="e">
        <f>GETPIVOTDATA("Count of RT DATE",'100% PVT'!$A$3,"Joint Type","BW","Stamp Number",G32)</f>
        <v>#REF!</v>
      </c>
      <c r="CX32" s="8" t="e">
        <f>GETPIVOTDATA("Count of RT Rejected",'100% PVT'!$A$3,"Joint Type","BW","Stamp Number",G32)</f>
        <v>#REF!</v>
      </c>
      <c r="CY32" s="11" t="e">
        <f t="shared" si="14"/>
        <v>#REF!</v>
      </c>
      <c r="CZ32" s="8" t="e">
        <f>GETPIVOTDATA("Count of Brinnel Complete",'100% PVT'!$A$3,"Joint Type","BW","Stamp Number",G32)</f>
        <v>#REF!</v>
      </c>
      <c r="DA32" s="11" t="e">
        <f t="shared" si="42"/>
        <v>#REF!</v>
      </c>
      <c r="DB32" s="8" t="e">
        <f>GETPIVOTDATA("Count of Weld Number",'100% PVT'!$A$3,"Joint Type","SW","Stamp Number",G32)</f>
        <v>#REF!</v>
      </c>
      <c r="DC32" s="8" t="e">
        <f>GETPIVOTDATA("Count of RT DATE",'100% PVT'!$A$3,"Joint Type","SW","Stamp Number",G32)</f>
        <v>#REF!</v>
      </c>
      <c r="DD32" s="8" t="e">
        <f>GETPIVOTDATA("Count of RT Rejected",'100% PVT'!$A$3,"Joint Type","SW","Stamp Number",G32)</f>
        <v>#REF!</v>
      </c>
      <c r="DE32" s="11" t="e">
        <f t="shared" si="15"/>
        <v>#REF!</v>
      </c>
      <c r="DF32" s="8" t="e">
        <f>GETPIVOTDATA("Count of PT / MT Final",'100% PVT'!$A$3,"Joint Type","SW","Stamp Number",G32)</f>
        <v>#REF!</v>
      </c>
      <c r="DG32" s="11" t="e">
        <f t="shared" si="43"/>
        <v>#REF!</v>
      </c>
      <c r="DH32" s="8" t="e">
        <f>GETPIVOTDATA("Count of Brinnel Complete",'100% PVT'!$A$3,"Joint Type","SW","Stamp Number",G32)</f>
        <v>#REF!</v>
      </c>
      <c r="DI32" s="11" t="e">
        <f t="shared" si="44"/>
        <v>#REF!</v>
      </c>
      <c r="DJ32" s="8" t="e">
        <f>GETPIVOTDATA("Count of Weld Number",'100% PVT'!$A$3,"Joint Type","O-Let","Stamp Number",G32)</f>
        <v>#REF!</v>
      </c>
      <c r="DK32" s="8" t="e">
        <f>GETPIVOTDATA("Count of PT / MT Final",'100% PVT'!$A$3,"Joint Type","O-Let","Stamp Number",G32)</f>
        <v>#REF!</v>
      </c>
      <c r="DL32" s="11" t="e">
        <f t="shared" si="45"/>
        <v>#REF!</v>
      </c>
      <c r="DM32" s="8" t="e">
        <f>GETPIVOTDATA("Count of Weld Number",'100% PVT'!$A$3,"Joint Type","Fillet","Stamp Number",G32)</f>
        <v>#REF!</v>
      </c>
      <c r="DN32" s="8" t="e">
        <f>GETPIVOTDATA("Count of PT / MT Final",'100% PVT'!$A$3,"Joint Type","Fillet","Stamp Number",G32)</f>
        <v>#REF!</v>
      </c>
      <c r="DO32" s="10" t="e">
        <f t="shared" si="46"/>
        <v>#REF!</v>
      </c>
      <c r="DP32" s="124"/>
      <c r="DQ32" s="124"/>
      <c r="DR32" s="124"/>
      <c r="DS32" s="124"/>
      <c r="DT32" s="124"/>
      <c r="DU32" s="124"/>
      <c r="DV32" s="124"/>
      <c r="DW32" s="124"/>
      <c r="DX32" s="124"/>
      <c r="DY32" s="124"/>
      <c r="DZ32" s="124"/>
      <c r="EA32" s="124"/>
      <c r="EB32" s="124"/>
      <c r="EC32" s="124"/>
      <c r="ED32" s="124"/>
      <c r="EE32" s="124"/>
      <c r="EF32" s="124"/>
      <c r="EG32" s="124"/>
      <c r="EH32" s="124"/>
      <c r="EI32" s="124"/>
      <c r="EJ32" s="124"/>
      <c r="EK32" s="124"/>
      <c r="EL32" s="124"/>
      <c r="EM32" s="124"/>
      <c r="EN32" s="124"/>
      <c r="EO32" s="124"/>
      <c r="EP32" s="124"/>
      <c r="EQ32" s="124"/>
    </row>
    <row r="33" spans="1:147" s="48" customFormat="1" ht="12.75" hidden="1" customHeight="1">
      <c r="A33" s="124"/>
      <c r="B33" s="3" t="s">
        <v>31</v>
      </c>
      <c r="C33" s="1"/>
      <c r="D33" s="1" t="str">
        <f t="shared" si="0"/>
        <v>Yes</v>
      </c>
      <c r="E33" s="1"/>
      <c r="F33" s="42">
        <f>'WELDER ROSTER'!B31</f>
        <v>0</v>
      </c>
      <c r="G33" s="99">
        <f>'WELDER ROSTER'!C31</f>
        <v>0</v>
      </c>
      <c r="H33" s="9" t="e">
        <f>GETPIVOTDATA("Count of Weld Number",'5% PVT'!$A$3,"Joint Type","BW","Stamp Number",G33)</f>
        <v>#REF!</v>
      </c>
      <c r="I33" s="8" t="e">
        <f>GETPIVOTDATA("Count of RT DATE",'5% PVT'!$A$4,"Joint Type","BW","Stamp Number",G33)</f>
        <v>#REF!</v>
      </c>
      <c r="J33" s="8" t="e">
        <f>GETPIVOTDATA("Count of RT Rejected",'5% PVT'!$A$4,"Joint Type","BW","Stamp Number",G33)</f>
        <v>#REF!</v>
      </c>
      <c r="K33" s="11" t="e">
        <f t="shared" si="1"/>
        <v>#REF!</v>
      </c>
      <c r="L33" s="8" t="e">
        <f>GETPIVOTDATA("Count of Weld Number",'5% PVT'!$A$3,"Joint Type","Fillet","Stamp Number",G33)</f>
        <v>#REF!</v>
      </c>
      <c r="M33" s="8" t="e">
        <f>GETPIVOTDATA("Count of PT / MT Final",'5% PVT'!$A$3,"Joint Type","Fillet","Stamp Number",G33)</f>
        <v>#REF!</v>
      </c>
      <c r="N33" s="11" t="e">
        <f t="shared" si="38"/>
        <v>#REF!</v>
      </c>
      <c r="O33" s="8" t="e">
        <f>GETPIVOTDATA("Count of Weld Number",'5% PVT'!$A$4,"Joint Type","SW","Stamp Number",G33)</f>
        <v>#REF!</v>
      </c>
      <c r="P33" s="8" t="e">
        <f>GETPIVOTDATA("Count of RT DATE",'5% PVT'!$A$4,"Joint Type","SW","Stamp Number",G33)</f>
        <v>#REF!</v>
      </c>
      <c r="Q33" s="8" t="e">
        <f>GETPIVOTDATA("Count of RT Rejected",'5% PVT'!$A$4,"Joint Type","O-Let","Stamp Number",G33)</f>
        <v>#REF!</v>
      </c>
      <c r="R33" s="11" t="e">
        <f t="shared" si="2"/>
        <v>#REF!</v>
      </c>
      <c r="S33" s="8" t="e">
        <f>GETPIVOTDATA("Count of PT / MT Final",'5% PVT'!$A$3,"Joint Type","SW","Stamp Number",G33)</f>
        <v>#REF!</v>
      </c>
      <c r="T33" s="11" t="e">
        <f t="shared" si="39"/>
        <v>#REF!</v>
      </c>
      <c r="U33" s="8" t="e">
        <f>GETPIVOTDATA("Count of Weld Number",'5% PVT'!$A$3,"Joint Type","O-Let","Stamp Number",G33)</f>
        <v>#REF!</v>
      </c>
      <c r="V33" s="8" t="e">
        <f>GETPIVOTDATA("Count of PT / MT Final",'5% PVT'!$A$3,"Joint Type","O-Let","Stamp Number",G33)</f>
        <v>#REF!</v>
      </c>
      <c r="W33" s="10" t="e">
        <f t="shared" si="40"/>
        <v>#REF!</v>
      </c>
      <c r="X33" s="87" t="e">
        <f>GETPIVOTDATA("Count of Weld Number",'10% PVT'!$A$3,"Joint Type","BW","Stamp Number",G33)</f>
        <v>#REF!</v>
      </c>
      <c r="Y33" s="8" t="e">
        <f>GETPIVOTDATA("Count of RT DATE",'10% PVT'!$A$3,"Joint Type","BW","Stamp Number",G33)</f>
        <v>#REF!</v>
      </c>
      <c r="Z33" s="8" t="e">
        <f>GETPIVOTDATA("Count of RT Rejected",'10% PVT'!$A$3,"Joint Type","BW","Stamp Number",G33)</f>
        <v>#REF!</v>
      </c>
      <c r="AA33" s="4" t="e">
        <f t="shared" si="3"/>
        <v>#REF!</v>
      </c>
      <c r="AB33" s="8" t="e">
        <f>GETPIVOTDATA("Count of Weld Number",'10% PVT'!$A$3,"Joint Type","Fillet","Stamp Number",G33)</f>
        <v>#REF!</v>
      </c>
      <c r="AC33" s="8" t="e">
        <f>GETPIVOTDATA("Count of PT / MT Final",'10% PVT'!$A$3,"Joint Type","Fillet","Stamp Number",G33)</f>
        <v>#REF!</v>
      </c>
      <c r="AD33" s="4" t="e">
        <f t="shared" si="4"/>
        <v>#REF!</v>
      </c>
      <c r="AE33" s="8" t="e">
        <f>GETPIVOTDATA("Count of Weld Number",'10% PVT'!$A$4,"Joint Type","SW","Stamp Number",G33)</f>
        <v>#REF!</v>
      </c>
      <c r="AF33" s="8" t="e">
        <f>GETPIVOTDATA("Count of RT DATE",'10% PVT'!$A$3,"Joint Type","SW","Stamp Number",G33)</f>
        <v>#REF!</v>
      </c>
      <c r="AG33" s="8" t="e">
        <f>GETPIVOTDATA("Count of RT Rejected",'10% PVT'!$A$3,"Joint Type","SW","Stamp Number",G33)</f>
        <v>#REF!</v>
      </c>
      <c r="AH33" s="4" t="e">
        <f t="shared" si="5"/>
        <v>#REF!</v>
      </c>
      <c r="AI33" s="8" t="e">
        <f>GETPIVOTDATA("Count of PT / MT Final",'10% PVT'!$A$3,"Joint Type","SW","Stamp Number",G33)</f>
        <v>#REF!</v>
      </c>
      <c r="AJ33" s="4" t="e">
        <f t="shared" si="6"/>
        <v>#REF!</v>
      </c>
      <c r="AK33" s="8" t="e">
        <f>GETPIVOTDATA("Count of Weld Number",'10% PVT'!$A$3,"Joint Type","O-Let","Stamp Number",G33)</f>
        <v>#REF!</v>
      </c>
      <c r="AL33" s="8" t="e">
        <f>GETPIVOTDATA("Count of PT / MT Final",'10% PVT'!$A$3,"Joint Type","O-Let","Stamp Number",G33)</f>
        <v>#REF!</v>
      </c>
      <c r="AM33" s="78" t="e">
        <f t="shared" si="7"/>
        <v>#REF!</v>
      </c>
      <c r="AN33" s="87" t="e">
        <f>GETPIVOTDATA("Count of Weld Number",'20% PVT'!$A$3,"Joint Type","BW","Stamp Number",G33)</f>
        <v>#REF!</v>
      </c>
      <c r="AO33" s="8" t="e">
        <f>GETPIVOTDATA("Count of RT DATE",'20% PVT'!$A$3,"Joint Type","BW","Stamp Number",G33)</f>
        <v>#REF!</v>
      </c>
      <c r="AP33" s="8" t="e">
        <f>GETPIVOTDATA("Count of RT Rejected",'20% PVT'!$A$3,"Joint Type","BW","Stamp Number",G33)</f>
        <v>#REF!</v>
      </c>
      <c r="AQ33" s="4" t="e">
        <f t="shared" si="8"/>
        <v>#REF!</v>
      </c>
      <c r="AR33" s="8" t="e">
        <f>GETPIVOTDATA("Count of Brinnel Complete",'20% PVT'!$A$3,"Joint Type","BW","Stamp Number",G33)</f>
        <v>#REF!</v>
      </c>
      <c r="AS33" s="4" t="e">
        <f t="shared" si="19"/>
        <v>#REF!</v>
      </c>
      <c r="AT33" s="8" t="e">
        <f>GETPIVOTDATA("Count of Weld Number",'20% PVT'!$A$3,"Joint Type","SW","Stamp Number",G33)</f>
        <v>#REF!</v>
      </c>
      <c r="AU33" s="8" t="e">
        <f>GETPIVOTDATA("Count of RT DATE",'20% PVT'!$A$3,"Joint Type","SW","Stamp Number",G33)</f>
        <v>#REF!</v>
      </c>
      <c r="AV33" s="8" t="e">
        <f>GETPIVOTDATA("Count of RT Rejected",'20% PVT'!$A$3,"Joint Type","SW","Stamp Number",G33)</f>
        <v>#REF!</v>
      </c>
      <c r="AW33" s="4" t="e">
        <f t="shared" si="9"/>
        <v>#REF!</v>
      </c>
      <c r="AX33" s="8" t="e">
        <f>GETPIVOTDATA("Count of PT / MT Final",'20% PVT'!$A$3,"Joint Type","SW","Stamp Number",G33)</f>
        <v>#REF!</v>
      </c>
      <c r="AY33" s="4" t="e">
        <f t="shared" si="20"/>
        <v>#REF!</v>
      </c>
      <c r="AZ33" s="8" t="e">
        <f>GETPIVOTDATA("Count of Brinnel Complete",'20% PVT'!$A$3,"Joint Type","SW","Stamp Number",G33)</f>
        <v>#REF!</v>
      </c>
      <c r="BA33" s="4" t="e">
        <f t="shared" si="21"/>
        <v>#REF!</v>
      </c>
      <c r="BB33" s="8" t="e">
        <f>GETPIVOTDATA("Count of Weld Number",'20% PVT'!$A$3,"Joint Type","O-Let","Stamp Number",G33)</f>
        <v>#REF!</v>
      </c>
      <c r="BC33" s="8" t="e">
        <f>GETPIVOTDATA("Count of PT / MT Final",'20% PVT'!$A$3,"Joint Type","O-Let","Stamp Number",G33)</f>
        <v>#REF!</v>
      </c>
      <c r="BD33" s="4" t="e">
        <f t="shared" si="22"/>
        <v>#REF!</v>
      </c>
      <c r="BE33" s="8" t="e">
        <f>GETPIVOTDATA("Count of Weld Number",'20% PVT'!$A$3,"Joint Type","Fillet","Stamp Number",G33)</f>
        <v>#REF!</v>
      </c>
      <c r="BF33" s="8" t="e">
        <f>GETPIVOTDATA("Count of PT / MT Final",'20% PVT'!$A$3,"Joint Type","Fillet","Stamp Number",G33)</f>
        <v>#REF!</v>
      </c>
      <c r="BG33" s="78" t="e">
        <f t="shared" si="23"/>
        <v>#REF!</v>
      </c>
      <c r="BH33" s="87" t="e">
        <f>GETPIVOTDATA("Count of Weld Number",'25% PVT'!$A$3,"Joint Type","BW","Stamp Number",G33)</f>
        <v>#REF!</v>
      </c>
      <c r="BI33" s="8" t="e">
        <f>GETPIVOTDATA("Count of RT DATE",'25% PVT'!$A$3,"Joint Type","BW","Stamp Number",G33)</f>
        <v>#REF!</v>
      </c>
      <c r="BJ33" s="8" t="e">
        <f>GETPIVOTDATA("Count of RT Rejected",'25% PVT'!$A$3,"Joint Type","BW","Stamp Number",G33)</f>
        <v>#REF!</v>
      </c>
      <c r="BK33" s="11" t="e">
        <f t="shared" si="10"/>
        <v>#REF!</v>
      </c>
      <c r="BL33" s="8" t="e">
        <f>GETPIVOTDATA("Count of Brinnel Complete",'25% PVT'!$A$3,"Joint Type","BW","Stamp Number",G33)</f>
        <v>#REF!</v>
      </c>
      <c r="BM33" s="11" t="e">
        <f t="shared" si="41"/>
        <v>#REF!</v>
      </c>
      <c r="BN33" s="8" t="e">
        <f>GETPIVOTDATA("Count of Weld Number",'25% PVT'!$A$3,"Joint Type","SW","Stamp Number",G33)</f>
        <v>#REF!</v>
      </c>
      <c r="BO33" s="8" t="e">
        <f>GETPIVOTDATA("Count of RT DATE",'25% PVT'!$A$3,"Joint Type","SW","Stamp Number",G33)</f>
        <v>#REF!</v>
      </c>
      <c r="BP33" s="8" t="e">
        <f>GETPIVOTDATA("Count of RT Rejected",'25% PVT'!$A$3,"Joint Type","SW","Stamp Number",G33)</f>
        <v>#REF!</v>
      </c>
      <c r="BQ33" s="11" t="e">
        <f t="shared" si="11"/>
        <v>#REF!</v>
      </c>
      <c r="BR33" s="8" t="e">
        <f>GETPIVOTDATA("Count of PT / MT Final",'25% PVT'!$A$3,"Joint Type","SW","Stamp Number",G33)</f>
        <v>#REF!</v>
      </c>
      <c r="BS33" s="11" t="e">
        <f t="shared" si="47"/>
        <v>#REF!</v>
      </c>
      <c r="BT33" s="8" t="e">
        <f>GETPIVOTDATA("Count of Brinnel Complete",'25% PVT'!$A$3,"Joint Type","SW","Stamp Number",G33)</f>
        <v>#REF!</v>
      </c>
      <c r="BU33" s="11" t="e">
        <f t="shared" si="25"/>
        <v>#REF!</v>
      </c>
      <c r="BV33" s="8" t="e">
        <f>GETPIVOTDATA("Count of Weld Number",'25% PVT'!$A$3,"Joint Type","O-Let","Stamp Number",G33)</f>
        <v>#REF!</v>
      </c>
      <c r="BW33" s="8" t="e">
        <f>GETPIVOTDATA("Count of PT / MT Final",'25% PVT'!$A$3,"Joint Type","O-Let","Stamp Number",G33)</f>
        <v>#REF!</v>
      </c>
      <c r="BX33" s="11" t="e">
        <f t="shared" si="26"/>
        <v>#REF!</v>
      </c>
      <c r="BY33" s="8" t="e">
        <f>GETPIVOTDATA("Count of Weld Number",'25% PVT'!$A$3,"Joint Type","Fillet","Stamp Number",G33)</f>
        <v>#REF!</v>
      </c>
      <c r="BZ33" s="8" t="e">
        <f>GETPIVOTDATA("Count of PT / MT Final",'25% PVT'!$A$3,"Joint Type","Fillet","Stamp Number",G33)</f>
        <v>#REF!</v>
      </c>
      <c r="CA33" s="10" t="e">
        <f t="shared" si="27"/>
        <v>#REF!</v>
      </c>
      <c r="CB33" s="87" t="e">
        <f>GETPIVOTDATA("Count of Weld Number",'50% PVT'!$A$3,"Joint Type","BW","Stamp Number",G33)</f>
        <v>#REF!</v>
      </c>
      <c r="CC33" s="8" t="e">
        <f>GETPIVOTDATA("Count of RT DATE",'50% PVT'!$A$3,"Joint Type","BW","Stamp Number",G33)</f>
        <v>#REF!</v>
      </c>
      <c r="CD33" s="8" t="e">
        <f>GETPIVOTDATA("Count of RT Rejected",'50% PVT'!$A$3,"Joint Type","BW","Stamp Number",G33)</f>
        <v>#REF!</v>
      </c>
      <c r="CE33" s="11" t="e">
        <f t="shared" si="12"/>
        <v>#REF!</v>
      </c>
      <c r="CF33" s="8" t="e">
        <f>GETPIVOTDATA("Count of Brinnel Complete",'50% PVT'!$A$3,"Joint Type","BW","Stamp Number",G33)</f>
        <v>#REF!</v>
      </c>
      <c r="CG33" s="8" t="e">
        <f t="shared" si="28"/>
        <v>#REF!</v>
      </c>
      <c r="CH33" s="8" t="e">
        <f>GETPIVOTDATA("Count of Weld Number",'50% PVT'!$A$3,"Joint Type","SW","Stamp Number",G33)</f>
        <v>#REF!</v>
      </c>
      <c r="CI33" s="8" t="e">
        <f>GETPIVOTDATA("Count of RT DATE",'50% PVT'!$A$3,"Joint Type","SW","Stamp Number",G33)</f>
        <v>#REF!</v>
      </c>
      <c r="CJ33" s="8" t="e">
        <f>GETPIVOTDATA("Count of RT Rejected",'50% PVT'!$A$3,"Joint Type","SW","Stamp Number",G33)</f>
        <v>#REF!</v>
      </c>
      <c r="CK33" s="11" t="e">
        <f t="shared" si="13"/>
        <v>#REF!</v>
      </c>
      <c r="CL33" s="8" t="e">
        <f>GETPIVOTDATA("Count of PT / MT Final",'50% PVT'!$A$3,"Joint Type","SW","Stamp Number",G33)</f>
        <v>#REF!</v>
      </c>
      <c r="CM33" s="8" t="e">
        <f t="shared" si="29"/>
        <v>#REF!</v>
      </c>
      <c r="CN33" s="8" t="e">
        <f>GETPIVOTDATA("Count of Brinnel Complete",'50% PVT'!$A$3,"Joint Type","SW","Stamp Number",G33)</f>
        <v>#REF!</v>
      </c>
      <c r="CO33" s="8" t="e">
        <f t="shared" si="30"/>
        <v>#REF!</v>
      </c>
      <c r="CP33" s="8" t="e">
        <f>GETPIVOTDATA("Count of Weld Number",'50% PVT'!$A$3,"Joint Type","O-Let","Stamp Number",G33)</f>
        <v>#REF!</v>
      </c>
      <c r="CQ33" s="8" t="e">
        <f>GETPIVOTDATA("Count of PT / MT Final",'50% PVT'!$A$3,"Joint Type","O-Let","Stamp Number",G33)</f>
        <v>#REF!</v>
      </c>
      <c r="CR33" s="4" t="e">
        <f t="shared" si="31"/>
        <v>#REF!</v>
      </c>
      <c r="CS33" s="8" t="e">
        <f>GETPIVOTDATA("Count of Weld Number",'50% PVT'!$A$3,"Joint Type","Fillet","Stamp Number",G33)</f>
        <v>#REF!</v>
      </c>
      <c r="CT33" s="8" t="e">
        <f>GETPIVOTDATA("Count of PT / MT Final",'50% PVT'!$A$3,"Joint Type","Fillet","Stamp Number",G33)</f>
        <v>#REF!</v>
      </c>
      <c r="CU33" s="78" t="e">
        <f t="shared" si="32"/>
        <v>#REF!</v>
      </c>
      <c r="CV33" s="87" t="e">
        <f>GETPIVOTDATA("Count of Weld Number",'100% PVT'!$A$3,"Joint Type","BW","Stamp Number",G33)</f>
        <v>#REF!</v>
      </c>
      <c r="CW33" s="8" t="e">
        <f>GETPIVOTDATA("Count of RT DATE",'100% PVT'!$A$3,"Joint Type","BW","Stamp Number",G33)</f>
        <v>#REF!</v>
      </c>
      <c r="CX33" s="8" t="e">
        <f>GETPIVOTDATA("Count of RT Rejected",'100% PVT'!$A$3,"Joint Type","BW","Stamp Number",G33)</f>
        <v>#REF!</v>
      </c>
      <c r="CY33" s="11" t="e">
        <f t="shared" si="14"/>
        <v>#REF!</v>
      </c>
      <c r="CZ33" s="8" t="e">
        <f>GETPIVOTDATA("Count of Brinnel Complete",'100% PVT'!$A$3,"Joint Type","BW","Stamp Number",G33)</f>
        <v>#REF!</v>
      </c>
      <c r="DA33" s="11" t="e">
        <f t="shared" si="42"/>
        <v>#REF!</v>
      </c>
      <c r="DB33" s="8" t="e">
        <f>GETPIVOTDATA("Count of Weld Number",'100% PVT'!$A$3,"Joint Type","SW","Stamp Number",G33)</f>
        <v>#REF!</v>
      </c>
      <c r="DC33" s="8" t="e">
        <f>GETPIVOTDATA("Count of RT DATE",'100% PVT'!$A$3,"Joint Type","SW","Stamp Number",G33)</f>
        <v>#REF!</v>
      </c>
      <c r="DD33" s="8" t="e">
        <f>GETPIVOTDATA("Count of RT Rejected",'100% PVT'!$A$3,"Joint Type","SW","Stamp Number",G33)</f>
        <v>#REF!</v>
      </c>
      <c r="DE33" s="11" t="e">
        <f t="shared" si="15"/>
        <v>#REF!</v>
      </c>
      <c r="DF33" s="8" t="e">
        <f>GETPIVOTDATA("Count of PT / MT Final",'100% PVT'!$A$3,"Joint Type","SW","Stamp Number",G33)</f>
        <v>#REF!</v>
      </c>
      <c r="DG33" s="11" t="e">
        <f t="shared" si="43"/>
        <v>#REF!</v>
      </c>
      <c r="DH33" s="8" t="e">
        <f>GETPIVOTDATA("Count of Brinnel Complete",'100% PVT'!$A$3,"Joint Type","SW","Stamp Number",G33)</f>
        <v>#REF!</v>
      </c>
      <c r="DI33" s="11" t="e">
        <f t="shared" si="44"/>
        <v>#REF!</v>
      </c>
      <c r="DJ33" s="8" t="e">
        <f>GETPIVOTDATA("Count of Weld Number",'100% PVT'!$A$3,"Joint Type","O-Let","Stamp Number",G33)</f>
        <v>#REF!</v>
      </c>
      <c r="DK33" s="8" t="e">
        <f>GETPIVOTDATA("Count of PT / MT Final",'100% PVT'!$A$3,"Joint Type","O-Let","Stamp Number",G33)</f>
        <v>#REF!</v>
      </c>
      <c r="DL33" s="11" t="e">
        <f t="shared" si="45"/>
        <v>#REF!</v>
      </c>
      <c r="DM33" s="8" t="e">
        <f>GETPIVOTDATA("Count of Weld Number",'100% PVT'!$A$3,"Joint Type","Fillet","Stamp Number",G33)</f>
        <v>#REF!</v>
      </c>
      <c r="DN33" s="8" t="e">
        <f>GETPIVOTDATA("Count of PT / MT Final",'100% PVT'!$A$3,"Joint Type","Fillet","Stamp Number",G33)</f>
        <v>#REF!</v>
      </c>
      <c r="DO33" s="10" t="e">
        <f t="shared" si="46"/>
        <v>#REF!</v>
      </c>
      <c r="DP33" s="124"/>
      <c r="DQ33" s="124"/>
      <c r="DR33" s="124"/>
      <c r="DS33" s="124"/>
      <c r="DT33" s="124"/>
      <c r="DU33" s="124"/>
      <c r="DV33" s="124"/>
      <c r="DW33" s="124"/>
      <c r="DX33" s="124"/>
      <c r="DY33" s="124"/>
      <c r="DZ33" s="124"/>
      <c r="EA33" s="124"/>
      <c r="EB33" s="124"/>
      <c r="EC33" s="124"/>
      <c r="ED33" s="124"/>
      <c r="EE33" s="124"/>
      <c r="EF33" s="124"/>
      <c r="EG33" s="124"/>
      <c r="EH33" s="124"/>
      <c r="EI33" s="124"/>
      <c r="EJ33" s="124"/>
      <c r="EK33" s="124"/>
      <c r="EL33" s="124"/>
      <c r="EM33" s="124"/>
      <c r="EN33" s="124"/>
      <c r="EO33" s="124"/>
      <c r="EP33" s="124"/>
      <c r="EQ33" s="124"/>
    </row>
    <row r="34" spans="1:147" s="49" customFormat="1" ht="12.75" hidden="1" customHeight="1">
      <c r="A34" s="124"/>
      <c r="B34" s="3" t="s">
        <v>31</v>
      </c>
      <c r="C34" s="1"/>
      <c r="D34" s="1" t="str">
        <f t="shared" si="0"/>
        <v>Yes</v>
      </c>
      <c r="E34" s="1"/>
      <c r="F34" s="42">
        <f>'WELDER ROSTER'!B32</f>
        <v>0</v>
      </c>
      <c r="G34" s="99">
        <f>'WELDER ROSTER'!C32</f>
        <v>0</v>
      </c>
      <c r="H34" s="9" t="e">
        <f>GETPIVOTDATA("Count of Weld Number",'5% PVT'!$A$3,"Joint Type","BW","Stamp Number",G34)</f>
        <v>#REF!</v>
      </c>
      <c r="I34" s="8" t="e">
        <f>GETPIVOTDATA("Count of RT DATE",'5% PVT'!$A$4,"Joint Type","BW","Stamp Number",G34)</f>
        <v>#REF!</v>
      </c>
      <c r="J34" s="8" t="e">
        <f>GETPIVOTDATA("Count of RT Rejected",'5% PVT'!$A$4,"Joint Type","BW","Stamp Number",G34)</f>
        <v>#REF!</v>
      </c>
      <c r="K34" s="11" t="e">
        <f t="shared" si="1"/>
        <v>#REF!</v>
      </c>
      <c r="L34" s="8" t="e">
        <f>GETPIVOTDATA("Count of Weld Number",'5% PVT'!$A$3,"Joint Type","Fillet","Stamp Number",G34)</f>
        <v>#REF!</v>
      </c>
      <c r="M34" s="8" t="e">
        <f>GETPIVOTDATA("Count of PT / MT Final",'5% PVT'!$A$3,"Joint Type","Fillet","Stamp Number",G34)</f>
        <v>#REF!</v>
      </c>
      <c r="N34" s="11" t="e">
        <f t="shared" si="38"/>
        <v>#REF!</v>
      </c>
      <c r="O34" s="8" t="e">
        <f>GETPIVOTDATA("Count of Weld Number",'5% PVT'!$A$4,"Joint Type","SW","Stamp Number",G34)</f>
        <v>#REF!</v>
      </c>
      <c r="P34" s="8" t="e">
        <f>GETPIVOTDATA("Count of RT DATE",'5% PVT'!$A$4,"Joint Type","SW","Stamp Number",G34)</f>
        <v>#REF!</v>
      </c>
      <c r="Q34" s="8" t="e">
        <f>GETPIVOTDATA("Count of RT Rejected",'5% PVT'!$A$4,"Joint Type","O-Let","Stamp Number",G34)</f>
        <v>#REF!</v>
      </c>
      <c r="R34" s="11" t="e">
        <f t="shared" si="2"/>
        <v>#REF!</v>
      </c>
      <c r="S34" s="8" t="e">
        <f>GETPIVOTDATA("Count of PT / MT Final",'5% PVT'!$A$3,"Joint Type","SW","Stamp Number",G34)</f>
        <v>#REF!</v>
      </c>
      <c r="T34" s="11" t="e">
        <f t="shared" si="39"/>
        <v>#REF!</v>
      </c>
      <c r="U34" s="8" t="e">
        <f>GETPIVOTDATA("Count of Weld Number",'5% PVT'!$A$3,"Joint Type","O-Let","Stamp Number",G34)</f>
        <v>#REF!</v>
      </c>
      <c r="V34" s="8" t="e">
        <f>GETPIVOTDATA("Count of PT / MT Final",'5% PVT'!$A$3,"Joint Type","O-Let","Stamp Number",G34)</f>
        <v>#REF!</v>
      </c>
      <c r="W34" s="10" t="e">
        <f t="shared" si="40"/>
        <v>#REF!</v>
      </c>
      <c r="X34" s="87" t="e">
        <f>GETPIVOTDATA("Count of Weld Number",'10% PVT'!$A$3,"Joint Type","BW","Stamp Number",G34)</f>
        <v>#REF!</v>
      </c>
      <c r="Y34" s="8" t="e">
        <f>GETPIVOTDATA("Count of RT DATE",'10% PVT'!$A$3,"Joint Type","BW","Stamp Number",G34)</f>
        <v>#REF!</v>
      </c>
      <c r="Z34" s="8" t="e">
        <f>GETPIVOTDATA("Count of RT Rejected",'10% PVT'!$A$3,"Joint Type","BW","Stamp Number",G34)</f>
        <v>#REF!</v>
      </c>
      <c r="AA34" s="4" t="e">
        <f t="shared" si="3"/>
        <v>#REF!</v>
      </c>
      <c r="AB34" s="8" t="e">
        <f>GETPIVOTDATA("Count of Weld Number",'10% PVT'!$A$3,"Joint Type","Fillet","Stamp Number",G34)</f>
        <v>#REF!</v>
      </c>
      <c r="AC34" s="8" t="e">
        <f>GETPIVOTDATA("Count of PT / MT Final",'10% PVT'!$A$3,"Joint Type","Fillet","Stamp Number",G34)</f>
        <v>#REF!</v>
      </c>
      <c r="AD34" s="4" t="e">
        <f t="shared" si="4"/>
        <v>#REF!</v>
      </c>
      <c r="AE34" s="8" t="e">
        <f>GETPIVOTDATA("Count of Weld Number",'10% PVT'!$A$4,"Joint Type","SW","Stamp Number",G34)</f>
        <v>#REF!</v>
      </c>
      <c r="AF34" s="8" t="e">
        <f>GETPIVOTDATA("Count of RT DATE",'10% PVT'!$A$3,"Joint Type","SW","Stamp Number",G34)</f>
        <v>#REF!</v>
      </c>
      <c r="AG34" s="8" t="e">
        <f>GETPIVOTDATA("Count of RT Rejected",'10% PVT'!$A$3,"Joint Type","SW","Stamp Number",G34)</f>
        <v>#REF!</v>
      </c>
      <c r="AH34" s="4" t="e">
        <f t="shared" si="5"/>
        <v>#REF!</v>
      </c>
      <c r="AI34" s="8" t="e">
        <f>GETPIVOTDATA("Count of PT / MT Final",'10% PVT'!$A$3,"Joint Type","SW","Stamp Number",G34)</f>
        <v>#REF!</v>
      </c>
      <c r="AJ34" s="4" t="e">
        <f t="shared" si="6"/>
        <v>#REF!</v>
      </c>
      <c r="AK34" s="8" t="e">
        <f>GETPIVOTDATA("Count of Weld Number",'10% PVT'!$A$3,"Joint Type","O-Let","Stamp Number",G34)</f>
        <v>#REF!</v>
      </c>
      <c r="AL34" s="8" t="e">
        <f>GETPIVOTDATA("Count of PT / MT Final",'10% PVT'!$A$3,"Joint Type","O-Let","Stamp Number",G34)</f>
        <v>#REF!</v>
      </c>
      <c r="AM34" s="78" t="e">
        <f t="shared" si="7"/>
        <v>#REF!</v>
      </c>
      <c r="AN34" s="87" t="e">
        <f>GETPIVOTDATA("Count of Weld Number",'20% PVT'!$A$3,"Joint Type","BW","Stamp Number",G34)</f>
        <v>#REF!</v>
      </c>
      <c r="AO34" s="8" t="e">
        <f>GETPIVOTDATA("Count of RT DATE",'20% PVT'!$A$3,"Joint Type","BW","Stamp Number",G34)</f>
        <v>#REF!</v>
      </c>
      <c r="AP34" s="8" t="e">
        <f>GETPIVOTDATA("Count of RT Rejected",'20% PVT'!$A$3,"Joint Type","BW","Stamp Number",G34)</f>
        <v>#REF!</v>
      </c>
      <c r="AQ34" s="4" t="e">
        <f t="shared" si="8"/>
        <v>#REF!</v>
      </c>
      <c r="AR34" s="8" t="e">
        <f>GETPIVOTDATA("Count of Brinnel Complete",'20% PVT'!$A$3,"Joint Type","BW","Stamp Number",G34)</f>
        <v>#REF!</v>
      </c>
      <c r="AS34" s="4" t="e">
        <f t="shared" si="19"/>
        <v>#REF!</v>
      </c>
      <c r="AT34" s="8" t="e">
        <f>GETPIVOTDATA("Count of Weld Number",'20% PVT'!$A$3,"Joint Type","SW","Stamp Number",G34)</f>
        <v>#REF!</v>
      </c>
      <c r="AU34" s="8" t="e">
        <f>GETPIVOTDATA("Count of RT DATE",'20% PVT'!$A$3,"Joint Type","SW","Stamp Number",G34)</f>
        <v>#REF!</v>
      </c>
      <c r="AV34" s="8" t="e">
        <f>GETPIVOTDATA("Count of RT Rejected",'20% PVT'!$A$3,"Joint Type","SW","Stamp Number",G34)</f>
        <v>#REF!</v>
      </c>
      <c r="AW34" s="4" t="e">
        <f t="shared" si="9"/>
        <v>#REF!</v>
      </c>
      <c r="AX34" s="8" t="e">
        <f>GETPIVOTDATA("Count of PT / MT Final",'20% PVT'!$A$3,"Joint Type","SW","Stamp Number",G34)</f>
        <v>#REF!</v>
      </c>
      <c r="AY34" s="4" t="e">
        <f t="shared" si="20"/>
        <v>#REF!</v>
      </c>
      <c r="AZ34" s="8" t="e">
        <f>GETPIVOTDATA("Count of Brinnel Complete",'20% PVT'!$A$3,"Joint Type","SW","Stamp Number",G34)</f>
        <v>#REF!</v>
      </c>
      <c r="BA34" s="4" t="e">
        <f t="shared" si="21"/>
        <v>#REF!</v>
      </c>
      <c r="BB34" s="8" t="e">
        <f>GETPIVOTDATA("Count of Weld Number",'20% PVT'!$A$3,"Joint Type","O-Let","Stamp Number",G34)</f>
        <v>#REF!</v>
      </c>
      <c r="BC34" s="8" t="e">
        <f>GETPIVOTDATA("Count of PT / MT Final",'20% PVT'!$A$3,"Joint Type","O-Let","Stamp Number",G34)</f>
        <v>#REF!</v>
      </c>
      <c r="BD34" s="4" t="e">
        <f t="shared" si="22"/>
        <v>#REF!</v>
      </c>
      <c r="BE34" s="8" t="e">
        <f>GETPIVOTDATA("Count of Weld Number",'20% PVT'!$A$3,"Joint Type","Fillet","Stamp Number",G34)</f>
        <v>#REF!</v>
      </c>
      <c r="BF34" s="8" t="e">
        <f>GETPIVOTDATA("Count of PT / MT Final",'20% PVT'!$A$3,"Joint Type","Fillet","Stamp Number",G34)</f>
        <v>#REF!</v>
      </c>
      <c r="BG34" s="78" t="e">
        <f t="shared" si="23"/>
        <v>#REF!</v>
      </c>
      <c r="BH34" s="87" t="e">
        <f>GETPIVOTDATA("Count of Weld Number",'25% PVT'!$A$3,"Joint Type","BW","Stamp Number",G34)</f>
        <v>#REF!</v>
      </c>
      <c r="BI34" s="8" t="e">
        <f>GETPIVOTDATA("Count of RT DATE",'25% PVT'!$A$3,"Joint Type","BW","Stamp Number",G34)</f>
        <v>#REF!</v>
      </c>
      <c r="BJ34" s="8" t="e">
        <f>GETPIVOTDATA("Count of RT Rejected",'25% PVT'!$A$3,"Joint Type","BW","Stamp Number",G34)</f>
        <v>#REF!</v>
      </c>
      <c r="BK34" s="11" t="e">
        <f t="shared" si="10"/>
        <v>#REF!</v>
      </c>
      <c r="BL34" s="8" t="e">
        <f>GETPIVOTDATA("Count of Brinnel Complete",'25% PVT'!$A$3,"Joint Type","BW","Stamp Number",G34)</f>
        <v>#REF!</v>
      </c>
      <c r="BM34" s="11" t="e">
        <f t="shared" si="41"/>
        <v>#REF!</v>
      </c>
      <c r="BN34" s="8" t="e">
        <f>GETPIVOTDATA("Count of Weld Number",'25% PVT'!$A$3,"Joint Type","SW","Stamp Number",G34)</f>
        <v>#REF!</v>
      </c>
      <c r="BO34" s="8" t="e">
        <f>GETPIVOTDATA("Count of RT DATE",'25% PVT'!$A$3,"Joint Type","SW","Stamp Number",G34)</f>
        <v>#REF!</v>
      </c>
      <c r="BP34" s="8" t="e">
        <f>GETPIVOTDATA("Count of RT Rejected",'25% PVT'!$A$3,"Joint Type","SW","Stamp Number",G34)</f>
        <v>#REF!</v>
      </c>
      <c r="BQ34" s="11" t="e">
        <f t="shared" si="11"/>
        <v>#REF!</v>
      </c>
      <c r="BR34" s="8" t="e">
        <f>GETPIVOTDATA("Count of PT / MT Final",'25% PVT'!$A$3,"Joint Type","SW","Stamp Number",G34)</f>
        <v>#REF!</v>
      </c>
      <c r="BS34" s="11" t="e">
        <f t="shared" si="47"/>
        <v>#REF!</v>
      </c>
      <c r="BT34" s="8" t="e">
        <f>GETPIVOTDATA("Count of Brinnel Complete",'25% PVT'!$A$3,"Joint Type","SW","Stamp Number",G34)</f>
        <v>#REF!</v>
      </c>
      <c r="BU34" s="11" t="e">
        <f t="shared" si="25"/>
        <v>#REF!</v>
      </c>
      <c r="BV34" s="8" t="e">
        <f>GETPIVOTDATA("Count of Weld Number",'25% PVT'!$A$3,"Joint Type","O-Let","Stamp Number",G34)</f>
        <v>#REF!</v>
      </c>
      <c r="BW34" s="8" t="e">
        <f>GETPIVOTDATA("Count of PT / MT Final",'25% PVT'!$A$3,"Joint Type","O-Let","Stamp Number",G34)</f>
        <v>#REF!</v>
      </c>
      <c r="BX34" s="11" t="e">
        <f t="shared" si="26"/>
        <v>#REF!</v>
      </c>
      <c r="BY34" s="8" t="e">
        <f>GETPIVOTDATA("Count of Weld Number",'25% PVT'!$A$3,"Joint Type","Fillet","Stamp Number",G34)</f>
        <v>#REF!</v>
      </c>
      <c r="BZ34" s="8" t="e">
        <f>GETPIVOTDATA("Count of PT / MT Final",'25% PVT'!$A$3,"Joint Type","Fillet","Stamp Number",G34)</f>
        <v>#REF!</v>
      </c>
      <c r="CA34" s="10" t="e">
        <f t="shared" si="27"/>
        <v>#REF!</v>
      </c>
      <c r="CB34" s="87" t="e">
        <f>GETPIVOTDATA("Count of Weld Number",'50% PVT'!$A$3,"Joint Type","BW","Stamp Number",G34)</f>
        <v>#REF!</v>
      </c>
      <c r="CC34" s="8" t="e">
        <f>GETPIVOTDATA("Count of RT DATE",'50% PVT'!$A$3,"Joint Type","BW","Stamp Number",G34)</f>
        <v>#REF!</v>
      </c>
      <c r="CD34" s="8" t="e">
        <f>GETPIVOTDATA("Count of RT Rejected",'50% PVT'!$A$3,"Joint Type","BW","Stamp Number",G34)</f>
        <v>#REF!</v>
      </c>
      <c r="CE34" s="11" t="e">
        <f t="shared" si="12"/>
        <v>#REF!</v>
      </c>
      <c r="CF34" s="8" t="e">
        <f>GETPIVOTDATA("Count of Brinnel Complete",'50% PVT'!$A$3,"Joint Type","BW","Stamp Number",G34)</f>
        <v>#REF!</v>
      </c>
      <c r="CG34" s="8" t="e">
        <f t="shared" si="28"/>
        <v>#REF!</v>
      </c>
      <c r="CH34" s="8" t="e">
        <f>GETPIVOTDATA("Count of Weld Number",'50% PVT'!$A$3,"Joint Type","SW","Stamp Number",G34)</f>
        <v>#REF!</v>
      </c>
      <c r="CI34" s="8" t="e">
        <f>GETPIVOTDATA("Count of RT DATE",'50% PVT'!$A$3,"Joint Type","SW","Stamp Number",G34)</f>
        <v>#REF!</v>
      </c>
      <c r="CJ34" s="8" t="e">
        <f>GETPIVOTDATA("Count of RT Rejected",'50% PVT'!$A$3,"Joint Type","SW","Stamp Number",G34)</f>
        <v>#REF!</v>
      </c>
      <c r="CK34" s="11" t="e">
        <f t="shared" si="13"/>
        <v>#REF!</v>
      </c>
      <c r="CL34" s="8" t="e">
        <f>GETPIVOTDATA("Count of PT / MT Final",'50% PVT'!$A$3,"Joint Type","SW","Stamp Number",G34)</f>
        <v>#REF!</v>
      </c>
      <c r="CM34" s="8" t="e">
        <f t="shared" si="29"/>
        <v>#REF!</v>
      </c>
      <c r="CN34" s="8" t="e">
        <f>GETPIVOTDATA("Count of Brinnel Complete",'50% PVT'!$A$3,"Joint Type","SW","Stamp Number",G34)</f>
        <v>#REF!</v>
      </c>
      <c r="CO34" s="8" t="e">
        <f t="shared" si="30"/>
        <v>#REF!</v>
      </c>
      <c r="CP34" s="8" t="e">
        <f>GETPIVOTDATA("Count of Weld Number",'50% PVT'!$A$3,"Joint Type","O-Let","Stamp Number",G34)</f>
        <v>#REF!</v>
      </c>
      <c r="CQ34" s="8" t="e">
        <f>GETPIVOTDATA("Count of PT / MT Final",'50% PVT'!$A$3,"Joint Type","O-Let","Stamp Number",G34)</f>
        <v>#REF!</v>
      </c>
      <c r="CR34" s="4" t="e">
        <f t="shared" si="31"/>
        <v>#REF!</v>
      </c>
      <c r="CS34" s="8" t="e">
        <f>GETPIVOTDATA("Count of Weld Number",'50% PVT'!$A$3,"Joint Type","Fillet","Stamp Number",G34)</f>
        <v>#REF!</v>
      </c>
      <c r="CT34" s="8" t="e">
        <f>GETPIVOTDATA("Count of PT / MT Final",'50% PVT'!$A$3,"Joint Type","Fillet","Stamp Number",G34)</f>
        <v>#REF!</v>
      </c>
      <c r="CU34" s="78" t="e">
        <f t="shared" si="32"/>
        <v>#REF!</v>
      </c>
      <c r="CV34" s="87" t="e">
        <f>GETPIVOTDATA("Count of Weld Number",'100% PVT'!$A$3,"Joint Type","BW","Stamp Number",G34)</f>
        <v>#REF!</v>
      </c>
      <c r="CW34" s="8" t="e">
        <f>GETPIVOTDATA("Count of RT DATE",'100% PVT'!$A$3,"Joint Type","BW","Stamp Number",G34)</f>
        <v>#REF!</v>
      </c>
      <c r="CX34" s="8" t="e">
        <f>GETPIVOTDATA("Count of RT Rejected",'100% PVT'!$A$3,"Joint Type","BW","Stamp Number",G34)</f>
        <v>#REF!</v>
      </c>
      <c r="CY34" s="11" t="e">
        <f t="shared" si="14"/>
        <v>#REF!</v>
      </c>
      <c r="CZ34" s="8" t="e">
        <f>GETPIVOTDATA("Count of Brinnel Complete",'100% PVT'!$A$3,"Joint Type","BW","Stamp Number",G34)</f>
        <v>#REF!</v>
      </c>
      <c r="DA34" s="11" t="e">
        <f t="shared" si="42"/>
        <v>#REF!</v>
      </c>
      <c r="DB34" s="8" t="e">
        <f>GETPIVOTDATA("Count of Weld Number",'100% PVT'!$A$3,"Joint Type","SW","Stamp Number",G34)</f>
        <v>#REF!</v>
      </c>
      <c r="DC34" s="8" t="e">
        <f>GETPIVOTDATA("Count of RT DATE",'100% PVT'!$A$3,"Joint Type","SW","Stamp Number",G34)</f>
        <v>#REF!</v>
      </c>
      <c r="DD34" s="8" t="e">
        <f>GETPIVOTDATA("Count of RT Rejected",'100% PVT'!$A$3,"Joint Type","SW","Stamp Number",G34)</f>
        <v>#REF!</v>
      </c>
      <c r="DE34" s="11" t="e">
        <f t="shared" si="15"/>
        <v>#REF!</v>
      </c>
      <c r="DF34" s="8" t="e">
        <f>GETPIVOTDATA("Count of PT / MT Final",'100% PVT'!$A$3,"Joint Type","SW","Stamp Number",G34)</f>
        <v>#REF!</v>
      </c>
      <c r="DG34" s="11" t="e">
        <f t="shared" si="43"/>
        <v>#REF!</v>
      </c>
      <c r="DH34" s="8" t="e">
        <f>GETPIVOTDATA("Count of Brinnel Complete",'100% PVT'!$A$3,"Joint Type","SW","Stamp Number",G34)</f>
        <v>#REF!</v>
      </c>
      <c r="DI34" s="11" t="e">
        <f t="shared" si="44"/>
        <v>#REF!</v>
      </c>
      <c r="DJ34" s="8" t="e">
        <f>GETPIVOTDATA("Count of Weld Number",'100% PVT'!$A$3,"Joint Type","O-Let","Stamp Number",G34)</f>
        <v>#REF!</v>
      </c>
      <c r="DK34" s="8" t="e">
        <f>GETPIVOTDATA("Count of PT / MT Final",'100% PVT'!$A$3,"Joint Type","O-Let","Stamp Number",G34)</f>
        <v>#REF!</v>
      </c>
      <c r="DL34" s="11" t="e">
        <f t="shared" si="45"/>
        <v>#REF!</v>
      </c>
      <c r="DM34" s="8" t="e">
        <f>GETPIVOTDATA("Count of Weld Number",'100% PVT'!$A$3,"Joint Type","Fillet","Stamp Number",G34)</f>
        <v>#REF!</v>
      </c>
      <c r="DN34" s="8" t="e">
        <f>GETPIVOTDATA("Count of PT / MT Final",'100% PVT'!$A$3,"Joint Type","Fillet","Stamp Number",G34)</f>
        <v>#REF!</v>
      </c>
      <c r="DO34" s="10" t="e">
        <f t="shared" si="46"/>
        <v>#REF!</v>
      </c>
      <c r="DP34" s="131"/>
      <c r="DQ34" s="131"/>
      <c r="DR34" s="131"/>
      <c r="DS34" s="131"/>
      <c r="DT34" s="131"/>
      <c r="DU34" s="131"/>
      <c r="DV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</row>
    <row r="35" spans="1:147" s="48" customFormat="1" ht="12.75" hidden="1" customHeight="1">
      <c r="A35" s="124"/>
      <c r="B35" s="3" t="s">
        <v>31</v>
      </c>
      <c r="C35" s="1"/>
      <c r="D35" s="1" t="str">
        <f t="shared" si="0"/>
        <v>Yes</v>
      </c>
      <c r="E35" s="1"/>
      <c r="F35" s="42">
        <f>'WELDER ROSTER'!B33</f>
        <v>0</v>
      </c>
      <c r="G35" s="99">
        <f>'WELDER ROSTER'!C33</f>
        <v>0</v>
      </c>
      <c r="H35" s="9" t="e">
        <f>GETPIVOTDATA("Count of Weld Number",'5% PVT'!$A$3,"Joint Type","BW","Stamp Number",G35)</f>
        <v>#REF!</v>
      </c>
      <c r="I35" s="8" t="e">
        <f>GETPIVOTDATA("Count of RT DATE",'5% PVT'!$A$4,"Joint Type","BW","Stamp Number",G35)</f>
        <v>#REF!</v>
      </c>
      <c r="J35" s="8" t="e">
        <f>GETPIVOTDATA("Count of RT Rejected",'5% PVT'!$A$4,"Joint Type","BW","Stamp Number",G35)</f>
        <v>#REF!</v>
      </c>
      <c r="K35" s="11" t="e">
        <f t="shared" si="1"/>
        <v>#REF!</v>
      </c>
      <c r="L35" s="8" t="e">
        <f>GETPIVOTDATA("Count of Weld Number",'5% PVT'!$A$3,"Joint Type","Fillet","Stamp Number",G35)</f>
        <v>#REF!</v>
      </c>
      <c r="M35" s="8" t="e">
        <f>GETPIVOTDATA("Count of PT / MT Final",'5% PVT'!$A$3,"Joint Type","Fillet","Stamp Number",G35)</f>
        <v>#REF!</v>
      </c>
      <c r="N35" s="11" t="e">
        <f t="shared" si="38"/>
        <v>#REF!</v>
      </c>
      <c r="O35" s="8" t="e">
        <f>GETPIVOTDATA("Count of Weld Number",'5% PVT'!$A$4,"Joint Type","SW","Stamp Number",G35)</f>
        <v>#REF!</v>
      </c>
      <c r="P35" s="8" t="e">
        <f>GETPIVOTDATA("Count of RT DATE",'5% PVT'!$A$4,"Joint Type","SW","Stamp Number",G35)</f>
        <v>#REF!</v>
      </c>
      <c r="Q35" s="8" t="e">
        <f>GETPIVOTDATA("Count of RT Rejected",'5% PVT'!$A$4,"Joint Type","O-Let","Stamp Number",G35)</f>
        <v>#REF!</v>
      </c>
      <c r="R35" s="11" t="e">
        <f t="shared" si="2"/>
        <v>#REF!</v>
      </c>
      <c r="S35" s="8" t="e">
        <f>GETPIVOTDATA("Count of PT / MT Final",'5% PVT'!$A$3,"Joint Type","SW","Stamp Number",G35)</f>
        <v>#REF!</v>
      </c>
      <c r="T35" s="11" t="e">
        <f t="shared" si="39"/>
        <v>#REF!</v>
      </c>
      <c r="U35" s="8" t="e">
        <f>GETPIVOTDATA("Count of Weld Number",'5% PVT'!$A$3,"Joint Type","O-Let","Stamp Number",G35)</f>
        <v>#REF!</v>
      </c>
      <c r="V35" s="8" t="e">
        <f>GETPIVOTDATA("Count of PT / MT Final",'5% PVT'!$A$3,"Joint Type","O-Let","Stamp Number",G35)</f>
        <v>#REF!</v>
      </c>
      <c r="W35" s="10" t="e">
        <f t="shared" si="40"/>
        <v>#REF!</v>
      </c>
      <c r="X35" s="87" t="e">
        <f>GETPIVOTDATA("Count of Weld Number",'10% PVT'!$A$3,"Joint Type","BW","Stamp Number",G35)</f>
        <v>#REF!</v>
      </c>
      <c r="Y35" s="8" t="e">
        <f>GETPIVOTDATA("Count of RT DATE",'10% PVT'!$A$3,"Joint Type","BW","Stamp Number",G35)</f>
        <v>#REF!</v>
      </c>
      <c r="Z35" s="8" t="e">
        <f>GETPIVOTDATA("Count of RT Rejected",'10% PVT'!$A$3,"Joint Type","BW","Stamp Number",G35)</f>
        <v>#REF!</v>
      </c>
      <c r="AA35" s="4" t="e">
        <f t="shared" si="3"/>
        <v>#REF!</v>
      </c>
      <c r="AB35" s="8" t="e">
        <f>GETPIVOTDATA("Count of Weld Number",'10% PVT'!$A$3,"Joint Type","Fillet","Stamp Number",G35)</f>
        <v>#REF!</v>
      </c>
      <c r="AC35" s="8" t="e">
        <f>GETPIVOTDATA("Count of PT / MT Final",'10% PVT'!$A$3,"Joint Type","Fillet","Stamp Number",G35)</f>
        <v>#REF!</v>
      </c>
      <c r="AD35" s="4" t="e">
        <f t="shared" si="4"/>
        <v>#REF!</v>
      </c>
      <c r="AE35" s="8" t="e">
        <f>GETPIVOTDATA("Count of Weld Number",'10% PVT'!$A$4,"Joint Type","SW","Stamp Number",G35)</f>
        <v>#REF!</v>
      </c>
      <c r="AF35" s="8" t="e">
        <f>GETPIVOTDATA("Count of RT DATE",'10% PVT'!$A$3,"Joint Type","SW","Stamp Number",G35)</f>
        <v>#REF!</v>
      </c>
      <c r="AG35" s="8" t="e">
        <f>GETPIVOTDATA("Count of RT Rejected",'10% PVT'!$A$3,"Joint Type","SW","Stamp Number",G35)</f>
        <v>#REF!</v>
      </c>
      <c r="AH35" s="4" t="e">
        <f t="shared" si="5"/>
        <v>#REF!</v>
      </c>
      <c r="AI35" s="8" t="e">
        <f>GETPIVOTDATA("Count of PT / MT Final",'10% PVT'!$A$3,"Joint Type","SW","Stamp Number",G35)</f>
        <v>#REF!</v>
      </c>
      <c r="AJ35" s="4" t="e">
        <f t="shared" si="6"/>
        <v>#REF!</v>
      </c>
      <c r="AK35" s="8" t="e">
        <f>GETPIVOTDATA("Count of Weld Number",'10% PVT'!$A$3,"Joint Type","O-Let","Stamp Number",G35)</f>
        <v>#REF!</v>
      </c>
      <c r="AL35" s="8" t="e">
        <f>GETPIVOTDATA("Count of PT / MT Final",'10% PVT'!$A$3,"Joint Type","O-Let","Stamp Number",G35)</f>
        <v>#REF!</v>
      </c>
      <c r="AM35" s="78" t="e">
        <f t="shared" si="7"/>
        <v>#REF!</v>
      </c>
      <c r="AN35" s="87" t="e">
        <f>GETPIVOTDATA("Count of Weld Number",'20% PVT'!$A$3,"Joint Type","BW","Stamp Number",G35)</f>
        <v>#REF!</v>
      </c>
      <c r="AO35" s="8" t="e">
        <f>GETPIVOTDATA("Count of RT DATE",'20% PVT'!$A$3,"Joint Type","BW","Stamp Number",G35)</f>
        <v>#REF!</v>
      </c>
      <c r="AP35" s="8" t="e">
        <f>GETPIVOTDATA("Count of RT Rejected",'20% PVT'!$A$3,"Joint Type","BW","Stamp Number",G35)</f>
        <v>#REF!</v>
      </c>
      <c r="AQ35" s="4" t="e">
        <f t="shared" si="8"/>
        <v>#REF!</v>
      </c>
      <c r="AR35" s="8" t="e">
        <f>GETPIVOTDATA("Count of Brinnel Complete",'20% PVT'!$A$3,"Joint Type","BW","Stamp Number",G35)</f>
        <v>#REF!</v>
      </c>
      <c r="AS35" s="4" t="e">
        <f t="shared" si="19"/>
        <v>#REF!</v>
      </c>
      <c r="AT35" s="8" t="e">
        <f>GETPIVOTDATA("Count of Weld Number",'20% PVT'!$A$3,"Joint Type","SW","Stamp Number",G35)</f>
        <v>#REF!</v>
      </c>
      <c r="AU35" s="8" t="e">
        <f>GETPIVOTDATA("Count of RT DATE",'20% PVT'!$A$3,"Joint Type","SW","Stamp Number",G35)</f>
        <v>#REF!</v>
      </c>
      <c r="AV35" s="8" t="e">
        <f>GETPIVOTDATA("Count of RT Rejected",'20% PVT'!$A$3,"Joint Type","SW","Stamp Number",G35)</f>
        <v>#REF!</v>
      </c>
      <c r="AW35" s="4" t="e">
        <f t="shared" si="9"/>
        <v>#REF!</v>
      </c>
      <c r="AX35" s="8" t="e">
        <f>GETPIVOTDATA("Count of PT / MT Final",'20% PVT'!$A$3,"Joint Type","SW","Stamp Number",G35)</f>
        <v>#REF!</v>
      </c>
      <c r="AY35" s="4" t="e">
        <f t="shared" si="20"/>
        <v>#REF!</v>
      </c>
      <c r="AZ35" s="8" t="e">
        <f>GETPIVOTDATA("Count of Brinnel Complete",'20% PVT'!$A$3,"Joint Type","SW","Stamp Number",G35)</f>
        <v>#REF!</v>
      </c>
      <c r="BA35" s="4" t="e">
        <f t="shared" si="21"/>
        <v>#REF!</v>
      </c>
      <c r="BB35" s="8" t="e">
        <f>GETPIVOTDATA("Count of Weld Number",'20% PVT'!$A$3,"Joint Type","O-Let","Stamp Number",G35)</f>
        <v>#REF!</v>
      </c>
      <c r="BC35" s="8" t="e">
        <f>GETPIVOTDATA("Count of PT / MT Final",'20% PVT'!$A$3,"Joint Type","O-Let","Stamp Number",G35)</f>
        <v>#REF!</v>
      </c>
      <c r="BD35" s="4" t="e">
        <f t="shared" si="22"/>
        <v>#REF!</v>
      </c>
      <c r="BE35" s="8" t="e">
        <f>GETPIVOTDATA("Count of Weld Number",'20% PVT'!$A$3,"Joint Type","Fillet","Stamp Number",G35)</f>
        <v>#REF!</v>
      </c>
      <c r="BF35" s="8" t="e">
        <f>GETPIVOTDATA("Count of PT / MT Final",'20% PVT'!$A$3,"Joint Type","Fillet","Stamp Number",G35)</f>
        <v>#REF!</v>
      </c>
      <c r="BG35" s="78" t="e">
        <f t="shared" si="23"/>
        <v>#REF!</v>
      </c>
      <c r="BH35" s="87" t="e">
        <f>GETPIVOTDATA("Count of Weld Number",'25% PVT'!$A$3,"Joint Type","BW","Stamp Number",G35)</f>
        <v>#REF!</v>
      </c>
      <c r="BI35" s="8" t="e">
        <f>GETPIVOTDATA("Count of RT DATE",'25% PVT'!$A$3,"Joint Type","BW","Stamp Number",G35)</f>
        <v>#REF!</v>
      </c>
      <c r="BJ35" s="8" t="e">
        <f>GETPIVOTDATA("Count of RT Rejected",'25% PVT'!$A$3,"Joint Type","BW","Stamp Number",G35)</f>
        <v>#REF!</v>
      </c>
      <c r="BK35" s="11" t="e">
        <f t="shared" si="10"/>
        <v>#REF!</v>
      </c>
      <c r="BL35" s="8" t="e">
        <f>GETPIVOTDATA("Count of Brinnel Complete",'25% PVT'!$A$3,"Joint Type","BW","Stamp Number",G35)</f>
        <v>#REF!</v>
      </c>
      <c r="BM35" s="11" t="e">
        <f t="shared" si="41"/>
        <v>#REF!</v>
      </c>
      <c r="BN35" s="8" t="e">
        <f>GETPIVOTDATA("Count of Weld Number",'25% PVT'!$A$3,"Joint Type","SW","Stamp Number",G35)</f>
        <v>#REF!</v>
      </c>
      <c r="BO35" s="8" t="e">
        <f>GETPIVOTDATA("Count of RT DATE",'25% PVT'!$A$3,"Joint Type","SW","Stamp Number",G35)</f>
        <v>#REF!</v>
      </c>
      <c r="BP35" s="8" t="e">
        <f>GETPIVOTDATA("Count of RT Rejected",'25% PVT'!$A$3,"Joint Type","SW","Stamp Number",G35)</f>
        <v>#REF!</v>
      </c>
      <c r="BQ35" s="11" t="e">
        <f t="shared" si="11"/>
        <v>#REF!</v>
      </c>
      <c r="BR35" s="8" t="e">
        <f>GETPIVOTDATA("Count of PT / MT Final",'25% PVT'!$A$3,"Joint Type","SW","Stamp Number",G35)</f>
        <v>#REF!</v>
      </c>
      <c r="BS35" s="11" t="e">
        <f t="shared" si="47"/>
        <v>#REF!</v>
      </c>
      <c r="BT35" s="8" t="e">
        <f>GETPIVOTDATA("Count of Brinnel Complete",'25% PVT'!$A$3,"Joint Type","SW","Stamp Number",G35)</f>
        <v>#REF!</v>
      </c>
      <c r="BU35" s="11" t="e">
        <f t="shared" si="25"/>
        <v>#REF!</v>
      </c>
      <c r="BV35" s="8" t="e">
        <f>GETPIVOTDATA("Count of Weld Number",'25% PVT'!$A$3,"Joint Type","O-Let","Stamp Number",G35)</f>
        <v>#REF!</v>
      </c>
      <c r="BW35" s="8" t="e">
        <f>GETPIVOTDATA("Count of PT / MT Final",'25% PVT'!$A$3,"Joint Type","O-Let","Stamp Number",G35)</f>
        <v>#REF!</v>
      </c>
      <c r="BX35" s="11" t="e">
        <f t="shared" si="26"/>
        <v>#REF!</v>
      </c>
      <c r="BY35" s="8" t="e">
        <f>GETPIVOTDATA("Count of Weld Number",'25% PVT'!$A$3,"Joint Type","Fillet","Stamp Number",G35)</f>
        <v>#REF!</v>
      </c>
      <c r="BZ35" s="8" t="e">
        <f>GETPIVOTDATA("Count of PT / MT Final",'25% PVT'!$A$3,"Joint Type","Fillet","Stamp Number",G35)</f>
        <v>#REF!</v>
      </c>
      <c r="CA35" s="10" t="e">
        <f t="shared" si="27"/>
        <v>#REF!</v>
      </c>
      <c r="CB35" s="87" t="e">
        <f>GETPIVOTDATA("Count of Weld Number",'50% PVT'!$A$3,"Joint Type","BW","Stamp Number",G35)</f>
        <v>#REF!</v>
      </c>
      <c r="CC35" s="8" t="e">
        <f>GETPIVOTDATA("Count of RT DATE",'50% PVT'!$A$3,"Joint Type","BW","Stamp Number",G35)</f>
        <v>#REF!</v>
      </c>
      <c r="CD35" s="8" t="e">
        <f>GETPIVOTDATA("Count of RT Rejected",'50% PVT'!$A$3,"Joint Type","BW","Stamp Number",G35)</f>
        <v>#REF!</v>
      </c>
      <c r="CE35" s="11" t="e">
        <f t="shared" si="12"/>
        <v>#REF!</v>
      </c>
      <c r="CF35" s="8" t="e">
        <f>GETPIVOTDATA("Count of Brinnel Complete",'50% PVT'!$A$3,"Joint Type","BW","Stamp Number",G35)</f>
        <v>#REF!</v>
      </c>
      <c r="CG35" s="8" t="e">
        <f t="shared" si="28"/>
        <v>#REF!</v>
      </c>
      <c r="CH35" s="8" t="e">
        <f>GETPIVOTDATA("Count of Weld Number",'50% PVT'!$A$3,"Joint Type","SW","Stamp Number",G35)</f>
        <v>#REF!</v>
      </c>
      <c r="CI35" s="8" t="e">
        <f>GETPIVOTDATA("Count of RT DATE",'50% PVT'!$A$3,"Joint Type","SW","Stamp Number",G35)</f>
        <v>#REF!</v>
      </c>
      <c r="CJ35" s="8" t="e">
        <f>GETPIVOTDATA("Count of RT Rejected",'50% PVT'!$A$3,"Joint Type","SW","Stamp Number",G35)</f>
        <v>#REF!</v>
      </c>
      <c r="CK35" s="11" t="e">
        <f t="shared" si="13"/>
        <v>#REF!</v>
      </c>
      <c r="CL35" s="8" t="e">
        <f>GETPIVOTDATA("Count of PT / MT Final",'50% PVT'!$A$3,"Joint Type","SW","Stamp Number",G35)</f>
        <v>#REF!</v>
      </c>
      <c r="CM35" s="8" t="e">
        <f t="shared" si="29"/>
        <v>#REF!</v>
      </c>
      <c r="CN35" s="8" t="e">
        <f>GETPIVOTDATA("Count of Brinnel Complete",'50% PVT'!$A$3,"Joint Type","SW","Stamp Number",G35)</f>
        <v>#REF!</v>
      </c>
      <c r="CO35" s="8" t="e">
        <f t="shared" si="30"/>
        <v>#REF!</v>
      </c>
      <c r="CP35" s="8" t="e">
        <f>GETPIVOTDATA("Count of Weld Number",'50% PVT'!$A$3,"Joint Type","O-Let","Stamp Number",G35)</f>
        <v>#REF!</v>
      </c>
      <c r="CQ35" s="8" t="e">
        <f>GETPIVOTDATA("Count of PT / MT Final",'50% PVT'!$A$3,"Joint Type","O-Let","Stamp Number",G35)</f>
        <v>#REF!</v>
      </c>
      <c r="CR35" s="4" t="e">
        <f t="shared" si="31"/>
        <v>#REF!</v>
      </c>
      <c r="CS35" s="8" t="e">
        <f>GETPIVOTDATA("Count of Weld Number",'50% PVT'!$A$3,"Joint Type","Fillet","Stamp Number",G35)</f>
        <v>#REF!</v>
      </c>
      <c r="CT35" s="8" t="e">
        <f>GETPIVOTDATA("Count of PT / MT Final",'50% PVT'!$A$3,"Joint Type","Fillet","Stamp Number",G35)</f>
        <v>#REF!</v>
      </c>
      <c r="CU35" s="78" t="e">
        <f t="shared" si="32"/>
        <v>#REF!</v>
      </c>
      <c r="CV35" s="87" t="e">
        <f>GETPIVOTDATA("Count of Weld Number",'100% PVT'!$A$3,"Joint Type","BW","Stamp Number",G35)</f>
        <v>#REF!</v>
      </c>
      <c r="CW35" s="8" t="e">
        <f>GETPIVOTDATA("Count of RT DATE",'100% PVT'!$A$3,"Joint Type","BW","Stamp Number",G35)</f>
        <v>#REF!</v>
      </c>
      <c r="CX35" s="8" t="e">
        <f>GETPIVOTDATA("Count of RT Rejected",'100% PVT'!$A$3,"Joint Type","BW","Stamp Number",G35)</f>
        <v>#REF!</v>
      </c>
      <c r="CY35" s="11" t="e">
        <f t="shared" si="14"/>
        <v>#REF!</v>
      </c>
      <c r="CZ35" s="8" t="e">
        <f>GETPIVOTDATA("Count of Brinnel Complete",'100% PVT'!$A$3,"Joint Type","BW","Stamp Number",G35)</f>
        <v>#REF!</v>
      </c>
      <c r="DA35" s="11" t="e">
        <f t="shared" si="42"/>
        <v>#REF!</v>
      </c>
      <c r="DB35" s="8" t="e">
        <f>GETPIVOTDATA("Count of Weld Number",'100% PVT'!$A$3,"Joint Type","SW","Stamp Number",G35)</f>
        <v>#REF!</v>
      </c>
      <c r="DC35" s="8" t="e">
        <f>GETPIVOTDATA("Count of RT DATE",'100% PVT'!$A$3,"Joint Type","SW","Stamp Number",G35)</f>
        <v>#REF!</v>
      </c>
      <c r="DD35" s="8" t="e">
        <f>GETPIVOTDATA("Count of RT Rejected",'100% PVT'!$A$3,"Joint Type","SW","Stamp Number",G35)</f>
        <v>#REF!</v>
      </c>
      <c r="DE35" s="11" t="e">
        <f t="shared" si="15"/>
        <v>#REF!</v>
      </c>
      <c r="DF35" s="8" t="e">
        <f>GETPIVOTDATA("Count of PT / MT Final",'100% PVT'!$A$3,"Joint Type","SW","Stamp Number",G35)</f>
        <v>#REF!</v>
      </c>
      <c r="DG35" s="11" t="e">
        <f t="shared" si="43"/>
        <v>#REF!</v>
      </c>
      <c r="DH35" s="8" t="e">
        <f>GETPIVOTDATA("Count of Brinnel Complete",'100% PVT'!$A$3,"Joint Type","SW","Stamp Number",G35)</f>
        <v>#REF!</v>
      </c>
      <c r="DI35" s="11" t="e">
        <f t="shared" si="44"/>
        <v>#REF!</v>
      </c>
      <c r="DJ35" s="8" t="e">
        <f>GETPIVOTDATA("Count of Weld Number",'100% PVT'!$A$3,"Joint Type","O-Let","Stamp Number",G35)</f>
        <v>#REF!</v>
      </c>
      <c r="DK35" s="8" t="e">
        <f>GETPIVOTDATA("Count of PT / MT Final",'100% PVT'!$A$3,"Joint Type","O-Let","Stamp Number",G35)</f>
        <v>#REF!</v>
      </c>
      <c r="DL35" s="11" t="e">
        <f t="shared" si="45"/>
        <v>#REF!</v>
      </c>
      <c r="DM35" s="8" t="e">
        <f>GETPIVOTDATA("Count of Weld Number",'100% PVT'!$A$3,"Joint Type","Fillet","Stamp Number",G35)</f>
        <v>#REF!</v>
      </c>
      <c r="DN35" s="8" t="e">
        <f>GETPIVOTDATA("Count of PT / MT Final",'100% PVT'!$A$3,"Joint Type","Fillet","Stamp Number",G35)</f>
        <v>#REF!</v>
      </c>
      <c r="DO35" s="10" t="e">
        <f t="shared" si="46"/>
        <v>#REF!</v>
      </c>
      <c r="DP35" s="124"/>
      <c r="DQ35" s="124"/>
      <c r="DR35" s="124"/>
      <c r="DS35" s="124"/>
      <c r="DT35" s="124"/>
      <c r="DU35" s="124"/>
      <c r="DV35" s="124"/>
      <c r="DW35" s="124"/>
      <c r="DX35" s="124"/>
      <c r="DY35" s="124"/>
      <c r="DZ35" s="124"/>
      <c r="EA35" s="124"/>
      <c r="EB35" s="124"/>
      <c r="EC35" s="124"/>
      <c r="ED35" s="124"/>
      <c r="EE35" s="124"/>
      <c r="EF35" s="124"/>
      <c r="EG35" s="124"/>
      <c r="EH35" s="124"/>
      <c r="EI35" s="124"/>
      <c r="EJ35" s="124"/>
      <c r="EK35" s="124"/>
      <c r="EL35" s="124"/>
      <c r="EM35" s="124"/>
      <c r="EN35" s="124"/>
      <c r="EO35" s="124"/>
      <c r="EP35" s="124"/>
      <c r="EQ35" s="124"/>
    </row>
    <row r="36" spans="1:147" s="48" customFormat="1" ht="12.75" hidden="1" customHeight="1">
      <c r="A36" s="124"/>
      <c r="B36" s="3" t="s">
        <v>31</v>
      </c>
      <c r="C36" s="1"/>
      <c r="D36" s="1" t="str">
        <f t="shared" si="0"/>
        <v>Yes</v>
      </c>
      <c r="E36" s="1"/>
      <c r="F36" s="42">
        <f>'WELDER ROSTER'!B34</f>
        <v>0</v>
      </c>
      <c r="G36" s="99">
        <f>'WELDER ROSTER'!C34</f>
        <v>0</v>
      </c>
      <c r="H36" s="9" t="e">
        <f>GETPIVOTDATA("Count of Weld Number",'5% PVT'!$A$3,"Joint Type","BW","Stamp Number",G36)</f>
        <v>#REF!</v>
      </c>
      <c r="I36" s="8" t="e">
        <f>GETPIVOTDATA("Count of RT DATE",'5% PVT'!$A$4,"Joint Type","BW","Stamp Number",G36)</f>
        <v>#REF!</v>
      </c>
      <c r="J36" s="8" t="e">
        <f>GETPIVOTDATA("Count of RT Rejected",'5% PVT'!$A$4,"Joint Type","BW","Stamp Number",G36)</f>
        <v>#REF!</v>
      </c>
      <c r="K36" s="11" t="e">
        <f t="shared" si="1"/>
        <v>#REF!</v>
      </c>
      <c r="L36" s="8" t="e">
        <f>GETPIVOTDATA("Count of Weld Number",'5% PVT'!$A$3,"Joint Type","Fillet","Stamp Number",G36)</f>
        <v>#REF!</v>
      </c>
      <c r="M36" s="8" t="e">
        <f>GETPIVOTDATA("Count of PT / MT Final",'5% PVT'!$A$3,"Joint Type","Fillet","Stamp Number",G36)</f>
        <v>#REF!</v>
      </c>
      <c r="N36" s="11" t="e">
        <f t="shared" si="38"/>
        <v>#REF!</v>
      </c>
      <c r="O36" s="8" t="e">
        <f>GETPIVOTDATA("Count of Weld Number",'5% PVT'!$A$4,"Joint Type","SW","Stamp Number",G36)</f>
        <v>#REF!</v>
      </c>
      <c r="P36" s="8" t="e">
        <f>GETPIVOTDATA("Count of RT DATE",'5% PVT'!$A$4,"Joint Type","SW","Stamp Number",G36)</f>
        <v>#REF!</v>
      </c>
      <c r="Q36" s="8" t="e">
        <f>GETPIVOTDATA("Count of RT Rejected",'5% PVT'!$A$4,"Joint Type","O-Let","Stamp Number",G36)</f>
        <v>#REF!</v>
      </c>
      <c r="R36" s="11" t="e">
        <f t="shared" si="2"/>
        <v>#REF!</v>
      </c>
      <c r="S36" s="8" t="e">
        <f>GETPIVOTDATA("Count of PT / MT Final",'5% PVT'!$A$3,"Joint Type","SW","Stamp Number",G36)</f>
        <v>#REF!</v>
      </c>
      <c r="T36" s="11" t="e">
        <f t="shared" si="39"/>
        <v>#REF!</v>
      </c>
      <c r="U36" s="8" t="e">
        <f>GETPIVOTDATA("Count of Weld Number",'5% PVT'!$A$3,"Joint Type","O-Let","Stamp Number",G36)</f>
        <v>#REF!</v>
      </c>
      <c r="V36" s="8" t="e">
        <f>GETPIVOTDATA("Count of PT / MT Final",'5% PVT'!$A$3,"Joint Type","O-Let","Stamp Number",G36)</f>
        <v>#REF!</v>
      </c>
      <c r="W36" s="10" t="e">
        <f t="shared" si="40"/>
        <v>#REF!</v>
      </c>
      <c r="X36" s="87" t="e">
        <f>GETPIVOTDATA("Count of Weld Number",'10% PVT'!$A$3,"Joint Type","BW","Stamp Number",G36)</f>
        <v>#REF!</v>
      </c>
      <c r="Y36" s="8" t="e">
        <f>GETPIVOTDATA("Count of RT DATE",'10% PVT'!$A$3,"Joint Type","BW","Stamp Number",G36)</f>
        <v>#REF!</v>
      </c>
      <c r="Z36" s="8" t="e">
        <f>GETPIVOTDATA("Count of RT Rejected",'10% PVT'!$A$3,"Joint Type","BW","Stamp Number",G36)</f>
        <v>#REF!</v>
      </c>
      <c r="AA36" s="4" t="e">
        <f t="shared" si="3"/>
        <v>#REF!</v>
      </c>
      <c r="AB36" s="8" t="e">
        <f>GETPIVOTDATA("Count of Weld Number",'10% PVT'!$A$3,"Joint Type","Fillet","Stamp Number",G36)</f>
        <v>#REF!</v>
      </c>
      <c r="AC36" s="8" t="e">
        <f>GETPIVOTDATA("Count of PT / MT Final",'10% PVT'!$A$3,"Joint Type","Fillet","Stamp Number",G36)</f>
        <v>#REF!</v>
      </c>
      <c r="AD36" s="4" t="e">
        <f t="shared" si="4"/>
        <v>#REF!</v>
      </c>
      <c r="AE36" s="8" t="e">
        <f>GETPIVOTDATA("Count of Weld Number",'10% PVT'!$A$4,"Joint Type","SW","Stamp Number",G36)</f>
        <v>#REF!</v>
      </c>
      <c r="AF36" s="8" t="e">
        <f>GETPIVOTDATA("Count of RT DATE",'10% PVT'!$A$3,"Joint Type","SW","Stamp Number",G36)</f>
        <v>#REF!</v>
      </c>
      <c r="AG36" s="8" t="e">
        <f>GETPIVOTDATA("Count of RT Rejected",'10% PVT'!$A$3,"Joint Type","SW","Stamp Number",G36)</f>
        <v>#REF!</v>
      </c>
      <c r="AH36" s="4" t="e">
        <f t="shared" si="5"/>
        <v>#REF!</v>
      </c>
      <c r="AI36" s="8" t="e">
        <f>GETPIVOTDATA("Count of PT / MT Final",'10% PVT'!$A$3,"Joint Type","SW","Stamp Number",G36)</f>
        <v>#REF!</v>
      </c>
      <c r="AJ36" s="4" t="e">
        <f t="shared" si="6"/>
        <v>#REF!</v>
      </c>
      <c r="AK36" s="8" t="e">
        <f>GETPIVOTDATA("Count of Weld Number",'10% PVT'!$A$3,"Joint Type","O-Let","Stamp Number",G36)</f>
        <v>#REF!</v>
      </c>
      <c r="AL36" s="8" t="e">
        <f>GETPIVOTDATA("Count of PT / MT Final",'10% PVT'!$A$3,"Joint Type","O-Let","Stamp Number",G36)</f>
        <v>#REF!</v>
      </c>
      <c r="AM36" s="78" t="e">
        <f t="shared" si="7"/>
        <v>#REF!</v>
      </c>
      <c r="AN36" s="87" t="e">
        <f>GETPIVOTDATA("Count of Weld Number",'20% PVT'!$A$3,"Joint Type","BW","Stamp Number",G36)</f>
        <v>#REF!</v>
      </c>
      <c r="AO36" s="8" t="e">
        <f>GETPIVOTDATA("Count of RT DATE",'20% PVT'!$A$3,"Joint Type","BW","Stamp Number",G36)</f>
        <v>#REF!</v>
      </c>
      <c r="AP36" s="8" t="e">
        <f>GETPIVOTDATA("Count of RT Rejected",'20% PVT'!$A$3,"Joint Type","BW","Stamp Number",G36)</f>
        <v>#REF!</v>
      </c>
      <c r="AQ36" s="4" t="e">
        <f t="shared" si="8"/>
        <v>#REF!</v>
      </c>
      <c r="AR36" s="8" t="e">
        <f>GETPIVOTDATA("Count of Brinnel Complete",'20% PVT'!$A$3,"Joint Type","BW","Stamp Number",G36)</f>
        <v>#REF!</v>
      </c>
      <c r="AS36" s="4" t="e">
        <f t="shared" si="19"/>
        <v>#REF!</v>
      </c>
      <c r="AT36" s="8" t="e">
        <f>GETPIVOTDATA("Count of Weld Number",'20% PVT'!$A$3,"Joint Type","SW","Stamp Number",G36)</f>
        <v>#REF!</v>
      </c>
      <c r="AU36" s="8" t="e">
        <f>GETPIVOTDATA("Count of RT DATE",'20% PVT'!$A$3,"Joint Type","SW","Stamp Number",G36)</f>
        <v>#REF!</v>
      </c>
      <c r="AV36" s="8" t="e">
        <f>GETPIVOTDATA("Count of RT Rejected",'20% PVT'!$A$3,"Joint Type","SW","Stamp Number",G36)</f>
        <v>#REF!</v>
      </c>
      <c r="AW36" s="4" t="e">
        <f t="shared" si="9"/>
        <v>#REF!</v>
      </c>
      <c r="AX36" s="8" t="e">
        <f>GETPIVOTDATA("Count of PT / MT Final",'20% PVT'!$A$3,"Joint Type","SW","Stamp Number",G36)</f>
        <v>#REF!</v>
      </c>
      <c r="AY36" s="4" t="e">
        <f t="shared" si="20"/>
        <v>#REF!</v>
      </c>
      <c r="AZ36" s="8" t="e">
        <f>GETPIVOTDATA("Count of Brinnel Complete",'20% PVT'!$A$3,"Joint Type","SW","Stamp Number",G36)</f>
        <v>#REF!</v>
      </c>
      <c r="BA36" s="4" t="e">
        <f t="shared" si="21"/>
        <v>#REF!</v>
      </c>
      <c r="BB36" s="8" t="e">
        <f>GETPIVOTDATA("Count of Weld Number",'20% PVT'!$A$3,"Joint Type","O-Let","Stamp Number",G36)</f>
        <v>#REF!</v>
      </c>
      <c r="BC36" s="8" t="e">
        <f>GETPIVOTDATA("Count of PT / MT Final",'20% PVT'!$A$3,"Joint Type","O-Let","Stamp Number",G36)</f>
        <v>#REF!</v>
      </c>
      <c r="BD36" s="4" t="e">
        <f t="shared" si="22"/>
        <v>#REF!</v>
      </c>
      <c r="BE36" s="8" t="e">
        <f>GETPIVOTDATA("Count of Weld Number",'20% PVT'!$A$3,"Joint Type","Fillet","Stamp Number",G36)</f>
        <v>#REF!</v>
      </c>
      <c r="BF36" s="8" t="e">
        <f>GETPIVOTDATA("Count of PT / MT Final",'20% PVT'!$A$3,"Joint Type","Fillet","Stamp Number",G36)</f>
        <v>#REF!</v>
      </c>
      <c r="BG36" s="78" t="e">
        <f t="shared" si="23"/>
        <v>#REF!</v>
      </c>
      <c r="BH36" s="87" t="e">
        <f>GETPIVOTDATA("Count of Weld Number",'25% PVT'!$A$3,"Joint Type","BW","Stamp Number",G36)</f>
        <v>#REF!</v>
      </c>
      <c r="BI36" s="8" t="e">
        <f>GETPIVOTDATA("Count of RT DATE",'25% PVT'!$A$3,"Joint Type","BW","Stamp Number",G36)</f>
        <v>#REF!</v>
      </c>
      <c r="BJ36" s="8" t="e">
        <f>GETPIVOTDATA("Count of RT Rejected",'25% PVT'!$A$3,"Joint Type","BW","Stamp Number",G36)</f>
        <v>#REF!</v>
      </c>
      <c r="BK36" s="11" t="e">
        <f t="shared" si="10"/>
        <v>#REF!</v>
      </c>
      <c r="BL36" s="8" t="e">
        <f>GETPIVOTDATA("Count of Brinnel Complete",'25% PVT'!$A$3,"Joint Type","BW","Stamp Number",G36)</f>
        <v>#REF!</v>
      </c>
      <c r="BM36" s="11" t="e">
        <f t="shared" si="41"/>
        <v>#REF!</v>
      </c>
      <c r="BN36" s="8" t="e">
        <f>GETPIVOTDATA("Count of Weld Number",'25% PVT'!$A$3,"Joint Type","SW","Stamp Number",G36)</f>
        <v>#REF!</v>
      </c>
      <c r="BO36" s="8" t="e">
        <f>GETPIVOTDATA("Count of RT DATE",'25% PVT'!$A$3,"Joint Type","SW","Stamp Number",G36)</f>
        <v>#REF!</v>
      </c>
      <c r="BP36" s="8" t="e">
        <f>GETPIVOTDATA("Count of RT Rejected",'25% PVT'!$A$3,"Joint Type","SW","Stamp Number",G36)</f>
        <v>#REF!</v>
      </c>
      <c r="BQ36" s="11" t="e">
        <f t="shared" si="11"/>
        <v>#REF!</v>
      </c>
      <c r="BR36" s="8" t="e">
        <f>GETPIVOTDATA("Count of PT / MT Final",'25% PVT'!$A$3,"Joint Type","SW","Stamp Number",G36)</f>
        <v>#REF!</v>
      </c>
      <c r="BS36" s="11" t="e">
        <f t="shared" si="47"/>
        <v>#REF!</v>
      </c>
      <c r="BT36" s="8" t="e">
        <f>GETPIVOTDATA("Count of Brinnel Complete",'25% PVT'!$A$3,"Joint Type","SW","Stamp Number",G36)</f>
        <v>#REF!</v>
      </c>
      <c r="BU36" s="11" t="e">
        <f t="shared" si="25"/>
        <v>#REF!</v>
      </c>
      <c r="BV36" s="8" t="e">
        <f>GETPIVOTDATA("Count of Weld Number",'25% PVT'!$A$3,"Joint Type","O-Let","Stamp Number",G36)</f>
        <v>#REF!</v>
      </c>
      <c r="BW36" s="8" t="e">
        <f>GETPIVOTDATA("Count of PT / MT Final",'25% PVT'!$A$3,"Joint Type","O-Let","Stamp Number",G36)</f>
        <v>#REF!</v>
      </c>
      <c r="BX36" s="11" t="e">
        <f t="shared" si="26"/>
        <v>#REF!</v>
      </c>
      <c r="BY36" s="8" t="e">
        <f>GETPIVOTDATA("Count of Weld Number",'25% PVT'!$A$3,"Joint Type","Fillet","Stamp Number",G36)</f>
        <v>#REF!</v>
      </c>
      <c r="BZ36" s="8" t="e">
        <f>GETPIVOTDATA("Count of PT / MT Final",'25% PVT'!$A$3,"Joint Type","Fillet","Stamp Number",G36)</f>
        <v>#REF!</v>
      </c>
      <c r="CA36" s="10" t="e">
        <f t="shared" si="27"/>
        <v>#REF!</v>
      </c>
      <c r="CB36" s="87" t="e">
        <f>GETPIVOTDATA("Count of Weld Number",'50% PVT'!$A$3,"Joint Type","BW","Stamp Number",G36)</f>
        <v>#REF!</v>
      </c>
      <c r="CC36" s="8" t="e">
        <f>GETPIVOTDATA("Count of RT DATE",'50% PVT'!$A$3,"Joint Type","BW","Stamp Number",G36)</f>
        <v>#REF!</v>
      </c>
      <c r="CD36" s="8" t="e">
        <f>GETPIVOTDATA("Count of RT Rejected",'50% PVT'!$A$3,"Joint Type","BW","Stamp Number",G36)</f>
        <v>#REF!</v>
      </c>
      <c r="CE36" s="11" t="e">
        <f t="shared" si="12"/>
        <v>#REF!</v>
      </c>
      <c r="CF36" s="8" t="e">
        <f>GETPIVOTDATA("Count of Brinnel Complete",'50% PVT'!$A$3,"Joint Type","BW","Stamp Number",G36)</f>
        <v>#REF!</v>
      </c>
      <c r="CG36" s="8" t="e">
        <f t="shared" si="28"/>
        <v>#REF!</v>
      </c>
      <c r="CH36" s="8" t="e">
        <f>GETPIVOTDATA("Count of Weld Number",'50% PVT'!$A$3,"Joint Type","SW","Stamp Number",G36)</f>
        <v>#REF!</v>
      </c>
      <c r="CI36" s="8" t="e">
        <f>GETPIVOTDATA("Count of RT DATE",'50% PVT'!$A$3,"Joint Type","SW","Stamp Number",G36)</f>
        <v>#REF!</v>
      </c>
      <c r="CJ36" s="8" t="e">
        <f>GETPIVOTDATA("Count of RT Rejected",'50% PVT'!$A$3,"Joint Type","SW","Stamp Number",G36)</f>
        <v>#REF!</v>
      </c>
      <c r="CK36" s="11" t="e">
        <f t="shared" si="13"/>
        <v>#REF!</v>
      </c>
      <c r="CL36" s="8" t="e">
        <f>GETPIVOTDATA("Count of PT / MT Final",'50% PVT'!$A$3,"Joint Type","SW","Stamp Number",G36)</f>
        <v>#REF!</v>
      </c>
      <c r="CM36" s="8" t="e">
        <f t="shared" si="29"/>
        <v>#REF!</v>
      </c>
      <c r="CN36" s="8" t="e">
        <f>GETPIVOTDATA("Count of Brinnel Complete",'50% PVT'!$A$3,"Joint Type","SW","Stamp Number",G36)</f>
        <v>#REF!</v>
      </c>
      <c r="CO36" s="8" t="e">
        <f t="shared" si="30"/>
        <v>#REF!</v>
      </c>
      <c r="CP36" s="8" t="e">
        <f>GETPIVOTDATA("Count of Weld Number",'50% PVT'!$A$3,"Joint Type","O-Let","Stamp Number",G36)</f>
        <v>#REF!</v>
      </c>
      <c r="CQ36" s="8" t="e">
        <f>GETPIVOTDATA("Count of PT / MT Final",'50% PVT'!$A$3,"Joint Type","O-Let","Stamp Number",G36)</f>
        <v>#REF!</v>
      </c>
      <c r="CR36" s="4" t="e">
        <f t="shared" si="31"/>
        <v>#REF!</v>
      </c>
      <c r="CS36" s="8" t="e">
        <f>GETPIVOTDATA("Count of Weld Number",'50% PVT'!$A$3,"Joint Type","Fillet","Stamp Number",G36)</f>
        <v>#REF!</v>
      </c>
      <c r="CT36" s="8" t="e">
        <f>GETPIVOTDATA("Count of PT / MT Final",'50% PVT'!$A$3,"Joint Type","Fillet","Stamp Number",G36)</f>
        <v>#REF!</v>
      </c>
      <c r="CU36" s="78" t="e">
        <f t="shared" si="32"/>
        <v>#REF!</v>
      </c>
      <c r="CV36" s="87" t="e">
        <f>GETPIVOTDATA("Count of Weld Number",'100% PVT'!$A$3,"Joint Type","BW","Stamp Number",G36)</f>
        <v>#REF!</v>
      </c>
      <c r="CW36" s="8" t="e">
        <f>GETPIVOTDATA("Count of RT DATE",'100% PVT'!$A$3,"Joint Type","BW","Stamp Number",G36)</f>
        <v>#REF!</v>
      </c>
      <c r="CX36" s="8" t="e">
        <f>GETPIVOTDATA("Count of RT Rejected",'100% PVT'!$A$3,"Joint Type","BW","Stamp Number",G36)</f>
        <v>#REF!</v>
      </c>
      <c r="CY36" s="11" t="e">
        <f t="shared" si="14"/>
        <v>#REF!</v>
      </c>
      <c r="CZ36" s="8" t="e">
        <f>GETPIVOTDATA("Count of Brinnel Complete",'100% PVT'!$A$3,"Joint Type","BW","Stamp Number",G36)</f>
        <v>#REF!</v>
      </c>
      <c r="DA36" s="11" t="e">
        <f t="shared" si="42"/>
        <v>#REF!</v>
      </c>
      <c r="DB36" s="8" t="e">
        <f>GETPIVOTDATA("Count of Weld Number",'100% PVT'!$A$3,"Joint Type","SW","Stamp Number",G36)</f>
        <v>#REF!</v>
      </c>
      <c r="DC36" s="8" t="e">
        <f>GETPIVOTDATA("Count of RT DATE",'100% PVT'!$A$3,"Joint Type","SW","Stamp Number",G36)</f>
        <v>#REF!</v>
      </c>
      <c r="DD36" s="8" t="e">
        <f>GETPIVOTDATA("Count of RT Rejected",'100% PVT'!$A$3,"Joint Type","SW","Stamp Number",G36)</f>
        <v>#REF!</v>
      </c>
      <c r="DE36" s="11" t="e">
        <f t="shared" si="15"/>
        <v>#REF!</v>
      </c>
      <c r="DF36" s="8" t="e">
        <f>GETPIVOTDATA("Count of PT / MT Final",'100% PVT'!$A$3,"Joint Type","SW","Stamp Number",G36)</f>
        <v>#REF!</v>
      </c>
      <c r="DG36" s="11" t="e">
        <f t="shared" si="43"/>
        <v>#REF!</v>
      </c>
      <c r="DH36" s="8" t="e">
        <f>GETPIVOTDATA("Count of Brinnel Complete",'100% PVT'!$A$3,"Joint Type","SW","Stamp Number",G36)</f>
        <v>#REF!</v>
      </c>
      <c r="DI36" s="11" t="e">
        <f t="shared" si="44"/>
        <v>#REF!</v>
      </c>
      <c r="DJ36" s="8" t="e">
        <f>GETPIVOTDATA("Count of Weld Number",'100% PVT'!$A$3,"Joint Type","O-Let","Stamp Number",G36)</f>
        <v>#REF!</v>
      </c>
      <c r="DK36" s="8" t="e">
        <f>GETPIVOTDATA("Count of PT / MT Final",'100% PVT'!$A$3,"Joint Type","O-Let","Stamp Number",G36)</f>
        <v>#REF!</v>
      </c>
      <c r="DL36" s="11" t="e">
        <f t="shared" si="45"/>
        <v>#REF!</v>
      </c>
      <c r="DM36" s="8" t="e">
        <f>GETPIVOTDATA("Count of Weld Number",'100% PVT'!$A$3,"Joint Type","Fillet","Stamp Number",G36)</f>
        <v>#REF!</v>
      </c>
      <c r="DN36" s="8" t="e">
        <f>GETPIVOTDATA("Count of PT / MT Final",'100% PVT'!$A$3,"Joint Type","Fillet","Stamp Number",G36)</f>
        <v>#REF!</v>
      </c>
      <c r="DO36" s="10" t="e">
        <f t="shared" si="46"/>
        <v>#REF!</v>
      </c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</row>
    <row r="37" spans="1:147" s="48" customFormat="1" ht="12.75" hidden="1" customHeight="1">
      <c r="A37" s="124"/>
      <c r="B37" s="3" t="s">
        <v>31</v>
      </c>
      <c r="C37" s="1"/>
      <c r="D37" s="1" t="str">
        <f t="shared" si="0"/>
        <v>Yes</v>
      </c>
      <c r="E37" s="1"/>
      <c r="F37" s="42">
        <f>'WELDER ROSTER'!B35</f>
        <v>0</v>
      </c>
      <c r="G37" s="99">
        <f>'WELDER ROSTER'!C35</f>
        <v>0</v>
      </c>
      <c r="H37" s="9" t="e">
        <f>GETPIVOTDATA("Count of Weld Number",'5% PVT'!$A$3,"Joint Type","BW","Stamp Number",G37)</f>
        <v>#REF!</v>
      </c>
      <c r="I37" s="8" t="e">
        <f>GETPIVOTDATA("Count of RT DATE",'5% PVT'!$A$4,"Joint Type","BW","Stamp Number",G37)</f>
        <v>#REF!</v>
      </c>
      <c r="J37" s="8" t="e">
        <f>GETPIVOTDATA("Count of RT Rejected",'5% PVT'!$A$4,"Joint Type","BW","Stamp Number",G37)</f>
        <v>#REF!</v>
      </c>
      <c r="K37" s="11" t="e">
        <f t="shared" si="1"/>
        <v>#REF!</v>
      </c>
      <c r="L37" s="8" t="e">
        <f>GETPIVOTDATA("Count of Weld Number",'5% PVT'!$A$3,"Joint Type","Fillet","Stamp Number",G37)</f>
        <v>#REF!</v>
      </c>
      <c r="M37" s="8" t="e">
        <f>GETPIVOTDATA("Count of PT / MT Final",'5% PVT'!$A$3,"Joint Type","Fillet","Stamp Number",G37)</f>
        <v>#REF!</v>
      </c>
      <c r="N37" s="11" t="e">
        <f t="shared" si="38"/>
        <v>#REF!</v>
      </c>
      <c r="O37" s="8" t="e">
        <f>GETPIVOTDATA("Count of Weld Number",'5% PVT'!$A$4,"Joint Type","SW","Stamp Number",G37)</f>
        <v>#REF!</v>
      </c>
      <c r="P37" s="8" t="e">
        <f>GETPIVOTDATA("Count of RT DATE",'5% PVT'!$A$4,"Joint Type","SW","Stamp Number",G37)</f>
        <v>#REF!</v>
      </c>
      <c r="Q37" s="8" t="e">
        <f>GETPIVOTDATA("Count of RT Rejected",'5% PVT'!$A$4,"Joint Type","O-Let","Stamp Number",G37)</f>
        <v>#REF!</v>
      </c>
      <c r="R37" s="11" t="e">
        <f t="shared" si="2"/>
        <v>#REF!</v>
      </c>
      <c r="S37" s="8" t="e">
        <f>GETPIVOTDATA("Count of PT / MT Final",'5% PVT'!$A$3,"Joint Type","SW","Stamp Number",G37)</f>
        <v>#REF!</v>
      </c>
      <c r="T37" s="11" t="e">
        <f t="shared" si="39"/>
        <v>#REF!</v>
      </c>
      <c r="U37" s="8" t="e">
        <f>GETPIVOTDATA("Count of Weld Number",'5% PVT'!$A$3,"Joint Type","O-Let","Stamp Number",G37)</f>
        <v>#REF!</v>
      </c>
      <c r="V37" s="8" t="e">
        <f>GETPIVOTDATA("Count of PT / MT Final",'5% PVT'!$A$3,"Joint Type","O-Let","Stamp Number",G37)</f>
        <v>#REF!</v>
      </c>
      <c r="W37" s="10" t="e">
        <f t="shared" si="40"/>
        <v>#REF!</v>
      </c>
      <c r="X37" s="87" t="e">
        <f>GETPIVOTDATA("Count of Weld Number",'10% PVT'!$A$3,"Joint Type","BW","Stamp Number",G37)</f>
        <v>#REF!</v>
      </c>
      <c r="Y37" s="8" t="e">
        <f>GETPIVOTDATA("Count of RT DATE",'10% PVT'!$A$3,"Joint Type","BW","Stamp Number",G37)</f>
        <v>#REF!</v>
      </c>
      <c r="Z37" s="8" t="e">
        <f>GETPIVOTDATA("Count of RT Rejected",'10% PVT'!$A$3,"Joint Type","BW","Stamp Number",G37)</f>
        <v>#REF!</v>
      </c>
      <c r="AA37" s="4" t="e">
        <f t="shared" si="3"/>
        <v>#REF!</v>
      </c>
      <c r="AB37" s="8" t="e">
        <f>GETPIVOTDATA("Count of Weld Number",'10% PVT'!$A$3,"Joint Type","Fillet","Stamp Number",G37)</f>
        <v>#REF!</v>
      </c>
      <c r="AC37" s="8" t="e">
        <f>GETPIVOTDATA("Count of PT / MT Final",'10% PVT'!$A$3,"Joint Type","Fillet","Stamp Number",G37)</f>
        <v>#REF!</v>
      </c>
      <c r="AD37" s="4" t="e">
        <f t="shared" si="4"/>
        <v>#REF!</v>
      </c>
      <c r="AE37" s="8" t="e">
        <f>GETPIVOTDATA("Count of Weld Number",'10% PVT'!$A$4,"Joint Type","SW","Stamp Number",G37)</f>
        <v>#REF!</v>
      </c>
      <c r="AF37" s="8" t="e">
        <f>GETPIVOTDATA("Count of RT DATE",'10% PVT'!$A$3,"Joint Type","SW","Stamp Number",G37)</f>
        <v>#REF!</v>
      </c>
      <c r="AG37" s="8" t="e">
        <f>GETPIVOTDATA("Count of RT Rejected",'10% PVT'!$A$3,"Joint Type","SW","Stamp Number",G37)</f>
        <v>#REF!</v>
      </c>
      <c r="AH37" s="4" t="e">
        <f t="shared" si="5"/>
        <v>#REF!</v>
      </c>
      <c r="AI37" s="8" t="e">
        <f>GETPIVOTDATA("Count of PT / MT Final",'10% PVT'!$A$3,"Joint Type","SW","Stamp Number",G37)</f>
        <v>#REF!</v>
      </c>
      <c r="AJ37" s="4" t="e">
        <f t="shared" si="6"/>
        <v>#REF!</v>
      </c>
      <c r="AK37" s="8" t="e">
        <f>GETPIVOTDATA("Count of Weld Number",'10% PVT'!$A$3,"Joint Type","O-Let","Stamp Number",G37)</f>
        <v>#REF!</v>
      </c>
      <c r="AL37" s="8" t="e">
        <f>GETPIVOTDATA("Count of PT / MT Final",'10% PVT'!$A$3,"Joint Type","O-Let","Stamp Number",G37)</f>
        <v>#REF!</v>
      </c>
      <c r="AM37" s="78" t="e">
        <f t="shared" si="7"/>
        <v>#REF!</v>
      </c>
      <c r="AN37" s="87" t="e">
        <f>GETPIVOTDATA("Count of Weld Number",'20% PVT'!$A$3,"Joint Type","BW","Stamp Number",G37)</f>
        <v>#REF!</v>
      </c>
      <c r="AO37" s="8" t="e">
        <f>GETPIVOTDATA("Count of RT DATE",'20% PVT'!$A$3,"Joint Type","BW","Stamp Number",G37)</f>
        <v>#REF!</v>
      </c>
      <c r="AP37" s="8" t="e">
        <f>GETPIVOTDATA("Count of RT Rejected",'20% PVT'!$A$3,"Joint Type","BW","Stamp Number",G37)</f>
        <v>#REF!</v>
      </c>
      <c r="AQ37" s="4" t="e">
        <f t="shared" si="8"/>
        <v>#REF!</v>
      </c>
      <c r="AR37" s="8" t="e">
        <f>GETPIVOTDATA("Count of Brinnel Complete",'20% PVT'!$A$3,"Joint Type","BW","Stamp Number",G37)</f>
        <v>#REF!</v>
      </c>
      <c r="AS37" s="4" t="e">
        <f t="shared" si="19"/>
        <v>#REF!</v>
      </c>
      <c r="AT37" s="8" t="e">
        <f>GETPIVOTDATA("Count of Weld Number",'20% PVT'!$A$3,"Joint Type","SW","Stamp Number",G37)</f>
        <v>#REF!</v>
      </c>
      <c r="AU37" s="8" t="e">
        <f>GETPIVOTDATA("Count of RT DATE",'20% PVT'!$A$3,"Joint Type","SW","Stamp Number",G37)</f>
        <v>#REF!</v>
      </c>
      <c r="AV37" s="8" t="e">
        <f>GETPIVOTDATA("Count of RT Rejected",'20% PVT'!$A$3,"Joint Type","SW","Stamp Number",G37)</f>
        <v>#REF!</v>
      </c>
      <c r="AW37" s="4" t="e">
        <f t="shared" si="9"/>
        <v>#REF!</v>
      </c>
      <c r="AX37" s="8" t="e">
        <f>GETPIVOTDATA("Count of PT / MT Final",'20% PVT'!$A$3,"Joint Type","SW","Stamp Number",G37)</f>
        <v>#REF!</v>
      </c>
      <c r="AY37" s="4" t="e">
        <f t="shared" si="20"/>
        <v>#REF!</v>
      </c>
      <c r="AZ37" s="8" t="e">
        <f>GETPIVOTDATA("Count of Brinnel Complete",'20% PVT'!$A$3,"Joint Type","SW","Stamp Number",G37)</f>
        <v>#REF!</v>
      </c>
      <c r="BA37" s="4" t="e">
        <f t="shared" si="21"/>
        <v>#REF!</v>
      </c>
      <c r="BB37" s="8" t="e">
        <f>GETPIVOTDATA("Count of Weld Number",'20% PVT'!$A$3,"Joint Type","O-Let","Stamp Number",G37)</f>
        <v>#REF!</v>
      </c>
      <c r="BC37" s="8" t="e">
        <f>GETPIVOTDATA("Count of PT / MT Final",'20% PVT'!$A$3,"Joint Type","O-Let","Stamp Number",G37)</f>
        <v>#REF!</v>
      </c>
      <c r="BD37" s="4" t="e">
        <f t="shared" si="22"/>
        <v>#REF!</v>
      </c>
      <c r="BE37" s="8" t="e">
        <f>GETPIVOTDATA("Count of Weld Number",'20% PVT'!$A$3,"Joint Type","Fillet","Stamp Number",G37)</f>
        <v>#REF!</v>
      </c>
      <c r="BF37" s="8" t="e">
        <f>GETPIVOTDATA("Count of PT / MT Final",'20% PVT'!$A$3,"Joint Type","Fillet","Stamp Number",G37)</f>
        <v>#REF!</v>
      </c>
      <c r="BG37" s="78" t="e">
        <f t="shared" si="23"/>
        <v>#REF!</v>
      </c>
      <c r="BH37" s="87" t="e">
        <f>GETPIVOTDATA("Count of Weld Number",'25% PVT'!$A$3,"Joint Type","BW","Stamp Number",G37)</f>
        <v>#REF!</v>
      </c>
      <c r="BI37" s="8" t="e">
        <f>GETPIVOTDATA("Count of RT DATE",'25% PVT'!$A$3,"Joint Type","BW","Stamp Number",G37)</f>
        <v>#REF!</v>
      </c>
      <c r="BJ37" s="8" t="e">
        <f>GETPIVOTDATA("Count of RT Rejected",'25% PVT'!$A$3,"Joint Type","BW","Stamp Number",G37)</f>
        <v>#REF!</v>
      </c>
      <c r="BK37" s="11" t="e">
        <f t="shared" si="10"/>
        <v>#REF!</v>
      </c>
      <c r="BL37" s="8" t="e">
        <f>GETPIVOTDATA("Count of Brinnel Complete",'25% PVT'!$A$3,"Joint Type","BW","Stamp Number",G37)</f>
        <v>#REF!</v>
      </c>
      <c r="BM37" s="11" t="e">
        <f t="shared" si="41"/>
        <v>#REF!</v>
      </c>
      <c r="BN37" s="8" t="e">
        <f>GETPIVOTDATA("Count of Weld Number",'25% PVT'!$A$3,"Joint Type","SW","Stamp Number",G37)</f>
        <v>#REF!</v>
      </c>
      <c r="BO37" s="8" t="e">
        <f>GETPIVOTDATA("Count of RT DATE",'25% PVT'!$A$3,"Joint Type","SW","Stamp Number",G37)</f>
        <v>#REF!</v>
      </c>
      <c r="BP37" s="8" t="e">
        <f>GETPIVOTDATA("Count of RT Rejected",'25% PVT'!$A$3,"Joint Type","SW","Stamp Number",G37)</f>
        <v>#REF!</v>
      </c>
      <c r="BQ37" s="11" t="e">
        <f t="shared" si="11"/>
        <v>#REF!</v>
      </c>
      <c r="BR37" s="8" t="e">
        <f>GETPIVOTDATA("Count of PT / MT Final",'25% PVT'!$A$3,"Joint Type","SW","Stamp Number",G37)</f>
        <v>#REF!</v>
      </c>
      <c r="BS37" s="11" t="e">
        <f t="shared" si="47"/>
        <v>#REF!</v>
      </c>
      <c r="BT37" s="8" t="e">
        <f>GETPIVOTDATA("Count of Brinnel Complete",'25% PVT'!$A$3,"Joint Type","SW","Stamp Number",G37)</f>
        <v>#REF!</v>
      </c>
      <c r="BU37" s="11" t="e">
        <f t="shared" si="25"/>
        <v>#REF!</v>
      </c>
      <c r="BV37" s="8" t="e">
        <f>GETPIVOTDATA("Count of Weld Number",'25% PVT'!$A$3,"Joint Type","O-Let","Stamp Number",G37)</f>
        <v>#REF!</v>
      </c>
      <c r="BW37" s="8" t="e">
        <f>GETPIVOTDATA("Count of PT / MT Final",'25% PVT'!$A$3,"Joint Type","O-Let","Stamp Number",G37)</f>
        <v>#REF!</v>
      </c>
      <c r="BX37" s="11" t="e">
        <f t="shared" si="26"/>
        <v>#REF!</v>
      </c>
      <c r="BY37" s="8" t="e">
        <f>GETPIVOTDATA("Count of Weld Number",'25% PVT'!$A$3,"Joint Type","Fillet","Stamp Number",G37)</f>
        <v>#REF!</v>
      </c>
      <c r="BZ37" s="8" t="e">
        <f>GETPIVOTDATA("Count of PT / MT Final",'25% PVT'!$A$3,"Joint Type","Fillet","Stamp Number",G37)</f>
        <v>#REF!</v>
      </c>
      <c r="CA37" s="10" t="e">
        <f t="shared" si="27"/>
        <v>#REF!</v>
      </c>
      <c r="CB37" s="87" t="e">
        <f>GETPIVOTDATA("Count of Weld Number",'50% PVT'!$A$3,"Joint Type","BW","Stamp Number",G37)</f>
        <v>#REF!</v>
      </c>
      <c r="CC37" s="8" t="e">
        <f>GETPIVOTDATA("Count of RT DATE",'50% PVT'!$A$3,"Joint Type","BW","Stamp Number",G37)</f>
        <v>#REF!</v>
      </c>
      <c r="CD37" s="8" t="e">
        <f>GETPIVOTDATA("Count of RT Rejected",'50% PVT'!$A$3,"Joint Type","BW","Stamp Number",G37)</f>
        <v>#REF!</v>
      </c>
      <c r="CE37" s="11" t="e">
        <f t="shared" si="12"/>
        <v>#REF!</v>
      </c>
      <c r="CF37" s="8" t="e">
        <f>GETPIVOTDATA("Count of Brinnel Complete",'50% PVT'!$A$3,"Joint Type","BW","Stamp Number",G37)</f>
        <v>#REF!</v>
      </c>
      <c r="CG37" s="8" t="e">
        <f t="shared" si="28"/>
        <v>#REF!</v>
      </c>
      <c r="CH37" s="8" t="e">
        <f>GETPIVOTDATA("Count of Weld Number",'50% PVT'!$A$3,"Joint Type","SW","Stamp Number",G37)</f>
        <v>#REF!</v>
      </c>
      <c r="CI37" s="8" t="e">
        <f>GETPIVOTDATA("Count of RT DATE",'50% PVT'!$A$3,"Joint Type","SW","Stamp Number",G37)</f>
        <v>#REF!</v>
      </c>
      <c r="CJ37" s="8" t="e">
        <f>GETPIVOTDATA("Count of RT Rejected",'50% PVT'!$A$3,"Joint Type","SW","Stamp Number",G37)</f>
        <v>#REF!</v>
      </c>
      <c r="CK37" s="11" t="e">
        <f t="shared" si="13"/>
        <v>#REF!</v>
      </c>
      <c r="CL37" s="8" t="e">
        <f>GETPIVOTDATA("Count of PT / MT Final",'50% PVT'!$A$3,"Joint Type","SW","Stamp Number",G37)</f>
        <v>#REF!</v>
      </c>
      <c r="CM37" s="8" t="e">
        <f t="shared" si="29"/>
        <v>#REF!</v>
      </c>
      <c r="CN37" s="8" t="e">
        <f>GETPIVOTDATA("Count of Brinnel Complete",'50% PVT'!$A$3,"Joint Type","SW","Stamp Number",G37)</f>
        <v>#REF!</v>
      </c>
      <c r="CO37" s="8" t="e">
        <f t="shared" si="30"/>
        <v>#REF!</v>
      </c>
      <c r="CP37" s="8" t="e">
        <f>GETPIVOTDATA("Count of Weld Number",'50% PVT'!$A$3,"Joint Type","O-Let","Stamp Number",G37)</f>
        <v>#REF!</v>
      </c>
      <c r="CQ37" s="8" t="e">
        <f>GETPIVOTDATA("Count of PT / MT Final",'50% PVT'!$A$3,"Joint Type","O-Let","Stamp Number",G37)</f>
        <v>#REF!</v>
      </c>
      <c r="CR37" s="4" t="e">
        <f t="shared" si="31"/>
        <v>#REF!</v>
      </c>
      <c r="CS37" s="8" t="e">
        <f>GETPIVOTDATA("Count of Weld Number",'50% PVT'!$A$3,"Joint Type","Fillet","Stamp Number",G37)</f>
        <v>#REF!</v>
      </c>
      <c r="CT37" s="8" t="e">
        <f>GETPIVOTDATA("Count of PT / MT Final",'50% PVT'!$A$3,"Joint Type","Fillet","Stamp Number",G37)</f>
        <v>#REF!</v>
      </c>
      <c r="CU37" s="78" t="e">
        <f t="shared" si="32"/>
        <v>#REF!</v>
      </c>
      <c r="CV37" s="87" t="e">
        <f>GETPIVOTDATA("Count of Weld Number",'100% PVT'!$A$3,"Joint Type","BW","Stamp Number",G37)</f>
        <v>#REF!</v>
      </c>
      <c r="CW37" s="8" t="e">
        <f>GETPIVOTDATA("Count of RT DATE",'100% PVT'!$A$3,"Joint Type","BW","Stamp Number",G37)</f>
        <v>#REF!</v>
      </c>
      <c r="CX37" s="8" t="e">
        <f>GETPIVOTDATA("Count of RT Rejected",'100% PVT'!$A$3,"Joint Type","BW","Stamp Number",G37)</f>
        <v>#REF!</v>
      </c>
      <c r="CY37" s="11" t="e">
        <f t="shared" si="14"/>
        <v>#REF!</v>
      </c>
      <c r="CZ37" s="8" t="e">
        <f>GETPIVOTDATA("Count of Brinnel Complete",'100% PVT'!$A$3,"Joint Type","BW","Stamp Number",G37)</f>
        <v>#REF!</v>
      </c>
      <c r="DA37" s="11" t="e">
        <f t="shared" si="42"/>
        <v>#REF!</v>
      </c>
      <c r="DB37" s="8" t="e">
        <f>GETPIVOTDATA("Count of Weld Number",'100% PVT'!$A$3,"Joint Type","SW","Stamp Number",G37)</f>
        <v>#REF!</v>
      </c>
      <c r="DC37" s="8" t="e">
        <f>GETPIVOTDATA("Count of RT DATE",'100% PVT'!$A$3,"Joint Type","SW","Stamp Number",G37)</f>
        <v>#REF!</v>
      </c>
      <c r="DD37" s="8" t="e">
        <f>GETPIVOTDATA("Count of RT Rejected",'100% PVT'!$A$3,"Joint Type","SW","Stamp Number",G37)</f>
        <v>#REF!</v>
      </c>
      <c r="DE37" s="11" t="e">
        <f t="shared" si="15"/>
        <v>#REF!</v>
      </c>
      <c r="DF37" s="8" t="e">
        <f>GETPIVOTDATA("Count of PT / MT Final",'100% PVT'!$A$3,"Joint Type","SW","Stamp Number",G37)</f>
        <v>#REF!</v>
      </c>
      <c r="DG37" s="11" t="e">
        <f t="shared" si="43"/>
        <v>#REF!</v>
      </c>
      <c r="DH37" s="8" t="e">
        <f>GETPIVOTDATA("Count of Brinnel Complete",'100% PVT'!$A$3,"Joint Type","SW","Stamp Number",G37)</f>
        <v>#REF!</v>
      </c>
      <c r="DI37" s="11" t="e">
        <f t="shared" si="44"/>
        <v>#REF!</v>
      </c>
      <c r="DJ37" s="8" t="e">
        <f>GETPIVOTDATA("Count of Weld Number",'100% PVT'!$A$3,"Joint Type","O-Let","Stamp Number",G37)</f>
        <v>#REF!</v>
      </c>
      <c r="DK37" s="8" t="e">
        <f>GETPIVOTDATA("Count of PT / MT Final",'100% PVT'!$A$3,"Joint Type","O-Let","Stamp Number",G37)</f>
        <v>#REF!</v>
      </c>
      <c r="DL37" s="11" t="e">
        <f t="shared" si="45"/>
        <v>#REF!</v>
      </c>
      <c r="DM37" s="8" t="e">
        <f>GETPIVOTDATA("Count of Weld Number",'100% PVT'!$A$3,"Joint Type","Fillet","Stamp Number",G37)</f>
        <v>#REF!</v>
      </c>
      <c r="DN37" s="8" t="e">
        <f>GETPIVOTDATA("Count of PT / MT Final",'100% PVT'!$A$3,"Joint Type","Fillet","Stamp Number",G37)</f>
        <v>#REF!</v>
      </c>
      <c r="DO37" s="10" t="e">
        <f t="shared" si="46"/>
        <v>#REF!</v>
      </c>
      <c r="DP37" s="124"/>
      <c r="DQ37" s="124"/>
      <c r="DR37" s="124"/>
      <c r="DS37" s="124"/>
      <c r="DT37" s="124"/>
      <c r="DU37" s="124"/>
      <c r="DV37" s="124"/>
      <c r="DW37" s="124"/>
      <c r="DX37" s="124"/>
      <c r="DY37" s="124"/>
      <c r="DZ37" s="124"/>
      <c r="EA37" s="124"/>
      <c r="EB37" s="124"/>
      <c r="EC37" s="124"/>
      <c r="ED37" s="124"/>
      <c r="EE37" s="124"/>
      <c r="EF37" s="124"/>
      <c r="EG37" s="124"/>
      <c r="EH37" s="124"/>
      <c r="EI37" s="124"/>
      <c r="EJ37" s="124"/>
      <c r="EK37" s="124"/>
      <c r="EL37" s="124"/>
      <c r="EM37" s="124"/>
      <c r="EN37" s="124"/>
      <c r="EO37" s="124"/>
      <c r="EP37" s="124"/>
      <c r="EQ37" s="124"/>
    </row>
    <row r="38" spans="1:147" s="48" customFormat="1" ht="12.75" hidden="1" customHeight="1">
      <c r="A38" s="124"/>
      <c r="B38" s="3" t="s">
        <v>31</v>
      </c>
      <c r="C38" s="1"/>
      <c r="D38" s="1" t="str">
        <f t="shared" si="0"/>
        <v>Yes</v>
      </c>
      <c r="E38" s="1"/>
      <c r="F38" s="42">
        <f>'WELDER ROSTER'!B36</f>
        <v>0</v>
      </c>
      <c r="G38" s="99">
        <f>'WELDER ROSTER'!C36</f>
        <v>0</v>
      </c>
      <c r="H38" s="9" t="e">
        <f>GETPIVOTDATA("Count of Weld Number",'5% PVT'!$A$3,"Joint Type","BW","Stamp Number",G38)</f>
        <v>#REF!</v>
      </c>
      <c r="I38" s="8" t="e">
        <f>GETPIVOTDATA("Count of RT DATE",'5% PVT'!$A$4,"Joint Type","BW","Stamp Number",G38)</f>
        <v>#REF!</v>
      </c>
      <c r="J38" s="8" t="e">
        <f>GETPIVOTDATA("Count of RT Rejected",'5% PVT'!$A$4,"Joint Type","BW","Stamp Number",G38)</f>
        <v>#REF!</v>
      </c>
      <c r="K38" s="11" t="e">
        <f t="shared" si="1"/>
        <v>#REF!</v>
      </c>
      <c r="L38" s="8" t="e">
        <f>GETPIVOTDATA("Count of Weld Number",'5% PVT'!$A$3,"Joint Type","Fillet","Stamp Number",G38)</f>
        <v>#REF!</v>
      </c>
      <c r="M38" s="8" t="e">
        <f>GETPIVOTDATA("Count of PT / MT Final",'5% PVT'!$A$3,"Joint Type","Fillet","Stamp Number",G38)</f>
        <v>#REF!</v>
      </c>
      <c r="N38" s="11" t="e">
        <f t="shared" si="38"/>
        <v>#REF!</v>
      </c>
      <c r="O38" s="8" t="e">
        <f>GETPIVOTDATA("Count of Weld Number",'5% PVT'!$A$4,"Joint Type","SW","Stamp Number",G38)</f>
        <v>#REF!</v>
      </c>
      <c r="P38" s="8" t="e">
        <f>GETPIVOTDATA("Count of RT DATE",'5% PVT'!$A$4,"Joint Type","SW","Stamp Number",G38)</f>
        <v>#REF!</v>
      </c>
      <c r="Q38" s="8" t="e">
        <f>GETPIVOTDATA("Count of RT Rejected",'5% PVT'!$A$4,"Joint Type","O-Let","Stamp Number",G38)</f>
        <v>#REF!</v>
      </c>
      <c r="R38" s="11" t="e">
        <f t="shared" si="2"/>
        <v>#REF!</v>
      </c>
      <c r="S38" s="8" t="e">
        <f>GETPIVOTDATA("Count of PT / MT Final",'5% PVT'!$A$3,"Joint Type","SW","Stamp Number",G38)</f>
        <v>#REF!</v>
      </c>
      <c r="T38" s="11" t="e">
        <f t="shared" si="39"/>
        <v>#REF!</v>
      </c>
      <c r="U38" s="8" t="e">
        <f>GETPIVOTDATA("Count of Weld Number",'5% PVT'!$A$3,"Joint Type","O-Let","Stamp Number",G38)</f>
        <v>#REF!</v>
      </c>
      <c r="V38" s="8" t="e">
        <f>GETPIVOTDATA("Count of PT / MT Final",'5% PVT'!$A$3,"Joint Type","O-Let","Stamp Number",G38)</f>
        <v>#REF!</v>
      </c>
      <c r="W38" s="10" t="e">
        <f t="shared" si="40"/>
        <v>#REF!</v>
      </c>
      <c r="X38" s="87" t="e">
        <f>GETPIVOTDATA("Count of Weld Number",'10% PVT'!$A$3,"Joint Type","BW","Stamp Number",G38)</f>
        <v>#REF!</v>
      </c>
      <c r="Y38" s="8" t="e">
        <f>GETPIVOTDATA("Count of RT DATE",'10% PVT'!$A$3,"Joint Type","BW","Stamp Number",G38)</f>
        <v>#REF!</v>
      </c>
      <c r="Z38" s="8" t="e">
        <f>GETPIVOTDATA("Count of RT Rejected",'10% PVT'!$A$3,"Joint Type","BW","Stamp Number",G38)</f>
        <v>#REF!</v>
      </c>
      <c r="AA38" s="4" t="e">
        <f t="shared" si="3"/>
        <v>#REF!</v>
      </c>
      <c r="AB38" s="8" t="e">
        <f>GETPIVOTDATA("Count of Weld Number",'10% PVT'!$A$3,"Joint Type","Fillet","Stamp Number",G38)</f>
        <v>#REF!</v>
      </c>
      <c r="AC38" s="8" t="e">
        <f>GETPIVOTDATA("Count of PT / MT Final",'10% PVT'!$A$3,"Joint Type","Fillet","Stamp Number",G38)</f>
        <v>#REF!</v>
      </c>
      <c r="AD38" s="4" t="e">
        <f t="shared" si="4"/>
        <v>#REF!</v>
      </c>
      <c r="AE38" s="8" t="e">
        <f>GETPIVOTDATA("Count of Weld Number",'10% PVT'!$A$4,"Joint Type","SW","Stamp Number",G38)</f>
        <v>#REF!</v>
      </c>
      <c r="AF38" s="8" t="e">
        <f>GETPIVOTDATA("Count of RT DATE",'10% PVT'!$A$3,"Joint Type","SW","Stamp Number",G38)</f>
        <v>#REF!</v>
      </c>
      <c r="AG38" s="8" t="e">
        <f>GETPIVOTDATA("Count of RT Rejected",'10% PVT'!$A$3,"Joint Type","SW","Stamp Number",G38)</f>
        <v>#REF!</v>
      </c>
      <c r="AH38" s="4" t="e">
        <f t="shared" si="5"/>
        <v>#REF!</v>
      </c>
      <c r="AI38" s="8" t="e">
        <f>GETPIVOTDATA("Count of PT / MT Final",'10% PVT'!$A$3,"Joint Type","SW","Stamp Number",G38)</f>
        <v>#REF!</v>
      </c>
      <c r="AJ38" s="4" t="e">
        <f t="shared" si="6"/>
        <v>#REF!</v>
      </c>
      <c r="AK38" s="8" t="e">
        <f>GETPIVOTDATA("Count of Weld Number",'10% PVT'!$A$3,"Joint Type","O-Let","Stamp Number",G38)</f>
        <v>#REF!</v>
      </c>
      <c r="AL38" s="8" t="e">
        <f>GETPIVOTDATA("Count of PT / MT Final",'10% PVT'!$A$3,"Joint Type","O-Let","Stamp Number",G38)</f>
        <v>#REF!</v>
      </c>
      <c r="AM38" s="78" t="e">
        <f t="shared" si="7"/>
        <v>#REF!</v>
      </c>
      <c r="AN38" s="87" t="e">
        <f>GETPIVOTDATA("Count of Weld Number",'20% PVT'!$A$3,"Joint Type","BW","Stamp Number",G38)</f>
        <v>#REF!</v>
      </c>
      <c r="AO38" s="8" t="e">
        <f>GETPIVOTDATA("Count of RT DATE",'20% PVT'!$A$3,"Joint Type","BW","Stamp Number",G38)</f>
        <v>#REF!</v>
      </c>
      <c r="AP38" s="8" t="e">
        <f>GETPIVOTDATA("Count of RT Rejected",'20% PVT'!$A$3,"Joint Type","BW","Stamp Number",G38)</f>
        <v>#REF!</v>
      </c>
      <c r="AQ38" s="4" t="e">
        <f t="shared" si="8"/>
        <v>#REF!</v>
      </c>
      <c r="AR38" s="8" t="e">
        <f>GETPIVOTDATA("Count of Brinnel Complete",'20% PVT'!$A$3,"Joint Type","BW","Stamp Number",G38)</f>
        <v>#REF!</v>
      </c>
      <c r="AS38" s="4" t="e">
        <f t="shared" si="19"/>
        <v>#REF!</v>
      </c>
      <c r="AT38" s="8" t="e">
        <f>GETPIVOTDATA("Count of Weld Number",'20% PVT'!$A$3,"Joint Type","SW","Stamp Number",G38)</f>
        <v>#REF!</v>
      </c>
      <c r="AU38" s="8" t="e">
        <f>GETPIVOTDATA("Count of RT DATE",'20% PVT'!$A$3,"Joint Type","SW","Stamp Number",G38)</f>
        <v>#REF!</v>
      </c>
      <c r="AV38" s="8" t="e">
        <f>GETPIVOTDATA("Count of RT Rejected",'20% PVT'!$A$3,"Joint Type","SW","Stamp Number",G38)</f>
        <v>#REF!</v>
      </c>
      <c r="AW38" s="4" t="e">
        <f t="shared" si="9"/>
        <v>#REF!</v>
      </c>
      <c r="AX38" s="8" t="e">
        <f>GETPIVOTDATA("Count of PT / MT Final",'20% PVT'!$A$3,"Joint Type","SW","Stamp Number",G38)</f>
        <v>#REF!</v>
      </c>
      <c r="AY38" s="4" t="e">
        <f t="shared" si="20"/>
        <v>#REF!</v>
      </c>
      <c r="AZ38" s="8" t="e">
        <f>GETPIVOTDATA("Count of Brinnel Complete",'20% PVT'!$A$3,"Joint Type","SW","Stamp Number",G38)</f>
        <v>#REF!</v>
      </c>
      <c r="BA38" s="4" t="e">
        <f t="shared" si="21"/>
        <v>#REF!</v>
      </c>
      <c r="BB38" s="8" t="e">
        <f>GETPIVOTDATA("Count of Weld Number",'20% PVT'!$A$3,"Joint Type","O-Let","Stamp Number",G38)</f>
        <v>#REF!</v>
      </c>
      <c r="BC38" s="8" t="e">
        <f>GETPIVOTDATA("Count of PT / MT Final",'20% PVT'!$A$3,"Joint Type","O-Let","Stamp Number",G38)</f>
        <v>#REF!</v>
      </c>
      <c r="BD38" s="4" t="e">
        <f t="shared" si="22"/>
        <v>#REF!</v>
      </c>
      <c r="BE38" s="8" t="e">
        <f>GETPIVOTDATA("Count of Weld Number",'20% PVT'!$A$3,"Joint Type","Fillet","Stamp Number",G38)</f>
        <v>#REF!</v>
      </c>
      <c r="BF38" s="8" t="e">
        <f>GETPIVOTDATA("Count of PT / MT Final",'20% PVT'!$A$3,"Joint Type","Fillet","Stamp Number",G38)</f>
        <v>#REF!</v>
      </c>
      <c r="BG38" s="78" t="e">
        <f t="shared" si="23"/>
        <v>#REF!</v>
      </c>
      <c r="BH38" s="87" t="e">
        <f>GETPIVOTDATA("Count of Weld Number",'25% PVT'!$A$3,"Joint Type","BW","Stamp Number",G38)</f>
        <v>#REF!</v>
      </c>
      <c r="BI38" s="8" t="e">
        <f>GETPIVOTDATA("Count of RT DATE",'25% PVT'!$A$3,"Joint Type","BW","Stamp Number",G38)</f>
        <v>#REF!</v>
      </c>
      <c r="BJ38" s="8" t="e">
        <f>GETPIVOTDATA("Count of RT Rejected",'25% PVT'!$A$3,"Joint Type","BW","Stamp Number",G38)</f>
        <v>#REF!</v>
      </c>
      <c r="BK38" s="11" t="e">
        <f t="shared" si="10"/>
        <v>#REF!</v>
      </c>
      <c r="BL38" s="8" t="e">
        <f>GETPIVOTDATA("Count of Brinnel Complete",'25% PVT'!$A$3,"Joint Type","BW","Stamp Number",G38)</f>
        <v>#REF!</v>
      </c>
      <c r="BM38" s="11" t="e">
        <f t="shared" si="41"/>
        <v>#REF!</v>
      </c>
      <c r="BN38" s="8" t="e">
        <f>GETPIVOTDATA("Count of Weld Number",'25% PVT'!$A$3,"Joint Type","SW","Stamp Number",G38)</f>
        <v>#REF!</v>
      </c>
      <c r="BO38" s="8" t="e">
        <f>GETPIVOTDATA("Count of RT DATE",'25% PVT'!$A$3,"Joint Type","SW","Stamp Number",G38)</f>
        <v>#REF!</v>
      </c>
      <c r="BP38" s="8" t="e">
        <f>GETPIVOTDATA("Count of RT Rejected",'25% PVT'!$A$3,"Joint Type","SW","Stamp Number",G38)</f>
        <v>#REF!</v>
      </c>
      <c r="BQ38" s="11" t="e">
        <f t="shared" si="11"/>
        <v>#REF!</v>
      </c>
      <c r="BR38" s="8" t="e">
        <f>GETPIVOTDATA("Count of PT / MT Final",'25% PVT'!$A$3,"Joint Type","SW","Stamp Number",G38)</f>
        <v>#REF!</v>
      </c>
      <c r="BS38" s="11" t="e">
        <f t="shared" si="47"/>
        <v>#REF!</v>
      </c>
      <c r="BT38" s="8" t="e">
        <f>GETPIVOTDATA("Count of Brinnel Complete",'25% PVT'!$A$3,"Joint Type","SW","Stamp Number",G38)</f>
        <v>#REF!</v>
      </c>
      <c r="BU38" s="11" t="e">
        <f t="shared" si="25"/>
        <v>#REF!</v>
      </c>
      <c r="BV38" s="8" t="e">
        <f>GETPIVOTDATA("Count of Weld Number",'25% PVT'!$A$3,"Joint Type","O-Let","Stamp Number",G38)</f>
        <v>#REF!</v>
      </c>
      <c r="BW38" s="8" t="e">
        <f>GETPIVOTDATA("Count of PT / MT Final",'25% PVT'!$A$3,"Joint Type","O-Let","Stamp Number",G38)</f>
        <v>#REF!</v>
      </c>
      <c r="BX38" s="11" t="e">
        <f t="shared" si="26"/>
        <v>#REF!</v>
      </c>
      <c r="BY38" s="8" t="e">
        <f>GETPIVOTDATA("Count of Weld Number",'25% PVT'!$A$3,"Joint Type","Fillet","Stamp Number",G38)</f>
        <v>#REF!</v>
      </c>
      <c r="BZ38" s="8" t="e">
        <f>GETPIVOTDATA("Count of PT / MT Final",'25% PVT'!$A$3,"Joint Type","Fillet","Stamp Number",G38)</f>
        <v>#REF!</v>
      </c>
      <c r="CA38" s="10" t="e">
        <f t="shared" si="27"/>
        <v>#REF!</v>
      </c>
      <c r="CB38" s="87" t="e">
        <f>GETPIVOTDATA("Count of Weld Number",'50% PVT'!$A$3,"Joint Type","BW","Stamp Number",G38)</f>
        <v>#REF!</v>
      </c>
      <c r="CC38" s="8" t="e">
        <f>GETPIVOTDATA("Count of RT DATE",'50% PVT'!$A$3,"Joint Type","BW","Stamp Number",G38)</f>
        <v>#REF!</v>
      </c>
      <c r="CD38" s="8" t="e">
        <f>GETPIVOTDATA("Count of RT Rejected",'50% PVT'!$A$3,"Joint Type","BW","Stamp Number",G38)</f>
        <v>#REF!</v>
      </c>
      <c r="CE38" s="11" t="e">
        <f t="shared" si="12"/>
        <v>#REF!</v>
      </c>
      <c r="CF38" s="8" t="e">
        <f>GETPIVOTDATA("Count of Brinnel Complete",'50% PVT'!$A$3,"Joint Type","BW","Stamp Number",G38)</f>
        <v>#REF!</v>
      </c>
      <c r="CG38" s="8" t="e">
        <f t="shared" si="28"/>
        <v>#REF!</v>
      </c>
      <c r="CH38" s="8" t="e">
        <f>GETPIVOTDATA("Count of Weld Number",'50% PVT'!$A$3,"Joint Type","SW","Stamp Number",G38)</f>
        <v>#REF!</v>
      </c>
      <c r="CI38" s="8" t="e">
        <f>GETPIVOTDATA("Count of RT DATE",'50% PVT'!$A$3,"Joint Type","SW","Stamp Number",G38)</f>
        <v>#REF!</v>
      </c>
      <c r="CJ38" s="8" t="e">
        <f>GETPIVOTDATA("Count of RT Rejected",'50% PVT'!$A$3,"Joint Type","SW","Stamp Number",G38)</f>
        <v>#REF!</v>
      </c>
      <c r="CK38" s="11" t="e">
        <f t="shared" si="13"/>
        <v>#REF!</v>
      </c>
      <c r="CL38" s="8" t="e">
        <f>GETPIVOTDATA("Count of PT / MT Final",'50% PVT'!$A$3,"Joint Type","SW","Stamp Number",G38)</f>
        <v>#REF!</v>
      </c>
      <c r="CM38" s="8" t="e">
        <f t="shared" si="29"/>
        <v>#REF!</v>
      </c>
      <c r="CN38" s="8" t="e">
        <f>GETPIVOTDATA("Count of Brinnel Complete",'50% PVT'!$A$3,"Joint Type","SW","Stamp Number",G38)</f>
        <v>#REF!</v>
      </c>
      <c r="CO38" s="8" t="e">
        <f t="shared" si="30"/>
        <v>#REF!</v>
      </c>
      <c r="CP38" s="8" t="e">
        <f>GETPIVOTDATA("Count of Weld Number",'50% PVT'!$A$3,"Joint Type","O-Let","Stamp Number",G38)</f>
        <v>#REF!</v>
      </c>
      <c r="CQ38" s="8" t="e">
        <f>GETPIVOTDATA("Count of PT / MT Final",'50% PVT'!$A$3,"Joint Type","O-Let","Stamp Number",G38)</f>
        <v>#REF!</v>
      </c>
      <c r="CR38" s="4" t="e">
        <f t="shared" si="31"/>
        <v>#REF!</v>
      </c>
      <c r="CS38" s="8" t="e">
        <f>GETPIVOTDATA("Count of Weld Number",'50% PVT'!$A$3,"Joint Type","Fillet","Stamp Number",G38)</f>
        <v>#REF!</v>
      </c>
      <c r="CT38" s="8" t="e">
        <f>GETPIVOTDATA("Count of PT / MT Final",'50% PVT'!$A$3,"Joint Type","Fillet","Stamp Number",G38)</f>
        <v>#REF!</v>
      </c>
      <c r="CU38" s="78" t="e">
        <f t="shared" si="32"/>
        <v>#REF!</v>
      </c>
      <c r="CV38" s="87" t="e">
        <f>GETPIVOTDATA("Count of Weld Number",'100% PVT'!$A$3,"Joint Type","BW","Stamp Number",G38)</f>
        <v>#REF!</v>
      </c>
      <c r="CW38" s="8" t="e">
        <f>GETPIVOTDATA("Count of RT DATE",'100% PVT'!$A$3,"Joint Type","BW","Stamp Number",G38)</f>
        <v>#REF!</v>
      </c>
      <c r="CX38" s="8" t="e">
        <f>GETPIVOTDATA("Count of RT Rejected",'100% PVT'!$A$3,"Joint Type","BW","Stamp Number",G38)</f>
        <v>#REF!</v>
      </c>
      <c r="CY38" s="11" t="e">
        <f t="shared" si="14"/>
        <v>#REF!</v>
      </c>
      <c r="CZ38" s="8" t="e">
        <f>GETPIVOTDATA("Count of Brinnel Complete",'100% PVT'!$A$3,"Joint Type","BW","Stamp Number",G38)</f>
        <v>#REF!</v>
      </c>
      <c r="DA38" s="11" t="e">
        <f t="shared" si="42"/>
        <v>#REF!</v>
      </c>
      <c r="DB38" s="8" t="e">
        <f>GETPIVOTDATA("Count of Weld Number",'100% PVT'!$A$3,"Joint Type","SW","Stamp Number",G38)</f>
        <v>#REF!</v>
      </c>
      <c r="DC38" s="8" t="e">
        <f>GETPIVOTDATA("Count of RT DATE",'100% PVT'!$A$3,"Joint Type","SW","Stamp Number",G38)</f>
        <v>#REF!</v>
      </c>
      <c r="DD38" s="8" t="e">
        <f>GETPIVOTDATA("Count of RT Rejected",'100% PVT'!$A$3,"Joint Type","SW","Stamp Number",G38)</f>
        <v>#REF!</v>
      </c>
      <c r="DE38" s="11" t="e">
        <f t="shared" si="15"/>
        <v>#REF!</v>
      </c>
      <c r="DF38" s="8" t="e">
        <f>GETPIVOTDATA("Count of PT / MT Final",'100% PVT'!$A$3,"Joint Type","SW","Stamp Number",G38)</f>
        <v>#REF!</v>
      </c>
      <c r="DG38" s="11" t="e">
        <f t="shared" si="43"/>
        <v>#REF!</v>
      </c>
      <c r="DH38" s="8" t="e">
        <f>GETPIVOTDATA("Count of Brinnel Complete",'100% PVT'!$A$3,"Joint Type","SW","Stamp Number",G38)</f>
        <v>#REF!</v>
      </c>
      <c r="DI38" s="11" t="e">
        <f t="shared" si="44"/>
        <v>#REF!</v>
      </c>
      <c r="DJ38" s="8" t="e">
        <f>GETPIVOTDATA("Count of Weld Number",'100% PVT'!$A$3,"Joint Type","O-Let","Stamp Number",G38)</f>
        <v>#REF!</v>
      </c>
      <c r="DK38" s="8" t="e">
        <f>GETPIVOTDATA("Count of PT / MT Final",'100% PVT'!$A$3,"Joint Type","O-Let","Stamp Number",G38)</f>
        <v>#REF!</v>
      </c>
      <c r="DL38" s="11" t="e">
        <f t="shared" si="45"/>
        <v>#REF!</v>
      </c>
      <c r="DM38" s="8" t="e">
        <f>GETPIVOTDATA("Count of Weld Number",'100% PVT'!$A$3,"Joint Type","Fillet","Stamp Number",G38)</f>
        <v>#REF!</v>
      </c>
      <c r="DN38" s="8" t="e">
        <f>GETPIVOTDATA("Count of PT / MT Final",'100% PVT'!$A$3,"Joint Type","Fillet","Stamp Number",G38)</f>
        <v>#REF!</v>
      </c>
      <c r="DO38" s="10" t="e">
        <f t="shared" si="46"/>
        <v>#REF!</v>
      </c>
      <c r="DP38" s="124"/>
      <c r="DQ38" s="124"/>
      <c r="DR38" s="124"/>
      <c r="DS38" s="124"/>
      <c r="DT38" s="124"/>
      <c r="DU38" s="124"/>
      <c r="DV38" s="124"/>
      <c r="DW38" s="124"/>
      <c r="DX38" s="124"/>
      <c r="DY38" s="124"/>
      <c r="DZ38" s="124"/>
      <c r="EA38" s="124"/>
      <c r="EB38" s="124"/>
      <c r="EC38" s="124"/>
      <c r="ED38" s="124"/>
      <c r="EE38" s="124"/>
      <c r="EF38" s="124"/>
      <c r="EG38" s="124"/>
      <c r="EH38" s="124"/>
      <c r="EI38" s="124"/>
      <c r="EJ38" s="124"/>
      <c r="EK38" s="124"/>
      <c r="EL38" s="124"/>
      <c r="EM38" s="124"/>
      <c r="EN38" s="124"/>
      <c r="EO38" s="124"/>
      <c r="EP38" s="124"/>
      <c r="EQ38" s="124"/>
    </row>
    <row r="39" spans="1:147" s="48" customFormat="1" ht="12.75" hidden="1" customHeight="1">
      <c r="A39" s="124"/>
      <c r="B39" s="3" t="s">
        <v>31</v>
      </c>
      <c r="C39" s="1"/>
      <c r="D39" s="1" t="str">
        <f t="shared" ref="D39:D70" si="48">IF(F39=0,"Yes","No")</f>
        <v>Yes</v>
      </c>
      <c r="E39" s="1"/>
      <c r="F39" s="42">
        <f>'WELDER ROSTER'!B37</f>
        <v>0</v>
      </c>
      <c r="G39" s="99">
        <f>'WELDER ROSTER'!C37</f>
        <v>0</v>
      </c>
      <c r="H39" s="9" t="e">
        <f>GETPIVOTDATA("Count of Weld Number",'5% PVT'!$A$3,"Joint Type","BW","Stamp Number",G39)</f>
        <v>#REF!</v>
      </c>
      <c r="I39" s="8" t="e">
        <f>GETPIVOTDATA("Count of RT DATE",'5% PVT'!$A$4,"Joint Type","BW","Stamp Number",G39)</f>
        <v>#REF!</v>
      </c>
      <c r="J39" s="8" t="e">
        <f>GETPIVOTDATA("Count of RT Rejected",'5% PVT'!$A$4,"Joint Type","BW","Stamp Number",G39)</f>
        <v>#REF!</v>
      </c>
      <c r="K39" s="11" t="e">
        <f t="shared" si="1"/>
        <v>#REF!</v>
      </c>
      <c r="L39" s="8" t="e">
        <f>GETPIVOTDATA("Count of Weld Number",'5% PVT'!$A$3,"Joint Type","Fillet","Stamp Number",G39)</f>
        <v>#REF!</v>
      </c>
      <c r="M39" s="8" t="e">
        <f>GETPIVOTDATA("Count of PT / MT Final",'5% PVT'!$A$3,"Joint Type","Fillet","Stamp Number",G39)</f>
        <v>#REF!</v>
      </c>
      <c r="N39" s="11" t="e">
        <f t="shared" si="38"/>
        <v>#REF!</v>
      </c>
      <c r="O39" s="8" t="e">
        <f>GETPIVOTDATA("Count of Weld Number",'5% PVT'!$A$4,"Joint Type","SW","Stamp Number",G39)</f>
        <v>#REF!</v>
      </c>
      <c r="P39" s="8" t="e">
        <f>GETPIVOTDATA("Count of RT DATE",'5% PVT'!$A$4,"Joint Type","SW","Stamp Number",G39)</f>
        <v>#REF!</v>
      </c>
      <c r="Q39" s="8" t="e">
        <f>GETPIVOTDATA("Count of RT Rejected",'5% PVT'!$A$4,"Joint Type","O-Let","Stamp Number",G39)</f>
        <v>#REF!</v>
      </c>
      <c r="R39" s="11" t="e">
        <f t="shared" si="2"/>
        <v>#REF!</v>
      </c>
      <c r="S39" s="8" t="e">
        <f>GETPIVOTDATA("Count of PT / MT Final",'5% PVT'!$A$3,"Joint Type","SW","Stamp Number",G39)</f>
        <v>#REF!</v>
      </c>
      <c r="T39" s="11" t="e">
        <f t="shared" si="39"/>
        <v>#REF!</v>
      </c>
      <c r="U39" s="8" t="e">
        <f>GETPIVOTDATA("Count of Weld Number",'5% PVT'!$A$3,"Joint Type","O-Let","Stamp Number",G39)</f>
        <v>#REF!</v>
      </c>
      <c r="V39" s="8" t="e">
        <f>GETPIVOTDATA("Count of PT / MT Final",'5% PVT'!$A$3,"Joint Type","O-Let","Stamp Number",G39)</f>
        <v>#REF!</v>
      </c>
      <c r="W39" s="10" t="e">
        <f t="shared" si="40"/>
        <v>#REF!</v>
      </c>
      <c r="X39" s="87" t="e">
        <f>GETPIVOTDATA("Count of Weld Number",'10% PVT'!$A$3,"Joint Type","BW","Stamp Number",G39)</f>
        <v>#REF!</v>
      </c>
      <c r="Y39" s="8" t="e">
        <f>GETPIVOTDATA("Count of RT DATE",'10% PVT'!$A$3,"Joint Type","BW","Stamp Number",G39)</f>
        <v>#REF!</v>
      </c>
      <c r="Z39" s="8" t="e">
        <f>GETPIVOTDATA("Count of RT Rejected",'10% PVT'!$A$3,"Joint Type","BW","Stamp Number",G39)</f>
        <v>#REF!</v>
      </c>
      <c r="AA39" s="4" t="e">
        <f t="shared" si="3"/>
        <v>#REF!</v>
      </c>
      <c r="AB39" s="8" t="e">
        <f>GETPIVOTDATA("Count of Weld Number",'10% PVT'!$A$3,"Joint Type","Fillet","Stamp Number",G39)</f>
        <v>#REF!</v>
      </c>
      <c r="AC39" s="8" t="e">
        <f>GETPIVOTDATA("Count of PT / MT Final",'10% PVT'!$A$3,"Joint Type","Fillet","Stamp Number",G39)</f>
        <v>#REF!</v>
      </c>
      <c r="AD39" s="4" t="e">
        <f>AC39/AB39</f>
        <v>#REF!</v>
      </c>
      <c r="AE39" s="8" t="e">
        <f>GETPIVOTDATA("Count of Weld Number",'10% PVT'!$A$4,"Joint Type","SW","Stamp Number",G39)</f>
        <v>#REF!</v>
      </c>
      <c r="AF39" s="8" t="e">
        <f>GETPIVOTDATA("Count of RT DATE",'10% PVT'!$A$3,"Joint Type","SW","Stamp Number",G39)</f>
        <v>#REF!</v>
      </c>
      <c r="AG39" s="8" t="e">
        <f>GETPIVOTDATA("Count of RT Rejected",'10% PVT'!$A$3,"Joint Type","SW","Stamp Number",G39)</f>
        <v>#REF!</v>
      </c>
      <c r="AH39" s="4" t="e">
        <f t="shared" si="5"/>
        <v>#REF!</v>
      </c>
      <c r="AI39" s="8" t="e">
        <f>GETPIVOTDATA("Count of PT / MT Final",'10% PVT'!$A$3,"Joint Type","SW","Stamp Number",G39)</f>
        <v>#REF!</v>
      </c>
      <c r="AJ39" s="4" t="e">
        <f>AI39/AE39</f>
        <v>#REF!</v>
      </c>
      <c r="AK39" s="8" t="e">
        <f>GETPIVOTDATA("Count of Weld Number",'10% PVT'!$A$3,"Joint Type","O-Let","Stamp Number",G39)</f>
        <v>#REF!</v>
      </c>
      <c r="AL39" s="8" t="e">
        <f>GETPIVOTDATA("Count of PT / MT Final",'10% PVT'!$A$3,"Joint Type","O-Let","Stamp Number",G39)</f>
        <v>#REF!</v>
      </c>
      <c r="AM39" s="78" t="e">
        <f>AL39/AK39</f>
        <v>#REF!</v>
      </c>
      <c r="AN39" s="87" t="e">
        <f>GETPIVOTDATA("Count of Weld Number",'20% PVT'!$A$3,"Joint Type","BW","Stamp Number",G39)</f>
        <v>#REF!</v>
      </c>
      <c r="AO39" s="8" t="e">
        <f>GETPIVOTDATA("Count of RT DATE",'20% PVT'!$A$3,"Joint Type","BW","Stamp Number",G39)</f>
        <v>#REF!</v>
      </c>
      <c r="AP39" s="8" t="e">
        <f>GETPIVOTDATA("Count of RT Rejected",'20% PVT'!$A$3,"Joint Type","BW","Stamp Number",G39)</f>
        <v>#REF!</v>
      </c>
      <c r="AQ39" s="4" t="e">
        <f t="shared" si="8"/>
        <v>#REF!</v>
      </c>
      <c r="AR39" s="8" t="e">
        <f>GETPIVOTDATA("Count of Brinnel Complete",'20% PVT'!$A$3,"Joint Type","BW","Stamp Number",G39)</f>
        <v>#REF!</v>
      </c>
      <c r="AS39" s="4" t="e">
        <f>AR39/AN39</f>
        <v>#REF!</v>
      </c>
      <c r="AT39" s="8" t="e">
        <f>GETPIVOTDATA("Count of Weld Number",'20% PVT'!$A$3,"Joint Type","SW","Stamp Number",G39)</f>
        <v>#REF!</v>
      </c>
      <c r="AU39" s="8" t="e">
        <f>GETPIVOTDATA("Count of RT DATE",'20% PVT'!$A$3,"Joint Type","SW","Stamp Number",G39)</f>
        <v>#REF!</v>
      </c>
      <c r="AV39" s="8" t="e">
        <f>GETPIVOTDATA("Count of RT Rejected",'20% PVT'!$A$3,"Joint Type","SW","Stamp Number",G39)</f>
        <v>#REF!</v>
      </c>
      <c r="AW39" s="4" t="e">
        <f t="shared" si="9"/>
        <v>#REF!</v>
      </c>
      <c r="AX39" s="8" t="e">
        <f>GETPIVOTDATA("Count of PT / MT Final",'20% PVT'!$A$3,"Joint Type","SW","Stamp Number",G39)</f>
        <v>#REF!</v>
      </c>
      <c r="AY39" s="4" t="e">
        <f>AX39/AT39</f>
        <v>#REF!</v>
      </c>
      <c r="AZ39" s="8" t="e">
        <f>GETPIVOTDATA("Count of Brinnel Complete",'20% PVT'!$A$3,"Joint Type","SW","Stamp Number",G39)</f>
        <v>#REF!</v>
      </c>
      <c r="BA39" s="4" t="e">
        <f>AZ39/AT39</f>
        <v>#REF!</v>
      </c>
      <c r="BB39" s="8" t="e">
        <f>GETPIVOTDATA("Count of Weld Number",'20% PVT'!$A$3,"Joint Type","O-Let","Stamp Number",G39)</f>
        <v>#REF!</v>
      </c>
      <c r="BC39" s="8" t="e">
        <f>GETPIVOTDATA("Count of PT / MT Final",'20% PVT'!$A$3,"Joint Type","O-Let","Stamp Number",G39)</f>
        <v>#REF!</v>
      </c>
      <c r="BD39" s="4" t="e">
        <f>BC39/BB39</f>
        <v>#REF!</v>
      </c>
      <c r="BE39" s="8" t="e">
        <f>GETPIVOTDATA("Count of Weld Number",'20% PVT'!$A$3,"Joint Type","Fillet","Stamp Number",G39)</f>
        <v>#REF!</v>
      </c>
      <c r="BF39" s="8" t="e">
        <f>GETPIVOTDATA("Count of PT / MT Final",'20% PVT'!$A$3,"Joint Type","Fillet","Stamp Number",G39)</f>
        <v>#REF!</v>
      </c>
      <c r="BG39" s="78" t="e">
        <f>BF39/BE39</f>
        <v>#REF!</v>
      </c>
      <c r="BH39" s="87" t="e">
        <f>GETPIVOTDATA("Count of Weld Number",'25% PVT'!$A$3,"Joint Type","BW","Stamp Number",G39)</f>
        <v>#REF!</v>
      </c>
      <c r="BI39" s="8" t="e">
        <f>GETPIVOTDATA("Count of RT DATE",'25% PVT'!$A$3,"Joint Type","BW","Stamp Number",G39)</f>
        <v>#REF!</v>
      </c>
      <c r="BJ39" s="8" t="e">
        <f>GETPIVOTDATA("Count of RT Rejected",'25% PVT'!$A$3,"Joint Type","BW","Stamp Number",G39)</f>
        <v>#REF!</v>
      </c>
      <c r="BK39" s="11" t="e">
        <f t="shared" si="10"/>
        <v>#REF!</v>
      </c>
      <c r="BL39" s="8" t="e">
        <f>GETPIVOTDATA("Count of Brinnel Complete",'25% PVT'!$A$3,"Joint Type","BW","Stamp Number",G39)</f>
        <v>#REF!</v>
      </c>
      <c r="BM39" s="11" t="e">
        <f>BL39/BH39</f>
        <v>#REF!</v>
      </c>
      <c r="BN39" s="8" t="e">
        <f>GETPIVOTDATA("Count of Weld Number",'25% PVT'!$A$3,"Joint Type","SW","Stamp Number",G39)</f>
        <v>#REF!</v>
      </c>
      <c r="BO39" s="8" t="e">
        <f>GETPIVOTDATA("Count of RT DATE",'25% PVT'!$A$3,"Joint Type","SW","Stamp Number",G39)</f>
        <v>#REF!</v>
      </c>
      <c r="BP39" s="8" t="e">
        <f>GETPIVOTDATA("Count of RT Rejected",'25% PVT'!$A$3,"Joint Type","SW","Stamp Number",G39)</f>
        <v>#REF!</v>
      </c>
      <c r="BQ39" s="11" t="e">
        <f t="shared" si="11"/>
        <v>#REF!</v>
      </c>
      <c r="BR39" s="8" t="e">
        <f>GETPIVOTDATA("Count of PT / MT Final",'25% PVT'!$A$3,"Joint Type","SW","Stamp Number",G39)</f>
        <v>#REF!</v>
      </c>
      <c r="BS39" s="11" t="e">
        <f>BR39/BN39</f>
        <v>#REF!</v>
      </c>
      <c r="BT39" s="8" t="e">
        <f>GETPIVOTDATA("Count of Brinnel Complete",'25% PVT'!$A$3,"Joint Type","SW","Stamp Number",G39)</f>
        <v>#REF!</v>
      </c>
      <c r="BU39" s="11" t="e">
        <f>BT39/BN39</f>
        <v>#REF!</v>
      </c>
      <c r="BV39" s="8" t="e">
        <f>GETPIVOTDATA("Count of Weld Number",'25% PVT'!$A$3,"Joint Type","O-Let","Stamp Number",G39)</f>
        <v>#REF!</v>
      </c>
      <c r="BW39" s="8" t="e">
        <f>GETPIVOTDATA("Count of PT / MT Final",'25% PVT'!$A$3,"Joint Type","O-Let","Stamp Number",G39)</f>
        <v>#REF!</v>
      </c>
      <c r="BX39" s="11" t="e">
        <f>BW39/BV39</f>
        <v>#REF!</v>
      </c>
      <c r="BY39" s="8" t="e">
        <f>GETPIVOTDATA("Count of Weld Number",'25% PVT'!$A$3,"Joint Type","Fillet","Stamp Number",G39)</f>
        <v>#REF!</v>
      </c>
      <c r="BZ39" s="8" t="e">
        <f>GETPIVOTDATA("Count of PT / MT Final",'25% PVT'!$A$3,"Joint Type","Fillet","Stamp Number",G39)</f>
        <v>#REF!</v>
      </c>
      <c r="CA39" s="10" t="e">
        <f>BZ39/BY39</f>
        <v>#REF!</v>
      </c>
      <c r="CB39" s="87" t="e">
        <f>GETPIVOTDATA("Count of Weld Number",'50% PVT'!$A$3,"Joint Type","BW","Stamp Number",G39)</f>
        <v>#REF!</v>
      </c>
      <c r="CC39" s="8" t="e">
        <f>GETPIVOTDATA("Count of RT DATE",'50% PVT'!$A$3,"Joint Type","BW","Stamp Number",G39)</f>
        <v>#REF!</v>
      </c>
      <c r="CD39" s="8" t="e">
        <f>GETPIVOTDATA("Count of RT Rejected",'50% PVT'!$A$3,"Joint Type","BW","Stamp Number",G39)</f>
        <v>#REF!</v>
      </c>
      <c r="CE39" s="11" t="e">
        <f t="shared" si="12"/>
        <v>#REF!</v>
      </c>
      <c r="CF39" s="8" t="e">
        <f>GETPIVOTDATA("Count of Brinnel Complete",'50% PVT'!$A$3,"Joint Type","BW","Stamp Number",G39)</f>
        <v>#REF!</v>
      </c>
      <c r="CG39" s="8" t="e">
        <f>CF39/CB39</f>
        <v>#REF!</v>
      </c>
      <c r="CH39" s="8" t="e">
        <f>GETPIVOTDATA("Count of Weld Number",'50% PVT'!$A$3,"Joint Type","SW","Stamp Number",G39)</f>
        <v>#REF!</v>
      </c>
      <c r="CI39" s="8" t="e">
        <f>GETPIVOTDATA("Count of RT DATE",'50% PVT'!$A$3,"Joint Type","SW","Stamp Number",G39)</f>
        <v>#REF!</v>
      </c>
      <c r="CJ39" s="8" t="e">
        <f>GETPIVOTDATA("Count of RT Rejected",'50% PVT'!$A$3,"Joint Type","SW","Stamp Number",G39)</f>
        <v>#REF!</v>
      </c>
      <c r="CK39" s="11" t="e">
        <f t="shared" si="13"/>
        <v>#REF!</v>
      </c>
      <c r="CL39" s="8" t="e">
        <f>GETPIVOTDATA("Count of PT / MT Final",'50% PVT'!$A$3,"Joint Type","SW","Stamp Number",G39)</f>
        <v>#REF!</v>
      </c>
      <c r="CM39" s="8" t="e">
        <f>CL39/CH39</f>
        <v>#REF!</v>
      </c>
      <c r="CN39" s="8" t="e">
        <f>GETPIVOTDATA("Count of Brinnel Complete",'50% PVT'!$A$3,"Joint Type","SW","Stamp Number",G39)</f>
        <v>#REF!</v>
      </c>
      <c r="CO39" s="8" t="e">
        <f>CN39/CH39</f>
        <v>#REF!</v>
      </c>
      <c r="CP39" s="8" t="e">
        <f>GETPIVOTDATA("Count of Weld Number",'50% PVT'!$A$3,"Joint Type","O-Let","Stamp Number",G39)</f>
        <v>#REF!</v>
      </c>
      <c r="CQ39" s="8" t="e">
        <f>GETPIVOTDATA("Count of PT / MT Final",'50% PVT'!$A$3,"Joint Type","O-Let","Stamp Number",G39)</f>
        <v>#REF!</v>
      </c>
      <c r="CR39" s="4" t="e">
        <f>CQ39/CP39</f>
        <v>#REF!</v>
      </c>
      <c r="CS39" s="8" t="e">
        <f>GETPIVOTDATA("Count of Weld Number",'50% PVT'!$A$3,"Joint Type","Fillet","Stamp Number",G39)</f>
        <v>#REF!</v>
      </c>
      <c r="CT39" s="8" t="e">
        <f>GETPIVOTDATA("Count of PT / MT Final",'50% PVT'!$A$3,"Joint Type","Fillet","Stamp Number",G39)</f>
        <v>#REF!</v>
      </c>
      <c r="CU39" s="78" t="e">
        <f>CT39/CS39</f>
        <v>#REF!</v>
      </c>
      <c r="CV39" s="87" t="e">
        <f>GETPIVOTDATA("Count of Weld Number",'100% PVT'!$A$3,"Joint Type","BW","Stamp Number",G39)</f>
        <v>#REF!</v>
      </c>
      <c r="CW39" s="8" t="e">
        <f>GETPIVOTDATA("Count of RT DATE",'100% PVT'!$A$3,"Joint Type","BW","Stamp Number",G39)</f>
        <v>#REF!</v>
      </c>
      <c r="CX39" s="8" t="e">
        <f>GETPIVOTDATA("Count of RT Rejected",'100% PVT'!$A$3,"Joint Type","BW","Stamp Number",G39)</f>
        <v>#REF!</v>
      </c>
      <c r="CY39" s="11" t="e">
        <f t="shared" si="14"/>
        <v>#REF!</v>
      </c>
      <c r="CZ39" s="8" t="e">
        <f>GETPIVOTDATA("Count of Brinnel Complete",'100% PVT'!$A$3,"Joint Type","BW","Stamp Number",G39)</f>
        <v>#REF!</v>
      </c>
      <c r="DA39" s="11" t="e">
        <f>CZ39/CV39</f>
        <v>#REF!</v>
      </c>
      <c r="DB39" s="8" t="e">
        <f>GETPIVOTDATA("Count of Weld Number",'100% PVT'!$A$3,"Joint Type","SW","Stamp Number",G39)</f>
        <v>#REF!</v>
      </c>
      <c r="DC39" s="8" t="e">
        <f>GETPIVOTDATA("Count of RT DATE",'100% PVT'!$A$3,"Joint Type","SW","Stamp Number",G39)</f>
        <v>#REF!</v>
      </c>
      <c r="DD39" s="8" t="e">
        <f>GETPIVOTDATA("Count of RT Rejected",'100% PVT'!$A$3,"Joint Type","SW","Stamp Number",G39)</f>
        <v>#REF!</v>
      </c>
      <c r="DE39" s="11" t="e">
        <f t="shared" si="15"/>
        <v>#REF!</v>
      </c>
      <c r="DF39" s="8" t="e">
        <f>GETPIVOTDATA("Count of PT / MT Final",'100% PVT'!$A$3,"Joint Type","SW","Stamp Number",G39)</f>
        <v>#REF!</v>
      </c>
      <c r="DG39" s="11" t="e">
        <f>DF39/DB39</f>
        <v>#REF!</v>
      </c>
      <c r="DH39" s="8" t="e">
        <f>GETPIVOTDATA("Count of Brinnel Complete",'100% PVT'!$A$3,"Joint Type","SW","Stamp Number",G39)</f>
        <v>#REF!</v>
      </c>
      <c r="DI39" s="11" t="e">
        <f>DH39/DB39</f>
        <v>#REF!</v>
      </c>
      <c r="DJ39" s="8" t="e">
        <f>GETPIVOTDATA("Count of Weld Number",'100% PVT'!$A$3,"Joint Type","O-Let","Stamp Number",G39)</f>
        <v>#REF!</v>
      </c>
      <c r="DK39" s="8" t="e">
        <f>GETPIVOTDATA("Count of PT / MT Final",'100% PVT'!$A$3,"Joint Type","O-Let","Stamp Number",G39)</f>
        <v>#REF!</v>
      </c>
      <c r="DL39" s="11" t="e">
        <f>DK39/DJ39</f>
        <v>#REF!</v>
      </c>
      <c r="DM39" s="8" t="e">
        <f>GETPIVOTDATA("Count of Weld Number",'100% PVT'!$A$3,"Joint Type","Fillet","Stamp Number",G39)</f>
        <v>#REF!</v>
      </c>
      <c r="DN39" s="8" t="e">
        <f>GETPIVOTDATA("Count of PT / MT Final",'100% PVT'!$A$3,"Joint Type","Fillet","Stamp Number",G39)</f>
        <v>#REF!</v>
      </c>
      <c r="DO39" s="10" t="e">
        <f>DN39/DM39</f>
        <v>#REF!</v>
      </c>
      <c r="DP39" s="124"/>
      <c r="DQ39" s="124"/>
      <c r="DR39" s="124"/>
      <c r="DS39" s="124"/>
      <c r="DT39" s="124"/>
      <c r="DU39" s="124"/>
      <c r="DV39" s="124"/>
      <c r="DW39" s="124"/>
      <c r="DX39" s="124"/>
      <c r="DY39" s="124"/>
      <c r="DZ39" s="124"/>
      <c r="EA39" s="124"/>
      <c r="EB39" s="124"/>
      <c r="EC39" s="124"/>
      <c r="ED39" s="124"/>
      <c r="EE39" s="124"/>
      <c r="EF39" s="124"/>
      <c r="EG39" s="124"/>
      <c r="EH39" s="124"/>
      <c r="EI39" s="124"/>
      <c r="EJ39" s="124"/>
      <c r="EK39" s="124"/>
      <c r="EL39" s="124"/>
      <c r="EM39" s="124"/>
      <c r="EN39" s="124"/>
      <c r="EO39" s="124"/>
      <c r="EP39" s="124"/>
      <c r="EQ39" s="124"/>
    </row>
    <row r="40" spans="1:147" s="48" customFormat="1" ht="12.75" hidden="1" customHeight="1">
      <c r="A40" s="124"/>
      <c r="B40" s="3" t="s">
        <v>31</v>
      </c>
      <c r="C40" s="1"/>
      <c r="D40" s="1" t="str">
        <f t="shared" si="48"/>
        <v>Yes</v>
      </c>
      <c r="E40" s="1"/>
      <c r="F40" s="42">
        <f>'WELDER ROSTER'!B38</f>
        <v>0</v>
      </c>
      <c r="G40" s="99">
        <f>'WELDER ROSTER'!C38</f>
        <v>0</v>
      </c>
      <c r="H40" s="9" t="e">
        <f>GETPIVOTDATA("Count of Weld Number",'5% PVT'!$A$3,"Joint Type","BW","Stamp Number",G40)</f>
        <v>#REF!</v>
      </c>
      <c r="I40" s="8" t="e">
        <f>GETPIVOTDATA("Count of RT DATE",'5% PVT'!$A$4,"Joint Type","BW","Stamp Number",G40)</f>
        <v>#REF!</v>
      </c>
      <c r="J40" s="8" t="e">
        <f>GETPIVOTDATA("Count of RT Rejected",'5% PVT'!$A$4,"Joint Type","BW","Stamp Number",G40)</f>
        <v>#REF!</v>
      </c>
      <c r="K40" s="11" t="e">
        <f t="shared" si="1"/>
        <v>#REF!</v>
      </c>
      <c r="L40" s="8" t="e">
        <f>GETPIVOTDATA("Count of Weld Number",'5% PVT'!$A$3,"Joint Type","Fillet","Stamp Number",G40)</f>
        <v>#REF!</v>
      </c>
      <c r="M40" s="8" t="e">
        <f>GETPIVOTDATA("Count of PT / MT Final",'5% PVT'!$A$3,"Joint Type","Fillet","Stamp Number",G40)</f>
        <v>#REF!</v>
      </c>
      <c r="N40" s="11" t="e">
        <f t="shared" si="38"/>
        <v>#REF!</v>
      </c>
      <c r="O40" s="8" t="e">
        <f>GETPIVOTDATA("Count of Weld Number",'5% PVT'!$A$4,"Joint Type","SW","Stamp Number",G40)</f>
        <v>#REF!</v>
      </c>
      <c r="P40" s="8" t="e">
        <f>GETPIVOTDATA("Count of RT DATE",'5% PVT'!$A$4,"Joint Type","SW","Stamp Number",G40)</f>
        <v>#REF!</v>
      </c>
      <c r="Q40" s="8" t="e">
        <f>GETPIVOTDATA("Count of RT Rejected",'5% PVT'!$A$4,"Joint Type","O-Let","Stamp Number",G40)</f>
        <v>#REF!</v>
      </c>
      <c r="R40" s="11" t="e">
        <f t="shared" si="2"/>
        <v>#REF!</v>
      </c>
      <c r="S40" s="8" t="e">
        <f>GETPIVOTDATA("Count of PT / MT Final",'5% PVT'!$A$3,"Joint Type","SW","Stamp Number",G40)</f>
        <v>#REF!</v>
      </c>
      <c r="T40" s="11" t="e">
        <f t="shared" si="39"/>
        <v>#REF!</v>
      </c>
      <c r="U40" s="8" t="e">
        <f>GETPIVOTDATA("Count of Weld Number",'5% PVT'!$A$3,"Joint Type","O-Let","Stamp Number",G40)</f>
        <v>#REF!</v>
      </c>
      <c r="V40" s="8" t="e">
        <f>GETPIVOTDATA("Count of PT / MT Final",'5% PVT'!$A$3,"Joint Type","O-Let","Stamp Number",G40)</f>
        <v>#REF!</v>
      </c>
      <c r="W40" s="10" t="e">
        <f t="shared" si="40"/>
        <v>#REF!</v>
      </c>
      <c r="X40" s="87" t="e">
        <f>GETPIVOTDATA("Count of Weld Number",'10% PVT'!$A$3,"Joint Type","BW","Stamp Number",G40)</f>
        <v>#REF!</v>
      </c>
      <c r="Y40" s="8" t="e">
        <f>GETPIVOTDATA("Count of RT DATE",'10% PVT'!$A$3,"Joint Type","BW","Stamp Number",G40)</f>
        <v>#REF!</v>
      </c>
      <c r="Z40" s="8" t="e">
        <f>GETPIVOTDATA("Count of RT Rejected",'10% PVT'!$A$3,"Joint Type","BW","Stamp Number",G40)</f>
        <v>#REF!</v>
      </c>
      <c r="AA40" s="4" t="e">
        <f t="shared" si="3"/>
        <v>#REF!</v>
      </c>
      <c r="AB40" s="8" t="e">
        <f>GETPIVOTDATA("Count of Weld Number",'10% PVT'!$A$3,"Joint Type","Fillet","Stamp Number",G40)</f>
        <v>#REF!</v>
      </c>
      <c r="AC40" s="8" t="e">
        <f>GETPIVOTDATA("Count of PT / MT Final",'10% PVT'!$A$3,"Joint Type","Fillet","Stamp Number",G40)</f>
        <v>#REF!</v>
      </c>
      <c r="AD40" s="4" t="e">
        <f t="shared" si="4"/>
        <v>#REF!</v>
      </c>
      <c r="AE40" s="8" t="e">
        <f>GETPIVOTDATA("Count of Weld Number",'10% PVT'!$A$4,"Joint Type","SW","Stamp Number",G40)</f>
        <v>#REF!</v>
      </c>
      <c r="AF40" s="8" t="e">
        <f>GETPIVOTDATA("Count of RT DATE",'10% PVT'!$A$3,"Joint Type","SW","Stamp Number",G40)</f>
        <v>#REF!</v>
      </c>
      <c r="AG40" s="8" t="e">
        <f>GETPIVOTDATA("Count of RT Rejected",'10% PVT'!$A$3,"Joint Type","SW","Stamp Number",G40)</f>
        <v>#REF!</v>
      </c>
      <c r="AH40" s="4" t="e">
        <f t="shared" si="5"/>
        <v>#REF!</v>
      </c>
      <c r="AI40" s="8" t="e">
        <f>GETPIVOTDATA("Count of PT / MT Final",'10% PVT'!$A$3,"Joint Type","SW","Stamp Number",G40)</f>
        <v>#REF!</v>
      </c>
      <c r="AJ40" s="4" t="e">
        <f t="shared" si="6"/>
        <v>#REF!</v>
      </c>
      <c r="AK40" s="8" t="e">
        <f>GETPIVOTDATA("Count of Weld Number",'10% PVT'!$A$3,"Joint Type","O-Let","Stamp Number",G40)</f>
        <v>#REF!</v>
      </c>
      <c r="AL40" s="8" t="e">
        <f>GETPIVOTDATA("Count of PT / MT Final",'10% PVT'!$A$3,"Joint Type","O-Let","Stamp Number",G40)</f>
        <v>#REF!</v>
      </c>
      <c r="AM40" s="78" t="e">
        <f t="shared" si="7"/>
        <v>#REF!</v>
      </c>
      <c r="AN40" s="87" t="e">
        <f>GETPIVOTDATA("Count of Weld Number",'20% PVT'!$A$3,"Joint Type","BW","Stamp Number",G40)</f>
        <v>#REF!</v>
      </c>
      <c r="AO40" s="8" t="e">
        <f>GETPIVOTDATA("Count of RT DATE",'20% PVT'!$A$3,"Joint Type","BW","Stamp Number",G40)</f>
        <v>#REF!</v>
      </c>
      <c r="AP40" s="8" t="e">
        <f>GETPIVOTDATA("Count of RT Rejected",'20% PVT'!$A$3,"Joint Type","BW","Stamp Number",G40)</f>
        <v>#REF!</v>
      </c>
      <c r="AQ40" s="4" t="e">
        <f t="shared" si="8"/>
        <v>#REF!</v>
      </c>
      <c r="AR40" s="8" t="e">
        <f>GETPIVOTDATA("Count of Brinnel Complete",'20% PVT'!$A$3,"Joint Type","BW","Stamp Number",G40)</f>
        <v>#REF!</v>
      </c>
      <c r="AS40" s="4" t="e">
        <f t="shared" si="19"/>
        <v>#REF!</v>
      </c>
      <c r="AT40" s="8" t="e">
        <f>GETPIVOTDATA("Count of Weld Number",'20% PVT'!$A$3,"Joint Type","SW","Stamp Number",G40)</f>
        <v>#REF!</v>
      </c>
      <c r="AU40" s="8" t="e">
        <f>GETPIVOTDATA("Count of RT DATE",'20% PVT'!$A$3,"Joint Type","SW","Stamp Number",G40)</f>
        <v>#REF!</v>
      </c>
      <c r="AV40" s="8" t="e">
        <f>GETPIVOTDATA("Count of RT Rejected",'20% PVT'!$A$3,"Joint Type","SW","Stamp Number",G40)</f>
        <v>#REF!</v>
      </c>
      <c r="AW40" s="4" t="e">
        <f t="shared" si="9"/>
        <v>#REF!</v>
      </c>
      <c r="AX40" s="8" t="e">
        <f>GETPIVOTDATA("Count of PT / MT Final",'20% PVT'!$A$3,"Joint Type","SW","Stamp Number",G40)</f>
        <v>#REF!</v>
      </c>
      <c r="AY40" s="4" t="e">
        <f t="shared" si="20"/>
        <v>#REF!</v>
      </c>
      <c r="AZ40" s="8" t="e">
        <f>GETPIVOTDATA("Count of Brinnel Complete",'20% PVT'!$A$3,"Joint Type","SW","Stamp Number",G40)</f>
        <v>#REF!</v>
      </c>
      <c r="BA40" s="4" t="e">
        <f t="shared" si="21"/>
        <v>#REF!</v>
      </c>
      <c r="BB40" s="8" t="e">
        <f>GETPIVOTDATA("Count of Weld Number",'20% PVT'!$A$3,"Joint Type","O-Let","Stamp Number",G40)</f>
        <v>#REF!</v>
      </c>
      <c r="BC40" s="8" t="e">
        <f>GETPIVOTDATA("Count of PT / MT Final",'20% PVT'!$A$3,"Joint Type","O-Let","Stamp Number",G40)</f>
        <v>#REF!</v>
      </c>
      <c r="BD40" s="4" t="e">
        <f t="shared" si="22"/>
        <v>#REF!</v>
      </c>
      <c r="BE40" s="8" t="e">
        <f>GETPIVOTDATA("Count of Weld Number",'20% PVT'!$A$3,"Joint Type","Fillet","Stamp Number",G40)</f>
        <v>#REF!</v>
      </c>
      <c r="BF40" s="8" t="e">
        <f>GETPIVOTDATA("Count of PT / MT Final",'20% PVT'!$A$3,"Joint Type","Fillet","Stamp Number",G40)</f>
        <v>#REF!</v>
      </c>
      <c r="BG40" s="78" t="e">
        <f t="shared" si="23"/>
        <v>#REF!</v>
      </c>
      <c r="BH40" s="87" t="e">
        <f>GETPIVOTDATA("Count of Weld Number",'25% PVT'!$A$3,"Joint Type","BW","Stamp Number",G40)</f>
        <v>#REF!</v>
      </c>
      <c r="BI40" s="8" t="e">
        <f>GETPIVOTDATA("Count of RT DATE",'25% PVT'!$A$3,"Joint Type","BW","Stamp Number",G40)</f>
        <v>#REF!</v>
      </c>
      <c r="BJ40" s="8" t="e">
        <f>GETPIVOTDATA("Count of RT Rejected",'25% PVT'!$A$3,"Joint Type","BW","Stamp Number",G40)</f>
        <v>#REF!</v>
      </c>
      <c r="BK40" s="11" t="e">
        <f t="shared" si="10"/>
        <v>#REF!</v>
      </c>
      <c r="BL40" s="8" t="e">
        <f>GETPIVOTDATA("Count of Brinnel Complete",'25% PVT'!$A$3,"Joint Type","BW","Stamp Number",G40)</f>
        <v>#REF!</v>
      </c>
      <c r="BM40" s="11" t="e">
        <f t="shared" si="41"/>
        <v>#REF!</v>
      </c>
      <c r="BN40" s="8" t="e">
        <f>GETPIVOTDATA("Count of Weld Number",'25% PVT'!$A$3,"Joint Type","SW","Stamp Number",G40)</f>
        <v>#REF!</v>
      </c>
      <c r="BO40" s="8" t="e">
        <f>GETPIVOTDATA("Count of RT DATE",'25% PVT'!$A$3,"Joint Type","SW","Stamp Number",G40)</f>
        <v>#REF!</v>
      </c>
      <c r="BP40" s="8" t="e">
        <f>GETPIVOTDATA("Count of RT Rejected",'25% PVT'!$A$3,"Joint Type","SW","Stamp Number",G40)</f>
        <v>#REF!</v>
      </c>
      <c r="BQ40" s="11" t="e">
        <f t="shared" si="11"/>
        <v>#REF!</v>
      </c>
      <c r="BR40" s="8" t="e">
        <f>GETPIVOTDATA("Count of PT / MT Final",'25% PVT'!$A$3,"Joint Type","SW","Stamp Number",G40)</f>
        <v>#REF!</v>
      </c>
      <c r="BS40" s="11" t="e">
        <f t="shared" si="47"/>
        <v>#REF!</v>
      </c>
      <c r="BT40" s="8" t="e">
        <f>GETPIVOTDATA("Count of Brinnel Complete",'25% PVT'!$A$3,"Joint Type","SW","Stamp Number",G40)</f>
        <v>#REF!</v>
      </c>
      <c r="BU40" s="11" t="e">
        <f t="shared" si="25"/>
        <v>#REF!</v>
      </c>
      <c r="BV40" s="8" t="e">
        <f>GETPIVOTDATA("Count of Weld Number",'25% PVT'!$A$3,"Joint Type","O-Let","Stamp Number",G40)</f>
        <v>#REF!</v>
      </c>
      <c r="BW40" s="8" t="e">
        <f>GETPIVOTDATA("Count of PT / MT Final",'25% PVT'!$A$3,"Joint Type","O-Let","Stamp Number",G40)</f>
        <v>#REF!</v>
      </c>
      <c r="BX40" s="11" t="e">
        <f t="shared" si="26"/>
        <v>#REF!</v>
      </c>
      <c r="BY40" s="8" t="e">
        <f>GETPIVOTDATA("Count of Weld Number",'25% PVT'!$A$3,"Joint Type","Fillet","Stamp Number",G40)</f>
        <v>#REF!</v>
      </c>
      <c r="BZ40" s="8" t="e">
        <f>GETPIVOTDATA("Count of PT / MT Final",'25% PVT'!$A$3,"Joint Type","Fillet","Stamp Number",G40)</f>
        <v>#REF!</v>
      </c>
      <c r="CA40" s="10" t="e">
        <f t="shared" si="27"/>
        <v>#REF!</v>
      </c>
      <c r="CB40" s="87" t="e">
        <f>GETPIVOTDATA("Count of Weld Number",'50% PVT'!$A$3,"Joint Type","BW","Stamp Number",G40)</f>
        <v>#REF!</v>
      </c>
      <c r="CC40" s="8" t="e">
        <f>GETPIVOTDATA("Count of RT DATE",'50% PVT'!$A$3,"Joint Type","BW","Stamp Number",G40)</f>
        <v>#REF!</v>
      </c>
      <c r="CD40" s="8" t="e">
        <f>GETPIVOTDATA("Count of RT Rejected",'50% PVT'!$A$3,"Joint Type","BW","Stamp Number",G40)</f>
        <v>#REF!</v>
      </c>
      <c r="CE40" s="11" t="e">
        <f t="shared" si="12"/>
        <v>#REF!</v>
      </c>
      <c r="CF40" s="8" t="e">
        <f>GETPIVOTDATA("Count of Brinnel Complete",'50% PVT'!$A$3,"Joint Type","BW","Stamp Number",G40)</f>
        <v>#REF!</v>
      </c>
      <c r="CG40" s="8" t="e">
        <f t="shared" si="28"/>
        <v>#REF!</v>
      </c>
      <c r="CH40" s="8" t="e">
        <f>GETPIVOTDATA("Count of Weld Number",'50% PVT'!$A$3,"Joint Type","SW","Stamp Number",G40)</f>
        <v>#REF!</v>
      </c>
      <c r="CI40" s="8" t="e">
        <f>GETPIVOTDATA("Count of RT DATE",'50% PVT'!$A$3,"Joint Type","SW","Stamp Number",G40)</f>
        <v>#REF!</v>
      </c>
      <c r="CJ40" s="8" t="e">
        <f>GETPIVOTDATA("Count of RT Rejected",'50% PVT'!$A$3,"Joint Type","SW","Stamp Number",G40)</f>
        <v>#REF!</v>
      </c>
      <c r="CK40" s="11" t="e">
        <f t="shared" si="13"/>
        <v>#REF!</v>
      </c>
      <c r="CL40" s="8" t="e">
        <f>GETPIVOTDATA("Count of PT / MT Final",'50% PVT'!$A$3,"Joint Type","SW","Stamp Number",G40)</f>
        <v>#REF!</v>
      </c>
      <c r="CM40" s="8" t="e">
        <f t="shared" si="29"/>
        <v>#REF!</v>
      </c>
      <c r="CN40" s="8" t="e">
        <f>GETPIVOTDATA("Count of Brinnel Complete",'50% PVT'!$A$3,"Joint Type","SW","Stamp Number",G40)</f>
        <v>#REF!</v>
      </c>
      <c r="CO40" s="8" t="e">
        <f t="shared" si="30"/>
        <v>#REF!</v>
      </c>
      <c r="CP40" s="8" t="e">
        <f>GETPIVOTDATA("Count of Weld Number",'50% PVT'!$A$3,"Joint Type","O-Let","Stamp Number",G40)</f>
        <v>#REF!</v>
      </c>
      <c r="CQ40" s="8" t="e">
        <f>GETPIVOTDATA("Count of PT / MT Final",'50% PVT'!$A$3,"Joint Type","O-Let","Stamp Number",G40)</f>
        <v>#REF!</v>
      </c>
      <c r="CR40" s="4" t="e">
        <f t="shared" si="31"/>
        <v>#REF!</v>
      </c>
      <c r="CS40" s="8" t="e">
        <f>GETPIVOTDATA("Count of Weld Number",'50% PVT'!$A$3,"Joint Type","Fillet","Stamp Number",G40)</f>
        <v>#REF!</v>
      </c>
      <c r="CT40" s="8" t="e">
        <f>GETPIVOTDATA("Count of PT / MT Final",'50% PVT'!$A$3,"Joint Type","Fillet","Stamp Number",G40)</f>
        <v>#REF!</v>
      </c>
      <c r="CU40" s="78" t="e">
        <f t="shared" si="32"/>
        <v>#REF!</v>
      </c>
      <c r="CV40" s="87" t="e">
        <f>GETPIVOTDATA("Count of Weld Number",'100% PVT'!$A$3,"Joint Type","BW","Stamp Number",G40)</f>
        <v>#REF!</v>
      </c>
      <c r="CW40" s="8" t="e">
        <f>GETPIVOTDATA("Count of RT DATE",'100% PVT'!$A$3,"Joint Type","BW","Stamp Number",G40)</f>
        <v>#REF!</v>
      </c>
      <c r="CX40" s="8" t="e">
        <f>GETPIVOTDATA("Count of RT Rejected",'100% PVT'!$A$3,"Joint Type","BW","Stamp Number",G40)</f>
        <v>#REF!</v>
      </c>
      <c r="CY40" s="11" t="e">
        <f t="shared" si="14"/>
        <v>#REF!</v>
      </c>
      <c r="CZ40" s="8" t="e">
        <f>GETPIVOTDATA("Count of Brinnel Complete",'100% PVT'!$A$3,"Joint Type","BW","Stamp Number",G40)</f>
        <v>#REF!</v>
      </c>
      <c r="DA40" s="11" t="e">
        <f t="shared" si="42"/>
        <v>#REF!</v>
      </c>
      <c r="DB40" s="8" t="e">
        <f>GETPIVOTDATA("Count of Weld Number",'100% PVT'!$A$3,"Joint Type","SW","Stamp Number",G40)</f>
        <v>#REF!</v>
      </c>
      <c r="DC40" s="8" t="e">
        <f>GETPIVOTDATA("Count of RT DATE",'100% PVT'!$A$3,"Joint Type","SW","Stamp Number",G40)</f>
        <v>#REF!</v>
      </c>
      <c r="DD40" s="8" t="e">
        <f>GETPIVOTDATA("Count of RT Rejected",'100% PVT'!$A$3,"Joint Type","SW","Stamp Number",G40)</f>
        <v>#REF!</v>
      </c>
      <c r="DE40" s="11" t="e">
        <f t="shared" si="15"/>
        <v>#REF!</v>
      </c>
      <c r="DF40" s="8" t="e">
        <f>GETPIVOTDATA("Count of PT / MT Final",'100% PVT'!$A$3,"Joint Type","SW","Stamp Number",G40)</f>
        <v>#REF!</v>
      </c>
      <c r="DG40" s="11" t="e">
        <f t="shared" si="43"/>
        <v>#REF!</v>
      </c>
      <c r="DH40" s="8" t="e">
        <f>GETPIVOTDATA("Count of Brinnel Complete",'100% PVT'!$A$3,"Joint Type","SW","Stamp Number",G40)</f>
        <v>#REF!</v>
      </c>
      <c r="DI40" s="11" t="e">
        <f t="shared" si="44"/>
        <v>#REF!</v>
      </c>
      <c r="DJ40" s="8" t="e">
        <f>GETPIVOTDATA("Count of Weld Number",'100% PVT'!$A$3,"Joint Type","O-Let","Stamp Number",G40)</f>
        <v>#REF!</v>
      </c>
      <c r="DK40" s="8" t="e">
        <f>GETPIVOTDATA("Count of PT / MT Final",'100% PVT'!$A$3,"Joint Type","O-Let","Stamp Number",G40)</f>
        <v>#REF!</v>
      </c>
      <c r="DL40" s="11" t="e">
        <f t="shared" si="45"/>
        <v>#REF!</v>
      </c>
      <c r="DM40" s="8" t="e">
        <f>GETPIVOTDATA("Count of Weld Number",'100% PVT'!$A$3,"Joint Type","Fillet","Stamp Number",G40)</f>
        <v>#REF!</v>
      </c>
      <c r="DN40" s="8" t="e">
        <f>GETPIVOTDATA("Count of PT / MT Final",'100% PVT'!$A$3,"Joint Type","Fillet","Stamp Number",G40)</f>
        <v>#REF!</v>
      </c>
      <c r="DO40" s="10" t="e">
        <f t="shared" si="46"/>
        <v>#REF!</v>
      </c>
      <c r="DP40" s="124"/>
      <c r="DQ40" s="124"/>
      <c r="DR40" s="124"/>
      <c r="DS40" s="124"/>
      <c r="DT40" s="124"/>
      <c r="DU40" s="124"/>
      <c r="DV40" s="124"/>
      <c r="DW40" s="124"/>
      <c r="DX40" s="124"/>
      <c r="DY40" s="124"/>
      <c r="DZ40" s="124"/>
      <c r="EA40" s="124"/>
      <c r="EB40" s="124"/>
      <c r="EC40" s="124"/>
      <c r="ED40" s="124"/>
      <c r="EE40" s="124"/>
      <c r="EF40" s="124"/>
      <c r="EG40" s="124"/>
      <c r="EH40" s="124"/>
      <c r="EI40" s="124"/>
      <c r="EJ40" s="124"/>
      <c r="EK40" s="124"/>
      <c r="EL40" s="124"/>
      <c r="EM40" s="124"/>
      <c r="EN40" s="124"/>
      <c r="EO40" s="124"/>
      <c r="EP40" s="124"/>
      <c r="EQ40" s="124"/>
    </row>
    <row r="41" spans="1:147" s="48" customFormat="1" ht="12.75" hidden="1" customHeight="1">
      <c r="A41" s="124"/>
      <c r="B41" s="3" t="s">
        <v>31</v>
      </c>
      <c r="C41" s="1"/>
      <c r="D41" s="1" t="str">
        <f t="shared" si="48"/>
        <v>Yes</v>
      </c>
      <c r="E41" s="1"/>
      <c r="F41" s="42">
        <f>'WELDER ROSTER'!B39</f>
        <v>0</v>
      </c>
      <c r="G41" s="99">
        <f>'WELDER ROSTER'!C39</f>
        <v>0</v>
      </c>
      <c r="H41" s="9" t="e">
        <f>GETPIVOTDATA("Count of Weld Number",'5% PVT'!$A$3,"Joint Type","BW","Stamp Number",G41)</f>
        <v>#REF!</v>
      </c>
      <c r="I41" s="8" t="e">
        <f>GETPIVOTDATA("Count of RT DATE",'5% PVT'!$A$4,"Joint Type","BW","Stamp Number",G41)</f>
        <v>#REF!</v>
      </c>
      <c r="J41" s="8" t="e">
        <f>GETPIVOTDATA("Count of RT Rejected",'5% PVT'!$A$4,"Joint Type","BW","Stamp Number",G41)</f>
        <v>#REF!</v>
      </c>
      <c r="K41" s="11" t="e">
        <f t="shared" si="1"/>
        <v>#REF!</v>
      </c>
      <c r="L41" s="8" t="e">
        <f>GETPIVOTDATA("Count of Weld Number",'5% PVT'!$A$3,"Joint Type","Fillet","Stamp Number",G41)</f>
        <v>#REF!</v>
      </c>
      <c r="M41" s="8" t="e">
        <f>GETPIVOTDATA("Count of PT / MT Final",'5% PVT'!$A$3,"Joint Type","Fillet","Stamp Number",G41)</f>
        <v>#REF!</v>
      </c>
      <c r="N41" s="11" t="e">
        <f t="shared" si="38"/>
        <v>#REF!</v>
      </c>
      <c r="O41" s="8" t="e">
        <f>GETPIVOTDATA("Count of Weld Number",'5% PVT'!$A$4,"Joint Type","SW","Stamp Number",G41)</f>
        <v>#REF!</v>
      </c>
      <c r="P41" s="8" t="e">
        <f>GETPIVOTDATA("Count of RT DATE",'5% PVT'!$A$4,"Joint Type","SW","Stamp Number",G41)</f>
        <v>#REF!</v>
      </c>
      <c r="Q41" s="8" t="e">
        <f>GETPIVOTDATA("Count of RT Rejected",'5% PVT'!$A$4,"Joint Type","O-Let","Stamp Number",G41)</f>
        <v>#REF!</v>
      </c>
      <c r="R41" s="11" t="e">
        <f t="shared" si="2"/>
        <v>#REF!</v>
      </c>
      <c r="S41" s="8" t="e">
        <f>GETPIVOTDATA("Count of PT / MT Final",'5% PVT'!$A$3,"Joint Type","SW","Stamp Number",G41)</f>
        <v>#REF!</v>
      </c>
      <c r="T41" s="11" t="e">
        <f t="shared" si="39"/>
        <v>#REF!</v>
      </c>
      <c r="U41" s="8" t="e">
        <f>GETPIVOTDATA("Count of Weld Number",'5% PVT'!$A$3,"Joint Type","O-Let","Stamp Number",G41)</f>
        <v>#REF!</v>
      </c>
      <c r="V41" s="8" t="e">
        <f>GETPIVOTDATA("Count of PT / MT Final",'5% PVT'!$A$3,"Joint Type","O-Let","Stamp Number",G41)</f>
        <v>#REF!</v>
      </c>
      <c r="W41" s="10" t="e">
        <f t="shared" si="40"/>
        <v>#REF!</v>
      </c>
      <c r="X41" s="87" t="e">
        <f>GETPIVOTDATA("Count of Weld Number",'10% PVT'!$A$3,"Joint Type","BW","Stamp Number",G41)</f>
        <v>#REF!</v>
      </c>
      <c r="Y41" s="8" t="e">
        <f>GETPIVOTDATA("Count of RT DATE",'10% PVT'!$A$3,"Joint Type","BW","Stamp Number",G41)</f>
        <v>#REF!</v>
      </c>
      <c r="Z41" s="8" t="e">
        <f>GETPIVOTDATA("Count of RT Rejected",'10% PVT'!$A$3,"Joint Type","BW","Stamp Number",G41)</f>
        <v>#REF!</v>
      </c>
      <c r="AA41" s="4" t="e">
        <f t="shared" si="3"/>
        <v>#REF!</v>
      </c>
      <c r="AB41" s="8" t="e">
        <f>GETPIVOTDATA("Count of Weld Number",'10% PVT'!$A$3,"Joint Type","Fillet","Stamp Number",G41)</f>
        <v>#REF!</v>
      </c>
      <c r="AC41" s="8" t="e">
        <f>GETPIVOTDATA("Count of PT / MT Final",'10% PVT'!$A$3,"Joint Type","Fillet","Stamp Number",G41)</f>
        <v>#REF!</v>
      </c>
      <c r="AD41" s="4" t="e">
        <f>AC41/AB41</f>
        <v>#REF!</v>
      </c>
      <c r="AE41" s="8" t="e">
        <f>GETPIVOTDATA("Count of Weld Number",'10% PVT'!$A$4,"Joint Type","SW","Stamp Number",G41)</f>
        <v>#REF!</v>
      </c>
      <c r="AF41" s="8" t="e">
        <f>GETPIVOTDATA("Count of RT DATE",'10% PVT'!$A$3,"Joint Type","SW","Stamp Number",G41)</f>
        <v>#REF!</v>
      </c>
      <c r="AG41" s="8" t="e">
        <f>GETPIVOTDATA("Count of RT Rejected",'10% PVT'!$A$3,"Joint Type","SW","Stamp Number",G41)</f>
        <v>#REF!</v>
      </c>
      <c r="AH41" s="4" t="e">
        <f t="shared" si="5"/>
        <v>#REF!</v>
      </c>
      <c r="AI41" s="8" t="e">
        <f>GETPIVOTDATA("Count of PT / MT Final",'10% PVT'!$A$3,"Joint Type","SW","Stamp Number",G41)</f>
        <v>#REF!</v>
      </c>
      <c r="AJ41" s="4" t="e">
        <f>AI41/AE41</f>
        <v>#REF!</v>
      </c>
      <c r="AK41" s="8" t="e">
        <f>GETPIVOTDATA("Count of Weld Number",'10% PVT'!$A$3,"Joint Type","O-Let","Stamp Number",G41)</f>
        <v>#REF!</v>
      </c>
      <c r="AL41" s="8" t="e">
        <f>GETPIVOTDATA("Count of PT / MT Final",'10% PVT'!$A$3,"Joint Type","O-Let","Stamp Number",G41)</f>
        <v>#REF!</v>
      </c>
      <c r="AM41" s="78" t="e">
        <f>AL41/AK41</f>
        <v>#REF!</v>
      </c>
      <c r="AN41" s="87" t="e">
        <f>GETPIVOTDATA("Count of Weld Number",'20% PVT'!$A$3,"Joint Type","BW","Stamp Number",G41)</f>
        <v>#REF!</v>
      </c>
      <c r="AO41" s="8" t="e">
        <f>GETPIVOTDATA("Count of RT DATE",'20% PVT'!$A$3,"Joint Type","BW","Stamp Number",G41)</f>
        <v>#REF!</v>
      </c>
      <c r="AP41" s="8" t="e">
        <f>GETPIVOTDATA("Count of RT Rejected",'20% PVT'!$A$3,"Joint Type","BW","Stamp Number",G41)</f>
        <v>#REF!</v>
      </c>
      <c r="AQ41" s="4" t="e">
        <f t="shared" si="8"/>
        <v>#REF!</v>
      </c>
      <c r="AR41" s="8" t="e">
        <f>GETPIVOTDATA("Count of Brinnel Complete",'20% PVT'!$A$3,"Joint Type","BW","Stamp Number",G41)</f>
        <v>#REF!</v>
      </c>
      <c r="AS41" s="4" t="e">
        <f>AR41/AN41</f>
        <v>#REF!</v>
      </c>
      <c r="AT41" s="8" t="e">
        <f>GETPIVOTDATA("Count of Weld Number",'20% PVT'!$A$3,"Joint Type","SW","Stamp Number",G41)</f>
        <v>#REF!</v>
      </c>
      <c r="AU41" s="8" t="e">
        <f>GETPIVOTDATA("Count of RT DATE",'20% PVT'!$A$3,"Joint Type","SW","Stamp Number",G41)</f>
        <v>#REF!</v>
      </c>
      <c r="AV41" s="8" t="e">
        <f>GETPIVOTDATA("Count of RT Rejected",'20% PVT'!$A$3,"Joint Type","SW","Stamp Number",G41)</f>
        <v>#REF!</v>
      </c>
      <c r="AW41" s="4" t="e">
        <f t="shared" si="9"/>
        <v>#REF!</v>
      </c>
      <c r="AX41" s="8" t="e">
        <f>GETPIVOTDATA("Count of PT / MT Final",'20% PVT'!$A$3,"Joint Type","SW","Stamp Number",G41)</f>
        <v>#REF!</v>
      </c>
      <c r="AY41" s="4" t="e">
        <f>AX41/AT41</f>
        <v>#REF!</v>
      </c>
      <c r="AZ41" s="8" t="e">
        <f>GETPIVOTDATA("Count of Brinnel Complete",'20% PVT'!$A$3,"Joint Type","SW","Stamp Number",G41)</f>
        <v>#REF!</v>
      </c>
      <c r="BA41" s="4" t="e">
        <f>AZ41/AT41</f>
        <v>#REF!</v>
      </c>
      <c r="BB41" s="8" t="e">
        <f>GETPIVOTDATA("Count of Weld Number",'20% PVT'!$A$3,"Joint Type","O-Let","Stamp Number",G41)</f>
        <v>#REF!</v>
      </c>
      <c r="BC41" s="8" t="e">
        <f>GETPIVOTDATA("Count of PT / MT Final",'20% PVT'!$A$3,"Joint Type","O-Let","Stamp Number",G41)</f>
        <v>#REF!</v>
      </c>
      <c r="BD41" s="4" t="e">
        <f>BC41/BB41</f>
        <v>#REF!</v>
      </c>
      <c r="BE41" s="8" t="e">
        <f>GETPIVOTDATA("Count of Weld Number",'20% PVT'!$A$3,"Joint Type","Fillet","Stamp Number",G41)</f>
        <v>#REF!</v>
      </c>
      <c r="BF41" s="8" t="e">
        <f>GETPIVOTDATA("Count of PT / MT Final",'20% PVT'!$A$3,"Joint Type","Fillet","Stamp Number",G41)</f>
        <v>#REF!</v>
      </c>
      <c r="BG41" s="78" t="e">
        <f>BF41/BE41</f>
        <v>#REF!</v>
      </c>
      <c r="BH41" s="87" t="e">
        <f>GETPIVOTDATA("Count of Weld Number",'25% PVT'!$A$3,"Joint Type","BW","Stamp Number",G41)</f>
        <v>#REF!</v>
      </c>
      <c r="BI41" s="8" t="e">
        <f>GETPIVOTDATA("Count of RT DATE",'25% PVT'!$A$3,"Joint Type","BW","Stamp Number",G41)</f>
        <v>#REF!</v>
      </c>
      <c r="BJ41" s="8" t="e">
        <f>GETPIVOTDATA("Count of RT Rejected",'25% PVT'!$A$3,"Joint Type","BW","Stamp Number",G41)</f>
        <v>#REF!</v>
      </c>
      <c r="BK41" s="11" t="e">
        <f t="shared" si="10"/>
        <v>#REF!</v>
      </c>
      <c r="BL41" s="8" t="e">
        <f>GETPIVOTDATA("Count of Brinnel Complete",'25% PVT'!$A$3,"Joint Type","BW","Stamp Number",G41)</f>
        <v>#REF!</v>
      </c>
      <c r="BM41" s="11" t="e">
        <f>BL41/BH41</f>
        <v>#REF!</v>
      </c>
      <c r="BN41" s="8" t="e">
        <f>GETPIVOTDATA("Count of Weld Number",'25% PVT'!$A$3,"Joint Type","SW","Stamp Number",G41)</f>
        <v>#REF!</v>
      </c>
      <c r="BO41" s="8" t="e">
        <f>GETPIVOTDATA("Count of RT DATE",'25% PVT'!$A$3,"Joint Type","SW","Stamp Number",G41)</f>
        <v>#REF!</v>
      </c>
      <c r="BP41" s="8" t="e">
        <f>GETPIVOTDATA("Count of RT Rejected",'25% PVT'!$A$3,"Joint Type","SW","Stamp Number",G41)</f>
        <v>#REF!</v>
      </c>
      <c r="BQ41" s="11" t="e">
        <f t="shared" si="11"/>
        <v>#REF!</v>
      </c>
      <c r="BR41" s="8" t="e">
        <f>GETPIVOTDATA("Count of PT / MT Final",'25% PVT'!$A$3,"Joint Type","SW","Stamp Number",G41)</f>
        <v>#REF!</v>
      </c>
      <c r="BS41" s="11" t="e">
        <f>BR41/BN41</f>
        <v>#REF!</v>
      </c>
      <c r="BT41" s="8" t="e">
        <f>GETPIVOTDATA("Count of Brinnel Complete",'25% PVT'!$A$3,"Joint Type","SW","Stamp Number",G41)</f>
        <v>#REF!</v>
      </c>
      <c r="BU41" s="11" t="e">
        <f>BT41/BN41</f>
        <v>#REF!</v>
      </c>
      <c r="BV41" s="8" t="e">
        <f>GETPIVOTDATA("Count of Weld Number",'25% PVT'!$A$3,"Joint Type","O-Let","Stamp Number",G41)</f>
        <v>#REF!</v>
      </c>
      <c r="BW41" s="8" t="e">
        <f>GETPIVOTDATA("Count of PT / MT Final",'25% PVT'!$A$3,"Joint Type","O-Let","Stamp Number",G41)</f>
        <v>#REF!</v>
      </c>
      <c r="BX41" s="11" t="e">
        <f>BW41/BV41</f>
        <v>#REF!</v>
      </c>
      <c r="BY41" s="8" t="e">
        <f>GETPIVOTDATA("Count of Weld Number",'25% PVT'!$A$3,"Joint Type","Fillet","Stamp Number",G41)</f>
        <v>#REF!</v>
      </c>
      <c r="BZ41" s="8" t="e">
        <f>GETPIVOTDATA("Count of PT / MT Final",'25% PVT'!$A$3,"Joint Type","Fillet","Stamp Number",G41)</f>
        <v>#REF!</v>
      </c>
      <c r="CA41" s="10" t="e">
        <f>BZ41/BY41</f>
        <v>#REF!</v>
      </c>
      <c r="CB41" s="87" t="e">
        <f>GETPIVOTDATA("Count of Weld Number",'50% PVT'!$A$3,"Joint Type","BW","Stamp Number",G41)</f>
        <v>#REF!</v>
      </c>
      <c r="CC41" s="8" t="e">
        <f>GETPIVOTDATA("Count of RT DATE",'50% PVT'!$A$3,"Joint Type","BW","Stamp Number",G41)</f>
        <v>#REF!</v>
      </c>
      <c r="CD41" s="8" t="e">
        <f>GETPIVOTDATA("Count of RT Rejected",'50% PVT'!$A$3,"Joint Type","BW","Stamp Number",G41)</f>
        <v>#REF!</v>
      </c>
      <c r="CE41" s="11" t="e">
        <f t="shared" si="12"/>
        <v>#REF!</v>
      </c>
      <c r="CF41" s="8" t="e">
        <f>GETPIVOTDATA("Count of Brinnel Complete",'50% PVT'!$A$3,"Joint Type","BW","Stamp Number",G41)</f>
        <v>#REF!</v>
      </c>
      <c r="CG41" s="8" t="e">
        <f>CF41/CB41</f>
        <v>#REF!</v>
      </c>
      <c r="CH41" s="8" t="e">
        <f>GETPIVOTDATA("Count of Weld Number",'50% PVT'!$A$3,"Joint Type","SW","Stamp Number",G41)</f>
        <v>#REF!</v>
      </c>
      <c r="CI41" s="8" t="e">
        <f>GETPIVOTDATA("Count of RT DATE",'50% PVT'!$A$3,"Joint Type","SW","Stamp Number",G41)</f>
        <v>#REF!</v>
      </c>
      <c r="CJ41" s="8" t="e">
        <f>GETPIVOTDATA("Count of RT Rejected",'50% PVT'!$A$3,"Joint Type","SW","Stamp Number",G41)</f>
        <v>#REF!</v>
      </c>
      <c r="CK41" s="11" t="e">
        <f t="shared" si="13"/>
        <v>#REF!</v>
      </c>
      <c r="CL41" s="8" t="e">
        <f>GETPIVOTDATA("Count of PT / MT Final",'50% PVT'!$A$3,"Joint Type","SW","Stamp Number",G41)</f>
        <v>#REF!</v>
      </c>
      <c r="CM41" s="8" t="e">
        <f>CL41/CH41</f>
        <v>#REF!</v>
      </c>
      <c r="CN41" s="8" t="e">
        <f>GETPIVOTDATA("Count of Brinnel Complete",'50% PVT'!$A$3,"Joint Type","SW","Stamp Number",G41)</f>
        <v>#REF!</v>
      </c>
      <c r="CO41" s="8" t="e">
        <f>CN41/CH41</f>
        <v>#REF!</v>
      </c>
      <c r="CP41" s="8" t="e">
        <f>GETPIVOTDATA("Count of Weld Number",'50% PVT'!$A$3,"Joint Type","O-Let","Stamp Number",G41)</f>
        <v>#REF!</v>
      </c>
      <c r="CQ41" s="8" t="e">
        <f>GETPIVOTDATA("Count of PT / MT Final",'50% PVT'!$A$3,"Joint Type","O-Let","Stamp Number",G41)</f>
        <v>#REF!</v>
      </c>
      <c r="CR41" s="4" t="e">
        <f>CQ41/CP41</f>
        <v>#REF!</v>
      </c>
      <c r="CS41" s="8" t="e">
        <f>GETPIVOTDATA("Count of Weld Number",'50% PVT'!$A$3,"Joint Type","Fillet","Stamp Number",G41)</f>
        <v>#REF!</v>
      </c>
      <c r="CT41" s="8" t="e">
        <f>GETPIVOTDATA("Count of PT / MT Final",'50% PVT'!$A$3,"Joint Type","Fillet","Stamp Number",G41)</f>
        <v>#REF!</v>
      </c>
      <c r="CU41" s="78" t="e">
        <f>CT41/CS41</f>
        <v>#REF!</v>
      </c>
      <c r="CV41" s="87" t="e">
        <f>GETPIVOTDATA("Count of Weld Number",'100% PVT'!$A$3,"Joint Type","BW","Stamp Number",G41)</f>
        <v>#REF!</v>
      </c>
      <c r="CW41" s="8" t="e">
        <f>GETPIVOTDATA("Count of RT DATE",'100% PVT'!$A$3,"Joint Type","BW","Stamp Number",G41)</f>
        <v>#REF!</v>
      </c>
      <c r="CX41" s="8" t="e">
        <f>GETPIVOTDATA("Count of RT Rejected",'100% PVT'!$A$3,"Joint Type","BW","Stamp Number",G41)</f>
        <v>#REF!</v>
      </c>
      <c r="CY41" s="11" t="e">
        <f t="shared" si="14"/>
        <v>#REF!</v>
      </c>
      <c r="CZ41" s="8" t="e">
        <f>GETPIVOTDATA("Count of Brinnel Complete",'100% PVT'!$A$3,"Joint Type","BW","Stamp Number",G41)</f>
        <v>#REF!</v>
      </c>
      <c r="DA41" s="11" t="e">
        <f>CZ41/CV41</f>
        <v>#REF!</v>
      </c>
      <c r="DB41" s="8" t="e">
        <f>GETPIVOTDATA("Count of Weld Number",'100% PVT'!$A$3,"Joint Type","SW","Stamp Number",G41)</f>
        <v>#REF!</v>
      </c>
      <c r="DC41" s="8" t="e">
        <f>GETPIVOTDATA("Count of RT DATE",'100% PVT'!$A$3,"Joint Type","SW","Stamp Number",G41)</f>
        <v>#REF!</v>
      </c>
      <c r="DD41" s="8" t="e">
        <f>GETPIVOTDATA("Count of RT Rejected",'100% PVT'!$A$3,"Joint Type","SW","Stamp Number",G41)</f>
        <v>#REF!</v>
      </c>
      <c r="DE41" s="11" t="e">
        <f t="shared" si="15"/>
        <v>#REF!</v>
      </c>
      <c r="DF41" s="8" t="e">
        <f>GETPIVOTDATA("Count of PT / MT Final",'100% PVT'!$A$3,"Joint Type","SW","Stamp Number",G41)</f>
        <v>#REF!</v>
      </c>
      <c r="DG41" s="11" t="e">
        <f>DF41/DB41</f>
        <v>#REF!</v>
      </c>
      <c r="DH41" s="8" t="e">
        <f>GETPIVOTDATA("Count of Brinnel Complete",'100% PVT'!$A$3,"Joint Type","SW","Stamp Number",G41)</f>
        <v>#REF!</v>
      </c>
      <c r="DI41" s="11" t="e">
        <f>DH41/DB41</f>
        <v>#REF!</v>
      </c>
      <c r="DJ41" s="8" t="e">
        <f>GETPIVOTDATA("Count of Weld Number",'100% PVT'!$A$3,"Joint Type","O-Let","Stamp Number",G41)</f>
        <v>#REF!</v>
      </c>
      <c r="DK41" s="8" t="e">
        <f>GETPIVOTDATA("Count of PT / MT Final",'100% PVT'!$A$3,"Joint Type","O-Let","Stamp Number",G41)</f>
        <v>#REF!</v>
      </c>
      <c r="DL41" s="11" t="e">
        <f>DK41/DJ41</f>
        <v>#REF!</v>
      </c>
      <c r="DM41" s="8" t="e">
        <f>GETPIVOTDATA("Count of Weld Number",'100% PVT'!$A$3,"Joint Type","Fillet","Stamp Number",G41)</f>
        <v>#REF!</v>
      </c>
      <c r="DN41" s="8" t="e">
        <f>GETPIVOTDATA("Count of PT / MT Final",'100% PVT'!$A$3,"Joint Type","Fillet","Stamp Number",G41)</f>
        <v>#REF!</v>
      </c>
      <c r="DO41" s="10" t="e">
        <f>DN41/DM41</f>
        <v>#REF!</v>
      </c>
      <c r="DP41" s="124"/>
      <c r="DQ41" s="124"/>
      <c r="DR41" s="124"/>
      <c r="DS41" s="124"/>
      <c r="DT41" s="124"/>
      <c r="DU41" s="124"/>
      <c r="DV41" s="124"/>
      <c r="DW41" s="124"/>
      <c r="DX41" s="124"/>
      <c r="DY41" s="124"/>
      <c r="DZ41" s="124"/>
      <c r="EA41" s="124"/>
      <c r="EB41" s="124"/>
      <c r="EC41" s="124"/>
      <c r="ED41" s="124"/>
      <c r="EE41" s="124"/>
      <c r="EF41" s="124"/>
      <c r="EG41" s="124"/>
      <c r="EH41" s="124"/>
      <c r="EI41" s="124"/>
      <c r="EJ41" s="124"/>
      <c r="EK41" s="124"/>
      <c r="EL41" s="124"/>
      <c r="EM41" s="124"/>
      <c r="EN41" s="124"/>
      <c r="EO41" s="124"/>
      <c r="EP41" s="124"/>
      <c r="EQ41" s="124"/>
    </row>
    <row r="42" spans="1:147" s="48" customFormat="1" ht="12.75" hidden="1" customHeight="1">
      <c r="A42" s="124"/>
      <c r="B42" s="3" t="s">
        <v>31</v>
      </c>
      <c r="C42" s="1"/>
      <c r="D42" s="1" t="str">
        <f t="shared" si="48"/>
        <v>Yes</v>
      </c>
      <c r="E42" s="1"/>
      <c r="F42" s="42">
        <f>'WELDER ROSTER'!B40</f>
        <v>0</v>
      </c>
      <c r="G42" s="99">
        <f>'WELDER ROSTER'!C40</f>
        <v>0</v>
      </c>
      <c r="H42" s="9" t="e">
        <f>GETPIVOTDATA("Count of Weld Number",'5% PVT'!$A$3,"Joint Type","BW","Stamp Number",G42)</f>
        <v>#REF!</v>
      </c>
      <c r="I42" s="8" t="e">
        <f>GETPIVOTDATA("Count of RT DATE",'5% PVT'!$A$4,"Joint Type","BW","Stamp Number",G42)</f>
        <v>#REF!</v>
      </c>
      <c r="J42" s="8" t="e">
        <f>GETPIVOTDATA("Count of RT Rejected",'5% PVT'!$A$4,"Joint Type","BW","Stamp Number",G42)</f>
        <v>#REF!</v>
      </c>
      <c r="K42" s="11" t="e">
        <f t="shared" si="1"/>
        <v>#REF!</v>
      </c>
      <c r="L42" s="8" t="e">
        <f>GETPIVOTDATA("Count of Weld Number",'5% PVT'!$A$3,"Joint Type","Fillet","Stamp Number",G42)</f>
        <v>#REF!</v>
      </c>
      <c r="M42" s="8" t="e">
        <f>GETPIVOTDATA("Count of PT / MT Final",'5% PVT'!$A$3,"Joint Type","Fillet","Stamp Number",G42)</f>
        <v>#REF!</v>
      </c>
      <c r="N42" s="11" t="e">
        <f t="shared" si="38"/>
        <v>#REF!</v>
      </c>
      <c r="O42" s="8" t="e">
        <f>GETPIVOTDATA("Count of Weld Number",'5% PVT'!$A$4,"Joint Type","SW","Stamp Number",G42)</f>
        <v>#REF!</v>
      </c>
      <c r="P42" s="8" t="e">
        <f>GETPIVOTDATA("Count of RT DATE",'5% PVT'!$A$4,"Joint Type","SW","Stamp Number",G42)</f>
        <v>#REF!</v>
      </c>
      <c r="Q42" s="8" t="e">
        <f>GETPIVOTDATA("Count of RT Rejected",'5% PVT'!$A$4,"Joint Type","O-Let","Stamp Number",G42)</f>
        <v>#REF!</v>
      </c>
      <c r="R42" s="11" t="e">
        <f t="shared" si="2"/>
        <v>#REF!</v>
      </c>
      <c r="S42" s="8" t="e">
        <f>GETPIVOTDATA("Count of PT / MT Final",'5% PVT'!$A$3,"Joint Type","SW","Stamp Number",G42)</f>
        <v>#REF!</v>
      </c>
      <c r="T42" s="11" t="e">
        <f t="shared" si="39"/>
        <v>#REF!</v>
      </c>
      <c r="U42" s="8" t="e">
        <f>GETPIVOTDATA("Count of Weld Number",'5% PVT'!$A$3,"Joint Type","O-Let","Stamp Number",G42)</f>
        <v>#REF!</v>
      </c>
      <c r="V42" s="8" t="e">
        <f>GETPIVOTDATA("Count of PT / MT Final",'5% PVT'!$A$3,"Joint Type","O-Let","Stamp Number",G42)</f>
        <v>#REF!</v>
      </c>
      <c r="W42" s="10" t="e">
        <f t="shared" si="40"/>
        <v>#REF!</v>
      </c>
      <c r="X42" s="87" t="e">
        <f>GETPIVOTDATA("Count of Weld Number",'10% PVT'!$A$3,"Joint Type","BW","Stamp Number",G42)</f>
        <v>#REF!</v>
      </c>
      <c r="Y42" s="8" t="e">
        <f>GETPIVOTDATA("Count of RT DATE",'10% PVT'!$A$3,"Joint Type","BW","Stamp Number",G42)</f>
        <v>#REF!</v>
      </c>
      <c r="Z42" s="8" t="e">
        <f>GETPIVOTDATA("Count of RT Rejected",'10% PVT'!$A$3,"Joint Type","BW","Stamp Number",G42)</f>
        <v>#REF!</v>
      </c>
      <c r="AA42" s="4" t="e">
        <f t="shared" si="3"/>
        <v>#REF!</v>
      </c>
      <c r="AB42" s="8" t="e">
        <f>GETPIVOTDATA("Count of Weld Number",'10% PVT'!$A$3,"Joint Type","Fillet","Stamp Number",G42)</f>
        <v>#REF!</v>
      </c>
      <c r="AC42" s="8" t="e">
        <f>GETPIVOTDATA("Count of PT / MT Final",'10% PVT'!$A$3,"Joint Type","Fillet","Stamp Number",G42)</f>
        <v>#REF!</v>
      </c>
      <c r="AD42" s="4" t="e">
        <f t="shared" si="4"/>
        <v>#REF!</v>
      </c>
      <c r="AE42" s="8" t="e">
        <f>GETPIVOTDATA("Count of Weld Number",'10% PVT'!$A$4,"Joint Type","SW","Stamp Number",G42)</f>
        <v>#REF!</v>
      </c>
      <c r="AF42" s="8" t="e">
        <f>GETPIVOTDATA("Count of RT DATE",'10% PVT'!$A$3,"Joint Type","SW","Stamp Number",G42)</f>
        <v>#REF!</v>
      </c>
      <c r="AG42" s="8" t="e">
        <f>GETPIVOTDATA("Count of RT Rejected",'10% PVT'!$A$3,"Joint Type","SW","Stamp Number",G42)</f>
        <v>#REF!</v>
      </c>
      <c r="AH42" s="4" t="e">
        <f t="shared" si="5"/>
        <v>#REF!</v>
      </c>
      <c r="AI42" s="8" t="e">
        <f>GETPIVOTDATA("Count of PT / MT Final",'10% PVT'!$A$3,"Joint Type","SW","Stamp Number",G42)</f>
        <v>#REF!</v>
      </c>
      <c r="AJ42" s="4" t="e">
        <f t="shared" si="6"/>
        <v>#REF!</v>
      </c>
      <c r="AK42" s="8" t="e">
        <f>GETPIVOTDATA("Count of Weld Number",'10% PVT'!$A$3,"Joint Type","O-Let","Stamp Number",G42)</f>
        <v>#REF!</v>
      </c>
      <c r="AL42" s="8" t="e">
        <f>GETPIVOTDATA("Count of PT / MT Final",'10% PVT'!$A$3,"Joint Type","O-Let","Stamp Number",G42)</f>
        <v>#REF!</v>
      </c>
      <c r="AM42" s="78" t="e">
        <f t="shared" si="7"/>
        <v>#REF!</v>
      </c>
      <c r="AN42" s="87" t="e">
        <f>GETPIVOTDATA("Count of Weld Number",'20% PVT'!$A$3,"Joint Type","BW","Stamp Number",G42)</f>
        <v>#REF!</v>
      </c>
      <c r="AO42" s="8" t="e">
        <f>GETPIVOTDATA("Count of RT DATE",'20% PVT'!$A$3,"Joint Type","BW","Stamp Number",G42)</f>
        <v>#REF!</v>
      </c>
      <c r="AP42" s="8" t="e">
        <f>GETPIVOTDATA("Count of RT Rejected",'20% PVT'!$A$3,"Joint Type","BW","Stamp Number",G42)</f>
        <v>#REF!</v>
      </c>
      <c r="AQ42" s="4" t="e">
        <f t="shared" si="8"/>
        <v>#REF!</v>
      </c>
      <c r="AR42" s="8" t="e">
        <f>GETPIVOTDATA("Count of Brinnel Complete",'20% PVT'!$A$3,"Joint Type","BW","Stamp Number",G42)</f>
        <v>#REF!</v>
      </c>
      <c r="AS42" s="4" t="e">
        <f t="shared" si="19"/>
        <v>#REF!</v>
      </c>
      <c r="AT42" s="8" t="e">
        <f>GETPIVOTDATA("Count of Weld Number",'20% PVT'!$A$3,"Joint Type","SW","Stamp Number",G42)</f>
        <v>#REF!</v>
      </c>
      <c r="AU42" s="8" t="e">
        <f>GETPIVOTDATA("Count of RT DATE",'20% PVT'!$A$3,"Joint Type","SW","Stamp Number",G42)</f>
        <v>#REF!</v>
      </c>
      <c r="AV42" s="8" t="e">
        <f>GETPIVOTDATA("Count of RT Rejected",'20% PVT'!$A$3,"Joint Type","SW","Stamp Number",G42)</f>
        <v>#REF!</v>
      </c>
      <c r="AW42" s="4" t="e">
        <f t="shared" si="9"/>
        <v>#REF!</v>
      </c>
      <c r="AX42" s="8" t="e">
        <f>GETPIVOTDATA("Count of PT / MT Final",'20% PVT'!$A$3,"Joint Type","SW","Stamp Number",G42)</f>
        <v>#REF!</v>
      </c>
      <c r="AY42" s="4" t="e">
        <f t="shared" si="20"/>
        <v>#REF!</v>
      </c>
      <c r="AZ42" s="8" t="e">
        <f>GETPIVOTDATA("Count of Brinnel Complete",'20% PVT'!$A$3,"Joint Type","SW","Stamp Number",G42)</f>
        <v>#REF!</v>
      </c>
      <c r="BA42" s="4" t="e">
        <f t="shared" si="21"/>
        <v>#REF!</v>
      </c>
      <c r="BB42" s="8" t="e">
        <f>GETPIVOTDATA("Count of Weld Number",'20% PVT'!$A$3,"Joint Type","O-Let","Stamp Number",G42)</f>
        <v>#REF!</v>
      </c>
      <c r="BC42" s="8" t="e">
        <f>GETPIVOTDATA("Count of PT / MT Final",'20% PVT'!$A$3,"Joint Type","O-Let","Stamp Number",G42)</f>
        <v>#REF!</v>
      </c>
      <c r="BD42" s="4" t="e">
        <f t="shared" si="22"/>
        <v>#REF!</v>
      </c>
      <c r="BE42" s="8" t="e">
        <f>GETPIVOTDATA("Count of Weld Number",'20% PVT'!$A$3,"Joint Type","Fillet","Stamp Number",G42)</f>
        <v>#REF!</v>
      </c>
      <c r="BF42" s="8" t="e">
        <f>GETPIVOTDATA("Count of PT / MT Final",'20% PVT'!$A$3,"Joint Type","Fillet","Stamp Number",G42)</f>
        <v>#REF!</v>
      </c>
      <c r="BG42" s="78" t="e">
        <f t="shared" si="23"/>
        <v>#REF!</v>
      </c>
      <c r="BH42" s="87" t="e">
        <f>GETPIVOTDATA("Count of Weld Number",'25% PVT'!$A$3,"Joint Type","BW","Stamp Number",G42)</f>
        <v>#REF!</v>
      </c>
      <c r="BI42" s="8" t="e">
        <f>GETPIVOTDATA("Count of RT DATE",'25% PVT'!$A$3,"Joint Type","BW","Stamp Number",G42)</f>
        <v>#REF!</v>
      </c>
      <c r="BJ42" s="8" t="e">
        <f>GETPIVOTDATA("Count of RT Rejected",'25% PVT'!$A$3,"Joint Type","BW","Stamp Number",G42)</f>
        <v>#REF!</v>
      </c>
      <c r="BK42" s="11" t="e">
        <f t="shared" si="10"/>
        <v>#REF!</v>
      </c>
      <c r="BL42" s="8" t="e">
        <f>GETPIVOTDATA("Count of Brinnel Complete",'25% PVT'!$A$3,"Joint Type","BW","Stamp Number",G42)</f>
        <v>#REF!</v>
      </c>
      <c r="BM42" s="11" t="e">
        <f t="shared" si="41"/>
        <v>#REF!</v>
      </c>
      <c r="BN42" s="8" t="e">
        <f>GETPIVOTDATA("Count of Weld Number",'25% PVT'!$A$3,"Joint Type","SW","Stamp Number",G42)</f>
        <v>#REF!</v>
      </c>
      <c r="BO42" s="8" t="e">
        <f>GETPIVOTDATA("Count of RT DATE",'25% PVT'!$A$3,"Joint Type","SW","Stamp Number",G42)</f>
        <v>#REF!</v>
      </c>
      <c r="BP42" s="8" t="e">
        <f>GETPIVOTDATA("Count of RT Rejected",'25% PVT'!$A$3,"Joint Type","SW","Stamp Number",G42)</f>
        <v>#REF!</v>
      </c>
      <c r="BQ42" s="11" t="e">
        <f t="shared" si="11"/>
        <v>#REF!</v>
      </c>
      <c r="BR42" s="8" t="e">
        <f>GETPIVOTDATA("Count of PT / MT Final",'25% PVT'!$A$3,"Joint Type","SW","Stamp Number",G42)</f>
        <v>#REF!</v>
      </c>
      <c r="BS42" s="11" t="e">
        <f t="shared" si="47"/>
        <v>#REF!</v>
      </c>
      <c r="BT42" s="8" t="e">
        <f>GETPIVOTDATA("Count of Brinnel Complete",'25% PVT'!$A$3,"Joint Type","SW","Stamp Number",G42)</f>
        <v>#REF!</v>
      </c>
      <c r="BU42" s="11" t="e">
        <f t="shared" si="25"/>
        <v>#REF!</v>
      </c>
      <c r="BV42" s="8" t="e">
        <f>GETPIVOTDATA("Count of Weld Number",'25% PVT'!$A$3,"Joint Type","O-Let","Stamp Number",G42)</f>
        <v>#REF!</v>
      </c>
      <c r="BW42" s="8" t="e">
        <f>GETPIVOTDATA("Count of PT / MT Final",'25% PVT'!$A$3,"Joint Type","O-Let","Stamp Number",G42)</f>
        <v>#REF!</v>
      </c>
      <c r="BX42" s="11" t="e">
        <f t="shared" si="26"/>
        <v>#REF!</v>
      </c>
      <c r="BY42" s="8" t="e">
        <f>GETPIVOTDATA("Count of Weld Number",'25% PVT'!$A$3,"Joint Type","Fillet","Stamp Number",G42)</f>
        <v>#REF!</v>
      </c>
      <c r="BZ42" s="8" t="e">
        <f>GETPIVOTDATA("Count of PT / MT Final",'25% PVT'!$A$3,"Joint Type","Fillet","Stamp Number",G42)</f>
        <v>#REF!</v>
      </c>
      <c r="CA42" s="10" t="e">
        <f t="shared" si="27"/>
        <v>#REF!</v>
      </c>
      <c r="CB42" s="87" t="e">
        <f>GETPIVOTDATA("Count of Weld Number",'50% PVT'!$A$3,"Joint Type","BW","Stamp Number",G42)</f>
        <v>#REF!</v>
      </c>
      <c r="CC42" s="8" t="e">
        <f>GETPIVOTDATA("Count of RT DATE",'50% PVT'!$A$3,"Joint Type","BW","Stamp Number",G42)</f>
        <v>#REF!</v>
      </c>
      <c r="CD42" s="8" t="e">
        <f>GETPIVOTDATA("Count of RT Rejected",'50% PVT'!$A$3,"Joint Type","BW","Stamp Number",G42)</f>
        <v>#REF!</v>
      </c>
      <c r="CE42" s="11" t="e">
        <f t="shared" si="12"/>
        <v>#REF!</v>
      </c>
      <c r="CF42" s="8" t="e">
        <f>GETPIVOTDATA("Count of Brinnel Complete",'50% PVT'!$A$3,"Joint Type","BW","Stamp Number",G42)</f>
        <v>#REF!</v>
      </c>
      <c r="CG42" s="8" t="e">
        <f t="shared" si="28"/>
        <v>#REF!</v>
      </c>
      <c r="CH42" s="8" t="e">
        <f>GETPIVOTDATA("Count of Weld Number",'50% PVT'!$A$3,"Joint Type","SW","Stamp Number",G42)</f>
        <v>#REF!</v>
      </c>
      <c r="CI42" s="8" t="e">
        <f>GETPIVOTDATA("Count of RT DATE",'50% PVT'!$A$3,"Joint Type","SW","Stamp Number",G42)</f>
        <v>#REF!</v>
      </c>
      <c r="CJ42" s="8" t="e">
        <f>GETPIVOTDATA("Count of RT Rejected",'50% PVT'!$A$3,"Joint Type","SW","Stamp Number",G42)</f>
        <v>#REF!</v>
      </c>
      <c r="CK42" s="11" t="e">
        <f t="shared" si="13"/>
        <v>#REF!</v>
      </c>
      <c r="CL42" s="8" t="e">
        <f>GETPIVOTDATA("Count of PT / MT Final",'50% PVT'!$A$3,"Joint Type","SW","Stamp Number",G42)</f>
        <v>#REF!</v>
      </c>
      <c r="CM42" s="8" t="e">
        <f t="shared" si="29"/>
        <v>#REF!</v>
      </c>
      <c r="CN42" s="8" t="e">
        <f>GETPIVOTDATA("Count of Brinnel Complete",'50% PVT'!$A$3,"Joint Type","SW","Stamp Number",G42)</f>
        <v>#REF!</v>
      </c>
      <c r="CO42" s="8" t="e">
        <f t="shared" si="30"/>
        <v>#REF!</v>
      </c>
      <c r="CP42" s="8" t="e">
        <f>GETPIVOTDATA("Count of Weld Number",'50% PVT'!$A$3,"Joint Type","O-Let","Stamp Number",G42)</f>
        <v>#REF!</v>
      </c>
      <c r="CQ42" s="8" t="e">
        <f>GETPIVOTDATA("Count of PT / MT Final",'50% PVT'!$A$3,"Joint Type","O-Let","Stamp Number",G42)</f>
        <v>#REF!</v>
      </c>
      <c r="CR42" s="4" t="e">
        <f t="shared" si="31"/>
        <v>#REF!</v>
      </c>
      <c r="CS42" s="8" t="e">
        <f>GETPIVOTDATA("Count of Weld Number",'50% PVT'!$A$3,"Joint Type","Fillet","Stamp Number",G42)</f>
        <v>#REF!</v>
      </c>
      <c r="CT42" s="8" t="e">
        <f>GETPIVOTDATA("Count of PT / MT Final",'50% PVT'!$A$3,"Joint Type","Fillet","Stamp Number",G42)</f>
        <v>#REF!</v>
      </c>
      <c r="CU42" s="78" t="e">
        <f t="shared" si="32"/>
        <v>#REF!</v>
      </c>
      <c r="CV42" s="87" t="e">
        <f>GETPIVOTDATA("Count of Weld Number",'100% PVT'!$A$3,"Joint Type","BW","Stamp Number",G42)</f>
        <v>#REF!</v>
      </c>
      <c r="CW42" s="8" t="e">
        <f>GETPIVOTDATA("Count of RT DATE",'100% PVT'!$A$3,"Joint Type","BW","Stamp Number",G42)</f>
        <v>#REF!</v>
      </c>
      <c r="CX42" s="8" t="e">
        <f>GETPIVOTDATA("Count of RT Rejected",'100% PVT'!$A$3,"Joint Type","BW","Stamp Number",G42)</f>
        <v>#REF!</v>
      </c>
      <c r="CY42" s="11" t="e">
        <f t="shared" si="14"/>
        <v>#REF!</v>
      </c>
      <c r="CZ42" s="8" t="e">
        <f>GETPIVOTDATA("Count of Brinnel Complete",'100% PVT'!$A$3,"Joint Type","BW","Stamp Number",G42)</f>
        <v>#REF!</v>
      </c>
      <c r="DA42" s="11" t="e">
        <f t="shared" si="42"/>
        <v>#REF!</v>
      </c>
      <c r="DB42" s="8" t="e">
        <f>GETPIVOTDATA("Count of Weld Number",'100% PVT'!$A$3,"Joint Type","SW","Stamp Number",G42)</f>
        <v>#REF!</v>
      </c>
      <c r="DC42" s="8" t="e">
        <f>GETPIVOTDATA("Count of RT DATE",'100% PVT'!$A$3,"Joint Type","SW","Stamp Number",G42)</f>
        <v>#REF!</v>
      </c>
      <c r="DD42" s="8" t="e">
        <f>GETPIVOTDATA("Count of RT Rejected",'100% PVT'!$A$3,"Joint Type","SW","Stamp Number",G42)</f>
        <v>#REF!</v>
      </c>
      <c r="DE42" s="11" t="e">
        <f t="shared" si="15"/>
        <v>#REF!</v>
      </c>
      <c r="DF42" s="8" t="e">
        <f>GETPIVOTDATA("Count of PT / MT Final",'100% PVT'!$A$3,"Joint Type","SW","Stamp Number",G42)</f>
        <v>#REF!</v>
      </c>
      <c r="DG42" s="11" t="e">
        <f t="shared" si="43"/>
        <v>#REF!</v>
      </c>
      <c r="DH42" s="8" t="e">
        <f>GETPIVOTDATA("Count of Brinnel Complete",'100% PVT'!$A$3,"Joint Type","SW","Stamp Number",G42)</f>
        <v>#REF!</v>
      </c>
      <c r="DI42" s="11" t="e">
        <f t="shared" si="44"/>
        <v>#REF!</v>
      </c>
      <c r="DJ42" s="8" t="e">
        <f>GETPIVOTDATA("Count of Weld Number",'100% PVT'!$A$3,"Joint Type","O-Let","Stamp Number",G42)</f>
        <v>#REF!</v>
      </c>
      <c r="DK42" s="8" t="e">
        <f>GETPIVOTDATA("Count of PT / MT Final",'100% PVT'!$A$3,"Joint Type","O-Let","Stamp Number",G42)</f>
        <v>#REF!</v>
      </c>
      <c r="DL42" s="11" t="e">
        <f t="shared" si="45"/>
        <v>#REF!</v>
      </c>
      <c r="DM42" s="8" t="e">
        <f>GETPIVOTDATA("Count of Weld Number",'100% PVT'!$A$3,"Joint Type","Fillet","Stamp Number",G42)</f>
        <v>#REF!</v>
      </c>
      <c r="DN42" s="8" t="e">
        <f>GETPIVOTDATA("Count of PT / MT Final",'100% PVT'!$A$3,"Joint Type","Fillet","Stamp Number",G42)</f>
        <v>#REF!</v>
      </c>
      <c r="DO42" s="10" t="e">
        <f t="shared" si="46"/>
        <v>#REF!</v>
      </c>
      <c r="DP42" s="124"/>
      <c r="DQ42" s="124"/>
      <c r="DR42" s="124"/>
      <c r="DS42" s="124"/>
      <c r="DT42" s="124"/>
      <c r="DU42" s="124"/>
      <c r="DV42" s="124"/>
      <c r="DW42" s="124"/>
      <c r="DX42" s="124"/>
      <c r="DY42" s="124"/>
      <c r="DZ42" s="124"/>
      <c r="EA42" s="124"/>
      <c r="EB42" s="124"/>
      <c r="EC42" s="124"/>
      <c r="ED42" s="124"/>
      <c r="EE42" s="124"/>
      <c r="EF42" s="124"/>
      <c r="EG42" s="124"/>
      <c r="EH42" s="124"/>
      <c r="EI42" s="124"/>
      <c r="EJ42" s="124"/>
      <c r="EK42" s="124"/>
      <c r="EL42" s="124"/>
      <c r="EM42" s="124"/>
      <c r="EN42" s="124"/>
      <c r="EO42" s="124"/>
      <c r="EP42" s="124"/>
      <c r="EQ42" s="124"/>
    </row>
    <row r="43" spans="1:147" s="48" customFormat="1" ht="12.75" hidden="1" customHeight="1">
      <c r="A43" s="124"/>
      <c r="B43" s="3" t="s">
        <v>31</v>
      </c>
      <c r="C43" s="1"/>
      <c r="D43" s="1" t="str">
        <f t="shared" si="48"/>
        <v>Yes</v>
      </c>
      <c r="E43" s="1"/>
      <c r="F43" s="42">
        <f>'WELDER ROSTER'!B41</f>
        <v>0</v>
      </c>
      <c r="G43" s="99">
        <f>'WELDER ROSTER'!C41</f>
        <v>0</v>
      </c>
      <c r="H43" s="9" t="e">
        <f>GETPIVOTDATA("Count of Weld Number",'5% PVT'!$A$3,"Joint Type","BW","Stamp Number",G43)</f>
        <v>#REF!</v>
      </c>
      <c r="I43" s="8" t="e">
        <f>GETPIVOTDATA("Count of RT DATE",'5% PVT'!$A$4,"Joint Type","BW","Stamp Number",G43)</f>
        <v>#REF!</v>
      </c>
      <c r="J43" s="8" t="e">
        <f>GETPIVOTDATA("Count of RT Rejected",'5% PVT'!$A$4,"Joint Type","BW","Stamp Number",G43)</f>
        <v>#REF!</v>
      </c>
      <c r="K43" s="11" t="e">
        <f t="shared" si="1"/>
        <v>#REF!</v>
      </c>
      <c r="L43" s="8" t="e">
        <f>GETPIVOTDATA("Count of Weld Number",'5% PVT'!$A$3,"Joint Type","Fillet","Stamp Number",G43)</f>
        <v>#REF!</v>
      </c>
      <c r="M43" s="8" t="e">
        <f>GETPIVOTDATA("Count of PT / MT Final",'5% PVT'!$A$3,"Joint Type","Fillet","Stamp Number",G43)</f>
        <v>#REF!</v>
      </c>
      <c r="N43" s="11" t="e">
        <f t="shared" si="38"/>
        <v>#REF!</v>
      </c>
      <c r="O43" s="8" t="e">
        <f>GETPIVOTDATA("Count of Weld Number",'5% PVT'!$A$4,"Joint Type","SW","Stamp Number",G43)</f>
        <v>#REF!</v>
      </c>
      <c r="P43" s="8" t="e">
        <f>GETPIVOTDATA("Count of RT DATE",'5% PVT'!$A$4,"Joint Type","SW","Stamp Number",G43)</f>
        <v>#REF!</v>
      </c>
      <c r="Q43" s="8" t="e">
        <f>GETPIVOTDATA("Count of RT Rejected",'5% PVT'!$A$4,"Joint Type","O-Let","Stamp Number",G43)</f>
        <v>#REF!</v>
      </c>
      <c r="R43" s="11" t="e">
        <f t="shared" si="2"/>
        <v>#REF!</v>
      </c>
      <c r="S43" s="8" t="e">
        <f>GETPIVOTDATA("Count of PT / MT Final",'5% PVT'!$A$3,"Joint Type","SW","Stamp Number",G43)</f>
        <v>#REF!</v>
      </c>
      <c r="T43" s="11" t="e">
        <f t="shared" si="39"/>
        <v>#REF!</v>
      </c>
      <c r="U43" s="8" t="e">
        <f>GETPIVOTDATA("Count of Weld Number",'5% PVT'!$A$3,"Joint Type","O-Let","Stamp Number",G43)</f>
        <v>#REF!</v>
      </c>
      <c r="V43" s="8" t="e">
        <f>GETPIVOTDATA("Count of PT / MT Final",'5% PVT'!$A$3,"Joint Type","O-Let","Stamp Number",G43)</f>
        <v>#REF!</v>
      </c>
      <c r="W43" s="10" t="e">
        <f t="shared" si="40"/>
        <v>#REF!</v>
      </c>
      <c r="X43" s="87" t="e">
        <f>GETPIVOTDATA("Count of Weld Number",'10% PVT'!$A$3,"Joint Type","BW","Stamp Number",G43)</f>
        <v>#REF!</v>
      </c>
      <c r="Y43" s="8" t="e">
        <f>GETPIVOTDATA("Count of RT DATE",'10% PVT'!$A$3,"Joint Type","BW","Stamp Number",G43)</f>
        <v>#REF!</v>
      </c>
      <c r="Z43" s="8" t="e">
        <f>GETPIVOTDATA("Count of RT Rejected",'10% PVT'!$A$3,"Joint Type","BW","Stamp Number",G43)</f>
        <v>#REF!</v>
      </c>
      <c r="AA43" s="4" t="e">
        <f t="shared" si="3"/>
        <v>#REF!</v>
      </c>
      <c r="AB43" s="8" t="e">
        <f>GETPIVOTDATA("Count of Weld Number",'10% PVT'!$A$3,"Joint Type","Fillet","Stamp Number",G43)</f>
        <v>#REF!</v>
      </c>
      <c r="AC43" s="8" t="e">
        <f>GETPIVOTDATA("Count of PT / MT Final",'10% PVT'!$A$3,"Joint Type","Fillet","Stamp Number",G43)</f>
        <v>#REF!</v>
      </c>
      <c r="AD43" s="4" t="e">
        <f>AC43/AB43</f>
        <v>#REF!</v>
      </c>
      <c r="AE43" s="8" t="e">
        <f>GETPIVOTDATA("Count of Weld Number",'10% PVT'!$A$4,"Joint Type","SW","Stamp Number",G43)</f>
        <v>#REF!</v>
      </c>
      <c r="AF43" s="8" t="e">
        <f>GETPIVOTDATA("Count of RT DATE",'10% PVT'!$A$3,"Joint Type","SW","Stamp Number",G43)</f>
        <v>#REF!</v>
      </c>
      <c r="AG43" s="8" t="e">
        <f>GETPIVOTDATA("Count of RT Rejected",'10% PVT'!$A$3,"Joint Type","SW","Stamp Number",G43)</f>
        <v>#REF!</v>
      </c>
      <c r="AH43" s="4" t="e">
        <f t="shared" si="5"/>
        <v>#REF!</v>
      </c>
      <c r="AI43" s="8" t="e">
        <f>GETPIVOTDATA("Count of PT / MT Final",'10% PVT'!$A$3,"Joint Type","SW","Stamp Number",G43)</f>
        <v>#REF!</v>
      </c>
      <c r="AJ43" s="4" t="e">
        <f>AI43/AE43</f>
        <v>#REF!</v>
      </c>
      <c r="AK43" s="8" t="e">
        <f>GETPIVOTDATA("Count of Weld Number",'10% PVT'!$A$3,"Joint Type","O-Let","Stamp Number",G43)</f>
        <v>#REF!</v>
      </c>
      <c r="AL43" s="8" t="e">
        <f>GETPIVOTDATA("Count of PT / MT Final",'10% PVT'!$A$3,"Joint Type","O-Let","Stamp Number",G43)</f>
        <v>#REF!</v>
      </c>
      <c r="AM43" s="78" t="e">
        <f>AL43/AK43</f>
        <v>#REF!</v>
      </c>
      <c r="AN43" s="87" t="e">
        <f>GETPIVOTDATA("Count of Weld Number",'20% PVT'!$A$3,"Joint Type","BW","Stamp Number",G43)</f>
        <v>#REF!</v>
      </c>
      <c r="AO43" s="8" t="e">
        <f>GETPIVOTDATA("Count of RT DATE",'20% PVT'!$A$3,"Joint Type","BW","Stamp Number",G43)</f>
        <v>#REF!</v>
      </c>
      <c r="AP43" s="8" t="e">
        <f>GETPIVOTDATA("Count of RT Rejected",'20% PVT'!$A$3,"Joint Type","BW","Stamp Number",G43)</f>
        <v>#REF!</v>
      </c>
      <c r="AQ43" s="4" t="e">
        <f t="shared" si="8"/>
        <v>#REF!</v>
      </c>
      <c r="AR43" s="8" t="e">
        <f>GETPIVOTDATA("Count of Brinnel Complete",'20% PVT'!$A$3,"Joint Type","BW","Stamp Number",G43)</f>
        <v>#REF!</v>
      </c>
      <c r="AS43" s="4" t="e">
        <f>AR43/AN43</f>
        <v>#REF!</v>
      </c>
      <c r="AT43" s="8" t="e">
        <f>GETPIVOTDATA("Count of Weld Number",'20% PVT'!$A$3,"Joint Type","SW","Stamp Number",G43)</f>
        <v>#REF!</v>
      </c>
      <c r="AU43" s="8" t="e">
        <f>GETPIVOTDATA("Count of RT DATE",'20% PVT'!$A$3,"Joint Type","SW","Stamp Number",G43)</f>
        <v>#REF!</v>
      </c>
      <c r="AV43" s="8" t="e">
        <f>GETPIVOTDATA("Count of RT Rejected",'20% PVT'!$A$3,"Joint Type","SW","Stamp Number",G43)</f>
        <v>#REF!</v>
      </c>
      <c r="AW43" s="4" t="e">
        <f t="shared" si="9"/>
        <v>#REF!</v>
      </c>
      <c r="AX43" s="8" t="e">
        <f>GETPIVOTDATA("Count of PT / MT Final",'20% PVT'!$A$3,"Joint Type","SW","Stamp Number",G43)</f>
        <v>#REF!</v>
      </c>
      <c r="AY43" s="4" t="e">
        <f>AX43/AT43</f>
        <v>#REF!</v>
      </c>
      <c r="AZ43" s="8" t="e">
        <f>GETPIVOTDATA("Count of Brinnel Complete",'20% PVT'!$A$3,"Joint Type","SW","Stamp Number",G43)</f>
        <v>#REF!</v>
      </c>
      <c r="BA43" s="4" t="e">
        <f>AZ43/AT43</f>
        <v>#REF!</v>
      </c>
      <c r="BB43" s="8" t="e">
        <f>GETPIVOTDATA("Count of Weld Number",'20% PVT'!$A$3,"Joint Type","O-Let","Stamp Number",G43)</f>
        <v>#REF!</v>
      </c>
      <c r="BC43" s="8" t="e">
        <f>GETPIVOTDATA("Count of PT / MT Final",'20% PVT'!$A$3,"Joint Type","O-Let","Stamp Number",G43)</f>
        <v>#REF!</v>
      </c>
      <c r="BD43" s="4" t="e">
        <f>BC43/BB43</f>
        <v>#REF!</v>
      </c>
      <c r="BE43" s="8" t="e">
        <f>GETPIVOTDATA("Count of Weld Number",'20% PVT'!$A$3,"Joint Type","Fillet","Stamp Number",G43)</f>
        <v>#REF!</v>
      </c>
      <c r="BF43" s="8" t="e">
        <f>GETPIVOTDATA("Count of PT / MT Final",'20% PVT'!$A$3,"Joint Type","Fillet","Stamp Number",G43)</f>
        <v>#REF!</v>
      </c>
      <c r="BG43" s="78" t="e">
        <f>BF43/BE43</f>
        <v>#REF!</v>
      </c>
      <c r="BH43" s="87" t="e">
        <f>GETPIVOTDATA("Count of Weld Number",'25% PVT'!$A$3,"Joint Type","BW","Stamp Number",G43)</f>
        <v>#REF!</v>
      </c>
      <c r="BI43" s="8" t="e">
        <f>GETPIVOTDATA("Count of RT DATE",'25% PVT'!$A$3,"Joint Type","BW","Stamp Number",G43)</f>
        <v>#REF!</v>
      </c>
      <c r="BJ43" s="8" t="e">
        <f>GETPIVOTDATA("Count of RT Rejected",'25% PVT'!$A$3,"Joint Type","BW","Stamp Number",G43)</f>
        <v>#REF!</v>
      </c>
      <c r="BK43" s="11" t="e">
        <f t="shared" si="10"/>
        <v>#REF!</v>
      </c>
      <c r="BL43" s="8" t="e">
        <f>GETPIVOTDATA("Count of Brinnel Complete",'25% PVT'!$A$3,"Joint Type","BW","Stamp Number",G43)</f>
        <v>#REF!</v>
      </c>
      <c r="BM43" s="11" t="e">
        <f>BL43/BH43</f>
        <v>#REF!</v>
      </c>
      <c r="BN43" s="8" t="e">
        <f>GETPIVOTDATA("Count of Weld Number",'25% PVT'!$A$3,"Joint Type","SW","Stamp Number",G43)</f>
        <v>#REF!</v>
      </c>
      <c r="BO43" s="8" t="e">
        <f>GETPIVOTDATA("Count of RT DATE",'25% PVT'!$A$3,"Joint Type","SW","Stamp Number",G43)</f>
        <v>#REF!</v>
      </c>
      <c r="BP43" s="8" t="e">
        <f>GETPIVOTDATA("Count of RT Rejected",'25% PVT'!$A$3,"Joint Type","SW","Stamp Number",G43)</f>
        <v>#REF!</v>
      </c>
      <c r="BQ43" s="11" t="e">
        <f t="shared" si="11"/>
        <v>#REF!</v>
      </c>
      <c r="BR43" s="8" t="e">
        <f>GETPIVOTDATA("Count of PT / MT Final",'25% PVT'!$A$3,"Joint Type","SW","Stamp Number",G43)</f>
        <v>#REF!</v>
      </c>
      <c r="BS43" s="11" t="e">
        <f>BR43/BN43</f>
        <v>#REF!</v>
      </c>
      <c r="BT43" s="8" t="e">
        <f>GETPIVOTDATA("Count of Brinnel Complete",'25% PVT'!$A$3,"Joint Type","SW","Stamp Number",G43)</f>
        <v>#REF!</v>
      </c>
      <c r="BU43" s="11" t="e">
        <f>BT43/BN43</f>
        <v>#REF!</v>
      </c>
      <c r="BV43" s="8" t="e">
        <f>GETPIVOTDATA("Count of Weld Number",'25% PVT'!$A$3,"Joint Type","O-Let","Stamp Number",G43)</f>
        <v>#REF!</v>
      </c>
      <c r="BW43" s="8" t="e">
        <f>GETPIVOTDATA("Count of PT / MT Final",'25% PVT'!$A$3,"Joint Type","O-Let","Stamp Number",G43)</f>
        <v>#REF!</v>
      </c>
      <c r="BX43" s="11" t="e">
        <f>BW43/BV43</f>
        <v>#REF!</v>
      </c>
      <c r="BY43" s="8" t="e">
        <f>GETPIVOTDATA("Count of Weld Number",'25% PVT'!$A$3,"Joint Type","Fillet","Stamp Number",G43)</f>
        <v>#REF!</v>
      </c>
      <c r="BZ43" s="8" t="e">
        <f>GETPIVOTDATA("Count of PT / MT Final",'25% PVT'!$A$3,"Joint Type","Fillet","Stamp Number",G43)</f>
        <v>#REF!</v>
      </c>
      <c r="CA43" s="10" t="e">
        <f>BZ43/BY43</f>
        <v>#REF!</v>
      </c>
      <c r="CB43" s="87" t="e">
        <f>GETPIVOTDATA("Count of Weld Number",'50% PVT'!$A$3,"Joint Type","BW","Stamp Number",G43)</f>
        <v>#REF!</v>
      </c>
      <c r="CC43" s="8" t="e">
        <f>GETPIVOTDATA("Count of RT DATE",'50% PVT'!$A$3,"Joint Type","BW","Stamp Number",G43)</f>
        <v>#REF!</v>
      </c>
      <c r="CD43" s="8" t="e">
        <f>GETPIVOTDATA("Count of RT Rejected",'50% PVT'!$A$3,"Joint Type","BW","Stamp Number",G43)</f>
        <v>#REF!</v>
      </c>
      <c r="CE43" s="11" t="e">
        <f t="shared" si="12"/>
        <v>#REF!</v>
      </c>
      <c r="CF43" s="8" t="e">
        <f>GETPIVOTDATA("Count of Brinnel Complete",'50% PVT'!$A$3,"Joint Type","BW","Stamp Number",G43)</f>
        <v>#REF!</v>
      </c>
      <c r="CG43" s="8" t="e">
        <f>CF43/CB43</f>
        <v>#REF!</v>
      </c>
      <c r="CH43" s="8" t="e">
        <f>GETPIVOTDATA("Count of Weld Number",'50% PVT'!$A$3,"Joint Type","SW","Stamp Number",G43)</f>
        <v>#REF!</v>
      </c>
      <c r="CI43" s="8" t="e">
        <f>GETPIVOTDATA("Count of RT DATE",'50% PVT'!$A$3,"Joint Type","SW","Stamp Number",G43)</f>
        <v>#REF!</v>
      </c>
      <c r="CJ43" s="8" t="e">
        <f>GETPIVOTDATA("Count of RT Rejected",'50% PVT'!$A$3,"Joint Type","SW","Stamp Number",G43)</f>
        <v>#REF!</v>
      </c>
      <c r="CK43" s="11" t="e">
        <f t="shared" si="13"/>
        <v>#REF!</v>
      </c>
      <c r="CL43" s="8" t="e">
        <f>GETPIVOTDATA("Count of PT / MT Final",'50% PVT'!$A$3,"Joint Type","SW","Stamp Number",G43)</f>
        <v>#REF!</v>
      </c>
      <c r="CM43" s="8" t="e">
        <f>CL43/CH43</f>
        <v>#REF!</v>
      </c>
      <c r="CN43" s="8" t="e">
        <f>GETPIVOTDATA("Count of Brinnel Complete",'50% PVT'!$A$3,"Joint Type","SW","Stamp Number",G43)</f>
        <v>#REF!</v>
      </c>
      <c r="CO43" s="8" t="e">
        <f>CN43/CH43</f>
        <v>#REF!</v>
      </c>
      <c r="CP43" s="8" t="e">
        <f>GETPIVOTDATA("Count of Weld Number",'50% PVT'!$A$3,"Joint Type","O-Let","Stamp Number",G43)</f>
        <v>#REF!</v>
      </c>
      <c r="CQ43" s="8" t="e">
        <f>GETPIVOTDATA("Count of PT / MT Final",'50% PVT'!$A$3,"Joint Type","O-Let","Stamp Number",G43)</f>
        <v>#REF!</v>
      </c>
      <c r="CR43" s="4" t="e">
        <f>CQ43/CP43</f>
        <v>#REF!</v>
      </c>
      <c r="CS43" s="8" t="e">
        <f>GETPIVOTDATA("Count of Weld Number",'50% PVT'!$A$3,"Joint Type","Fillet","Stamp Number",G43)</f>
        <v>#REF!</v>
      </c>
      <c r="CT43" s="8" t="e">
        <f>GETPIVOTDATA("Count of PT / MT Final",'50% PVT'!$A$3,"Joint Type","Fillet","Stamp Number",G43)</f>
        <v>#REF!</v>
      </c>
      <c r="CU43" s="78" t="e">
        <f>CT43/CS43</f>
        <v>#REF!</v>
      </c>
      <c r="CV43" s="87" t="e">
        <f>GETPIVOTDATA("Count of Weld Number",'100% PVT'!$A$3,"Joint Type","BW","Stamp Number",G43)</f>
        <v>#REF!</v>
      </c>
      <c r="CW43" s="8" t="e">
        <f>GETPIVOTDATA("Count of RT DATE",'100% PVT'!$A$3,"Joint Type","BW","Stamp Number",G43)</f>
        <v>#REF!</v>
      </c>
      <c r="CX43" s="8" t="e">
        <f>GETPIVOTDATA("Count of RT Rejected",'100% PVT'!$A$3,"Joint Type","BW","Stamp Number",G43)</f>
        <v>#REF!</v>
      </c>
      <c r="CY43" s="11" t="e">
        <f t="shared" si="14"/>
        <v>#REF!</v>
      </c>
      <c r="CZ43" s="8" t="e">
        <f>GETPIVOTDATA("Count of Brinnel Complete",'100% PVT'!$A$3,"Joint Type","BW","Stamp Number",G43)</f>
        <v>#REF!</v>
      </c>
      <c r="DA43" s="11" t="e">
        <f>CZ43/CV43</f>
        <v>#REF!</v>
      </c>
      <c r="DB43" s="8" t="e">
        <f>GETPIVOTDATA("Count of Weld Number",'100% PVT'!$A$3,"Joint Type","SW","Stamp Number",G43)</f>
        <v>#REF!</v>
      </c>
      <c r="DC43" s="8" t="e">
        <f>GETPIVOTDATA("Count of RT DATE",'100% PVT'!$A$3,"Joint Type","SW","Stamp Number",G43)</f>
        <v>#REF!</v>
      </c>
      <c r="DD43" s="8" t="e">
        <f>GETPIVOTDATA("Count of RT Rejected",'100% PVT'!$A$3,"Joint Type","SW","Stamp Number",G43)</f>
        <v>#REF!</v>
      </c>
      <c r="DE43" s="11" t="e">
        <f t="shared" si="15"/>
        <v>#REF!</v>
      </c>
      <c r="DF43" s="8" t="e">
        <f>GETPIVOTDATA("Count of PT / MT Final",'100% PVT'!$A$3,"Joint Type","SW","Stamp Number",G43)</f>
        <v>#REF!</v>
      </c>
      <c r="DG43" s="11" t="e">
        <f>DF43/DB43</f>
        <v>#REF!</v>
      </c>
      <c r="DH43" s="8" t="e">
        <f>GETPIVOTDATA("Count of Brinnel Complete",'100% PVT'!$A$3,"Joint Type","SW","Stamp Number",G43)</f>
        <v>#REF!</v>
      </c>
      <c r="DI43" s="11" t="e">
        <f>DH43/DB43</f>
        <v>#REF!</v>
      </c>
      <c r="DJ43" s="8" t="e">
        <f>GETPIVOTDATA("Count of Weld Number",'100% PVT'!$A$3,"Joint Type","O-Let","Stamp Number",G43)</f>
        <v>#REF!</v>
      </c>
      <c r="DK43" s="8" t="e">
        <f>GETPIVOTDATA("Count of PT / MT Final",'100% PVT'!$A$3,"Joint Type","O-Let","Stamp Number",G43)</f>
        <v>#REF!</v>
      </c>
      <c r="DL43" s="11" t="e">
        <f>DK43/DJ43</f>
        <v>#REF!</v>
      </c>
      <c r="DM43" s="8" t="e">
        <f>GETPIVOTDATA("Count of Weld Number",'100% PVT'!$A$3,"Joint Type","Fillet","Stamp Number",G43)</f>
        <v>#REF!</v>
      </c>
      <c r="DN43" s="8" t="e">
        <f>GETPIVOTDATA("Count of PT / MT Final",'100% PVT'!$A$3,"Joint Type","Fillet","Stamp Number",G43)</f>
        <v>#REF!</v>
      </c>
      <c r="DO43" s="10" t="e">
        <f>DN43/DM43</f>
        <v>#REF!</v>
      </c>
      <c r="DP43" s="124"/>
      <c r="DQ43" s="124"/>
      <c r="DR43" s="124"/>
      <c r="DS43" s="124"/>
      <c r="DT43" s="124"/>
      <c r="DU43" s="124"/>
      <c r="DV43" s="124"/>
      <c r="DW43" s="124"/>
      <c r="DX43" s="124"/>
      <c r="DY43" s="124"/>
      <c r="DZ43" s="124"/>
      <c r="EA43" s="124"/>
      <c r="EB43" s="124"/>
      <c r="EC43" s="124"/>
      <c r="ED43" s="124"/>
      <c r="EE43" s="124"/>
      <c r="EF43" s="124"/>
      <c r="EG43" s="124"/>
      <c r="EH43" s="124"/>
      <c r="EI43" s="124"/>
      <c r="EJ43" s="124"/>
      <c r="EK43" s="124"/>
      <c r="EL43" s="124"/>
      <c r="EM43" s="124"/>
      <c r="EN43" s="124"/>
      <c r="EO43" s="124"/>
      <c r="EP43" s="124"/>
      <c r="EQ43" s="124"/>
    </row>
    <row r="44" spans="1:147" s="48" customFormat="1" ht="12.75" hidden="1" customHeight="1">
      <c r="A44" s="124"/>
      <c r="B44" s="3" t="s">
        <v>31</v>
      </c>
      <c r="C44" s="1"/>
      <c r="D44" s="1" t="str">
        <f t="shared" si="48"/>
        <v>Yes</v>
      </c>
      <c r="E44" s="1"/>
      <c r="F44" s="42">
        <f>'WELDER ROSTER'!B42</f>
        <v>0</v>
      </c>
      <c r="G44" s="99">
        <f>'WELDER ROSTER'!C42</f>
        <v>0</v>
      </c>
      <c r="H44" s="9" t="e">
        <f>GETPIVOTDATA("Count of Weld Number",'5% PVT'!$A$3,"Joint Type","BW","Stamp Number",G44)</f>
        <v>#REF!</v>
      </c>
      <c r="I44" s="8" t="e">
        <f>GETPIVOTDATA("Count of RT DATE",'5% PVT'!$A$4,"Joint Type","BW","Stamp Number",G44)</f>
        <v>#REF!</v>
      </c>
      <c r="J44" s="8" t="e">
        <f>GETPIVOTDATA("Count of RT Rejected",'5% PVT'!$A$4,"Joint Type","BW","Stamp Number",G44)</f>
        <v>#REF!</v>
      </c>
      <c r="K44" s="11" t="e">
        <f t="shared" si="1"/>
        <v>#REF!</v>
      </c>
      <c r="L44" s="8" t="e">
        <f>GETPIVOTDATA("Count of Weld Number",'5% PVT'!$A$3,"Joint Type","Fillet","Stamp Number",G44)</f>
        <v>#REF!</v>
      </c>
      <c r="M44" s="8" t="e">
        <f>GETPIVOTDATA("Count of PT / MT Final",'5% PVT'!$A$3,"Joint Type","Fillet","Stamp Number",G44)</f>
        <v>#REF!</v>
      </c>
      <c r="N44" s="11" t="e">
        <f t="shared" si="38"/>
        <v>#REF!</v>
      </c>
      <c r="O44" s="8" t="e">
        <f>GETPIVOTDATA("Count of Weld Number",'5% PVT'!$A$4,"Joint Type","SW","Stamp Number",G44)</f>
        <v>#REF!</v>
      </c>
      <c r="P44" s="8" t="e">
        <f>GETPIVOTDATA("Count of RT DATE",'5% PVT'!$A$4,"Joint Type","SW","Stamp Number",G44)</f>
        <v>#REF!</v>
      </c>
      <c r="Q44" s="8" t="e">
        <f>GETPIVOTDATA("Count of RT Rejected",'5% PVT'!$A$4,"Joint Type","O-Let","Stamp Number",G44)</f>
        <v>#REF!</v>
      </c>
      <c r="R44" s="11" t="e">
        <f t="shared" si="2"/>
        <v>#REF!</v>
      </c>
      <c r="S44" s="8" t="e">
        <f>GETPIVOTDATA("Count of PT / MT Final",'5% PVT'!$A$3,"Joint Type","SW","Stamp Number",G44)</f>
        <v>#REF!</v>
      </c>
      <c r="T44" s="11" t="e">
        <f t="shared" si="39"/>
        <v>#REF!</v>
      </c>
      <c r="U44" s="8" t="e">
        <f>GETPIVOTDATA("Count of Weld Number",'5% PVT'!$A$3,"Joint Type","O-Let","Stamp Number",G44)</f>
        <v>#REF!</v>
      </c>
      <c r="V44" s="8" t="e">
        <f>GETPIVOTDATA("Count of PT / MT Final",'5% PVT'!$A$3,"Joint Type","O-Let","Stamp Number",G44)</f>
        <v>#REF!</v>
      </c>
      <c r="W44" s="10" t="e">
        <f t="shared" si="40"/>
        <v>#REF!</v>
      </c>
      <c r="X44" s="87" t="e">
        <f>GETPIVOTDATA("Count of Weld Number",'10% PVT'!$A$3,"Joint Type","BW","Stamp Number",G44)</f>
        <v>#REF!</v>
      </c>
      <c r="Y44" s="8" t="e">
        <f>GETPIVOTDATA("Count of RT DATE",'10% PVT'!$A$3,"Joint Type","BW","Stamp Number",G44)</f>
        <v>#REF!</v>
      </c>
      <c r="Z44" s="8" t="e">
        <f>GETPIVOTDATA("Count of RT Rejected",'10% PVT'!$A$3,"Joint Type","BW","Stamp Number",G44)</f>
        <v>#REF!</v>
      </c>
      <c r="AA44" s="4" t="e">
        <f t="shared" si="3"/>
        <v>#REF!</v>
      </c>
      <c r="AB44" s="8" t="e">
        <f>GETPIVOTDATA("Count of Weld Number",'10% PVT'!$A$3,"Joint Type","Fillet","Stamp Number",G44)</f>
        <v>#REF!</v>
      </c>
      <c r="AC44" s="8" t="e">
        <f>GETPIVOTDATA("Count of PT / MT Final",'10% PVT'!$A$3,"Joint Type","Fillet","Stamp Number",G44)</f>
        <v>#REF!</v>
      </c>
      <c r="AD44" s="4" t="e">
        <f t="shared" si="4"/>
        <v>#REF!</v>
      </c>
      <c r="AE44" s="8" t="e">
        <f>GETPIVOTDATA("Count of Weld Number",'10% PVT'!$A$4,"Joint Type","SW","Stamp Number",G44)</f>
        <v>#REF!</v>
      </c>
      <c r="AF44" s="8" t="e">
        <f>GETPIVOTDATA("Count of RT DATE",'10% PVT'!$A$3,"Joint Type","SW","Stamp Number",G44)</f>
        <v>#REF!</v>
      </c>
      <c r="AG44" s="8" t="e">
        <f>GETPIVOTDATA("Count of RT Rejected",'10% PVT'!$A$3,"Joint Type","SW","Stamp Number",G44)</f>
        <v>#REF!</v>
      </c>
      <c r="AH44" s="4" t="e">
        <f t="shared" si="5"/>
        <v>#REF!</v>
      </c>
      <c r="AI44" s="8" t="e">
        <f>GETPIVOTDATA("Count of PT / MT Final",'10% PVT'!$A$3,"Joint Type","SW","Stamp Number",G44)</f>
        <v>#REF!</v>
      </c>
      <c r="AJ44" s="4" t="e">
        <f t="shared" si="6"/>
        <v>#REF!</v>
      </c>
      <c r="AK44" s="8" t="e">
        <f>GETPIVOTDATA("Count of Weld Number",'10% PVT'!$A$3,"Joint Type","O-Let","Stamp Number",G44)</f>
        <v>#REF!</v>
      </c>
      <c r="AL44" s="8" t="e">
        <f>GETPIVOTDATA("Count of PT / MT Final",'10% PVT'!$A$3,"Joint Type","O-Let","Stamp Number",G44)</f>
        <v>#REF!</v>
      </c>
      <c r="AM44" s="78" t="e">
        <f t="shared" si="7"/>
        <v>#REF!</v>
      </c>
      <c r="AN44" s="87" t="e">
        <f>GETPIVOTDATA("Count of Weld Number",'20% PVT'!$A$3,"Joint Type","BW","Stamp Number",G44)</f>
        <v>#REF!</v>
      </c>
      <c r="AO44" s="8" t="e">
        <f>GETPIVOTDATA("Count of RT DATE",'20% PVT'!$A$3,"Joint Type","BW","Stamp Number",G44)</f>
        <v>#REF!</v>
      </c>
      <c r="AP44" s="8" t="e">
        <f>GETPIVOTDATA("Count of RT Rejected",'20% PVT'!$A$3,"Joint Type","BW","Stamp Number",G44)</f>
        <v>#REF!</v>
      </c>
      <c r="AQ44" s="4" t="e">
        <f t="shared" si="8"/>
        <v>#REF!</v>
      </c>
      <c r="AR44" s="8" t="e">
        <f>GETPIVOTDATA("Count of Brinnel Complete",'20% PVT'!$A$3,"Joint Type","BW","Stamp Number",G44)</f>
        <v>#REF!</v>
      </c>
      <c r="AS44" s="4" t="e">
        <f t="shared" si="19"/>
        <v>#REF!</v>
      </c>
      <c r="AT44" s="8" t="e">
        <f>GETPIVOTDATA("Count of Weld Number",'20% PVT'!$A$3,"Joint Type","SW","Stamp Number",G44)</f>
        <v>#REF!</v>
      </c>
      <c r="AU44" s="8" t="e">
        <f>GETPIVOTDATA("Count of RT DATE",'20% PVT'!$A$3,"Joint Type","SW","Stamp Number",G44)</f>
        <v>#REF!</v>
      </c>
      <c r="AV44" s="8" t="e">
        <f>GETPIVOTDATA("Count of RT Rejected",'20% PVT'!$A$3,"Joint Type","SW","Stamp Number",G44)</f>
        <v>#REF!</v>
      </c>
      <c r="AW44" s="4" t="e">
        <f t="shared" si="9"/>
        <v>#REF!</v>
      </c>
      <c r="AX44" s="8" t="e">
        <f>GETPIVOTDATA("Count of PT / MT Final",'20% PVT'!$A$3,"Joint Type","SW","Stamp Number",G44)</f>
        <v>#REF!</v>
      </c>
      <c r="AY44" s="4" t="e">
        <f t="shared" si="20"/>
        <v>#REF!</v>
      </c>
      <c r="AZ44" s="8" t="e">
        <f>GETPIVOTDATA("Count of Brinnel Complete",'20% PVT'!$A$3,"Joint Type","SW","Stamp Number",G44)</f>
        <v>#REF!</v>
      </c>
      <c r="BA44" s="4" t="e">
        <f t="shared" si="21"/>
        <v>#REF!</v>
      </c>
      <c r="BB44" s="8" t="e">
        <f>GETPIVOTDATA("Count of Weld Number",'20% PVT'!$A$3,"Joint Type","O-Let","Stamp Number",G44)</f>
        <v>#REF!</v>
      </c>
      <c r="BC44" s="8" t="e">
        <f>GETPIVOTDATA("Count of PT / MT Final",'20% PVT'!$A$3,"Joint Type","O-Let","Stamp Number",G44)</f>
        <v>#REF!</v>
      </c>
      <c r="BD44" s="4" t="e">
        <f t="shared" si="22"/>
        <v>#REF!</v>
      </c>
      <c r="BE44" s="8" t="e">
        <f>GETPIVOTDATA("Count of Weld Number",'20% PVT'!$A$3,"Joint Type","Fillet","Stamp Number",G44)</f>
        <v>#REF!</v>
      </c>
      <c r="BF44" s="8" t="e">
        <f>GETPIVOTDATA("Count of PT / MT Final",'20% PVT'!$A$3,"Joint Type","Fillet","Stamp Number",G44)</f>
        <v>#REF!</v>
      </c>
      <c r="BG44" s="78" t="e">
        <f t="shared" si="23"/>
        <v>#REF!</v>
      </c>
      <c r="BH44" s="87" t="e">
        <f>GETPIVOTDATA("Count of Weld Number",'25% PVT'!$A$3,"Joint Type","BW","Stamp Number",G44)</f>
        <v>#REF!</v>
      </c>
      <c r="BI44" s="8" t="e">
        <f>GETPIVOTDATA("Count of RT DATE",'25% PVT'!$A$3,"Joint Type","BW","Stamp Number",G44)</f>
        <v>#REF!</v>
      </c>
      <c r="BJ44" s="8" t="e">
        <f>GETPIVOTDATA("Count of RT Rejected",'25% PVT'!$A$3,"Joint Type","BW","Stamp Number",G44)</f>
        <v>#REF!</v>
      </c>
      <c r="BK44" s="11" t="e">
        <f t="shared" si="10"/>
        <v>#REF!</v>
      </c>
      <c r="BL44" s="8" t="e">
        <f>GETPIVOTDATA("Count of Brinnel Complete",'25% PVT'!$A$3,"Joint Type","BW","Stamp Number",G44)</f>
        <v>#REF!</v>
      </c>
      <c r="BM44" s="11" t="e">
        <f t="shared" si="41"/>
        <v>#REF!</v>
      </c>
      <c r="BN44" s="8" t="e">
        <f>GETPIVOTDATA("Count of Weld Number",'25% PVT'!$A$3,"Joint Type","SW","Stamp Number",G44)</f>
        <v>#REF!</v>
      </c>
      <c r="BO44" s="8" t="e">
        <f>GETPIVOTDATA("Count of RT DATE",'25% PVT'!$A$3,"Joint Type","SW","Stamp Number",G44)</f>
        <v>#REF!</v>
      </c>
      <c r="BP44" s="8" t="e">
        <f>GETPIVOTDATA("Count of RT Rejected",'25% PVT'!$A$3,"Joint Type","SW","Stamp Number",G44)</f>
        <v>#REF!</v>
      </c>
      <c r="BQ44" s="11" t="e">
        <f t="shared" si="11"/>
        <v>#REF!</v>
      </c>
      <c r="BR44" s="8" t="e">
        <f>GETPIVOTDATA("Count of PT / MT Final",'25% PVT'!$A$3,"Joint Type","SW","Stamp Number",G44)</f>
        <v>#REF!</v>
      </c>
      <c r="BS44" s="11" t="e">
        <f t="shared" si="47"/>
        <v>#REF!</v>
      </c>
      <c r="BT44" s="8" t="e">
        <f>GETPIVOTDATA("Count of Brinnel Complete",'25% PVT'!$A$3,"Joint Type","SW","Stamp Number",G44)</f>
        <v>#REF!</v>
      </c>
      <c r="BU44" s="11" t="e">
        <f t="shared" si="25"/>
        <v>#REF!</v>
      </c>
      <c r="BV44" s="8" t="e">
        <f>GETPIVOTDATA("Count of Weld Number",'25% PVT'!$A$3,"Joint Type","O-Let","Stamp Number",G44)</f>
        <v>#REF!</v>
      </c>
      <c r="BW44" s="8" t="e">
        <f>GETPIVOTDATA("Count of PT / MT Final",'25% PVT'!$A$3,"Joint Type","O-Let","Stamp Number",G44)</f>
        <v>#REF!</v>
      </c>
      <c r="BX44" s="11" t="e">
        <f t="shared" si="26"/>
        <v>#REF!</v>
      </c>
      <c r="BY44" s="8" t="e">
        <f>GETPIVOTDATA("Count of Weld Number",'25% PVT'!$A$3,"Joint Type","Fillet","Stamp Number",G44)</f>
        <v>#REF!</v>
      </c>
      <c r="BZ44" s="8" t="e">
        <f>GETPIVOTDATA("Count of PT / MT Final",'25% PVT'!$A$3,"Joint Type","Fillet","Stamp Number",G44)</f>
        <v>#REF!</v>
      </c>
      <c r="CA44" s="10" t="e">
        <f t="shared" si="27"/>
        <v>#REF!</v>
      </c>
      <c r="CB44" s="87" t="e">
        <f>GETPIVOTDATA("Count of Weld Number",'50% PVT'!$A$3,"Joint Type","BW","Stamp Number",G44)</f>
        <v>#REF!</v>
      </c>
      <c r="CC44" s="8" t="e">
        <f>GETPIVOTDATA("Count of RT DATE",'50% PVT'!$A$3,"Joint Type","BW","Stamp Number",G44)</f>
        <v>#REF!</v>
      </c>
      <c r="CD44" s="8" t="e">
        <f>GETPIVOTDATA("Count of RT Rejected",'50% PVT'!$A$3,"Joint Type","BW","Stamp Number",G44)</f>
        <v>#REF!</v>
      </c>
      <c r="CE44" s="11" t="e">
        <f t="shared" si="12"/>
        <v>#REF!</v>
      </c>
      <c r="CF44" s="8" t="e">
        <f>GETPIVOTDATA("Count of Brinnel Complete",'50% PVT'!$A$3,"Joint Type","BW","Stamp Number",G44)</f>
        <v>#REF!</v>
      </c>
      <c r="CG44" s="8" t="e">
        <f t="shared" si="28"/>
        <v>#REF!</v>
      </c>
      <c r="CH44" s="8" t="e">
        <f>GETPIVOTDATA("Count of Weld Number",'50% PVT'!$A$3,"Joint Type","SW","Stamp Number",G44)</f>
        <v>#REF!</v>
      </c>
      <c r="CI44" s="8" t="e">
        <f>GETPIVOTDATA("Count of RT DATE",'50% PVT'!$A$3,"Joint Type","SW","Stamp Number",G44)</f>
        <v>#REF!</v>
      </c>
      <c r="CJ44" s="8" t="e">
        <f>GETPIVOTDATA("Count of RT Rejected",'50% PVT'!$A$3,"Joint Type","SW","Stamp Number",G44)</f>
        <v>#REF!</v>
      </c>
      <c r="CK44" s="11" t="e">
        <f t="shared" si="13"/>
        <v>#REF!</v>
      </c>
      <c r="CL44" s="8" t="e">
        <f>GETPIVOTDATA("Count of PT / MT Final",'50% PVT'!$A$3,"Joint Type","SW","Stamp Number",G44)</f>
        <v>#REF!</v>
      </c>
      <c r="CM44" s="8" t="e">
        <f t="shared" si="29"/>
        <v>#REF!</v>
      </c>
      <c r="CN44" s="8" t="e">
        <f>GETPIVOTDATA("Count of Brinnel Complete",'50% PVT'!$A$3,"Joint Type","SW","Stamp Number",G44)</f>
        <v>#REF!</v>
      </c>
      <c r="CO44" s="8" t="e">
        <f t="shared" si="30"/>
        <v>#REF!</v>
      </c>
      <c r="CP44" s="8" t="e">
        <f>GETPIVOTDATA("Count of Weld Number",'50% PVT'!$A$3,"Joint Type","O-Let","Stamp Number",G44)</f>
        <v>#REF!</v>
      </c>
      <c r="CQ44" s="8" t="e">
        <f>GETPIVOTDATA("Count of PT / MT Final",'50% PVT'!$A$3,"Joint Type","O-Let","Stamp Number",G44)</f>
        <v>#REF!</v>
      </c>
      <c r="CR44" s="4" t="e">
        <f t="shared" si="31"/>
        <v>#REF!</v>
      </c>
      <c r="CS44" s="8" t="e">
        <f>GETPIVOTDATA("Count of Weld Number",'50% PVT'!$A$3,"Joint Type","Fillet","Stamp Number",G44)</f>
        <v>#REF!</v>
      </c>
      <c r="CT44" s="8" t="e">
        <f>GETPIVOTDATA("Count of PT / MT Final",'50% PVT'!$A$3,"Joint Type","Fillet","Stamp Number",G44)</f>
        <v>#REF!</v>
      </c>
      <c r="CU44" s="78" t="e">
        <f t="shared" si="32"/>
        <v>#REF!</v>
      </c>
      <c r="CV44" s="87" t="e">
        <f>GETPIVOTDATA("Count of Weld Number",'100% PVT'!$A$3,"Joint Type","BW","Stamp Number",G44)</f>
        <v>#REF!</v>
      </c>
      <c r="CW44" s="8" t="e">
        <f>GETPIVOTDATA("Count of RT DATE",'100% PVT'!$A$3,"Joint Type","BW","Stamp Number",G44)</f>
        <v>#REF!</v>
      </c>
      <c r="CX44" s="8" t="e">
        <f>GETPIVOTDATA("Count of RT Rejected",'100% PVT'!$A$3,"Joint Type","BW","Stamp Number",G44)</f>
        <v>#REF!</v>
      </c>
      <c r="CY44" s="11" t="e">
        <f t="shared" si="14"/>
        <v>#REF!</v>
      </c>
      <c r="CZ44" s="8" t="e">
        <f>GETPIVOTDATA("Count of Brinnel Complete",'100% PVT'!$A$3,"Joint Type","BW","Stamp Number",G44)</f>
        <v>#REF!</v>
      </c>
      <c r="DA44" s="11" t="e">
        <f t="shared" si="42"/>
        <v>#REF!</v>
      </c>
      <c r="DB44" s="8" t="e">
        <f>GETPIVOTDATA("Count of Weld Number",'100% PVT'!$A$3,"Joint Type","SW","Stamp Number",G44)</f>
        <v>#REF!</v>
      </c>
      <c r="DC44" s="8" t="e">
        <f>GETPIVOTDATA("Count of RT DATE",'100% PVT'!$A$3,"Joint Type","SW","Stamp Number",G44)</f>
        <v>#REF!</v>
      </c>
      <c r="DD44" s="8" t="e">
        <f>GETPIVOTDATA("Count of RT Rejected",'100% PVT'!$A$3,"Joint Type","SW","Stamp Number",G44)</f>
        <v>#REF!</v>
      </c>
      <c r="DE44" s="11" t="e">
        <f t="shared" si="15"/>
        <v>#REF!</v>
      </c>
      <c r="DF44" s="8" t="e">
        <f>GETPIVOTDATA("Count of PT / MT Final",'100% PVT'!$A$3,"Joint Type","SW","Stamp Number",G44)</f>
        <v>#REF!</v>
      </c>
      <c r="DG44" s="11" t="e">
        <f t="shared" si="43"/>
        <v>#REF!</v>
      </c>
      <c r="DH44" s="8" t="e">
        <f>GETPIVOTDATA("Count of Brinnel Complete",'100% PVT'!$A$3,"Joint Type","SW","Stamp Number",G44)</f>
        <v>#REF!</v>
      </c>
      <c r="DI44" s="11" t="e">
        <f t="shared" si="44"/>
        <v>#REF!</v>
      </c>
      <c r="DJ44" s="8" t="e">
        <f>GETPIVOTDATA("Count of Weld Number",'100% PVT'!$A$3,"Joint Type","O-Let","Stamp Number",G44)</f>
        <v>#REF!</v>
      </c>
      <c r="DK44" s="8" t="e">
        <f>GETPIVOTDATA("Count of PT / MT Final",'100% PVT'!$A$3,"Joint Type","O-Let","Stamp Number",G44)</f>
        <v>#REF!</v>
      </c>
      <c r="DL44" s="11" t="e">
        <f t="shared" si="45"/>
        <v>#REF!</v>
      </c>
      <c r="DM44" s="8" t="e">
        <f>GETPIVOTDATA("Count of Weld Number",'100% PVT'!$A$3,"Joint Type","Fillet","Stamp Number",G44)</f>
        <v>#REF!</v>
      </c>
      <c r="DN44" s="8" t="e">
        <f>GETPIVOTDATA("Count of PT / MT Final",'100% PVT'!$A$3,"Joint Type","Fillet","Stamp Number",G44)</f>
        <v>#REF!</v>
      </c>
      <c r="DO44" s="10" t="e">
        <f t="shared" si="46"/>
        <v>#REF!</v>
      </c>
      <c r="DP44" s="124"/>
      <c r="DQ44" s="124"/>
      <c r="DR44" s="124"/>
      <c r="DS44" s="124"/>
      <c r="DT44" s="124"/>
      <c r="DU44" s="124"/>
      <c r="DV44" s="124"/>
      <c r="DW44" s="124"/>
      <c r="DX44" s="124"/>
      <c r="DY44" s="124"/>
      <c r="DZ44" s="124"/>
      <c r="EA44" s="124"/>
      <c r="EB44" s="124"/>
      <c r="EC44" s="124"/>
      <c r="ED44" s="124"/>
      <c r="EE44" s="124"/>
      <c r="EF44" s="124"/>
      <c r="EG44" s="124"/>
      <c r="EH44" s="124"/>
      <c r="EI44" s="124"/>
      <c r="EJ44" s="124"/>
      <c r="EK44" s="124"/>
      <c r="EL44" s="124"/>
      <c r="EM44" s="124"/>
      <c r="EN44" s="124"/>
      <c r="EO44" s="124"/>
      <c r="EP44" s="124"/>
      <c r="EQ44" s="124"/>
    </row>
    <row r="45" spans="1:147" s="48" customFormat="1" ht="12.75" hidden="1" customHeight="1">
      <c r="A45" s="124"/>
      <c r="B45" s="3" t="s">
        <v>31</v>
      </c>
      <c r="C45" s="1"/>
      <c r="D45" s="1" t="str">
        <f t="shared" si="48"/>
        <v>Yes</v>
      </c>
      <c r="E45" s="1"/>
      <c r="F45" s="42">
        <f>'WELDER ROSTER'!B43</f>
        <v>0</v>
      </c>
      <c r="G45" s="99">
        <f>'WELDER ROSTER'!C43</f>
        <v>0</v>
      </c>
      <c r="H45" s="9" t="e">
        <f>GETPIVOTDATA("Count of Weld Number",'5% PVT'!$A$3,"Joint Type","BW","Stamp Number",G45)</f>
        <v>#REF!</v>
      </c>
      <c r="I45" s="8" t="e">
        <f>GETPIVOTDATA("Count of RT DATE",'5% PVT'!$A$4,"Joint Type","BW","Stamp Number",G45)</f>
        <v>#REF!</v>
      </c>
      <c r="J45" s="8" t="e">
        <f>GETPIVOTDATA("Count of RT Rejected",'5% PVT'!$A$4,"Joint Type","BW","Stamp Number",G45)</f>
        <v>#REF!</v>
      </c>
      <c r="K45" s="11" t="e">
        <f t="shared" si="1"/>
        <v>#REF!</v>
      </c>
      <c r="L45" s="8" t="e">
        <f>GETPIVOTDATA("Count of Weld Number",'5% PVT'!$A$3,"Joint Type","Fillet","Stamp Number",G45)</f>
        <v>#REF!</v>
      </c>
      <c r="M45" s="8" t="e">
        <f>GETPIVOTDATA("Count of PT / MT Final",'5% PVT'!$A$3,"Joint Type","Fillet","Stamp Number",G45)</f>
        <v>#REF!</v>
      </c>
      <c r="N45" s="11" t="e">
        <f t="shared" si="38"/>
        <v>#REF!</v>
      </c>
      <c r="O45" s="8" t="e">
        <f>GETPIVOTDATA("Count of Weld Number",'5% PVT'!$A$4,"Joint Type","SW","Stamp Number",G45)</f>
        <v>#REF!</v>
      </c>
      <c r="P45" s="8" t="e">
        <f>GETPIVOTDATA("Count of RT DATE",'5% PVT'!$A$4,"Joint Type","SW","Stamp Number",G45)</f>
        <v>#REF!</v>
      </c>
      <c r="Q45" s="8" t="e">
        <f>GETPIVOTDATA("Count of RT Rejected",'5% PVT'!$A$4,"Joint Type","O-Let","Stamp Number",G45)</f>
        <v>#REF!</v>
      </c>
      <c r="R45" s="11" t="e">
        <f t="shared" si="2"/>
        <v>#REF!</v>
      </c>
      <c r="S45" s="8" t="e">
        <f>GETPIVOTDATA("Count of PT / MT Final",'5% PVT'!$A$3,"Joint Type","SW","Stamp Number",G45)</f>
        <v>#REF!</v>
      </c>
      <c r="T45" s="11" t="e">
        <f t="shared" si="39"/>
        <v>#REF!</v>
      </c>
      <c r="U45" s="8" t="e">
        <f>GETPIVOTDATA("Count of Weld Number",'5% PVT'!$A$3,"Joint Type","O-Let","Stamp Number",G45)</f>
        <v>#REF!</v>
      </c>
      <c r="V45" s="8" t="e">
        <f>GETPIVOTDATA("Count of PT / MT Final",'5% PVT'!$A$3,"Joint Type","O-Let","Stamp Number",G45)</f>
        <v>#REF!</v>
      </c>
      <c r="W45" s="10" t="e">
        <f t="shared" si="40"/>
        <v>#REF!</v>
      </c>
      <c r="X45" s="87" t="e">
        <f>GETPIVOTDATA("Count of Weld Number",'10% PVT'!$A$3,"Joint Type","BW","Stamp Number",G45)</f>
        <v>#REF!</v>
      </c>
      <c r="Y45" s="8" t="e">
        <f>GETPIVOTDATA("Count of RT DATE",'10% PVT'!$A$3,"Joint Type","BW","Stamp Number",G45)</f>
        <v>#REF!</v>
      </c>
      <c r="Z45" s="8" t="e">
        <f>GETPIVOTDATA("Count of RT Rejected",'10% PVT'!$A$3,"Joint Type","BW","Stamp Number",G45)</f>
        <v>#REF!</v>
      </c>
      <c r="AA45" s="4" t="e">
        <f t="shared" si="3"/>
        <v>#REF!</v>
      </c>
      <c r="AB45" s="8" t="e">
        <f>GETPIVOTDATA("Count of Weld Number",'10% PVT'!$A$3,"Joint Type","Fillet","Stamp Number",G45)</f>
        <v>#REF!</v>
      </c>
      <c r="AC45" s="8" t="e">
        <f>GETPIVOTDATA("Count of PT / MT Final",'10% PVT'!$A$3,"Joint Type","Fillet","Stamp Number",G45)</f>
        <v>#REF!</v>
      </c>
      <c r="AD45" s="4" t="e">
        <f>AC45/AB45</f>
        <v>#REF!</v>
      </c>
      <c r="AE45" s="8" t="e">
        <f>GETPIVOTDATA("Count of Weld Number",'10% PVT'!$A$4,"Joint Type","SW","Stamp Number",G45)</f>
        <v>#REF!</v>
      </c>
      <c r="AF45" s="8" t="e">
        <f>GETPIVOTDATA("Count of RT DATE",'10% PVT'!$A$3,"Joint Type","SW","Stamp Number",G45)</f>
        <v>#REF!</v>
      </c>
      <c r="AG45" s="8" t="e">
        <f>GETPIVOTDATA("Count of RT Rejected",'10% PVT'!$A$3,"Joint Type","SW","Stamp Number",G45)</f>
        <v>#REF!</v>
      </c>
      <c r="AH45" s="4" t="e">
        <f t="shared" si="5"/>
        <v>#REF!</v>
      </c>
      <c r="AI45" s="8" t="e">
        <f>GETPIVOTDATA("Count of PT / MT Final",'10% PVT'!$A$3,"Joint Type","SW","Stamp Number",G45)</f>
        <v>#REF!</v>
      </c>
      <c r="AJ45" s="4" t="e">
        <f>AI45/AE45</f>
        <v>#REF!</v>
      </c>
      <c r="AK45" s="8" t="e">
        <f>GETPIVOTDATA("Count of Weld Number",'10% PVT'!$A$3,"Joint Type","O-Let","Stamp Number",G45)</f>
        <v>#REF!</v>
      </c>
      <c r="AL45" s="8" t="e">
        <f>GETPIVOTDATA("Count of PT / MT Final",'10% PVT'!$A$3,"Joint Type","O-Let","Stamp Number",G45)</f>
        <v>#REF!</v>
      </c>
      <c r="AM45" s="78" t="e">
        <f>AL45/AK45</f>
        <v>#REF!</v>
      </c>
      <c r="AN45" s="87" t="e">
        <f>GETPIVOTDATA("Count of Weld Number",'20% PVT'!$A$3,"Joint Type","BW","Stamp Number",G45)</f>
        <v>#REF!</v>
      </c>
      <c r="AO45" s="8" t="e">
        <f>GETPIVOTDATA("Count of RT DATE",'20% PVT'!$A$3,"Joint Type","BW","Stamp Number",G45)</f>
        <v>#REF!</v>
      </c>
      <c r="AP45" s="8" t="e">
        <f>GETPIVOTDATA("Count of RT Rejected",'20% PVT'!$A$3,"Joint Type","BW","Stamp Number",G45)</f>
        <v>#REF!</v>
      </c>
      <c r="AQ45" s="4" t="e">
        <f t="shared" si="8"/>
        <v>#REF!</v>
      </c>
      <c r="AR45" s="8" t="e">
        <f>GETPIVOTDATA("Count of Brinnel Complete",'20% PVT'!$A$3,"Joint Type","BW","Stamp Number",G45)</f>
        <v>#REF!</v>
      </c>
      <c r="AS45" s="4" t="e">
        <f>AR45/AN45</f>
        <v>#REF!</v>
      </c>
      <c r="AT45" s="8" t="e">
        <f>GETPIVOTDATA("Count of Weld Number",'20% PVT'!$A$3,"Joint Type","SW","Stamp Number",G45)</f>
        <v>#REF!</v>
      </c>
      <c r="AU45" s="8" t="e">
        <f>GETPIVOTDATA("Count of RT DATE",'20% PVT'!$A$3,"Joint Type","SW","Stamp Number",G45)</f>
        <v>#REF!</v>
      </c>
      <c r="AV45" s="8" t="e">
        <f>GETPIVOTDATA("Count of RT Rejected",'20% PVT'!$A$3,"Joint Type","SW","Stamp Number",G45)</f>
        <v>#REF!</v>
      </c>
      <c r="AW45" s="4" t="e">
        <f t="shared" si="9"/>
        <v>#REF!</v>
      </c>
      <c r="AX45" s="8" t="e">
        <f>GETPIVOTDATA("Count of PT / MT Final",'20% PVT'!$A$3,"Joint Type","SW","Stamp Number",G45)</f>
        <v>#REF!</v>
      </c>
      <c r="AY45" s="4" t="e">
        <f>AX45/AT45</f>
        <v>#REF!</v>
      </c>
      <c r="AZ45" s="8" t="e">
        <f>GETPIVOTDATA("Count of Brinnel Complete",'20% PVT'!$A$3,"Joint Type","SW","Stamp Number",G45)</f>
        <v>#REF!</v>
      </c>
      <c r="BA45" s="4" t="e">
        <f>AZ45/AT45</f>
        <v>#REF!</v>
      </c>
      <c r="BB45" s="8" t="e">
        <f>GETPIVOTDATA("Count of Weld Number",'20% PVT'!$A$3,"Joint Type","O-Let","Stamp Number",G45)</f>
        <v>#REF!</v>
      </c>
      <c r="BC45" s="8" t="e">
        <f>GETPIVOTDATA("Count of PT / MT Final",'20% PVT'!$A$3,"Joint Type","O-Let","Stamp Number",G45)</f>
        <v>#REF!</v>
      </c>
      <c r="BD45" s="4" t="e">
        <f>BC45/BB45</f>
        <v>#REF!</v>
      </c>
      <c r="BE45" s="8" t="e">
        <f>GETPIVOTDATA("Count of Weld Number",'20% PVT'!$A$3,"Joint Type","Fillet","Stamp Number",G45)</f>
        <v>#REF!</v>
      </c>
      <c r="BF45" s="8" t="e">
        <f>GETPIVOTDATA("Count of PT / MT Final",'20% PVT'!$A$3,"Joint Type","Fillet","Stamp Number",G45)</f>
        <v>#REF!</v>
      </c>
      <c r="BG45" s="78" t="e">
        <f>BF45/BE45</f>
        <v>#REF!</v>
      </c>
      <c r="BH45" s="87" t="e">
        <f>GETPIVOTDATA("Count of Weld Number",'25% PVT'!$A$3,"Joint Type","BW","Stamp Number",G45)</f>
        <v>#REF!</v>
      </c>
      <c r="BI45" s="8" t="e">
        <f>GETPIVOTDATA("Count of RT DATE",'25% PVT'!$A$3,"Joint Type","BW","Stamp Number",G45)</f>
        <v>#REF!</v>
      </c>
      <c r="BJ45" s="8" t="e">
        <f>GETPIVOTDATA("Count of RT Rejected",'25% PVT'!$A$3,"Joint Type","BW","Stamp Number",G45)</f>
        <v>#REF!</v>
      </c>
      <c r="BK45" s="11" t="e">
        <f t="shared" si="10"/>
        <v>#REF!</v>
      </c>
      <c r="BL45" s="8" t="e">
        <f>GETPIVOTDATA("Count of Brinnel Complete",'25% PVT'!$A$3,"Joint Type","BW","Stamp Number",G45)</f>
        <v>#REF!</v>
      </c>
      <c r="BM45" s="11" t="e">
        <f>BL45/BH45</f>
        <v>#REF!</v>
      </c>
      <c r="BN45" s="8" t="e">
        <f>GETPIVOTDATA("Count of Weld Number",'25% PVT'!$A$3,"Joint Type","SW","Stamp Number",G45)</f>
        <v>#REF!</v>
      </c>
      <c r="BO45" s="8" t="e">
        <f>GETPIVOTDATA("Count of RT DATE",'25% PVT'!$A$3,"Joint Type","SW","Stamp Number",G45)</f>
        <v>#REF!</v>
      </c>
      <c r="BP45" s="8" t="e">
        <f>GETPIVOTDATA("Count of RT Rejected",'25% PVT'!$A$3,"Joint Type","SW","Stamp Number",G45)</f>
        <v>#REF!</v>
      </c>
      <c r="BQ45" s="11" t="e">
        <f t="shared" si="11"/>
        <v>#REF!</v>
      </c>
      <c r="BR45" s="8" t="e">
        <f>GETPIVOTDATA("Count of PT / MT Final",'25% PVT'!$A$3,"Joint Type","SW","Stamp Number",G45)</f>
        <v>#REF!</v>
      </c>
      <c r="BS45" s="11" t="e">
        <f>BR45/BN45</f>
        <v>#REF!</v>
      </c>
      <c r="BT45" s="8" t="e">
        <f>GETPIVOTDATA("Count of Brinnel Complete",'25% PVT'!$A$3,"Joint Type","SW","Stamp Number",G45)</f>
        <v>#REF!</v>
      </c>
      <c r="BU45" s="11" t="e">
        <f>BT45/BN45</f>
        <v>#REF!</v>
      </c>
      <c r="BV45" s="8" t="e">
        <f>GETPIVOTDATA("Count of Weld Number",'25% PVT'!$A$3,"Joint Type","O-Let","Stamp Number",G45)</f>
        <v>#REF!</v>
      </c>
      <c r="BW45" s="8" t="e">
        <f>GETPIVOTDATA("Count of PT / MT Final",'25% PVT'!$A$3,"Joint Type","O-Let","Stamp Number",G45)</f>
        <v>#REF!</v>
      </c>
      <c r="BX45" s="11" t="e">
        <f>BW45/BV45</f>
        <v>#REF!</v>
      </c>
      <c r="BY45" s="8" t="e">
        <f>GETPIVOTDATA("Count of Weld Number",'25% PVT'!$A$3,"Joint Type","Fillet","Stamp Number",G45)</f>
        <v>#REF!</v>
      </c>
      <c r="BZ45" s="8" t="e">
        <f>GETPIVOTDATA("Count of PT / MT Final",'25% PVT'!$A$3,"Joint Type","Fillet","Stamp Number",G45)</f>
        <v>#REF!</v>
      </c>
      <c r="CA45" s="10" t="e">
        <f>BZ45/BY45</f>
        <v>#REF!</v>
      </c>
      <c r="CB45" s="87" t="e">
        <f>GETPIVOTDATA("Count of Weld Number",'50% PVT'!$A$3,"Joint Type","BW","Stamp Number",G45)</f>
        <v>#REF!</v>
      </c>
      <c r="CC45" s="8" t="e">
        <f>GETPIVOTDATA("Count of RT DATE",'50% PVT'!$A$3,"Joint Type","BW","Stamp Number",G45)</f>
        <v>#REF!</v>
      </c>
      <c r="CD45" s="8" t="e">
        <f>GETPIVOTDATA("Count of RT Rejected",'50% PVT'!$A$3,"Joint Type","BW","Stamp Number",G45)</f>
        <v>#REF!</v>
      </c>
      <c r="CE45" s="11" t="e">
        <f t="shared" si="12"/>
        <v>#REF!</v>
      </c>
      <c r="CF45" s="8" t="e">
        <f>GETPIVOTDATA("Count of Brinnel Complete",'50% PVT'!$A$3,"Joint Type","BW","Stamp Number",G45)</f>
        <v>#REF!</v>
      </c>
      <c r="CG45" s="8" t="e">
        <f>CF45/CB45</f>
        <v>#REF!</v>
      </c>
      <c r="CH45" s="8" t="e">
        <f>GETPIVOTDATA("Count of Weld Number",'50% PVT'!$A$3,"Joint Type","SW","Stamp Number",G45)</f>
        <v>#REF!</v>
      </c>
      <c r="CI45" s="8" t="e">
        <f>GETPIVOTDATA("Count of RT DATE",'50% PVT'!$A$3,"Joint Type","SW","Stamp Number",G45)</f>
        <v>#REF!</v>
      </c>
      <c r="CJ45" s="8" t="e">
        <f>GETPIVOTDATA("Count of RT Rejected",'50% PVT'!$A$3,"Joint Type","SW","Stamp Number",G45)</f>
        <v>#REF!</v>
      </c>
      <c r="CK45" s="11" t="e">
        <f t="shared" si="13"/>
        <v>#REF!</v>
      </c>
      <c r="CL45" s="8" t="e">
        <f>GETPIVOTDATA("Count of PT / MT Final",'50% PVT'!$A$3,"Joint Type","SW","Stamp Number",G45)</f>
        <v>#REF!</v>
      </c>
      <c r="CM45" s="8" t="e">
        <f>CL45/CH45</f>
        <v>#REF!</v>
      </c>
      <c r="CN45" s="8" t="e">
        <f>GETPIVOTDATA("Count of Brinnel Complete",'50% PVT'!$A$3,"Joint Type","SW","Stamp Number",G45)</f>
        <v>#REF!</v>
      </c>
      <c r="CO45" s="8" t="e">
        <f>CN45/CH45</f>
        <v>#REF!</v>
      </c>
      <c r="CP45" s="8" t="e">
        <f>GETPIVOTDATA("Count of Weld Number",'50% PVT'!$A$3,"Joint Type","O-Let","Stamp Number",G45)</f>
        <v>#REF!</v>
      </c>
      <c r="CQ45" s="8" t="e">
        <f>GETPIVOTDATA("Count of PT / MT Final",'50% PVT'!$A$3,"Joint Type","O-Let","Stamp Number",G45)</f>
        <v>#REF!</v>
      </c>
      <c r="CR45" s="4" t="e">
        <f>CQ45/CP45</f>
        <v>#REF!</v>
      </c>
      <c r="CS45" s="8" t="e">
        <f>GETPIVOTDATA("Count of Weld Number",'50% PVT'!$A$3,"Joint Type","Fillet","Stamp Number",G45)</f>
        <v>#REF!</v>
      </c>
      <c r="CT45" s="8" t="e">
        <f>GETPIVOTDATA("Count of PT / MT Final",'50% PVT'!$A$3,"Joint Type","Fillet","Stamp Number",G45)</f>
        <v>#REF!</v>
      </c>
      <c r="CU45" s="78" t="e">
        <f>CT45/CS45</f>
        <v>#REF!</v>
      </c>
      <c r="CV45" s="87" t="e">
        <f>GETPIVOTDATA("Count of Weld Number",'100% PVT'!$A$3,"Joint Type","BW","Stamp Number",G45)</f>
        <v>#REF!</v>
      </c>
      <c r="CW45" s="8" t="e">
        <f>GETPIVOTDATA("Count of RT DATE",'100% PVT'!$A$3,"Joint Type","BW","Stamp Number",G45)</f>
        <v>#REF!</v>
      </c>
      <c r="CX45" s="8" t="e">
        <f>GETPIVOTDATA("Count of RT Rejected",'100% PVT'!$A$3,"Joint Type","BW","Stamp Number",G45)</f>
        <v>#REF!</v>
      </c>
      <c r="CY45" s="11" t="e">
        <f t="shared" si="14"/>
        <v>#REF!</v>
      </c>
      <c r="CZ45" s="8" t="e">
        <f>GETPIVOTDATA("Count of Brinnel Complete",'100% PVT'!$A$3,"Joint Type","BW","Stamp Number",G45)</f>
        <v>#REF!</v>
      </c>
      <c r="DA45" s="11" t="e">
        <f>CZ45/CV45</f>
        <v>#REF!</v>
      </c>
      <c r="DB45" s="8" t="e">
        <f>GETPIVOTDATA("Count of Weld Number",'100% PVT'!$A$3,"Joint Type","SW","Stamp Number",G45)</f>
        <v>#REF!</v>
      </c>
      <c r="DC45" s="8" t="e">
        <f>GETPIVOTDATA("Count of RT DATE",'100% PVT'!$A$3,"Joint Type","SW","Stamp Number",G45)</f>
        <v>#REF!</v>
      </c>
      <c r="DD45" s="8" t="e">
        <f>GETPIVOTDATA("Count of RT Rejected",'100% PVT'!$A$3,"Joint Type","SW","Stamp Number",G45)</f>
        <v>#REF!</v>
      </c>
      <c r="DE45" s="11" t="e">
        <f t="shared" si="15"/>
        <v>#REF!</v>
      </c>
      <c r="DF45" s="8" t="e">
        <f>GETPIVOTDATA("Count of PT / MT Final",'100% PVT'!$A$3,"Joint Type","SW","Stamp Number",G45)</f>
        <v>#REF!</v>
      </c>
      <c r="DG45" s="11" t="e">
        <f>DF45/DB45</f>
        <v>#REF!</v>
      </c>
      <c r="DH45" s="8" t="e">
        <f>GETPIVOTDATA("Count of Brinnel Complete",'100% PVT'!$A$3,"Joint Type","SW","Stamp Number",G45)</f>
        <v>#REF!</v>
      </c>
      <c r="DI45" s="11" t="e">
        <f>DH45/DB45</f>
        <v>#REF!</v>
      </c>
      <c r="DJ45" s="8" t="e">
        <f>GETPIVOTDATA("Count of Weld Number",'100% PVT'!$A$3,"Joint Type","O-Let","Stamp Number",G45)</f>
        <v>#REF!</v>
      </c>
      <c r="DK45" s="8" t="e">
        <f>GETPIVOTDATA("Count of PT / MT Final",'100% PVT'!$A$3,"Joint Type","O-Let","Stamp Number",G45)</f>
        <v>#REF!</v>
      </c>
      <c r="DL45" s="11" t="e">
        <f>DK45/DJ45</f>
        <v>#REF!</v>
      </c>
      <c r="DM45" s="8" t="e">
        <f>GETPIVOTDATA("Count of Weld Number",'100% PVT'!$A$3,"Joint Type","Fillet","Stamp Number",G45)</f>
        <v>#REF!</v>
      </c>
      <c r="DN45" s="8" t="e">
        <f>GETPIVOTDATA("Count of PT / MT Final",'100% PVT'!$A$3,"Joint Type","Fillet","Stamp Number",G45)</f>
        <v>#REF!</v>
      </c>
      <c r="DO45" s="10" t="e">
        <f>DN45/DM45</f>
        <v>#REF!</v>
      </c>
      <c r="DP45" s="124"/>
      <c r="DQ45" s="124"/>
      <c r="DR45" s="124"/>
      <c r="DS45" s="124"/>
      <c r="DT45" s="124"/>
      <c r="DU45" s="124"/>
      <c r="DV45" s="124"/>
      <c r="DW45" s="124"/>
      <c r="DX45" s="124"/>
      <c r="DY45" s="124"/>
      <c r="DZ45" s="124"/>
      <c r="EA45" s="124"/>
      <c r="EB45" s="124"/>
      <c r="EC45" s="124"/>
      <c r="ED45" s="124"/>
      <c r="EE45" s="124"/>
      <c r="EF45" s="124"/>
      <c r="EG45" s="124"/>
      <c r="EH45" s="124"/>
      <c r="EI45" s="124"/>
      <c r="EJ45" s="124"/>
      <c r="EK45" s="124"/>
      <c r="EL45" s="124"/>
      <c r="EM45" s="124"/>
      <c r="EN45" s="124"/>
      <c r="EO45" s="124"/>
      <c r="EP45" s="124"/>
      <c r="EQ45" s="124"/>
    </row>
    <row r="46" spans="1:147" s="48" customFormat="1" ht="12.75" hidden="1" customHeight="1">
      <c r="A46" s="124"/>
      <c r="B46" s="3" t="s">
        <v>31</v>
      </c>
      <c r="C46" s="1"/>
      <c r="D46" s="1" t="str">
        <f t="shared" si="48"/>
        <v>Yes</v>
      </c>
      <c r="E46" s="1"/>
      <c r="F46" s="42">
        <f>'WELDER ROSTER'!B44</f>
        <v>0</v>
      </c>
      <c r="G46" s="99">
        <f>'WELDER ROSTER'!C44</f>
        <v>0</v>
      </c>
      <c r="H46" s="9" t="e">
        <f>GETPIVOTDATA("Count of Weld Number",'5% PVT'!$A$3,"Joint Type","BW","Stamp Number",G46)</f>
        <v>#REF!</v>
      </c>
      <c r="I46" s="8" t="e">
        <f>GETPIVOTDATA("Count of RT DATE",'5% PVT'!$A$4,"Joint Type","BW","Stamp Number",G46)</f>
        <v>#REF!</v>
      </c>
      <c r="J46" s="8" t="e">
        <f>GETPIVOTDATA("Count of RT Rejected",'5% PVT'!$A$4,"Joint Type","BW","Stamp Number",G46)</f>
        <v>#REF!</v>
      </c>
      <c r="K46" s="11" t="e">
        <f t="shared" si="1"/>
        <v>#REF!</v>
      </c>
      <c r="L46" s="8" t="e">
        <f>GETPIVOTDATA("Count of Weld Number",'5% PVT'!$A$3,"Joint Type","Fillet","Stamp Number",G46)</f>
        <v>#REF!</v>
      </c>
      <c r="M46" s="8" t="e">
        <f>GETPIVOTDATA("Count of PT / MT Final",'5% PVT'!$A$3,"Joint Type","Fillet","Stamp Number",G46)</f>
        <v>#REF!</v>
      </c>
      <c r="N46" s="11" t="e">
        <f t="shared" si="38"/>
        <v>#REF!</v>
      </c>
      <c r="O46" s="8" t="e">
        <f>GETPIVOTDATA("Count of Weld Number",'5% PVT'!$A$4,"Joint Type","SW","Stamp Number",G46)</f>
        <v>#REF!</v>
      </c>
      <c r="P46" s="8" t="e">
        <f>GETPIVOTDATA("Count of RT DATE",'5% PVT'!$A$4,"Joint Type","SW","Stamp Number",G46)</f>
        <v>#REF!</v>
      </c>
      <c r="Q46" s="8" t="e">
        <f>GETPIVOTDATA("Count of RT Rejected",'5% PVT'!$A$4,"Joint Type","O-Let","Stamp Number",G46)</f>
        <v>#REF!</v>
      </c>
      <c r="R46" s="11" t="e">
        <f t="shared" si="2"/>
        <v>#REF!</v>
      </c>
      <c r="S46" s="8" t="e">
        <f>GETPIVOTDATA("Count of PT / MT Final",'5% PVT'!$A$3,"Joint Type","SW","Stamp Number",G46)</f>
        <v>#REF!</v>
      </c>
      <c r="T46" s="11" t="e">
        <f t="shared" si="39"/>
        <v>#REF!</v>
      </c>
      <c r="U46" s="8" t="e">
        <f>GETPIVOTDATA("Count of Weld Number",'5% PVT'!$A$3,"Joint Type","O-Let","Stamp Number",G46)</f>
        <v>#REF!</v>
      </c>
      <c r="V46" s="8" t="e">
        <f>GETPIVOTDATA("Count of PT / MT Final",'5% PVT'!$A$3,"Joint Type","O-Let","Stamp Number",G46)</f>
        <v>#REF!</v>
      </c>
      <c r="W46" s="10" t="e">
        <f t="shared" si="40"/>
        <v>#REF!</v>
      </c>
      <c r="X46" s="87" t="e">
        <f>GETPIVOTDATA("Count of Weld Number",'10% PVT'!$A$3,"Joint Type","BW","Stamp Number",G46)</f>
        <v>#REF!</v>
      </c>
      <c r="Y46" s="8" t="e">
        <f>GETPIVOTDATA("Count of RT DATE",'10% PVT'!$A$3,"Joint Type","BW","Stamp Number",G46)</f>
        <v>#REF!</v>
      </c>
      <c r="Z46" s="8" t="e">
        <f>GETPIVOTDATA("Count of RT Rejected",'10% PVT'!$A$3,"Joint Type","BW","Stamp Number",G46)</f>
        <v>#REF!</v>
      </c>
      <c r="AA46" s="4" t="e">
        <f t="shared" si="3"/>
        <v>#REF!</v>
      </c>
      <c r="AB46" s="8" t="e">
        <f>GETPIVOTDATA("Count of Weld Number",'10% PVT'!$A$3,"Joint Type","Fillet","Stamp Number",G46)</f>
        <v>#REF!</v>
      </c>
      <c r="AC46" s="8" t="e">
        <f>GETPIVOTDATA("Count of PT / MT Final",'10% PVT'!$A$3,"Joint Type","Fillet","Stamp Number",G46)</f>
        <v>#REF!</v>
      </c>
      <c r="AD46" s="4" t="e">
        <f t="shared" si="4"/>
        <v>#REF!</v>
      </c>
      <c r="AE46" s="8" t="e">
        <f>GETPIVOTDATA("Count of Weld Number",'10% PVT'!$A$4,"Joint Type","SW","Stamp Number",G46)</f>
        <v>#REF!</v>
      </c>
      <c r="AF46" s="8" t="e">
        <f>GETPIVOTDATA("Count of RT DATE",'10% PVT'!$A$3,"Joint Type","SW","Stamp Number",G46)</f>
        <v>#REF!</v>
      </c>
      <c r="AG46" s="8" t="e">
        <f>GETPIVOTDATA("Count of RT Rejected",'10% PVT'!$A$3,"Joint Type","SW","Stamp Number",G46)</f>
        <v>#REF!</v>
      </c>
      <c r="AH46" s="4" t="e">
        <f t="shared" si="5"/>
        <v>#REF!</v>
      </c>
      <c r="AI46" s="8" t="e">
        <f>GETPIVOTDATA("Count of PT / MT Final",'10% PVT'!$A$3,"Joint Type","SW","Stamp Number",G46)</f>
        <v>#REF!</v>
      </c>
      <c r="AJ46" s="4" t="e">
        <f t="shared" si="6"/>
        <v>#REF!</v>
      </c>
      <c r="AK46" s="8" t="e">
        <f>GETPIVOTDATA("Count of Weld Number",'10% PVT'!$A$3,"Joint Type","O-Let","Stamp Number",G46)</f>
        <v>#REF!</v>
      </c>
      <c r="AL46" s="8" t="e">
        <f>GETPIVOTDATA("Count of PT / MT Final",'10% PVT'!$A$3,"Joint Type","O-Let","Stamp Number",G46)</f>
        <v>#REF!</v>
      </c>
      <c r="AM46" s="78" t="e">
        <f t="shared" si="7"/>
        <v>#REF!</v>
      </c>
      <c r="AN46" s="87" t="e">
        <f>GETPIVOTDATA("Count of Weld Number",'20% PVT'!$A$3,"Joint Type","BW","Stamp Number",G46)</f>
        <v>#REF!</v>
      </c>
      <c r="AO46" s="8" t="e">
        <f>GETPIVOTDATA("Count of RT DATE",'20% PVT'!$A$3,"Joint Type","BW","Stamp Number",G46)</f>
        <v>#REF!</v>
      </c>
      <c r="AP46" s="8" t="e">
        <f>GETPIVOTDATA("Count of RT Rejected",'20% PVT'!$A$3,"Joint Type","BW","Stamp Number",G46)</f>
        <v>#REF!</v>
      </c>
      <c r="AQ46" s="4" t="e">
        <f t="shared" si="8"/>
        <v>#REF!</v>
      </c>
      <c r="AR46" s="8" t="e">
        <f>GETPIVOTDATA("Count of Brinnel Complete",'20% PVT'!$A$3,"Joint Type","BW","Stamp Number",G46)</f>
        <v>#REF!</v>
      </c>
      <c r="AS46" s="4" t="e">
        <f t="shared" si="19"/>
        <v>#REF!</v>
      </c>
      <c r="AT46" s="8" t="e">
        <f>GETPIVOTDATA("Count of Weld Number",'20% PVT'!$A$3,"Joint Type","SW","Stamp Number",G46)</f>
        <v>#REF!</v>
      </c>
      <c r="AU46" s="8" t="e">
        <f>GETPIVOTDATA("Count of RT DATE",'20% PVT'!$A$3,"Joint Type","SW","Stamp Number",G46)</f>
        <v>#REF!</v>
      </c>
      <c r="AV46" s="8" t="e">
        <f>GETPIVOTDATA("Count of RT Rejected",'20% PVT'!$A$3,"Joint Type","SW","Stamp Number",G46)</f>
        <v>#REF!</v>
      </c>
      <c r="AW46" s="4" t="e">
        <f t="shared" si="9"/>
        <v>#REF!</v>
      </c>
      <c r="AX46" s="8" t="e">
        <f>GETPIVOTDATA("Count of PT / MT Final",'20% PVT'!$A$3,"Joint Type","SW","Stamp Number",G46)</f>
        <v>#REF!</v>
      </c>
      <c r="AY46" s="4" t="e">
        <f t="shared" si="20"/>
        <v>#REF!</v>
      </c>
      <c r="AZ46" s="8" t="e">
        <f>GETPIVOTDATA("Count of Brinnel Complete",'20% PVT'!$A$3,"Joint Type","SW","Stamp Number",G46)</f>
        <v>#REF!</v>
      </c>
      <c r="BA46" s="4" t="e">
        <f t="shared" si="21"/>
        <v>#REF!</v>
      </c>
      <c r="BB46" s="8" t="e">
        <f>GETPIVOTDATA("Count of Weld Number",'20% PVT'!$A$3,"Joint Type","O-Let","Stamp Number",G46)</f>
        <v>#REF!</v>
      </c>
      <c r="BC46" s="8" t="e">
        <f>GETPIVOTDATA("Count of PT / MT Final",'20% PVT'!$A$3,"Joint Type","O-Let","Stamp Number",G46)</f>
        <v>#REF!</v>
      </c>
      <c r="BD46" s="4" t="e">
        <f t="shared" si="22"/>
        <v>#REF!</v>
      </c>
      <c r="BE46" s="8" t="e">
        <f>GETPIVOTDATA("Count of Weld Number",'20% PVT'!$A$3,"Joint Type","Fillet","Stamp Number",G46)</f>
        <v>#REF!</v>
      </c>
      <c r="BF46" s="8" t="e">
        <f>GETPIVOTDATA("Count of PT / MT Final",'20% PVT'!$A$3,"Joint Type","Fillet","Stamp Number",G46)</f>
        <v>#REF!</v>
      </c>
      <c r="BG46" s="78" t="e">
        <f t="shared" si="23"/>
        <v>#REF!</v>
      </c>
      <c r="BH46" s="87" t="e">
        <f>GETPIVOTDATA("Count of Weld Number",'25% PVT'!$A$3,"Joint Type","BW","Stamp Number",G46)</f>
        <v>#REF!</v>
      </c>
      <c r="BI46" s="8" t="e">
        <f>GETPIVOTDATA("Count of RT DATE",'25% PVT'!$A$3,"Joint Type","BW","Stamp Number",G46)</f>
        <v>#REF!</v>
      </c>
      <c r="BJ46" s="8" t="e">
        <f>GETPIVOTDATA("Count of RT Rejected",'25% PVT'!$A$3,"Joint Type","BW","Stamp Number",G46)</f>
        <v>#REF!</v>
      </c>
      <c r="BK46" s="11" t="e">
        <f t="shared" si="10"/>
        <v>#REF!</v>
      </c>
      <c r="BL46" s="8" t="e">
        <f>GETPIVOTDATA("Count of Brinnel Complete",'25% PVT'!$A$3,"Joint Type","BW","Stamp Number",G46)</f>
        <v>#REF!</v>
      </c>
      <c r="BM46" s="11" t="e">
        <f t="shared" si="41"/>
        <v>#REF!</v>
      </c>
      <c r="BN46" s="8" t="e">
        <f>GETPIVOTDATA("Count of Weld Number",'25% PVT'!$A$3,"Joint Type","SW","Stamp Number",G46)</f>
        <v>#REF!</v>
      </c>
      <c r="BO46" s="8" t="e">
        <f>GETPIVOTDATA("Count of RT DATE",'25% PVT'!$A$3,"Joint Type","SW","Stamp Number",G46)</f>
        <v>#REF!</v>
      </c>
      <c r="BP46" s="8" t="e">
        <f>GETPIVOTDATA("Count of RT Rejected",'25% PVT'!$A$3,"Joint Type","SW","Stamp Number",G46)</f>
        <v>#REF!</v>
      </c>
      <c r="BQ46" s="11" t="e">
        <f t="shared" si="11"/>
        <v>#REF!</v>
      </c>
      <c r="BR46" s="8" t="e">
        <f>GETPIVOTDATA("Count of PT / MT Final",'25% PVT'!$A$3,"Joint Type","SW","Stamp Number",G46)</f>
        <v>#REF!</v>
      </c>
      <c r="BS46" s="11" t="e">
        <f t="shared" si="47"/>
        <v>#REF!</v>
      </c>
      <c r="BT46" s="8" t="e">
        <f>GETPIVOTDATA("Count of Brinnel Complete",'25% PVT'!$A$3,"Joint Type","SW","Stamp Number",G46)</f>
        <v>#REF!</v>
      </c>
      <c r="BU46" s="11" t="e">
        <f t="shared" si="25"/>
        <v>#REF!</v>
      </c>
      <c r="BV46" s="8" t="e">
        <f>GETPIVOTDATA("Count of Weld Number",'25% PVT'!$A$3,"Joint Type","O-Let","Stamp Number",G46)</f>
        <v>#REF!</v>
      </c>
      <c r="BW46" s="8" t="e">
        <f>GETPIVOTDATA("Count of PT / MT Final",'25% PVT'!$A$3,"Joint Type","O-Let","Stamp Number",G46)</f>
        <v>#REF!</v>
      </c>
      <c r="BX46" s="11" t="e">
        <f t="shared" si="26"/>
        <v>#REF!</v>
      </c>
      <c r="BY46" s="8" t="e">
        <f>GETPIVOTDATA("Count of Weld Number",'25% PVT'!$A$3,"Joint Type","Fillet","Stamp Number",G46)</f>
        <v>#REF!</v>
      </c>
      <c r="BZ46" s="8" t="e">
        <f>GETPIVOTDATA("Count of PT / MT Final",'25% PVT'!$A$3,"Joint Type","Fillet","Stamp Number",G46)</f>
        <v>#REF!</v>
      </c>
      <c r="CA46" s="10" t="e">
        <f t="shared" si="27"/>
        <v>#REF!</v>
      </c>
      <c r="CB46" s="87" t="e">
        <f>GETPIVOTDATA("Count of Weld Number",'50% PVT'!$A$3,"Joint Type","BW","Stamp Number",G46)</f>
        <v>#REF!</v>
      </c>
      <c r="CC46" s="8" t="e">
        <f>GETPIVOTDATA("Count of RT DATE",'50% PVT'!$A$3,"Joint Type","BW","Stamp Number",G46)</f>
        <v>#REF!</v>
      </c>
      <c r="CD46" s="8" t="e">
        <f>GETPIVOTDATA("Count of RT Rejected",'50% PVT'!$A$3,"Joint Type","BW","Stamp Number",G46)</f>
        <v>#REF!</v>
      </c>
      <c r="CE46" s="11" t="e">
        <f t="shared" si="12"/>
        <v>#REF!</v>
      </c>
      <c r="CF46" s="8" t="e">
        <f>GETPIVOTDATA("Count of Brinnel Complete",'50% PVT'!$A$3,"Joint Type","BW","Stamp Number",G46)</f>
        <v>#REF!</v>
      </c>
      <c r="CG46" s="8" t="e">
        <f t="shared" si="28"/>
        <v>#REF!</v>
      </c>
      <c r="CH46" s="8" t="e">
        <f>GETPIVOTDATA("Count of Weld Number",'50% PVT'!$A$3,"Joint Type","SW","Stamp Number",G46)</f>
        <v>#REF!</v>
      </c>
      <c r="CI46" s="8" t="e">
        <f>GETPIVOTDATA("Count of RT DATE",'50% PVT'!$A$3,"Joint Type","SW","Stamp Number",G46)</f>
        <v>#REF!</v>
      </c>
      <c r="CJ46" s="8" t="e">
        <f>GETPIVOTDATA("Count of RT Rejected",'50% PVT'!$A$3,"Joint Type","SW","Stamp Number",G46)</f>
        <v>#REF!</v>
      </c>
      <c r="CK46" s="11" t="e">
        <f t="shared" si="13"/>
        <v>#REF!</v>
      </c>
      <c r="CL46" s="8" t="e">
        <f>GETPIVOTDATA("Count of PT / MT Final",'50% PVT'!$A$3,"Joint Type","SW","Stamp Number",G46)</f>
        <v>#REF!</v>
      </c>
      <c r="CM46" s="8" t="e">
        <f t="shared" si="29"/>
        <v>#REF!</v>
      </c>
      <c r="CN46" s="8" t="e">
        <f>GETPIVOTDATA("Count of Brinnel Complete",'50% PVT'!$A$3,"Joint Type","SW","Stamp Number",G46)</f>
        <v>#REF!</v>
      </c>
      <c r="CO46" s="8" t="e">
        <f t="shared" si="30"/>
        <v>#REF!</v>
      </c>
      <c r="CP46" s="8" t="e">
        <f>GETPIVOTDATA("Count of Weld Number",'50% PVT'!$A$3,"Joint Type","O-Let","Stamp Number",G46)</f>
        <v>#REF!</v>
      </c>
      <c r="CQ46" s="8" t="e">
        <f>GETPIVOTDATA("Count of PT / MT Final",'50% PVT'!$A$3,"Joint Type","O-Let","Stamp Number",G46)</f>
        <v>#REF!</v>
      </c>
      <c r="CR46" s="4" t="e">
        <f t="shared" si="31"/>
        <v>#REF!</v>
      </c>
      <c r="CS46" s="8" t="e">
        <f>GETPIVOTDATA("Count of Weld Number",'50% PVT'!$A$3,"Joint Type","Fillet","Stamp Number",G46)</f>
        <v>#REF!</v>
      </c>
      <c r="CT46" s="8" t="e">
        <f>GETPIVOTDATA("Count of PT / MT Final",'50% PVT'!$A$3,"Joint Type","Fillet","Stamp Number",G46)</f>
        <v>#REF!</v>
      </c>
      <c r="CU46" s="78" t="e">
        <f t="shared" si="32"/>
        <v>#REF!</v>
      </c>
      <c r="CV46" s="87" t="e">
        <f>GETPIVOTDATA("Count of Weld Number",'100% PVT'!$A$3,"Joint Type","BW","Stamp Number",G46)</f>
        <v>#REF!</v>
      </c>
      <c r="CW46" s="8" t="e">
        <f>GETPIVOTDATA("Count of RT DATE",'100% PVT'!$A$3,"Joint Type","BW","Stamp Number",G46)</f>
        <v>#REF!</v>
      </c>
      <c r="CX46" s="8" t="e">
        <f>GETPIVOTDATA("Count of RT Rejected",'100% PVT'!$A$3,"Joint Type","BW","Stamp Number",G46)</f>
        <v>#REF!</v>
      </c>
      <c r="CY46" s="11" t="e">
        <f t="shared" si="14"/>
        <v>#REF!</v>
      </c>
      <c r="CZ46" s="8" t="e">
        <f>GETPIVOTDATA("Count of Brinnel Complete",'100% PVT'!$A$3,"Joint Type","BW","Stamp Number",G46)</f>
        <v>#REF!</v>
      </c>
      <c r="DA46" s="11" t="e">
        <f t="shared" si="42"/>
        <v>#REF!</v>
      </c>
      <c r="DB46" s="8" t="e">
        <f>GETPIVOTDATA("Count of Weld Number",'100% PVT'!$A$3,"Joint Type","SW","Stamp Number",G46)</f>
        <v>#REF!</v>
      </c>
      <c r="DC46" s="8" t="e">
        <f>GETPIVOTDATA("Count of RT DATE",'100% PVT'!$A$3,"Joint Type","SW","Stamp Number",G46)</f>
        <v>#REF!</v>
      </c>
      <c r="DD46" s="8" t="e">
        <f>GETPIVOTDATA("Count of RT Rejected",'100% PVT'!$A$3,"Joint Type","SW","Stamp Number",G46)</f>
        <v>#REF!</v>
      </c>
      <c r="DE46" s="11" t="e">
        <f t="shared" si="15"/>
        <v>#REF!</v>
      </c>
      <c r="DF46" s="8" t="e">
        <f>GETPIVOTDATA("Count of PT / MT Final",'100% PVT'!$A$3,"Joint Type","SW","Stamp Number",G46)</f>
        <v>#REF!</v>
      </c>
      <c r="DG46" s="11" t="e">
        <f t="shared" si="43"/>
        <v>#REF!</v>
      </c>
      <c r="DH46" s="8" t="e">
        <f>GETPIVOTDATA("Count of Brinnel Complete",'100% PVT'!$A$3,"Joint Type","SW","Stamp Number",G46)</f>
        <v>#REF!</v>
      </c>
      <c r="DI46" s="11" t="e">
        <f t="shared" si="44"/>
        <v>#REF!</v>
      </c>
      <c r="DJ46" s="8" t="e">
        <f>GETPIVOTDATA("Count of Weld Number",'100% PVT'!$A$3,"Joint Type","O-Let","Stamp Number",G46)</f>
        <v>#REF!</v>
      </c>
      <c r="DK46" s="8" t="e">
        <f>GETPIVOTDATA("Count of PT / MT Final",'100% PVT'!$A$3,"Joint Type","O-Let","Stamp Number",G46)</f>
        <v>#REF!</v>
      </c>
      <c r="DL46" s="11" t="e">
        <f t="shared" si="45"/>
        <v>#REF!</v>
      </c>
      <c r="DM46" s="8" t="e">
        <f>GETPIVOTDATA("Count of Weld Number",'100% PVT'!$A$3,"Joint Type","Fillet","Stamp Number",G46)</f>
        <v>#REF!</v>
      </c>
      <c r="DN46" s="8" t="e">
        <f>GETPIVOTDATA("Count of PT / MT Final",'100% PVT'!$A$3,"Joint Type","Fillet","Stamp Number",G46)</f>
        <v>#REF!</v>
      </c>
      <c r="DO46" s="10" t="e">
        <f t="shared" si="46"/>
        <v>#REF!</v>
      </c>
      <c r="DP46" s="124"/>
      <c r="DQ46" s="124"/>
      <c r="DR46" s="124"/>
      <c r="DS46" s="124"/>
      <c r="DT46" s="124"/>
      <c r="DU46" s="124"/>
      <c r="DV46" s="124"/>
      <c r="DW46" s="124"/>
      <c r="DX46" s="124"/>
      <c r="DY46" s="124"/>
      <c r="DZ46" s="124"/>
      <c r="EA46" s="124"/>
      <c r="EB46" s="124"/>
      <c r="EC46" s="124"/>
      <c r="ED46" s="124"/>
      <c r="EE46" s="124"/>
      <c r="EF46" s="124"/>
      <c r="EG46" s="124"/>
      <c r="EH46" s="124"/>
      <c r="EI46" s="124"/>
      <c r="EJ46" s="124"/>
      <c r="EK46" s="124"/>
      <c r="EL46" s="124"/>
      <c r="EM46" s="124"/>
      <c r="EN46" s="124"/>
      <c r="EO46" s="124"/>
      <c r="EP46" s="124"/>
      <c r="EQ46" s="124"/>
    </row>
    <row r="47" spans="1:147" s="48" customFormat="1" ht="12.75" hidden="1" customHeight="1">
      <c r="A47" s="124"/>
      <c r="B47" s="3" t="s">
        <v>31</v>
      </c>
      <c r="C47" s="1"/>
      <c r="D47" s="1" t="str">
        <f t="shared" si="48"/>
        <v>Yes</v>
      </c>
      <c r="E47" s="1"/>
      <c r="F47" s="42">
        <f>'WELDER ROSTER'!B47</f>
        <v>0</v>
      </c>
      <c r="G47" s="99">
        <f>'WELDER ROSTER'!C47</f>
        <v>0</v>
      </c>
      <c r="H47" s="9" t="e">
        <f>GETPIVOTDATA("Count of Weld Number",'5% PVT'!$A$3,"Joint Type","BW","Stamp Number",G47)</f>
        <v>#REF!</v>
      </c>
      <c r="I47" s="8" t="e">
        <f>GETPIVOTDATA("Count of RT DATE",'5% PVT'!$A$4,"Joint Type","BW","Stamp Number",G47)</f>
        <v>#REF!</v>
      </c>
      <c r="J47" s="8" t="e">
        <f>GETPIVOTDATA("Count of RT Rejected",'5% PVT'!$A$4,"Joint Type","BW","Stamp Number",G47)</f>
        <v>#REF!</v>
      </c>
      <c r="K47" s="11" t="e">
        <f t="shared" si="1"/>
        <v>#REF!</v>
      </c>
      <c r="L47" s="8" t="e">
        <f>GETPIVOTDATA("Count of Weld Number",'5% PVT'!$A$3,"Joint Type","Fillet","Stamp Number",G47)</f>
        <v>#REF!</v>
      </c>
      <c r="M47" s="8" t="e">
        <f>GETPIVOTDATA("Count of PT / MT Final",'5% PVT'!$A$3,"Joint Type","Fillet","Stamp Number",G47)</f>
        <v>#REF!</v>
      </c>
      <c r="N47" s="11" t="e">
        <f t="shared" si="38"/>
        <v>#REF!</v>
      </c>
      <c r="O47" s="8" t="e">
        <f>GETPIVOTDATA("Count of Weld Number",'5% PVT'!$A$4,"Joint Type","SW","Stamp Number",G47)</f>
        <v>#REF!</v>
      </c>
      <c r="P47" s="8" t="e">
        <f>GETPIVOTDATA("Count of RT DATE",'5% PVT'!$A$4,"Joint Type","SW","Stamp Number",G47)</f>
        <v>#REF!</v>
      </c>
      <c r="Q47" s="8" t="e">
        <f>GETPIVOTDATA("Count of RT Rejected",'5% PVT'!$A$4,"Joint Type","O-Let","Stamp Number",G47)</f>
        <v>#REF!</v>
      </c>
      <c r="R47" s="11" t="e">
        <f t="shared" si="2"/>
        <v>#REF!</v>
      </c>
      <c r="S47" s="8" t="e">
        <f>GETPIVOTDATA("Count of PT / MT Final",'5% PVT'!$A$3,"Joint Type","SW","Stamp Number",G47)</f>
        <v>#REF!</v>
      </c>
      <c r="T47" s="11" t="e">
        <f t="shared" si="39"/>
        <v>#REF!</v>
      </c>
      <c r="U47" s="8" t="e">
        <f>GETPIVOTDATA("Count of Weld Number",'5% PVT'!$A$3,"Joint Type","O-Let","Stamp Number",G47)</f>
        <v>#REF!</v>
      </c>
      <c r="V47" s="8" t="e">
        <f>GETPIVOTDATA("Count of PT / MT Final",'5% PVT'!$A$3,"Joint Type","O-Let","Stamp Number",G47)</f>
        <v>#REF!</v>
      </c>
      <c r="W47" s="10" t="e">
        <f t="shared" si="40"/>
        <v>#REF!</v>
      </c>
      <c r="X47" s="87" t="e">
        <f>GETPIVOTDATA("Count of Weld Number",'10% PVT'!$A$3,"Joint Type","BW","Stamp Number",G47)</f>
        <v>#REF!</v>
      </c>
      <c r="Y47" s="8" t="e">
        <f>GETPIVOTDATA("Count of RT DATE",'10% PVT'!$A$3,"Joint Type","BW","Stamp Number",G47)</f>
        <v>#REF!</v>
      </c>
      <c r="Z47" s="8" t="e">
        <f>GETPIVOTDATA("Count of RT Rejected",'10% PVT'!$A$3,"Joint Type","BW","Stamp Number",G47)</f>
        <v>#REF!</v>
      </c>
      <c r="AA47" s="4" t="e">
        <f t="shared" si="3"/>
        <v>#REF!</v>
      </c>
      <c r="AB47" s="8" t="e">
        <f>GETPIVOTDATA("Count of Weld Number",'10% PVT'!$A$3,"Joint Type","Fillet","Stamp Number",G47)</f>
        <v>#REF!</v>
      </c>
      <c r="AC47" s="8" t="e">
        <f>GETPIVOTDATA("Count of PT / MT Final",'10% PVT'!$A$3,"Joint Type","Fillet","Stamp Number",G47)</f>
        <v>#REF!</v>
      </c>
      <c r="AD47" s="4" t="e">
        <f>AC47/AB47</f>
        <v>#REF!</v>
      </c>
      <c r="AE47" s="8" t="e">
        <f>GETPIVOTDATA("Count of Weld Number",'10% PVT'!$A$4,"Joint Type","SW","Stamp Number",G47)</f>
        <v>#REF!</v>
      </c>
      <c r="AF47" s="8" t="e">
        <f>GETPIVOTDATA("Count of RT DATE",'10% PVT'!$A$3,"Joint Type","SW","Stamp Number",G47)</f>
        <v>#REF!</v>
      </c>
      <c r="AG47" s="8" t="e">
        <f>GETPIVOTDATA("Count of RT Rejected",'10% PVT'!$A$3,"Joint Type","SW","Stamp Number",G47)</f>
        <v>#REF!</v>
      </c>
      <c r="AH47" s="4" t="e">
        <f t="shared" si="5"/>
        <v>#REF!</v>
      </c>
      <c r="AI47" s="8" t="e">
        <f>GETPIVOTDATA("Count of PT / MT Final",'10% PVT'!$A$3,"Joint Type","SW","Stamp Number",G47)</f>
        <v>#REF!</v>
      </c>
      <c r="AJ47" s="4" t="e">
        <f>AI47/AE47</f>
        <v>#REF!</v>
      </c>
      <c r="AK47" s="8" t="e">
        <f>GETPIVOTDATA("Count of Weld Number",'10% PVT'!$A$3,"Joint Type","O-Let","Stamp Number",G47)</f>
        <v>#REF!</v>
      </c>
      <c r="AL47" s="8" t="e">
        <f>GETPIVOTDATA("Count of PT / MT Final",'10% PVT'!$A$3,"Joint Type","O-Let","Stamp Number",G47)</f>
        <v>#REF!</v>
      </c>
      <c r="AM47" s="78" t="e">
        <f>AL47/AK47</f>
        <v>#REF!</v>
      </c>
      <c r="AN47" s="87" t="e">
        <f>GETPIVOTDATA("Count of Weld Number",'20% PVT'!$A$3,"Joint Type","BW","Stamp Number",G47)</f>
        <v>#REF!</v>
      </c>
      <c r="AO47" s="8" t="e">
        <f>GETPIVOTDATA("Count of RT DATE",'20% PVT'!$A$3,"Joint Type","BW","Stamp Number",G47)</f>
        <v>#REF!</v>
      </c>
      <c r="AP47" s="8" t="e">
        <f>GETPIVOTDATA("Count of RT Rejected",'20% PVT'!$A$3,"Joint Type","BW","Stamp Number",G47)</f>
        <v>#REF!</v>
      </c>
      <c r="AQ47" s="4" t="e">
        <f t="shared" si="8"/>
        <v>#REF!</v>
      </c>
      <c r="AR47" s="8" t="e">
        <f>GETPIVOTDATA("Count of Brinnel Complete",'20% PVT'!$A$3,"Joint Type","BW","Stamp Number",G47)</f>
        <v>#REF!</v>
      </c>
      <c r="AS47" s="4" t="e">
        <f>AR47/AN47</f>
        <v>#REF!</v>
      </c>
      <c r="AT47" s="8" t="e">
        <f>GETPIVOTDATA("Count of Weld Number",'20% PVT'!$A$3,"Joint Type","SW","Stamp Number",G47)</f>
        <v>#REF!</v>
      </c>
      <c r="AU47" s="8" t="e">
        <f>GETPIVOTDATA("Count of RT DATE",'20% PVT'!$A$3,"Joint Type","SW","Stamp Number",G47)</f>
        <v>#REF!</v>
      </c>
      <c r="AV47" s="8" t="e">
        <f>GETPIVOTDATA("Count of RT Rejected",'20% PVT'!$A$3,"Joint Type","SW","Stamp Number",G47)</f>
        <v>#REF!</v>
      </c>
      <c r="AW47" s="4" t="e">
        <f t="shared" si="9"/>
        <v>#REF!</v>
      </c>
      <c r="AX47" s="8" t="e">
        <f>GETPIVOTDATA("Count of PT / MT Final",'20% PVT'!$A$3,"Joint Type","SW","Stamp Number",G47)</f>
        <v>#REF!</v>
      </c>
      <c r="AY47" s="4" t="e">
        <f>AX47/AT47</f>
        <v>#REF!</v>
      </c>
      <c r="AZ47" s="8" t="e">
        <f>GETPIVOTDATA("Count of Brinnel Complete",'20% PVT'!$A$3,"Joint Type","SW","Stamp Number",G47)</f>
        <v>#REF!</v>
      </c>
      <c r="BA47" s="4" t="e">
        <f>AZ47/AT47</f>
        <v>#REF!</v>
      </c>
      <c r="BB47" s="8" t="e">
        <f>GETPIVOTDATA("Count of Weld Number",'20% PVT'!$A$3,"Joint Type","O-Let","Stamp Number",G47)</f>
        <v>#REF!</v>
      </c>
      <c r="BC47" s="8" t="e">
        <f>GETPIVOTDATA("Count of PT / MT Final",'20% PVT'!$A$3,"Joint Type","O-Let","Stamp Number",G47)</f>
        <v>#REF!</v>
      </c>
      <c r="BD47" s="4" t="e">
        <f>BC47/BB47</f>
        <v>#REF!</v>
      </c>
      <c r="BE47" s="8" t="e">
        <f>GETPIVOTDATA("Count of Weld Number",'20% PVT'!$A$3,"Joint Type","Fillet","Stamp Number",G47)</f>
        <v>#REF!</v>
      </c>
      <c r="BF47" s="8" t="e">
        <f>GETPIVOTDATA("Count of PT / MT Final",'20% PVT'!$A$3,"Joint Type","Fillet","Stamp Number",G47)</f>
        <v>#REF!</v>
      </c>
      <c r="BG47" s="78" t="e">
        <f>BF47/BE47</f>
        <v>#REF!</v>
      </c>
      <c r="BH47" s="87" t="e">
        <f>GETPIVOTDATA("Count of Weld Number",'25% PVT'!$A$3,"Joint Type","BW","Stamp Number",G47)</f>
        <v>#REF!</v>
      </c>
      <c r="BI47" s="8" t="e">
        <f>GETPIVOTDATA("Count of RT DATE",'25% PVT'!$A$3,"Joint Type","BW","Stamp Number",G47)</f>
        <v>#REF!</v>
      </c>
      <c r="BJ47" s="8" t="e">
        <f>GETPIVOTDATA("Count of RT Rejected",'25% PVT'!$A$3,"Joint Type","BW","Stamp Number",G47)</f>
        <v>#REF!</v>
      </c>
      <c r="BK47" s="11" t="e">
        <f t="shared" si="10"/>
        <v>#REF!</v>
      </c>
      <c r="BL47" s="8" t="e">
        <f>GETPIVOTDATA("Count of Brinnel Complete",'25% PVT'!$A$3,"Joint Type","BW","Stamp Number",G47)</f>
        <v>#REF!</v>
      </c>
      <c r="BM47" s="11" t="e">
        <f>BL47/BH47</f>
        <v>#REF!</v>
      </c>
      <c r="BN47" s="8" t="e">
        <f>GETPIVOTDATA("Count of Weld Number",'25% PVT'!$A$3,"Joint Type","SW","Stamp Number",G47)</f>
        <v>#REF!</v>
      </c>
      <c r="BO47" s="8" t="e">
        <f>GETPIVOTDATA("Count of RT DATE",'25% PVT'!$A$3,"Joint Type","SW","Stamp Number",G47)</f>
        <v>#REF!</v>
      </c>
      <c r="BP47" s="8" t="e">
        <f>GETPIVOTDATA("Count of RT Rejected",'25% PVT'!$A$3,"Joint Type","SW","Stamp Number",G47)</f>
        <v>#REF!</v>
      </c>
      <c r="BQ47" s="11" t="e">
        <f t="shared" si="11"/>
        <v>#REF!</v>
      </c>
      <c r="BR47" s="8" t="e">
        <f>GETPIVOTDATA("Count of PT / MT Final",'25% PVT'!$A$3,"Joint Type","SW","Stamp Number",G47)</f>
        <v>#REF!</v>
      </c>
      <c r="BS47" s="11" t="e">
        <f>BR47/BN47</f>
        <v>#REF!</v>
      </c>
      <c r="BT47" s="8" t="e">
        <f>GETPIVOTDATA("Count of Brinnel Complete",'25% PVT'!$A$3,"Joint Type","SW","Stamp Number",G47)</f>
        <v>#REF!</v>
      </c>
      <c r="BU47" s="11" t="e">
        <f>BT47/BN47</f>
        <v>#REF!</v>
      </c>
      <c r="BV47" s="8" t="e">
        <f>GETPIVOTDATA("Count of Weld Number",'25% PVT'!$A$3,"Joint Type","O-Let","Stamp Number",G47)</f>
        <v>#REF!</v>
      </c>
      <c r="BW47" s="8" t="e">
        <f>GETPIVOTDATA("Count of PT / MT Final",'25% PVT'!$A$3,"Joint Type","O-Let","Stamp Number",G47)</f>
        <v>#REF!</v>
      </c>
      <c r="BX47" s="11" t="e">
        <f>BW47/BV47</f>
        <v>#REF!</v>
      </c>
      <c r="BY47" s="8" t="e">
        <f>GETPIVOTDATA("Count of Weld Number",'25% PVT'!$A$3,"Joint Type","Fillet","Stamp Number",G47)</f>
        <v>#REF!</v>
      </c>
      <c r="BZ47" s="8" t="e">
        <f>GETPIVOTDATA("Count of PT / MT Final",'25% PVT'!$A$3,"Joint Type","Fillet","Stamp Number",G47)</f>
        <v>#REF!</v>
      </c>
      <c r="CA47" s="10" t="e">
        <f>BZ47/BY47</f>
        <v>#REF!</v>
      </c>
      <c r="CB47" s="87" t="e">
        <f>GETPIVOTDATA("Count of Weld Number",'50% PVT'!$A$3,"Joint Type","BW","Stamp Number",G47)</f>
        <v>#REF!</v>
      </c>
      <c r="CC47" s="8" t="e">
        <f>GETPIVOTDATA("Count of RT DATE",'50% PVT'!$A$3,"Joint Type","BW","Stamp Number",G47)</f>
        <v>#REF!</v>
      </c>
      <c r="CD47" s="8" t="e">
        <f>GETPIVOTDATA("Count of RT Rejected",'50% PVT'!$A$3,"Joint Type","BW","Stamp Number",G47)</f>
        <v>#REF!</v>
      </c>
      <c r="CE47" s="11" t="e">
        <f t="shared" si="12"/>
        <v>#REF!</v>
      </c>
      <c r="CF47" s="8" t="e">
        <f>GETPIVOTDATA("Count of Brinnel Complete",'50% PVT'!$A$3,"Joint Type","BW","Stamp Number",G47)</f>
        <v>#REF!</v>
      </c>
      <c r="CG47" s="8" t="e">
        <f>CF47/CB47</f>
        <v>#REF!</v>
      </c>
      <c r="CH47" s="8" t="e">
        <f>GETPIVOTDATA("Count of Weld Number",'50% PVT'!$A$3,"Joint Type","SW","Stamp Number",G47)</f>
        <v>#REF!</v>
      </c>
      <c r="CI47" s="8" t="e">
        <f>GETPIVOTDATA("Count of RT DATE",'50% PVT'!$A$3,"Joint Type","SW","Stamp Number",G47)</f>
        <v>#REF!</v>
      </c>
      <c r="CJ47" s="8" t="e">
        <f>GETPIVOTDATA("Count of RT Rejected",'50% PVT'!$A$3,"Joint Type","SW","Stamp Number",G47)</f>
        <v>#REF!</v>
      </c>
      <c r="CK47" s="11" t="e">
        <f t="shared" si="13"/>
        <v>#REF!</v>
      </c>
      <c r="CL47" s="8" t="e">
        <f>GETPIVOTDATA("Count of PT / MT Final",'50% PVT'!$A$3,"Joint Type","SW","Stamp Number",G47)</f>
        <v>#REF!</v>
      </c>
      <c r="CM47" s="8" t="e">
        <f>CL47/CH47</f>
        <v>#REF!</v>
      </c>
      <c r="CN47" s="8" t="e">
        <f>GETPIVOTDATA("Count of Brinnel Complete",'50% PVT'!$A$3,"Joint Type","SW","Stamp Number",G47)</f>
        <v>#REF!</v>
      </c>
      <c r="CO47" s="8" t="e">
        <f>CN47/CH47</f>
        <v>#REF!</v>
      </c>
      <c r="CP47" s="8" t="e">
        <f>GETPIVOTDATA("Count of Weld Number",'50% PVT'!$A$3,"Joint Type","O-Let","Stamp Number",G47)</f>
        <v>#REF!</v>
      </c>
      <c r="CQ47" s="8" t="e">
        <f>GETPIVOTDATA("Count of PT / MT Final",'50% PVT'!$A$3,"Joint Type","O-Let","Stamp Number",G47)</f>
        <v>#REF!</v>
      </c>
      <c r="CR47" s="4" t="e">
        <f>CQ47/CP47</f>
        <v>#REF!</v>
      </c>
      <c r="CS47" s="8" t="e">
        <f>GETPIVOTDATA("Count of Weld Number",'50% PVT'!$A$3,"Joint Type","Fillet","Stamp Number",G47)</f>
        <v>#REF!</v>
      </c>
      <c r="CT47" s="8" t="e">
        <f>GETPIVOTDATA("Count of PT / MT Final",'50% PVT'!$A$3,"Joint Type","Fillet","Stamp Number",G47)</f>
        <v>#REF!</v>
      </c>
      <c r="CU47" s="78" t="e">
        <f>CT47/CS47</f>
        <v>#REF!</v>
      </c>
      <c r="CV47" s="87" t="e">
        <f>GETPIVOTDATA("Count of Weld Number",'100% PVT'!$A$3,"Joint Type","BW","Stamp Number",G47)</f>
        <v>#REF!</v>
      </c>
      <c r="CW47" s="8" t="e">
        <f>GETPIVOTDATA("Count of RT DATE",'100% PVT'!$A$3,"Joint Type","BW","Stamp Number",G47)</f>
        <v>#REF!</v>
      </c>
      <c r="CX47" s="8" t="e">
        <f>GETPIVOTDATA("Count of RT Rejected",'100% PVT'!$A$3,"Joint Type","BW","Stamp Number",G47)</f>
        <v>#REF!</v>
      </c>
      <c r="CY47" s="11" t="e">
        <f t="shared" si="14"/>
        <v>#REF!</v>
      </c>
      <c r="CZ47" s="8" t="e">
        <f>GETPIVOTDATA("Count of Brinnel Complete",'100% PVT'!$A$3,"Joint Type","BW","Stamp Number",G47)</f>
        <v>#REF!</v>
      </c>
      <c r="DA47" s="11" t="e">
        <f>CZ47/CV47</f>
        <v>#REF!</v>
      </c>
      <c r="DB47" s="8" t="e">
        <f>GETPIVOTDATA("Count of Weld Number",'100% PVT'!$A$3,"Joint Type","SW","Stamp Number",G47)</f>
        <v>#REF!</v>
      </c>
      <c r="DC47" s="8" t="e">
        <f>GETPIVOTDATA("Count of RT DATE",'100% PVT'!$A$3,"Joint Type","SW","Stamp Number",G47)</f>
        <v>#REF!</v>
      </c>
      <c r="DD47" s="8" t="e">
        <f>GETPIVOTDATA("Count of RT Rejected",'100% PVT'!$A$3,"Joint Type","SW","Stamp Number",G47)</f>
        <v>#REF!</v>
      </c>
      <c r="DE47" s="11" t="e">
        <f t="shared" si="15"/>
        <v>#REF!</v>
      </c>
      <c r="DF47" s="8" t="e">
        <f>GETPIVOTDATA("Count of PT / MT Final",'100% PVT'!$A$3,"Joint Type","SW","Stamp Number",G47)</f>
        <v>#REF!</v>
      </c>
      <c r="DG47" s="11" t="e">
        <f>DF47/DB47</f>
        <v>#REF!</v>
      </c>
      <c r="DH47" s="8" t="e">
        <f>GETPIVOTDATA("Count of Brinnel Complete",'100% PVT'!$A$3,"Joint Type","SW","Stamp Number",G47)</f>
        <v>#REF!</v>
      </c>
      <c r="DI47" s="11" t="e">
        <f>DH47/DB47</f>
        <v>#REF!</v>
      </c>
      <c r="DJ47" s="8" t="e">
        <f>GETPIVOTDATA("Count of Weld Number",'100% PVT'!$A$3,"Joint Type","O-Let","Stamp Number",G47)</f>
        <v>#REF!</v>
      </c>
      <c r="DK47" s="8" t="e">
        <f>GETPIVOTDATA("Count of PT / MT Final",'100% PVT'!$A$3,"Joint Type","O-Let","Stamp Number",G47)</f>
        <v>#REF!</v>
      </c>
      <c r="DL47" s="11" t="e">
        <f>DK47/DJ47</f>
        <v>#REF!</v>
      </c>
      <c r="DM47" s="8" t="e">
        <f>GETPIVOTDATA("Count of Weld Number",'100% PVT'!$A$3,"Joint Type","Fillet","Stamp Number",G47)</f>
        <v>#REF!</v>
      </c>
      <c r="DN47" s="8" t="e">
        <f>GETPIVOTDATA("Count of PT / MT Final",'100% PVT'!$A$3,"Joint Type","Fillet","Stamp Number",G47)</f>
        <v>#REF!</v>
      </c>
      <c r="DO47" s="10" t="e">
        <f>DN47/DM47</f>
        <v>#REF!</v>
      </c>
      <c r="DP47" s="124"/>
      <c r="DQ47" s="124"/>
      <c r="DR47" s="124"/>
      <c r="DS47" s="124"/>
      <c r="DT47" s="124"/>
      <c r="DU47" s="124"/>
      <c r="DV47" s="124"/>
      <c r="DW47" s="124"/>
      <c r="DX47" s="124"/>
      <c r="DY47" s="124"/>
      <c r="DZ47" s="124"/>
      <c r="EA47" s="124"/>
      <c r="EB47" s="124"/>
      <c r="EC47" s="124"/>
      <c r="ED47" s="124"/>
      <c r="EE47" s="124"/>
      <c r="EF47" s="124"/>
      <c r="EG47" s="124"/>
      <c r="EH47" s="124"/>
      <c r="EI47" s="124"/>
      <c r="EJ47" s="124"/>
      <c r="EK47" s="124"/>
      <c r="EL47" s="124"/>
      <c r="EM47" s="124"/>
      <c r="EN47" s="124"/>
      <c r="EO47" s="124"/>
      <c r="EP47" s="124"/>
      <c r="EQ47" s="124"/>
    </row>
    <row r="48" spans="1:147" s="48" customFormat="1" ht="12.75" hidden="1" customHeight="1">
      <c r="A48" s="124"/>
      <c r="B48" s="3" t="s">
        <v>31</v>
      </c>
      <c r="C48" s="1"/>
      <c r="D48" s="1" t="str">
        <f t="shared" si="48"/>
        <v>Yes</v>
      </c>
      <c r="E48" s="1"/>
      <c r="F48" s="42">
        <f>'WELDER ROSTER'!B48</f>
        <v>0</v>
      </c>
      <c r="G48" s="99" t="str">
        <f>'WELDER ROSTER'!C48</f>
        <v>VOID</v>
      </c>
      <c r="H48" s="9" t="e">
        <f>GETPIVOTDATA("Count of Weld Number",'5% PVT'!$A$3,"Joint Type","BW","Stamp Number",G48)</f>
        <v>#REF!</v>
      </c>
      <c r="I48" s="8" t="e">
        <f>GETPIVOTDATA("Count of RT DATE",'5% PVT'!$A$4,"Joint Type","BW","Stamp Number",G48)</f>
        <v>#REF!</v>
      </c>
      <c r="J48" s="8" t="e">
        <f>GETPIVOTDATA("Count of RT Rejected",'5% PVT'!$A$4,"Joint Type","BW","Stamp Number",G48)</f>
        <v>#REF!</v>
      </c>
      <c r="K48" s="11" t="e">
        <f t="shared" si="1"/>
        <v>#REF!</v>
      </c>
      <c r="L48" s="8" t="e">
        <f>GETPIVOTDATA("Count of Weld Number",'5% PVT'!$A$3,"Joint Type","Fillet","Stamp Number",G48)</f>
        <v>#REF!</v>
      </c>
      <c r="M48" s="8" t="e">
        <f>GETPIVOTDATA("Count of PT / MT Final",'5% PVT'!$A$3,"Joint Type","Fillet","Stamp Number",G48)</f>
        <v>#REF!</v>
      </c>
      <c r="N48" s="11" t="e">
        <f t="shared" si="38"/>
        <v>#REF!</v>
      </c>
      <c r="O48" s="8" t="e">
        <f>GETPIVOTDATA("Count of Weld Number",'5% PVT'!$A$4,"Joint Type","SW","Stamp Number",G48)</f>
        <v>#REF!</v>
      </c>
      <c r="P48" s="8" t="e">
        <f>GETPIVOTDATA("Count of RT DATE",'5% PVT'!$A$4,"Joint Type","SW","Stamp Number",G48)</f>
        <v>#REF!</v>
      </c>
      <c r="Q48" s="8" t="e">
        <f>GETPIVOTDATA("Count of RT Rejected",'5% PVT'!$A$4,"Joint Type","O-Let","Stamp Number",G48)</f>
        <v>#REF!</v>
      </c>
      <c r="R48" s="11" t="e">
        <f t="shared" si="2"/>
        <v>#REF!</v>
      </c>
      <c r="S48" s="8" t="e">
        <f>GETPIVOTDATA("Count of PT / MT Final",'5% PVT'!$A$3,"Joint Type","SW","Stamp Number",G48)</f>
        <v>#REF!</v>
      </c>
      <c r="T48" s="11" t="e">
        <f t="shared" si="39"/>
        <v>#REF!</v>
      </c>
      <c r="U48" s="8" t="e">
        <f>GETPIVOTDATA("Count of Weld Number",'5% PVT'!$A$3,"Joint Type","O-Let","Stamp Number",G48)</f>
        <v>#REF!</v>
      </c>
      <c r="V48" s="8" t="e">
        <f>GETPIVOTDATA("Count of PT / MT Final",'5% PVT'!$A$3,"Joint Type","O-Let","Stamp Number",G48)</f>
        <v>#REF!</v>
      </c>
      <c r="W48" s="10" t="e">
        <f t="shared" si="40"/>
        <v>#REF!</v>
      </c>
      <c r="X48" s="87" t="e">
        <f>GETPIVOTDATA("Count of Weld Number",'10% PVT'!$A$3,"Joint Type","BW","Stamp Number",G48)</f>
        <v>#REF!</v>
      </c>
      <c r="Y48" s="8" t="e">
        <f>GETPIVOTDATA("Count of RT DATE",'10% PVT'!$A$3,"Joint Type","BW","Stamp Number",G48)</f>
        <v>#REF!</v>
      </c>
      <c r="Z48" s="8" t="e">
        <f>GETPIVOTDATA("Count of RT Rejected",'10% PVT'!$A$3,"Joint Type","BW","Stamp Number",G48)</f>
        <v>#REF!</v>
      </c>
      <c r="AA48" s="4" t="e">
        <f t="shared" si="3"/>
        <v>#REF!</v>
      </c>
      <c r="AB48" s="8" t="e">
        <f>GETPIVOTDATA("Count of Weld Number",'10% PVT'!$A$3,"Joint Type","Fillet","Stamp Number",G48)</f>
        <v>#REF!</v>
      </c>
      <c r="AC48" s="8" t="e">
        <f>GETPIVOTDATA("Count of PT / MT Final",'10% PVT'!$A$3,"Joint Type","Fillet","Stamp Number",G48)</f>
        <v>#REF!</v>
      </c>
      <c r="AD48" s="4" t="e">
        <f t="shared" si="4"/>
        <v>#REF!</v>
      </c>
      <c r="AE48" s="8" t="e">
        <f>GETPIVOTDATA("Count of Weld Number",'10% PVT'!$A$4,"Joint Type","SW","Stamp Number",G48)</f>
        <v>#REF!</v>
      </c>
      <c r="AF48" s="8" t="e">
        <f>GETPIVOTDATA("Count of RT DATE",'10% PVT'!$A$3,"Joint Type","SW","Stamp Number",G48)</f>
        <v>#REF!</v>
      </c>
      <c r="AG48" s="8" t="e">
        <f>GETPIVOTDATA("Count of RT Rejected",'10% PVT'!$A$3,"Joint Type","SW","Stamp Number",G48)</f>
        <v>#REF!</v>
      </c>
      <c r="AH48" s="4" t="e">
        <f t="shared" si="5"/>
        <v>#REF!</v>
      </c>
      <c r="AI48" s="8" t="e">
        <f>GETPIVOTDATA("Count of PT / MT Final",'10% PVT'!$A$3,"Joint Type","SW","Stamp Number",G48)</f>
        <v>#REF!</v>
      </c>
      <c r="AJ48" s="4" t="e">
        <f t="shared" si="6"/>
        <v>#REF!</v>
      </c>
      <c r="AK48" s="8" t="e">
        <f>GETPIVOTDATA("Count of Weld Number",'10% PVT'!$A$3,"Joint Type","O-Let","Stamp Number",G48)</f>
        <v>#REF!</v>
      </c>
      <c r="AL48" s="8" t="e">
        <f>GETPIVOTDATA("Count of PT / MT Final",'10% PVT'!$A$3,"Joint Type","O-Let","Stamp Number",G48)</f>
        <v>#REF!</v>
      </c>
      <c r="AM48" s="78" t="e">
        <f t="shared" si="7"/>
        <v>#REF!</v>
      </c>
      <c r="AN48" s="87" t="e">
        <f>GETPIVOTDATA("Count of Weld Number",'20% PVT'!$A$3,"Joint Type","BW","Stamp Number",G48)</f>
        <v>#REF!</v>
      </c>
      <c r="AO48" s="8" t="e">
        <f>GETPIVOTDATA("Count of RT DATE",'20% PVT'!$A$3,"Joint Type","BW","Stamp Number",G48)</f>
        <v>#REF!</v>
      </c>
      <c r="AP48" s="8" t="e">
        <f>GETPIVOTDATA("Count of RT Rejected",'20% PVT'!$A$3,"Joint Type","BW","Stamp Number",G48)</f>
        <v>#REF!</v>
      </c>
      <c r="AQ48" s="4" t="e">
        <f t="shared" si="8"/>
        <v>#REF!</v>
      </c>
      <c r="AR48" s="8" t="e">
        <f>GETPIVOTDATA("Count of Brinnel Complete",'20% PVT'!$A$3,"Joint Type","BW","Stamp Number",G48)</f>
        <v>#REF!</v>
      </c>
      <c r="AS48" s="4" t="e">
        <f t="shared" si="19"/>
        <v>#REF!</v>
      </c>
      <c r="AT48" s="8" t="e">
        <f>GETPIVOTDATA("Count of Weld Number",'20% PVT'!$A$3,"Joint Type","SW","Stamp Number",G48)</f>
        <v>#REF!</v>
      </c>
      <c r="AU48" s="8" t="e">
        <f>GETPIVOTDATA("Count of RT DATE",'20% PVT'!$A$3,"Joint Type","SW","Stamp Number",G48)</f>
        <v>#REF!</v>
      </c>
      <c r="AV48" s="8" t="e">
        <f>GETPIVOTDATA("Count of RT Rejected",'20% PVT'!$A$3,"Joint Type","SW","Stamp Number",G48)</f>
        <v>#REF!</v>
      </c>
      <c r="AW48" s="4" t="e">
        <f t="shared" si="9"/>
        <v>#REF!</v>
      </c>
      <c r="AX48" s="8" t="e">
        <f>GETPIVOTDATA("Count of PT / MT Final",'20% PVT'!$A$3,"Joint Type","SW","Stamp Number",G48)</f>
        <v>#REF!</v>
      </c>
      <c r="AY48" s="4" t="e">
        <f t="shared" si="20"/>
        <v>#REF!</v>
      </c>
      <c r="AZ48" s="8" t="e">
        <f>GETPIVOTDATA("Count of Brinnel Complete",'20% PVT'!$A$3,"Joint Type","SW","Stamp Number",G48)</f>
        <v>#REF!</v>
      </c>
      <c r="BA48" s="4" t="e">
        <f t="shared" si="21"/>
        <v>#REF!</v>
      </c>
      <c r="BB48" s="8" t="e">
        <f>GETPIVOTDATA("Count of Weld Number",'20% PVT'!$A$3,"Joint Type","O-Let","Stamp Number",G48)</f>
        <v>#REF!</v>
      </c>
      <c r="BC48" s="8" t="e">
        <f>GETPIVOTDATA("Count of PT / MT Final",'20% PVT'!$A$3,"Joint Type","O-Let","Stamp Number",G48)</f>
        <v>#REF!</v>
      </c>
      <c r="BD48" s="4" t="e">
        <f t="shared" si="22"/>
        <v>#REF!</v>
      </c>
      <c r="BE48" s="8" t="e">
        <f>GETPIVOTDATA("Count of Weld Number",'20% PVT'!$A$3,"Joint Type","Fillet","Stamp Number",G48)</f>
        <v>#REF!</v>
      </c>
      <c r="BF48" s="8" t="e">
        <f>GETPIVOTDATA("Count of PT / MT Final",'20% PVT'!$A$3,"Joint Type","Fillet","Stamp Number",G48)</f>
        <v>#REF!</v>
      </c>
      <c r="BG48" s="78" t="e">
        <f t="shared" si="23"/>
        <v>#REF!</v>
      </c>
      <c r="BH48" s="87" t="e">
        <f>GETPIVOTDATA("Count of Weld Number",'25% PVT'!$A$3,"Joint Type","BW","Stamp Number",G48)</f>
        <v>#REF!</v>
      </c>
      <c r="BI48" s="8" t="e">
        <f>GETPIVOTDATA("Count of RT DATE",'25% PVT'!$A$3,"Joint Type","BW","Stamp Number",G48)</f>
        <v>#REF!</v>
      </c>
      <c r="BJ48" s="8" t="e">
        <f>GETPIVOTDATA("Count of RT Rejected",'25% PVT'!$A$3,"Joint Type","BW","Stamp Number",G48)</f>
        <v>#REF!</v>
      </c>
      <c r="BK48" s="11" t="e">
        <f t="shared" si="10"/>
        <v>#REF!</v>
      </c>
      <c r="BL48" s="8" t="e">
        <f>GETPIVOTDATA("Count of Brinnel Complete",'25% PVT'!$A$3,"Joint Type","BW","Stamp Number",G48)</f>
        <v>#REF!</v>
      </c>
      <c r="BM48" s="11" t="e">
        <f t="shared" si="41"/>
        <v>#REF!</v>
      </c>
      <c r="BN48" s="8" t="e">
        <f>GETPIVOTDATA("Count of Weld Number",'25% PVT'!$A$3,"Joint Type","SW","Stamp Number",G48)</f>
        <v>#REF!</v>
      </c>
      <c r="BO48" s="8" t="e">
        <f>GETPIVOTDATA("Count of RT DATE",'25% PVT'!$A$3,"Joint Type","SW","Stamp Number",G48)</f>
        <v>#REF!</v>
      </c>
      <c r="BP48" s="8" t="e">
        <f>GETPIVOTDATA("Count of RT Rejected",'25% PVT'!$A$3,"Joint Type","SW","Stamp Number",G48)</f>
        <v>#REF!</v>
      </c>
      <c r="BQ48" s="11" t="e">
        <f t="shared" si="11"/>
        <v>#REF!</v>
      </c>
      <c r="BR48" s="8" t="e">
        <f>GETPIVOTDATA("Count of PT / MT Final",'25% PVT'!$A$3,"Joint Type","SW","Stamp Number",G48)</f>
        <v>#REF!</v>
      </c>
      <c r="BS48" s="11" t="e">
        <f t="shared" si="47"/>
        <v>#REF!</v>
      </c>
      <c r="BT48" s="8" t="e">
        <f>GETPIVOTDATA("Count of Brinnel Complete",'25% PVT'!$A$3,"Joint Type","SW","Stamp Number",G48)</f>
        <v>#REF!</v>
      </c>
      <c r="BU48" s="11" t="e">
        <f t="shared" si="25"/>
        <v>#REF!</v>
      </c>
      <c r="BV48" s="8" t="e">
        <f>GETPIVOTDATA("Count of Weld Number",'25% PVT'!$A$3,"Joint Type","O-Let","Stamp Number",G48)</f>
        <v>#REF!</v>
      </c>
      <c r="BW48" s="8" t="e">
        <f>GETPIVOTDATA("Count of PT / MT Final",'25% PVT'!$A$3,"Joint Type","O-Let","Stamp Number",G48)</f>
        <v>#REF!</v>
      </c>
      <c r="BX48" s="11" t="e">
        <f t="shared" si="26"/>
        <v>#REF!</v>
      </c>
      <c r="BY48" s="8" t="e">
        <f>GETPIVOTDATA("Count of Weld Number",'25% PVT'!$A$3,"Joint Type","Fillet","Stamp Number",G48)</f>
        <v>#REF!</v>
      </c>
      <c r="BZ48" s="8" t="e">
        <f>GETPIVOTDATA("Count of PT / MT Final",'25% PVT'!$A$3,"Joint Type","Fillet","Stamp Number",G48)</f>
        <v>#REF!</v>
      </c>
      <c r="CA48" s="10" t="e">
        <f t="shared" si="27"/>
        <v>#REF!</v>
      </c>
      <c r="CB48" s="87" t="e">
        <f>GETPIVOTDATA("Count of Weld Number",'50% PVT'!$A$3,"Joint Type","BW","Stamp Number",G48)</f>
        <v>#REF!</v>
      </c>
      <c r="CC48" s="8" t="e">
        <f>GETPIVOTDATA("Count of RT DATE",'50% PVT'!$A$3,"Joint Type","BW","Stamp Number",G48)</f>
        <v>#REF!</v>
      </c>
      <c r="CD48" s="8" t="e">
        <f>GETPIVOTDATA("Count of RT Rejected",'50% PVT'!$A$3,"Joint Type","BW","Stamp Number",G48)</f>
        <v>#REF!</v>
      </c>
      <c r="CE48" s="11" t="e">
        <f t="shared" si="12"/>
        <v>#REF!</v>
      </c>
      <c r="CF48" s="8" t="e">
        <f>GETPIVOTDATA("Count of Brinnel Complete",'50% PVT'!$A$3,"Joint Type","BW","Stamp Number",G48)</f>
        <v>#REF!</v>
      </c>
      <c r="CG48" s="8" t="e">
        <f t="shared" si="28"/>
        <v>#REF!</v>
      </c>
      <c r="CH48" s="8" t="e">
        <f>GETPIVOTDATA("Count of Weld Number",'50% PVT'!$A$3,"Joint Type","SW","Stamp Number",G48)</f>
        <v>#REF!</v>
      </c>
      <c r="CI48" s="8" t="e">
        <f>GETPIVOTDATA("Count of RT DATE",'50% PVT'!$A$3,"Joint Type","SW","Stamp Number",G48)</f>
        <v>#REF!</v>
      </c>
      <c r="CJ48" s="8" t="e">
        <f>GETPIVOTDATA("Count of RT Rejected",'50% PVT'!$A$3,"Joint Type","SW","Stamp Number",G48)</f>
        <v>#REF!</v>
      </c>
      <c r="CK48" s="11" t="e">
        <f t="shared" si="13"/>
        <v>#REF!</v>
      </c>
      <c r="CL48" s="8" t="e">
        <f>GETPIVOTDATA("Count of PT / MT Final",'50% PVT'!$A$3,"Joint Type","SW","Stamp Number",G48)</f>
        <v>#REF!</v>
      </c>
      <c r="CM48" s="8" t="e">
        <f t="shared" si="29"/>
        <v>#REF!</v>
      </c>
      <c r="CN48" s="8" t="e">
        <f>GETPIVOTDATA("Count of Brinnel Complete",'50% PVT'!$A$3,"Joint Type","SW","Stamp Number",G48)</f>
        <v>#REF!</v>
      </c>
      <c r="CO48" s="8" t="e">
        <f t="shared" si="30"/>
        <v>#REF!</v>
      </c>
      <c r="CP48" s="8" t="e">
        <f>GETPIVOTDATA("Count of Weld Number",'50% PVT'!$A$3,"Joint Type","O-Let","Stamp Number",G48)</f>
        <v>#REF!</v>
      </c>
      <c r="CQ48" s="8" t="e">
        <f>GETPIVOTDATA("Count of PT / MT Final",'50% PVT'!$A$3,"Joint Type","O-Let","Stamp Number",G48)</f>
        <v>#REF!</v>
      </c>
      <c r="CR48" s="4" t="e">
        <f t="shared" si="31"/>
        <v>#REF!</v>
      </c>
      <c r="CS48" s="8" t="e">
        <f>GETPIVOTDATA("Count of Weld Number",'50% PVT'!$A$3,"Joint Type","Fillet","Stamp Number",G48)</f>
        <v>#REF!</v>
      </c>
      <c r="CT48" s="8" t="e">
        <f>GETPIVOTDATA("Count of PT / MT Final",'50% PVT'!$A$3,"Joint Type","Fillet","Stamp Number",G48)</f>
        <v>#REF!</v>
      </c>
      <c r="CU48" s="78" t="e">
        <f t="shared" si="32"/>
        <v>#REF!</v>
      </c>
      <c r="CV48" s="87" t="e">
        <f>GETPIVOTDATA("Count of Weld Number",'100% PVT'!$A$3,"Joint Type","BW","Stamp Number",G48)</f>
        <v>#REF!</v>
      </c>
      <c r="CW48" s="8" t="e">
        <f>GETPIVOTDATA("Count of RT DATE",'100% PVT'!$A$3,"Joint Type","BW","Stamp Number",G48)</f>
        <v>#REF!</v>
      </c>
      <c r="CX48" s="8" t="e">
        <f>GETPIVOTDATA("Count of RT Rejected",'100% PVT'!$A$3,"Joint Type","BW","Stamp Number",G48)</f>
        <v>#REF!</v>
      </c>
      <c r="CY48" s="11" t="e">
        <f t="shared" si="14"/>
        <v>#REF!</v>
      </c>
      <c r="CZ48" s="8" t="e">
        <f>GETPIVOTDATA("Count of Brinnel Complete",'100% PVT'!$A$3,"Joint Type","BW","Stamp Number",G48)</f>
        <v>#REF!</v>
      </c>
      <c r="DA48" s="11" t="e">
        <f t="shared" si="42"/>
        <v>#REF!</v>
      </c>
      <c r="DB48" s="8" t="e">
        <f>GETPIVOTDATA("Count of Weld Number",'100% PVT'!$A$3,"Joint Type","SW","Stamp Number",G48)</f>
        <v>#REF!</v>
      </c>
      <c r="DC48" s="8" t="e">
        <f>GETPIVOTDATA("Count of RT DATE",'100% PVT'!$A$3,"Joint Type","SW","Stamp Number",G48)</f>
        <v>#REF!</v>
      </c>
      <c r="DD48" s="8" t="e">
        <f>GETPIVOTDATA("Count of RT Rejected",'100% PVT'!$A$3,"Joint Type","SW","Stamp Number",G48)</f>
        <v>#REF!</v>
      </c>
      <c r="DE48" s="11" t="e">
        <f t="shared" si="15"/>
        <v>#REF!</v>
      </c>
      <c r="DF48" s="8" t="e">
        <f>GETPIVOTDATA("Count of PT / MT Final",'100% PVT'!$A$3,"Joint Type","SW","Stamp Number",G48)</f>
        <v>#REF!</v>
      </c>
      <c r="DG48" s="11" t="e">
        <f t="shared" si="43"/>
        <v>#REF!</v>
      </c>
      <c r="DH48" s="8" t="e">
        <f>GETPIVOTDATA("Count of Brinnel Complete",'100% PVT'!$A$3,"Joint Type","SW","Stamp Number",G48)</f>
        <v>#REF!</v>
      </c>
      <c r="DI48" s="11" t="e">
        <f t="shared" si="44"/>
        <v>#REF!</v>
      </c>
      <c r="DJ48" s="8" t="e">
        <f>GETPIVOTDATA("Count of Weld Number",'100% PVT'!$A$3,"Joint Type","O-Let","Stamp Number",G48)</f>
        <v>#REF!</v>
      </c>
      <c r="DK48" s="8" t="e">
        <f>GETPIVOTDATA("Count of PT / MT Final",'100% PVT'!$A$3,"Joint Type","O-Let","Stamp Number",G48)</f>
        <v>#REF!</v>
      </c>
      <c r="DL48" s="11" t="e">
        <f t="shared" si="45"/>
        <v>#REF!</v>
      </c>
      <c r="DM48" s="8" t="e">
        <f>GETPIVOTDATA("Count of Weld Number",'100% PVT'!$A$3,"Joint Type","Fillet","Stamp Number",G48)</f>
        <v>#REF!</v>
      </c>
      <c r="DN48" s="8" t="e">
        <f>GETPIVOTDATA("Count of PT / MT Final",'100% PVT'!$A$3,"Joint Type","Fillet","Stamp Number",G48)</f>
        <v>#REF!</v>
      </c>
      <c r="DO48" s="10" t="e">
        <f t="shared" si="46"/>
        <v>#REF!</v>
      </c>
      <c r="DP48" s="124"/>
      <c r="DQ48" s="124"/>
      <c r="DR48" s="124"/>
      <c r="DS48" s="124"/>
      <c r="DT48" s="124"/>
      <c r="DU48" s="124"/>
      <c r="DV48" s="124"/>
      <c r="DW48" s="124"/>
      <c r="DX48" s="124"/>
      <c r="DY48" s="124"/>
      <c r="DZ48" s="124"/>
      <c r="EA48" s="124"/>
      <c r="EB48" s="124"/>
      <c r="EC48" s="124"/>
      <c r="ED48" s="124"/>
      <c r="EE48" s="124"/>
      <c r="EF48" s="124"/>
      <c r="EG48" s="124"/>
      <c r="EH48" s="124"/>
      <c r="EI48" s="124"/>
      <c r="EJ48" s="124"/>
      <c r="EK48" s="124"/>
      <c r="EL48" s="124"/>
      <c r="EM48" s="124"/>
      <c r="EN48" s="124"/>
      <c r="EO48" s="124"/>
      <c r="EP48" s="124"/>
      <c r="EQ48" s="124"/>
    </row>
    <row r="49" spans="1:147" s="34" customFormat="1" ht="12.75" hidden="1" customHeight="1">
      <c r="A49" s="123"/>
      <c r="B49" s="5" t="s">
        <v>32</v>
      </c>
      <c r="C49" s="6"/>
      <c r="D49" s="1" t="str">
        <f t="shared" si="48"/>
        <v>Yes</v>
      </c>
      <c r="E49" s="6"/>
      <c r="F49" s="42">
        <f>'WELDER ROSTER'!H16</f>
        <v>0</v>
      </c>
      <c r="G49" s="99">
        <f>'WELDER ROSTER'!I16</f>
        <v>0</v>
      </c>
      <c r="H49" s="9" t="e">
        <f>GETPIVOTDATA("Count of Weld Number",'5% PVT'!$A$3,"Joint Type","BW","Stamp Number",G49)</f>
        <v>#REF!</v>
      </c>
      <c r="I49" s="8" t="e">
        <f>GETPIVOTDATA("Count of RT DATE",'5% PVT'!$A$4,"Joint Type","BW","Stamp Number",G49)</f>
        <v>#REF!</v>
      </c>
      <c r="J49" s="8" t="e">
        <f>GETPIVOTDATA("Count of RT Rejected",'5% PVT'!$A$4,"Joint Type","BW","Stamp Number",G49)</f>
        <v>#REF!</v>
      </c>
      <c r="K49" s="11" t="e">
        <f t="shared" si="1"/>
        <v>#REF!</v>
      </c>
      <c r="L49" s="8" t="e">
        <f>GETPIVOTDATA("Count of Weld Number",'5% PVT'!$A$3,"Joint Type","Fillet","Stamp Number",G49)</f>
        <v>#REF!</v>
      </c>
      <c r="M49" s="8" t="e">
        <f>GETPIVOTDATA("Count of PT / MT Final",'5% PVT'!$A$3,"Joint Type","Fillet","Stamp Number",G49)</f>
        <v>#REF!</v>
      </c>
      <c r="N49" s="11" t="e">
        <f t="shared" si="38"/>
        <v>#REF!</v>
      </c>
      <c r="O49" s="8" t="e">
        <f>GETPIVOTDATA("Count of Weld Number",'5% PVT'!$A$4,"Joint Type","SW","Stamp Number",G49)</f>
        <v>#REF!</v>
      </c>
      <c r="P49" s="8" t="e">
        <f>GETPIVOTDATA("Count of RT DATE",'5% PVT'!$A$4,"Joint Type","SW","Stamp Number",G49)</f>
        <v>#REF!</v>
      </c>
      <c r="Q49" s="8" t="e">
        <f>GETPIVOTDATA("Count of RT Rejected",'5% PVT'!$A$4,"Joint Type","O-Let","Stamp Number",G49)</f>
        <v>#REF!</v>
      </c>
      <c r="R49" s="11" t="e">
        <f t="shared" si="2"/>
        <v>#REF!</v>
      </c>
      <c r="S49" s="8" t="e">
        <f>GETPIVOTDATA("Count of PT / MT Final",'5% PVT'!$A$3,"Joint Type","SW","Stamp Number",G49)</f>
        <v>#REF!</v>
      </c>
      <c r="T49" s="11" t="e">
        <f t="shared" si="39"/>
        <v>#REF!</v>
      </c>
      <c r="U49" s="8" t="e">
        <f>GETPIVOTDATA("Count of Weld Number",'5% PVT'!$A$3,"Joint Type","O-Let","Stamp Number",G49)</f>
        <v>#REF!</v>
      </c>
      <c r="V49" s="8" t="e">
        <f>GETPIVOTDATA("Count of PT / MT Final",'5% PVT'!$A$3,"Joint Type","O-Let","Stamp Number",G49)</f>
        <v>#REF!</v>
      </c>
      <c r="W49" s="10" t="e">
        <f t="shared" si="40"/>
        <v>#REF!</v>
      </c>
      <c r="X49" s="87" t="e">
        <f>GETPIVOTDATA("Count of Weld Number",'10% PVT'!$A$3,"Joint Type","BW","Stamp Number",G49)</f>
        <v>#REF!</v>
      </c>
      <c r="Y49" s="8" t="e">
        <f>GETPIVOTDATA("Count of RT DATE",'10% PVT'!$A$3,"Joint Type","BW","Stamp Number",G49)</f>
        <v>#REF!</v>
      </c>
      <c r="Z49" s="8" t="e">
        <f>GETPIVOTDATA("Count of RT Rejected",'10% PVT'!$A$3,"Joint Type","BW","Stamp Number",G49)</f>
        <v>#REF!</v>
      </c>
      <c r="AA49" s="4" t="e">
        <f t="shared" si="3"/>
        <v>#REF!</v>
      </c>
      <c r="AB49" s="8" t="e">
        <f>GETPIVOTDATA("Count of Weld Number",'10% PVT'!$A$3,"Joint Type","Fillet","Stamp Number",G49)</f>
        <v>#REF!</v>
      </c>
      <c r="AC49" s="8" t="e">
        <f>GETPIVOTDATA("Count of PT / MT Final",'10% PVT'!$A$3,"Joint Type","Fillet","Stamp Number",G49)</f>
        <v>#REF!</v>
      </c>
      <c r="AD49" s="4" t="e">
        <f t="shared" si="4"/>
        <v>#REF!</v>
      </c>
      <c r="AE49" s="8" t="e">
        <f>GETPIVOTDATA("Count of Weld Number",'10% PVT'!$A$4,"Joint Type","SW","Stamp Number",G49)</f>
        <v>#REF!</v>
      </c>
      <c r="AF49" s="8" t="e">
        <f>GETPIVOTDATA("Count of RT DATE",'10% PVT'!$A$3,"Joint Type","SW","Stamp Number",G49)</f>
        <v>#REF!</v>
      </c>
      <c r="AG49" s="8" t="e">
        <f>GETPIVOTDATA("Count of RT Rejected",'10% PVT'!$A$3,"Joint Type","SW","Stamp Number",G49)</f>
        <v>#REF!</v>
      </c>
      <c r="AH49" s="4" t="e">
        <f t="shared" si="5"/>
        <v>#REF!</v>
      </c>
      <c r="AI49" s="8" t="e">
        <f>GETPIVOTDATA("Count of PT / MT Final",'10% PVT'!$A$3,"Joint Type","SW","Stamp Number",G49)</f>
        <v>#REF!</v>
      </c>
      <c r="AJ49" s="4" t="e">
        <f t="shared" si="6"/>
        <v>#REF!</v>
      </c>
      <c r="AK49" s="8" t="e">
        <f>GETPIVOTDATA("Count of Weld Number",'10% PVT'!$A$3,"Joint Type","O-Let","Stamp Number",G49)</f>
        <v>#REF!</v>
      </c>
      <c r="AL49" s="8" t="e">
        <f>GETPIVOTDATA("Count of PT / MT Final",'10% PVT'!$A$3,"Joint Type","O-Let","Stamp Number",G49)</f>
        <v>#REF!</v>
      </c>
      <c r="AM49" s="78" t="e">
        <f t="shared" si="7"/>
        <v>#REF!</v>
      </c>
      <c r="AN49" s="87" t="e">
        <f>GETPIVOTDATA("Count of Weld Number",'20% PVT'!$A$3,"Joint Type","BW","Stamp Number",G49)</f>
        <v>#REF!</v>
      </c>
      <c r="AO49" s="8" t="e">
        <f>GETPIVOTDATA("Count of RT DATE",'20% PVT'!$A$3,"Joint Type","BW","Stamp Number",G49)</f>
        <v>#REF!</v>
      </c>
      <c r="AP49" s="8" t="e">
        <f>GETPIVOTDATA("Count of RT Rejected",'20% PVT'!$A$3,"Joint Type","BW","Stamp Number",G49)</f>
        <v>#REF!</v>
      </c>
      <c r="AQ49" s="4" t="e">
        <f t="shared" si="8"/>
        <v>#REF!</v>
      </c>
      <c r="AR49" s="8" t="e">
        <f>GETPIVOTDATA("Count of Brinnel Complete",'20% PVT'!$A$3,"Joint Type","BW","Stamp Number",G49)</f>
        <v>#REF!</v>
      </c>
      <c r="AS49" s="4" t="e">
        <f t="shared" si="19"/>
        <v>#REF!</v>
      </c>
      <c r="AT49" s="8" t="e">
        <f>GETPIVOTDATA("Count of Weld Number",'20% PVT'!$A$3,"Joint Type","SW","Stamp Number",G49)</f>
        <v>#REF!</v>
      </c>
      <c r="AU49" s="8" t="e">
        <f>GETPIVOTDATA("Count of RT DATE",'20% PVT'!$A$3,"Joint Type","SW","Stamp Number",G49)</f>
        <v>#REF!</v>
      </c>
      <c r="AV49" s="8" t="e">
        <f>GETPIVOTDATA("Count of RT Rejected",'20% PVT'!$A$3,"Joint Type","SW","Stamp Number",G49)</f>
        <v>#REF!</v>
      </c>
      <c r="AW49" s="4" t="e">
        <f t="shared" si="9"/>
        <v>#REF!</v>
      </c>
      <c r="AX49" s="8" t="e">
        <f>GETPIVOTDATA("Count of PT / MT Final",'20% PVT'!$A$3,"Joint Type","SW","Stamp Number",G49)</f>
        <v>#REF!</v>
      </c>
      <c r="AY49" s="4" t="e">
        <f t="shared" si="20"/>
        <v>#REF!</v>
      </c>
      <c r="AZ49" s="8" t="e">
        <f>GETPIVOTDATA("Count of Brinnel Complete",'20% PVT'!$A$3,"Joint Type","SW","Stamp Number",G49)</f>
        <v>#REF!</v>
      </c>
      <c r="BA49" s="4" t="e">
        <f t="shared" si="21"/>
        <v>#REF!</v>
      </c>
      <c r="BB49" s="8" t="e">
        <f>GETPIVOTDATA("Count of Weld Number",'20% PVT'!$A$3,"Joint Type","O-Let","Stamp Number",G49)</f>
        <v>#REF!</v>
      </c>
      <c r="BC49" s="8" t="e">
        <f>GETPIVOTDATA("Count of PT / MT Final",'20% PVT'!$A$3,"Joint Type","O-Let","Stamp Number",G49)</f>
        <v>#REF!</v>
      </c>
      <c r="BD49" s="4" t="e">
        <f t="shared" si="22"/>
        <v>#REF!</v>
      </c>
      <c r="BE49" s="8" t="e">
        <f>GETPIVOTDATA("Count of Weld Number",'20% PVT'!$A$3,"Joint Type","Fillet","Stamp Number",G49)</f>
        <v>#REF!</v>
      </c>
      <c r="BF49" s="8" t="e">
        <f>GETPIVOTDATA("Count of PT / MT Final",'20% PVT'!$A$3,"Joint Type","Fillet","Stamp Number",G49)</f>
        <v>#REF!</v>
      </c>
      <c r="BG49" s="78" t="e">
        <f t="shared" si="23"/>
        <v>#REF!</v>
      </c>
      <c r="BH49" s="87" t="e">
        <f>GETPIVOTDATA("Count of Weld Number",'25% PVT'!$A$3,"Joint Type","BW","Stamp Number",G49)</f>
        <v>#REF!</v>
      </c>
      <c r="BI49" s="8" t="e">
        <f>GETPIVOTDATA("Count of RT DATE",'25% PVT'!$A$3,"Joint Type","BW","Stamp Number",G49)</f>
        <v>#REF!</v>
      </c>
      <c r="BJ49" s="8" t="e">
        <f>GETPIVOTDATA("Count of RT Rejected",'25% PVT'!$A$3,"Joint Type","BW","Stamp Number",G49)</f>
        <v>#REF!</v>
      </c>
      <c r="BK49" s="11" t="e">
        <f t="shared" si="10"/>
        <v>#REF!</v>
      </c>
      <c r="BL49" s="8" t="e">
        <f>GETPIVOTDATA("Count of Brinnel Complete",'25% PVT'!$A$3,"Joint Type","BW","Stamp Number",G49)</f>
        <v>#REF!</v>
      </c>
      <c r="BM49" s="11" t="e">
        <f t="shared" si="41"/>
        <v>#REF!</v>
      </c>
      <c r="BN49" s="8" t="e">
        <f>GETPIVOTDATA("Count of Weld Number",'25% PVT'!$A$3,"Joint Type","SW","Stamp Number",G49)</f>
        <v>#REF!</v>
      </c>
      <c r="BO49" s="8" t="e">
        <f>GETPIVOTDATA("Count of RT DATE",'25% PVT'!$A$3,"Joint Type","SW","Stamp Number",G49)</f>
        <v>#REF!</v>
      </c>
      <c r="BP49" s="8" t="e">
        <f>GETPIVOTDATA("Count of RT Rejected",'25% PVT'!$A$3,"Joint Type","SW","Stamp Number",G49)</f>
        <v>#REF!</v>
      </c>
      <c r="BQ49" s="11" t="e">
        <f t="shared" si="11"/>
        <v>#REF!</v>
      </c>
      <c r="BR49" s="8" t="e">
        <f>GETPIVOTDATA("Count of PT / MT Final",'25% PVT'!$A$3,"Joint Type","SW","Stamp Number",G49)</f>
        <v>#REF!</v>
      </c>
      <c r="BS49" s="11" t="e">
        <f t="shared" si="47"/>
        <v>#REF!</v>
      </c>
      <c r="BT49" s="8" t="e">
        <f>GETPIVOTDATA("Count of Brinnel Complete",'25% PVT'!$A$3,"Joint Type","SW","Stamp Number",G49)</f>
        <v>#REF!</v>
      </c>
      <c r="BU49" s="11" t="e">
        <f t="shared" si="25"/>
        <v>#REF!</v>
      </c>
      <c r="BV49" s="8" t="e">
        <f>GETPIVOTDATA("Count of Weld Number",'25% PVT'!$A$3,"Joint Type","O-Let","Stamp Number",G49)</f>
        <v>#REF!</v>
      </c>
      <c r="BW49" s="8" t="e">
        <f>GETPIVOTDATA("Count of PT / MT Final",'25% PVT'!$A$3,"Joint Type","O-Let","Stamp Number",G49)</f>
        <v>#REF!</v>
      </c>
      <c r="BX49" s="11" t="e">
        <f t="shared" si="26"/>
        <v>#REF!</v>
      </c>
      <c r="BY49" s="8" t="e">
        <f>GETPIVOTDATA("Count of Weld Number",'25% PVT'!$A$3,"Joint Type","Fillet","Stamp Number",G49)</f>
        <v>#REF!</v>
      </c>
      <c r="BZ49" s="8" t="e">
        <f>GETPIVOTDATA("Count of PT / MT Final",'25% PVT'!$A$3,"Joint Type","Fillet","Stamp Number",G49)</f>
        <v>#REF!</v>
      </c>
      <c r="CA49" s="10" t="e">
        <f t="shared" si="27"/>
        <v>#REF!</v>
      </c>
      <c r="CB49" s="87" t="e">
        <f>GETPIVOTDATA("Count of Weld Number",'50% PVT'!$A$3,"Joint Type","BW","Stamp Number",G49)</f>
        <v>#REF!</v>
      </c>
      <c r="CC49" s="8" t="e">
        <f>GETPIVOTDATA("Count of RT DATE",'50% PVT'!$A$3,"Joint Type","BW","Stamp Number",G49)</f>
        <v>#REF!</v>
      </c>
      <c r="CD49" s="8" t="e">
        <f>GETPIVOTDATA("Count of RT Rejected",'50% PVT'!$A$3,"Joint Type","BW","Stamp Number",G49)</f>
        <v>#REF!</v>
      </c>
      <c r="CE49" s="11" t="e">
        <f t="shared" si="12"/>
        <v>#REF!</v>
      </c>
      <c r="CF49" s="8" t="e">
        <f>GETPIVOTDATA("Count of Brinnel Complete",'50% PVT'!$A$3,"Joint Type","BW","Stamp Number",G49)</f>
        <v>#REF!</v>
      </c>
      <c r="CG49" s="8" t="e">
        <f t="shared" si="28"/>
        <v>#REF!</v>
      </c>
      <c r="CH49" s="8" t="e">
        <f>GETPIVOTDATA("Count of Weld Number",'50% PVT'!$A$3,"Joint Type","SW","Stamp Number",G49)</f>
        <v>#REF!</v>
      </c>
      <c r="CI49" s="8" t="e">
        <f>GETPIVOTDATA("Count of RT DATE",'50% PVT'!$A$3,"Joint Type","SW","Stamp Number",G49)</f>
        <v>#REF!</v>
      </c>
      <c r="CJ49" s="8" t="e">
        <f>GETPIVOTDATA("Count of RT Rejected",'50% PVT'!$A$3,"Joint Type","SW","Stamp Number",G49)</f>
        <v>#REF!</v>
      </c>
      <c r="CK49" s="11" t="e">
        <f t="shared" si="13"/>
        <v>#REF!</v>
      </c>
      <c r="CL49" s="8" t="e">
        <f>GETPIVOTDATA("Count of PT / MT Final",'50% PVT'!$A$3,"Joint Type","SW","Stamp Number",G49)</f>
        <v>#REF!</v>
      </c>
      <c r="CM49" s="8" t="e">
        <f t="shared" si="29"/>
        <v>#REF!</v>
      </c>
      <c r="CN49" s="8" t="e">
        <f>GETPIVOTDATA("Count of Brinnel Complete",'50% PVT'!$A$3,"Joint Type","SW","Stamp Number",G49)</f>
        <v>#REF!</v>
      </c>
      <c r="CO49" s="8" t="e">
        <f t="shared" si="30"/>
        <v>#REF!</v>
      </c>
      <c r="CP49" s="8" t="e">
        <f>GETPIVOTDATA("Count of Weld Number",'50% PVT'!$A$3,"Joint Type","O-Let","Stamp Number",G49)</f>
        <v>#REF!</v>
      </c>
      <c r="CQ49" s="8" t="e">
        <f>GETPIVOTDATA("Count of PT / MT Final",'50% PVT'!$A$3,"Joint Type","O-Let","Stamp Number",G49)</f>
        <v>#REF!</v>
      </c>
      <c r="CR49" s="4" t="e">
        <f t="shared" si="31"/>
        <v>#REF!</v>
      </c>
      <c r="CS49" s="8" t="e">
        <f>GETPIVOTDATA("Count of Weld Number",'50% PVT'!$A$3,"Joint Type","Fillet","Stamp Number",G49)</f>
        <v>#REF!</v>
      </c>
      <c r="CT49" s="8" t="e">
        <f>GETPIVOTDATA("Count of PT / MT Final",'50% PVT'!$A$3,"Joint Type","Fillet","Stamp Number",G49)</f>
        <v>#REF!</v>
      </c>
      <c r="CU49" s="78" t="e">
        <f t="shared" si="32"/>
        <v>#REF!</v>
      </c>
      <c r="CV49" s="87" t="e">
        <f>GETPIVOTDATA("Count of Weld Number",'100% PVT'!$A$3,"Joint Type","BW","Stamp Number",G49)</f>
        <v>#REF!</v>
      </c>
      <c r="CW49" s="8" t="e">
        <f>GETPIVOTDATA("Count of RT DATE",'100% PVT'!$A$3,"Joint Type","BW","Stamp Number",G49)</f>
        <v>#REF!</v>
      </c>
      <c r="CX49" s="8" t="e">
        <f>GETPIVOTDATA("Count of RT Rejected",'100% PVT'!$A$3,"Joint Type","BW","Stamp Number",G49)</f>
        <v>#REF!</v>
      </c>
      <c r="CY49" s="11" t="e">
        <f t="shared" si="14"/>
        <v>#REF!</v>
      </c>
      <c r="CZ49" s="8" t="e">
        <f>GETPIVOTDATA("Count of Brinnel Complete",'100% PVT'!$A$3,"Joint Type","BW","Stamp Number",G49)</f>
        <v>#REF!</v>
      </c>
      <c r="DA49" s="11" t="e">
        <f t="shared" si="42"/>
        <v>#REF!</v>
      </c>
      <c r="DB49" s="8" t="e">
        <f>GETPIVOTDATA("Count of Weld Number",'100% PVT'!$A$3,"Joint Type","SW","Stamp Number",G49)</f>
        <v>#REF!</v>
      </c>
      <c r="DC49" s="8" t="e">
        <f>GETPIVOTDATA("Count of RT DATE",'100% PVT'!$A$3,"Joint Type","SW","Stamp Number",G49)</f>
        <v>#REF!</v>
      </c>
      <c r="DD49" s="8" t="e">
        <f>GETPIVOTDATA("Count of RT Rejected",'100% PVT'!$A$3,"Joint Type","SW","Stamp Number",G49)</f>
        <v>#REF!</v>
      </c>
      <c r="DE49" s="11" t="e">
        <f t="shared" si="15"/>
        <v>#REF!</v>
      </c>
      <c r="DF49" s="8" t="e">
        <f>GETPIVOTDATA("Count of PT / MT Final",'100% PVT'!$A$3,"Joint Type","SW","Stamp Number",G49)</f>
        <v>#REF!</v>
      </c>
      <c r="DG49" s="11" t="e">
        <f t="shared" si="43"/>
        <v>#REF!</v>
      </c>
      <c r="DH49" s="8" t="e">
        <f>GETPIVOTDATA("Count of Brinnel Complete",'100% PVT'!$A$3,"Joint Type","SW","Stamp Number",G49)</f>
        <v>#REF!</v>
      </c>
      <c r="DI49" s="11" t="e">
        <f t="shared" si="44"/>
        <v>#REF!</v>
      </c>
      <c r="DJ49" s="8" t="e">
        <f>GETPIVOTDATA("Count of Weld Number",'100% PVT'!$A$3,"Joint Type","O-Let","Stamp Number",G49)</f>
        <v>#REF!</v>
      </c>
      <c r="DK49" s="8" t="e">
        <f>GETPIVOTDATA("Count of PT / MT Final",'100% PVT'!$A$3,"Joint Type","O-Let","Stamp Number",G49)</f>
        <v>#REF!</v>
      </c>
      <c r="DL49" s="11" t="e">
        <f t="shared" si="45"/>
        <v>#REF!</v>
      </c>
      <c r="DM49" s="8" t="e">
        <f>GETPIVOTDATA("Count of Weld Number",'100% PVT'!$A$3,"Joint Type","Fillet","Stamp Number",G49)</f>
        <v>#REF!</v>
      </c>
      <c r="DN49" s="8" t="e">
        <f>GETPIVOTDATA("Count of PT / MT Final",'100% PVT'!$A$3,"Joint Type","Fillet","Stamp Number",G49)</f>
        <v>#REF!</v>
      </c>
      <c r="DO49" s="10" t="e">
        <f t="shared" si="46"/>
        <v>#REF!</v>
      </c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</row>
    <row r="50" spans="1:147" s="34" customFormat="1" ht="12.75" hidden="1" customHeight="1">
      <c r="A50" s="123"/>
      <c r="B50" s="3" t="s">
        <v>32</v>
      </c>
      <c r="C50" s="1"/>
      <c r="D50" s="1" t="str">
        <f t="shared" si="48"/>
        <v>Yes</v>
      </c>
      <c r="E50" s="1"/>
      <c r="F50" s="42">
        <f>'WELDER ROSTER'!H19</f>
        <v>0</v>
      </c>
      <c r="G50" s="99">
        <f>'WELDER ROSTER'!I19</f>
        <v>0</v>
      </c>
      <c r="H50" s="9" t="e">
        <f>GETPIVOTDATA("Count of Weld Number",'5% PVT'!$A$3,"Joint Type","BW","Stamp Number",G50)</f>
        <v>#REF!</v>
      </c>
      <c r="I50" s="8" t="e">
        <f>GETPIVOTDATA("Count of RT DATE",'5% PVT'!$A$4,"Joint Type","BW","Stamp Number",G50)</f>
        <v>#REF!</v>
      </c>
      <c r="J50" s="8" t="e">
        <f>GETPIVOTDATA("Count of RT Rejected",'5% PVT'!$A$4,"Joint Type","BW","Stamp Number",G50)</f>
        <v>#REF!</v>
      </c>
      <c r="K50" s="11" t="e">
        <f t="shared" si="1"/>
        <v>#REF!</v>
      </c>
      <c r="L50" s="8" t="e">
        <f>GETPIVOTDATA("Count of Weld Number",'5% PVT'!$A$3,"Joint Type","Fillet","Stamp Number",G50)</f>
        <v>#REF!</v>
      </c>
      <c r="M50" s="8" t="e">
        <f>GETPIVOTDATA("Count of PT / MT Final",'5% PVT'!$A$3,"Joint Type","Fillet","Stamp Number",G50)</f>
        <v>#REF!</v>
      </c>
      <c r="N50" s="11" t="e">
        <f t="shared" si="38"/>
        <v>#REF!</v>
      </c>
      <c r="O50" s="8" t="e">
        <f>GETPIVOTDATA("Count of Weld Number",'5% PVT'!$A$4,"Joint Type","SW","Stamp Number",G50)</f>
        <v>#REF!</v>
      </c>
      <c r="P50" s="8" t="e">
        <f>GETPIVOTDATA("Count of RT DATE",'5% PVT'!$A$4,"Joint Type","SW","Stamp Number",G50)</f>
        <v>#REF!</v>
      </c>
      <c r="Q50" s="8" t="e">
        <f>GETPIVOTDATA("Count of RT Rejected",'5% PVT'!$A$4,"Joint Type","O-Let","Stamp Number",G50)</f>
        <v>#REF!</v>
      </c>
      <c r="R50" s="11" t="e">
        <f t="shared" si="2"/>
        <v>#REF!</v>
      </c>
      <c r="S50" s="8" t="e">
        <f>GETPIVOTDATA("Count of PT / MT Final",'5% PVT'!$A$3,"Joint Type","SW","Stamp Number",G50)</f>
        <v>#REF!</v>
      </c>
      <c r="T50" s="11" t="e">
        <f t="shared" si="39"/>
        <v>#REF!</v>
      </c>
      <c r="U50" s="8" t="e">
        <f>GETPIVOTDATA("Count of Weld Number",'5% PVT'!$A$3,"Joint Type","O-Let","Stamp Number",G50)</f>
        <v>#REF!</v>
      </c>
      <c r="V50" s="8" t="e">
        <f>GETPIVOTDATA("Count of PT / MT Final",'5% PVT'!$A$3,"Joint Type","O-Let","Stamp Number",G50)</f>
        <v>#REF!</v>
      </c>
      <c r="W50" s="10" t="e">
        <f t="shared" si="40"/>
        <v>#REF!</v>
      </c>
      <c r="X50" s="87" t="e">
        <f>GETPIVOTDATA("Count of Weld Number",'10% PVT'!$A$3,"Joint Type","BW","Stamp Number",G50)</f>
        <v>#REF!</v>
      </c>
      <c r="Y50" s="8" t="e">
        <f>GETPIVOTDATA("Count of RT DATE",'10% PVT'!$A$3,"Joint Type","BW","Stamp Number",G50)</f>
        <v>#REF!</v>
      </c>
      <c r="Z50" s="8" t="e">
        <f>GETPIVOTDATA("Count of RT Rejected",'10% PVT'!$A$3,"Joint Type","BW","Stamp Number",G50)</f>
        <v>#REF!</v>
      </c>
      <c r="AA50" s="4" t="e">
        <f t="shared" si="3"/>
        <v>#REF!</v>
      </c>
      <c r="AB50" s="8" t="e">
        <f>GETPIVOTDATA("Count of Weld Number",'10% PVT'!$A$3,"Joint Type","Fillet","Stamp Number",G50)</f>
        <v>#REF!</v>
      </c>
      <c r="AC50" s="8" t="e">
        <f>GETPIVOTDATA("Count of PT / MT Final",'10% PVT'!$A$3,"Joint Type","Fillet","Stamp Number",G50)</f>
        <v>#REF!</v>
      </c>
      <c r="AD50" s="4" t="e">
        <f t="shared" si="4"/>
        <v>#REF!</v>
      </c>
      <c r="AE50" s="8" t="e">
        <f>GETPIVOTDATA("Count of Weld Number",'10% PVT'!$A$4,"Joint Type","SW","Stamp Number",G50)</f>
        <v>#REF!</v>
      </c>
      <c r="AF50" s="8" t="e">
        <f>GETPIVOTDATA("Count of RT DATE",'10% PVT'!$A$3,"Joint Type","SW","Stamp Number",G50)</f>
        <v>#REF!</v>
      </c>
      <c r="AG50" s="8" t="e">
        <f>GETPIVOTDATA("Count of RT Rejected",'10% PVT'!$A$3,"Joint Type","SW","Stamp Number",G50)</f>
        <v>#REF!</v>
      </c>
      <c r="AH50" s="4" t="e">
        <f t="shared" si="5"/>
        <v>#REF!</v>
      </c>
      <c r="AI50" s="8" t="e">
        <f>GETPIVOTDATA("Count of PT / MT Final",'10% PVT'!$A$3,"Joint Type","SW","Stamp Number",G50)</f>
        <v>#REF!</v>
      </c>
      <c r="AJ50" s="4" t="e">
        <f t="shared" si="6"/>
        <v>#REF!</v>
      </c>
      <c r="AK50" s="8" t="e">
        <f>GETPIVOTDATA("Count of Weld Number",'10% PVT'!$A$3,"Joint Type","O-Let","Stamp Number",G50)</f>
        <v>#REF!</v>
      </c>
      <c r="AL50" s="8" t="e">
        <f>GETPIVOTDATA("Count of PT / MT Final",'10% PVT'!$A$3,"Joint Type","O-Let","Stamp Number",G50)</f>
        <v>#REF!</v>
      </c>
      <c r="AM50" s="78" t="e">
        <f t="shared" si="7"/>
        <v>#REF!</v>
      </c>
      <c r="AN50" s="87" t="e">
        <f>GETPIVOTDATA("Count of Weld Number",'20% PVT'!$A$3,"Joint Type","BW","Stamp Number",G50)</f>
        <v>#REF!</v>
      </c>
      <c r="AO50" s="8" t="e">
        <f>GETPIVOTDATA("Count of RT DATE",'20% PVT'!$A$3,"Joint Type","BW","Stamp Number",G50)</f>
        <v>#REF!</v>
      </c>
      <c r="AP50" s="8" t="e">
        <f>GETPIVOTDATA("Count of RT Rejected",'20% PVT'!$A$3,"Joint Type","BW","Stamp Number",G50)</f>
        <v>#REF!</v>
      </c>
      <c r="AQ50" s="4" t="e">
        <f t="shared" si="8"/>
        <v>#REF!</v>
      </c>
      <c r="AR50" s="8" t="e">
        <f>GETPIVOTDATA("Count of Brinnel Complete",'20% PVT'!$A$3,"Joint Type","BW","Stamp Number",G50)</f>
        <v>#REF!</v>
      </c>
      <c r="AS50" s="4" t="e">
        <f t="shared" si="19"/>
        <v>#REF!</v>
      </c>
      <c r="AT50" s="8" t="e">
        <f>GETPIVOTDATA("Count of Weld Number",'20% PVT'!$A$3,"Joint Type","SW","Stamp Number",G50)</f>
        <v>#REF!</v>
      </c>
      <c r="AU50" s="8" t="e">
        <f>GETPIVOTDATA("Count of RT DATE",'20% PVT'!$A$3,"Joint Type","SW","Stamp Number",G50)</f>
        <v>#REF!</v>
      </c>
      <c r="AV50" s="8" t="e">
        <f>GETPIVOTDATA("Count of RT Rejected",'20% PVT'!$A$3,"Joint Type","SW","Stamp Number",G50)</f>
        <v>#REF!</v>
      </c>
      <c r="AW50" s="4" t="e">
        <f t="shared" si="9"/>
        <v>#REF!</v>
      </c>
      <c r="AX50" s="8" t="e">
        <f>GETPIVOTDATA("Count of PT / MT Final",'20% PVT'!$A$3,"Joint Type","SW","Stamp Number",G50)</f>
        <v>#REF!</v>
      </c>
      <c r="AY50" s="4" t="e">
        <f t="shared" si="20"/>
        <v>#REF!</v>
      </c>
      <c r="AZ50" s="8" t="e">
        <f>GETPIVOTDATA("Count of Brinnel Complete",'20% PVT'!$A$3,"Joint Type","SW","Stamp Number",G50)</f>
        <v>#REF!</v>
      </c>
      <c r="BA50" s="4" t="e">
        <f t="shared" si="21"/>
        <v>#REF!</v>
      </c>
      <c r="BB50" s="8" t="e">
        <f>GETPIVOTDATA("Count of Weld Number",'20% PVT'!$A$3,"Joint Type","O-Let","Stamp Number",G50)</f>
        <v>#REF!</v>
      </c>
      <c r="BC50" s="8" t="e">
        <f>GETPIVOTDATA("Count of PT / MT Final",'20% PVT'!$A$3,"Joint Type","O-Let","Stamp Number",G50)</f>
        <v>#REF!</v>
      </c>
      <c r="BD50" s="4" t="e">
        <f t="shared" si="22"/>
        <v>#REF!</v>
      </c>
      <c r="BE50" s="8" t="e">
        <f>GETPIVOTDATA("Count of Weld Number",'20% PVT'!$A$3,"Joint Type","Fillet","Stamp Number",G50)</f>
        <v>#REF!</v>
      </c>
      <c r="BF50" s="8" t="e">
        <f>GETPIVOTDATA("Count of PT / MT Final",'20% PVT'!$A$3,"Joint Type","Fillet","Stamp Number",G50)</f>
        <v>#REF!</v>
      </c>
      <c r="BG50" s="78" t="e">
        <f t="shared" si="23"/>
        <v>#REF!</v>
      </c>
      <c r="BH50" s="87" t="e">
        <f>GETPIVOTDATA("Count of Weld Number",'25% PVT'!$A$3,"Joint Type","BW","Stamp Number",G50)</f>
        <v>#REF!</v>
      </c>
      <c r="BI50" s="8" t="e">
        <f>GETPIVOTDATA("Count of RT DATE",'25% PVT'!$A$3,"Joint Type","BW","Stamp Number",G50)</f>
        <v>#REF!</v>
      </c>
      <c r="BJ50" s="8" t="e">
        <f>GETPIVOTDATA("Count of RT Rejected",'25% PVT'!$A$3,"Joint Type","BW","Stamp Number",G50)</f>
        <v>#REF!</v>
      </c>
      <c r="BK50" s="11" t="e">
        <f t="shared" si="10"/>
        <v>#REF!</v>
      </c>
      <c r="BL50" s="8" t="e">
        <f>GETPIVOTDATA("Count of Brinnel Complete",'25% PVT'!$A$3,"Joint Type","BW","Stamp Number",G50)</f>
        <v>#REF!</v>
      </c>
      <c r="BM50" s="11" t="e">
        <f t="shared" si="41"/>
        <v>#REF!</v>
      </c>
      <c r="BN50" s="8" t="e">
        <f>GETPIVOTDATA("Count of Weld Number",'25% PVT'!$A$3,"Joint Type","SW","Stamp Number",G50)</f>
        <v>#REF!</v>
      </c>
      <c r="BO50" s="8" t="e">
        <f>GETPIVOTDATA("Count of RT DATE",'25% PVT'!$A$3,"Joint Type","SW","Stamp Number",G50)</f>
        <v>#REF!</v>
      </c>
      <c r="BP50" s="8" t="e">
        <f>GETPIVOTDATA("Count of RT Rejected",'25% PVT'!$A$3,"Joint Type","SW","Stamp Number",G50)</f>
        <v>#REF!</v>
      </c>
      <c r="BQ50" s="11" t="e">
        <f t="shared" si="11"/>
        <v>#REF!</v>
      </c>
      <c r="BR50" s="8" t="e">
        <f>GETPIVOTDATA("Count of PT / MT Final",'25% PVT'!$A$3,"Joint Type","SW","Stamp Number",G50)</f>
        <v>#REF!</v>
      </c>
      <c r="BS50" s="11" t="e">
        <f t="shared" si="47"/>
        <v>#REF!</v>
      </c>
      <c r="BT50" s="8" t="e">
        <f>GETPIVOTDATA("Count of Brinnel Complete",'25% PVT'!$A$3,"Joint Type","SW","Stamp Number",G50)</f>
        <v>#REF!</v>
      </c>
      <c r="BU50" s="11" t="e">
        <f t="shared" si="25"/>
        <v>#REF!</v>
      </c>
      <c r="BV50" s="8" t="e">
        <f>GETPIVOTDATA("Count of Weld Number",'25% PVT'!$A$3,"Joint Type","O-Let","Stamp Number",G50)</f>
        <v>#REF!</v>
      </c>
      <c r="BW50" s="8" t="e">
        <f>GETPIVOTDATA("Count of PT / MT Final",'25% PVT'!$A$3,"Joint Type","O-Let","Stamp Number",G50)</f>
        <v>#REF!</v>
      </c>
      <c r="BX50" s="11" t="e">
        <f t="shared" si="26"/>
        <v>#REF!</v>
      </c>
      <c r="BY50" s="8" t="e">
        <f>GETPIVOTDATA("Count of Weld Number",'25% PVT'!$A$3,"Joint Type","Fillet","Stamp Number",G50)</f>
        <v>#REF!</v>
      </c>
      <c r="BZ50" s="8" t="e">
        <f>GETPIVOTDATA("Count of PT / MT Final",'25% PVT'!$A$3,"Joint Type","Fillet","Stamp Number",G50)</f>
        <v>#REF!</v>
      </c>
      <c r="CA50" s="10" t="e">
        <f t="shared" si="27"/>
        <v>#REF!</v>
      </c>
      <c r="CB50" s="87" t="e">
        <f>GETPIVOTDATA("Count of Weld Number",'50% PVT'!$A$3,"Joint Type","BW","Stamp Number",G50)</f>
        <v>#REF!</v>
      </c>
      <c r="CC50" s="8" t="e">
        <f>GETPIVOTDATA("Count of RT DATE",'50% PVT'!$A$3,"Joint Type","BW","Stamp Number",G50)</f>
        <v>#REF!</v>
      </c>
      <c r="CD50" s="8" t="e">
        <f>GETPIVOTDATA("Count of RT Rejected",'50% PVT'!$A$3,"Joint Type","BW","Stamp Number",G50)</f>
        <v>#REF!</v>
      </c>
      <c r="CE50" s="11" t="e">
        <f t="shared" si="12"/>
        <v>#REF!</v>
      </c>
      <c r="CF50" s="8" t="e">
        <f>GETPIVOTDATA("Count of Brinnel Complete",'50% PVT'!$A$3,"Joint Type","BW","Stamp Number",G50)</f>
        <v>#REF!</v>
      </c>
      <c r="CG50" s="8" t="e">
        <f t="shared" si="28"/>
        <v>#REF!</v>
      </c>
      <c r="CH50" s="8" t="e">
        <f>GETPIVOTDATA("Count of Weld Number",'50% PVT'!$A$3,"Joint Type","SW","Stamp Number",G50)</f>
        <v>#REF!</v>
      </c>
      <c r="CI50" s="8" t="e">
        <f>GETPIVOTDATA("Count of RT DATE",'50% PVT'!$A$3,"Joint Type","SW","Stamp Number",G50)</f>
        <v>#REF!</v>
      </c>
      <c r="CJ50" s="8" t="e">
        <f>GETPIVOTDATA("Count of RT Rejected",'50% PVT'!$A$3,"Joint Type","SW","Stamp Number",G50)</f>
        <v>#REF!</v>
      </c>
      <c r="CK50" s="11" t="e">
        <f t="shared" si="13"/>
        <v>#REF!</v>
      </c>
      <c r="CL50" s="8" t="e">
        <f>GETPIVOTDATA("Count of PT / MT Final",'50% PVT'!$A$3,"Joint Type","SW","Stamp Number",G50)</f>
        <v>#REF!</v>
      </c>
      <c r="CM50" s="8" t="e">
        <f t="shared" si="29"/>
        <v>#REF!</v>
      </c>
      <c r="CN50" s="8" t="e">
        <f>GETPIVOTDATA("Count of Brinnel Complete",'50% PVT'!$A$3,"Joint Type","SW","Stamp Number",G50)</f>
        <v>#REF!</v>
      </c>
      <c r="CO50" s="8" t="e">
        <f t="shared" si="30"/>
        <v>#REF!</v>
      </c>
      <c r="CP50" s="8" t="e">
        <f>GETPIVOTDATA("Count of Weld Number",'50% PVT'!$A$3,"Joint Type","O-Let","Stamp Number",G50)</f>
        <v>#REF!</v>
      </c>
      <c r="CQ50" s="8" t="e">
        <f>GETPIVOTDATA("Count of PT / MT Final",'50% PVT'!$A$3,"Joint Type","O-Let","Stamp Number",G50)</f>
        <v>#REF!</v>
      </c>
      <c r="CR50" s="4" t="e">
        <f t="shared" si="31"/>
        <v>#REF!</v>
      </c>
      <c r="CS50" s="8" t="e">
        <f>GETPIVOTDATA("Count of Weld Number",'50% PVT'!$A$3,"Joint Type","Fillet","Stamp Number",G50)</f>
        <v>#REF!</v>
      </c>
      <c r="CT50" s="8" t="e">
        <f>GETPIVOTDATA("Count of PT / MT Final",'50% PVT'!$A$3,"Joint Type","Fillet","Stamp Number",G50)</f>
        <v>#REF!</v>
      </c>
      <c r="CU50" s="78" t="e">
        <f t="shared" si="32"/>
        <v>#REF!</v>
      </c>
      <c r="CV50" s="87" t="e">
        <f>GETPIVOTDATA("Count of Weld Number",'100% PVT'!$A$3,"Joint Type","BW","Stamp Number",G50)</f>
        <v>#REF!</v>
      </c>
      <c r="CW50" s="8" t="e">
        <f>GETPIVOTDATA("Count of RT DATE",'100% PVT'!$A$3,"Joint Type","BW","Stamp Number",G50)</f>
        <v>#REF!</v>
      </c>
      <c r="CX50" s="8" t="e">
        <f>GETPIVOTDATA("Count of RT Rejected",'100% PVT'!$A$3,"Joint Type","BW","Stamp Number",G50)</f>
        <v>#REF!</v>
      </c>
      <c r="CY50" s="11" t="e">
        <f t="shared" si="14"/>
        <v>#REF!</v>
      </c>
      <c r="CZ50" s="8" t="e">
        <f>GETPIVOTDATA("Count of Brinnel Complete",'100% PVT'!$A$3,"Joint Type","BW","Stamp Number",G50)</f>
        <v>#REF!</v>
      </c>
      <c r="DA50" s="11" t="e">
        <f t="shared" si="42"/>
        <v>#REF!</v>
      </c>
      <c r="DB50" s="8" t="e">
        <f>GETPIVOTDATA("Count of Weld Number",'100% PVT'!$A$3,"Joint Type","SW","Stamp Number",G50)</f>
        <v>#REF!</v>
      </c>
      <c r="DC50" s="8" t="e">
        <f>GETPIVOTDATA("Count of RT DATE",'100% PVT'!$A$3,"Joint Type","SW","Stamp Number",G50)</f>
        <v>#REF!</v>
      </c>
      <c r="DD50" s="8" t="e">
        <f>GETPIVOTDATA("Count of RT Rejected",'100% PVT'!$A$3,"Joint Type","SW","Stamp Number",G50)</f>
        <v>#REF!</v>
      </c>
      <c r="DE50" s="11" t="e">
        <f t="shared" si="15"/>
        <v>#REF!</v>
      </c>
      <c r="DF50" s="8" t="e">
        <f>GETPIVOTDATA("Count of PT / MT Final",'100% PVT'!$A$3,"Joint Type","SW","Stamp Number",G50)</f>
        <v>#REF!</v>
      </c>
      <c r="DG50" s="11" t="e">
        <f t="shared" si="43"/>
        <v>#REF!</v>
      </c>
      <c r="DH50" s="8" t="e">
        <f>GETPIVOTDATA("Count of Brinnel Complete",'100% PVT'!$A$3,"Joint Type","SW","Stamp Number",G50)</f>
        <v>#REF!</v>
      </c>
      <c r="DI50" s="11" t="e">
        <f t="shared" si="44"/>
        <v>#REF!</v>
      </c>
      <c r="DJ50" s="8" t="e">
        <f>GETPIVOTDATA("Count of Weld Number",'100% PVT'!$A$3,"Joint Type","O-Let","Stamp Number",G50)</f>
        <v>#REF!</v>
      </c>
      <c r="DK50" s="8" t="e">
        <f>GETPIVOTDATA("Count of PT / MT Final",'100% PVT'!$A$3,"Joint Type","O-Let","Stamp Number",G50)</f>
        <v>#REF!</v>
      </c>
      <c r="DL50" s="11" t="e">
        <f t="shared" si="45"/>
        <v>#REF!</v>
      </c>
      <c r="DM50" s="8" t="e">
        <f>GETPIVOTDATA("Count of Weld Number",'100% PVT'!$A$3,"Joint Type","Fillet","Stamp Number",G50)</f>
        <v>#REF!</v>
      </c>
      <c r="DN50" s="8" t="e">
        <f>GETPIVOTDATA("Count of PT / MT Final",'100% PVT'!$A$3,"Joint Type","Fillet","Stamp Number",G50)</f>
        <v>#REF!</v>
      </c>
      <c r="DO50" s="10" t="e">
        <f t="shared" si="46"/>
        <v>#REF!</v>
      </c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</row>
    <row r="51" spans="1:147" s="34" customFormat="1" ht="12.75" hidden="1" customHeight="1">
      <c r="A51" s="129"/>
      <c r="B51" s="5" t="s">
        <v>31</v>
      </c>
      <c r="C51" s="6"/>
      <c r="D51" s="1" t="str">
        <f t="shared" si="48"/>
        <v>Yes</v>
      </c>
      <c r="E51" s="6"/>
      <c r="F51" s="42">
        <f>'WELDER ROSTER'!B15</f>
        <v>0</v>
      </c>
      <c r="G51" s="99">
        <f>'WELDER ROSTER'!C15</f>
        <v>0</v>
      </c>
      <c r="H51" s="9" t="e">
        <f>GETPIVOTDATA("Count of Weld Number",'5% PVT'!$A$3,"Joint Type","BW","Stamp Number",G51)</f>
        <v>#REF!</v>
      </c>
      <c r="I51" s="8" t="e">
        <f>GETPIVOTDATA("Count of RT DATE",'5% PVT'!$A$4,"Joint Type","BW","Stamp Number",G51)</f>
        <v>#REF!</v>
      </c>
      <c r="J51" s="8" t="e">
        <f>GETPIVOTDATA("Count of RT Rejected",'5% PVT'!$A$4,"Joint Type","BW","Stamp Number",G51)</f>
        <v>#REF!</v>
      </c>
      <c r="K51" s="11" t="e">
        <f t="shared" si="1"/>
        <v>#REF!</v>
      </c>
      <c r="L51" s="8" t="e">
        <f>GETPIVOTDATA("Count of Weld Number",'5% PVT'!$A$3,"Joint Type","Fillet","Stamp Number",G51)</f>
        <v>#REF!</v>
      </c>
      <c r="M51" s="8" t="e">
        <f>GETPIVOTDATA("Count of PT / MT Final",'5% PVT'!$A$3,"Joint Type","Fillet","Stamp Number",G51)</f>
        <v>#REF!</v>
      </c>
      <c r="N51" s="11" t="e">
        <f t="shared" si="38"/>
        <v>#REF!</v>
      </c>
      <c r="O51" s="8" t="e">
        <f>GETPIVOTDATA("Count of Weld Number",'5% PVT'!$A$4,"Joint Type","SW","Stamp Number",G51)</f>
        <v>#REF!</v>
      </c>
      <c r="P51" s="8" t="e">
        <f>GETPIVOTDATA("Count of RT DATE",'5% PVT'!$A$4,"Joint Type","SW","Stamp Number",G51)</f>
        <v>#REF!</v>
      </c>
      <c r="Q51" s="8" t="e">
        <f>GETPIVOTDATA("Count of RT Rejected",'5% PVT'!$A$4,"Joint Type","O-Let","Stamp Number",G51)</f>
        <v>#REF!</v>
      </c>
      <c r="R51" s="11" t="e">
        <f t="shared" si="2"/>
        <v>#REF!</v>
      </c>
      <c r="S51" s="8" t="e">
        <f>GETPIVOTDATA("Count of PT / MT Final",'5% PVT'!$A$3,"Joint Type","SW","Stamp Number",G51)</f>
        <v>#REF!</v>
      </c>
      <c r="T51" s="11" t="e">
        <f t="shared" si="39"/>
        <v>#REF!</v>
      </c>
      <c r="U51" s="8" t="e">
        <f>GETPIVOTDATA("Count of Weld Number",'5% PVT'!$A$3,"Joint Type","O-Let","Stamp Number",G51)</f>
        <v>#REF!</v>
      </c>
      <c r="V51" s="8" t="e">
        <f>GETPIVOTDATA("Count of PT / MT Final",'5% PVT'!$A$3,"Joint Type","O-Let","Stamp Number",G51)</f>
        <v>#REF!</v>
      </c>
      <c r="W51" s="10" t="e">
        <f t="shared" si="40"/>
        <v>#REF!</v>
      </c>
      <c r="X51" s="87" t="e">
        <f>GETPIVOTDATA("Count of Weld Number",'10% PVT'!$A$3,"Joint Type","BW","Stamp Number",G51)</f>
        <v>#REF!</v>
      </c>
      <c r="Y51" s="8" t="e">
        <f>GETPIVOTDATA("Count of RT DATE",'10% PVT'!$A$3,"Joint Type","BW","Stamp Number",G51)</f>
        <v>#REF!</v>
      </c>
      <c r="Z51" s="8" t="e">
        <f>GETPIVOTDATA("Count of RT Rejected",'10% PVT'!$A$3,"Joint Type","BW","Stamp Number",G51)</f>
        <v>#REF!</v>
      </c>
      <c r="AA51" s="4" t="e">
        <f t="shared" si="3"/>
        <v>#REF!</v>
      </c>
      <c r="AB51" s="8" t="e">
        <f>GETPIVOTDATA("Count of Weld Number",'10% PVT'!$A$3,"Joint Type","Fillet","Stamp Number",G51)</f>
        <v>#REF!</v>
      </c>
      <c r="AC51" s="8" t="e">
        <f>GETPIVOTDATA("Count of PT / MT Final",'10% PVT'!$A$3,"Joint Type","Fillet","Stamp Number",G51)</f>
        <v>#REF!</v>
      </c>
      <c r="AD51" s="4" t="e">
        <f t="shared" si="4"/>
        <v>#REF!</v>
      </c>
      <c r="AE51" s="8" t="e">
        <f>GETPIVOTDATA("Count of Weld Number",'10% PVT'!$A$4,"Joint Type","SW","Stamp Number",G51)</f>
        <v>#REF!</v>
      </c>
      <c r="AF51" s="8" t="e">
        <f>GETPIVOTDATA("Count of RT DATE",'10% PVT'!$A$3,"Joint Type","SW","Stamp Number",G51)</f>
        <v>#REF!</v>
      </c>
      <c r="AG51" s="8" t="e">
        <f>GETPIVOTDATA("Count of RT Rejected",'10% PVT'!$A$3,"Joint Type","SW","Stamp Number",G51)</f>
        <v>#REF!</v>
      </c>
      <c r="AH51" s="4" t="e">
        <f t="shared" si="5"/>
        <v>#REF!</v>
      </c>
      <c r="AI51" s="8" t="e">
        <f>GETPIVOTDATA("Count of PT / MT Final",'10% PVT'!$A$3,"Joint Type","SW","Stamp Number",G51)</f>
        <v>#REF!</v>
      </c>
      <c r="AJ51" s="4" t="e">
        <f t="shared" si="6"/>
        <v>#REF!</v>
      </c>
      <c r="AK51" s="8" t="e">
        <f>GETPIVOTDATA("Count of Weld Number",'10% PVT'!$A$3,"Joint Type","O-Let","Stamp Number",G51)</f>
        <v>#REF!</v>
      </c>
      <c r="AL51" s="8" t="e">
        <f>GETPIVOTDATA("Count of PT / MT Final",'10% PVT'!$A$3,"Joint Type","O-Let","Stamp Number",G51)</f>
        <v>#REF!</v>
      </c>
      <c r="AM51" s="78" t="e">
        <f t="shared" si="7"/>
        <v>#REF!</v>
      </c>
      <c r="AN51" s="87" t="e">
        <f>GETPIVOTDATA("Count of Weld Number",'20% PVT'!$A$3,"Joint Type","BW","Stamp Number",G51)</f>
        <v>#REF!</v>
      </c>
      <c r="AO51" s="8" t="e">
        <f>GETPIVOTDATA("Count of RT DATE",'20% PVT'!$A$3,"Joint Type","BW","Stamp Number",G51)</f>
        <v>#REF!</v>
      </c>
      <c r="AP51" s="8" t="e">
        <f>GETPIVOTDATA("Count of RT Rejected",'20% PVT'!$A$3,"Joint Type","BW","Stamp Number",G51)</f>
        <v>#REF!</v>
      </c>
      <c r="AQ51" s="4" t="e">
        <f t="shared" si="8"/>
        <v>#REF!</v>
      </c>
      <c r="AR51" s="8" t="e">
        <f>GETPIVOTDATA("Count of Brinnel Complete",'20% PVT'!$A$3,"Joint Type","BW","Stamp Number",G51)</f>
        <v>#REF!</v>
      </c>
      <c r="AS51" s="4" t="e">
        <f t="shared" si="19"/>
        <v>#REF!</v>
      </c>
      <c r="AT51" s="8" t="e">
        <f>GETPIVOTDATA("Count of Weld Number",'20% PVT'!$A$3,"Joint Type","SW","Stamp Number",G51)</f>
        <v>#REF!</v>
      </c>
      <c r="AU51" s="8" t="e">
        <f>GETPIVOTDATA("Count of RT DATE",'20% PVT'!$A$3,"Joint Type","SW","Stamp Number",G51)</f>
        <v>#REF!</v>
      </c>
      <c r="AV51" s="8" t="e">
        <f>GETPIVOTDATA("Count of RT Rejected",'20% PVT'!$A$3,"Joint Type","SW","Stamp Number",G51)</f>
        <v>#REF!</v>
      </c>
      <c r="AW51" s="4" t="e">
        <f t="shared" si="9"/>
        <v>#REF!</v>
      </c>
      <c r="AX51" s="8" t="e">
        <f>GETPIVOTDATA("Count of PT / MT Final",'20% PVT'!$A$3,"Joint Type","SW","Stamp Number",G51)</f>
        <v>#REF!</v>
      </c>
      <c r="AY51" s="4" t="e">
        <f t="shared" si="20"/>
        <v>#REF!</v>
      </c>
      <c r="AZ51" s="8" t="e">
        <f>GETPIVOTDATA("Count of Brinnel Complete",'20% PVT'!$A$3,"Joint Type","SW","Stamp Number",G51)</f>
        <v>#REF!</v>
      </c>
      <c r="BA51" s="4" t="e">
        <f t="shared" si="21"/>
        <v>#REF!</v>
      </c>
      <c r="BB51" s="8" t="e">
        <f>GETPIVOTDATA("Count of Weld Number",'20% PVT'!$A$3,"Joint Type","O-Let","Stamp Number",G51)</f>
        <v>#REF!</v>
      </c>
      <c r="BC51" s="8" t="e">
        <f>GETPIVOTDATA("Count of PT / MT Final",'20% PVT'!$A$3,"Joint Type","O-Let","Stamp Number",G51)</f>
        <v>#REF!</v>
      </c>
      <c r="BD51" s="4" t="e">
        <f t="shared" si="22"/>
        <v>#REF!</v>
      </c>
      <c r="BE51" s="8" t="e">
        <f>GETPIVOTDATA("Count of Weld Number",'20% PVT'!$A$3,"Joint Type","Fillet","Stamp Number",G51)</f>
        <v>#REF!</v>
      </c>
      <c r="BF51" s="8" t="e">
        <f>GETPIVOTDATA("Count of PT / MT Final",'20% PVT'!$A$3,"Joint Type","Fillet","Stamp Number",G51)</f>
        <v>#REF!</v>
      </c>
      <c r="BG51" s="78" t="e">
        <f t="shared" si="23"/>
        <v>#REF!</v>
      </c>
      <c r="BH51" s="87" t="e">
        <f>GETPIVOTDATA("Count of Weld Number",'25% PVT'!$A$3,"Joint Type","BW","Stamp Number",G51)</f>
        <v>#REF!</v>
      </c>
      <c r="BI51" s="8" t="e">
        <f>GETPIVOTDATA("Count of RT DATE",'25% PVT'!$A$3,"Joint Type","BW","Stamp Number",G51)</f>
        <v>#REF!</v>
      </c>
      <c r="BJ51" s="8" t="e">
        <f>GETPIVOTDATA("Count of RT Rejected",'25% PVT'!$A$3,"Joint Type","BW","Stamp Number",G51)</f>
        <v>#REF!</v>
      </c>
      <c r="BK51" s="11" t="e">
        <f t="shared" si="10"/>
        <v>#REF!</v>
      </c>
      <c r="BL51" s="8" t="e">
        <f>GETPIVOTDATA("Count of Brinnel Complete",'25% PVT'!$A$3,"Joint Type","BW","Stamp Number",G51)</f>
        <v>#REF!</v>
      </c>
      <c r="BM51" s="11" t="e">
        <f t="shared" si="41"/>
        <v>#REF!</v>
      </c>
      <c r="BN51" s="8" t="e">
        <f>GETPIVOTDATA("Count of Weld Number",'25% PVT'!$A$3,"Joint Type","SW","Stamp Number",G51)</f>
        <v>#REF!</v>
      </c>
      <c r="BO51" s="8" t="e">
        <f>GETPIVOTDATA("Count of RT DATE",'25% PVT'!$A$3,"Joint Type","SW","Stamp Number",G51)</f>
        <v>#REF!</v>
      </c>
      <c r="BP51" s="8" t="e">
        <f>GETPIVOTDATA("Count of RT Rejected",'25% PVT'!$A$3,"Joint Type","SW","Stamp Number",G51)</f>
        <v>#REF!</v>
      </c>
      <c r="BQ51" s="11" t="e">
        <f t="shared" si="11"/>
        <v>#REF!</v>
      </c>
      <c r="BR51" s="8" t="e">
        <f>GETPIVOTDATA("Count of PT / MT Final",'25% PVT'!$A$3,"Joint Type","SW","Stamp Number",G51)</f>
        <v>#REF!</v>
      </c>
      <c r="BS51" s="11" t="e">
        <f t="shared" si="47"/>
        <v>#REF!</v>
      </c>
      <c r="BT51" s="8" t="e">
        <f>GETPIVOTDATA("Count of Brinnel Complete",'25% PVT'!$A$3,"Joint Type","SW","Stamp Number",G51)</f>
        <v>#REF!</v>
      </c>
      <c r="BU51" s="11" t="e">
        <f t="shared" si="25"/>
        <v>#REF!</v>
      </c>
      <c r="BV51" s="8" t="e">
        <f>GETPIVOTDATA("Count of Weld Number",'25% PVT'!$A$3,"Joint Type","O-Let","Stamp Number",G51)</f>
        <v>#REF!</v>
      </c>
      <c r="BW51" s="8" t="e">
        <f>GETPIVOTDATA("Count of PT / MT Final",'25% PVT'!$A$3,"Joint Type","O-Let","Stamp Number",G51)</f>
        <v>#REF!</v>
      </c>
      <c r="BX51" s="11" t="e">
        <f t="shared" si="26"/>
        <v>#REF!</v>
      </c>
      <c r="BY51" s="8" t="e">
        <f>GETPIVOTDATA("Count of Weld Number",'25% PVT'!$A$3,"Joint Type","Fillet","Stamp Number",G51)</f>
        <v>#REF!</v>
      </c>
      <c r="BZ51" s="8" t="e">
        <f>GETPIVOTDATA("Count of PT / MT Final",'25% PVT'!$A$3,"Joint Type","Fillet","Stamp Number",G51)</f>
        <v>#REF!</v>
      </c>
      <c r="CA51" s="10" t="e">
        <f t="shared" si="27"/>
        <v>#REF!</v>
      </c>
      <c r="CB51" s="87" t="e">
        <f>GETPIVOTDATA("Count of Weld Number",'50% PVT'!$A$3,"Joint Type","BW","Stamp Number",G51)</f>
        <v>#REF!</v>
      </c>
      <c r="CC51" s="8" t="e">
        <f>GETPIVOTDATA("Count of RT DATE",'50% PVT'!$A$3,"Joint Type","BW","Stamp Number",G51)</f>
        <v>#REF!</v>
      </c>
      <c r="CD51" s="8" t="e">
        <f>GETPIVOTDATA("Count of RT Rejected",'50% PVT'!$A$3,"Joint Type","BW","Stamp Number",G51)</f>
        <v>#REF!</v>
      </c>
      <c r="CE51" s="11" t="e">
        <f t="shared" si="12"/>
        <v>#REF!</v>
      </c>
      <c r="CF51" s="8" t="e">
        <f>GETPIVOTDATA("Count of Brinnel Complete",'50% PVT'!$A$3,"Joint Type","BW","Stamp Number",G51)</f>
        <v>#REF!</v>
      </c>
      <c r="CG51" s="8" t="e">
        <f t="shared" si="28"/>
        <v>#REF!</v>
      </c>
      <c r="CH51" s="8" t="e">
        <f>GETPIVOTDATA("Count of Weld Number",'50% PVT'!$A$3,"Joint Type","SW","Stamp Number",G51)</f>
        <v>#REF!</v>
      </c>
      <c r="CI51" s="8" t="e">
        <f>GETPIVOTDATA("Count of RT DATE",'50% PVT'!$A$3,"Joint Type","SW","Stamp Number",G51)</f>
        <v>#REF!</v>
      </c>
      <c r="CJ51" s="8" t="e">
        <f>GETPIVOTDATA("Count of RT Rejected",'50% PVT'!$A$3,"Joint Type","SW","Stamp Number",G51)</f>
        <v>#REF!</v>
      </c>
      <c r="CK51" s="11" t="e">
        <f t="shared" si="13"/>
        <v>#REF!</v>
      </c>
      <c r="CL51" s="8" t="e">
        <f>GETPIVOTDATA("Count of PT / MT Final",'50% PVT'!$A$3,"Joint Type","SW","Stamp Number",G51)</f>
        <v>#REF!</v>
      </c>
      <c r="CM51" s="8" t="e">
        <f t="shared" si="29"/>
        <v>#REF!</v>
      </c>
      <c r="CN51" s="8" t="e">
        <f>GETPIVOTDATA("Count of Brinnel Complete",'50% PVT'!$A$3,"Joint Type","SW","Stamp Number",G51)</f>
        <v>#REF!</v>
      </c>
      <c r="CO51" s="8" t="e">
        <f t="shared" si="30"/>
        <v>#REF!</v>
      </c>
      <c r="CP51" s="8" t="e">
        <f>GETPIVOTDATA("Count of Weld Number",'50% PVT'!$A$3,"Joint Type","O-Let","Stamp Number",G51)</f>
        <v>#REF!</v>
      </c>
      <c r="CQ51" s="8" t="e">
        <f>GETPIVOTDATA("Count of PT / MT Final",'50% PVT'!$A$3,"Joint Type","O-Let","Stamp Number",G51)</f>
        <v>#REF!</v>
      </c>
      <c r="CR51" s="4" t="e">
        <f t="shared" si="31"/>
        <v>#REF!</v>
      </c>
      <c r="CS51" s="8" t="e">
        <f>GETPIVOTDATA("Count of Weld Number",'50% PVT'!$A$3,"Joint Type","Fillet","Stamp Number",G51)</f>
        <v>#REF!</v>
      </c>
      <c r="CT51" s="8" t="e">
        <f>GETPIVOTDATA("Count of PT / MT Final",'50% PVT'!$A$3,"Joint Type","Fillet","Stamp Number",G51)</f>
        <v>#REF!</v>
      </c>
      <c r="CU51" s="78" t="e">
        <f t="shared" si="32"/>
        <v>#REF!</v>
      </c>
      <c r="CV51" s="87" t="e">
        <f>GETPIVOTDATA("Count of Weld Number",'100% PVT'!$A$3,"Joint Type","BW","Stamp Number",G51)</f>
        <v>#REF!</v>
      </c>
      <c r="CW51" s="8" t="e">
        <f>GETPIVOTDATA("Count of RT DATE",'100% PVT'!$A$3,"Joint Type","BW","Stamp Number",G51)</f>
        <v>#REF!</v>
      </c>
      <c r="CX51" s="8" t="e">
        <f>GETPIVOTDATA("Count of RT Rejected",'100% PVT'!$A$3,"Joint Type","BW","Stamp Number",G51)</f>
        <v>#REF!</v>
      </c>
      <c r="CY51" s="11" t="e">
        <f t="shared" si="14"/>
        <v>#REF!</v>
      </c>
      <c r="CZ51" s="8" t="e">
        <f>GETPIVOTDATA("Count of Brinnel Complete",'100% PVT'!$A$3,"Joint Type","BW","Stamp Number",G51)</f>
        <v>#REF!</v>
      </c>
      <c r="DA51" s="11" t="e">
        <f t="shared" si="42"/>
        <v>#REF!</v>
      </c>
      <c r="DB51" s="8" t="e">
        <f>GETPIVOTDATA("Count of Weld Number",'100% PVT'!$A$3,"Joint Type","SW","Stamp Number",G51)</f>
        <v>#REF!</v>
      </c>
      <c r="DC51" s="8" t="e">
        <f>GETPIVOTDATA("Count of RT DATE",'100% PVT'!$A$3,"Joint Type","SW","Stamp Number",G51)</f>
        <v>#REF!</v>
      </c>
      <c r="DD51" s="8" t="e">
        <f>GETPIVOTDATA("Count of RT Rejected",'100% PVT'!$A$3,"Joint Type","SW","Stamp Number",G51)</f>
        <v>#REF!</v>
      </c>
      <c r="DE51" s="11" t="e">
        <f t="shared" si="15"/>
        <v>#REF!</v>
      </c>
      <c r="DF51" s="8" t="e">
        <f>GETPIVOTDATA("Count of PT / MT Final",'100% PVT'!$A$3,"Joint Type","SW","Stamp Number",G51)</f>
        <v>#REF!</v>
      </c>
      <c r="DG51" s="11" t="e">
        <f t="shared" si="43"/>
        <v>#REF!</v>
      </c>
      <c r="DH51" s="8" t="e">
        <f>GETPIVOTDATA("Count of Brinnel Complete",'100% PVT'!$A$3,"Joint Type","SW","Stamp Number",G51)</f>
        <v>#REF!</v>
      </c>
      <c r="DI51" s="11" t="e">
        <f t="shared" si="44"/>
        <v>#REF!</v>
      </c>
      <c r="DJ51" s="8" t="e">
        <f>GETPIVOTDATA("Count of Weld Number",'100% PVT'!$A$3,"Joint Type","O-Let","Stamp Number",G51)</f>
        <v>#REF!</v>
      </c>
      <c r="DK51" s="8" t="e">
        <f>GETPIVOTDATA("Count of PT / MT Final",'100% PVT'!$A$3,"Joint Type","O-Let","Stamp Number",G51)</f>
        <v>#REF!</v>
      </c>
      <c r="DL51" s="11" t="e">
        <f t="shared" si="45"/>
        <v>#REF!</v>
      </c>
      <c r="DM51" s="8" t="e">
        <f>GETPIVOTDATA("Count of Weld Number",'100% PVT'!$A$3,"Joint Type","Fillet","Stamp Number",G51)</f>
        <v>#REF!</v>
      </c>
      <c r="DN51" s="8" t="e">
        <f>GETPIVOTDATA("Count of PT / MT Final",'100% PVT'!$A$3,"Joint Type","Fillet","Stamp Number",G51)</f>
        <v>#REF!</v>
      </c>
      <c r="DO51" s="10" t="e">
        <f t="shared" si="46"/>
        <v>#REF!</v>
      </c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</row>
    <row r="52" spans="1:147" s="34" customFormat="1" ht="12.75" hidden="1" customHeight="1">
      <c r="A52" s="129"/>
      <c r="B52" s="5" t="s">
        <v>31</v>
      </c>
      <c r="C52" s="6"/>
      <c r="D52" s="1" t="str">
        <f t="shared" si="48"/>
        <v>Yes</v>
      </c>
      <c r="E52" s="6"/>
      <c r="F52" s="42">
        <f>'WELDER ROSTER'!B12</f>
        <v>0</v>
      </c>
      <c r="G52" s="99">
        <f>'WELDER ROSTER'!C12</f>
        <v>0</v>
      </c>
      <c r="H52" s="9" t="e">
        <f>GETPIVOTDATA("Count of Weld Number",'5% PVT'!$A$3,"Joint Type","BW","Stamp Number",G52)</f>
        <v>#REF!</v>
      </c>
      <c r="I52" s="8" t="e">
        <f>GETPIVOTDATA("Count of RT DATE",'5% PVT'!$A$4,"Joint Type","BW","Stamp Number",G52)</f>
        <v>#REF!</v>
      </c>
      <c r="J52" s="8" t="e">
        <f>GETPIVOTDATA("Count of RT Rejected",'5% PVT'!$A$4,"Joint Type","BW","Stamp Number",G52)</f>
        <v>#REF!</v>
      </c>
      <c r="K52" s="11" t="e">
        <f t="shared" si="1"/>
        <v>#REF!</v>
      </c>
      <c r="L52" s="8" t="e">
        <f>GETPIVOTDATA("Count of Weld Number",'5% PVT'!$A$3,"Joint Type","Fillet","Stamp Number",G52)</f>
        <v>#REF!</v>
      </c>
      <c r="M52" s="8" t="e">
        <f>GETPIVOTDATA("Count of PT / MT Final",'5% PVT'!$A$3,"Joint Type","Fillet","Stamp Number",G52)</f>
        <v>#REF!</v>
      </c>
      <c r="N52" s="11" t="e">
        <f t="shared" si="38"/>
        <v>#REF!</v>
      </c>
      <c r="O52" s="8" t="e">
        <f>GETPIVOTDATA("Count of Weld Number",'5% PVT'!$A$4,"Joint Type","SW","Stamp Number",G52)</f>
        <v>#REF!</v>
      </c>
      <c r="P52" s="8" t="e">
        <f>GETPIVOTDATA("Count of RT DATE",'5% PVT'!$A$4,"Joint Type","SW","Stamp Number",G52)</f>
        <v>#REF!</v>
      </c>
      <c r="Q52" s="8" t="e">
        <f>GETPIVOTDATA("Count of RT Rejected",'5% PVT'!$A$4,"Joint Type","O-Let","Stamp Number",G52)</f>
        <v>#REF!</v>
      </c>
      <c r="R52" s="11" t="e">
        <f t="shared" si="2"/>
        <v>#REF!</v>
      </c>
      <c r="S52" s="8" t="e">
        <f>GETPIVOTDATA("Count of PT / MT Final",'5% PVT'!$A$3,"Joint Type","SW","Stamp Number",G52)</f>
        <v>#REF!</v>
      </c>
      <c r="T52" s="11" t="e">
        <f t="shared" si="39"/>
        <v>#REF!</v>
      </c>
      <c r="U52" s="8" t="e">
        <f>GETPIVOTDATA("Count of Weld Number",'5% PVT'!$A$3,"Joint Type","O-Let","Stamp Number",G52)</f>
        <v>#REF!</v>
      </c>
      <c r="V52" s="8" t="e">
        <f>GETPIVOTDATA("Count of PT / MT Final",'5% PVT'!$A$3,"Joint Type","O-Let","Stamp Number",G52)</f>
        <v>#REF!</v>
      </c>
      <c r="W52" s="10" t="e">
        <f t="shared" si="40"/>
        <v>#REF!</v>
      </c>
      <c r="X52" s="87" t="e">
        <f>GETPIVOTDATA("Count of Weld Number",'10% PVT'!$A$3,"Joint Type","BW","Stamp Number",G52)</f>
        <v>#REF!</v>
      </c>
      <c r="Y52" s="8" t="e">
        <f>GETPIVOTDATA("Count of RT DATE",'10% PVT'!$A$3,"Joint Type","BW","Stamp Number",G52)</f>
        <v>#REF!</v>
      </c>
      <c r="Z52" s="8" t="e">
        <f>GETPIVOTDATA("Count of RT Rejected",'10% PVT'!$A$3,"Joint Type","BW","Stamp Number",G52)</f>
        <v>#REF!</v>
      </c>
      <c r="AA52" s="4" t="e">
        <f t="shared" si="3"/>
        <v>#REF!</v>
      </c>
      <c r="AB52" s="8" t="e">
        <f>GETPIVOTDATA("Count of Weld Number",'10% PVT'!$A$3,"Joint Type","Fillet","Stamp Number",G52)</f>
        <v>#REF!</v>
      </c>
      <c r="AC52" s="8" t="e">
        <f>GETPIVOTDATA("Count of PT / MT Final",'10% PVT'!$A$3,"Joint Type","Fillet","Stamp Number",G52)</f>
        <v>#REF!</v>
      </c>
      <c r="AD52" s="4" t="e">
        <f t="shared" si="4"/>
        <v>#REF!</v>
      </c>
      <c r="AE52" s="8" t="e">
        <f>GETPIVOTDATA("Count of Weld Number",'10% PVT'!$A$4,"Joint Type","SW","Stamp Number",G52)</f>
        <v>#REF!</v>
      </c>
      <c r="AF52" s="8" t="e">
        <f>GETPIVOTDATA("Count of RT DATE",'10% PVT'!$A$3,"Joint Type","SW","Stamp Number",G52)</f>
        <v>#REF!</v>
      </c>
      <c r="AG52" s="8" t="e">
        <f>GETPIVOTDATA("Count of RT Rejected",'10% PVT'!$A$3,"Joint Type","SW","Stamp Number",G52)</f>
        <v>#REF!</v>
      </c>
      <c r="AH52" s="4" t="e">
        <f t="shared" si="5"/>
        <v>#REF!</v>
      </c>
      <c r="AI52" s="8" t="e">
        <f>GETPIVOTDATA("Count of PT / MT Final",'10% PVT'!$A$3,"Joint Type","SW","Stamp Number",G52)</f>
        <v>#REF!</v>
      </c>
      <c r="AJ52" s="4" t="e">
        <f t="shared" si="6"/>
        <v>#REF!</v>
      </c>
      <c r="AK52" s="8" t="e">
        <f>GETPIVOTDATA("Count of Weld Number",'10% PVT'!$A$3,"Joint Type","O-Let","Stamp Number",G52)</f>
        <v>#REF!</v>
      </c>
      <c r="AL52" s="8" t="e">
        <f>GETPIVOTDATA("Count of PT / MT Final",'10% PVT'!$A$3,"Joint Type","O-Let","Stamp Number",G52)</f>
        <v>#REF!</v>
      </c>
      <c r="AM52" s="78" t="e">
        <f t="shared" si="7"/>
        <v>#REF!</v>
      </c>
      <c r="AN52" s="87" t="e">
        <f>GETPIVOTDATA("Count of Weld Number",'20% PVT'!$A$3,"Joint Type","BW","Stamp Number",G52)</f>
        <v>#REF!</v>
      </c>
      <c r="AO52" s="8" t="e">
        <f>GETPIVOTDATA("Count of RT DATE",'20% PVT'!$A$3,"Joint Type","BW","Stamp Number",G52)</f>
        <v>#REF!</v>
      </c>
      <c r="AP52" s="8" t="e">
        <f>GETPIVOTDATA("Count of RT Rejected",'20% PVT'!$A$3,"Joint Type","BW","Stamp Number",G52)</f>
        <v>#REF!</v>
      </c>
      <c r="AQ52" s="4" t="e">
        <f t="shared" si="8"/>
        <v>#REF!</v>
      </c>
      <c r="AR52" s="8" t="e">
        <f>GETPIVOTDATA("Count of Brinnel Complete",'20% PVT'!$A$3,"Joint Type","BW","Stamp Number",G52)</f>
        <v>#REF!</v>
      </c>
      <c r="AS52" s="4" t="e">
        <f t="shared" si="19"/>
        <v>#REF!</v>
      </c>
      <c r="AT52" s="8" t="e">
        <f>GETPIVOTDATA("Count of Weld Number",'20% PVT'!$A$3,"Joint Type","SW","Stamp Number",G52)</f>
        <v>#REF!</v>
      </c>
      <c r="AU52" s="8" t="e">
        <f>GETPIVOTDATA("Count of RT DATE",'20% PVT'!$A$3,"Joint Type","SW","Stamp Number",G52)</f>
        <v>#REF!</v>
      </c>
      <c r="AV52" s="8" t="e">
        <f>GETPIVOTDATA("Count of RT Rejected",'20% PVT'!$A$3,"Joint Type","SW","Stamp Number",G52)</f>
        <v>#REF!</v>
      </c>
      <c r="AW52" s="4" t="e">
        <f t="shared" si="9"/>
        <v>#REF!</v>
      </c>
      <c r="AX52" s="8" t="e">
        <f>GETPIVOTDATA("Count of PT / MT Final",'20% PVT'!$A$3,"Joint Type","SW","Stamp Number",G52)</f>
        <v>#REF!</v>
      </c>
      <c r="AY52" s="4" t="e">
        <f t="shared" si="20"/>
        <v>#REF!</v>
      </c>
      <c r="AZ52" s="8" t="e">
        <f>GETPIVOTDATA("Count of Brinnel Complete",'20% PVT'!$A$3,"Joint Type","SW","Stamp Number",G52)</f>
        <v>#REF!</v>
      </c>
      <c r="BA52" s="4" t="e">
        <f t="shared" si="21"/>
        <v>#REF!</v>
      </c>
      <c r="BB52" s="8" t="e">
        <f>GETPIVOTDATA("Count of Weld Number",'20% PVT'!$A$3,"Joint Type","O-Let","Stamp Number",G52)</f>
        <v>#REF!</v>
      </c>
      <c r="BC52" s="8" t="e">
        <f>GETPIVOTDATA("Count of PT / MT Final",'20% PVT'!$A$3,"Joint Type","O-Let","Stamp Number",G52)</f>
        <v>#REF!</v>
      </c>
      <c r="BD52" s="4" t="e">
        <f t="shared" si="22"/>
        <v>#REF!</v>
      </c>
      <c r="BE52" s="8" t="e">
        <f>GETPIVOTDATA("Count of Weld Number",'20% PVT'!$A$3,"Joint Type","Fillet","Stamp Number",G52)</f>
        <v>#REF!</v>
      </c>
      <c r="BF52" s="8" t="e">
        <f>GETPIVOTDATA("Count of PT / MT Final",'20% PVT'!$A$3,"Joint Type","Fillet","Stamp Number",G52)</f>
        <v>#REF!</v>
      </c>
      <c r="BG52" s="78" t="e">
        <f t="shared" si="23"/>
        <v>#REF!</v>
      </c>
      <c r="BH52" s="87" t="e">
        <f>GETPIVOTDATA("Count of Weld Number",'25% PVT'!$A$3,"Joint Type","BW","Stamp Number",G52)</f>
        <v>#REF!</v>
      </c>
      <c r="BI52" s="8" t="e">
        <f>GETPIVOTDATA("Count of RT DATE",'25% PVT'!$A$3,"Joint Type","BW","Stamp Number",G52)</f>
        <v>#REF!</v>
      </c>
      <c r="BJ52" s="8" t="e">
        <f>GETPIVOTDATA("Count of RT Rejected",'25% PVT'!$A$3,"Joint Type","BW","Stamp Number",G52)</f>
        <v>#REF!</v>
      </c>
      <c r="BK52" s="11" t="e">
        <f t="shared" si="10"/>
        <v>#REF!</v>
      </c>
      <c r="BL52" s="8" t="e">
        <f>GETPIVOTDATA("Count of Brinnel Complete",'25% PVT'!$A$3,"Joint Type","BW","Stamp Number",G52)</f>
        <v>#REF!</v>
      </c>
      <c r="BM52" s="11" t="e">
        <f t="shared" si="41"/>
        <v>#REF!</v>
      </c>
      <c r="BN52" s="8" t="e">
        <f>GETPIVOTDATA("Count of Weld Number",'25% PVT'!$A$3,"Joint Type","SW","Stamp Number",G52)</f>
        <v>#REF!</v>
      </c>
      <c r="BO52" s="8" t="e">
        <f>GETPIVOTDATA("Count of RT DATE",'25% PVT'!$A$3,"Joint Type","SW","Stamp Number",G52)</f>
        <v>#REF!</v>
      </c>
      <c r="BP52" s="8" t="e">
        <f>GETPIVOTDATA("Count of RT Rejected",'25% PVT'!$A$3,"Joint Type","SW","Stamp Number",G52)</f>
        <v>#REF!</v>
      </c>
      <c r="BQ52" s="11" t="e">
        <f t="shared" si="11"/>
        <v>#REF!</v>
      </c>
      <c r="BR52" s="8" t="e">
        <f>GETPIVOTDATA("Count of PT / MT Final",'25% PVT'!$A$3,"Joint Type","SW","Stamp Number",G52)</f>
        <v>#REF!</v>
      </c>
      <c r="BS52" s="11" t="e">
        <f t="shared" si="47"/>
        <v>#REF!</v>
      </c>
      <c r="BT52" s="8" t="e">
        <f>GETPIVOTDATA("Count of Brinnel Complete",'25% PVT'!$A$3,"Joint Type","SW","Stamp Number",G52)</f>
        <v>#REF!</v>
      </c>
      <c r="BU52" s="11" t="e">
        <f t="shared" si="25"/>
        <v>#REF!</v>
      </c>
      <c r="BV52" s="8" t="e">
        <f>GETPIVOTDATA("Count of Weld Number",'25% PVT'!$A$3,"Joint Type","O-Let","Stamp Number",G52)</f>
        <v>#REF!</v>
      </c>
      <c r="BW52" s="8" t="e">
        <f>GETPIVOTDATA("Count of PT / MT Final",'25% PVT'!$A$3,"Joint Type","O-Let","Stamp Number",G52)</f>
        <v>#REF!</v>
      </c>
      <c r="BX52" s="11" t="e">
        <f t="shared" si="26"/>
        <v>#REF!</v>
      </c>
      <c r="BY52" s="8" t="e">
        <f>GETPIVOTDATA("Count of Weld Number",'25% PVT'!$A$3,"Joint Type","Fillet","Stamp Number",G52)</f>
        <v>#REF!</v>
      </c>
      <c r="BZ52" s="8" t="e">
        <f>GETPIVOTDATA("Count of PT / MT Final",'25% PVT'!$A$3,"Joint Type","Fillet","Stamp Number",G52)</f>
        <v>#REF!</v>
      </c>
      <c r="CA52" s="10" t="e">
        <f t="shared" si="27"/>
        <v>#REF!</v>
      </c>
      <c r="CB52" s="87" t="e">
        <f>GETPIVOTDATA("Count of Weld Number",'50% PVT'!$A$3,"Joint Type","BW","Stamp Number",G52)</f>
        <v>#REF!</v>
      </c>
      <c r="CC52" s="8" t="e">
        <f>GETPIVOTDATA("Count of RT DATE",'50% PVT'!$A$3,"Joint Type","BW","Stamp Number",G52)</f>
        <v>#REF!</v>
      </c>
      <c r="CD52" s="8" t="e">
        <f>GETPIVOTDATA("Count of RT Rejected",'50% PVT'!$A$3,"Joint Type","BW","Stamp Number",G52)</f>
        <v>#REF!</v>
      </c>
      <c r="CE52" s="11" t="e">
        <f t="shared" si="12"/>
        <v>#REF!</v>
      </c>
      <c r="CF52" s="8" t="e">
        <f>GETPIVOTDATA("Count of Brinnel Complete",'50% PVT'!$A$3,"Joint Type","BW","Stamp Number",G52)</f>
        <v>#REF!</v>
      </c>
      <c r="CG52" s="8" t="e">
        <f t="shared" si="28"/>
        <v>#REF!</v>
      </c>
      <c r="CH52" s="8" t="e">
        <f>GETPIVOTDATA("Count of Weld Number",'50% PVT'!$A$3,"Joint Type","SW","Stamp Number",G52)</f>
        <v>#REF!</v>
      </c>
      <c r="CI52" s="8" t="e">
        <f>GETPIVOTDATA("Count of RT DATE",'50% PVT'!$A$3,"Joint Type","SW","Stamp Number",G52)</f>
        <v>#REF!</v>
      </c>
      <c r="CJ52" s="8" t="e">
        <f>GETPIVOTDATA("Count of RT Rejected",'50% PVT'!$A$3,"Joint Type","SW","Stamp Number",G52)</f>
        <v>#REF!</v>
      </c>
      <c r="CK52" s="11" t="e">
        <f t="shared" si="13"/>
        <v>#REF!</v>
      </c>
      <c r="CL52" s="8" t="e">
        <f>GETPIVOTDATA("Count of PT / MT Final",'50% PVT'!$A$3,"Joint Type","SW","Stamp Number",G52)</f>
        <v>#REF!</v>
      </c>
      <c r="CM52" s="8" t="e">
        <f t="shared" si="29"/>
        <v>#REF!</v>
      </c>
      <c r="CN52" s="8" t="e">
        <f>GETPIVOTDATA("Count of Brinnel Complete",'50% PVT'!$A$3,"Joint Type","SW","Stamp Number",G52)</f>
        <v>#REF!</v>
      </c>
      <c r="CO52" s="8" t="e">
        <f t="shared" si="30"/>
        <v>#REF!</v>
      </c>
      <c r="CP52" s="8" t="e">
        <f>GETPIVOTDATA("Count of Weld Number",'50% PVT'!$A$3,"Joint Type","O-Let","Stamp Number",G52)</f>
        <v>#REF!</v>
      </c>
      <c r="CQ52" s="8" t="e">
        <f>GETPIVOTDATA("Count of PT / MT Final",'50% PVT'!$A$3,"Joint Type","O-Let","Stamp Number",G52)</f>
        <v>#REF!</v>
      </c>
      <c r="CR52" s="4" t="e">
        <f t="shared" si="31"/>
        <v>#REF!</v>
      </c>
      <c r="CS52" s="8" t="e">
        <f>GETPIVOTDATA("Count of Weld Number",'50% PVT'!$A$3,"Joint Type","Fillet","Stamp Number",G52)</f>
        <v>#REF!</v>
      </c>
      <c r="CT52" s="8" t="e">
        <f>GETPIVOTDATA("Count of PT / MT Final",'50% PVT'!$A$3,"Joint Type","Fillet","Stamp Number",G52)</f>
        <v>#REF!</v>
      </c>
      <c r="CU52" s="78" t="e">
        <f t="shared" si="32"/>
        <v>#REF!</v>
      </c>
      <c r="CV52" s="87" t="e">
        <f>GETPIVOTDATA("Count of Weld Number",'100% PVT'!$A$3,"Joint Type","BW","Stamp Number",G52)</f>
        <v>#REF!</v>
      </c>
      <c r="CW52" s="8" t="e">
        <f>GETPIVOTDATA("Count of RT DATE",'100% PVT'!$A$3,"Joint Type","BW","Stamp Number",G52)</f>
        <v>#REF!</v>
      </c>
      <c r="CX52" s="8" t="e">
        <f>GETPIVOTDATA("Count of RT Rejected",'100% PVT'!$A$3,"Joint Type","BW","Stamp Number",G52)</f>
        <v>#REF!</v>
      </c>
      <c r="CY52" s="11" t="e">
        <f t="shared" si="14"/>
        <v>#REF!</v>
      </c>
      <c r="CZ52" s="8" t="e">
        <f>GETPIVOTDATA("Count of Brinnel Complete",'100% PVT'!$A$3,"Joint Type","BW","Stamp Number",G52)</f>
        <v>#REF!</v>
      </c>
      <c r="DA52" s="11" t="e">
        <f t="shared" si="42"/>
        <v>#REF!</v>
      </c>
      <c r="DB52" s="8" t="e">
        <f>GETPIVOTDATA("Count of Weld Number",'100% PVT'!$A$3,"Joint Type","SW","Stamp Number",G52)</f>
        <v>#REF!</v>
      </c>
      <c r="DC52" s="8" t="e">
        <f>GETPIVOTDATA("Count of RT DATE",'100% PVT'!$A$3,"Joint Type","SW","Stamp Number",G52)</f>
        <v>#REF!</v>
      </c>
      <c r="DD52" s="8" t="e">
        <f>GETPIVOTDATA("Count of RT Rejected",'100% PVT'!$A$3,"Joint Type","SW","Stamp Number",G52)</f>
        <v>#REF!</v>
      </c>
      <c r="DE52" s="11" t="e">
        <f t="shared" si="15"/>
        <v>#REF!</v>
      </c>
      <c r="DF52" s="8" t="e">
        <f>GETPIVOTDATA("Count of PT / MT Final",'100% PVT'!$A$3,"Joint Type","SW","Stamp Number",G52)</f>
        <v>#REF!</v>
      </c>
      <c r="DG52" s="11" t="e">
        <f t="shared" si="43"/>
        <v>#REF!</v>
      </c>
      <c r="DH52" s="8" t="e">
        <f>GETPIVOTDATA("Count of Brinnel Complete",'100% PVT'!$A$3,"Joint Type","SW","Stamp Number",G52)</f>
        <v>#REF!</v>
      </c>
      <c r="DI52" s="11" t="e">
        <f t="shared" si="44"/>
        <v>#REF!</v>
      </c>
      <c r="DJ52" s="8" t="e">
        <f>GETPIVOTDATA("Count of Weld Number",'100% PVT'!$A$3,"Joint Type","O-Let","Stamp Number",G52)</f>
        <v>#REF!</v>
      </c>
      <c r="DK52" s="8" t="e">
        <f>GETPIVOTDATA("Count of PT / MT Final",'100% PVT'!$A$3,"Joint Type","O-Let","Stamp Number",G52)</f>
        <v>#REF!</v>
      </c>
      <c r="DL52" s="11" t="e">
        <f t="shared" si="45"/>
        <v>#REF!</v>
      </c>
      <c r="DM52" s="8" t="e">
        <f>GETPIVOTDATA("Count of Weld Number",'100% PVT'!$A$3,"Joint Type","Fillet","Stamp Number",G52)</f>
        <v>#REF!</v>
      </c>
      <c r="DN52" s="8" t="e">
        <f>GETPIVOTDATA("Count of PT / MT Final",'100% PVT'!$A$3,"Joint Type","Fillet","Stamp Number",G52)</f>
        <v>#REF!</v>
      </c>
      <c r="DO52" s="10" t="e">
        <f t="shared" si="46"/>
        <v>#REF!</v>
      </c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</row>
    <row r="53" spans="1:147" s="34" customFormat="1" ht="12.75" hidden="1" customHeight="1">
      <c r="A53" s="129"/>
      <c r="B53" s="3" t="s">
        <v>32</v>
      </c>
      <c r="C53" s="1"/>
      <c r="D53" s="1" t="str">
        <f t="shared" si="48"/>
        <v>Yes</v>
      </c>
      <c r="E53" s="1"/>
      <c r="F53" s="42">
        <f>'WELDER ROSTER'!H21</f>
        <v>0</v>
      </c>
      <c r="G53" s="99">
        <f>'WELDER ROSTER'!I21</f>
        <v>0</v>
      </c>
      <c r="H53" s="9" t="e">
        <f>GETPIVOTDATA("Count of Weld Number",'5% PVT'!$A$3,"Joint Type","BW","Stamp Number",G53)</f>
        <v>#REF!</v>
      </c>
      <c r="I53" s="8" t="e">
        <f>GETPIVOTDATA("Count of RT DATE",'5% PVT'!$A$4,"Joint Type","BW","Stamp Number",G53)</f>
        <v>#REF!</v>
      </c>
      <c r="J53" s="8" t="e">
        <f>GETPIVOTDATA("Count of RT Rejected",'5% PVT'!$A$4,"Joint Type","BW","Stamp Number",G53)</f>
        <v>#REF!</v>
      </c>
      <c r="K53" s="11" t="e">
        <f t="shared" si="1"/>
        <v>#REF!</v>
      </c>
      <c r="L53" s="8" t="e">
        <f>GETPIVOTDATA("Count of Weld Number",'5% PVT'!$A$3,"Joint Type","Fillet","Stamp Number",G53)</f>
        <v>#REF!</v>
      </c>
      <c r="M53" s="8" t="e">
        <f>GETPIVOTDATA("Count of PT / MT Final",'5% PVT'!$A$3,"Joint Type","Fillet","Stamp Number",G53)</f>
        <v>#REF!</v>
      </c>
      <c r="N53" s="11" t="e">
        <f t="shared" si="38"/>
        <v>#REF!</v>
      </c>
      <c r="O53" s="8" t="e">
        <f>GETPIVOTDATA("Count of Weld Number",'5% PVT'!$A$4,"Joint Type","SW","Stamp Number",G53)</f>
        <v>#REF!</v>
      </c>
      <c r="P53" s="8" t="e">
        <f>GETPIVOTDATA("Count of RT DATE",'5% PVT'!$A$4,"Joint Type","SW","Stamp Number",G53)</f>
        <v>#REF!</v>
      </c>
      <c r="Q53" s="8" t="e">
        <f>GETPIVOTDATA("Count of RT Rejected",'5% PVT'!$A$4,"Joint Type","O-Let","Stamp Number",G53)</f>
        <v>#REF!</v>
      </c>
      <c r="R53" s="11" t="e">
        <f t="shared" si="2"/>
        <v>#REF!</v>
      </c>
      <c r="S53" s="8" t="e">
        <f>GETPIVOTDATA("Count of PT / MT Final",'5% PVT'!$A$3,"Joint Type","SW","Stamp Number",G53)</f>
        <v>#REF!</v>
      </c>
      <c r="T53" s="11" t="e">
        <f t="shared" si="39"/>
        <v>#REF!</v>
      </c>
      <c r="U53" s="8" t="e">
        <f>GETPIVOTDATA("Count of Weld Number",'5% PVT'!$A$3,"Joint Type","O-Let","Stamp Number",G53)</f>
        <v>#REF!</v>
      </c>
      <c r="V53" s="8" t="e">
        <f>GETPIVOTDATA("Count of PT / MT Final",'5% PVT'!$A$3,"Joint Type","O-Let","Stamp Number",G53)</f>
        <v>#REF!</v>
      </c>
      <c r="W53" s="10" t="e">
        <f t="shared" si="40"/>
        <v>#REF!</v>
      </c>
      <c r="X53" s="87" t="e">
        <f>GETPIVOTDATA("Count of Weld Number",'10% PVT'!$A$3,"Joint Type","BW","Stamp Number",G53)</f>
        <v>#REF!</v>
      </c>
      <c r="Y53" s="8" t="e">
        <f>GETPIVOTDATA("Count of RT DATE",'10% PVT'!$A$3,"Joint Type","BW","Stamp Number",G53)</f>
        <v>#REF!</v>
      </c>
      <c r="Z53" s="8" t="e">
        <f>GETPIVOTDATA("Count of RT Rejected",'10% PVT'!$A$3,"Joint Type","BW","Stamp Number",G53)</f>
        <v>#REF!</v>
      </c>
      <c r="AA53" s="4" t="e">
        <f t="shared" si="3"/>
        <v>#REF!</v>
      </c>
      <c r="AB53" s="8" t="e">
        <f>GETPIVOTDATA("Count of Weld Number",'10% PVT'!$A$3,"Joint Type","Fillet","Stamp Number",G53)</f>
        <v>#REF!</v>
      </c>
      <c r="AC53" s="8" t="e">
        <f>GETPIVOTDATA("Count of PT / MT Final",'10% PVT'!$A$3,"Joint Type","Fillet","Stamp Number",G53)</f>
        <v>#REF!</v>
      </c>
      <c r="AD53" s="4" t="e">
        <f t="shared" si="4"/>
        <v>#REF!</v>
      </c>
      <c r="AE53" s="8" t="e">
        <f>GETPIVOTDATA("Count of Weld Number",'10% PVT'!$A$4,"Joint Type","SW","Stamp Number",G53)</f>
        <v>#REF!</v>
      </c>
      <c r="AF53" s="8" t="e">
        <f>GETPIVOTDATA("Count of RT DATE",'10% PVT'!$A$3,"Joint Type","SW","Stamp Number",G53)</f>
        <v>#REF!</v>
      </c>
      <c r="AG53" s="8" t="e">
        <f>GETPIVOTDATA("Count of RT Rejected",'10% PVT'!$A$3,"Joint Type","SW","Stamp Number",G53)</f>
        <v>#REF!</v>
      </c>
      <c r="AH53" s="4" t="e">
        <f t="shared" si="5"/>
        <v>#REF!</v>
      </c>
      <c r="AI53" s="8" t="e">
        <f>GETPIVOTDATA("Count of PT / MT Final",'10% PVT'!$A$3,"Joint Type","SW","Stamp Number",G53)</f>
        <v>#REF!</v>
      </c>
      <c r="AJ53" s="4" t="e">
        <f t="shared" si="6"/>
        <v>#REF!</v>
      </c>
      <c r="AK53" s="8" t="e">
        <f>GETPIVOTDATA("Count of Weld Number",'10% PVT'!$A$3,"Joint Type","O-Let","Stamp Number",G53)</f>
        <v>#REF!</v>
      </c>
      <c r="AL53" s="8" t="e">
        <f>GETPIVOTDATA("Count of PT / MT Final",'10% PVT'!$A$3,"Joint Type","O-Let","Stamp Number",G53)</f>
        <v>#REF!</v>
      </c>
      <c r="AM53" s="78" t="e">
        <f t="shared" si="7"/>
        <v>#REF!</v>
      </c>
      <c r="AN53" s="87" t="e">
        <f>GETPIVOTDATA("Count of Weld Number",'20% PVT'!$A$3,"Joint Type","BW","Stamp Number",G53)</f>
        <v>#REF!</v>
      </c>
      <c r="AO53" s="8" t="e">
        <f>GETPIVOTDATA("Count of RT DATE",'20% PVT'!$A$3,"Joint Type","BW","Stamp Number",G53)</f>
        <v>#REF!</v>
      </c>
      <c r="AP53" s="8" t="e">
        <f>GETPIVOTDATA("Count of RT Rejected",'20% PVT'!$A$3,"Joint Type","BW","Stamp Number",G53)</f>
        <v>#REF!</v>
      </c>
      <c r="AQ53" s="4" t="e">
        <f t="shared" si="8"/>
        <v>#REF!</v>
      </c>
      <c r="AR53" s="8" t="e">
        <f>GETPIVOTDATA("Count of Brinnel Complete",'20% PVT'!$A$3,"Joint Type","BW","Stamp Number",G53)</f>
        <v>#REF!</v>
      </c>
      <c r="AS53" s="4" t="e">
        <f t="shared" si="19"/>
        <v>#REF!</v>
      </c>
      <c r="AT53" s="8" t="e">
        <f>GETPIVOTDATA("Count of Weld Number",'20% PVT'!$A$3,"Joint Type","SW","Stamp Number",G53)</f>
        <v>#REF!</v>
      </c>
      <c r="AU53" s="8" t="e">
        <f>GETPIVOTDATA("Count of RT DATE",'20% PVT'!$A$3,"Joint Type","SW","Stamp Number",G53)</f>
        <v>#REF!</v>
      </c>
      <c r="AV53" s="8" t="e">
        <f>GETPIVOTDATA("Count of RT Rejected",'20% PVT'!$A$3,"Joint Type","SW","Stamp Number",G53)</f>
        <v>#REF!</v>
      </c>
      <c r="AW53" s="4" t="e">
        <f t="shared" si="9"/>
        <v>#REF!</v>
      </c>
      <c r="AX53" s="8" t="e">
        <f>GETPIVOTDATA("Count of PT / MT Final",'20% PVT'!$A$3,"Joint Type","SW","Stamp Number",G53)</f>
        <v>#REF!</v>
      </c>
      <c r="AY53" s="4" t="e">
        <f t="shared" si="20"/>
        <v>#REF!</v>
      </c>
      <c r="AZ53" s="8" t="e">
        <f>GETPIVOTDATA("Count of Brinnel Complete",'20% PVT'!$A$3,"Joint Type","SW","Stamp Number",G53)</f>
        <v>#REF!</v>
      </c>
      <c r="BA53" s="4" t="e">
        <f t="shared" si="21"/>
        <v>#REF!</v>
      </c>
      <c r="BB53" s="8" t="e">
        <f>GETPIVOTDATA("Count of Weld Number",'20% PVT'!$A$3,"Joint Type","O-Let","Stamp Number",G53)</f>
        <v>#REF!</v>
      </c>
      <c r="BC53" s="8" t="e">
        <f>GETPIVOTDATA("Count of PT / MT Final",'20% PVT'!$A$3,"Joint Type","O-Let","Stamp Number",G53)</f>
        <v>#REF!</v>
      </c>
      <c r="BD53" s="4" t="e">
        <f t="shared" si="22"/>
        <v>#REF!</v>
      </c>
      <c r="BE53" s="8" t="e">
        <f>GETPIVOTDATA("Count of Weld Number",'20% PVT'!$A$3,"Joint Type","Fillet","Stamp Number",G53)</f>
        <v>#REF!</v>
      </c>
      <c r="BF53" s="8" t="e">
        <f>GETPIVOTDATA("Count of PT / MT Final",'20% PVT'!$A$3,"Joint Type","Fillet","Stamp Number",G53)</f>
        <v>#REF!</v>
      </c>
      <c r="BG53" s="78" t="e">
        <f t="shared" si="23"/>
        <v>#REF!</v>
      </c>
      <c r="BH53" s="87" t="e">
        <f>GETPIVOTDATA("Count of Weld Number",'25% PVT'!$A$3,"Joint Type","BW","Stamp Number",G53)</f>
        <v>#REF!</v>
      </c>
      <c r="BI53" s="8" t="e">
        <f>GETPIVOTDATA("Count of RT DATE",'25% PVT'!$A$3,"Joint Type","BW","Stamp Number",G53)</f>
        <v>#REF!</v>
      </c>
      <c r="BJ53" s="8" t="e">
        <f>GETPIVOTDATA("Count of RT Rejected",'25% PVT'!$A$3,"Joint Type","BW","Stamp Number",G53)</f>
        <v>#REF!</v>
      </c>
      <c r="BK53" s="11" t="e">
        <f t="shared" si="10"/>
        <v>#REF!</v>
      </c>
      <c r="BL53" s="8" t="e">
        <f>GETPIVOTDATA("Count of Brinnel Complete",'25% PVT'!$A$3,"Joint Type","BW","Stamp Number",G53)</f>
        <v>#REF!</v>
      </c>
      <c r="BM53" s="11" t="e">
        <f t="shared" si="41"/>
        <v>#REF!</v>
      </c>
      <c r="BN53" s="8" t="e">
        <f>GETPIVOTDATA("Count of Weld Number",'25% PVT'!$A$3,"Joint Type","SW","Stamp Number",G53)</f>
        <v>#REF!</v>
      </c>
      <c r="BO53" s="8" t="e">
        <f>GETPIVOTDATA("Count of RT DATE",'25% PVT'!$A$3,"Joint Type","SW","Stamp Number",G53)</f>
        <v>#REF!</v>
      </c>
      <c r="BP53" s="8" t="e">
        <f>GETPIVOTDATA("Count of RT Rejected",'25% PVT'!$A$3,"Joint Type","SW","Stamp Number",G53)</f>
        <v>#REF!</v>
      </c>
      <c r="BQ53" s="11" t="e">
        <f t="shared" si="11"/>
        <v>#REF!</v>
      </c>
      <c r="BR53" s="8" t="e">
        <f>GETPIVOTDATA("Count of PT / MT Final",'25% PVT'!$A$3,"Joint Type","SW","Stamp Number",G53)</f>
        <v>#REF!</v>
      </c>
      <c r="BS53" s="11" t="e">
        <f t="shared" si="47"/>
        <v>#REF!</v>
      </c>
      <c r="BT53" s="8" t="e">
        <f>GETPIVOTDATA("Count of Brinnel Complete",'25% PVT'!$A$3,"Joint Type","SW","Stamp Number",G53)</f>
        <v>#REF!</v>
      </c>
      <c r="BU53" s="11" t="e">
        <f t="shared" si="25"/>
        <v>#REF!</v>
      </c>
      <c r="BV53" s="8" t="e">
        <f>GETPIVOTDATA("Count of Weld Number",'25% PVT'!$A$3,"Joint Type","O-Let","Stamp Number",G53)</f>
        <v>#REF!</v>
      </c>
      <c r="BW53" s="8" t="e">
        <f>GETPIVOTDATA("Count of PT / MT Final",'25% PVT'!$A$3,"Joint Type","O-Let","Stamp Number",G53)</f>
        <v>#REF!</v>
      </c>
      <c r="BX53" s="11" t="e">
        <f t="shared" si="26"/>
        <v>#REF!</v>
      </c>
      <c r="BY53" s="8" t="e">
        <f>GETPIVOTDATA("Count of Weld Number",'25% PVT'!$A$3,"Joint Type","Fillet","Stamp Number",G53)</f>
        <v>#REF!</v>
      </c>
      <c r="BZ53" s="8" t="e">
        <f>GETPIVOTDATA("Count of PT / MT Final",'25% PVT'!$A$3,"Joint Type","Fillet","Stamp Number",G53)</f>
        <v>#REF!</v>
      </c>
      <c r="CA53" s="10" t="e">
        <f t="shared" si="27"/>
        <v>#REF!</v>
      </c>
      <c r="CB53" s="87" t="e">
        <f>GETPIVOTDATA("Count of Weld Number",'50% PVT'!$A$3,"Joint Type","BW","Stamp Number",G53)</f>
        <v>#REF!</v>
      </c>
      <c r="CC53" s="8" t="e">
        <f>GETPIVOTDATA("Count of RT DATE",'50% PVT'!$A$3,"Joint Type","BW","Stamp Number",G53)</f>
        <v>#REF!</v>
      </c>
      <c r="CD53" s="8" t="e">
        <f>GETPIVOTDATA("Count of RT Rejected",'50% PVT'!$A$3,"Joint Type","BW","Stamp Number",G53)</f>
        <v>#REF!</v>
      </c>
      <c r="CE53" s="11" t="e">
        <f t="shared" si="12"/>
        <v>#REF!</v>
      </c>
      <c r="CF53" s="8" t="e">
        <f>GETPIVOTDATA("Count of Brinnel Complete",'50% PVT'!$A$3,"Joint Type","BW","Stamp Number",G53)</f>
        <v>#REF!</v>
      </c>
      <c r="CG53" s="8" t="e">
        <f t="shared" si="28"/>
        <v>#REF!</v>
      </c>
      <c r="CH53" s="8" t="e">
        <f>GETPIVOTDATA("Count of Weld Number",'50% PVT'!$A$3,"Joint Type","SW","Stamp Number",G53)</f>
        <v>#REF!</v>
      </c>
      <c r="CI53" s="8" t="e">
        <f>GETPIVOTDATA("Count of RT DATE",'50% PVT'!$A$3,"Joint Type","SW","Stamp Number",G53)</f>
        <v>#REF!</v>
      </c>
      <c r="CJ53" s="8" t="e">
        <f>GETPIVOTDATA("Count of RT Rejected",'50% PVT'!$A$3,"Joint Type","SW","Stamp Number",G53)</f>
        <v>#REF!</v>
      </c>
      <c r="CK53" s="11" t="e">
        <f t="shared" si="13"/>
        <v>#REF!</v>
      </c>
      <c r="CL53" s="8" t="e">
        <f>GETPIVOTDATA("Count of PT / MT Final",'50% PVT'!$A$3,"Joint Type","SW","Stamp Number",G53)</f>
        <v>#REF!</v>
      </c>
      <c r="CM53" s="8" t="e">
        <f t="shared" si="29"/>
        <v>#REF!</v>
      </c>
      <c r="CN53" s="8" t="e">
        <f>GETPIVOTDATA("Count of Brinnel Complete",'50% PVT'!$A$3,"Joint Type","SW","Stamp Number",G53)</f>
        <v>#REF!</v>
      </c>
      <c r="CO53" s="8" t="e">
        <f t="shared" si="30"/>
        <v>#REF!</v>
      </c>
      <c r="CP53" s="8" t="e">
        <f>GETPIVOTDATA("Count of Weld Number",'50% PVT'!$A$3,"Joint Type","O-Let","Stamp Number",G53)</f>
        <v>#REF!</v>
      </c>
      <c r="CQ53" s="8" t="e">
        <f>GETPIVOTDATA("Count of PT / MT Final",'50% PVT'!$A$3,"Joint Type","O-Let","Stamp Number",G53)</f>
        <v>#REF!</v>
      </c>
      <c r="CR53" s="4" t="e">
        <f t="shared" si="31"/>
        <v>#REF!</v>
      </c>
      <c r="CS53" s="8" t="e">
        <f>GETPIVOTDATA("Count of Weld Number",'50% PVT'!$A$3,"Joint Type","Fillet","Stamp Number",G53)</f>
        <v>#REF!</v>
      </c>
      <c r="CT53" s="8" t="e">
        <f>GETPIVOTDATA("Count of PT / MT Final",'50% PVT'!$A$3,"Joint Type","Fillet","Stamp Number",G53)</f>
        <v>#REF!</v>
      </c>
      <c r="CU53" s="78" t="e">
        <f t="shared" si="32"/>
        <v>#REF!</v>
      </c>
      <c r="CV53" s="87" t="e">
        <f>GETPIVOTDATA("Count of Weld Number",'100% PVT'!$A$3,"Joint Type","BW","Stamp Number",G53)</f>
        <v>#REF!</v>
      </c>
      <c r="CW53" s="8" t="e">
        <f>GETPIVOTDATA("Count of RT DATE",'100% PVT'!$A$3,"Joint Type","BW","Stamp Number",G53)</f>
        <v>#REF!</v>
      </c>
      <c r="CX53" s="8" t="e">
        <f>GETPIVOTDATA("Count of RT Rejected",'100% PVT'!$A$3,"Joint Type","BW","Stamp Number",G53)</f>
        <v>#REF!</v>
      </c>
      <c r="CY53" s="11" t="e">
        <f t="shared" si="14"/>
        <v>#REF!</v>
      </c>
      <c r="CZ53" s="8" t="e">
        <f>GETPIVOTDATA("Count of Brinnel Complete",'100% PVT'!$A$3,"Joint Type","BW","Stamp Number",G53)</f>
        <v>#REF!</v>
      </c>
      <c r="DA53" s="11" t="e">
        <f t="shared" si="42"/>
        <v>#REF!</v>
      </c>
      <c r="DB53" s="8" t="e">
        <f>GETPIVOTDATA("Count of Weld Number",'100% PVT'!$A$3,"Joint Type","SW","Stamp Number",G53)</f>
        <v>#REF!</v>
      </c>
      <c r="DC53" s="8" t="e">
        <f>GETPIVOTDATA("Count of RT DATE",'100% PVT'!$A$3,"Joint Type","SW","Stamp Number",G53)</f>
        <v>#REF!</v>
      </c>
      <c r="DD53" s="8" t="e">
        <f>GETPIVOTDATA("Count of RT Rejected",'100% PVT'!$A$3,"Joint Type","SW","Stamp Number",G53)</f>
        <v>#REF!</v>
      </c>
      <c r="DE53" s="11" t="e">
        <f t="shared" si="15"/>
        <v>#REF!</v>
      </c>
      <c r="DF53" s="8" t="e">
        <f>GETPIVOTDATA("Count of PT / MT Final",'100% PVT'!$A$3,"Joint Type","SW","Stamp Number",G53)</f>
        <v>#REF!</v>
      </c>
      <c r="DG53" s="11" t="e">
        <f t="shared" si="43"/>
        <v>#REF!</v>
      </c>
      <c r="DH53" s="8" t="e">
        <f>GETPIVOTDATA("Count of Brinnel Complete",'100% PVT'!$A$3,"Joint Type","SW","Stamp Number",G53)</f>
        <v>#REF!</v>
      </c>
      <c r="DI53" s="11" t="e">
        <f t="shared" si="44"/>
        <v>#REF!</v>
      </c>
      <c r="DJ53" s="8" t="e">
        <f>GETPIVOTDATA("Count of Weld Number",'100% PVT'!$A$3,"Joint Type","O-Let","Stamp Number",G53)</f>
        <v>#REF!</v>
      </c>
      <c r="DK53" s="8" t="e">
        <f>GETPIVOTDATA("Count of PT / MT Final",'100% PVT'!$A$3,"Joint Type","O-Let","Stamp Number",G53)</f>
        <v>#REF!</v>
      </c>
      <c r="DL53" s="11" t="e">
        <f t="shared" si="45"/>
        <v>#REF!</v>
      </c>
      <c r="DM53" s="8" t="e">
        <f>GETPIVOTDATA("Count of Weld Number",'100% PVT'!$A$3,"Joint Type","Fillet","Stamp Number",G53)</f>
        <v>#REF!</v>
      </c>
      <c r="DN53" s="8" t="e">
        <f>GETPIVOTDATA("Count of PT / MT Final",'100% PVT'!$A$3,"Joint Type","Fillet","Stamp Number",G53)</f>
        <v>#REF!</v>
      </c>
      <c r="DO53" s="10" t="e">
        <f t="shared" si="46"/>
        <v>#REF!</v>
      </c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</row>
    <row r="54" spans="1:147" s="34" customFormat="1" ht="12.75" hidden="1" customHeight="1">
      <c r="A54" s="129"/>
      <c r="B54" s="3" t="s">
        <v>31</v>
      </c>
      <c r="C54" s="1"/>
      <c r="D54" s="1" t="str">
        <f t="shared" si="48"/>
        <v>Yes</v>
      </c>
      <c r="E54" s="1"/>
      <c r="F54" s="42">
        <f>'WELDER ROSTER'!B20</f>
        <v>0</v>
      </c>
      <c r="G54" s="99">
        <f>'WELDER ROSTER'!C20</f>
        <v>0</v>
      </c>
      <c r="H54" s="9" t="e">
        <f>GETPIVOTDATA("Count of Weld Number",'5% PVT'!$A$3,"Joint Type","BW","Stamp Number",G54)</f>
        <v>#REF!</v>
      </c>
      <c r="I54" s="8" t="e">
        <f>GETPIVOTDATA("Count of RT DATE",'5% PVT'!$A$4,"Joint Type","BW","Stamp Number",G54)</f>
        <v>#REF!</v>
      </c>
      <c r="J54" s="8" t="e">
        <f>GETPIVOTDATA("Count of RT Rejected",'5% PVT'!$A$4,"Joint Type","BW","Stamp Number",G54)</f>
        <v>#REF!</v>
      </c>
      <c r="K54" s="11" t="e">
        <f t="shared" si="1"/>
        <v>#REF!</v>
      </c>
      <c r="L54" s="8" t="e">
        <f>GETPIVOTDATA("Count of Weld Number",'5% PVT'!$A$3,"Joint Type","Fillet","Stamp Number",G54)</f>
        <v>#REF!</v>
      </c>
      <c r="M54" s="8" t="e">
        <f>GETPIVOTDATA("Count of PT / MT Final",'5% PVT'!$A$3,"Joint Type","Fillet","Stamp Number",G54)</f>
        <v>#REF!</v>
      </c>
      <c r="N54" s="11" t="e">
        <f t="shared" si="38"/>
        <v>#REF!</v>
      </c>
      <c r="O54" s="8" t="e">
        <f>GETPIVOTDATA("Count of Weld Number",'5% PVT'!$A$4,"Joint Type","SW","Stamp Number",G54)</f>
        <v>#REF!</v>
      </c>
      <c r="P54" s="8" t="e">
        <f>GETPIVOTDATA("Count of RT DATE",'5% PVT'!$A$4,"Joint Type","SW","Stamp Number",G54)</f>
        <v>#REF!</v>
      </c>
      <c r="Q54" s="8" t="e">
        <f>GETPIVOTDATA("Count of RT Rejected",'5% PVT'!$A$4,"Joint Type","O-Let","Stamp Number",G54)</f>
        <v>#REF!</v>
      </c>
      <c r="R54" s="11" t="e">
        <f t="shared" si="2"/>
        <v>#REF!</v>
      </c>
      <c r="S54" s="8" t="e">
        <f>GETPIVOTDATA("Count of PT / MT Final",'5% PVT'!$A$3,"Joint Type","SW","Stamp Number",G54)</f>
        <v>#REF!</v>
      </c>
      <c r="T54" s="11" t="e">
        <f t="shared" si="39"/>
        <v>#REF!</v>
      </c>
      <c r="U54" s="8" t="e">
        <f>GETPIVOTDATA("Count of Weld Number",'5% PVT'!$A$3,"Joint Type","O-Let","Stamp Number",G54)</f>
        <v>#REF!</v>
      </c>
      <c r="V54" s="8" t="e">
        <f>GETPIVOTDATA("Count of PT / MT Final",'5% PVT'!$A$3,"Joint Type","O-Let","Stamp Number",G54)</f>
        <v>#REF!</v>
      </c>
      <c r="W54" s="10" t="e">
        <f t="shared" si="40"/>
        <v>#REF!</v>
      </c>
      <c r="X54" s="87" t="e">
        <f>GETPIVOTDATA("Count of Weld Number",'10% PVT'!$A$3,"Joint Type","BW","Stamp Number",G54)</f>
        <v>#REF!</v>
      </c>
      <c r="Y54" s="8" t="e">
        <f>GETPIVOTDATA("Count of RT DATE",'10% PVT'!$A$3,"Joint Type","BW","Stamp Number",G54)</f>
        <v>#REF!</v>
      </c>
      <c r="Z54" s="8" t="e">
        <f>GETPIVOTDATA("Count of RT Rejected",'10% PVT'!$A$3,"Joint Type","BW","Stamp Number",G54)</f>
        <v>#REF!</v>
      </c>
      <c r="AA54" s="4" t="e">
        <f t="shared" si="3"/>
        <v>#REF!</v>
      </c>
      <c r="AB54" s="8" t="e">
        <f>GETPIVOTDATA("Count of Weld Number",'10% PVT'!$A$3,"Joint Type","Fillet","Stamp Number",G54)</f>
        <v>#REF!</v>
      </c>
      <c r="AC54" s="8" t="e">
        <f>GETPIVOTDATA("Count of PT / MT Final",'10% PVT'!$A$3,"Joint Type","Fillet","Stamp Number",G54)</f>
        <v>#REF!</v>
      </c>
      <c r="AD54" s="4" t="e">
        <f t="shared" si="4"/>
        <v>#REF!</v>
      </c>
      <c r="AE54" s="8" t="e">
        <f>GETPIVOTDATA("Count of Weld Number",'10% PVT'!$A$4,"Joint Type","SW","Stamp Number",G54)</f>
        <v>#REF!</v>
      </c>
      <c r="AF54" s="8" t="e">
        <f>GETPIVOTDATA("Count of RT DATE",'10% PVT'!$A$3,"Joint Type","SW","Stamp Number",G54)</f>
        <v>#REF!</v>
      </c>
      <c r="AG54" s="8" t="e">
        <f>GETPIVOTDATA("Count of RT Rejected",'10% PVT'!$A$3,"Joint Type","SW","Stamp Number",G54)</f>
        <v>#REF!</v>
      </c>
      <c r="AH54" s="4" t="e">
        <f t="shared" si="5"/>
        <v>#REF!</v>
      </c>
      <c r="AI54" s="8" t="e">
        <f>GETPIVOTDATA("Count of PT / MT Final",'10% PVT'!$A$3,"Joint Type","SW","Stamp Number",G54)</f>
        <v>#REF!</v>
      </c>
      <c r="AJ54" s="4" t="e">
        <f t="shared" si="6"/>
        <v>#REF!</v>
      </c>
      <c r="AK54" s="8" t="e">
        <f>GETPIVOTDATA("Count of Weld Number",'10% PVT'!$A$3,"Joint Type","O-Let","Stamp Number",G54)</f>
        <v>#REF!</v>
      </c>
      <c r="AL54" s="8" t="e">
        <f>GETPIVOTDATA("Count of PT / MT Final",'10% PVT'!$A$3,"Joint Type","O-Let","Stamp Number",G54)</f>
        <v>#REF!</v>
      </c>
      <c r="AM54" s="78" t="e">
        <f t="shared" si="7"/>
        <v>#REF!</v>
      </c>
      <c r="AN54" s="87" t="e">
        <f>GETPIVOTDATA("Count of Weld Number",'20% PVT'!$A$3,"Joint Type","BW","Stamp Number",G54)</f>
        <v>#REF!</v>
      </c>
      <c r="AO54" s="8" t="e">
        <f>GETPIVOTDATA("Count of RT DATE",'20% PVT'!$A$3,"Joint Type","BW","Stamp Number",G54)</f>
        <v>#REF!</v>
      </c>
      <c r="AP54" s="8" t="e">
        <f>GETPIVOTDATA("Count of RT Rejected",'20% PVT'!$A$3,"Joint Type","BW","Stamp Number",G54)</f>
        <v>#REF!</v>
      </c>
      <c r="AQ54" s="4" t="e">
        <f t="shared" si="8"/>
        <v>#REF!</v>
      </c>
      <c r="AR54" s="8" t="e">
        <f>GETPIVOTDATA("Count of Brinnel Complete",'20% PVT'!$A$3,"Joint Type","BW","Stamp Number",G54)</f>
        <v>#REF!</v>
      </c>
      <c r="AS54" s="4" t="e">
        <f t="shared" si="19"/>
        <v>#REF!</v>
      </c>
      <c r="AT54" s="8" t="e">
        <f>GETPIVOTDATA("Count of Weld Number",'20% PVT'!$A$3,"Joint Type","SW","Stamp Number",G54)</f>
        <v>#REF!</v>
      </c>
      <c r="AU54" s="8" t="e">
        <f>GETPIVOTDATA("Count of RT DATE",'20% PVT'!$A$3,"Joint Type","SW","Stamp Number",G54)</f>
        <v>#REF!</v>
      </c>
      <c r="AV54" s="8" t="e">
        <f>GETPIVOTDATA("Count of RT Rejected",'20% PVT'!$A$3,"Joint Type","SW","Stamp Number",G54)</f>
        <v>#REF!</v>
      </c>
      <c r="AW54" s="4" t="e">
        <f t="shared" si="9"/>
        <v>#REF!</v>
      </c>
      <c r="AX54" s="8" t="e">
        <f>GETPIVOTDATA("Count of PT / MT Final",'20% PVT'!$A$3,"Joint Type","SW","Stamp Number",G54)</f>
        <v>#REF!</v>
      </c>
      <c r="AY54" s="4" t="e">
        <f t="shared" si="20"/>
        <v>#REF!</v>
      </c>
      <c r="AZ54" s="8" t="e">
        <f>GETPIVOTDATA("Count of Brinnel Complete",'20% PVT'!$A$3,"Joint Type","SW","Stamp Number",G54)</f>
        <v>#REF!</v>
      </c>
      <c r="BA54" s="4" t="e">
        <f t="shared" si="21"/>
        <v>#REF!</v>
      </c>
      <c r="BB54" s="8" t="e">
        <f>GETPIVOTDATA("Count of Weld Number",'20% PVT'!$A$3,"Joint Type","O-Let","Stamp Number",G54)</f>
        <v>#REF!</v>
      </c>
      <c r="BC54" s="8" t="e">
        <f>GETPIVOTDATA("Count of PT / MT Final",'20% PVT'!$A$3,"Joint Type","O-Let","Stamp Number",G54)</f>
        <v>#REF!</v>
      </c>
      <c r="BD54" s="4" t="e">
        <f t="shared" si="22"/>
        <v>#REF!</v>
      </c>
      <c r="BE54" s="8" t="e">
        <f>GETPIVOTDATA("Count of Weld Number",'20% PVT'!$A$3,"Joint Type","Fillet","Stamp Number",G54)</f>
        <v>#REF!</v>
      </c>
      <c r="BF54" s="8" t="e">
        <f>GETPIVOTDATA("Count of PT / MT Final",'20% PVT'!$A$3,"Joint Type","Fillet","Stamp Number",G54)</f>
        <v>#REF!</v>
      </c>
      <c r="BG54" s="78" t="e">
        <f t="shared" si="23"/>
        <v>#REF!</v>
      </c>
      <c r="BH54" s="87" t="e">
        <f>GETPIVOTDATA("Count of Weld Number",'25% PVT'!$A$3,"Joint Type","BW","Stamp Number",G54)</f>
        <v>#REF!</v>
      </c>
      <c r="BI54" s="8" t="e">
        <f>GETPIVOTDATA("Count of RT DATE",'25% PVT'!$A$3,"Joint Type","BW","Stamp Number",G54)</f>
        <v>#REF!</v>
      </c>
      <c r="BJ54" s="8" t="e">
        <f>GETPIVOTDATA("Count of RT Rejected",'25% PVT'!$A$3,"Joint Type","BW","Stamp Number",G54)</f>
        <v>#REF!</v>
      </c>
      <c r="BK54" s="11" t="e">
        <f t="shared" si="10"/>
        <v>#REF!</v>
      </c>
      <c r="BL54" s="8" t="e">
        <f>GETPIVOTDATA("Count of Brinnel Complete",'25% PVT'!$A$3,"Joint Type","BW","Stamp Number",G54)</f>
        <v>#REF!</v>
      </c>
      <c r="BM54" s="11" t="e">
        <f t="shared" si="41"/>
        <v>#REF!</v>
      </c>
      <c r="BN54" s="8" t="e">
        <f>GETPIVOTDATA("Count of Weld Number",'25% PVT'!$A$3,"Joint Type","SW","Stamp Number",G54)</f>
        <v>#REF!</v>
      </c>
      <c r="BO54" s="8" t="e">
        <f>GETPIVOTDATA("Count of RT DATE",'25% PVT'!$A$3,"Joint Type","SW","Stamp Number",G54)</f>
        <v>#REF!</v>
      </c>
      <c r="BP54" s="8" t="e">
        <f>GETPIVOTDATA("Count of RT Rejected",'25% PVT'!$A$3,"Joint Type","SW","Stamp Number",G54)</f>
        <v>#REF!</v>
      </c>
      <c r="BQ54" s="11" t="e">
        <f t="shared" si="11"/>
        <v>#REF!</v>
      </c>
      <c r="BR54" s="8" t="e">
        <f>GETPIVOTDATA("Count of PT / MT Final",'25% PVT'!$A$3,"Joint Type","SW","Stamp Number",G54)</f>
        <v>#REF!</v>
      </c>
      <c r="BS54" s="11" t="e">
        <f t="shared" si="47"/>
        <v>#REF!</v>
      </c>
      <c r="BT54" s="8" t="e">
        <f>GETPIVOTDATA("Count of Brinnel Complete",'25% PVT'!$A$3,"Joint Type","SW","Stamp Number",G54)</f>
        <v>#REF!</v>
      </c>
      <c r="BU54" s="11" t="e">
        <f t="shared" si="25"/>
        <v>#REF!</v>
      </c>
      <c r="BV54" s="8" t="e">
        <f>GETPIVOTDATA("Count of Weld Number",'25% PVT'!$A$3,"Joint Type","O-Let","Stamp Number",G54)</f>
        <v>#REF!</v>
      </c>
      <c r="BW54" s="8" t="e">
        <f>GETPIVOTDATA("Count of PT / MT Final",'25% PVT'!$A$3,"Joint Type","O-Let","Stamp Number",G54)</f>
        <v>#REF!</v>
      </c>
      <c r="BX54" s="11" t="e">
        <f t="shared" si="26"/>
        <v>#REF!</v>
      </c>
      <c r="BY54" s="8" t="e">
        <f>GETPIVOTDATA("Count of Weld Number",'25% PVT'!$A$3,"Joint Type","Fillet","Stamp Number",G54)</f>
        <v>#REF!</v>
      </c>
      <c r="BZ54" s="8" t="e">
        <f>GETPIVOTDATA("Count of PT / MT Final",'25% PVT'!$A$3,"Joint Type","Fillet","Stamp Number",G54)</f>
        <v>#REF!</v>
      </c>
      <c r="CA54" s="10" t="e">
        <f t="shared" si="27"/>
        <v>#REF!</v>
      </c>
      <c r="CB54" s="87" t="e">
        <f>GETPIVOTDATA("Count of Weld Number",'50% PVT'!$A$3,"Joint Type","BW","Stamp Number",G54)</f>
        <v>#REF!</v>
      </c>
      <c r="CC54" s="8" t="e">
        <f>GETPIVOTDATA("Count of RT DATE",'50% PVT'!$A$3,"Joint Type","BW","Stamp Number",G54)</f>
        <v>#REF!</v>
      </c>
      <c r="CD54" s="8" t="e">
        <f>GETPIVOTDATA("Count of RT Rejected",'50% PVT'!$A$3,"Joint Type","BW","Stamp Number",G54)</f>
        <v>#REF!</v>
      </c>
      <c r="CE54" s="11" t="e">
        <f t="shared" si="12"/>
        <v>#REF!</v>
      </c>
      <c r="CF54" s="8" t="e">
        <f>GETPIVOTDATA("Count of Brinnel Complete",'50% PVT'!$A$3,"Joint Type","BW","Stamp Number",G54)</f>
        <v>#REF!</v>
      </c>
      <c r="CG54" s="8" t="e">
        <f t="shared" si="28"/>
        <v>#REF!</v>
      </c>
      <c r="CH54" s="8" t="e">
        <f>GETPIVOTDATA("Count of Weld Number",'50% PVT'!$A$3,"Joint Type","SW","Stamp Number",G54)</f>
        <v>#REF!</v>
      </c>
      <c r="CI54" s="8" t="e">
        <f>GETPIVOTDATA("Count of RT DATE",'50% PVT'!$A$3,"Joint Type","SW","Stamp Number",G54)</f>
        <v>#REF!</v>
      </c>
      <c r="CJ54" s="8" t="e">
        <f>GETPIVOTDATA("Count of RT Rejected",'50% PVT'!$A$3,"Joint Type","SW","Stamp Number",G54)</f>
        <v>#REF!</v>
      </c>
      <c r="CK54" s="11" t="e">
        <f t="shared" si="13"/>
        <v>#REF!</v>
      </c>
      <c r="CL54" s="8" t="e">
        <f>GETPIVOTDATA("Count of PT / MT Final",'50% PVT'!$A$3,"Joint Type","SW","Stamp Number",G54)</f>
        <v>#REF!</v>
      </c>
      <c r="CM54" s="8" t="e">
        <f t="shared" si="29"/>
        <v>#REF!</v>
      </c>
      <c r="CN54" s="8" t="e">
        <f>GETPIVOTDATA("Count of Brinnel Complete",'50% PVT'!$A$3,"Joint Type","SW","Stamp Number",G54)</f>
        <v>#REF!</v>
      </c>
      <c r="CO54" s="8" t="e">
        <f t="shared" si="30"/>
        <v>#REF!</v>
      </c>
      <c r="CP54" s="8" t="e">
        <f>GETPIVOTDATA("Count of Weld Number",'50% PVT'!$A$3,"Joint Type","O-Let","Stamp Number",G54)</f>
        <v>#REF!</v>
      </c>
      <c r="CQ54" s="8" t="e">
        <f>GETPIVOTDATA("Count of PT / MT Final",'50% PVT'!$A$3,"Joint Type","O-Let","Stamp Number",G54)</f>
        <v>#REF!</v>
      </c>
      <c r="CR54" s="4" t="e">
        <f t="shared" si="31"/>
        <v>#REF!</v>
      </c>
      <c r="CS54" s="8" t="e">
        <f>GETPIVOTDATA("Count of Weld Number",'50% PVT'!$A$3,"Joint Type","Fillet","Stamp Number",G54)</f>
        <v>#REF!</v>
      </c>
      <c r="CT54" s="8" t="e">
        <f>GETPIVOTDATA("Count of PT / MT Final",'50% PVT'!$A$3,"Joint Type","Fillet","Stamp Number",G54)</f>
        <v>#REF!</v>
      </c>
      <c r="CU54" s="78" t="e">
        <f t="shared" si="32"/>
        <v>#REF!</v>
      </c>
      <c r="CV54" s="87" t="e">
        <f>GETPIVOTDATA("Count of Weld Number",'100% PVT'!$A$3,"Joint Type","BW","Stamp Number",G54)</f>
        <v>#REF!</v>
      </c>
      <c r="CW54" s="8" t="e">
        <f>GETPIVOTDATA("Count of RT DATE",'100% PVT'!$A$3,"Joint Type","BW","Stamp Number",G54)</f>
        <v>#REF!</v>
      </c>
      <c r="CX54" s="8" t="e">
        <f>GETPIVOTDATA("Count of RT Rejected",'100% PVT'!$A$3,"Joint Type","BW","Stamp Number",G54)</f>
        <v>#REF!</v>
      </c>
      <c r="CY54" s="11" t="e">
        <f t="shared" si="14"/>
        <v>#REF!</v>
      </c>
      <c r="CZ54" s="8" t="e">
        <f>GETPIVOTDATA("Count of Brinnel Complete",'100% PVT'!$A$3,"Joint Type","BW","Stamp Number",G54)</f>
        <v>#REF!</v>
      </c>
      <c r="DA54" s="11" t="e">
        <f t="shared" si="42"/>
        <v>#REF!</v>
      </c>
      <c r="DB54" s="8" t="e">
        <f>GETPIVOTDATA("Count of Weld Number",'100% PVT'!$A$3,"Joint Type","SW","Stamp Number",G54)</f>
        <v>#REF!</v>
      </c>
      <c r="DC54" s="8" t="e">
        <f>GETPIVOTDATA("Count of RT DATE",'100% PVT'!$A$3,"Joint Type","SW","Stamp Number",G54)</f>
        <v>#REF!</v>
      </c>
      <c r="DD54" s="8" t="e">
        <f>GETPIVOTDATA("Count of RT Rejected",'100% PVT'!$A$3,"Joint Type","SW","Stamp Number",G54)</f>
        <v>#REF!</v>
      </c>
      <c r="DE54" s="11" t="e">
        <f t="shared" si="15"/>
        <v>#REF!</v>
      </c>
      <c r="DF54" s="8" t="e">
        <f>GETPIVOTDATA("Count of PT / MT Final",'100% PVT'!$A$3,"Joint Type","SW","Stamp Number",G54)</f>
        <v>#REF!</v>
      </c>
      <c r="DG54" s="11" t="e">
        <f t="shared" si="43"/>
        <v>#REF!</v>
      </c>
      <c r="DH54" s="8" t="e">
        <f>GETPIVOTDATA("Count of Brinnel Complete",'100% PVT'!$A$3,"Joint Type","SW","Stamp Number",G54)</f>
        <v>#REF!</v>
      </c>
      <c r="DI54" s="11" t="e">
        <f t="shared" si="44"/>
        <v>#REF!</v>
      </c>
      <c r="DJ54" s="8" t="e">
        <f>GETPIVOTDATA("Count of Weld Number",'100% PVT'!$A$3,"Joint Type","O-Let","Stamp Number",G54)</f>
        <v>#REF!</v>
      </c>
      <c r="DK54" s="8" t="e">
        <f>GETPIVOTDATA("Count of PT / MT Final",'100% PVT'!$A$3,"Joint Type","O-Let","Stamp Number",G54)</f>
        <v>#REF!</v>
      </c>
      <c r="DL54" s="11" t="e">
        <f t="shared" si="45"/>
        <v>#REF!</v>
      </c>
      <c r="DM54" s="8" t="e">
        <f>GETPIVOTDATA("Count of Weld Number",'100% PVT'!$A$3,"Joint Type","Fillet","Stamp Number",G54)</f>
        <v>#REF!</v>
      </c>
      <c r="DN54" s="8" t="e">
        <f>GETPIVOTDATA("Count of PT / MT Final",'100% PVT'!$A$3,"Joint Type","Fillet","Stamp Number",G54)</f>
        <v>#REF!</v>
      </c>
      <c r="DO54" s="10" t="e">
        <f t="shared" si="46"/>
        <v>#REF!</v>
      </c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</row>
    <row r="55" spans="1:147" s="34" customFormat="1" ht="12.75" hidden="1" customHeight="1">
      <c r="A55" s="129"/>
      <c r="B55" s="3" t="s">
        <v>32</v>
      </c>
      <c r="C55" s="1"/>
      <c r="D55" s="1" t="str">
        <f t="shared" si="48"/>
        <v>Yes</v>
      </c>
      <c r="E55" s="1"/>
      <c r="F55" s="42">
        <f>'WELDER ROSTER'!H23</f>
        <v>0</v>
      </c>
      <c r="G55" s="99">
        <f>'WELDER ROSTER'!I23</f>
        <v>0</v>
      </c>
      <c r="H55" s="9" t="e">
        <f>GETPIVOTDATA("Count of Weld Number",'5% PVT'!$A$3,"Joint Type","BW","Stamp Number",G55)</f>
        <v>#REF!</v>
      </c>
      <c r="I55" s="8" t="e">
        <f>GETPIVOTDATA("Count of RT DATE",'5% PVT'!$A$4,"Joint Type","BW","Stamp Number",G55)</f>
        <v>#REF!</v>
      </c>
      <c r="J55" s="8" t="e">
        <f>GETPIVOTDATA("Count of RT Rejected",'5% PVT'!$A$4,"Joint Type","BW","Stamp Number",G55)</f>
        <v>#REF!</v>
      </c>
      <c r="K55" s="11" t="e">
        <f t="shared" si="1"/>
        <v>#REF!</v>
      </c>
      <c r="L55" s="8" t="e">
        <f>GETPIVOTDATA("Count of Weld Number",'5% PVT'!$A$3,"Joint Type","Fillet","Stamp Number",G55)</f>
        <v>#REF!</v>
      </c>
      <c r="M55" s="8" t="e">
        <f>GETPIVOTDATA("Count of PT / MT Final",'5% PVT'!$A$3,"Joint Type","Fillet","Stamp Number",G55)</f>
        <v>#REF!</v>
      </c>
      <c r="N55" s="11" t="e">
        <f t="shared" si="38"/>
        <v>#REF!</v>
      </c>
      <c r="O55" s="8" t="e">
        <f>GETPIVOTDATA("Count of Weld Number",'5% PVT'!$A$4,"Joint Type","SW","Stamp Number",G55)</f>
        <v>#REF!</v>
      </c>
      <c r="P55" s="8" t="e">
        <f>GETPIVOTDATA("Count of RT DATE",'5% PVT'!$A$4,"Joint Type","SW","Stamp Number",G55)</f>
        <v>#REF!</v>
      </c>
      <c r="Q55" s="8" t="e">
        <f>GETPIVOTDATA("Count of RT Rejected",'5% PVT'!$A$4,"Joint Type","O-Let","Stamp Number",G55)</f>
        <v>#REF!</v>
      </c>
      <c r="R55" s="11" t="e">
        <f t="shared" si="2"/>
        <v>#REF!</v>
      </c>
      <c r="S55" s="8" t="e">
        <f>GETPIVOTDATA("Count of PT / MT Final",'5% PVT'!$A$3,"Joint Type","SW","Stamp Number",G55)</f>
        <v>#REF!</v>
      </c>
      <c r="T55" s="11" t="e">
        <f t="shared" si="39"/>
        <v>#REF!</v>
      </c>
      <c r="U55" s="8" t="e">
        <f>GETPIVOTDATA("Count of Weld Number",'5% PVT'!$A$3,"Joint Type","O-Let","Stamp Number",G55)</f>
        <v>#REF!</v>
      </c>
      <c r="V55" s="8" t="e">
        <f>GETPIVOTDATA("Count of PT / MT Final",'5% PVT'!$A$3,"Joint Type","O-Let","Stamp Number",G55)</f>
        <v>#REF!</v>
      </c>
      <c r="W55" s="10" t="e">
        <f t="shared" si="40"/>
        <v>#REF!</v>
      </c>
      <c r="X55" s="87" t="e">
        <f>GETPIVOTDATA("Count of Weld Number",'10% PVT'!$A$3,"Joint Type","BW","Stamp Number",G55)</f>
        <v>#REF!</v>
      </c>
      <c r="Y55" s="8" t="e">
        <f>GETPIVOTDATA("Count of RT DATE",'10% PVT'!$A$3,"Joint Type","BW","Stamp Number",G55)</f>
        <v>#REF!</v>
      </c>
      <c r="Z55" s="8" t="e">
        <f>GETPIVOTDATA("Count of RT Rejected",'10% PVT'!$A$3,"Joint Type","BW","Stamp Number",G55)</f>
        <v>#REF!</v>
      </c>
      <c r="AA55" s="4" t="e">
        <f t="shared" si="3"/>
        <v>#REF!</v>
      </c>
      <c r="AB55" s="8" t="e">
        <f>GETPIVOTDATA("Count of Weld Number",'10% PVT'!$A$3,"Joint Type","Fillet","Stamp Number",G55)</f>
        <v>#REF!</v>
      </c>
      <c r="AC55" s="8" t="e">
        <f>GETPIVOTDATA("Count of PT / MT Final",'10% PVT'!$A$3,"Joint Type","Fillet","Stamp Number",G55)</f>
        <v>#REF!</v>
      </c>
      <c r="AD55" s="4" t="e">
        <f t="shared" si="4"/>
        <v>#REF!</v>
      </c>
      <c r="AE55" s="8" t="e">
        <f>GETPIVOTDATA("Count of Weld Number",'10% PVT'!$A$4,"Joint Type","SW","Stamp Number",G55)</f>
        <v>#REF!</v>
      </c>
      <c r="AF55" s="8" t="e">
        <f>GETPIVOTDATA("Count of RT DATE",'10% PVT'!$A$3,"Joint Type","SW","Stamp Number",G55)</f>
        <v>#REF!</v>
      </c>
      <c r="AG55" s="8" t="e">
        <f>GETPIVOTDATA("Count of RT Rejected",'10% PVT'!$A$3,"Joint Type","SW","Stamp Number",G55)</f>
        <v>#REF!</v>
      </c>
      <c r="AH55" s="4" t="e">
        <f t="shared" si="5"/>
        <v>#REF!</v>
      </c>
      <c r="AI55" s="8" t="e">
        <f>GETPIVOTDATA("Count of PT / MT Final",'10% PVT'!$A$3,"Joint Type","SW","Stamp Number",G55)</f>
        <v>#REF!</v>
      </c>
      <c r="AJ55" s="4" t="e">
        <f t="shared" si="6"/>
        <v>#REF!</v>
      </c>
      <c r="AK55" s="8" t="e">
        <f>GETPIVOTDATA("Count of Weld Number",'10% PVT'!$A$3,"Joint Type","O-Let","Stamp Number",G55)</f>
        <v>#REF!</v>
      </c>
      <c r="AL55" s="8" t="e">
        <f>GETPIVOTDATA("Count of PT / MT Final",'10% PVT'!$A$3,"Joint Type","O-Let","Stamp Number",G55)</f>
        <v>#REF!</v>
      </c>
      <c r="AM55" s="78" t="e">
        <f t="shared" si="7"/>
        <v>#REF!</v>
      </c>
      <c r="AN55" s="87" t="e">
        <f>GETPIVOTDATA("Count of Weld Number",'20% PVT'!$A$3,"Joint Type","BW","Stamp Number",G55)</f>
        <v>#REF!</v>
      </c>
      <c r="AO55" s="8" t="e">
        <f>GETPIVOTDATA("Count of RT DATE",'20% PVT'!$A$3,"Joint Type","BW","Stamp Number",G55)</f>
        <v>#REF!</v>
      </c>
      <c r="AP55" s="8" t="e">
        <f>GETPIVOTDATA("Count of RT Rejected",'20% PVT'!$A$3,"Joint Type","BW","Stamp Number",G55)</f>
        <v>#REF!</v>
      </c>
      <c r="AQ55" s="4" t="e">
        <f t="shared" si="8"/>
        <v>#REF!</v>
      </c>
      <c r="AR55" s="8" t="e">
        <f>GETPIVOTDATA("Count of Brinnel Complete",'20% PVT'!$A$3,"Joint Type","BW","Stamp Number",G55)</f>
        <v>#REF!</v>
      </c>
      <c r="AS55" s="4" t="e">
        <f t="shared" si="19"/>
        <v>#REF!</v>
      </c>
      <c r="AT55" s="8" t="e">
        <f>GETPIVOTDATA("Count of Weld Number",'20% PVT'!$A$3,"Joint Type","SW","Stamp Number",G55)</f>
        <v>#REF!</v>
      </c>
      <c r="AU55" s="8" t="e">
        <f>GETPIVOTDATA("Count of RT DATE",'20% PVT'!$A$3,"Joint Type","SW","Stamp Number",G55)</f>
        <v>#REF!</v>
      </c>
      <c r="AV55" s="8" t="e">
        <f>GETPIVOTDATA("Count of RT Rejected",'20% PVT'!$A$3,"Joint Type","SW","Stamp Number",G55)</f>
        <v>#REF!</v>
      </c>
      <c r="AW55" s="4" t="e">
        <f t="shared" si="9"/>
        <v>#REF!</v>
      </c>
      <c r="AX55" s="8" t="e">
        <f>GETPIVOTDATA("Count of PT / MT Final",'20% PVT'!$A$3,"Joint Type","SW","Stamp Number",G55)</f>
        <v>#REF!</v>
      </c>
      <c r="AY55" s="4" t="e">
        <f t="shared" si="20"/>
        <v>#REF!</v>
      </c>
      <c r="AZ55" s="8" t="e">
        <f>GETPIVOTDATA("Count of Brinnel Complete",'20% PVT'!$A$3,"Joint Type","SW","Stamp Number",G55)</f>
        <v>#REF!</v>
      </c>
      <c r="BA55" s="4" t="e">
        <f t="shared" si="21"/>
        <v>#REF!</v>
      </c>
      <c r="BB55" s="8" t="e">
        <f>GETPIVOTDATA("Count of Weld Number",'20% PVT'!$A$3,"Joint Type","O-Let","Stamp Number",G55)</f>
        <v>#REF!</v>
      </c>
      <c r="BC55" s="8" t="e">
        <f>GETPIVOTDATA("Count of PT / MT Final",'20% PVT'!$A$3,"Joint Type","O-Let","Stamp Number",G55)</f>
        <v>#REF!</v>
      </c>
      <c r="BD55" s="4" t="e">
        <f t="shared" si="22"/>
        <v>#REF!</v>
      </c>
      <c r="BE55" s="8" t="e">
        <f>GETPIVOTDATA("Count of Weld Number",'20% PVT'!$A$3,"Joint Type","Fillet","Stamp Number",G55)</f>
        <v>#REF!</v>
      </c>
      <c r="BF55" s="8" t="e">
        <f>GETPIVOTDATA("Count of PT / MT Final",'20% PVT'!$A$3,"Joint Type","Fillet","Stamp Number",G55)</f>
        <v>#REF!</v>
      </c>
      <c r="BG55" s="78" t="e">
        <f t="shared" si="23"/>
        <v>#REF!</v>
      </c>
      <c r="BH55" s="87" t="e">
        <f>GETPIVOTDATA("Count of Weld Number",'25% PVT'!$A$3,"Joint Type","BW","Stamp Number",G55)</f>
        <v>#REF!</v>
      </c>
      <c r="BI55" s="8" t="e">
        <f>GETPIVOTDATA("Count of RT DATE",'25% PVT'!$A$3,"Joint Type","BW","Stamp Number",G55)</f>
        <v>#REF!</v>
      </c>
      <c r="BJ55" s="8" t="e">
        <f>GETPIVOTDATA("Count of RT Rejected",'25% PVT'!$A$3,"Joint Type","BW","Stamp Number",G55)</f>
        <v>#REF!</v>
      </c>
      <c r="BK55" s="11" t="e">
        <f t="shared" si="10"/>
        <v>#REF!</v>
      </c>
      <c r="BL55" s="8" t="e">
        <f>GETPIVOTDATA("Count of Brinnel Complete",'25% PVT'!$A$3,"Joint Type","BW","Stamp Number",G55)</f>
        <v>#REF!</v>
      </c>
      <c r="BM55" s="11" t="e">
        <f t="shared" si="41"/>
        <v>#REF!</v>
      </c>
      <c r="BN55" s="8" t="e">
        <f>GETPIVOTDATA("Count of Weld Number",'25% PVT'!$A$3,"Joint Type","SW","Stamp Number",G55)</f>
        <v>#REF!</v>
      </c>
      <c r="BO55" s="8" t="e">
        <f>GETPIVOTDATA("Count of RT DATE",'25% PVT'!$A$3,"Joint Type","SW","Stamp Number",G55)</f>
        <v>#REF!</v>
      </c>
      <c r="BP55" s="8" t="e">
        <f>GETPIVOTDATA("Count of RT Rejected",'25% PVT'!$A$3,"Joint Type","SW","Stamp Number",G55)</f>
        <v>#REF!</v>
      </c>
      <c r="BQ55" s="11" t="e">
        <f t="shared" si="11"/>
        <v>#REF!</v>
      </c>
      <c r="BR55" s="8" t="e">
        <f>GETPIVOTDATA("Count of PT / MT Final",'25% PVT'!$A$3,"Joint Type","SW","Stamp Number",G55)</f>
        <v>#REF!</v>
      </c>
      <c r="BS55" s="11" t="e">
        <f t="shared" si="47"/>
        <v>#REF!</v>
      </c>
      <c r="BT55" s="8" t="e">
        <f>GETPIVOTDATA("Count of Brinnel Complete",'25% PVT'!$A$3,"Joint Type","SW","Stamp Number",G55)</f>
        <v>#REF!</v>
      </c>
      <c r="BU55" s="11" t="e">
        <f t="shared" si="25"/>
        <v>#REF!</v>
      </c>
      <c r="BV55" s="8" t="e">
        <f>GETPIVOTDATA("Count of Weld Number",'25% PVT'!$A$3,"Joint Type","O-Let","Stamp Number",G55)</f>
        <v>#REF!</v>
      </c>
      <c r="BW55" s="8" t="e">
        <f>GETPIVOTDATA("Count of PT / MT Final",'25% PVT'!$A$3,"Joint Type","O-Let","Stamp Number",G55)</f>
        <v>#REF!</v>
      </c>
      <c r="BX55" s="11" t="e">
        <f t="shared" si="26"/>
        <v>#REF!</v>
      </c>
      <c r="BY55" s="8" t="e">
        <f>GETPIVOTDATA("Count of Weld Number",'25% PVT'!$A$3,"Joint Type","Fillet","Stamp Number",G55)</f>
        <v>#REF!</v>
      </c>
      <c r="BZ55" s="8" t="e">
        <f>GETPIVOTDATA("Count of PT / MT Final",'25% PVT'!$A$3,"Joint Type","Fillet","Stamp Number",G55)</f>
        <v>#REF!</v>
      </c>
      <c r="CA55" s="10" t="e">
        <f t="shared" si="27"/>
        <v>#REF!</v>
      </c>
      <c r="CB55" s="87" t="e">
        <f>GETPIVOTDATA("Count of Weld Number",'50% PVT'!$A$3,"Joint Type","BW","Stamp Number",G55)</f>
        <v>#REF!</v>
      </c>
      <c r="CC55" s="8" t="e">
        <f>GETPIVOTDATA("Count of RT DATE",'50% PVT'!$A$3,"Joint Type","BW","Stamp Number",G55)</f>
        <v>#REF!</v>
      </c>
      <c r="CD55" s="8" t="e">
        <f>GETPIVOTDATA("Count of RT Rejected",'50% PVT'!$A$3,"Joint Type","BW","Stamp Number",G55)</f>
        <v>#REF!</v>
      </c>
      <c r="CE55" s="11" t="e">
        <f t="shared" si="12"/>
        <v>#REF!</v>
      </c>
      <c r="CF55" s="8" t="e">
        <f>GETPIVOTDATA("Count of Brinnel Complete",'50% PVT'!$A$3,"Joint Type","BW","Stamp Number",G55)</f>
        <v>#REF!</v>
      </c>
      <c r="CG55" s="8" t="e">
        <f t="shared" si="28"/>
        <v>#REF!</v>
      </c>
      <c r="CH55" s="8" t="e">
        <f>GETPIVOTDATA("Count of Weld Number",'50% PVT'!$A$3,"Joint Type","SW","Stamp Number",G55)</f>
        <v>#REF!</v>
      </c>
      <c r="CI55" s="8" t="e">
        <f>GETPIVOTDATA("Count of RT DATE",'50% PVT'!$A$3,"Joint Type","SW","Stamp Number",G55)</f>
        <v>#REF!</v>
      </c>
      <c r="CJ55" s="8" t="e">
        <f>GETPIVOTDATA("Count of RT Rejected",'50% PVT'!$A$3,"Joint Type","SW","Stamp Number",G55)</f>
        <v>#REF!</v>
      </c>
      <c r="CK55" s="11" t="e">
        <f t="shared" si="13"/>
        <v>#REF!</v>
      </c>
      <c r="CL55" s="8" t="e">
        <f>GETPIVOTDATA("Count of PT / MT Final",'50% PVT'!$A$3,"Joint Type","SW","Stamp Number",G55)</f>
        <v>#REF!</v>
      </c>
      <c r="CM55" s="8" t="e">
        <f t="shared" si="29"/>
        <v>#REF!</v>
      </c>
      <c r="CN55" s="8" t="e">
        <f>GETPIVOTDATA("Count of Brinnel Complete",'50% PVT'!$A$3,"Joint Type","SW","Stamp Number",G55)</f>
        <v>#REF!</v>
      </c>
      <c r="CO55" s="8" t="e">
        <f t="shared" si="30"/>
        <v>#REF!</v>
      </c>
      <c r="CP55" s="8" t="e">
        <f>GETPIVOTDATA("Count of Weld Number",'50% PVT'!$A$3,"Joint Type","O-Let","Stamp Number",G55)</f>
        <v>#REF!</v>
      </c>
      <c r="CQ55" s="8" t="e">
        <f>GETPIVOTDATA("Count of PT / MT Final",'50% PVT'!$A$3,"Joint Type","O-Let","Stamp Number",G55)</f>
        <v>#REF!</v>
      </c>
      <c r="CR55" s="4" t="e">
        <f t="shared" si="31"/>
        <v>#REF!</v>
      </c>
      <c r="CS55" s="8" t="e">
        <f>GETPIVOTDATA("Count of Weld Number",'50% PVT'!$A$3,"Joint Type","Fillet","Stamp Number",G55)</f>
        <v>#REF!</v>
      </c>
      <c r="CT55" s="8" t="e">
        <f>GETPIVOTDATA("Count of PT / MT Final",'50% PVT'!$A$3,"Joint Type","Fillet","Stamp Number",G55)</f>
        <v>#REF!</v>
      </c>
      <c r="CU55" s="78" t="e">
        <f t="shared" si="32"/>
        <v>#REF!</v>
      </c>
      <c r="CV55" s="87" t="e">
        <f>GETPIVOTDATA("Count of Weld Number",'100% PVT'!$A$3,"Joint Type","BW","Stamp Number",G55)</f>
        <v>#REF!</v>
      </c>
      <c r="CW55" s="8" t="e">
        <f>GETPIVOTDATA("Count of RT DATE",'100% PVT'!$A$3,"Joint Type","BW","Stamp Number",G55)</f>
        <v>#REF!</v>
      </c>
      <c r="CX55" s="8" t="e">
        <f>GETPIVOTDATA("Count of RT Rejected",'100% PVT'!$A$3,"Joint Type","BW","Stamp Number",G55)</f>
        <v>#REF!</v>
      </c>
      <c r="CY55" s="11" t="e">
        <f t="shared" si="14"/>
        <v>#REF!</v>
      </c>
      <c r="CZ55" s="8" t="e">
        <f>GETPIVOTDATA("Count of Brinnel Complete",'100% PVT'!$A$3,"Joint Type","BW","Stamp Number",G55)</f>
        <v>#REF!</v>
      </c>
      <c r="DA55" s="11" t="e">
        <f t="shared" si="42"/>
        <v>#REF!</v>
      </c>
      <c r="DB55" s="8" t="e">
        <f>GETPIVOTDATA("Count of Weld Number",'100% PVT'!$A$3,"Joint Type","SW","Stamp Number",G55)</f>
        <v>#REF!</v>
      </c>
      <c r="DC55" s="8" t="e">
        <f>GETPIVOTDATA("Count of RT DATE",'100% PVT'!$A$3,"Joint Type","SW","Stamp Number",G55)</f>
        <v>#REF!</v>
      </c>
      <c r="DD55" s="8" t="e">
        <f>GETPIVOTDATA("Count of RT Rejected",'100% PVT'!$A$3,"Joint Type","SW","Stamp Number",G55)</f>
        <v>#REF!</v>
      </c>
      <c r="DE55" s="11" t="e">
        <f t="shared" si="15"/>
        <v>#REF!</v>
      </c>
      <c r="DF55" s="8" t="e">
        <f>GETPIVOTDATA("Count of PT / MT Final",'100% PVT'!$A$3,"Joint Type","SW","Stamp Number",G55)</f>
        <v>#REF!</v>
      </c>
      <c r="DG55" s="11" t="e">
        <f t="shared" si="43"/>
        <v>#REF!</v>
      </c>
      <c r="DH55" s="8" t="e">
        <f>GETPIVOTDATA("Count of Brinnel Complete",'100% PVT'!$A$3,"Joint Type","SW","Stamp Number",G55)</f>
        <v>#REF!</v>
      </c>
      <c r="DI55" s="11" t="e">
        <f t="shared" si="44"/>
        <v>#REF!</v>
      </c>
      <c r="DJ55" s="8" t="e">
        <f>GETPIVOTDATA("Count of Weld Number",'100% PVT'!$A$3,"Joint Type","O-Let","Stamp Number",G55)</f>
        <v>#REF!</v>
      </c>
      <c r="DK55" s="8" t="e">
        <f>GETPIVOTDATA("Count of PT / MT Final",'100% PVT'!$A$3,"Joint Type","O-Let","Stamp Number",G55)</f>
        <v>#REF!</v>
      </c>
      <c r="DL55" s="11" t="e">
        <f t="shared" si="45"/>
        <v>#REF!</v>
      </c>
      <c r="DM55" s="8" t="e">
        <f>GETPIVOTDATA("Count of Weld Number",'100% PVT'!$A$3,"Joint Type","Fillet","Stamp Number",G55)</f>
        <v>#REF!</v>
      </c>
      <c r="DN55" s="8" t="e">
        <f>GETPIVOTDATA("Count of PT / MT Final",'100% PVT'!$A$3,"Joint Type","Fillet","Stamp Number",G55)</f>
        <v>#REF!</v>
      </c>
      <c r="DO55" s="10" t="e">
        <f t="shared" si="46"/>
        <v>#REF!</v>
      </c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</row>
    <row r="56" spans="1:147" s="34" customFormat="1" ht="12.75" hidden="1" customHeight="1">
      <c r="A56" s="129"/>
      <c r="B56" s="3" t="s">
        <v>31</v>
      </c>
      <c r="C56" s="1"/>
      <c r="D56" s="1" t="str">
        <f t="shared" si="48"/>
        <v>Yes</v>
      </c>
      <c r="E56" s="1"/>
      <c r="F56" s="42">
        <f>'WELDER ROSTER'!B19</f>
        <v>0</v>
      </c>
      <c r="G56" s="99">
        <f>'WELDER ROSTER'!C19</f>
        <v>0</v>
      </c>
      <c r="H56" s="9" t="e">
        <f>GETPIVOTDATA("Count of Weld Number",'5% PVT'!$A$3,"Joint Type","BW","Stamp Number",G56)</f>
        <v>#REF!</v>
      </c>
      <c r="I56" s="8" t="e">
        <f>GETPIVOTDATA("Count of RT DATE",'5% PVT'!$A$4,"Joint Type","BW","Stamp Number",G56)</f>
        <v>#REF!</v>
      </c>
      <c r="J56" s="8" t="e">
        <f>GETPIVOTDATA("Count of RT Rejected",'5% PVT'!$A$4,"Joint Type","BW","Stamp Number",G56)</f>
        <v>#REF!</v>
      </c>
      <c r="K56" s="11" t="e">
        <f t="shared" si="1"/>
        <v>#REF!</v>
      </c>
      <c r="L56" s="8" t="e">
        <f>GETPIVOTDATA("Count of Weld Number",'5% PVT'!$A$3,"Joint Type","Fillet","Stamp Number",G56)</f>
        <v>#REF!</v>
      </c>
      <c r="M56" s="8" t="e">
        <f>GETPIVOTDATA("Count of PT / MT Final",'5% PVT'!$A$3,"Joint Type","Fillet","Stamp Number",G56)</f>
        <v>#REF!</v>
      </c>
      <c r="N56" s="11" t="e">
        <f t="shared" si="38"/>
        <v>#REF!</v>
      </c>
      <c r="O56" s="8" t="e">
        <f>GETPIVOTDATA("Count of Weld Number",'5% PVT'!$A$4,"Joint Type","SW","Stamp Number",G56)</f>
        <v>#REF!</v>
      </c>
      <c r="P56" s="8" t="e">
        <f>GETPIVOTDATA("Count of RT DATE",'5% PVT'!$A$4,"Joint Type","SW","Stamp Number",G56)</f>
        <v>#REF!</v>
      </c>
      <c r="Q56" s="8" t="e">
        <f>GETPIVOTDATA("Count of RT Rejected",'5% PVT'!$A$4,"Joint Type","O-Let","Stamp Number",G56)</f>
        <v>#REF!</v>
      </c>
      <c r="R56" s="11" t="e">
        <f t="shared" si="2"/>
        <v>#REF!</v>
      </c>
      <c r="S56" s="8" t="e">
        <f>GETPIVOTDATA("Count of PT / MT Final",'5% PVT'!$A$3,"Joint Type","SW","Stamp Number",G56)</f>
        <v>#REF!</v>
      </c>
      <c r="T56" s="11" t="e">
        <f t="shared" si="39"/>
        <v>#REF!</v>
      </c>
      <c r="U56" s="8" t="e">
        <f>GETPIVOTDATA("Count of Weld Number",'5% PVT'!$A$3,"Joint Type","O-Let","Stamp Number",G56)</f>
        <v>#REF!</v>
      </c>
      <c r="V56" s="8" t="e">
        <f>GETPIVOTDATA("Count of PT / MT Final",'5% PVT'!$A$3,"Joint Type","O-Let","Stamp Number",G56)</f>
        <v>#REF!</v>
      </c>
      <c r="W56" s="10" t="e">
        <f t="shared" si="40"/>
        <v>#REF!</v>
      </c>
      <c r="X56" s="87" t="e">
        <f>GETPIVOTDATA("Count of Weld Number",'10% PVT'!$A$3,"Joint Type","BW","Stamp Number",G56)</f>
        <v>#REF!</v>
      </c>
      <c r="Y56" s="8" t="e">
        <f>GETPIVOTDATA("Count of RT DATE",'10% PVT'!$A$3,"Joint Type","BW","Stamp Number",G56)</f>
        <v>#REF!</v>
      </c>
      <c r="Z56" s="8" t="e">
        <f>GETPIVOTDATA("Count of RT Rejected",'10% PVT'!$A$3,"Joint Type","BW","Stamp Number",G56)</f>
        <v>#REF!</v>
      </c>
      <c r="AA56" s="4" t="e">
        <f t="shared" si="3"/>
        <v>#REF!</v>
      </c>
      <c r="AB56" s="8" t="e">
        <f>GETPIVOTDATA("Count of Weld Number",'10% PVT'!$A$3,"Joint Type","Fillet","Stamp Number",G56)</f>
        <v>#REF!</v>
      </c>
      <c r="AC56" s="8" t="e">
        <f>GETPIVOTDATA("Count of PT / MT Final",'10% PVT'!$A$3,"Joint Type","Fillet","Stamp Number",G56)</f>
        <v>#REF!</v>
      </c>
      <c r="AD56" s="4" t="e">
        <f t="shared" si="4"/>
        <v>#REF!</v>
      </c>
      <c r="AE56" s="8" t="e">
        <f>GETPIVOTDATA("Count of Weld Number",'10% PVT'!$A$4,"Joint Type","SW","Stamp Number",G56)</f>
        <v>#REF!</v>
      </c>
      <c r="AF56" s="8" t="e">
        <f>GETPIVOTDATA("Count of RT DATE",'10% PVT'!$A$3,"Joint Type","SW","Stamp Number",G56)</f>
        <v>#REF!</v>
      </c>
      <c r="AG56" s="8" t="e">
        <f>GETPIVOTDATA("Count of RT Rejected",'10% PVT'!$A$3,"Joint Type","SW","Stamp Number",G56)</f>
        <v>#REF!</v>
      </c>
      <c r="AH56" s="4" t="e">
        <f t="shared" si="5"/>
        <v>#REF!</v>
      </c>
      <c r="AI56" s="8" t="e">
        <f>GETPIVOTDATA("Count of PT / MT Final",'10% PVT'!$A$3,"Joint Type","SW","Stamp Number",G56)</f>
        <v>#REF!</v>
      </c>
      <c r="AJ56" s="4" t="e">
        <f t="shared" si="6"/>
        <v>#REF!</v>
      </c>
      <c r="AK56" s="8" t="e">
        <f>GETPIVOTDATA("Count of Weld Number",'10% PVT'!$A$3,"Joint Type","O-Let","Stamp Number",G56)</f>
        <v>#REF!</v>
      </c>
      <c r="AL56" s="8" t="e">
        <f>GETPIVOTDATA("Count of PT / MT Final",'10% PVT'!$A$3,"Joint Type","O-Let","Stamp Number",G56)</f>
        <v>#REF!</v>
      </c>
      <c r="AM56" s="78" t="e">
        <f t="shared" si="7"/>
        <v>#REF!</v>
      </c>
      <c r="AN56" s="87" t="e">
        <f>GETPIVOTDATA("Count of Weld Number",'20% PVT'!$A$3,"Joint Type","BW","Stamp Number",G56)</f>
        <v>#REF!</v>
      </c>
      <c r="AO56" s="8" t="e">
        <f>GETPIVOTDATA("Count of RT DATE",'20% PVT'!$A$3,"Joint Type","BW","Stamp Number",G56)</f>
        <v>#REF!</v>
      </c>
      <c r="AP56" s="8" t="e">
        <f>GETPIVOTDATA("Count of RT Rejected",'20% PVT'!$A$3,"Joint Type","BW","Stamp Number",G56)</f>
        <v>#REF!</v>
      </c>
      <c r="AQ56" s="4" t="e">
        <f t="shared" si="8"/>
        <v>#REF!</v>
      </c>
      <c r="AR56" s="8" t="e">
        <f>GETPIVOTDATA("Count of Brinnel Complete",'20% PVT'!$A$3,"Joint Type","BW","Stamp Number",G56)</f>
        <v>#REF!</v>
      </c>
      <c r="AS56" s="4" t="e">
        <f t="shared" si="19"/>
        <v>#REF!</v>
      </c>
      <c r="AT56" s="8" t="e">
        <f>GETPIVOTDATA("Count of Weld Number",'20% PVT'!$A$3,"Joint Type","SW","Stamp Number",G56)</f>
        <v>#REF!</v>
      </c>
      <c r="AU56" s="8" t="e">
        <f>GETPIVOTDATA("Count of RT DATE",'20% PVT'!$A$3,"Joint Type","SW","Stamp Number",G56)</f>
        <v>#REF!</v>
      </c>
      <c r="AV56" s="8" t="e">
        <f>GETPIVOTDATA("Count of RT Rejected",'20% PVT'!$A$3,"Joint Type","SW","Stamp Number",G56)</f>
        <v>#REF!</v>
      </c>
      <c r="AW56" s="4" t="e">
        <f t="shared" si="9"/>
        <v>#REF!</v>
      </c>
      <c r="AX56" s="8" t="e">
        <f>GETPIVOTDATA("Count of PT / MT Final",'20% PVT'!$A$3,"Joint Type","SW","Stamp Number",G56)</f>
        <v>#REF!</v>
      </c>
      <c r="AY56" s="4" t="e">
        <f t="shared" si="20"/>
        <v>#REF!</v>
      </c>
      <c r="AZ56" s="8" t="e">
        <f>GETPIVOTDATA("Count of Brinnel Complete",'20% PVT'!$A$3,"Joint Type","SW","Stamp Number",G56)</f>
        <v>#REF!</v>
      </c>
      <c r="BA56" s="4" t="e">
        <f t="shared" si="21"/>
        <v>#REF!</v>
      </c>
      <c r="BB56" s="8" t="e">
        <f>GETPIVOTDATA("Count of Weld Number",'20% PVT'!$A$3,"Joint Type","O-Let","Stamp Number",G56)</f>
        <v>#REF!</v>
      </c>
      <c r="BC56" s="8" t="e">
        <f>GETPIVOTDATA("Count of PT / MT Final",'20% PVT'!$A$3,"Joint Type","O-Let","Stamp Number",G56)</f>
        <v>#REF!</v>
      </c>
      <c r="BD56" s="4" t="e">
        <f t="shared" si="22"/>
        <v>#REF!</v>
      </c>
      <c r="BE56" s="8" t="e">
        <f>GETPIVOTDATA("Count of Weld Number",'20% PVT'!$A$3,"Joint Type","Fillet","Stamp Number",G56)</f>
        <v>#REF!</v>
      </c>
      <c r="BF56" s="8" t="e">
        <f>GETPIVOTDATA("Count of PT / MT Final",'20% PVT'!$A$3,"Joint Type","Fillet","Stamp Number",G56)</f>
        <v>#REF!</v>
      </c>
      <c r="BG56" s="78" t="e">
        <f t="shared" si="23"/>
        <v>#REF!</v>
      </c>
      <c r="BH56" s="87" t="e">
        <f>GETPIVOTDATA("Count of Weld Number",'25% PVT'!$A$3,"Joint Type","BW","Stamp Number",G56)</f>
        <v>#REF!</v>
      </c>
      <c r="BI56" s="8" t="e">
        <f>GETPIVOTDATA("Count of RT DATE",'25% PVT'!$A$3,"Joint Type","BW","Stamp Number",G56)</f>
        <v>#REF!</v>
      </c>
      <c r="BJ56" s="8" t="e">
        <f>GETPIVOTDATA("Count of RT Rejected",'25% PVT'!$A$3,"Joint Type","BW","Stamp Number",G56)</f>
        <v>#REF!</v>
      </c>
      <c r="BK56" s="11" t="e">
        <f t="shared" si="10"/>
        <v>#REF!</v>
      </c>
      <c r="BL56" s="8" t="e">
        <f>GETPIVOTDATA("Count of Brinnel Complete",'25% PVT'!$A$3,"Joint Type","BW","Stamp Number",G56)</f>
        <v>#REF!</v>
      </c>
      <c r="BM56" s="11" t="e">
        <f t="shared" si="41"/>
        <v>#REF!</v>
      </c>
      <c r="BN56" s="8" t="e">
        <f>GETPIVOTDATA("Count of Weld Number",'25% PVT'!$A$3,"Joint Type","SW","Stamp Number",G56)</f>
        <v>#REF!</v>
      </c>
      <c r="BO56" s="8" t="e">
        <f>GETPIVOTDATA("Count of RT DATE",'25% PVT'!$A$3,"Joint Type","SW","Stamp Number",G56)</f>
        <v>#REF!</v>
      </c>
      <c r="BP56" s="8" t="e">
        <f>GETPIVOTDATA("Count of RT Rejected",'25% PVT'!$A$3,"Joint Type","SW","Stamp Number",G56)</f>
        <v>#REF!</v>
      </c>
      <c r="BQ56" s="11" t="e">
        <f t="shared" si="11"/>
        <v>#REF!</v>
      </c>
      <c r="BR56" s="8" t="e">
        <f>GETPIVOTDATA("Count of PT / MT Final",'25% PVT'!$A$3,"Joint Type","SW","Stamp Number",G56)</f>
        <v>#REF!</v>
      </c>
      <c r="BS56" s="11" t="e">
        <f t="shared" si="47"/>
        <v>#REF!</v>
      </c>
      <c r="BT56" s="8" t="e">
        <f>GETPIVOTDATA("Count of Brinnel Complete",'25% PVT'!$A$3,"Joint Type","SW","Stamp Number",G56)</f>
        <v>#REF!</v>
      </c>
      <c r="BU56" s="11" t="e">
        <f t="shared" si="25"/>
        <v>#REF!</v>
      </c>
      <c r="BV56" s="8" t="e">
        <f>GETPIVOTDATA("Count of Weld Number",'25% PVT'!$A$3,"Joint Type","O-Let","Stamp Number",G56)</f>
        <v>#REF!</v>
      </c>
      <c r="BW56" s="8" t="e">
        <f>GETPIVOTDATA("Count of PT / MT Final",'25% PVT'!$A$3,"Joint Type","O-Let","Stamp Number",G56)</f>
        <v>#REF!</v>
      </c>
      <c r="BX56" s="11" t="e">
        <f t="shared" si="26"/>
        <v>#REF!</v>
      </c>
      <c r="BY56" s="8" t="e">
        <f>GETPIVOTDATA("Count of Weld Number",'25% PVT'!$A$3,"Joint Type","Fillet","Stamp Number",G56)</f>
        <v>#REF!</v>
      </c>
      <c r="BZ56" s="8" t="e">
        <f>GETPIVOTDATA("Count of PT / MT Final",'25% PVT'!$A$3,"Joint Type","Fillet","Stamp Number",G56)</f>
        <v>#REF!</v>
      </c>
      <c r="CA56" s="10" t="e">
        <f t="shared" si="27"/>
        <v>#REF!</v>
      </c>
      <c r="CB56" s="87" t="e">
        <f>GETPIVOTDATA("Count of Weld Number",'50% PVT'!$A$3,"Joint Type","BW","Stamp Number",G56)</f>
        <v>#REF!</v>
      </c>
      <c r="CC56" s="8" t="e">
        <f>GETPIVOTDATA("Count of RT DATE",'50% PVT'!$A$3,"Joint Type","BW","Stamp Number",G56)</f>
        <v>#REF!</v>
      </c>
      <c r="CD56" s="8" t="e">
        <f>GETPIVOTDATA("Count of RT Rejected",'50% PVT'!$A$3,"Joint Type","BW","Stamp Number",G56)</f>
        <v>#REF!</v>
      </c>
      <c r="CE56" s="11" t="e">
        <f t="shared" si="12"/>
        <v>#REF!</v>
      </c>
      <c r="CF56" s="8" t="e">
        <f>GETPIVOTDATA("Count of Brinnel Complete",'50% PVT'!$A$3,"Joint Type","BW","Stamp Number",G56)</f>
        <v>#REF!</v>
      </c>
      <c r="CG56" s="8" t="e">
        <f t="shared" si="28"/>
        <v>#REF!</v>
      </c>
      <c r="CH56" s="8" t="e">
        <f>GETPIVOTDATA("Count of Weld Number",'50% PVT'!$A$3,"Joint Type","SW","Stamp Number",G56)</f>
        <v>#REF!</v>
      </c>
      <c r="CI56" s="8" t="e">
        <f>GETPIVOTDATA("Count of RT DATE",'50% PVT'!$A$3,"Joint Type","SW","Stamp Number",G56)</f>
        <v>#REF!</v>
      </c>
      <c r="CJ56" s="8" t="e">
        <f>GETPIVOTDATA("Count of RT Rejected",'50% PVT'!$A$3,"Joint Type","SW","Stamp Number",G56)</f>
        <v>#REF!</v>
      </c>
      <c r="CK56" s="11" t="e">
        <f t="shared" si="13"/>
        <v>#REF!</v>
      </c>
      <c r="CL56" s="8" t="e">
        <f>GETPIVOTDATA("Count of PT / MT Final",'50% PVT'!$A$3,"Joint Type","SW","Stamp Number",G56)</f>
        <v>#REF!</v>
      </c>
      <c r="CM56" s="8" t="e">
        <f t="shared" si="29"/>
        <v>#REF!</v>
      </c>
      <c r="CN56" s="8" t="e">
        <f>GETPIVOTDATA("Count of Brinnel Complete",'50% PVT'!$A$3,"Joint Type","SW","Stamp Number",G56)</f>
        <v>#REF!</v>
      </c>
      <c r="CO56" s="8" t="e">
        <f t="shared" si="30"/>
        <v>#REF!</v>
      </c>
      <c r="CP56" s="8" t="e">
        <f>GETPIVOTDATA("Count of Weld Number",'50% PVT'!$A$3,"Joint Type","O-Let","Stamp Number",G56)</f>
        <v>#REF!</v>
      </c>
      <c r="CQ56" s="8" t="e">
        <f>GETPIVOTDATA("Count of PT / MT Final",'50% PVT'!$A$3,"Joint Type","O-Let","Stamp Number",G56)</f>
        <v>#REF!</v>
      </c>
      <c r="CR56" s="4" t="e">
        <f t="shared" si="31"/>
        <v>#REF!</v>
      </c>
      <c r="CS56" s="8" t="e">
        <f>GETPIVOTDATA("Count of Weld Number",'50% PVT'!$A$3,"Joint Type","Fillet","Stamp Number",G56)</f>
        <v>#REF!</v>
      </c>
      <c r="CT56" s="8" t="e">
        <f>GETPIVOTDATA("Count of PT / MT Final",'50% PVT'!$A$3,"Joint Type","Fillet","Stamp Number",G56)</f>
        <v>#REF!</v>
      </c>
      <c r="CU56" s="78" t="e">
        <f t="shared" si="32"/>
        <v>#REF!</v>
      </c>
      <c r="CV56" s="87" t="e">
        <f>GETPIVOTDATA("Count of Weld Number",'100% PVT'!$A$3,"Joint Type","BW","Stamp Number",G56)</f>
        <v>#REF!</v>
      </c>
      <c r="CW56" s="8" t="e">
        <f>GETPIVOTDATA("Count of RT DATE",'100% PVT'!$A$3,"Joint Type","BW","Stamp Number",G56)</f>
        <v>#REF!</v>
      </c>
      <c r="CX56" s="8" t="e">
        <f>GETPIVOTDATA("Count of RT Rejected",'100% PVT'!$A$3,"Joint Type","BW","Stamp Number",G56)</f>
        <v>#REF!</v>
      </c>
      <c r="CY56" s="11" t="e">
        <f t="shared" si="14"/>
        <v>#REF!</v>
      </c>
      <c r="CZ56" s="8" t="e">
        <f>GETPIVOTDATA("Count of Brinnel Complete",'100% PVT'!$A$3,"Joint Type","BW","Stamp Number",G56)</f>
        <v>#REF!</v>
      </c>
      <c r="DA56" s="11" t="e">
        <f t="shared" si="42"/>
        <v>#REF!</v>
      </c>
      <c r="DB56" s="8" t="e">
        <f>GETPIVOTDATA("Count of Weld Number",'100% PVT'!$A$3,"Joint Type","SW","Stamp Number",G56)</f>
        <v>#REF!</v>
      </c>
      <c r="DC56" s="8" t="e">
        <f>GETPIVOTDATA("Count of RT DATE",'100% PVT'!$A$3,"Joint Type","SW","Stamp Number",G56)</f>
        <v>#REF!</v>
      </c>
      <c r="DD56" s="8" t="e">
        <f>GETPIVOTDATA("Count of RT Rejected",'100% PVT'!$A$3,"Joint Type","SW","Stamp Number",G56)</f>
        <v>#REF!</v>
      </c>
      <c r="DE56" s="11" t="e">
        <f t="shared" si="15"/>
        <v>#REF!</v>
      </c>
      <c r="DF56" s="8" t="e">
        <f>GETPIVOTDATA("Count of PT / MT Final",'100% PVT'!$A$3,"Joint Type","SW","Stamp Number",G56)</f>
        <v>#REF!</v>
      </c>
      <c r="DG56" s="11" t="e">
        <f t="shared" si="43"/>
        <v>#REF!</v>
      </c>
      <c r="DH56" s="8" t="e">
        <f>GETPIVOTDATA("Count of Brinnel Complete",'100% PVT'!$A$3,"Joint Type","SW","Stamp Number",G56)</f>
        <v>#REF!</v>
      </c>
      <c r="DI56" s="11" t="e">
        <f t="shared" si="44"/>
        <v>#REF!</v>
      </c>
      <c r="DJ56" s="8" t="e">
        <f>GETPIVOTDATA("Count of Weld Number",'100% PVT'!$A$3,"Joint Type","O-Let","Stamp Number",G56)</f>
        <v>#REF!</v>
      </c>
      <c r="DK56" s="8" t="e">
        <f>GETPIVOTDATA("Count of PT / MT Final",'100% PVT'!$A$3,"Joint Type","O-Let","Stamp Number",G56)</f>
        <v>#REF!</v>
      </c>
      <c r="DL56" s="11" t="e">
        <f t="shared" si="45"/>
        <v>#REF!</v>
      </c>
      <c r="DM56" s="8" t="e">
        <f>GETPIVOTDATA("Count of Weld Number",'100% PVT'!$A$3,"Joint Type","Fillet","Stamp Number",G56)</f>
        <v>#REF!</v>
      </c>
      <c r="DN56" s="8" t="e">
        <f>GETPIVOTDATA("Count of PT / MT Final",'100% PVT'!$A$3,"Joint Type","Fillet","Stamp Number",G56)</f>
        <v>#REF!</v>
      </c>
      <c r="DO56" s="10" t="e">
        <f t="shared" si="46"/>
        <v>#REF!</v>
      </c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</row>
    <row r="57" spans="1:147" s="34" customFormat="1" ht="12.75" hidden="1" customHeight="1">
      <c r="A57" s="129"/>
      <c r="B57" s="3" t="s">
        <v>32</v>
      </c>
      <c r="C57" s="1"/>
      <c r="D57" s="1" t="str">
        <f t="shared" si="48"/>
        <v>Yes</v>
      </c>
      <c r="E57" s="1"/>
      <c r="F57" s="42">
        <f>'WELDER ROSTER'!H22</f>
        <v>0</v>
      </c>
      <c r="G57" s="99">
        <f>'WELDER ROSTER'!I22</f>
        <v>0</v>
      </c>
      <c r="H57" s="9" t="e">
        <f>GETPIVOTDATA("Count of Weld Number",'5% PVT'!$A$3,"Joint Type","BW","Stamp Number",G57)</f>
        <v>#REF!</v>
      </c>
      <c r="I57" s="8" t="e">
        <f>GETPIVOTDATA("Count of RT DATE",'5% PVT'!$A$4,"Joint Type","BW","Stamp Number",G57)</f>
        <v>#REF!</v>
      </c>
      <c r="J57" s="8" t="e">
        <f>GETPIVOTDATA("Count of RT Rejected",'5% PVT'!$A$4,"Joint Type","BW","Stamp Number",G57)</f>
        <v>#REF!</v>
      </c>
      <c r="K57" s="11" t="e">
        <f t="shared" si="1"/>
        <v>#REF!</v>
      </c>
      <c r="L57" s="8" t="e">
        <f>GETPIVOTDATA("Count of Weld Number",'5% PVT'!$A$3,"Joint Type","Fillet","Stamp Number",G57)</f>
        <v>#REF!</v>
      </c>
      <c r="M57" s="8" t="e">
        <f>GETPIVOTDATA("Count of PT / MT Final",'5% PVT'!$A$3,"Joint Type","Fillet","Stamp Number",G57)</f>
        <v>#REF!</v>
      </c>
      <c r="N57" s="11" t="e">
        <f t="shared" si="38"/>
        <v>#REF!</v>
      </c>
      <c r="O57" s="8" t="e">
        <f>GETPIVOTDATA("Count of Weld Number",'5% PVT'!$A$4,"Joint Type","SW","Stamp Number",G57)</f>
        <v>#REF!</v>
      </c>
      <c r="P57" s="8" t="e">
        <f>GETPIVOTDATA("Count of RT DATE",'5% PVT'!$A$4,"Joint Type","SW","Stamp Number",G57)</f>
        <v>#REF!</v>
      </c>
      <c r="Q57" s="8" t="e">
        <f>GETPIVOTDATA("Count of RT Rejected",'5% PVT'!$A$4,"Joint Type","O-Let","Stamp Number",G57)</f>
        <v>#REF!</v>
      </c>
      <c r="R57" s="11" t="e">
        <f t="shared" si="2"/>
        <v>#REF!</v>
      </c>
      <c r="S57" s="8" t="e">
        <f>GETPIVOTDATA("Count of PT / MT Final",'5% PVT'!$A$3,"Joint Type","SW","Stamp Number",G57)</f>
        <v>#REF!</v>
      </c>
      <c r="T57" s="11" t="e">
        <f t="shared" si="39"/>
        <v>#REF!</v>
      </c>
      <c r="U57" s="8" t="e">
        <f>GETPIVOTDATA("Count of Weld Number",'5% PVT'!$A$3,"Joint Type","O-Let","Stamp Number",G57)</f>
        <v>#REF!</v>
      </c>
      <c r="V57" s="8" t="e">
        <f>GETPIVOTDATA("Count of PT / MT Final",'5% PVT'!$A$3,"Joint Type","O-Let","Stamp Number",G57)</f>
        <v>#REF!</v>
      </c>
      <c r="W57" s="10" t="e">
        <f t="shared" si="40"/>
        <v>#REF!</v>
      </c>
      <c r="X57" s="87" t="e">
        <f>GETPIVOTDATA("Count of Weld Number",'10% PVT'!$A$3,"Joint Type","BW","Stamp Number",G57)</f>
        <v>#REF!</v>
      </c>
      <c r="Y57" s="8" t="e">
        <f>GETPIVOTDATA("Count of RT DATE",'10% PVT'!$A$3,"Joint Type","BW","Stamp Number",G57)</f>
        <v>#REF!</v>
      </c>
      <c r="Z57" s="8" t="e">
        <f>GETPIVOTDATA("Count of RT Rejected",'10% PVT'!$A$3,"Joint Type","BW","Stamp Number",G57)</f>
        <v>#REF!</v>
      </c>
      <c r="AA57" s="4" t="e">
        <f t="shared" si="3"/>
        <v>#REF!</v>
      </c>
      <c r="AB57" s="8" t="e">
        <f>GETPIVOTDATA("Count of Weld Number",'10% PVT'!$A$3,"Joint Type","Fillet","Stamp Number",G57)</f>
        <v>#REF!</v>
      </c>
      <c r="AC57" s="8" t="e">
        <f>GETPIVOTDATA("Count of PT / MT Final",'10% PVT'!$A$3,"Joint Type","Fillet","Stamp Number",G57)</f>
        <v>#REF!</v>
      </c>
      <c r="AD57" s="4" t="e">
        <f t="shared" si="4"/>
        <v>#REF!</v>
      </c>
      <c r="AE57" s="8" t="e">
        <f>GETPIVOTDATA("Count of Weld Number",'10% PVT'!$A$4,"Joint Type","SW","Stamp Number",G57)</f>
        <v>#REF!</v>
      </c>
      <c r="AF57" s="8" t="e">
        <f>GETPIVOTDATA("Count of RT DATE",'10% PVT'!$A$3,"Joint Type","SW","Stamp Number",G57)</f>
        <v>#REF!</v>
      </c>
      <c r="AG57" s="8" t="e">
        <f>GETPIVOTDATA("Count of RT Rejected",'10% PVT'!$A$3,"Joint Type","SW","Stamp Number",G57)</f>
        <v>#REF!</v>
      </c>
      <c r="AH57" s="4" t="e">
        <f t="shared" si="5"/>
        <v>#REF!</v>
      </c>
      <c r="AI57" s="8" t="e">
        <f>GETPIVOTDATA("Count of PT / MT Final",'10% PVT'!$A$3,"Joint Type","SW","Stamp Number",G57)</f>
        <v>#REF!</v>
      </c>
      <c r="AJ57" s="4" t="e">
        <f t="shared" si="6"/>
        <v>#REF!</v>
      </c>
      <c r="AK57" s="8" t="e">
        <f>GETPIVOTDATA("Count of Weld Number",'10% PVT'!$A$3,"Joint Type","O-Let","Stamp Number",G57)</f>
        <v>#REF!</v>
      </c>
      <c r="AL57" s="8" t="e">
        <f>GETPIVOTDATA("Count of PT / MT Final",'10% PVT'!$A$3,"Joint Type","O-Let","Stamp Number",G57)</f>
        <v>#REF!</v>
      </c>
      <c r="AM57" s="78" t="e">
        <f t="shared" si="7"/>
        <v>#REF!</v>
      </c>
      <c r="AN57" s="87" t="e">
        <f>GETPIVOTDATA("Count of Weld Number",'20% PVT'!$A$3,"Joint Type","BW","Stamp Number",G57)</f>
        <v>#REF!</v>
      </c>
      <c r="AO57" s="8" t="e">
        <f>GETPIVOTDATA("Count of RT DATE",'20% PVT'!$A$3,"Joint Type","BW","Stamp Number",G57)</f>
        <v>#REF!</v>
      </c>
      <c r="AP57" s="8" t="e">
        <f>GETPIVOTDATA("Count of RT Rejected",'20% PVT'!$A$3,"Joint Type","BW","Stamp Number",G57)</f>
        <v>#REF!</v>
      </c>
      <c r="AQ57" s="4" t="e">
        <f t="shared" si="8"/>
        <v>#REF!</v>
      </c>
      <c r="AR57" s="8" t="e">
        <f>GETPIVOTDATA("Count of Brinnel Complete",'20% PVT'!$A$3,"Joint Type","BW","Stamp Number",G57)</f>
        <v>#REF!</v>
      </c>
      <c r="AS57" s="4" t="e">
        <f t="shared" si="19"/>
        <v>#REF!</v>
      </c>
      <c r="AT57" s="8" t="e">
        <f>GETPIVOTDATA("Count of Weld Number",'20% PVT'!$A$3,"Joint Type","SW","Stamp Number",G57)</f>
        <v>#REF!</v>
      </c>
      <c r="AU57" s="8" t="e">
        <f>GETPIVOTDATA("Count of RT DATE",'20% PVT'!$A$3,"Joint Type","SW","Stamp Number",G57)</f>
        <v>#REF!</v>
      </c>
      <c r="AV57" s="8" t="e">
        <f>GETPIVOTDATA("Count of RT Rejected",'20% PVT'!$A$3,"Joint Type","SW","Stamp Number",G57)</f>
        <v>#REF!</v>
      </c>
      <c r="AW57" s="4" t="e">
        <f t="shared" si="9"/>
        <v>#REF!</v>
      </c>
      <c r="AX57" s="8" t="e">
        <f>GETPIVOTDATA("Count of PT / MT Final",'20% PVT'!$A$3,"Joint Type","SW","Stamp Number",G57)</f>
        <v>#REF!</v>
      </c>
      <c r="AY57" s="4" t="e">
        <f t="shared" si="20"/>
        <v>#REF!</v>
      </c>
      <c r="AZ57" s="8" t="e">
        <f>GETPIVOTDATA("Count of Brinnel Complete",'20% PVT'!$A$3,"Joint Type","SW","Stamp Number",G57)</f>
        <v>#REF!</v>
      </c>
      <c r="BA57" s="4" t="e">
        <f t="shared" si="21"/>
        <v>#REF!</v>
      </c>
      <c r="BB57" s="8" t="e">
        <f>GETPIVOTDATA("Count of Weld Number",'20% PVT'!$A$3,"Joint Type","O-Let","Stamp Number",G57)</f>
        <v>#REF!</v>
      </c>
      <c r="BC57" s="8" t="e">
        <f>GETPIVOTDATA("Count of PT / MT Final",'20% PVT'!$A$3,"Joint Type","O-Let","Stamp Number",G57)</f>
        <v>#REF!</v>
      </c>
      <c r="BD57" s="4" t="e">
        <f t="shared" si="22"/>
        <v>#REF!</v>
      </c>
      <c r="BE57" s="8" t="e">
        <f>GETPIVOTDATA("Count of Weld Number",'20% PVT'!$A$3,"Joint Type","Fillet","Stamp Number",G57)</f>
        <v>#REF!</v>
      </c>
      <c r="BF57" s="8" t="e">
        <f>GETPIVOTDATA("Count of PT / MT Final",'20% PVT'!$A$3,"Joint Type","Fillet","Stamp Number",G57)</f>
        <v>#REF!</v>
      </c>
      <c r="BG57" s="78" t="e">
        <f t="shared" si="23"/>
        <v>#REF!</v>
      </c>
      <c r="BH57" s="87" t="e">
        <f>GETPIVOTDATA("Count of Weld Number",'25% PVT'!$A$3,"Joint Type","BW","Stamp Number",G57)</f>
        <v>#REF!</v>
      </c>
      <c r="BI57" s="8" t="e">
        <f>GETPIVOTDATA("Count of RT DATE",'25% PVT'!$A$3,"Joint Type","BW","Stamp Number",G57)</f>
        <v>#REF!</v>
      </c>
      <c r="BJ57" s="8" t="e">
        <f>GETPIVOTDATA("Count of RT Rejected",'25% PVT'!$A$3,"Joint Type","BW","Stamp Number",G57)</f>
        <v>#REF!</v>
      </c>
      <c r="BK57" s="11" t="e">
        <f t="shared" si="10"/>
        <v>#REF!</v>
      </c>
      <c r="BL57" s="8" t="e">
        <f>GETPIVOTDATA("Count of Brinnel Complete",'25% PVT'!$A$3,"Joint Type","BW","Stamp Number",G57)</f>
        <v>#REF!</v>
      </c>
      <c r="BM57" s="11" t="e">
        <f t="shared" si="41"/>
        <v>#REF!</v>
      </c>
      <c r="BN57" s="8" t="e">
        <f>GETPIVOTDATA("Count of Weld Number",'25% PVT'!$A$3,"Joint Type","SW","Stamp Number",G57)</f>
        <v>#REF!</v>
      </c>
      <c r="BO57" s="8" t="e">
        <f>GETPIVOTDATA("Count of RT DATE",'25% PVT'!$A$3,"Joint Type","SW","Stamp Number",G57)</f>
        <v>#REF!</v>
      </c>
      <c r="BP57" s="8" t="e">
        <f>GETPIVOTDATA("Count of RT Rejected",'25% PVT'!$A$3,"Joint Type","SW","Stamp Number",G57)</f>
        <v>#REF!</v>
      </c>
      <c r="BQ57" s="11" t="e">
        <f t="shared" si="11"/>
        <v>#REF!</v>
      </c>
      <c r="BR57" s="8" t="e">
        <f>GETPIVOTDATA("Count of PT / MT Final",'25% PVT'!$A$3,"Joint Type","SW","Stamp Number",G57)</f>
        <v>#REF!</v>
      </c>
      <c r="BS57" s="11" t="e">
        <f t="shared" si="47"/>
        <v>#REF!</v>
      </c>
      <c r="BT57" s="8" t="e">
        <f>GETPIVOTDATA("Count of Brinnel Complete",'25% PVT'!$A$3,"Joint Type","SW","Stamp Number",G57)</f>
        <v>#REF!</v>
      </c>
      <c r="BU57" s="11" t="e">
        <f t="shared" si="25"/>
        <v>#REF!</v>
      </c>
      <c r="BV57" s="8" t="e">
        <f>GETPIVOTDATA("Count of Weld Number",'25% PVT'!$A$3,"Joint Type","O-Let","Stamp Number",G57)</f>
        <v>#REF!</v>
      </c>
      <c r="BW57" s="8" t="e">
        <f>GETPIVOTDATA("Count of PT / MT Final",'25% PVT'!$A$3,"Joint Type","O-Let","Stamp Number",G57)</f>
        <v>#REF!</v>
      </c>
      <c r="BX57" s="11" t="e">
        <f t="shared" si="26"/>
        <v>#REF!</v>
      </c>
      <c r="BY57" s="8" t="e">
        <f>GETPIVOTDATA("Count of Weld Number",'25% PVT'!$A$3,"Joint Type","Fillet","Stamp Number",G57)</f>
        <v>#REF!</v>
      </c>
      <c r="BZ57" s="8" t="e">
        <f>GETPIVOTDATA("Count of PT / MT Final",'25% PVT'!$A$3,"Joint Type","Fillet","Stamp Number",G57)</f>
        <v>#REF!</v>
      </c>
      <c r="CA57" s="10" t="e">
        <f t="shared" si="27"/>
        <v>#REF!</v>
      </c>
      <c r="CB57" s="87" t="e">
        <f>GETPIVOTDATA("Count of Weld Number",'50% PVT'!$A$3,"Joint Type","BW","Stamp Number",G57)</f>
        <v>#REF!</v>
      </c>
      <c r="CC57" s="8" t="e">
        <f>GETPIVOTDATA("Count of RT DATE",'50% PVT'!$A$3,"Joint Type","BW","Stamp Number",G57)</f>
        <v>#REF!</v>
      </c>
      <c r="CD57" s="8" t="e">
        <f>GETPIVOTDATA("Count of RT Rejected",'50% PVT'!$A$3,"Joint Type","BW","Stamp Number",G57)</f>
        <v>#REF!</v>
      </c>
      <c r="CE57" s="11" t="e">
        <f t="shared" si="12"/>
        <v>#REF!</v>
      </c>
      <c r="CF57" s="8" t="e">
        <f>GETPIVOTDATA("Count of Brinnel Complete",'50% PVT'!$A$3,"Joint Type","BW","Stamp Number",G57)</f>
        <v>#REF!</v>
      </c>
      <c r="CG57" s="8" t="e">
        <f t="shared" si="28"/>
        <v>#REF!</v>
      </c>
      <c r="CH57" s="8" t="e">
        <f>GETPIVOTDATA("Count of Weld Number",'50% PVT'!$A$3,"Joint Type","SW","Stamp Number",G57)</f>
        <v>#REF!</v>
      </c>
      <c r="CI57" s="8" t="e">
        <f>GETPIVOTDATA("Count of RT DATE",'50% PVT'!$A$3,"Joint Type","SW","Stamp Number",G57)</f>
        <v>#REF!</v>
      </c>
      <c r="CJ57" s="8" t="e">
        <f>GETPIVOTDATA("Count of RT Rejected",'50% PVT'!$A$3,"Joint Type","SW","Stamp Number",G57)</f>
        <v>#REF!</v>
      </c>
      <c r="CK57" s="11" t="e">
        <f t="shared" si="13"/>
        <v>#REF!</v>
      </c>
      <c r="CL57" s="8" t="e">
        <f>GETPIVOTDATA("Count of PT / MT Final",'50% PVT'!$A$3,"Joint Type","SW","Stamp Number",G57)</f>
        <v>#REF!</v>
      </c>
      <c r="CM57" s="8" t="e">
        <f t="shared" si="29"/>
        <v>#REF!</v>
      </c>
      <c r="CN57" s="8" t="e">
        <f>GETPIVOTDATA("Count of Brinnel Complete",'50% PVT'!$A$3,"Joint Type","SW","Stamp Number",G57)</f>
        <v>#REF!</v>
      </c>
      <c r="CO57" s="8" t="e">
        <f t="shared" si="30"/>
        <v>#REF!</v>
      </c>
      <c r="CP57" s="8" t="e">
        <f>GETPIVOTDATA("Count of Weld Number",'50% PVT'!$A$3,"Joint Type","O-Let","Stamp Number",G57)</f>
        <v>#REF!</v>
      </c>
      <c r="CQ57" s="8" t="e">
        <f>GETPIVOTDATA("Count of PT / MT Final",'50% PVT'!$A$3,"Joint Type","O-Let","Stamp Number",G57)</f>
        <v>#REF!</v>
      </c>
      <c r="CR57" s="4" t="e">
        <f t="shared" si="31"/>
        <v>#REF!</v>
      </c>
      <c r="CS57" s="8" t="e">
        <f>GETPIVOTDATA("Count of Weld Number",'50% PVT'!$A$3,"Joint Type","Fillet","Stamp Number",G57)</f>
        <v>#REF!</v>
      </c>
      <c r="CT57" s="8" t="e">
        <f>GETPIVOTDATA("Count of PT / MT Final",'50% PVT'!$A$3,"Joint Type","Fillet","Stamp Number",G57)</f>
        <v>#REF!</v>
      </c>
      <c r="CU57" s="78" t="e">
        <f t="shared" si="32"/>
        <v>#REF!</v>
      </c>
      <c r="CV57" s="87" t="e">
        <f>GETPIVOTDATA("Count of Weld Number",'100% PVT'!$A$3,"Joint Type","BW","Stamp Number",G57)</f>
        <v>#REF!</v>
      </c>
      <c r="CW57" s="8" t="e">
        <f>GETPIVOTDATA("Count of RT DATE",'100% PVT'!$A$3,"Joint Type","BW","Stamp Number",G57)</f>
        <v>#REF!</v>
      </c>
      <c r="CX57" s="8" t="e">
        <f>GETPIVOTDATA("Count of RT Rejected",'100% PVT'!$A$3,"Joint Type","BW","Stamp Number",G57)</f>
        <v>#REF!</v>
      </c>
      <c r="CY57" s="11" t="e">
        <f t="shared" si="14"/>
        <v>#REF!</v>
      </c>
      <c r="CZ57" s="8" t="e">
        <f>GETPIVOTDATA("Count of Brinnel Complete",'100% PVT'!$A$3,"Joint Type","BW","Stamp Number",G57)</f>
        <v>#REF!</v>
      </c>
      <c r="DA57" s="11" t="e">
        <f t="shared" si="42"/>
        <v>#REF!</v>
      </c>
      <c r="DB57" s="8" t="e">
        <f>GETPIVOTDATA("Count of Weld Number",'100% PVT'!$A$3,"Joint Type","SW","Stamp Number",G57)</f>
        <v>#REF!</v>
      </c>
      <c r="DC57" s="8" t="e">
        <f>GETPIVOTDATA("Count of RT DATE",'100% PVT'!$A$3,"Joint Type","SW","Stamp Number",G57)</f>
        <v>#REF!</v>
      </c>
      <c r="DD57" s="8" t="e">
        <f>GETPIVOTDATA("Count of RT Rejected",'100% PVT'!$A$3,"Joint Type","SW","Stamp Number",G57)</f>
        <v>#REF!</v>
      </c>
      <c r="DE57" s="11" t="e">
        <f t="shared" si="15"/>
        <v>#REF!</v>
      </c>
      <c r="DF57" s="8" t="e">
        <f>GETPIVOTDATA("Count of PT / MT Final",'100% PVT'!$A$3,"Joint Type","SW","Stamp Number",G57)</f>
        <v>#REF!</v>
      </c>
      <c r="DG57" s="11" t="e">
        <f t="shared" si="43"/>
        <v>#REF!</v>
      </c>
      <c r="DH57" s="8" t="e">
        <f>GETPIVOTDATA("Count of Brinnel Complete",'100% PVT'!$A$3,"Joint Type","SW","Stamp Number",G57)</f>
        <v>#REF!</v>
      </c>
      <c r="DI57" s="11" t="e">
        <f t="shared" si="44"/>
        <v>#REF!</v>
      </c>
      <c r="DJ57" s="8" t="e">
        <f>GETPIVOTDATA("Count of Weld Number",'100% PVT'!$A$3,"Joint Type","O-Let","Stamp Number",G57)</f>
        <v>#REF!</v>
      </c>
      <c r="DK57" s="8" t="e">
        <f>GETPIVOTDATA("Count of PT / MT Final",'100% PVT'!$A$3,"Joint Type","O-Let","Stamp Number",G57)</f>
        <v>#REF!</v>
      </c>
      <c r="DL57" s="11" t="e">
        <f t="shared" si="45"/>
        <v>#REF!</v>
      </c>
      <c r="DM57" s="8" t="e">
        <f>GETPIVOTDATA("Count of Weld Number",'100% PVT'!$A$3,"Joint Type","Fillet","Stamp Number",G57)</f>
        <v>#REF!</v>
      </c>
      <c r="DN57" s="8" t="e">
        <f>GETPIVOTDATA("Count of PT / MT Final",'100% PVT'!$A$3,"Joint Type","Fillet","Stamp Number",G57)</f>
        <v>#REF!</v>
      </c>
      <c r="DO57" s="10" t="e">
        <f t="shared" si="46"/>
        <v>#REF!</v>
      </c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</row>
    <row r="58" spans="1:147" s="34" customFormat="1" ht="12.75" hidden="1" customHeight="1">
      <c r="A58" s="129"/>
      <c r="B58" s="3" t="s">
        <v>32</v>
      </c>
      <c r="C58" s="1"/>
      <c r="D58" s="1" t="str">
        <f t="shared" si="48"/>
        <v>Yes</v>
      </c>
      <c r="E58" s="1"/>
      <c r="F58" s="42">
        <f>'WELDER ROSTER'!H24</f>
        <v>0</v>
      </c>
      <c r="G58" s="99">
        <f>'WELDER ROSTER'!I24</f>
        <v>0</v>
      </c>
      <c r="H58" s="9" t="e">
        <f>GETPIVOTDATA("Count of Weld Number",'5% PVT'!$A$3,"Joint Type","BW","Stamp Number",G58)</f>
        <v>#REF!</v>
      </c>
      <c r="I58" s="8" t="e">
        <f>GETPIVOTDATA("Count of RT DATE",'5% PVT'!$A$4,"Joint Type","BW","Stamp Number",G58)</f>
        <v>#REF!</v>
      </c>
      <c r="J58" s="8" t="e">
        <f>GETPIVOTDATA("Count of RT Rejected",'5% PVT'!$A$4,"Joint Type","BW","Stamp Number",G58)</f>
        <v>#REF!</v>
      </c>
      <c r="K58" s="11" t="e">
        <f t="shared" si="1"/>
        <v>#REF!</v>
      </c>
      <c r="L58" s="8" t="e">
        <f>GETPIVOTDATA("Count of Weld Number",'5% PVT'!$A$3,"Joint Type","Fillet","Stamp Number",G58)</f>
        <v>#REF!</v>
      </c>
      <c r="M58" s="8" t="e">
        <f>GETPIVOTDATA("Count of PT / MT Final",'5% PVT'!$A$3,"Joint Type","Fillet","Stamp Number",G58)</f>
        <v>#REF!</v>
      </c>
      <c r="N58" s="11" t="e">
        <f t="shared" si="38"/>
        <v>#REF!</v>
      </c>
      <c r="O58" s="8" t="e">
        <f>GETPIVOTDATA("Count of Weld Number",'5% PVT'!$A$4,"Joint Type","SW","Stamp Number",G58)</f>
        <v>#REF!</v>
      </c>
      <c r="P58" s="8" t="e">
        <f>GETPIVOTDATA("Count of RT DATE",'5% PVT'!$A$4,"Joint Type","SW","Stamp Number",G58)</f>
        <v>#REF!</v>
      </c>
      <c r="Q58" s="8" t="e">
        <f>GETPIVOTDATA("Count of RT Rejected",'5% PVT'!$A$4,"Joint Type","O-Let","Stamp Number",G58)</f>
        <v>#REF!</v>
      </c>
      <c r="R58" s="11" t="e">
        <f t="shared" si="2"/>
        <v>#REF!</v>
      </c>
      <c r="S58" s="8" t="e">
        <f>GETPIVOTDATA("Count of PT / MT Final",'5% PVT'!$A$3,"Joint Type","SW","Stamp Number",G58)</f>
        <v>#REF!</v>
      </c>
      <c r="T58" s="11" t="e">
        <f t="shared" si="39"/>
        <v>#REF!</v>
      </c>
      <c r="U58" s="8" t="e">
        <f>GETPIVOTDATA("Count of Weld Number",'5% PVT'!$A$3,"Joint Type","O-Let","Stamp Number",G58)</f>
        <v>#REF!</v>
      </c>
      <c r="V58" s="8" t="e">
        <f>GETPIVOTDATA("Count of PT / MT Final",'5% PVT'!$A$3,"Joint Type","O-Let","Stamp Number",G58)</f>
        <v>#REF!</v>
      </c>
      <c r="W58" s="10" t="e">
        <f t="shared" si="40"/>
        <v>#REF!</v>
      </c>
      <c r="X58" s="87" t="e">
        <f>GETPIVOTDATA("Count of Weld Number",'10% PVT'!$A$3,"Joint Type","BW","Stamp Number",G58)</f>
        <v>#REF!</v>
      </c>
      <c r="Y58" s="8" t="e">
        <f>GETPIVOTDATA("Count of RT DATE",'10% PVT'!$A$3,"Joint Type","BW","Stamp Number",G58)</f>
        <v>#REF!</v>
      </c>
      <c r="Z58" s="8" t="e">
        <f>GETPIVOTDATA("Count of RT Rejected",'10% PVT'!$A$3,"Joint Type","BW","Stamp Number",G58)</f>
        <v>#REF!</v>
      </c>
      <c r="AA58" s="4" t="e">
        <f t="shared" si="3"/>
        <v>#REF!</v>
      </c>
      <c r="AB58" s="8" t="e">
        <f>GETPIVOTDATA("Count of Weld Number",'10% PVT'!$A$3,"Joint Type","Fillet","Stamp Number",G58)</f>
        <v>#REF!</v>
      </c>
      <c r="AC58" s="8" t="e">
        <f>GETPIVOTDATA("Count of PT / MT Final",'10% PVT'!$A$3,"Joint Type","Fillet","Stamp Number",G58)</f>
        <v>#REF!</v>
      </c>
      <c r="AD58" s="4" t="e">
        <f t="shared" ref="AD58:AD90" si="49">AC58/AB58</f>
        <v>#REF!</v>
      </c>
      <c r="AE58" s="8" t="e">
        <f>GETPIVOTDATA("Count of Weld Number",'10% PVT'!$A$4,"Joint Type","SW","Stamp Number",G58)</f>
        <v>#REF!</v>
      </c>
      <c r="AF58" s="8" t="e">
        <f>GETPIVOTDATA("Count of RT DATE",'10% PVT'!$A$3,"Joint Type","SW","Stamp Number",G58)</f>
        <v>#REF!</v>
      </c>
      <c r="AG58" s="8" t="e">
        <f>GETPIVOTDATA("Count of RT Rejected",'10% PVT'!$A$3,"Joint Type","SW","Stamp Number",G58)</f>
        <v>#REF!</v>
      </c>
      <c r="AH58" s="4" t="e">
        <f t="shared" si="5"/>
        <v>#REF!</v>
      </c>
      <c r="AI58" s="8" t="e">
        <f>GETPIVOTDATA("Count of PT / MT Final",'10% PVT'!$A$3,"Joint Type","SW","Stamp Number",G58)</f>
        <v>#REF!</v>
      </c>
      <c r="AJ58" s="4" t="e">
        <f t="shared" ref="AJ58:AJ90" si="50">AI58/AE58</f>
        <v>#REF!</v>
      </c>
      <c r="AK58" s="8" t="e">
        <f>GETPIVOTDATA("Count of Weld Number",'10% PVT'!$A$3,"Joint Type","O-Let","Stamp Number",G58)</f>
        <v>#REF!</v>
      </c>
      <c r="AL58" s="8" t="e">
        <f>GETPIVOTDATA("Count of PT / MT Final",'10% PVT'!$A$3,"Joint Type","O-Let","Stamp Number",G58)</f>
        <v>#REF!</v>
      </c>
      <c r="AM58" s="78" t="e">
        <f t="shared" ref="AM58:AM90" si="51">AL58/AK58</f>
        <v>#REF!</v>
      </c>
      <c r="AN58" s="87" t="e">
        <f>GETPIVOTDATA("Count of Weld Number",'20% PVT'!$A$3,"Joint Type","BW","Stamp Number",G58)</f>
        <v>#REF!</v>
      </c>
      <c r="AO58" s="8" t="e">
        <f>GETPIVOTDATA("Count of RT DATE",'20% PVT'!$A$3,"Joint Type","BW","Stamp Number",G58)</f>
        <v>#REF!</v>
      </c>
      <c r="AP58" s="8" t="e">
        <f>GETPIVOTDATA("Count of RT Rejected",'20% PVT'!$A$3,"Joint Type","BW","Stamp Number",G58)</f>
        <v>#REF!</v>
      </c>
      <c r="AQ58" s="4" t="e">
        <f t="shared" si="8"/>
        <v>#REF!</v>
      </c>
      <c r="AR58" s="8" t="e">
        <f>GETPIVOTDATA("Count of Brinnel Complete",'20% PVT'!$A$3,"Joint Type","BW","Stamp Number",G58)</f>
        <v>#REF!</v>
      </c>
      <c r="AS58" s="4" t="e">
        <f t="shared" si="19"/>
        <v>#REF!</v>
      </c>
      <c r="AT58" s="8" t="e">
        <f>GETPIVOTDATA("Count of Weld Number",'20% PVT'!$A$3,"Joint Type","SW","Stamp Number",G58)</f>
        <v>#REF!</v>
      </c>
      <c r="AU58" s="8" t="e">
        <f>GETPIVOTDATA("Count of RT DATE",'20% PVT'!$A$3,"Joint Type","SW","Stamp Number",G58)</f>
        <v>#REF!</v>
      </c>
      <c r="AV58" s="8" t="e">
        <f>GETPIVOTDATA("Count of RT Rejected",'20% PVT'!$A$3,"Joint Type","SW","Stamp Number",G58)</f>
        <v>#REF!</v>
      </c>
      <c r="AW58" s="4" t="e">
        <f t="shared" si="9"/>
        <v>#REF!</v>
      </c>
      <c r="AX58" s="8" t="e">
        <f>GETPIVOTDATA("Count of PT / MT Final",'20% PVT'!$A$3,"Joint Type","SW","Stamp Number",G58)</f>
        <v>#REF!</v>
      </c>
      <c r="AY58" s="4" t="e">
        <f t="shared" si="20"/>
        <v>#REF!</v>
      </c>
      <c r="AZ58" s="8" t="e">
        <f>GETPIVOTDATA("Count of Brinnel Complete",'20% PVT'!$A$3,"Joint Type","SW","Stamp Number",G58)</f>
        <v>#REF!</v>
      </c>
      <c r="BA58" s="4" t="e">
        <f t="shared" si="21"/>
        <v>#REF!</v>
      </c>
      <c r="BB58" s="8" t="e">
        <f>GETPIVOTDATA("Count of Weld Number",'20% PVT'!$A$3,"Joint Type","O-Let","Stamp Number",G58)</f>
        <v>#REF!</v>
      </c>
      <c r="BC58" s="8" t="e">
        <f>GETPIVOTDATA("Count of PT / MT Final",'20% PVT'!$A$3,"Joint Type","O-Let","Stamp Number",G58)</f>
        <v>#REF!</v>
      </c>
      <c r="BD58" s="4" t="e">
        <f t="shared" si="22"/>
        <v>#REF!</v>
      </c>
      <c r="BE58" s="8" t="e">
        <f>GETPIVOTDATA("Count of Weld Number",'20% PVT'!$A$3,"Joint Type","Fillet","Stamp Number",G58)</f>
        <v>#REF!</v>
      </c>
      <c r="BF58" s="8" t="e">
        <f>GETPIVOTDATA("Count of PT / MT Final",'20% PVT'!$A$3,"Joint Type","Fillet","Stamp Number",G58)</f>
        <v>#REF!</v>
      </c>
      <c r="BG58" s="78" t="e">
        <f t="shared" si="23"/>
        <v>#REF!</v>
      </c>
      <c r="BH58" s="87" t="e">
        <f>GETPIVOTDATA("Count of Weld Number",'25% PVT'!$A$3,"Joint Type","BW","Stamp Number",G58)</f>
        <v>#REF!</v>
      </c>
      <c r="BI58" s="8" t="e">
        <f>GETPIVOTDATA("Count of RT DATE",'25% PVT'!$A$3,"Joint Type","BW","Stamp Number",G58)</f>
        <v>#REF!</v>
      </c>
      <c r="BJ58" s="8" t="e">
        <f>GETPIVOTDATA("Count of RT Rejected",'25% PVT'!$A$3,"Joint Type","BW","Stamp Number",G58)</f>
        <v>#REF!</v>
      </c>
      <c r="BK58" s="11" t="e">
        <f t="shared" si="10"/>
        <v>#REF!</v>
      </c>
      <c r="BL58" s="8" t="e">
        <f>GETPIVOTDATA("Count of Brinnel Complete",'25% PVT'!$A$3,"Joint Type","BW","Stamp Number",G58)</f>
        <v>#REF!</v>
      </c>
      <c r="BM58" s="11" t="e">
        <f t="shared" si="41"/>
        <v>#REF!</v>
      </c>
      <c r="BN58" s="8" t="e">
        <f>GETPIVOTDATA("Count of Weld Number",'25% PVT'!$A$3,"Joint Type","SW","Stamp Number",G58)</f>
        <v>#REF!</v>
      </c>
      <c r="BO58" s="8" t="e">
        <f>GETPIVOTDATA("Count of RT DATE",'25% PVT'!$A$3,"Joint Type","SW","Stamp Number",G58)</f>
        <v>#REF!</v>
      </c>
      <c r="BP58" s="8" t="e">
        <f>GETPIVOTDATA("Count of RT Rejected",'25% PVT'!$A$3,"Joint Type","SW","Stamp Number",G58)</f>
        <v>#REF!</v>
      </c>
      <c r="BQ58" s="11" t="e">
        <f t="shared" si="11"/>
        <v>#REF!</v>
      </c>
      <c r="BR58" s="8" t="e">
        <f>GETPIVOTDATA("Count of PT / MT Final",'25% PVT'!$A$3,"Joint Type","SW","Stamp Number",G58)</f>
        <v>#REF!</v>
      </c>
      <c r="BS58" s="11" t="e">
        <f t="shared" si="47"/>
        <v>#REF!</v>
      </c>
      <c r="BT58" s="8" t="e">
        <f>GETPIVOTDATA("Count of Brinnel Complete",'25% PVT'!$A$3,"Joint Type","SW","Stamp Number",G58)</f>
        <v>#REF!</v>
      </c>
      <c r="BU58" s="11" t="e">
        <f t="shared" si="25"/>
        <v>#REF!</v>
      </c>
      <c r="BV58" s="8" t="e">
        <f>GETPIVOTDATA("Count of Weld Number",'25% PVT'!$A$3,"Joint Type","O-Let","Stamp Number",G58)</f>
        <v>#REF!</v>
      </c>
      <c r="BW58" s="8" t="e">
        <f>GETPIVOTDATA("Count of PT / MT Final",'25% PVT'!$A$3,"Joint Type","O-Let","Stamp Number",G58)</f>
        <v>#REF!</v>
      </c>
      <c r="BX58" s="11" t="e">
        <f t="shared" si="26"/>
        <v>#REF!</v>
      </c>
      <c r="BY58" s="8" t="e">
        <f>GETPIVOTDATA("Count of Weld Number",'25% PVT'!$A$3,"Joint Type","Fillet","Stamp Number",G58)</f>
        <v>#REF!</v>
      </c>
      <c r="BZ58" s="8" t="e">
        <f>GETPIVOTDATA("Count of PT / MT Final",'25% PVT'!$A$3,"Joint Type","Fillet","Stamp Number",G58)</f>
        <v>#REF!</v>
      </c>
      <c r="CA58" s="10" t="e">
        <f t="shared" si="27"/>
        <v>#REF!</v>
      </c>
      <c r="CB58" s="87" t="e">
        <f>GETPIVOTDATA("Count of Weld Number",'50% PVT'!$A$3,"Joint Type","BW","Stamp Number",G58)</f>
        <v>#REF!</v>
      </c>
      <c r="CC58" s="8" t="e">
        <f>GETPIVOTDATA("Count of RT DATE",'50% PVT'!$A$3,"Joint Type","BW","Stamp Number",G58)</f>
        <v>#REF!</v>
      </c>
      <c r="CD58" s="8" t="e">
        <f>GETPIVOTDATA("Count of RT Rejected",'50% PVT'!$A$3,"Joint Type","BW","Stamp Number",G58)</f>
        <v>#REF!</v>
      </c>
      <c r="CE58" s="11" t="e">
        <f t="shared" si="12"/>
        <v>#REF!</v>
      </c>
      <c r="CF58" s="8" t="e">
        <f>GETPIVOTDATA("Count of Brinnel Complete",'50% PVT'!$A$3,"Joint Type","BW","Stamp Number",G58)</f>
        <v>#REF!</v>
      </c>
      <c r="CG58" s="8" t="e">
        <f t="shared" si="28"/>
        <v>#REF!</v>
      </c>
      <c r="CH58" s="8" t="e">
        <f>GETPIVOTDATA("Count of Weld Number",'50% PVT'!$A$3,"Joint Type","SW","Stamp Number",G58)</f>
        <v>#REF!</v>
      </c>
      <c r="CI58" s="8" t="e">
        <f>GETPIVOTDATA("Count of RT DATE",'50% PVT'!$A$3,"Joint Type","SW","Stamp Number",G58)</f>
        <v>#REF!</v>
      </c>
      <c r="CJ58" s="8" t="e">
        <f>GETPIVOTDATA("Count of RT Rejected",'50% PVT'!$A$3,"Joint Type","SW","Stamp Number",G58)</f>
        <v>#REF!</v>
      </c>
      <c r="CK58" s="11" t="e">
        <f t="shared" si="13"/>
        <v>#REF!</v>
      </c>
      <c r="CL58" s="8" t="e">
        <f>GETPIVOTDATA("Count of PT / MT Final",'50% PVT'!$A$3,"Joint Type","SW","Stamp Number",G58)</f>
        <v>#REF!</v>
      </c>
      <c r="CM58" s="8" t="e">
        <f t="shared" si="29"/>
        <v>#REF!</v>
      </c>
      <c r="CN58" s="8" t="e">
        <f>GETPIVOTDATA("Count of Brinnel Complete",'50% PVT'!$A$3,"Joint Type","SW","Stamp Number",G58)</f>
        <v>#REF!</v>
      </c>
      <c r="CO58" s="8" t="e">
        <f t="shared" si="30"/>
        <v>#REF!</v>
      </c>
      <c r="CP58" s="8" t="e">
        <f>GETPIVOTDATA("Count of Weld Number",'50% PVT'!$A$3,"Joint Type","O-Let","Stamp Number",G58)</f>
        <v>#REF!</v>
      </c>
      <c r="CQ58" s="8" t="e">
        <f>GETPIVOTDATA("Count of PT / MT Final",'50% PVT'!$A$3,"Joint Type","O-Let","Stamp Number",G58)</f>
        <v>#REF!</v>
      </c>
      <c r="CR58" s="4" t="e">
        <f t="shared" si="31"/>
        <v>#REF!</v>
      </c>
      <c r="CS58" s="8" t="e">
        <f>GETPIVOTDATA("Count of Weld Number",'50% PVT'!$A$3,"Joint Type","Fillet","Stamp Number",G58)</f>
        <v>#REF!</v>
      </c>
      <c r="CT58" s="8" t="e">
        <f>GETPIVOTDATA("Count of PT / MT Final",'50% PVT'!$A$3,"Joint Type","Fillet","Stamp Number",G58)</f>
        <v>#REF!</v>
      </c>
      <c r="CU58" s="78" t="e">
        <f t="shared" si="32"/>
        <v>#REF!</v>
      </c>
      <c r="CV58" s="87" t="e">
        <f>GETPIVOTDATA("Count of Weld Number",'100% PVT'!$A$3,"Joint Type","BW","Stamp Number",G58)</f>
        <v>#REF!</v>
      </c>
      <c r="CW58" s="8" t="e">
        <f>GETPIVOTDATA("Count of RT DATE",'100% PVT'!$A$3,"Joint Type","BW","Stamp Number",G58)</f>
        <v>#REF!</v>
      </c>
      <c r="CX58" s="8" t="e">
        <f>GETPIVOTDATA("Count of RT Rejected",'100% PVT'!$A$3,"Joint Type","BW","Stamp Number",G58)</f>
        <v>#REF!</v>
      </c>
      <c r="CY58" s="11" t="e">
        <f t="shared" si="14"/>
        <v>#REF!</v>
      </c>
      <c r="CZ58" s="8" t="e">
        <f>GETPIVOTDATA("Count of Brinnel Complete",'100% PVT'!$A$3,"Joint Type","BW","Stamp Number",G58)</f>
        <v>#REF!</v>
      </c>
      <c r="DA58" s="11" t="e">
        <f t="shared" si="42"/>
        <v>#REF!</v>
      </c>
      <c r="DB58" s="8" t="e">
        <f>GETPIVOTDATA("Count of Weld Number",'100% PVT'!$A$3,"Joint Type","SW","Stamp Number",G58)</f>
        <v>#REF!</v>
      </c>
      <c r="DC58" s="8" t="e">
        <f>GETPIVOTDATA("Count of RT DATE",'100% PVT'!$A$3,"Joint Type","SW","Stamp Number",G58)</f>
        <v>#REF!</v>
      </c>
      <c r="DD58" s="8" t="e">
        <f>GETPIVOTDATA("Count of RT Rejected",'100% PVT'!$A$3,"Joint Type","SW","Stamp Number",G58)</f>
        <v>#REF!</v>
      </c>
      <c r="DE58" s="11" t="e">
        <f t="shared" si="15"/>
        <v>#REF!</v>
      </c>
      <c r="DF58" s="8" t="e">
        <f>GETPIVOTDATA("Count of PT / MT Final",'100% PVT'!$A$3,"Joint Type","SW","Stamp Number",G58)</f>
        <v>#REF!</v>
      </c>
      <c r="DG58" s="11" t="e">
        <f t="shared" si="43"/>
        <v>#REF!</v>
      </c>
      <c r="DH58" s="8" t="e">
        <f>GETPIVOTDATA("Count of Brinnel Complete",'100% PVT'!$A$3,"Joint Type","SW","Stamp Number",G58)</f>
        <v>#REF!</v>
      </c>
      <c r="DI58" s="11" t="e">
        <f t="shared" si="44"/>
        <v>#REF!</v>
      </c>
      <c r="DJ58" s="8" t="e">
        <f>GETPIVOTDATA("Count of Weld Number",'100% PVT'!$A$3,"Joint Type","O-Let","Stamp Number",G58)</f>
        <v>#REF!</v>
      </c>
      <c r="DK58" s="8" t="e">
        <f>GETPIVOTDATA("Count of PT / MT Final",'100% PVT'!$A$3,"Joint Type","O-Let","Stamp Number",G58)</f>
        <v>#REF!</v>
      </c>
      <c r="DL58" s="11" t="e">
        <f t="shared" si="45"/>
        <v>#REF!</v>
      </c>
      <c r="DM58" s="8" t="e">
        <f>GETPIVOTDATA("Count of Weld Number",'100% PVT'!$A$3,"Joint Type","Fillet","Stamp Number",G58)</f>
        <v>#REF!</v>
      </c>
      <c r="DN58" s="8" t="e">
        <f>GETPIVOTDATA("Count of PT / MT Final",'100% PVT'!$A$3,"Joint Type","Fillet","Stamp Number",G58)</f>
        <v>#REF!</v>
      </c>
      <c r="DO58" s="10" t="e">
        <f t="shared" si="46"/>
        <v>#REF!</v>
      </c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</row>
    <row r="59" spans="1:147" s="460" customFormat="1" ht="12.75" customHeight="1">
      <c r="B59" s="5" t="s">
        <v>31</v>
      </c>
      <c r="C59" s="6"/>
      <c r="D59" s="1" t="str">
        <f t="shared" si="48"/>
        <v>No</v>
      </c>
      <c r="E59" s="6"/>
      <c r="F59" s="42" t="str">
        <f>'WELDER ROSTER'!B5</f>
        <v>Alex Fernandez</v>
      </c>
      <c r="G59" s="99" t="str">
        <f>'WELDER ROSTER'!C5</f>
        <v>K1</v>
      </c>
      <c r="H59" s="9">
        <f>GETPIVOTDATA("Count of Weld Number",'5% PVT'!$A$3,"Joint Type","BW","Stamp Number",G59)</f>
        <v>45</v>
      </c>
      <c r="I59" s="8">
        <f>GETPIVOTDATA("Count of RT DATE",'5% PVT'!$A$4,"Joint Type","BW","Stamp Number",G59)</f>
        <v>3</v>
      </c>
      <c r="J59" s="8">
        <f>GETPIVOTDATA("Count of RT Rejected",'5% PVT'!$A$4,"Joint Type","BW","Stamp Number",G59)</f>
        <v>0</v>
      </c>
      <c r="K59" s="11">
        <f>I59/H59</f>
        <v>6.6666666666666666E-2</v>
      </c>
      <c r="L59" s="8">
        <f>GETPIVOTDATA("Count of Weld Number",'5% PVT'!$A$3,"Joint Type","Fillet","Stamp Number",G59)</f>
        <v>2</v>
      </c>
      <c r="M59" s="8">
        <f>GETPIVOTDATA("Count of PT / MT Final",'5% PVT'!$A$3,"Joint Type","Fillet","Stamp Number",G59)</f>
        <v>0</v>
      </c>
      <c r="N59" s="11">
        <f t="shared" si="38"/>
        <v>0</v>
      </c>
      <c r="O59" s="8">
        <f>GETPIVOTDATA("Count of Weld Number",'5% PVT'!$A$4,"Joint Type","SW","Stamp Number",G59)</f>
        <v>5</v>
      </c>
      <c r="P59" s="8">
        <f>GETPIVOTDATA("Count of RT DATE",'5% PVT'!$A$4,"Joint Type","SW","Stamp Number",G59)</f>
        <v>0</v>
      </c>
      <c r="Q59" s="8">
        <f>GETPIVOTDATA("Count of RT Rejected",'5% PVT'!$A$4,"Joint Type","O-Let","Stamp Number",G59)</f>
        <v>0</v>
      </c>
      <c r="R59" s="11">
        <f>P59/O59</f>
        <v>0</v>
      </c>
      <c r="S59" s="8">
        <f>GETPIVOTDATA("Count of PT / MT Final",'5% PVT'!$A$3,"Joint Type","SW","Stamp Number",G59)</f>
        <v>2</v>
      </c>
      <c r="T59" s="11">
        <f t="shared" si="39"/>
        <v>0.4</v>
      </c>
      <c r="U59" s="8">
        <f>GETPIVOTDATA("Count of Weld Number",'5% PVT'!$A$3,"Joint Type","O-Let","Stamp Number",G59)</f>
        <v>2</v>
      </c>
      <c r="V59" s="8">
        <f>GETPIVOTDATA("Count of PT / MT Final",'5% PVT'!$A$3,"Joint Type","O-Let","Stamp Number",G59)</f>
        <v>0</v>
      </c>
      <c r="W59" s="10">
        <f t="shared" si="40"/>
        <v>0</v>
      </c>
      <c r="X59" s="87">
        <f>GETPIVOTDATA("Count of Weld Number",'10% PVT'!$A$3,"Joint Type","BW","Stamp Number",G59)</f>
        <v>13</v>
      </c>
      <c r="Y59" s="8">
        <f>GETPIVOTDATA("Count of RT DATE",'10% PVT'!$A$3,"Joint Type","BW","Stamp Number",G59)</f>
        <v>5</v>
      </c>
      <c r="Z59" s="8">
        <f>GETPIVOTDATA("Count of RT Rejected",'10% PVT'!$A$3,"Joint Type","BW","Stamp Number",G59)</f>
        <v>0</v>
      </c>
      <c r="AA59" s="4">
        <f>Y59/X59</f>
        <v>0.38461538461538464</v>
      </c>
      <c r="AB59" s="8">
        <f>GETPIVOTDATA("Count of Weld Number",'10% PVT'!$A$3,"Joint Type","Fillet","Stamp Number",G59)</f>
        <v>0</v>
      </c>
      <c r="AC59" s="8">
        <f>GETPIVOTDATA("Count of PT / MT Final",'10% PVT'!$A$3,"Joint Type","Fillet","Stamp Number",G59)</f>
        <v>0</v>
      </c>
      <c r="AD59" s="4" t="e">
        <f t="shared" si="49"/>
        <v>#DIV/0!</v>
      </c>
      <c r="AE59" s="8">
        <f>GETPIVOTDATA("Count of Weld Number",'10% PVT'!$A$4,"Joint Type","SW","Stamp Number",G59)</f>
        <v>103</v>
      </c>
      <c r="AF59" s="8">
        <f>GETPIVOTDATA("Count of RT DATE",'10% PVT'!$A$3,"Joint Type","SW","Stamp Number",G59)</f>
        <v>0</v>
      </c>
      <c r="AG59" s="8">
        <f>GETPIVOTDATA("Count of RT Rejected",'10% PVT'!$A$3,"Joint Type","SW","Stamp Number",G59)</f>
        <v>0</v>
      </c>
      <c r="AH59" s="4">
        <f>AF59/AE59</f>
        <v>0</v>
      </c>
      <c r="AI59" s="8">
        <f>GETPIVOTDATA("Count of PT / MT Final",'10% PVT'!$A$3,"Joint Type","SW","Stamp Number",G59)</f>
        <v>13</v>
      </c>
      <c r="AJ59" s="4">
        <f t="shared" si="50"/>
        <v>0.12621359223300971</v>
      </c>
      <c r="AK59" s="8">
        <f>GETPIVOTDATA("Count of Weld Number",'10% PVT'!$A$3,"Joint Type","O-Let","Stamp Number",G59)</f>
        <v>4</v>
      </c>
      <c r="AL59" s="8">
        <f>GETPIVOTDATA("Count of PT / MT Final",'10% PVT'!$A$3,"Joint Type","O-Let","Stamp Number",G59)</f>
        <v>0</v>
      </c>
      <c r="AM59" s="78">
        <f t="shared" si="51"/>
        <v>0</v>
      </c>
      <c r="AN59" s="87" t="e">
        <f>GETPIVOTDATA("Count of Weld Number",'20% PVT'!$A$3,"Joint Type","BW","Stamp Number",G59)</f>
        <v>#REF!</v>
      </c>
      <c r="AO59" s="8" t="e">
        <f>GETPIVOTDATA("Count of RT DATE",'20% PVT'!$A$3,"Joint Type","BW","Stamp Number",G59)</f>
        <v>#REF!</v>
      </c>
      <c r="AP59" s="8" t="e">
        <f>GETPIVOTDATA("Count of RT Rejected",'20% PVT'!$A$3,"Joint Type","BW","Stamp Number",G59)</f>
        <v>#REF!</v>
      </c>
      <c r="AQ59" s="4" t="e">
        <f>AO59/AN59</f>
        <v>#REF!</v>
      </c>
      <c r="AR59" s="8" t="e">
        <f>GETPIVOTDATA("Count of Brinnel Complete",'20% PVT'!$A$3,"Joint Type","BW","Stamp Number",G59)</f>
        <v>#REF!</v>
      </c>
      <c r="AS59" s="4" t="e">
        <f t="shared" si="19"/>
        <v>#REF!</v>
      </c>
      <c r="AT59" s="8" t="e">
        <f>GETPIVOTDATA("Count of Weld Number",'20% PVT'!$A$3,"Joint Type","SW","Stamp Number",G59)</f>
        <v>#REF!</v>
      </c>
      <c r="AU59" s="8" t="e">
        <f>GETPIVOTDATA("Count of RT DATE",'20% PVT'!$A$3,"Joint Type","SW","Stamp Number",G59)</f>
        <v>#REF!</v>
      </c>
      <c r="AV59" s="8" t="e">
        <f>GETPIVOTDATA("Count of RT Rejected",'20% PVT'!$A$3,"Joint Type","SW","Stamp Number",G59)</f>
        <v>#REF!</v>
      </c>
      <c r="AW59" s="4" t="e">
        <f>AU59/AT59</f>
        <v>#REF!</v>
      </c>
      <c r="AX59" s="8" t="e">
        <f>GETPIVOTDATA("Count of PT / MT Final",'20% PVT'!$A$3,"Joint Type","SW","Stamp Number",G59)</f>
        <v>#REF!</v>
      </c>
      <c r="AY59" s="4" t="e">
        <f t="shared" si="20"/>
        <v>#REF!</v>
      </c>
      <c r="AZ59" s="8" t="e">
        <f>GETPIVOTDATA("Count of Brinnel Complete",'20% PVT'!$A$3,"Joint Type","SW","Stamp Number",G59)</f>
        <v>#REF!</v>
      </c>
      <c r="BA59" s="4" t="e">
        <f t="shared" si="21"/>
        <v>#REF!</v>
      </c>
      <c r="BB59" s="8" t="e">
        <f>GETPIVOTDATA("Count of Weld Number",'20% PVT'!$A$3,"Joint Type","O-Let","Stamp Number",G59)</f>
        <v>#REF!</v>
      </c>
      <c r="BC59" s="8" t="e">
        <f>GETPIVOTDATA("Count of PT / MT Final",'20% PVT'!$A$3,"Joint Type","O-Let","Stamp Number",G59)</f>
        <v>#REF!</v>
      </c>
      <c r="BD59" s="4" t="e">
        <f t="shared" si="22"/>
        <v>#REF!</v>
      </c>
      <c r="BE59" s="8" t="e">
        <f>GETPIVOTDATA("Count of Weld Number",'20% PVT'!$A$3,"Joint Type","Fillet","Stamp Number",G59)</f>
        <v>#REF!</v>
      </c>
      <c r="BF59" s="8" t="e">
        <f>GETPIVOTDATA("Count of PT / MT Final",'20% PVT'!$A$3,"Joint Type","Fillet","Stamp Number",G59)</f>
        <v>#REF!</v>
      </c>
      <c r="BG59" s="78" t="e">
        <f t="shared" si="23"/>
        <v>#REF!</v>
      </c>
      <c r="BH59" s="87" t="e">
        <f>GETPIVOTDATA("Count of Weld Number",'25% PVT'!$A$3,"Joint Type","BW","Stamp Number",G59)</f>
        <v>#REF!</v>
      </c>
      <c r="BI59" s="8" t="e">
        <f>GETPIVOTDATA("Count of RT DATE",'25% PVT'!$A$3,"Joint Type","BW","Stamp Number",G59)</f>
        <v>#REF!</v>
      </c>
      <c r="BJ59" s="8" t="e">
        <f>GETPIVOTDATA("Count of RT Rejected",'25% PVT'!$A$3,"Joint Type","BW","Stamp Number",G59)</f>
        <v>#REF!</v>
      </c>
      <c r="BK59" s="11" t="e">
        <f>BI59/BH59</f>
        <v>#REF!</v>
      </c>
      <c r="BL59" s="8" t="e">
        <f>GETPIVOTDATA("Count of Brinnel Complete",'25% PVT'!$A$3,"Joint Type","BW","Stamp Number",G59)</f>
        <v>#REF!</v>
      </c>
      <c r="BM59" s="11" t="e">
        <f t="shared" si="41"/>
        <v>#REF!</v>
      </c>
      <c r="BN59" s="8" t="e">
        <f>GETPIVOTDATA("Count of Weld Number",'25% PVT'!$A$3,"Joint Type","SW","Stamp Number",G59)</f>
        <v>#REF!</v>
      </c>
      <c r="BO59" s="8" t="e">
        <f>GETPIVOTDATA("Count of RT DATE",'25% PVT'!$A$3,"Joint Type","SW","Stamp Number",G59)</f>
        <v>#REF!</v>
      </c>
      <c r="BP59" s="8" t="e">
        <f>GETPIVOTDATA("Count of RT Rejected",'25% PVT'!$A$3,"Joint Type","SW","Stamp Number",G59)</f>
        <v>#REF!</v>
      </c>
      <c r="BQ59" s="11" t="e">
        <f>BO59/BN59</f>
        <v>#REF!</v>
      </c>
      <c r="BR59" s="8" t="e">
        <f>GETPIVOTDATA("Count of PT / MT Final",'25% PVT'!$A$3,"Joint Type","SW","Stamp Number",G59)</f>
        <v>#REF!</v>
      </c>
      <c r="BS59" s="11" t="e">
        <f t="shared" si="47"/>
        <v>#REF!</v>
      </c>
      <c r="BT59" s="8" t="e">
        <f>GETPIVOTDATA("Count of Brinnel Complete",'25% PVT'!$A$3,"Joint Type","SW","Stamp Number",G59)</f>
        <v>#REF!</v>
      </c>
      <c r="BU59" s="11" t="e">
        <f t="shared" si="25"/>
        <v>#REF!</v>
      </c>
      <c r="BV59" s="8" t="e">
        <f>GETPIVOTDATA("Count of Weld Number",'25% PVT'!$A$3,"Joint Type","O-Let","Stamp Number",G59)</f>
        <v>#REF!</v>
      </c>
      <c r="BW59" s="8" t="e">
        <f>GETPIVOTDATA("Count of PT / MT Final",'25% PVT'!$A$3,"Joint Type","O-Let","Stamp Number",G59)</f>
        <v>#REF!</v>
      </c>
      <c r="BX59" s="11" t="e">
        <f t="shared" si="26"/>
        <v>#REF!</v>
      </c>
      <c r="BY59" s="8" t="e">
        <f>GETPIVOTDATA("Count of Weld Number",'25% PVT'!$A$3,"Joint Type","Fillet","Stamp Number",G59)</f>
        <v>#REF!</v>
      </c>
      <c r="BZ59" s="8" t="e">
        <f>GETPIVOTDATA("Count of PT / MT Final",'25% PVT'!$A$3,"Joint Type","Fillet","Stamp Number",G59)</f>
        <v>#REF!</v>
      </c>
      <c r="CA59" s="10" t="e">
        <f t="shared" si="27"/>
        <v>#REF!</v>
      </c>
      <c r="CB59" s="87" t="e">
        <f>GETPIVOTDATA("Count of Weld Number",'50% PVT'!$A$3,"Joint Type","BW","Stamp Number",G59)</f>
        <v>#REF!</v>
      </c>
      <c r="CC59" s="8" t="e">
        <f>GETPIVOTDATA("Count of RT DATE",'50% PVT'!$A$3,"Joint Type","BW","Stamp Number",G59)</f>
        <v>#REF!</v>
      </c>
      <c r="CD59" s="8" t="e">
        <f>GETPIVOTDATA("Count of RT Rejected",'50% PVT'!$A$3,"Joint Type","BW","Stamp Number",G59)</f>
        <v>#REF!</v>
      </c>
      <c r="CE59" s="11" t="e">
        <f>CC59/CB59</f>
        <v>#REF!</v>
      </c>
      <c r="CF59" s="8" t="e">
        <f>GETPIVOTDATA("Count of Brinnel Complete",'50% PVT'!$A$3,"Joint Type","BW","Stamp Number",G59)</f>
        <v>#REF!</v>
      </c>
      <c r="CG59" s="8" t="e">
        <f t="shared" si="28"/>
        <v>#REF!</v>
      </c>
      <c r="CH59" s="8" t="e">
        <f>GETPIVOTDATA("Count of Weld Number",'50% PVT'!$A$3,"Joint Type","SW","Stamp Number",G59)</f>
        <v>#REF!</v>
      </c>
      <c r="CI59" s="8" t="e">
        <f>GETPIVOTDATA("Count of RT DATE",'50% PVT'!$A$3,"Joint Type","SW","Stamp Number",G59)</f>
        <v>#REF!</v>
      </c>
      <c r="CJ59" s="8" t="e">
        <f>GETPIVOTDATA("Count of RT Rejected",'50% PVT'!$A$3,"Joint Type","SW","Stamp Number",G59)</f>
        <v>#REF!</v>
      </c>
      <c r="CK59" s="11" t="e">
        <f>CI59/CH59</f>
        <v>#REF!</v>
      </c>
      <c r="CL59" s="8" t="e">
        <f>GETPIVOTDATA("Count of PT / MT Final",'50% PVT'!$A$3,"Joint Type","SW","Stamp Number",G59)</f>
        <v>#REF!</v>
      </c>
      <c r="CM59" s="8" t="e">
        <f t="shared" si="29"/>
        <v>#REF!</v>
      </c>
      <c r="CN59" s="8" t="e">
        <f>GETPIVOTDATA("Count of Brinnel Complete",'50% PVT'!$A$3,"Joint Type","SW","Stamp Number",G59)</f>
        <v>#REF!</v>
      </c>
      <c r="CO59" s="8" t="e">
        <f t="shared" si="30"/>
        <v>#REF!</v>
      </c>
      <c r="CP59" s="8" t="e">
        <f>GETPIVOTDATA("Count of Weld Number",'50% PVT'!$A$3,"Joint Type","O-Let","Stamp Number",G59)</f>
        <v>#REF!</v>
      </c>
      <c r="CQ59" s="8" t="e">
        <f>GETPIVOTDATA("Count of PT / MT Final",'50% PVT'!$A$3,"Joint Type","O-Let","Stamp Number",G59)</f>
        <v>#REF!</v>
      </c>
      <c r="CR59" s="4" t="e">
        <f t="shared" si="31"/>
        <v>#REF!</v>
      </c>
      <c r="CS59" s="8" t="e">
        <f>GETPIVOTDATA("Count of Weld Number",'50% PVT'!$A$3,"Joint Type","Fillet","Stamp Number",G59)</f>
        <v>#REF!</v>
      </c>
      <c r="CT59" s="8" t="e">
        <f>GETPIVOTDATA("Count of PT / MT Final",'50% PVT'!$A$3,"Joint Type","Fillet","Stamp Number",G59)</f>
        <v>#REF!</v>
      </c>
      <c r="CU59" s="78" t="e">
        <f t="shared" si="32"/>
        <v>#REF!</v>
      </c>
      <c r="CV59" s="87" t="e">
        <f>GETPIVOTDATA("Count of Weld Number",'100% PVT'!$A$3,"Joint Type","BW","Stamp Number",G59)</f>
        <v>#REF!</v>
      </c>
      <c r="CW59" s="8" t="e">
        <f>GETPIVOTDATA("Count of RT DATE",'100% PVT'!$A$3,"Joint Type","BW","Stamp Number",G59)</f>
        <v>#REF!</v>
      </c>
      <c r="CX59" s="8" t="e">
        <f>GETPIVOTDATA("Count of RT Rejected",'100% PVT'!$A$3,"Joint Type","BW","Stamp Number",G59)</f>
        <v>#REF!</v>
      </c>
      <c r="CY59" s="11" t="e">
        <f>CW59/CV59</f>
        <v>#REF!</v>
      </c>
      <c r="CZ59" s="8" t="e">
        <f>GETPIVOTDATA("Count of Brinnel Complete",'100% PVT'!$A$3,"Joint Type","BW","Stamp Number",G59)</f>
        <v>#REF!</v>
      </c>
      <c r="DA59" s="11" t="e">
        <f t="shared" si="42"/>
        <v>#REF!</v>
      </c>
      <c r="DB59" s="8" t="e">
        <f>GETPIVOTDATA("Count of Weld Number",'100% PVT'!$A$3,"Joint Type","SW","Stamp Number",G59)</f>
        <v>#REF!</v>
      </c>
      <c r="DC59" s="8" t="e">
        <f>GETPIVOTDATA("Count of RT DATE",'100% PVT'!$A$3,"Joint Type","SW","Stamp Number",G59)</f>
        <v>#REF!</v>
      </c>
      <c r="DD59" s="8" t="e">
        <f>GETPIVOTDATA("Count of RT Rejected",'100% PVT'!$A$3,"Joint Type","SW","Stamp Number",G59)</f>
        <v>#REF!</v>
      </c>
      <c r="DE59" s="11" t="e">
        <f>DC59/DB59</f>
        <v>#REF!</v>
      </c>
      <c r="DF59" s="8" t="e">
        <f>GETPIVOTDATA("Count of PT / MT Final",'100% PVT'!$A$3,"Joint Type","SW","Stamp Number",G59)</f>
        <v>#REF!</v>
      </c>
      <c r="DG59" s="11" t="e">
        <f t="shared" si="43"/>
        <v>#REF!</v>
      </c>
      <c r="DH59" s="8" t="e">
        <f>GETPIVOTDATA("Count of Brinnel Complete",'100% PVT'!$A$3,"Joint Type","SW","Stamp Number",G59)</f>
        <v>#REF!</v>
      </c>
      <c r="DI59" s="11" t="e">
        <f t="shared" si="44"/>
        <v>#REF!</v>
      </c>
      <c r="DJ59" s="8" t="e">
        <f>GETPIVOTDATA("Count of Weld Number",'100% PVT'!$A$3,"Joint Type","O-Let","Stamp Number",G59)</f>
        <v>#REF!</v>
      </c>
      <c r="DK59" s="8" t="e">
        <f>GETPIVOTDATA("Count of PT / MT Final",'100% PVT'!$A$3,"Joint Type","O-Let","Stamp Number",G59)</f>
        <v>#REF!</v>
      </c>
      <c r="DL59" s="11" t="e">
        <f t="shared" si="45"/>
        <v>#REF!</v>
      </c>
      <c r="DM59" s="8" t="e">
        <f>GETPIVOTDATA("Count of Weld Number",'100% PVT'!$A$3,"Joint Type","Fillet","Stamp Number",G59)</f>
        <v>#REF!</v>
      </c>
      <c r="DN59" s="8" t="e">
        <f>GETPIVOTDATA("Count of PT / MT Final",'100% PVT'!$A$3,"Joint Type","Fillet","Stamp Number",G59)</f>
        <v>#REF!</v>
      </c>
      <c r="DO59" s="10" t="e">
        <f t="shared" si="46"/>
        <v>#REF!</v>
      </c>
    </row>
    <row r="60" spans="1:147" s="34" customFormat="1" ht="12.75" hidden="1" customHeight="1">
      <c r="A60" s="129"/>
      <c r="B60" s="5" t="s">
        <v>31</v>
      </c>
      <c r="C60" s="6"/>
      <c r="D60" s="1" t="str">
        <f t="shared" si="48"/>
        <v>Yes</v>
      </c>
      <c r="E60" s="6"/>
      <c r="F60" s="42">
        <f>'WELDER ROSTER'!B16</f>
        <v>0</v>
      </c>
      <c r="G60" s="99">
        <f>'WELDER ROSTER'!C16</f>
        <v>0</v>
      </c>
      <c r="H60" s="9" t="e">
        <f>GETPIVOTDATA("Count of Weld Number",'5% PVT'!$A$3,"Joint Type","BW","Stamp Number",G60)</f>
        <v>#REF!</v>
      </c>
      <c r="I60" s="8" t="e">
        <f>GETPIVOTDATA("Count of RT DATE",'5% PVT'!$A$4,"Joint Type","BW","Stamp Number",G60)</f>
        <v>#REF!</v>
      </c>
      <c r="J60" s="8" t="e">
        <f>GETPIVOTDATA("Count of RT Rejected",'5% PVT'!$A$4,"Joint Type","BW","Stamp Number",G60)</f>
        <v>#REF!</v>
      </c>
      <c r="K60" s="11" t="e">
        <f t="shared" ref="K60:K90" si="52">I60/H60</f>
        <v>#REF!</v>
      </c>
      <c r="L60" s="8" t="e">
        <f>GETPIVOTDATA("Count of Weld Number",'5% PVT'!$A$3,"Joint Type","Fillet","Stamp Number",G60)</f>
        <v>#REF!</v>
      </c>
      <c r="M60" s="8" t="e">
        <f>GETPIVOTDATA("Count of PT / MT Final",'5% PVT'!$A$3,"Joint Type","Fillet","Stamp Number",G60)</f>
        <v>#REF!</v>
      </c>
      <c r="N60" s="11" t="e">
        <f t="shared" si="38"/>
        <v>#REF!</v>
      </c>
      <c r="O60" s="8" t="e">
        <f>GETPIVOTDATA("Count of Weld Number",'5% PVT'!$A$4,"Joint Type","SW","Stamp Number",G60)</f>
        <v>#REF!</v>
      </c>
      <c r="P60" s="8" t="e">
        <f>GETPIVOTDATA("Count of RT DATE",'5% PVT'!$A$4,"Joint Type","SW","Stamp Number",G60)</f>
        <v>#REF!</v>
      </c>
      <c r="Q60" s="8" t="e">
        <f>GETPIVOTDATA("Count of RT Rejected",'5% PVT'!$A$4,"Joint Type","O-Let","Stamp Number",G60)</f>
        <v>#REF!</v>
      </c>
      <c r="R60" s="11" t="e">
        <f t="shared" ref="R60:R90" si="53">P60/O60</f>
        <v>#REF!</v>
      </c>
      <c r="S60" s="8" t="e">
        <f>GETPIVOTDATA("Count of PT / MT Final",'5% PVT'!$A$3,"Joint Type","SW","Stamp Number",G60)</f>
        <v>#REF!</v>
      </c>
      <c r="T60" s="11" t="e">
        <f t="shared" si="39"/>
        <v>#REF!</v>
      </c>
      <c r="U60" s="8" t="e">
        <f>GETPIVOTDATA("Count of Weld Number",'5% PVT'!$A$3,"Joint Type","O-Let","Stamp Number",G60)</f>
        <v>#REF!</v>
      </c>
      <c r="V60" s="8" t="e">
        <f>GETPIVOTDATA("Count of PT / MT Final",'5% PVT'!$A$3,"Joint Type","O-Let","Stamp Number",G60)</f>
        <v>#REF!</v>
      </c>
      <c r="W60" s="10" t="e">
        <f t="shared" si="40"/>
        <v>#REF!</v>
      </c>
      <c r="X60" s="87" t="e">
        <f>GETPIVOTDATA("Count of Weld Number",'10% PVT'!$A$3,"Joint Type","BW","Stamp Number",G60)</f>
        <v>#REF!</v>
      </c>
      <c r="Y60" s="8" t="e">
        <f>GETPIVOTDATA("Count of RT DATE",'10% PVT'!$A$3,"Joint Type","BW","Stamp Number",G60)</f>
        <v>#REF!</v>
      </c>
      <c r="Z60" s="8" t="e">
        <f>GETPIVOTDATA("Count of RT Rejected",'10% PVT'!$A$3,"Joint Type","BW","Stamp Number",G60)</f>
        <v>#REF!</v>
      </c>
      <c r="AA60" s="4" t="e">
        <f t="shared" ref="AA60:AA90" si="54">Y60/X60</f>
        <v>#REF!</v>
      </c>
      <c r="AB60" s="8" t="e">
        <f>GETPIVOTDATA("Count of Weld Number",'10% PVT'!$A$3,"Joint Type","Fillet","Stamp Number",G60)</f>
        <v>#REF!</v>
      </c>
      <c r="AC60" s="8" t="e">
        <f>GETPIVOTDATA("Count of PT / MT Final",'10% PVT'!$A$3,"Joint Type","Fillet","Stamp Number",G60)</f>
        <v>#REF!</v>
      </c>
      <c r="AD60" s="4" t="e">
        <f t="shared" si="49"/>
        <v>#REF!</v>
      </c>
      <c r="AE60" s="8" t="e">
        <f>GETPIVOTDATA("Count of Weld Number",'10% PVT'!$A$4,"Joint Type","SW","Stamp Number",G60)</f>
        <v>#REF!</v>
      </c>
      <c r="AF60" s="8" t="e">
        <f>GETPIVOTDATA("Count of RT DATE",'10% PVT'!$A$3,"Joint Type","SW","Stamp Number",G60)</f>
        <v>#REF!</v>
      </c>
      <c r="AG60" s="8" t="e">
        <f>GETPIVOTDATA("Count of RT Rejected",'10% PVT'!$A$3,"Joint Type","SW","Stamp Number",G60)</f>
        <v>#REF!</v>
      </c>
      <c r="AH60" s="4" t="e">
        <f t="shared" ref="AH60:AH90" si="55">AF60/AE60</f>
        <v>#REF!</v>
      </c>
      <c r="AI60" s="8" t="e">
        <f>GETPIVOTDATA("Count of PT / MT Final",'10% PVT'!$A$3,"Joint Type","SW","Stamp Number",G60)</f>
        <v>#REF!</v>
      </c>
      <c r="AJ60" s="4" t="e">
        <f t="shared" si="50"/>
        <v>#REF!</v>
      </c>
      <c r="AK60" s="8" t="e">
        <f>GETPIVOTDATA("Count of Weld Number",'10% PVT'!$A$3,"Joint Type","O-Let","Stamp Number",G60)</f>
        <v>#REF!</v>
      </c>
      <c r="AL60" s="8" t="e">
        <f>GETPIVOTDATA("Count of PT / MT Final",'10% PVT'!$A$3,"Joint Type","O-Let","Stamp Number",G60)</f>
        <v>#REF!</v>
      </c>
      <c r="AM60" s="78" t="e">
        <f t="shared" si="51"/>
        <v>#REF!</v>
      </c>
      <c r="AN60" s="87" t="e">
        <f>GETPIVOTDATA("Count of Weld Number",'20% PVT'!$A$3,"Joint Type","BW","Stamp Number",G60)</f>
        <v>#REF!</v>
      </c>
      <c r="AO60" s="8" t="e">
        <f>GETPIVOTDATA("Count of RT DATE",'20% PVT'!$A$3,"Joint Type","BW","Stamp Number",G60)</f>
        <v>#REF!</v>
      </c>
      <c r="AP60" s="8" t="e">
        <f>GETPIVOTDATA("Count of RT Rejected",'20% PVT'!$A$3,"Joint Type","BW","Stamp Number",G60)</f>
        <v>#REF!</v>
      </c>
      <c r="AQ60" s="4" t="e">
        <f t="shared" ref="AQ60:AQ90" si="56">AO60/AN60</f>
        <v>#REF!</v>
      </c>
      <c r="AR60" s="8" t="e">
        <f>GETPIVOTDATA("Count of Brinnel Complete",'20% PVT'!$A$3,"Joint Type","BW","Stamp Number",G60)</f>
        <v>#REF!</v>
      </c>
      <c r="AS60" s="4" t="e">
        <f t="shared" si="19"/>
        <v>#REF!</v>
      </c>
      <c r="AT60" s="8" t="e">
        <f>GETPIVOTDATA("Count of Weld Number",'20% PVT'!$A$3,"Joint Type","SW","Stamp Number",G60)</f>
        <v>#REF!</v>
      </c>
      <c r="AU60" s="8" t="e">
        <f>GETPIVOTDATA("Count of RT DATE",'20% PVT'!$A$3,"Joint Type","SW","Stamp Number",G60)</f>
        <v>#REF!</v>
      </c>
      <c r="AV60" s="8" t="e">
        <f>GETPIVOTDATA("Count of RT Rejected",'20% PVT'!$A$3,"Joint Type","SW","Stamp Number",G60)</f>
        <v>#REF!</v>
      </c>
      <c r="AW60" s="4" t="e">
        <f t="shared" ref="AW60:AW90" si="57">AU60/AT60</f>
        <v>#REF!</v>
      </c>
      <c r="AX60" s="8" t="e">
        <f>GETPIVOTDATA("Count of PT / MT Final",'20% PVT'!$A$3,"Joint Type","SW","Stamp Number",G60)</f>
        <v>#REF!</v>
      </c>
      <c r="AY60" s="4" t="e">
        <f t="shared" si="20"/>
        <v>#REF!</v>
      </c>
      <c r="AZ60" s="8" t="e">
        <f>GETPIVOTDATA("Count of Brinnel Complete",'20% PVT'!$A$3,"Joint Type","SW","Stamp Number",G60)</f>
        <v>#REF!</v>
      </c>
      <c r="BA60" s="4" t="e">
        <f t="shared" si="21"/>
        <v>#REF!</v>
      </c>
      <c r="BB60" s="8" t="e">
        <f>GETPIVOTDATA("Count of Weld Number",'20% PVT'!$A$3,"Joint Type","O-Let","Stamp Number",G60)</f>
        <v>#REF!</v>
      </c>
      <c r="BC60" s="8" t="e">
        <f>GETPIVOTDATA("Count of PT / MT Final",'20% PVT'!$A$3,"Joint Type","O-Let","Stamp Number",G60)</f>
        <v>#REF!</v>
      </c>
      <c r="BD60" s="4" t="e">
        <f t="shared" si="22"/>
        <v>#REF!</v>
      </c>
      <c r="BE60" s="8" t="e">
        <f>GETPIVOTDATA("Count of Weld Number",'20% PVT'!$A$3,"Joint Type","Fillet","Stamp Number",G60)</f>
        <v>#REF!</v>
      </c>
      <c r="BF60" s="8" t="e">
        <f>GETPIVOTDATA("Count of PT / MT Final",'20% PVT'!$A$3,"Joint Type","Fillet","Stamp Number",G60)</f>
        <v>#REF!</v>
      </c>
      <c r="BG60" s="78" t="e">
        <f t="shared" si="23"/>
        <v>#REF!</v>
      </c>
      <c r="BH60" s="87" t="e">
        <f>GETPIVOTDATA("Count of Weld Number",'25% PVT'!$A$3,"Joint Type","BW","Stamp Number",G60)</f>
        <v>#REF!</v>
      </c>
      <c r="BI60" s="8" t="e">
        <f>GETPIVOTDATA("Count of RT DATE",'25% PVT'!$A$3,"Joint Type","BW","Stamp Number",G60)</f>
        <v>#REF!</v>
      </c>
      <c r="BJ60" s="8" t="e">
        <f>GETPIVOTDATA("Count of RT Rejected",'25% PVT'!$A$3,"Joint Type","BW","Stamp Number",G60)</f>
        <v>#REF!</v>
      </c>
      <c r="BK60" s="11" t="e">
        <f t="shared" ref="BK60:BK90" si="58">BI60/BH60</f>
        <v>#REF!</v>
      </c>
      <c r="BL60" s="8" t="e">
        <f>GETPIVOTDATA("Count of Brinnel Complete",'25% PVT'!$A$3,"Joint Type","BW","Stamp Number",G60)</f>
        <v>#REF!</v>
      </c>
      <c r="BM60" s="11" t="e">
        <f t="shared" si="41"/>
        <v>#REF!</v>
      </c>
      <c r="BN60" s="8" t="e">
        <f>GETPIVOTDATA("Count of Weld Number",'25% PVT'!$A$3,"Joint Type","SW","Stamp Number",G60)</f>
        <v>#REF!</v>
      </c>
      <c r="BO60" s="8" t="e">
        <f>GETPIVOTDATA("Count of RT DATE",'25% PVT'!$A$3,"Joint Type","SW","Stamp Number",G60)</f>
        <v>#REF!</v>
      </c>
      <c r="BP60" s="8" t="e">
        <f>GETPIVOTDATA("Count of RT Rejected",'25% PVT'!$A$3,"Joint Type","SW","Stamp Number",G60)</f>
        <v>#REF!</v>
      </c>
      <c r="BQ60" s="11" t="e">
        <f t="shared" ref="BQ60:BQ90" si="59">BO60/BN60</f>
        <v>#REF!</v>
      </c>
      <c r="BR60" s="8" t="e">
        <f>GETPIVOTDATA("Count of PT / MT Final",'25% PVT'!$A$3,"Joint Type","SW","Stamp Number",G60)</f>
        <v>#REF!</v>
      </c>
      <c r="BS60" s="11" t="e">
        <f t="shared" si="47"/>
        <v>#REF!</v>
      </c>
      <c r="BT60" s="8" t="e">
        <f>GETPIVOTDATA("Count of Brinnel Complete",'25% PVT'!$A$3,"Joint Type","SW","Stamp Number",G60)</f>
        <v>#REF!</v>
      </c>
      <c r="BU60" s="11" t="e">
        <f t="shared" si="25"/>
        <v>#REF!</v>
      </c>
      <c r="BV60" s="8" t="e">
        <f>GETPIVOTDATA("Count of Weld Number",'25% PVT'!$A$3,"Joint Type","O-Let","Stamp Number",G60)</f>
        <v>#REF!</v>
      </c>
      <c r="BW60" s="8" t="e">
        <f>GETPIVOTDATA("Count of PT / MT Final",'25% PVT'!$A$3,"Joint Type","O-Let","Stamp Number",G60)</f>
        <v>#REF!</v>
      </c>
      <c r="BX60" s="11" t="e">
        <f t="shared" si="26"/>
        <v>#REF!</v>
      </c>
      <c r="BY60" s="8" t="e">
        <f>GETPIVOTDATA("Count of Weld Number",'25% PVT'!$A$3,"Joint Type","Fillet","Stamp Number",G60)</f>
        <v>#REF!</v>
      </c>
      <c r="BZ60" s="8" t="e">
        <f>GETPIVOTDATA("Count of PT / MT Final",'25% PVT'!$A$3,"Joint Type","Fillet","Stamp Number",G60)</f>
        <v>#REF!</v>
      </c>
      <c r="CA60" s="10" t="e">
        <f t="shared" si="27"/>
        <v>#REF!</v>
      </c>
      <c r="CB60" s="87" t="e">
        <f>GETPIVOTDATA("Count of Weld Number",'50% PVT'!$A$3,"Joint Type","BW","Stamp Number",G60)</f>
        <v>#REF!</v>
      </c>
      <c r="CC60" s="8" t="e">
        <f>GETPIVOTDATA("Count of RT DATE",'50% PVT'!$A$3,"Joint Type","BW","Stamp Number",G60)</f>
        <v>#REF!</v>
      </c>
      <c r="CD60" s="8" t="e">
        <f>GETPIVOTDATA("Count of RT Rejected",'50% PVT'!$A$3,"Joint Type","BW","Stamp Number",G60)</f>
        <v>#REF!</v>
      </c>
      <c r="CE60" s="11" t="e">
        <f t="shared" ref="CE60:CE90" si="60">CC60/CB60</f>
        <v>#REF!</v>
      </c>
      <c r="CF60" s="8" t="e">
        <f>GETPIVOTDATA("Count of Brinnel Complete",'50% PVT'!$A$3,"Joint Type","BW","Stamp Number",G60)</f>
        <v>#REF!</v>
      </c>
      <c r="CG60" s="8" t="e">
        <f t="shared" si="28"/>
        <v>#REF!</v>
      </c>
      <c r="CH60" s="8" t="e">
        <f>GETPIVOTDATA("Count of Weld Number",'50% PVT'!$A$3,"Joint Type","SW","Stamp Number",G60)</f>
        <v>#REF!</v>
      </c>
      <c r="CI60" s="8" t="e">
        <f>GETPIVOTDATA("Count of RT DATE",'50% PVT'!$A$3,"Joint Type","SW","Stamp Number",G60)</f>
        <v>#REF!</v>
      </c>
      <c r="CJ60" s="8" t="e">
        <f>GETPIVOTDATA("Count of RT Rejected",'50% PVT'!$A$3,"Joint Type","SW","Stamp Number",G60)</f>
        <v>#REF!</v>
      </c>
      <c r="CK60" s="11" t="e">
        <f t="shared" ref="CK60:CK90" si="61">CI60/CH60</f>
        <v>#REF!</v>
      </c>
      <c r="CL60" s="8" t="e">
        <f>GETPIVOTDATA("Count of PT / MT Final",'50% PVT'!$A$3,"Joint Type","SW","Stamp Number",G60)</f>
        <v>#REF!</v>
      </c>
      <c r="CM60" s="8" t="e">
        <f t="shared" si="29"/>
        <v>#REF!</v>
      </c>
      <c r="CN60" s="8" t="e">
        <f>GETPIVOTDATA("Count of Brinnel Complete",'50% PVT'!$A$3,"Joint Type","SW","Stamp Number",G60)</f>
        <v>#REF!</v>
      </c>
      <c r="CO60" s="8" t="e">
        <f t="shared" si="30"/>
        <v>#REF!</v>
      </c>
      <c r="CP60" s="8" t="e">
        <f>GETPIVOTDATA("Count of Weld Number",'50% PVT'!$A$3,"Joint Type","O-Let","Stamp Number",G60)</f>
        <v>#REF!</v>
      </c>
      <c r="CQ60" s="8" t="e">
        <f>GETPIVOTDATA("Count of PT / MT Final",'50% PVT'!$A$3,"Joint Type","O-Let","Stamp Number",G60)</f>
        <v>#REF!</v>
      </c>
      <c r="CR60" s="4" t="e">
        <f t="shared" si="31"/>
        <v>#REF!</v>
      </c>
      <c r="CS60" s="8" t="e">
        <f>GETPIVOTDATA("Count of Weld Number",'50% PVT'!$A$3,"Joint Type","Fillet","Stamp Number",G60)</f>
        <v>#REF!</v>
      </c>
      <c r="CT60" s="8" t="e">
        <f>GETPIVOTDATA("Count of PT / MT Final",'50% PVT'!$A$3,"Joint Type","Fillet","Stamp Number",G60)</f>
        <v>#REF!</v>
      </c>
      <c r="CU60" s="78" t="e">
        <f t="shared" si="32"/>
        <v>#REF!</v>
      </c>
      <c r="CV60" s="87" t="e">
        <f>GETPIVOTDATA("Count of Weld Number",'100% PVT'!$A$3,"Joint Type","BW","Stamp Number",G60)</f>
        <v>#REF!</v>
      </c>
      <c r="CW60" s="8" t="e">
        <f>GETPIVOTDATA("Count of RT DATE",'100% PVT'!$A$3,"Joint Type","BW","Stamp Number",G60)</f>
        <v>#REF!</v>
      </c>
      <c r="CX60" s="8" t="e">
        <f>GETPIVOTDATA("Count of RT Rejected",'100% PVT'!$A$3,"Joint Type","BW","Stamp Number",G60)</f>
        <v>#REF!</v>
      </c>
      <c r="CY60" s="11" t="e">
        <f t="shared" ref="CY60:CY90" si="62">CW60/CV60</f>
        <v>#REF!</v>
      </c>
      <c r="CZ60" s="8" t="e">
        <f>GETPIVOTDATA("Count of Brinnel Complete",'100% PVT'!$A$3,"Joint Type","BW","Stamp Number",G60)</f>
        <v>#REF!</v>
      </c>
      <c r="DA60" s="11" t="e">
        <f t="shared" si="42"/>
        <v>#REF!</v>
      </c>
      <c r="DB60" s="8" t="e">
        <f>GETPIVOTDATA("Count of Weld Number",'100% PVT'!$A$3,"Joint Type","SW","Stamp Number",G60)</f>
        <v>#REF!</v>
      </c>
      <c r="DC60" s="8" t="e">
        <f>GETPIVOTDATA("Count of RT DATE",'100% PVT'!$A$3,"Joint Type","SW","Stamp Number",G60)</f>
        <v>#REF!</v>
      </c>
      <c r="DD60" s="8" t="e">
        <f>GETPIVOTDATA("Count of RT Rejected",'100% PVT'!$A$3,"Joint Type","SW","Stamp Number",G60)</f>
        <v>#REF!</v>
      </c>
      <c r="DE60" s="11" t="e">
        <f t="shared" ref="DE60:DE90" si="63">DC60/DB60</f>
        <v>#REF!</v>
      </c>
      <c r="DF60" s="8" t="e">
        <f>GETPIVOTDATA("Count of PT / MT Final",'100% PVT'!$A$3,"Joint Type","SW","Stamp Number",G60)</f>
        <v>#REF!</v>
      </c>
      <c r="DG60" s="11" t="e">
        <f t="shared" si="43"/>
        <v>#REF!</v>
      </c>
      <c r="DH60" s="8" t="e">
        <f>GETPIVOTDATA("Count of Brinnel Complete",'100% PVT'!$A$3,"Joint Type","SW","Stamp Number",G60)</f>
        <v>#REF!</v>
      </c>
      <c r="DI60" s="11" t="e">
        <f t="shared" si="44"/>
        <v>#REF!</v>
      </c>
      <c r="DJ60" s="8" t="e">
        <f>GETPIVOTDATA("Count of Weld Number",'100% PVT'!$A$3,"Joint Type","O-Let","Stamp Number",G60)</f>
        <v>#REF!</v>
      </c>
      <c r="DK60" s="8" t="e">
        <f>GETPIVOTDATA("Count of PT / MT Final",'100% PVT'!$A$3,"Joint Type","O-Let","Stamp Number",G60)</f>
        <v>#REF!</v>
      </c>
      <c r="DL60" s="11" t="e">
        <f t="shared" si="45"/>
        <v>#REF!</v>
      </c>
      <c r="DM60" s="8" t="e">
        <f>GETPIVOTDATA("Count of Weld Number",'100% PVT'!$A$3,"Joint Type","Fillet","Stamp Number",G60)</f>
        <v>#REF!</v>
      </c>
      <c r="DN60" s="8" t="e">
        <f>GETPIVOTDATA("Count of PT / MT Final",'100% PVT'!$A$3,"Joint Type","Fillet","Stamp Number",G60)</f>
        <v>#REF!</v>
      </c>
      <c r="DO60" s="10" t="e">
        <f t="shared" si="46"/>
        <v>#REF!</v>
      </c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</row>
    <row r="61" spans="1:147" s="48" customFormat="1" ht="12.75" hidden="1" customHeight="1">
      <c r="A61" s="124"/>
      <c r="B61" s="3" t="s">
        <v>31</v>
      </c>
      <c r="C61" s="1"/>
      <c r="D61" s="1" t="str">
        <f t="shared" si="48"/>
        <v>Yes</v>
      </c>
      <c r="E61" s="1"/>
      <c r="F61" s="42">
        <f>'WELDER ROSTER'!B22</f>
        <v>0</v>
      </c>
      <c r="G61" s="99">
        <f>'WELDER ROSTER'!C22</f>
        <v>0</v>
      </c>
      <c r="H61" s="9" t="e">
        <f>GETPIVOTDATA("Count of Weld Number",'5% PVT'!$A$3,"Joint Type","BW","Stamp Number",G61)</f>
        <v>#REF!</v>
      </c>
      <c r="I61" s="8" t="e">
        <f>GETPIVOTDATA("Count of RT DATE",'5% PVT'!$A$4,"Joint Type","BW","Stamp Number",G61)</f>
        <v>#REF!</v>
      </c>
      <c r="J61" s="8" t="e">
        <f>GETPIVOTDATA("Count of RT Rejected",'5% PVT'!$A$4,"Joint Type","BW","Stamp Number",G61)</f>
        <v>#REF!</v>
      </c>
      <c r="K61" s="11" t="e">
        <f t="shared" si="52"/>
        <v>#REF!</v>
      </c>
      <c r="L61" s="8" t="e">
        <f>GETPIVOTDATA("Count of Weld Number",'5% PVT'!$A$3,"Joint Type","Fillet","Stamp Number",G61)</f>
        <v>#REF!</v>
      </c>
      <c r="M61" s="8" t="e">
        <f>GETPIVOTDATA("Count of PT / MT Final",'5% PVT'!$A$3,"Joint Type","Fillet","Stamp Number",G61)</f>
        <v>#REF!</v>
      </c>
      <c r="N61" s="11" t="e">
        <f t="shared" si="38"/>
        <v>#REF!</v>
      </c>
      <c r="O61" s="8" t="e">
        <f>GETPIVOTDATA("Count of Weld Number",'5% PVT'!$A$4,"Joint Type","SW","Stamp Number",G61)</f>
        <v>#REF!</v>
      </c>
      <c r="P61" s="8" t="e">
        <f>GETPIVOTDATA("Count of RT DATE",'5% PVT'!$A$4,"Joint Type","SW","Stamp Number",G61)</f>
        <v>#REF!</v>
      </c>
      <c r="Q61" s="8" t="e">
        <f>GETPIVOTDATA("Count of RT Rejected",'5% PVT'!$A$4,"Joint Type","O-Let","Stamp Number",G61)</f>
        <v>#REF!</v>
      </c>
      <c r="R61" s="11" t="e">
        <f t="shared" si="53"/>
        <v>#REF!</v>
      </c>
      <c r="S61" s="8" t="e">
        <f>GETPIVOTDATA("Count of PT / MT Final",'5% PVT'!$A$3,"Joint Type","SW","Stamp Number",G61)</f>
        <v>#REF!</v>
      </c>
      <c r="T61" s="11" t="e">
        <f t="shared" si="39"/>
        <v>#REF!</v>
      </c>
      <c r="U61" s="8" t="e">
        <f>GETPIVOTDATA("Count of Weld Number",'5% PVT'!$A$3,"Joint Type","O-Let","Stamp Number",G61)</f>
        <v>#REF!</v>
      </c>
      <c r="V61" s="8" t="e">
        <f>GETPIVOTDATA("Count of PT / MT Final",'5% PVT'!$A$3,"Joint Type","O-Let","Stamp Number",G61)</f>
        <v>#REF!</v>
      </c>
      <c r="W61" s="10" t="e">
        <f t="shared" si="40"/>
        <v>#REF!</v>
      </c>
      <c r="X61" s="87" t="e">
        <f>GETPIVOTDATA("Count of Weld Number",'10% PVT'!$A$3,"Joint Type","BW","Stamp Number",G61)</f>
        <v>#REF!</v>
      </c>
      <c r="Y61" s="8" t="e">
        <f>GETPIVOTDATA("Count of RT DATE",'10% PVT'!$A$3,"Joint Type","BW","Stamp Number",G61)</f>
        <v>#REF!</v>
      </c>
      <c r="Z61" s="8" t="e">
        <f>GETPIVOTDATA("Count of RT Rejected",'10% PVT'!$A$3,"Joint Type","BW","Stamp Number",G61)</f>
        <v>#REF!</v>
      </c>
      <c r="AA61" s="4" t="e">
        <f t="shared" si="54"/>
        <v>#REF!</v>
      </c>
      <c r="AB61" s="8" t="e">
        <f>GETPIVOTDATA("Count of Weld Number",'10% PVT'!$A$3,"Joint Type","Fillet","Stamp Number",G61)</f>
        <v>#REF!</v>
      </c>
      <c r="AC61" s="8" t="e">
        <f>GETPIVOTDATA("Count of PT / MT Final",'10% PVT'!$A$3,"Joint Type","Fillet","Stamp Number",G61)</f>
        <v>#REF!</v>
      </c>
      <c r="AD61" s="4" t="e">
        <f t="shared" si="49"/>
        <v>#REF!</v>
      </c>
      <c r="AE61" s="8" t="e">
        <f>GETPIVOTDATA("Count of Weld Number",'10% PVT'!$A$4,"Joint Type","SW","Stamp Number",G61)</f>
        <v>#REF!</v>
      </c>
      <c r="AF61" s="8" t="e">
        <f>GETPIVOTDATA("Count of RT DATE",'10% PVT'!$A$3,"Joint Type","SW","Stamp Number",G61)</f>
        <v>#REF!</v>
      </c>
      <c r="AG61" s="8" t="e">
        <f>GETPIVOTDATA("Count of RT Rejected",'10% PVT'!$A$3,"Joint Type","SW","Stamp Number",G61)</f>
        <v>#REF!</v>
      </c>
      <c r="AH61" s="4" t="e">
        <f t="shared" si="55"/>
        <v>#REF!</v>
      </c>
      <c r="AI61" s="8" t="e">
        <f>GETPIVOTDATA("Count of PT / MT Final",'10% PVT'!$A$3,"Joint Type","SW","Stamp Number",G61)</f>
        <v>#REF!</v>
      </c>
      <c r="AJ61" s="4" t="e">
        <f t="shared" si="50"/>
        <v>#REF!</v>
      </c>
      <c r="AK61" s="8" t="e">
        <f>GETPIVOTDATA("Count of Weld Number",'10% PVT'!$A$3,"Joint Type","O-Let","Stamp Number",G61)</f>
        <v>#REF!</v>
      </c>
      <c r="AL61" s="8" t="e">
        <f>GETPIVOTDATA("Count of PT / MT Final",'10% PVT'!$A$3,"Joint Type","O-Let","Stamp Number",G61)</f>
        <v>#REF!</v>
      </c>
      <c r="AM61" s="78" t="e">
        <f t="shared" si="51"/>
        <v>#REF!</v>
      </c>
      <c r="AN61" s="87" t="e">
        <f>GETPIVOTDATA("Count of Weld Number",'20% PVT'!$A$3,"Joint Type","BW","Stamp Number",G61)</f>
        <v>#REF!</v>
      </c>
      <c r="AO61" s="8" t="e">
        <f>GETPIVOTDATA("Count of RT DATE",'20% PVT'!$A$3,"Joint Type","BW","Stamp Number",G61)</f>
        <v>#REF!</v>
      </c>
      <c r="AP61" s="8" t="e">
        <f>GETPIVOTDATA("Count of RT Rejected",'20% PVT'!$A$3,"Joint Type","BW","Stamp Number",G61)</f>
        <v>#REF!</v>
      </c>
      <c r="AQ61" s="4" t="e">
        <f t="shared" si="56"/>
        <v>#REF!</v>
      </c>
      <c r="AR61" s="8" t="e">
        <f>GETPIVOTDATA("Count of Brinnel Complete",'20% PVT'!$A$3,"Joint Type","BW","Stamp Number",G61)</f>
        <v>#REF!</v>
      </c>
      <c r="AS61" s="4" t="e">
        <f t="shared" si="19"/>
        <v>#REF!</v>
      </c>
      <c r="AT61" s="8" t="e">
        <f>GETPIVOTDATA("Count of Weld Number",'20% PVT'!$A$3,"Joint Type","SW","Stamp Number",G61)</f>
        <v>#REF!</v>
      </c>
      <c r="AU61" s="8" t="e">
        <f>GETPIVOTDATA("Count of RT DATE",'20% PVT'!$A$3,"Joint Type","SW","Stamp Number",G61)</f>
        <v>#REF!</v>
      </c>
      <c r="AV61" s="8" t="e">
        <f>GETPIVOTDATA("Count of RT Rejected",'20% PVT'!$A$3,"Joint Type","SW","Stamp Number",G61)</f>
        <v>#REF!</v>
      </c>
      <c r="AW61" s="4" t="e">
        <f t="shared" si="57"/>
        <v>#REF!</v>
      </c>
      <c r="AX61" s="8" t="e">
        <f>GETPIVOTDATA("Count of PT / MT Final",'20% PVT'!$A$3,"Joint Type","SW","Stamp Number",G61)</f>
        <v>#REF!</v>
      </c>
      <c r="AY61" s="4" t="e">
        <f t="shared" si="20"/>
        <v>#REF!</v>
      </c>
      <c r="AZ61" s="8" t="e">
        <f>GETPIVOTDATA("Count of Brinnel Complete",'20% PVT'!$A$3,"Joint Type","SW","Stamp Number",G61)</f>
        <v>#REF!</v>
      </c>
      <c r="BA61" s="4" t="e">
        <f t="shared" si="21"/>
        <v>#REF!</v>
      </c>
      <c r="BB61" s="8" t="e">
        <f>GETPIVOTDATA("Count of Weld Number",'20% PVT'!$A$3,"Joint Type","O-Let","Stamp Number",G61)</f>
        <v>#REF!</v>
      </c>
      <c r="BC61" s="8" t="e">
        <f>GETPIVOTDATA("Count of PT / MT Final",'20% PVT'!$A$3,"Joint Type","O-Let","Stamp Number",G61)</f>
        <v>#REF!</v>
      </c>
      <c r="BD61" s="4" t="e">
        <f t="shared" si="22"/>
        <v>#REF!</v>
      </c>
      <c r="BE61" s="8" t="e">
        <f>GETPIVOTDATA("Count of Weld Number",'20% PVT'!$A$3,"Joint Type","Fillet","Stamp Number",G61)</f>
        <v>#REF!</v>
      </c>
      <c r="BF61" s="8" t="e">
        <f>GETPIVOTDATA("Count of PT / MT Final",'20% PVT'!$A$3,"Joint Type","Fillet","Stamp Number",G61)</f>
        <v>#REF!</v>
      </c>
      <c r="BG61" s="78" t="e">
        <f t="shared" si="23"/>
        <v>#REF!</v>
      </c>
      <c r="BH61" s="87" t="e">
        <f>GETPIVOTDATA("Count of Weld Number",'25% PVT'!$A$3,"Joint Type","BW","Stamp Number",G61)</f>
        <v>#REF!</v>
      </c>
      <c r="BI61" s="8" t="e">
        <f>GETPIVOTDATA("Count of RT DATE",'25% PVT'!$A$3,"Joint Type","BW","Stamp Number",G61)</f>
        <v>#REF!</v>
      </c>
      <c r="BJ61" s="8" t="e">
        <f>GETPIVOTDATA("Count of RT Rejected",'25% PVT'!$A$3,"Joint Type","BW","Stamp Number",G61)</f>
        <v>#REF!</v>
      </c>
      <c r="BK61" s="11" t="e">
        <f t="shared" si="58"/>
        <v>#REF!</v>
      </c>
      <c r="BL61" s="8" t="e">
        <f>GETPIVOTDATA("Count of Brinnel Complete",'25% PVT'!$A$3,"Joint Type","BW","Stamp Number",G61)</f>
        <v>#REF!</v>
      </c>
      <c r="BM61" s="11" t="e">
        <f t="shared" si="41"/>
        <v>#REF!</v>
      </c>
      <c r="BN61" s="8" t="e">
        <f>GETPIVOTDATA("Count of Weld Number",'25% PVT'!$A$3,"Joint Type","SW","Stamp Number",G61)</f>
        <v>#REF!</v>
      </c>
      <c r="BO61" s="8" t="e">
        <f>GETPIVOTDATA("Count of RT DATE",'25% PVT'!$A$3,"Joint Type","SW","Stamp Number",G61)</f>
        <v>#REF!</v>
      </c>
      <c r="BP61" s="8" t="e">
        <f>GETPIVOTDATA("Count of RT Rejected",'25% PVT'!$A$3,"Joint Type","SW","Stamp Number",G61)</f>
        <v>#REF!</v>
      </c>
      <c r="BQ61" s="11" t="e">
        <f t="shared" si="59"/>
        <v>#REF!</v>
      </c>
      <c r="BR61" s="8" t="e">
        <f>GETPIVOTDATA("Count of PT / MT Final",'25% PVT'!$A$3,"Joint Type","SW","Stamp Number",G61)</f>
        <v>#REF!</v>
      </c>
      <c r="BS61" s="11" t="e">
        <f t="shared" si="47"/>
        <v>#REF!</v>
      </c>
      <c r="BT61" s="8" t="e">
        <f>GETPIVOTDATA("Count of Brinnel Complete",'25% PVT'!$A$3,"Joint Type","SW","Stamp Number",G61)</f>
        <v>#REF!</v>
      </c>
      <c r="BU61" s="11" t="e">
        <f t="shared" si="25"/>
        <v>#REF!</v>
      </c>
      <c r="BV61" s="8" t="e">
        <f>GETPIVOTDATA("Count of Weld Number",'25% PVT'!$A$3,"Joint Type","O-Let","Stamp Number",G61)</f>
        <v>#REF!</v>
      </c>
      <c r="BW61" s="8" t="e">
        <f>GETPIVOTDATA("Count of PT / MT Final",'25% PVT'!$A$3,"Joint Type","O-Let","Stamp Number",G61)</f>
        <v>#REF!</v>
      </c>
      <c r="BX61" s="11" t="e">
        <f t="shared" si="26"/>
        <v>#REF!</v>
      </c>
      <c r="BY61" s="8" t="e">
        <f>GETPIVOTDATA("Count of Weld Number",'25% PVT'!$A$3,"Joint Type","Fillet","Stamp Number",G61)</f>
        <v>#REF!</v>
      </c>
      <c r="BZ61" s="8" t="e">
        <f>GETPIVOTDATA("Count of PT / MT Final",'25% PVT'!$A$3,"Joint Type","Fillet","Stamp Number",G61)</f>
        <v>#REF!</v>
      </c>
      <c r="CA61" s="10" t="e">
        <f t="shared" si="27"/>
        <v>#REF!</v>
      </c>
      <c r="CB61" s="87" t="e">
        <f>GETPIVOTDATA("Count of Weld Number",'50% PVT'!$A$3,"Joint Type","BW","Stamp Number",G61)</f>
        <v>#REF!</v>
      </c>
      <c r="CC61" s="8" t="e">
        <f>GETPIVOTDATA("Count of RT DATE",'50% PVT'!$A$3,"Joint Type","BW","Stamp Number",G61)</f>
        <v>#REF!</v>
      </c>
      <c r="CD61" s="8" t="e">
        <f>GETPIVOTDATA("Count of RT Rejected",'50% PVT'!$A$3,"Joint Type","BW","Stamp Number",G61)</f>
        <v>#REF!</v>
      </c>
      <c r="CE61" s="11" t="e">
        <f t="shared" si="60"/>
        <v>#REF!</v>
      </c>
      <c r="CF61" s="8" t="e">
        <f>GETPIVOTDATA("Count of Brinnel Complete",'50% PVT'!$A$3,"Joint Type","BW","Stamp Number",G61)</f>
        <v>#REF!</v>
      </c>
      <c r="CG61" s="8" t="e">
        <f t="shared" si="28"/>
        <v>#REF!</v>
      </c>
      <c r="CH61" s="8" t="e">
        <f>GETPIVOTDATA("Count of Weld Number",'50% PVT'!$A$3,"Joint Type","SW","Stamp Number",G61)</f>
        <v>#REF!</v>
      </c>
      <c r="CI61" s="8" t="e">
        <f>GETPIVOTDATA("Count of RT DATE",'50% PVT'!$A$3,"Joint Type","SW","Stamp Number",G61)</f>
        <v>#REF!</v>
      </c>
      <c r="CJ61" s="8" t="e">
        <f>GETPIVOTDATA("Count of RT Rejected",'50% PVT'!$A$3,"Joint Type","SW","Stamp Number",G61)</f>
        <v>#REF!</v>
      </c>
      <c r="CK61" s="11" t="e">
        <f t="shared" si="61"/>
        <v>#REF!</v>
      </c>
      <c r="CL61" s="8" t="e">
        <f>GETPIVOTDATA("Count of PT / MT Final",'50% PVT'!$A$3,"Joint Type","SW","Stamp Number",G61)</f>
        <v>#REF!</v>
      </c>
      <c r="CM61" s="8" t="e">
        <f t="shared" si="29"/>
        <v>#REF!</v>
      </c>
      <c r="CN61" s="8" t="e">
        <f>GETPIVOTDATA("Count of Brinnel Complete",'50% PVT'!$A$3,"Joint Type","SW","Stamp Number",G61)</f>
        <v>#REF!</v>
      </c>
      <c r="CO61" s="8" t="e">
        <f t="shared" si="30"/>
        <v>#REF!</v>
      </c>
      <c r="CP61" s="8" t="e">
        <f>GETPIVOTDATA("Count of Weld Number",'50% PVT'!$A$3,"Joint Type","O-Let","Stamp Number",G61)</f>
        <v>#REF!</v>
      </c>
      <c r="CQ61" s="8" t="e">
        <f>GETPIVOTDATA("Count of PT / MT Final",'50% PVT'!$A$3,"Joint Type","O-Let","Stamp Number",G61)</f>
        <v>#REF!</v>
      </c>
      <c r="CR61" s="4" t="e">
        <f t="shared" si="31"/>
        <v>#REF!</v>
      </c>
      <c r="CS61" s="8" t="e">
        <f>GETPIVOTDATA("Count of Weld Number",'50% PVT'!$A$3,"Joint Type","Fillet","Stamp Number",G61)</f>
        <v>#REF!</v>
      </c>
      <c r="CT61" s="8" t="e">
        <f>GETPIVOTDATA("Count of PT / MT Final",'50% PVT'!$A$3,"Joint Type","Fillet","Stamp Number",G61)</f>
        <v>#REF!</v>
      </c>
      <c r="CU61" s="78" t="e">
        <f t="shared" si="32"/>
        <v>#REF!</v>
      </c>
      <c r="CV61" s="87" t="e">
        <f>GETPIVOTDATA("Count of Weld Number",'100% PVT'!$A$3,"Joint Type","BW","Stamp Number",G61)</f>
        <v>#REF!</v>
      </c>
      <c r="CW61" s="8" t="e">
        <f>GETPIVOTDATA("Count of RT DATE",'100% PVT'!$A$3,"Joint Type","BW","Stamp Number",G61)</f>
        <v>#REF!</v>
      </c>
      <c r="CX61" s="8" t="e">
        <f>GETPIVOTDATA("Count of RT Rejected",'100% PVT'!$A$3,"Joint Type","BW","Stamp Number",G61)</f>
        <v>#REF!</v>
      </c>
      <c r="CY61" s="11" t="e">
        <f t="shared" si="62"/>
        <v>#REF!</v>
      </c>
      <c r="CZ61" s="8" t="e">
        <f>GETPIVOTDATA("Count of Brinnel Complete",'100% PVT'!$A$3,"Joint Type","BW","Stamp Number",G61)</f>
        <v>#REF!</v>
      </c>
      <c r="DA61" s="11" t="e">
        <f t="shared" si="42"/>
        <v>#REF!</v>
      </c>
      <c r="DB61" s="8" t="e">
        <f>GETPIVOTDATA("Count of Weld Number",'100% PVT'!$A$3,"Joint Type","SW","Stamp Number",G61)</f>
        <v>#REF!</v>
      </c>
      <c r="DC61" s="8" t="e">
        <f>GETPIVOTDATA("Count of RT DATE",'100% PVT'!$A$3,"Joint Type","SW","Stamp Number",G61)</f>
        <v>#REF!</v>
      </c>
      <c r="DD61" s="8" t="e">
        <f>GETPIVOTDATA("Count of RT Rejected",'100% PVT'!$A$3,"Joint Type","SW","Stamp Number",G61)</f>
        <v>#REF!</v>
      </c>
      <c r="DE61" s="11" t="e">
        <f t="shared" si="63"/>
        <v>#REF!</v>
      </c>
      <c r="DF61" s="8" t="e">
        <f>GETPIVOTDATA("Count of PT / MT Final",'100% PVT'!$A$3,"Joint Type","SW","Stamp Number",G61)</f>
        <v>#REF!</v>
      </c>
      <c r="DG61" s="11" t="e">
        <f t="shared" si="43"/>
        <v>#REF!</v>
      </c>
      <c r="DH61" s="8" t="e">
        <f>GETPIVOTDATA("Count of Brinnel Complete",'100% PVT'!$A$3,"Joint Type","SW","Stamp Number",G61)</f>
        <v>#REF!</v>
      </c>
      <c r="DI61" s="11" t="e">
        <f t="shared" si="44"/>
        <v>#REF!</v>
      </c>
      <c r="DJ61" s="8" t="e">
        <f>GETPIVOTDATA("Count of Weld Number",'100% PVT'!$A$3,"Joint Type","O-Let","Stamp Number",G61)</f>
        <v>#REF!</v>
      </c>
      <c r="DK61" s="8" t="e">
        <f>GETPIVOTDATA("Count of PT / MT Final",'100% PVT'!$A$3,"Joint Type","O-Let","Stamp Number",G61)</f>
        <v>#REF!</v>
      </c>
      <c r="DL61" s="11" t="e">
        <f t="shared" si="45"/>
        <v>#REF!</v>
      </c>
      <c r="DM61" s="8" t="e">
        <f>GETPIVOTDATA("Count of Weld Number",'100% PVT'!$A$3,"Joint Type","Fillet","Stamp Number",G61)</f>
        <v>#REF!</v>
      </c>
      <c r="DN61" s="8" t="e">
        <f>GETPIVOTDATA("Count of PT / MT Final",'100% PVT'!$A$3,"Joint Type","Fillet","Stamp Number",G61)</f>
        <v>#REF!</v>
      </c>
      <c r="DO61" s="10" t="e">
        <f t="shared" si="46"/>
        <v>#REF!</v>
      </c>
      <c r="DP61" s="124"/>
      <c r="DQ61" s="124"/>
      <c r="DR61" s="124"/>
      <c r="DS61" s="124"/>
      <c r="DT61" s="124"/>
      <c r="DU61" s="124"/>
      <c r="DV61" s="124"/>
      <c r="DW61" s="124"/>
      <c r="DX61" s="124"/>
      <c r="DY61" s="124"/>
      <c r="DZ61" s="124"/>
      <c r="EA61" s="124"/>
      <c r="EB61" s="124"/>
      <c r="EC61" s="124"/>
      <c r="ED61" s="124"/>
      <c r="EE61" s="124"/>
      <c r="EF61" s="124"/>
      <c r="EG61" s="124"/>
      <c r="EH61" s="124"/>
      <c r="EI61" s="124"/>
      <c r="EJ61" s="124"/>
      <c r="EK61" s="124"/>
      <c r="EL61" s="124"/>
      <c r="EM61" s="124"/>
      <c r="EN61" s="124"/>
      <c r="EO61" s="124"/>
      <c r="EP61" s="124"/>
      <c r="EQ61" s="124"/>
    </row>
    <row r="62" spans="1:147" s="48" customFormat="1" ht="12.75" hidden="1" customHeight="1">
      <c r="A62" s="124"/>
      <c r="B62" s="3" t="s">
        <v>31</v>
      </c>
      <c r="C62" s="1"/>
      <c r="D62" s="1" t="str">
        <f t="shared" si="48"/>
        <v>Yes</v>
      </c>
      <c r="E62" s="1"/>
      <c r="F62" s="42">
        <f>'WELDER ROSTER'!B21</f>
        <v>0</v>
      </c>
      <c r="G62" s="99">
        <f>'WELDER ROSTER'!C21</f>
        <v>0</v>
      </c>
      <c r="H62" s="9" t="e">
        <f>GETPIVOTDATA("Count of Weld Number",'5% PVT'!$A$3,"Joint Type","BW","Stamp Number",G62)</f>
        <v>#REF!</v>
      </c>
      <c r="I62" s="8" t="e">
        <f>GETPIVOTDATA("Count of RT DATE",'5% PVT'!$A$4,"Joint Type","BW","Stamp Number",G62)</f>
        <v>#REF!</v>
      </c>
      <c r="J62" s="8" t="e">
        <f>GETPIVOTDATA("Count of RT Rejected",'5% PVT'!$A$4,"Joint Type","BW","Stamp Number",G62)</f>
        <v>#REF!</v>
      </c>
      <c r="K62" s="11" t="e">
        <f t="shared" si="52"/>
        <v>#REF!</v>
      </c>
      <c r="L62" s="8" t="e">
        <f>GETPIVOTDATA("Count of Weld Number",'5% PVT'!$A$3,"Joint Type","Fillet","Stamp Number",G62)</f>
        <v>#REF!</v>
      </c>
      <c r="M62" s="8" t="e">
        <f>GETPIVOTDATA("Count of PT / MT Final",'5% PVT'!$A$3,"Joint Type","Fillet","Stamp Number",G62)</f>
        <v>#REF!</v>
      </c>
      <c r="N62" s="11" t="e">
        <f t="shared" si="38"/>
        <v>#REF!</v>
      </c>
      <c r="O62" s="8" t="e">
        <f>GETPIVOTDATA("Count of Weld Number",'5% PVT'!$A$4,"Joint Type","SW","Stamp Number",G62)</f>
        <v>#REF!</v>
      </c>
      <c r="P62" s="8" t="e">
        <f>GETPIVOTDATA("Count of RT DATE",'5% PVT'!$A$4,"Joint Type","SW","Stamp Number",G62)</f>
        <v>#REF!</v>
      </c>
      <c r="Q62" s="8" t="e">
        <f>GETPIVOTDATA("Count of RT Rejected",'5% PVT'!$A$4,"Joint Type","O-Let","Stamp Number",G62)</f>
        <v>#REF!</v>
      </c>
      <c r="R62" s="11" t="e">
        <f t="shared" si="53"/>
        <v>#REF!</v>
      </c>
      <c r="S62" s="8" t="e">
        <f>GETPIVOTDATA("Count of PT / MT Final",'5% PVT'!$A$3,"Joint Type","SW","Stamp Number",G62)</f>
        <v>#REF!</v>
      </c>
      <c r="T62" s="11" t="e">
        <f t="shared" si="39"/>
        <v>#REF!</v>
      </c>
      <c r="U62" s="8" t="e">
        <f>GETPIVOTDATA("Count of Weld Number",'5% PVT'!$A$3,"Joint Type","O-Let","Stamp Number",G62)</f>
        <v>#REF!</v>
      </c>
      <c r="V62" s="8" t="e">
        <f>GETPIVOTDATA("Count of PT / MT Final",'5% PVT'!$A$3,"Joint Type","O-Let","Stamp Number",G62)</f>
        <v>#REF!</v>
      </c>
      <c r="W62" s="10" t="e">
        <f t="shared" si="40"/>
        <v>#REF!</v>
      </c>
      <c r="X62" s="87" t="e">
        <f>GETPIVOTDATA("Count of Weld Number",'10% PVT'!$A$3,"Joint Type","BW","Stamp Number",G62)</f>
        <v>#REF!</v>
      </c>
      <c r="Y62" s="8" t="e">
        <f>GETPIVOTDATA("Count of RT DATE",'10% PVT'!$A$3,"Joint Type","BW","Stamp Number",G62)</f>
        <v>#REF!</v>
      </c>
      <c r="Z62" s="8" t="e">
        <f>GETPIVOTDATA("Count of RT Rejected",'10% PVT'!$A$3,"Joint Type","BW","Stamp Number",G62)</f>
        <v>#REF!</v>
      </c>
      <c r="AA62" s="4" t="e">
        <f t="shared" si="54"/>
        <v>#REF!</v>
      </c>
      <c r="AB62" s="8" t="e">
        <f>GETPIVOTDATA("Count of Weld Number",'10% PVT'!$A$3,"Joint Type","Fillet","Stamp Number",G62)</f>
        <v>#REF!</v>
      </c>
      <c r="AC62" s="8" t="e">
        <f>GETPIVOTDATA("Count of PT / MT Final",'10% PVT'!$A$3,"Joint Type","Fillet","Stamp Number",G62)</f>
        <v>#REF!</v>
      </c>
      <c r="AD62" s="4" t="e">
        <f t="shared" si="49"/>
        <v>#REF!</v>
      </c>
      <c r="AE62" s="8" t="e">
        <f>GETPIVOTDATA("Count of Weld Number",'10% PVT'!$A$4,"Joint Type","SW","Stamp Number",G62)</f>
        <v>#REF!</v>
      </c>
      <c r="AF62" s="8" t="e">
        <f>GETPIVOTDATA("Count of RT DATE",'10% PVT'!$A$3,"Joint Type","SW","Stamp Number",G62)</f>
        <v>#REF!</v>
      </c>
      <c r="AG62" s="8" t="e">
        <f>GETPIVOTDATA("Count of RT Rejected",'10% PVT'!$A$3,"Joint Type","SW","Stamp Number",G62)</f>
        <v>#REF!</v>
      </c>
      <c r="AH62" s="4" t="e">
        <f t="shared" si="55"/>
        <v>#REF!</v>
      </c>
      <c r="AI62" s="8" t="e">
        <f>GETPIVOTDATA("Count of PT / MT Final",'10% PVT'!$A$3,"Joint Type","SW","Stamp Number",G62)</f>
        <v>#REF!</v>
      </c>
      <c r="AJ62" s="4" t="e">
        <f t="shared" si="50"/>
        <v>#REF!</v>
      </c>
      <c r="AK62" s="8" t="e">
        <f>GETPIVOTDATA("Count of Weld Number",'10% PVT'!$A$3,"Joint Type","O-Let","Stamp Number",G62)</f>
        <v>#REF!</v>
      </c>
      <c r="AL62" s="8" t="e">
        <f>GETPIVOTDATA("Count of PT / MT Final",'10% PVT'!$A$3,"Joint Type","O-Let","Stamp Number",G62)</f>
        <v>#REF!</v>
      </c>
      <c r="AM62" s="78" t="e">
        <f t="shared" si="51"/>
        <v>#REF!</v>
      </c>
      <c r="AN62" s="87" t="e">
        <f>GETPIVOTDATA("Count of Weld Number",'20% PVT'!$A$3,"Joint Type","BW","Stamp Number",G62)</f>
        <v>#REF!</v>
      </c>
      <c r="AO62" s="8" t="e">
        <f>GETPIVOTDATA("Count of RT DATE",'20% PVT'!$A$3,"Joint Type","BW","Stamp Number",G62)</f>
        <v>#REF!</v>
      </c>
      <c r="AP62" s="8" t="e">
        <f>GETPIVOTDATA("Count of RT Rejected",'20% PVT'!$A$3,"Joint Type","BW","Stamp Number",G62)</f>
        <v>#REF!</v>
      </c>
      <c r="AQ62" s="4" t="e">
        <f t="shared" si="56"/>
        <v>#REF!</v>
      </c>
      <c r="AR62" s="8" t="e">
        <f>GETPIVOTDATA("Count of Brinnel Complete",'20% PVT'!$A$3,"Joint Type","BW","Stamp Number",G62)</f>
        <v>#REF!</v>
      </c>
      <c r="AS62" s="4" t="e">
        <f t="shared" si="19"/>
        <v>#REF!</v>
      </c>
      <c r="AT62" s="8" t="e">
        <f>GETPIVOTDATA("Count of Weld Number",'20% PVT'!$A$3,"Joint Type","SW","Stamp Number",G62)</f>
        <v>#REF!</v>
      </c>
      <c r="AU62" s="8" t="e">
        <f>GETPIVOTDATA("Count of RT DATE",'20% PVT'!$A$3,"Joint Type","SW","Stamp Number",G62)</f>
        <v>#REF!</v>
      </c>
      <c r="AV62" s="8" t="e">
        <f>GETPIVOTDATA("Count of RT Rejected",'20% PVT'!$A$3,"Joint Type","SW","Stamp Number",G62)</f>
        <v>#REF!</v>
      </c>
      <c r="AW62" s="4" t="e">
        <f t="shared" si="57"/>
        <v>#REF!</v>
      </c>
      <c r="AX62" s="8" t="e">
        <f>GETPIVOTDATA("Count of PT / MT Final",'20% PVT'!$A$3,"Joint Type","SW","Stamp Number",G62)</f>
        <v>#REF!</v>
      </c>
      <c r="AY62" s="4" t="e">
        <f t="shared" si="20"/>
        <v>#REF!</v>
      </c>
      <c r="AZ62" s="8" t="e">
        <f>GETPIVOTDATA("Count of Brinnel Complete",'20% PVT'!$A$3,"Joint Type","SW","Stamp Number",G62)</f>
        <v>#REF!</v>
      </c>
      <c r="BA62" s="4" t="e">
        <f t="shared" si="21"/>
        <v>#REF!</v>
      </c>
      <c r="BB62" s="8" t="e">
        <f>GETPIVOTDATA("Count of Weld Number",'20% PVT'!$A$3,"Joint Type","O-Let","Stamp Number",G62)</f>
        <v>#REF!</v>
      </c>
      <c r="BC62" s="8" t="e">
        <f>GETPIVOTDATA("Count of PT / MT Final",'20% PVT'!$A$3,"Joint Type","O-Let","Stamp Number",G62)</f>
        <v>#REF!</v>
      </c>
      <c r="BD62" s="4" t="e">
        <f t="shared" si="22"/>
        <v>#REF!</v>
      </c>
      <c r="BE62" s="8" t="e">
        <f>GETPIVOTDATA("Count of Weld Number",'20% PVT'!$A$3,"Joint Type","Fillet","Stamp Number",G62)</f>
        <v>#REF!</v>
      </c>
      <c r="BF62" s="8" t="e">
        <f>GETPIVOTDATA("Count of PT / MT Final",'20% PVT'!$A$3,"Joint Type","Fillet","Stamp Number",G62)</f>
        <v>#REF!</v>
      </c>
      <c r="BG62" s="78" t="e">
        <f t="shared" si="23"/>
        <v>#REF!</v>
      </c>
      <c r="BH62" s="87" t="e">
        <f>GETPIVOTDATA("Count of Weld Number",'25% PVT'!$A$3,"Joint Type","BW","Stamp Number",G62)</f>
        <v>#REF!</v>
      </c>
      <c r="BI62" s="8" t="e">
        <f>GETPIVOTDATA("Count of RT DATE",'25% PVT'!$A$3,"Joint Type","BW","Stamp Number",G62)</f>
        <v>#REF!</v>
      </c>
      <c r="BJ62" s="8" t="e">
        <f>GETPIVOTDATA("Count of RT Rejected",'25% PVT'!$A$3,"Joint Type","BW","Stamp Number",G62)</f>
        <v>#REF!</v>
      </c>
      <c r="BK62" s="11" t="e">
        <f t="shared" si="58"/>
        <v>#REF!</v>
      </c>
      <c r="BL62" s="8" t="e">
        <f>GETPIVOTDATA("Count of Brinnel Complete",'25% PVT'!$A$3,"Joint Type","BW","Stamp Number",G62)</f>
        <v>#REF!</v>
      </c>
      <c r="BM62" s="11" t="e">
        <f t="shared" si="41"/>
        <v>#REF!</v>
      </c>
      <c r="BN62" s="8" t="e">
        <f>GETPIVOTDATA("Count of Weld Number",'25% PVT'!$A$3,"Joint Type","SW","Stamp Number",G62)</f>
        <v>#REF!</v>
      </c>
      <c r="BO62" s="8" t="e">
        <f>GETPIVOTDATA("Count of RT DATE",'25% PVT'!$A$3,"Joint Type","SW","Stamp Number",G62)</f>
        <v>#REF!</v>
      </c>
      <c r="BP62" s="8" t="e">
        <f>GETPIVOTDATA("Count of RT Rejected",'25% PVT'!$A$3,"Joint Type","SW","Stamp Number",G62)</f>
        <v>#REF!</v>
      </c>
      <c r="BQ62" s="11" t="e">
        <f t="shared" si="59"/>
        <v>#REF!</v>
      </c>
      <c r="BR62" s="8" t="e">
        <f>GETPIVOTDATA("Count of PT / MT Final",'25% PVT'!$A$3,"Joint Type","SW","Stamp Number",G62)</f>
        <v>#REF!</v>
      </c>
      <c r="BS62" s="11" t="e">
        <f t="shared" si="47"/>
        <v>#REF!</v>
      </c>
      <c r="BT62" s="8" t="e">
        <f>GETPIVOTDATA("Count of Brinnel Complete",'25% PVT'!$A$3,"Joint Type","SW","Stamp Number",G62)</f>
        <v>#REF!</v>
      </c>
      <c r="BU62" s="11" t="e">
        <f t="shared" si="25"/>
        <v>#REF!</v>
      </c>
      <c r="BV62" s="8" t="e">
        <f>GETPIVOTDATA("Count of Weld Number",'25% PVT'!$A$3,"Joint Type","O-Let","Stamp Number",G62)</f>
        <v>#REF!</v>
      </c>
      <c r="BW62" s="8" t="e">
        <f>GETPIVOTDATA("Count of PT / MT Final",'25% PVT'!$A$3,"Joint Type","O-Let","Stamp Number",G62)</f>
        <v>#REF!</v>
      </c>
      <c r="BX62" s="11" t="e">
        <f t="shared" si="26"/>
        <v>#REF!</v>
      </c>
      <c r="BY62" s="8" t="e">
        <f>GETPIVOTDATA("Count of Weld Number",'25% PVT'!$A$3,"Joint Type","Fillet","Stamp Number",G62)</f>
        <v>#REF!</v>
      </c>
      <c r="BZ62" s="8" t="e">
        <f>GETPIVOTDATA("Count of PT / MT Final",'25% PVT'!$A$3,"Joint Type","Fillet","Stamp Number",G62)</f>
        <v>#REF!</v>
      </c>
      <c r="CA62" s="10" t="e">
        <f t="shared" si="27"/>
        <v>#REF!</v>
      </c>
      <c r="CB62" s="87" t="e">
        <f>GETPIVOTDATA("Count of Weld Number",'50% PVT'!$A$3,"Joint Type","BW","Stamp Number",G62)</f>
        <v>#REF!</v>
      </c>
      <c r="CC62" s="8" t="e">
        <f>GETPIVOTDATA("Count of RT DATE",'50% PVT'!$A$3,"Joint Type","BW","Stamp Number",G62)</f>
        <v>#REF!</v>
      </c>
      <c r="CD62" s="8" t="e">
        <f>GETPIVOTDATA("Count of RT Rejected",'50% PVT'!$A$3,"Joint Type","BW","Stamp Number",G62)</f>
        <v>#REF!</v>
      </c>
      <c r="CE62" s="11" t="e">
        <f t="shared" si="60"/>
        <v>#REF!</v>
      </c>
      <c r="CF62" s="8" t="e">
        <f>GETPIVOTDATA("Count of Brinnel Complete",'50% PVT'!$A$3,"Joint Type","BW","Stamp Number",G62)</f>
        <v>#REF!</v>
      </c>
      <c r="CG62" s="8" t="e">
        <f t="shared" si="28"/>
        <v>#REF!</v>
      </c>
      <c r="CH62" s="8" t="e">
        <f>GETPIVOTDATA("Count of Weld Number",'50% PVT'!$A$3,"Joint Type","SW","Stamp Number",G62)</f>
        <v>#REF!</v>
      </c>
      <c r="CI62" s="8" t="e">
        <f>GETPIVOTDATA("Count of RT DATE",'50% PVT'!$A$3,"Joint Type","SW","Stamp Number",G62)</f>
        <v>#REF!</v>
      </c>
      <c r="CJ62" s="8" t="e">
        <f>GETPIVOTDATA("Count of RT Rejected",'50% PVT'!$A$3,"Joint Type","SW","Stamp Number",G62)</f>
        <v>#REF!</v>
      </c>
      <c r="CK62" s="11" t="e">
        <f t="shared" si="61"/>
        <v>#REF!</v>
      </c>
      <c r="CL62" s="8" t="e">
        <f>GETPIVOTDATA("Count of PT / MT Final",'50% PVT'!$A$3,"Joint Type","SW","Stamp Number",G62)</f>
        <v>#REF!</v>
      </c>
      <c r="CM62" s="8" t="e">
        <f t="shared" si="29"/>
        <v>#REF!</v>
      </c>
      <c r="CN62" s="8" t="e">
        <f>GETPIVOTDATA("Count of Brinnel Complete",'50% PVT'!$A$3,"Joint Type","SW","Stamp Number",G62)</f>
        <v>#REF!</v>
      </c>
      <c r="CO62" s="8" t="e">
        <f t="shared" si="30"/>
        <v>#REF!</v>
      </c>
      <c r="CP62" s="8" t="e">
        <f>GETPIVOTDATA("Count of Weld Number",'50% PVT'!$A$3,"Joint Type","O-Let","Stamp Number",G62)</f>
        <v>#REF!</v>
      </c>
      <c r="CQ62" s="8" t="e">
        <f>GETPIVOTDATA("Count of PT / MT Final",'50% PVT'!$A$3,"Joint Type","O-Let","Stamp Number",G62)</f>
        <v>#REF!</v>
      </c>
      <c r="CR62" s="4" t="e">
        <f t="shared" si="31"/>
        <v>#REF!</v>
      </c>
      <c r="CS62" s="8" t="e">
        <f>GETPIVOTDATA("Count of Weld Number",'50% PVT'!$A$3,"Joint Type","Fillet","Stamp Number",G62)</f>
        <v>#REF!</v>
      </c>
      <c r="CT62" s="8" t="e">
        <f>GETPIVOTDATA("Count of PT / MT Final",'50% PVT'!$A$3,"Joint Type","Fillet","Stamp Number",G62)</f>
        <v>#REF!</v>
      </c>
      <c r="CU62" s="78" t="e">
        <f t="shared" si="32"/>
        <v>#REF!</v>
      </c>
      <c r="CV62" s="87" t="e">
        <f>GETPIVOTDATA("Count of Weld Number",'100% PVT'!$A$3,"Joint Type","BW","Stamp Number",G62)</f>
        <v>#REF!</v>
      </c>
      <c r="CW62" s="8" t="e">
        <f>GETPIVOTDATA("Count of RT DATE",'100% PVT'!$A$3,"Joint Type","BW","Stamp Number",G62)</f>
        <v>#REF!</v>
      </c>
      <c r="CX62" s="8" t="e">
        <f>GETPIVOTDATA("Count of RT Rejected",'100% PVT'!$A$3,"Joint Type","BW","Stamp Number",G62)</f>
        <v>#REF!</v>
      </c>
      <c r="CY62" s="11" t="e">
        <f t="shared" si="62"/>
        <v>#REF!</v>
      </c>
      <c r="CZ62" s="8" t="e">
        <f>GETPIVOTDATA("Count of Brinnel Complete",'100% PVT'!$A$3,"Joint Type","BW","Stamp Number",G62)</f>
        <v>#REF!</v>
      </c>
      <c r="DA62" s="11" t="e">
        <f t="shared" si="42"/>
        <v>#REF!</v>
      </c>
      <c r="DB62" s="8" t="e">
        <f>GETPIVOTDATA("Count of Weld Number",'100% PVT'!$A$3,"Joint Type","SW","Stamp Number",G62)</f>
        <v>#REF!</v>
      </c>
      <c r="DC62" s="8" t="e">
        <f>GETPIVOTDATA("Count of RT DATE",'100% PVT'!$A$3,"Joint Type","SW","Stamp Number",G62)</f>
        <v>#REF!</v>
      </c>
      <c r="DD62" s="8" t="e">
        <f>GETPIVOTDATA("Count of RT Rejected",'100% PVT'!$A$3,"Joint Type","SW","Stamp Number",G62)</f>
        <v>#REF!</v>
      </c>
      <c r="DE62" s="11" t="e">
        <f t="shared" si="63"/>
        <v>#REF!</v>
      </c>
      <c r="DF62" s="8" t="e">
        <f>GETPIVOTDATA("Count of PT / MT Final",'100% PVT'!$A$3,"Joint Type","SW","Stamp Number",G62)</f>
        <v>#REF!</v>
      </c>
      <c r="DG62" s="11" t="e">
        <f t="shared" si="43"/>
        <v>#REF!</v>
      </c>
      <c r="DH62" s="8" t="e">
        <f>GETPIVOTDATA("Count of Brinnel Complete",'100% PVT'!$A$3,"Joint Type","SW","Stamp Number",G62)</f>
        <v>#REF!</v>
      </c>
      <c r="DI62" s="11" t="e">
        <f t="shared" si="44"/>
        <v>#REF!</v>
      </c>
      <c r="DJ62" s="8" t="e">
        <f>GETPIVOTDATA("Count of Weld Number",'100% PVT'!$A$3,"Joint Type","O-Let","Stamp Number",G62)</f>
        <v>#REF!</v>
      </c>
      <c r="DK62" s="8" t="e">
        <f>GETPIVOTDATA("Count of PT / MT Final",'100% PVT'!$A$3,"Joint Type","O-Let","Stamp Number",G62)</f>
        <v>#REF!</v>
      </c>
      <c r="DL62" s="11" t="e">
        <f t="shared" si="45"/>
        <v>#REF!</v>
      </c>
      <c r="DM62" s="8" t="e">
        <f>GETPIVOTDATA("Count of Weld Number",'100% PVT'!$A$3,"Joint Type","Fillet","Stamp Number",G62)</f>
        <v>#REF!</v>
      </c>
      <c r="DN62" s="8" t="e">
        <f>GETPIVOTDATA("Count of PT / MT Final",'100% PVT'!$A$3,"Joint Type","Fillet","Stamp Number",G62)</f>
        <v>#REF!</v>
      </c>
      <c r="DO62" s="10" t="e">
        <f t="shared" si="46"/>
        <v>#REF!</v>
      </c>
      <c r="DP62" s="124"/>
      <c r="DQ62" s="124"/>
      <c r="DR62" s="124"/>
      <c r="DS62" s="124"/>
      <c r="DT62" s="124"/>
      <c r="DU62" s="124"/>
      <c r="DV62" s="124"/>
      <c r="DW62" s="124"/>
      <c r="DX62" s="124"/>
      <c r="DY62" s="124"/>
      <c r="DZ62" s="124"/>
      <c r="EA62" s="124"/>
      <c r="EB62" s="124"/>
      <c r="EC62" s="124"/>
      <c r="ED62" s="124"/>
      <c r="EE62" s="124"/>
      <c r="EF62" s="124"/>
      <c r="EG62" s="124"/>
      <c r="EH62" s="124"/>
      <c r="EI62" s="124"/>
      <c r="EJ62" s="124"/>
      <c r="EK62" s="124"/>
      <c r="EL62" s="124"/>
      <c r="EM62" s="124"/>
      <c r="EN62" s="124"/>
      <c r="EO62" s="124"/>
      <c r="EP62" s="124"/>
      <c r="EQ62" s="124"/>
    </row>
    <row r="63" spans="1:147" s="48" customFormat="1" ht="12.75" hidden="1" customHeight="1">
      <c r="A63" s="124"/>
      <c r="B63" s="5" t="s">
        <v>31</v>
      </c>
      <c r="C63" s="6"/>
      <c r="D63" s="1" t="str">
        <f t="shared" si="48"/>
        <v>Yes</v>
      </c>
      <c r="E63" s="6"/>
      <c r="F63" s="42">
        <f>'WELDER ROSTER'!B8</f>
        <v>0</v>
      </c>
      <c r="G63" s="99">
        <f>'WELDER ROSTER'!C8</f>
        <v>0</v>
      </c>
      <c r="H63" s="9" t="e">
        <f>GETPIVOTDATA("Count of Weld Number",'5% PVT'!$A$3,"Joint Type","BW","Stamp Number",G63)</f>
        <v>#REF!</v>
      </c>
      <c r="I63" s="8" t="e">
        <f>GETPIVOTDATA("Count of RT DATE",'5% PVT'!$A$4,"Joint Type","BW","Stamp Number",G63)</f>
        <v>#REF!</v>
      </c>
      <c r="J63" s="8" t="e">
        <f>GETPIVOTDATA("Count of RT Rejected",'5% PVT'!$A$4,"Joint Type","BW","Stamp Number",G63)</f>
        <v>#REF!</v>
      </c>
      <c r="K63" s="11" t="e">
        <f t="shared" si="52"/>
        <v>#REF!</v>
      </c>
      <c r="L63" s="8" t="e">
        <f>GETPIVOTDATA("Count of Weld Number",'5% PVT'!$A$3,"Joint Type","Fillet","Stamp Number",G63)</f>
        <v>#REF!</v>
      </c>
      <c r="M63" s="8" t="e">
        <f>GETPIVOTDATA("Count of PT / MT Final",'5% PVT'!$A$3,"Joint Type","Fillet","Stamp Number",G63)</f>
        <v>#REF!</v>
      </c>
      <c r="N63" s="11" t="e">
        <f t="shared" si="38"/>
        <v>#REF!</v>
      </c>
      <c r="O63" s="8" t="e">
        <f>GETPIVOTDATA("Count of Weld Number",'5% PVT'!$A$4,"Joint Type","SW","Stamp Number",G63)</f>
        <v>#REF!</v>
      </c>
      <c r="P63" s="8" t="e">
        <f>GETPIVOTDATA("Count of RT DATE",'5% PVT'!$A$4,"Joint Type","SW","Stamp Number",G63)</f>
        <v>#REF!</v>
      </c>
      <c r="Q63" s="8" t="e">
        <f>GETPIVOTDATA("Count of RT Rejected",'5% PVT'!$A$4,"Joint Type","O-Let","Stamp Number",G63)</f>
        <v>#REF!</v>
      </c>
      <c r="R63" s="11" t="e">
        <f t="shared" si="53"/>
        <v>#REF!</v>
      </c>
      <c r="S63" s="8" t="e">
        <f>GETPIVOTDATA("Count of PT / MT Final",'5% PVT'!$A$3,"Joint Type","SW","Stamp Number",G63)</f>
        <v>#REF!</v>
      </c>
      <c r="T63" s="11" t="e">
        <f t="shared" si="39"/>
        <v>#REF!</v>
      </c>
      <c r="U63" s="8" t="e">
        <f>GETPIVOTDATA("Count of Weld Number",'5% PVT'!$A$3,"Joint Type","O-Let","Stamp Number",G63)</f>
        <v>#REF!</v>
      </c>
      <c r="V63" s="8" t="e">
        <f>GETPIVOTDATA("Count of PT / MT Final",'5% PVT'!$A$3,"Joint Type","O-Let","Stamp Number",G63)</f>
        <v>#REF!</v>
      </c>
      <c r="W63" s="10" t="e">
        <f t="shared" si="40"/>
        <v>#REF!</v>
      </c>
      <c r="X63" s="87" t="e">
        <f>GETPIVOTDATA("Count of Weld Number",'10% PVT'!$A$3,"Joint Type","BW","Stamp Number",G63)</f>
        <v>#REF!</v>
      </c>
      <c r="Y63" s="8" t="e">
        <f>GETPIVOTDATA("Count of RT DATE",'10% PVT'!$A$3,"Joint Type","BW","Stamp Number",G63)</f>
        <v>#REF!</v>
      </c>
      <c r="Z63" s="8" t="e">
        <f>GETPIVOTDATA("Count of RT Rejected",'10% PVT'!$A$3,"Joint Type","BW","Stamp Number",G63)</f>
        <v>#REF!</v>
      </c>
      <c r="AA63" s="4" t="e">
        <f t="shared" si="54"/>
        <v>#REF!</v>
      </c>
      <c r="AB63" s="8" t="e">
        <f>GETPIVOTDATA("Count of Weld Number",'10% PVT'!$A$3,"Joint Type","Fillet","Stamp Number",G63)</f>
        <v>#REF!</v>
      </c>
      <c r="AC63" s="8" t="e">
        <f>GETPIVOTDATA("Count of PT / MT Final",'10% PVT'!$A$3,"Joint Type","Fillet","Stamp Number",G63)</f>
        <v>#REF!</v>
      </c>
      <c r="AD63" s="4" t="e">
        <f t="shared" si="49"/>
        <v>#REF!</v>
      </c>
      <c r="AE63" s="8" t="e">
        <f>GETPIVOTDATA("Count of Weld Number",'10% PVT'!$A$4,"Joint Type","SW","Stamp Number",G63)</f>
        <v>#REF!</v>
      </c>
      <c r="AF63" s="8" t="e">
        <f>GETPIVOTDATA("Count of RT DATE",'10% PVT'!$A$3,"Joint Type","SW","Stamp Number",G63)</f>
        <v>#REF!</v>
      </c>
      <c r="AG63" s="8" t="e">
        <f>GETPIVOTDATA("Count of RT Rejected",'10% PVT'!$A$3,"Joint Type","SW","Stamp Number",G63)</f>
        <v>#REF!</v>
      </c>
      <c r="AH63" s="4" t="e">
        <f t="shared" si="55"/>
        <v>#REF!</v>
      </c>
      <c r="AI63" s="8" t="e">
        <f>GETPIVOTDATA("Count of PT / MT Final",'10% PVT'!$A$3,"Joint Type","SW","Stamp Number",G63)</f>
        <v>#REF!</v>
      </c>
      <c r="AJ63" s="4" t="e">
        <f t="shared" si="50"/>
        <v>#REF!</v>
      </c>
      <c r="AK63" s="8" t="e">
        <f>GETPIVOTDATA("Count of Weld Number",'10% PVT'!$A$3,"Joint Type","O-Let","Stamp Number",G63)</f>
        <v>#REF!</v>
      </c>
      <c r="AL63" s="8" t="e">
        <f>GETPIVOTDATA("Count of PT / MT Final",'10% PVT'!$A$3,"Joint Type","O-Let","Stamp Number",G63)</f>
        <v>#REF!</v>
      </c>
      <c r="AM63" s="78" t="e">
        <f t="shared" si="51"/>
        <v>#REF!</v>
      </c>
      <c r="AN63" s="87" t="e">
        <f>GETPIVOTDATA("Count of Weld Number",'20% PVT'!$A$3,"Joint Type","BW","Stamp Number",G63)</f>
        <v>#REF!</v>
      </c>
      <c r="AO63" s="8" t="e">
        <f>GETPIVOTDATA("Count of RT DATE",'20% PVT'!$A$3,"Joint Type","BW","Stamp Number",G63)</f>
        <v>#REF!</v>
      </c>
      <c r="AP63" s="8" t="e">
        <f>GETPIVOTDATA("Count of RT Rejected",'20% PVT'!$A$3,"Joint Type","BW","Stamp Number",G63)</f>
        <v>#REF!</v>
      </c>
      <c r="AQ63" s="4" t="e">
        <f t="shared" si="56"/>
        <v>#REF!</v>
      </c>
      <c r="AR63" s="8" t="e">
        <f>GETPIVOTDATA("Count of Brinnel Complete",'20% PVT'!$A$3,"Joint Type","BW","Stamp Number",G63)</f>
        <v>#REF!</v>
      </c>
      <c r="AS63" s="4" t="e">
        <f t="shared" si="19"/>
        <v>#REF!</v>
      </c>
      <c r="AT63" s="8" t="e">
        <f>GETPIVOTDATA("Count of Weld Number",'20% PVT'!$A$3,"Joint Type","SW","Stamp Number",G63)</f>
        <v>#REF!</v>
      </c>
      <c r="AU63" s="8" t="e">
        <f>GETPIVOTDATA("Count of RT DATE",'20% PVT'!$A$3,"Joint Type","SW","Stamp Number",G63)</f>
        <v>#REF!</v>
      </c>
      <c r="AV63" s="8" t="e">
        <f>GETPIVOTDATA("Count of RT Rejected",'20% PVT'!$A$3,"Joint Type","SW","Stamp Number",G63)</f>
        <v>#REF!</v>
      </c>
      <c r="AW63" s="4" t="e">
        <f t="shared" si="57"/>
        <v>#REF!</v>
      </c>
      <c r="AX63" s="8" t="e">
        <f>GETPIVOTDATA("Count of PT / MT Final",'20% PVT'!$A$3,"Joint Type","SW","Stamp Number",G63)</f>
        <v>#REF!</v>
      </c>
      <c r="AY63" s="4" t="e">
        <f t="shared" si="20"/>
        <v>#REF!</v>
      </c>
      <c r="AZ63" s="8" t="e">
        <f>GETPIVOTDATA("Count of Brinnel Complete",'20% PVT'!$A$3,"Joint Type","SW","Stamp Number",G63)</f>
        <v>#REF!</v>
      </c>
      <c r="BA63" s="4" t="e">
        <f t="shared" si="21"/>
        <v>#REF!</v>
      </c>
      <c r="BB63" s="8" t="e">
        <f>GETPIVOTDATA("Count of Weld Number",'20% PVT'!$A$3,"Joint Type","O-Let","Stamp Number",G63)</f>
        <v>#REF!</v>
      </c>
      <c r="BC63" s="8" t="e">
        <f>GETPIVOTDATA("Count of PT / MT Final",'20% PVT'!$A$3,"Joint Type","O-Let","Stamp Number",G63)</f>
        <v>#REF!</v>
      </c>
      <c r="BD63" s="4" t="e">
        <f t="shared" si="22"/>
        <v>#REF!</v>
      </c>
      <c r="BE63" s="8" t="e">
        <f>GETPIVOTDATA("Count of Weld Number",'20% PVT'!$A$3,"Joint Type","Fillet","Stamp Number",G63)</f>
        <v>#REF!</v>
      </c>
      <c r="BF63" s="8" t="e">
        <f>GETPIVOTDATA("Count of PT / MT Final",'20% PVT'!$A$3,"Joint Type","Fillet","Stamp Number",G63)</f>
        <v>#REF!</v>
      </c>
      <c r="BG63" s="78" t="e">
        <f t="shared" si="23"/>
        <v>#REF!</v>
      </c>
      <c r="BH63" s="87" t="e">
        <f>GETPIVOTDATA("Count of Weld Number",'25% PVT'!$A$3,"Joint Type","BW","Stamp Number",G63)</f>
        <v>#REF!</v>
      </c>
      <c r="BI63" s="8" t="e">
        <f>GETPIVOTDATA("Count of RT DATE",'25% PVT'!$A$3,"Joint Type","BW","Stamp Number",G63)</f>
        <v>#REF!</v>
      </c>
      <c r="BJ63" s="8" t="e">
        <f>GETPIVOTDATA("Count of RT Rejected",'25% PVT'!$A$3,"Joint Type","BW","Stamp Number",G63)</f>
        <v>#REF!</v>
      </c>
      <c r="BK63" s="11" t="e">
        <f t="shared" si="58"/>
        <v>#REF!</v>
      </c>
      <c r="BL63" s="8" t="e">
        <f>GETPIVOTDATA("Count of Brinnel Complete",'25% PVT'!$A$3,"Joint Type","BW","Stamp Number",G63)</f>
        <v>#REF!</v>
      </c>
      <c r="BM63" s="11" t="e">
        <f t="shared" si="41"/>
        <v>#REF!</v>
      </c>
      <c r="BN63" s="8" t="e">
        <f>GETPIVOTDATA("Count of Weld Number",'25% PVT'!$A$3,"Joint Type","SW","Stamp Number",G63)</f>
        <v>#REF!</v>
      </c>
      <c r="BO63" s="8" t="e">
        <f>GETPIVOTDATA("Count of RT DATE",'25% PVT'!$A$3,"Joint Type","SW","Stamp Number",G63)</f>
        <v>#REF!</v>
      </c>
      <c r="BP63" s="8" t="e">
        <f>GETPIVOTDATA("Count of RT Rejected",'25% PVT'!$A$3,"Joint Type","SW","Stamp Number",G63)</f>
        <v>#REF!</v>
      </c>
      <c r="BQ63" s="11" t="e">
        <f t="shared" si="59"/>
        <v>#REF!</v>
      </c>
      <c r="BR63" s="8" t="e">
        <f>GETPIVOTDATA("Count of PT / MT Final",'25% PVT'!$A$3,"Joint Type","SW","Stamp Number",G63)</f>
        <v>#REF!</v>
      </c>
      <c r="BS63" s="11" t="e">
        <f t="shared" si="47"/>
        <v>#REF!</v>
      </c>
      <c r="BT63" s="8" t="e">
        <f>GETPIVOTDATA("Count of Brinnel Complete",'25% PVT'!$A$3,"Joint Type","SW","Stamp Number",G63)</f>
        <v>#REF!</v>
      </c>
      <c r="BU63" s="11" t="e">
        <f t="shared" si="25"/>
        <v>#REF!</v>
      </c>
      <c r="BV63" s="8" t="e">
        <f>GETPIVOTDATA("Count of Weld Number",'25% PVT'!$A$3,"Joint Type","O-Let","Stamp Number",G63)</f>
        <v>#REF!</v>
      </c>
      <c r="BW63" s="8" t="e">
        <f>GETPIVOTDATA("Count of PT / MT Final",'25% PVT'!$A$3,"Joint Type","O-Let","Stamp Number",G63)</f>
        <v>#REF!</v>
      </c>
      <c r="BX63" s="11" t="e">
        <f t="shared" si="26"/>
        <v>#REF!</v>
      </c>
      <c r="BY63" s="8" t="e">
        <f>GETPIVOTDATA("Count of Weld Number",'25% PVT'!$A$3,"Joint Type","Fillet","Stamp Number",G63)</f>
        <v>#REF!</v>
      </c>
      <c r="BZ63" s="8" t="e">
        <f>GETPIVOTDATA("Count of PT / MT Final",'25% PVT'!$A$3,"Joint Type","Fillet","Stamp Number",G63)</f>
        <v>#REF!</v>
      </c>
      <c r="CA63" s="10" t="e">
        <f t="shared" si="27"/>
        <v>#REF!</v>
      </c>
      <c r="CB63" s="87" t="e">
        <f>GETPIVOTDATA("Count of Weld Number",'50% PVT'!$A$3,"Joint Type","BW","Stamp Number",G63)</f>
        <v>#REF!</v>
      </c>
      <c r="CC63" s="8" t="e">
        <f>GETPIVOTDATA("Count of RT DATE",'50% PVT'!$A$3,"Joint Type","BW","Stamp Number",G63)</f>
        <v>#REF!</v>
      </c>
      <c r="CD63" s="8" t="e">
        <f>GETPIVOTDATA("Count of RT Rejected",'50% PVT'!$A$3,"Joint Type","BW","Stamp Number",G63)</f>
        <v>#REF!</v>
      </c>
      <c r="CE63" s="11" t="e">
        <f t="shared" si="60"/>
        <v>#REF!</v>
      </c>
      <c r="CF63" s="8" t="e">
        <f>GETPIVOTDATA("Count of Brinnel Complete",'50% PVT'!$A$3,"Joint Type","BW","Stamp Number",G63)</f>
        <v>#REF!</v>
      </c>
      <c r="CG63" s="8" t="e">
        <f t="shared" si="28"/>
        <v>#REF!</v>
      </c>
      <c r="CH63" s="8" t="e">
        <f>GETPIVOTDATA("Count of Weld Number",'50% PVT'!$A$3,"Joint Type","SW","Stamp Number",G63)</f>
        <v>#REF!</v>
      </c>
      <c r="CI63" s="8" t="e">
        <f>GETPIVOTDATA("Count of RT DATE",'50% PVT'!$A$3,"Joint Type","SW","Stamp Number",G63)</f>
        <v>#REF!</v>
      </c>
      <c r="CJ63" s="8" t="e">
        <f>GETPIVOTDATA("Count of RT Rejected",'50% PVT'!$A$3,"Joint Type","SW","Stamp Number",G63)</f>
        <v>#REF!</v>
      </c>
      <c r="CK63" s="11" t="e">
        <f t="shared" si="61"/>
        <v>#REF!</v>
      </c>
      <c r="CL63" s="8" t="e">
        <f>GETPIVOTDATA("Count of PT / MT Final",'50% PVT'!$A$3,"Joint Type","SW","Stamp Number",G63)</f>
        <v>#REF!</v>
      </c>
      <c r="CM63" s="8" t="e">
        <f t="shared" si="29"/>
        <v>#REF!</v>
      </c>
      <c r="CN63" s="8" t="e">
        <f>GETPIVOTDATA("Count of Brinnel Complete",'50% PVT'!$A$3,"Joint Type","SW","Stamp Number",G63)</f>
        <v>#REF!</v>
      </c>
      <c r="CO63" s="8" t="e">
        <f t="shared" si="30"/>
        <v>#REF!</v>
      </c>
      <c r="CP63" s="8" t="e">
        <f>GETPIVOTDATA("Count of Weld Number",'50% PVT'!$A$3,"Joint Type","O-Let","Stamp Number",G63)</f>
        <v>#REF!</v>
      </c>
      <c r="CQ63" s="8" t="e">
        <f>GETPIVOTDATA("Count of PT / MT Final",'50% PVT'!$A$3,"Joint Type","O-Let","Stamp Number",G63)</f>
        <v>#REF!</v>
      </c>
      <c r="CR63" s="4" t="e">
        <f t="shared" si="31"/>
        <v>#REF!</v>
      </c>
      <c r="CS63" s="8" t="e">
        <f>GETPIVOTDATA("Count of Weld Number",'50% PVT'!$A$3,"Joint Type","Fillet","Stamp Number",G63)</f>
        <v>#REF!</v>
      </c>
      <c r="CT63" s="8" t="e">
        <f>GETPIVOTDATA("Count of PT / MT Final",'50% PVT'!$A$3,"Joint Type","Fillet","Stamp Number",G63)</f>
        <v>#REF!</v>
      </c>
      <c r="CU63" s="78" t="e">
        <f t="shared" si="32"/>
        <v>#REF!</v>
      </c>
      <c r="CV63" s="87" t="e">
        <f>GETPIVOTDATA("Count of Weld Number",'100% PVT'!$A$3,"Joint Type","BW","Stamp Number",G63)</f>
        <v>#REF!</v>
      </c>
      <c r="CW63" s="8" t="e">
        <f>GETPIVOTDATA("Count of RT DATE",'100% PVT'!$A$3,"Joint Type","BW","Stamp Number",G63)</f>
        <v>#REF!</v>
      </c>
      <c r="CX63" s="8" t="e">
        <f>GETPIVOTDATA("Count of RT Rejected",'100% PVT'!$A$3,"Joint Type","BW","Stamp Number",G63)</f>
        <v>#REF!</v>
      </c>
      <c r="CY63" s="11" t="e">
        <f t="shared" si="62"/>
        <v>#REF!</v>
      </c>
      <c r="CZ63" s="8" t="e">
        <f>GETPIVOTDATA("Count of Brinnel Complete",'100% PVT'!$A$3,"Joint Type","BW","Stamp Number",G63)</f>
        <v>#REF!</v>
      </c>
      <c r="DA63" s="11" t="e">
        <f t="shared" si="42"/>
        <v>#REF!</v>
      </c>
      <c r="DB63" s="8" t="e">
        <f>GETPIVOTDATA("Count of Weld Number",'100% PVT'!$A$3,"Joint Type","SW","Stamp Number",G63)</f>
        <v>#REF!</v>
      </c>
      <c r="DC63" s="8" t="e">
        <f>GETPIVOTDATA("Count of RT DATE",'100% PVT'!$A$3,"Joint Type","SW","Stamp Number",G63)</f>
        <v>#REF!</v>
      </c>
      <c r="DD63" s="8" t="e">
        <f>GETPIVOTDATA("Count of RT Rejected",'100% PVT'!$A$3,"Joint Type","SW","Stamp Number",G63)</f>
        <v>#REF!</v>
      </c>
      <c r="DE63" s="11" t="e">
        <f t="shared" si="63"/>
        <v>#REF!</v>
      </c>
      <c r="DF63" s="8" t="e">
        <f>GETPIVOTDATA("Count of PT / MT Final",'100% PVT'!$A$3,"Joint Type","SW","Stamp Number",G63)</f>
        <v>#REF!</v>
      </c>
      <c r="DG63" s="11" t="e">
        <f t="shared" si="43"/>
        <v>#REF!</v>
      </c>
      <c r="DH63" s="8" t="e">
        <f>GETPIVOTDATA("Count of Brinnel Complete",'100% PVT'!$A$3,"Joint Type","SW","Stamp Number",G63)</f>
        <v>#REF!</v>
      </c>
      <c r="DI63" s="11" t="e">
        <f t="shared" si="44"/>
        <v>#REF!</v>
      </c>
      <c r="DJ63" s="8" t="e">
        <f>GETPIVOTDATA("Count of Weld Number",'100% PVT'!$A$3,"Joint Type","O-Let","Stamp Number",G63)</f>
        <v>#REF!</v>
      </c>
      <c r="DK63" s="8" t="e">
        <f>GETPIVOTDATA("Count of PT / MT Final",'100% PVT'!$A$3,"Joint Type","O-Let","Stamp Number",G63)</f>
        <v>#REF!</v>
      </c>
      <c r="DL63" s="11" t="e">
        <f t="shared" si="45"/>
        <v>#REF!</v>
      </c>
      <c r="DM63" s="8" t="e">
        <f>GETPIVOTDATA("Count of Weld Number",'100% PVT'!$A$3,"Joint Type","Fillet","Stamp Number",G63)</f>
        <v>#REF!</v>
      </c>
      <c r="DN63" s="8" t="e">
        <f>GETPIVOTDATA("Count of PT / MT Final",'100% PVT'!$A$3,"Joint Type","Fillet","Stamp Number",G63)</f>
        <v>#REF!</v>
      </c>
      <c r="DO63" s="10" t="e">
        <f t="shared" si="46"/>
        <v>#REF!</v>
      </c>
      <c r="DP63" s="124"/>
      <c r="DQ63" s="124"/>
      <c r="DR63" s="124"/>
      <c r="DS63" s="124"/>
      <c r="DT63" s="124"/>
      <c r="DU63" s="124"/>
      <c r="DV63" s="124"/>
      <c r="DW63" s="124"/>
      <c r="DX63" s="124"/>
      <c r="DY63" s="124"/>
      <c r="DZ63" s="124"/>
      <c r="EA63" s="124"/>
      <c r="EB63" s="124"/>
      <c r="EC63" s="124"/>
      <c r="ED63" s="124"/>
      <c r="EE63" s="124"/>
      <c r="EF63" s="124"/>
      <c r="EG63" s="124"/>
      <c r="EH63" s="124"/>
      <c r="EI63" s="124"/>
      <c r="EJ63" s="124"/>
      <c r="EK63" s="124"/>
      <c r="EL63" s="124"/>
      <c r="EM63" s="124"/>
      <c r="EN63" s="124"/>
      <c r="EO63" s="124"/>
      <c r="EP63" s="124"/>
      <c r="EQ63" s="124"/>
    </row>
    <row r="64" spans="1:147" s="48" customFormat="1" ht="12.75" hidden="1" customHeight="1">
      <c r="A64" s="124"/>
      <c r="B64" s="3" t="s">
        <v>32</v>
      </c>
      <c r="C64" s="1"/>
      <c r="D64" s="1" t="str">
        <f t="shared" si="48"/>
        <v>Yes</v>
      </c>
      <c r="E64" s="1"/>
      <c r="F64" s="42">
        <f>'WELDER ROSTER'!H20</f>
        <v>0</v>
      </c>
      <c r="G64" s="99">
        <f>'WELDER ROSTER'!I20</f>
        <v>0</v>
      </c>
      <c r="H64" s="9" t="e">
        <f>GETPIVOTDATA("Count of Weld Number",'5% PVT'!$A$3,"Joint Type","BW","Stamp Number",G64)</f>
        <v>#REF!</v>
      </c>
      <c r="I64" s="8" t="e">
        <f>GETPIVOTDATA("Count of RT DATE",'5% PVT'!$A$4,"Joint Type","BW","Stamp Number",G64)</f>
        <v>#REF!</v>
      </c>
      <c r="J64" s="8" t="e">
        <f>GETPIVOTDATA("Count of RT Rejected",'5% PVT'!$A$4,"Joint Type","BW","Stamp Number",G64)</f>
        <v>#REF!</v>
      </c>
      <c r="K64" s="11" t="e">
        <f t="shared" si="52"/>
        <v>#REF!</v>
      </c>
      <c r="L64" s="8" t="e">
        <f>GETPIVOTDATA("Count of Weld Number",'5% PVT'!$A$3,"Joint Type","Fillet","Stamp Number",G64)</f>
        <v>#REF!</v>
      </c>
      <c r="M64" s="8" t="e">
        <f>GETPIVOTDATA("Count of PT / MT Final",'5% PVT'!$A$3,"Joint Type","Fillet","Stamp Number",G64)</f>
        <v>#REF!</v>
      </c>
      <c r="N64" s="11" t="e">
        <f t="shared" si="38"/>
        <v>#REF!</v>
      </c>
      <c r="O64" s="8" t="e">
        <f>GETPIVOTDATA("Count of Weld Number",'5% PVT'!$A$4,"Joint Type","SW","Stamp Number",G64)</f>
        <v>#REF!</v>
      </c>
      <c r="P64" s="8" t="e">
        <f>GETPIVOTDATA("Count of RT DATE",'5% PVT'!$A$4,"Joint Type","SW","Stamp Number",G64)</f>
        <v>#REF!</v>
      </c>
      <c r="Q64" s="8" t="e">
        <f>GETPIVOTDATA("Count of RT Rejected",'5% PVT'!$A$4,"Joint Type","O-Let","Stamp Number",G64)</f>
        <v>#REF!</v>
      </c>
      <c r="R64" s="11" t="e">
        <f t="shared" si="53"/>
        <v>#REF!</v>
      </c>
      <c r="S64" s="8" t="e">
        <f>GETPIVOTDATA("Count of PT / MT Final",'5% PVT'!$A$3,"Joint Type","SW","Stamp Number",G64)</f>
        <v>#REF!</v>
      </c>
      <c r="T64" s="11" t="e">
        <f t="shared" si="39"/>
        <v>#REF!</v>
      </c>
      <c r="U64" s="8" t="e">
        <f>GETPIVOTDATA("Count of Weld Number",'5% PVT'!$A$3,"Joint Type","O-Let","Stamp Number",G64)</f>
        <v>#REF!</v>
      </c>
      <c r="V64" s="8" t="e">
        <f>GETPIVOTDATA("Count of PT / MT Final",'5% PVT'!$A$3,"Joint Type","O-Let","Stamp Number",G64)</f>
        <v>#REF!</v>
      </c>
      <c r="W64" s="10" t="e">
        <f t="shared" si="40"/>
        <v>#REF!</v>
      </c>
      <c r="X64" s="87" t="e">
        <f>GETPIVOTDATA("Count of Weld Number",'10% PVT'!$A$3,"Joint Type","BW","Stamp Number",G64)</f>
        <v>#REF!</v>
      </c>
      <c r="Y64" s="8" t="e">
        <f>GETPIVOTDATA("Count of RT DATE",'10% PVT'!$A$3,"Joint Type","BW","Stamp Number",G64)</f>
        <v>#REF!</v>
      </c>
      <c r="Z64" s="8" t="e">
        <f>GETPIVOTDATA("Count of RT Rejected",'10% PVT'!$A$3,"Joint Type","BW","Stamp Number",G64)</f>
        <v>#REF!</v>
      </c>
      <c r="AA64" s="4" t="e">
        <f t="shared" si="54"/>
        <v>#REF!</v>
      </c>
      <c r="AB64" s="8" t="e">
        <f>GETPIVOTDATA("Count of Weld Number",'10% PVT'!$A$3,"Joint Type","Fillet","Stamp Number",G64)</f>
        <v>#REF!</v>
      </c>
      <c r="AC64" s="8" t="e">
        <f>GETPIVOTDATA("Count of PT / MT Final",'10% PVT'!$A$3,"Joint Type","Fillet","Stamp Number",G64)</f>
        <v>#REF!</v>
      </c>
      <c r="AD64" s="4" t="e">
        <f t="shared" si="49"/>
        <v>#REF!</v>
      </c>
      <c r="AE64" s="8" t="e">
        <f>GETPIVOTDATA("Count of Weld Number",'10% PVT'!$A$4,"Joint Type","SW","Stamp Number",G64)</f>
        <v>#REF!</v>
      </c>
      <c r="AF64" s="8" t="e">
        <f>GETPIVOTDATA("Count of RT DATE",'10% PVT'!$A$3,"Joint Type","SW","Stamp Number",G64)</f>
        <v>#REF!</v>
      </c>
      <c r="AG64" s="8" t="e">
        <f>GETPIVOTDATA("Count of RT Rejected",'10% PVT'!$A$3,"Joint Type","SW","Stamp Number",G64)</f>
        <v>#REF!</v>
      </c>
      <c r="AH64" s="4" t="e">
        <f t="shared" si="55"/>
        <v>#REF!</v>
      </c>
      <c r="AI64" s="8" t="e">
        <f>GETPIVOTDATA("Count of PT / MT Final",'10% PVT'!$A$3,"Joint Type","SW","Stamp Number",G64)</f>
        <v>#REF!</v>
      </c>
      <c r="AJ64" s="4" t="e">
        <f t="shared" si="50"/>
        <v>#REF!</v>
      </c>
      <c r="AK64" s="8" t="e">
        <f>GETPIVOTDATA("Count of Weld Number",'10% PVT'!$A$3,"Joint Type","O-Let","Stamp Number",G64)</f>
        <v>#REF!</v>
      </c>
      <c r="AL64" s="8" t="e">
        <f>GETPIVOTDATA("Count of PT / MT Final",'10% PVT'!$A$3,"Joint Type","O-Let","Stamp Number",G64)</f>
        <v>#REF!</v>
      </c>
      <c r="AM64" s="78" t="e">
        <f t="shared" si="51"/>
        <v>#REF!</v>
      </c>
      <c r="AN64" s="87" t="e">
        <f>GETPIVOTDATA("Count of Weld Number",'20% PVT'!$A$3,"Joint Type","BW","Stamp Number",G64)</f>
        <v>#REF!</v>
      </c>
      <c r="AO64" s="8" t="e">
        <f>GETPIVOTDATA("Count of RT DATE",'20% PVT'!$A$3,"Joint Type","BW","Stamp Number",G64)</f>
        <v>#REF!</v>
      </c>
      <c r="AP64" s="8" t="e">
        <f>GETPIVOTDATA("Count of RT Rejected",'20% PVT'!$A$3,"Joint Type","BW","Stamp Number",G64)</f>
        <v>#REF!</v>
      </c>
      <c r="AQ64" s="4" t="e">
        <f t="shared" si="56"/>
        <v>#REF!</v>
      </c>
      <c r="AR64" s="8" t="e">
        <f>GETPIVOTDATA("Count of Brinnel Complete",'20% PVT'!$A$3,"Joint Type","BW","Stamp Number",G64)</f>
        <v>#REF!</v>
      </c>
      <c r="AS64" s="4" t="e">
        <f t="shared" si="19"/>
        <v>#REF!</v>
      </c>
      <c r="AT64" s="8" t="e">
        <f>GETPIVOTDATA("Count of Weld Number",'20% PVT'!$A$3,"Joint Type","SW","Stamp Number",G64)</f>
        <v>#REF!</v>
      </c>
      <c r="AU64" s="8" t="e">
        <f>GETPIVOTDATA("Count of RT DATE",'20% PVT'!$A$3,"Joint Type","SW","Stamp Number",G64)</f>
        <v>#REF!</v>
      </c>
      <c r="AV64" s="8" t="e">
        <f>GETPIVOTDATA("Count of RT Rejected",'20% PVT'!$A$3,"Joint Type","SW","Stamp Number",G64)</f>
        <v>#REF!</v>
      </c>
      <c r="AW64" s="4" t="e">
        <f t="shared" si="57"/>
        <v>#REF!</v>
      </c>
      <c r="AX64" s="8" t="e">
        <f>GETPIVOTDATA("Count of PT / MT Final",'20% PVT'!$A$3,"Joint Type","SW","Stamp Number",G64)</f>
        <v>#REF!</v>
      </c>
      <c r="AY64" s="4" t="e">
        <f t="shared" si="20"/>
        <v>#REF!</v>
      </c>
      <c r="AZ64" s="8" t="e">
        <f>GETPIVOTDATA("Count of Brinnel Complete",'20% PVT'!$A$3,"Joint Type","SW","Stamp Number",G64)</f>
        <v>#REF!</v>
      </c>
      <c r="BA64" s="4" t="e">
        <f t="shared" si="21"/>
        <v>#REF!</v>
      </c>
      <c r="BB64" s="8" t="e">
        <f>GETPIVOTDATA("Count of Weld Number",'20% PVT'!$A$3,"Joint Type","O-Let","Stamp Number",G64)</f>
        <v>#REF!</v>
      </c>
      <c r="BC64" s="8" t="e">
        <f>GETPIVOTDATA("Count of PT / MT Final",'20% PVT'!$A$3,"Joint Type","O-Let","Stamp Number",G64)</f>
        <v>#REF!</v>
      </c>
      <c r="BD64" s="4" t="e">
        <f t="shared" si="22"/>
        <v>#REF!</v>
      </c>
      <c r="BE64" s="8" t="e">
        <f>GETPIVOTDATA("Count of Weld Number",'20% PVT'!$A$3,"Joint Type","Fillet","Stamp Number",G64)</f>
        <v>#REF!</v>
      </c>
      <c r="BF64" s="8" t="e">
        <f>GETPIVOTDATA("Count of PT / MT Final",'20% PVT'!$A$3,"Joint Type","Fillet","Stamp Number",G64)</f>
        <v>#REF!</v>
      </c>
      <c r="BG64" s="78" t="e">
        <f t="shared" si="23"/>
        <v>#REF!</v>
      </c>
      <c r="BH64" s="87" t="e">
        <f>GETPIVOTDATA("Count of Weld Number",'25% PVT'!$A$3,"Joint Type","BW","Stamp Number",G64)</f>
        <v>#REF!</v>
      </c>
      <c r="BI64" s="8" t="e">
        <f>GETPIVOTDATA("Count of RT DATE",'25% PVT'!$A$3,"Joint Type","BW","Stamp Number",G64)</f>
        <v>#REF!</v>
      </c>
      <c r="BJ64" s="8" t="e">
        <f>GETPIVOTDATA("Count of RT Rejected",'25% PVT'!$A$3,"Joint Type","BW","Stamp Number",G64)</f>
        <v>#REF!</v>
      </c>
      <c r="BK64" s="11" t="e">
        <f t="shared" si="58"/>
        <v>#REF!</v>
      </c>
      <c r="BL64" s="8" t="e">
        <f>GETPIVOTDATA("Count of Brinnel Complete",'25% PVT'!$A$3,"Joint Type","BW","Stamp Number",G64)</f>
        <v>#REF!</v>
      </c>
      <c r="BM64" s="11" t="e">
        <f t="shared" si="41"/>
        <v>#REF!</v>
      </c>
      <c r="BN64" s="8" t="e">
        <f>GETPIVOTDATA("Count of Weld Number",'25% PVT'!$A$3,"Joint Type","SW","Stamp Number",G64)</f>
        <v>#REF!</v>
      </c>
      <c r="BO64" s="8" t="e">
        <f>GETPIVOTDATA("Count of RT DATE",'25% PVT'!$A$3,"Joint Type","SW","Stamp Number",G64)</f>
        <v>#REF!</v>
      </c>
      <c r="BP64" s="8" t="e">
        <f>GETPIVOTDATA("Count of RT Rejected",'25% PVT'!$A$3,"Joint Type","SW","Stamp Number",G64)</f>
        <v>#REF!</v>
      </c>
      <c r="BQ64" s="11" t="e">
        <f t="shared" si="59"/>
        <v>#REF!</v>
      </c>
      <c r="BR64" s="8" t="e">
        <f>GETPIVOTDATA("Count of PT / MT Final",'25% PVT'!$A$3,"Joint Type","SW","Stamp Number",G64)</f>
        <v>#REF!</v>
      </c>
      <c r="BS64" s="11" t="e">
        <f t="shared" si="47"/>
        <v>#REF!</v>
      </c>
      <c r="BT64" s="8" t="e">
        <f>GETPIVOTDATA("Count of Brinnel Complete",'25% PVT'!$A$3,"Joint Type","SW","Stamp Number",G64)</f>
        <v>#REF!</v>
      </c>
      <c r="BU64" s="11" t="e">
        <f t="shared" si="25"/>
        <v>#REF!</v>
      </c>
      <c r="BV64" s="8" t="e">
        <f>GETPIVOTDATA("Count of Weld Number",'25% PVT'!$A$3,"Joint Type","O-Let","Stamp Number",G64)</f>
        <v>#REF!</v>
      </c>
      <c r="BW64" s="8" t="e">
        <f>GETPIVOTDATA("Count of PT / MT Final",'25% PVT'!$A$3,"Joint Type","O-Let","Stamp Number",G64)</f>
        <v>#REF!</v>
      </c>
      <c r="BX64" s="11" t="e">
        <f t="shared" si="26"/>
        <v>#REF!</v>
      </c>
      <c r="BY64" s="8" t="e">
        <f>GETPIVOTDATA("Count of Weld Number",'25% PVT'!$A$3,"Joint Type","Fillet","Stamp Number",G64)</f>
        <v>#REF!</v>
      </c>
      <c r="BZ64" s="8" t="e">
        <f>GETPIVOTDATA("Count of PT / MT Final",'25% PVT'!$A$3,"Joint Type","Fillet","Stamp Number",G64)</f>
        <v>#REF!</v>
      </c>
      <c r="CA64" s="10" t="e">
        <f t="shared" si="27"/>
        <v>#REF!</v>
      </c>
      <c r="CB64" s="87" t="e">
        <f>GETPIVOTDATA("Count of Weld Number",'50% PVT'!$A$3,"Joint Type","BW","Stamp Number",G64)</f>
        <v>#REF!</v>
      </c>
      <c r="CC64" s="8" t="e">
        <f>GETPIVOTDATA("Count of RT DATE",'50% PVT'!$A$3,"Joint Type","BW","Stamp Number",G64)</f>
        <v>#REF!</v>
      </c>
      <c r="CD64" s="8" t="e">
        <f>GETPIVOTDATA("Count of RT Rejected",'50% PVT'!$A$3,"Joint Type","BW","Stamp Number",G64)</f>
        <v>#REF!</v>
      </c>
      <c r="CE64" s="11" t="e">
        <f t="shared" si="60"/>
        <v>#REF!</v>
      </c>
      <c r="CF64" s="8" t="e">
        <f>GETPIVOTDATA("Count of Brinnel Complete",'50% PVT'!$A$3,"Joint Type","BW","Stamp Number",G64)</f>
        <v>#REF!</v>
      </c>
      <c r="CG64" s="8" t="e">
        <f t="shared" si="28"/>
        <v>#REF!</v>
      </c>
      <c r="CH64" s="8" t="e">
        <f>GETPIVOTDATA("Count of Weld Number",'50% PVT'!$A$3,"Joint Type","SW","Stamp Number",G64)</f>
        <v>#REF!</v>
      </c>
      <c r="CI64" s="8" t="e">
        <f>GETPIVOTDATA("Count of RT DATE",'50% PVT'!$A$3,"Joint Type","SW","Stamp Number",G64)</f>
        <v>#REF!</v>
      </c>
      <c r="CJ64" s="8" t="e">
        <f>GETPIVOTDATA("Count of RT Rejected",'50% PVT'!$A$3,"Joint Type","SW","Stamp Number",G64)</f>
        <v>#REF!</v>
      </c>
      <c r="CK64" s="11" t="e">
        <f t="shared" si="61"/>
        <v>#REF!</v>
      </c>
      <c r="CL64" s="8" t="e">
        <f>GETPIVOTDATA("Count of PT / MT Final",'50% PVT'!$A$3,"Joint Type","SW","Stamp Number",G64)</f>
        <v>#REF!</v>
      </c>
      <c r="CM64" s="8" t="e">
        <f t="shared" si="29"/>
        <v>#REF!</v>
      </c>
      <c r="CN64" s="8" t="e">
        <f>GETPIVOTDATA("Count of Brinnel Complete",'50% PVT'!$A$3,"Joint Type","SW","Stamp Number",G64)</f>
        <v>#REF!</v>
      </c>
      <c r="CO64" s="8" t="e">
        <f t="shared" si="30"/>
        <v>#REF!</v>
      </c>
      <c r="CP64" s="8" t="e">
        <f>GETPIVOTDATA("Count of Weld Number",'50% PVT'!$A$3,"Joint Type","O-Let","Stamp Number",G64)</f>
        <v>#REF!</v>
      </c>
      <c r="CQ64" s="8" t="e">
        <f>GETPIVOTDATA("Count of PT / MT Final",'50% PVT'!$A$3,"Joint Type","O-Let","Stamp Number",G64)</f>
        <v>#REF!</v>
      </c>
      <c r="CR64" s="4" t="e">
        <f t="shared" si="31"/>
        <v>#REF!</v>
      </c>
      <c r="CS64" s="8" t="e">
        <f>GETPIVOTDATA("Count of Weld Number",'50% PVT'!$A$3,"Joint Type","Fillet","Stamp Number",G64)</f>
        <v>#REF!</v>
      </c>
      <c r="CT64" s="8" t="e">
        <f>GETPIVOTDATA("Count of PT / MT Final",'50% PVT'!$A$3,"Joint Type","Fillet","Stamp Number",G64)</f>
        <v>#REF!</v>
      </c>
      <c r="CU64" s="78" t="e">
        <f t="shared" si="32"/>
        <v>#REF!</v>
      </c>
      <c r="CV64" s="87" t="e">
        <f>GETPIVOTDATA("Count of Weld Number",'100% PVT'!$A$3,"Joint Type","BW","Stamp Number",G64)</f>
        <v>#REF!</v>
      </c>
      <c r="CW64" s="8" t="e">
        <f>GETPIVOTDATA("Count of RT DATE",'100% PVT'!$A$3,"Joint Type","BW","Stamp Number",G64)</f>
        <v>#REF!</v>
      </c>
      <c r="CX64" s="8" t="e">
        <f>GETPIVOTDATA("Count of RT Rejected",'100% PVT'!$A$3,"Joint Type","BW","Stamp Number",G64)</f>
        <v>#REF!</v>
      </c>
      <c r="CY64" s="11" t="e">
        <f t="shared" si="62"/>
        <v>#REF!</v>
      </c>
      <c r="CZ64" s="8" t="e">
        <f>GETPIVOTDATA("Count of Brinnel Complete",'100% PVT'!$A$3,"Joint Type","BW","Stamp Number",G64)</f>
        <v>#REF!</v>
      </c>
      <c r="DA64" s="11" t="e">
        <f t="shared" si="42"/>
        <v>#REF!</v>
      </c>
      <c r="DB64" s="8" t="e">
        <f>GETPIVOTDATA("Count of Weld Number",'100% PVT'!$A$3,"Joint Type","SW","Stamp Number",G64)</f>
        <v>#REF!</v>
      </c>
      <c r="DC64" s="8" t="e">
        <f>GETPIVOTDATA("Count of RT DATE",'100% PVT'!$A$3,"Joint Type","SW","Stamp Number",G64)</f>
        <v>#REF!</v>
      </c>
      <c r="DD64" s="8" t="e">
        <f>GETPIVOTDATA("Count of RT Rejected",'100% PVT'!$A$3,"Joint Type","SW","Stamp Number",G64)</f>
        <v>#REF!</v>
      </c>
      <c r="DE64" s="11" t="e">
        <f t="shared" si="63"/>
        <v>#REF!</v>
      </c>
      <c r="DF64" s="8" t="e">
        <f>GETPIVOTDATA("Count of PT / MT Final",'100% PVT'!$A$3,"Joint Type","SW","Stamp Number",G64)</f>
        <v>#REF!</v>
      </c>
      <c r="DG64" s="11" t="e">
        <f t="shared" si="43"/>
        <v>#REF!</v>
      </c>
      <c r="DH64" s="8" t="e">
        <f>GETPIVOTDATA("Count of Brinnel Complete",'100% PVT'!$A$3,"Joint Type","SW","Stamp Number",G64)</f>
        <v>#REF!</v>
      </c>
      <c r="DI64" s="11" t="e">
        <f t="shared" si="44"/>
        <v>#REF!</v>
      </c>
      <c r="DJ64" s="8" t="e">
        <f>GETPIVOTDATA("Count of Weld Number",'100% PVT'!$A$3,"Joint Type","O-Let","Stamp Number",G64)</f>
        <v>#REF!</v>
      </c>
      <c r="DK64" s="8" t="e">
        <f>GETPIVOTDATA("Count of PT / MT Final",'100% PVT'!$A$3,"Joint Type","O-Let","Stamp Number",G64)</f>
        <v>#REF!</v>
      </c>
      <c r="DL64" s="11" t="e">
        <f t="shared" si="45"/>
        <v>#REF!</v>
      </c>
      <c r="DM64" s="8" t="e">
        <f>GETPIVOTDATA("Count of Weld Number",'100% PVT'!$A$3,"Joint Type","Fillet","Stamp Number",G64)</f>
        <v>#REF!</v>
      </c>
      <c r="DN64" s="8" t="e">
        <f>GETPIVOTDATA("Count of PT / MT Final",'100% PVT'!$A$3,"Joint Type","Fillet","Stamp Number",G64)</f>
        <v>#REF!</v>
      </c>
      <c r="DO64" s="10" t="e">
        <f t="shared" si="46"/>
        <v>#REF!</v>
      </c>
      <c r="DP64" s="124"/>
      <c r="DQ64" s="124"/>
      <c r="DR64" s="124"/>
      <c r="DS64" s="124"/>
      <c r="DT64" s="124"/>
      <c r="DU64" s="124"/>
      <c r="DV64" s="124"/>
      <c r="DW64" s="124"/>
      <c r="DX64" s="124"/>
      <c r="DY64" s="124"/>
      <c r="DZ64" s="124"/>
      <c r="EA64" s="124"/>
      <c r="EB64" s="124"/>
      <c r="EC64" s="124"/>
      <c r="ED64" s="124"/>
      <c r="EE64" s="124"/>
      <c r="EF64" s="124"/>
      <c r="EG64" s="124"/>
      <c r="EH64" s="124"/>
      <c r="EI64" s="124"/>
      <c r="EJ64" s="124"/>
      <c r="EK64" s="124"/>
      <c r="EL64" s="124"/>
      <c r="EM64" s="124"/>
      <c r="EN64" s="124"/>
      <c r="EO64" s="124"/>
      <c r="EP64" s="124"/>
      <c r="EQ64" s="124"/>
    </row>
    <row r="65" spans="1:147" s="48" customFormat="1" ht="12.75" hidden="1" customHeight="1">
      <c r="A65" s="124"/>
      <c r="B65" s="5" t="s">
        <v>32</v>
      </c>
      <c r="C65" s="6"/>
      <c r="D65" s="1" t="str">
        <f t="shared" si="48"/>
        <v>Yes</v>
      </c>
      <c r="E65" s="6"/>
      <c r="F65" s="42">
        <f>'WELDER ROSTER'!H7</f>
        <v>0</v>
      </c>
      <c r="G65" s="99">
        <f>'WELDER ROSTER'!I7</f>
        <v>0</v>
      </c>
      <c r="H65" s="9" t="e">
        <f>GETPIVOTDATA("Count of Weld Number",'5% PVT'!$A$3,"Joint Type","BW","Stamp Number",G65)</f>
        <v>#REF!</v>
      </c>
      <c r="I65" s="8" t="e">
        <f>GETPIVOTDATA("Count of RT DATE",'5% PVT'!$A$4,"Joint Type","BW","Stamp Number",G65)</f>
        <v>#REF!</v>
      </c>
      <c r="J65" s="8" t="e">
        <f>GETPIVOTDATA("Count of RT Rejected",'5% PVT'!$A$4,"Joint Type","BW","Stamp Number",G65)</f>
        <v>#REF!</v>
      </c>
      <c r="K65" s="11" t="e">
        <f t="shared" si="52"/>
        <v>#REF!</v>
      </c>
      <c r="L65" s="8" t="e">
        <f>GETPIVOTDATA("Count of Weld Number",'5% PVT'!$A$3,"Joint Type","Fillet","Stamp Number",G65)</f>
        <v>#REF!</v>
      </c>
      <c r="M65" s="8" t="e">
        <f>GETPIVOTDATA("Count of PT / MT Final",'5% PVT'!$A$3,"Joint Type","Fillet","Stamp Number",G65)</f>
        <v>#REF!</v>
      </c>
      <c r="N65" s="11" t="e">
        <f t="shared" si="38"/>
        <v>#REF!</v>
      </c>
      <c r="O65" s="8" t="e">
        <f>GETPIVOTDATA("Count of Weld Number",'5% PVT'!$A$4,"Joint Type","SW","Stamp Number",G65)</f>
        <v>#REF!</v>
      </c>
      <c r="P65" s="8" t="e">
        <f>GETPIVOTDATA("Count of RT DATE",'5% PVT'!$A$4,"Joint Type","SW","Stamp Number",G65)</f>
        <v>#REF!</v>
      </c>
      <c r="Q65" s="8" t="e">
        <f>GETPIVOTDATA("Count of RT Rejected",'5% PVT'!$A$4,"Joint Type","O-Let","Stamp Number",G65)</f>
        <v>#REF!</v>
      </c>
      <c r="R65" s="11" t="e">
        <f t="shared" si="53"/>
        <v>#REF!</v>
      </c>
      <c r="S65" s="8" t="e">
        <f>GETPIVOTDATA("Count of PT / MT Final",'5% PVT'!$A$3,"Joint Type","SW","Stamp Number",G65)</f>
        <v>#REF!</v>
      </c>
      <c r="T65" s="11" t="e">
        <f t="shared" si="39"/>
        <v>#REF!</v>
      </c>
      <c r="U65" s="8" t="e">
        <f>GETPIVOTDATA("Count of Weld Number",'5% PVT'!$A$3,"Joint Type","O-Let","Stamp Number",G65)</f>
        <v>#REF!</v>
      </c>
      <c r="V65" s="8" t="e">
        <f>GETPIVOTDATA("Count of PT / MT Final",'5% PVT'!$A$3,"Joint Type","O-Let","Stamp Number",G65)</f>
        <v>#REF!</v>
      </c>
      <c r="W65" s="10" t="e">
        <f t="shared" si="40"/>
        <v>#REF!</v>
      </c>
      <c r="X65" s="87" t="e">
        <f>GETPIVOTDATA("Count of Weld Number",'10% PVT'!$A$3,"Joint Type","BW","Stamp Number",G65)</f>
        <v>#REF!</v>
      </c>
      <c r="Y65" s="8" t="e">
        <f>GETPIVOTDATA("Count of RT DATE",'10% PVT'!$A$3,"Joint Type","BW","Stamp Number",G65)</f>
        <v>#REF!</v>
      </c>
      <c r="Z65" s="8" t="e">
        <f>GETPIVOTDATA("Count of RT Rejected",'10% PVT'!$A$3,"Joint Type","BW","Stamp Number",G65)</f>
        <v>#REF!</v>
      </c>
      <c r="AA65" s="4" t="e">
        <f t="shared" si="54"/>
        <v>#REF!</v>
      </c>
      <c r="AB65" s="8" t="e">
        <f>GETPIVOTDATA("Count of Weld Number",'10% PVT'!$A$3,"Joint Type","Fillet","Stamp Number",G65)</f>
        <v>#REF!</v>
      </c>
      <c r="AC65" s="8" t="e">
        <f>GETPIVOTDATA("Count of PT / MT Final",'10% PVT'!$A$3,"Joint Type","Fillet","Stamp Number",G65)</f>
        <v>#REF!</v>
      </c>
      <c r="AD65" s="4" t="e">
        <f t="shared" si="49"/>
        <v>#REF!</v>
      </c>
      <c r="AE65" s="8" t="e">
        <f>GETPIVOTDATA("Count of Weld Number",'10% PVT'!$A$4,"Joint Type","SW","Stamp Number",G65)</f>
        <v>#REF!</v>
      </c>
      <c r="AF65" s="8" t="e">
        <f>GETPIVOTDATA("Count of RT DATE",'10% PVT'!$A$3,"Joint Type","SW","Stamp Number",G65)</f>
        <v>#REF!</v>
      </c>
      <c r="AG65" s="8" t="e">
        <f>GETPIVOTDATA("Count of RT Rejected",'10% PVT'!$A$3,"Joint Type","SW","Stamp Number",G65)</f>
        <v>#REF!</v>
      </c>
      <c r="AH65" s="4" t="e">
        <f t="shared" si="55"/>
        <v>#REF!</v>
      </c>
      <c r="AI65" s="8" t="e">
        <f>GETPIVOTDATA("Count of PT / MT Final",'10% PVT'!$A$3,"Joint Type","SW","Stamp Number",G65)</f>
        <v>#REF!</v>
      </c>
      <c r="AJ65" s="4" t="e">
        <f t="shared" si="50"/>
        <v>#REF!</v>
      </c>
      <c r="AK65" s="8" t="e">
        <f>GETPIVOTDATA("Count of Weld Number",'10% PVT'!$A$3,"Joint Type","O-Let","Stamp Number",G65)</f>
        <v>#REF!</v>
      </c>
      <c r="AL65" s="8" t="e">
        <f>GETPIVOTDATA("Count of PT / MT Final",'10% PVT'!$A$3,"Joint Type","O-Let","Stamp Number",G65)</f>
        <v>#REF!</v>
      </c>
      <c r="AM65" s="78" t="e">
        <f t="shared" si="51"/>
        <v>#REF!</v>
      </c>
      <c r="AN65" s="87" t="e">
        <f>GETPIVOTDATA("Count of Weld Number",'20% PVT'!$A$3,"Joint Type","BW","Stamp Number",G65)</f>
        <v>#REF!</v>
      </c>
      <c r="AO65" s="8" t="e">
        <f>GETPIVOTDATA("Count of RT DATE",'20% PVT'!$A$3,"Joint Type","BW","Stamp Number",G65)</f>
        <v>#REF!</v>
      </c>
      <c r="AP65" s="8" t="e">
        <f>GETPIVOTDATA("Count of RT Rejected",'20% PVT'!$A$3,"Joint Type","BW","Stamp Number",G65)</f>
        <v>#REF!</v>
      </c>
      <c r="AQ65" s="4" t="e">
        <f t="shared" si="56"/>
        <v>#REF!</v>
      </c>
      <c r="AR65" s="8" t="e">
        <f>GETPIVOTDATA("Count of Brinnel Complete",'20% PVT'!$A$3,"Joint Type","BW","Stamp Number",G65)</f>
        <v>#REF!</v>
      </c>
      <c r="AS65" s="4" t="e">
        <f t="shared" si="19"/>
        <v>#REF!</v>
      </c>
      <c r="AT65" s="8" t="e">
        <f>GETPIVOTDATA("Count of Weld Number",'20% PVT'!$A$3,"Joint Type","SW","Stamp Number",G65)</f>
        <v>#REF!</v>
      </c>
      <c r="AU65" s="8" t="e">
        <f>GETPIVOTDATA("Count of RT DATE",'20% PVT'!$A$3,"Joint Type","SW","Stamp Number",G65)</f>
        <v>#REF!</v>
      </c>
      <c r="AV65" s="8" t="e">
        <f>GETPIVOTDATA("Count of RT Rejected",'20% PVT'!$A$3,"Joint Type","SW","Stamp Number",G65)</f>
        <v>#REF!</v>
      </c>
      <c r="AW65" s="4" t="e">
        <f t="shared" si="57"/>
        <v>#REF!</v>
      </c>
      <c r="AX65" s="8" t="e">
        <f>GETPIVOTDATA("Count of PT / MT Final",'20% PVT'!$A$3,"Joint Type","SW","Stamp Number",G65)</f>
        <v>#REF!</v>
      </c>
      <c r="AY65" s="4" t="e">
        <f t="shared" si="20"/>
        <v>#REF!</v>
      </c>
      <c r="AZ65" s="8" t="e">
        <f>GETPIVOTDATA("Count of Brinnel Complete",'20% PVT'!$A$3,"Joint Type","SW","Stamp Number",G65)</f>
        <v>#REF!</v>
      </c>
      <c r="BA65" s="4" t="e">
        <f t="shared" si="21"/>
        <v>#REF!</v>
      </c>
      <c r="BB65" s="8" t="e">
        <f>GETPIVOTDATA("Count of Weld Number",'20% PVT'!$A$3,"Joint Type","O-Let","Stamp Number",G65)</f>
        <v>#REF!</v>
      </c>
      <c r="BC65" s="8" t="e">
        <f>GETPIVOTDATA("Count of PT / MT Final",'20% PVT'!$A$3,"Joint Type","O-Let","Stamp Number",G65)</f>
        <v>#REF!</v>
      </c>
      <c r="BD65" s="4" t="e">
        <f t="shared" si="22"/>
        <v>#REF!</v>
      </c>
      <c r="BE65" s="8" t="e">
        <f>GETPIVOTDATA("Count of Weld Number",'20% PVT'!$A$3,"Joint Type","Fillet","Stamp Number",G65)</f>
        <v>#REF!</v>
      </c>
      <c r="BF65" s="8" t="e">
        <f>GETPIVOTDATA("Count of PT / MT Final",'20% PVT'!$A$3,"Joint Type","Fillet","Stamp Number",G65)</f>
        <v>#REF!</v>
      </c>
      <c r="BG65" s="78" t="e">
        <f t="shared" si="23"/>
        <v>#REF!</v>
      </c>
      <c r="BH65" s="87" t="e">
        <f>GETPIVOTDATA("Count of Weld Number",'25% PVT'!$A$3,"Joint Type","BW","Stamp Number",G65)</f>
        <v>#REF!</v>
      </c>
      <c r="BI65" s="8" t="e">
        <f>GETPIVOTDATA("Count of RT DATE",'25% PVT'!$A$3,"Joint Type","BW","Stamp Number",G65)</f>
        <v>#REF!</v>
      </c>
      <c r="BJ65" s="8" t="e">
        <f>GETPIVOTDATA("Count of RT Rejected",'25% PVT'!$A$3,"Joint Type","BW","Stamp Number",G65)</f>
        <v>#REF!</v>
      </c>
      <c r="BK65" s="11" t="e">
        <f t="shared" si="58"/>
        <v>#REF!</v>
      </c>
      <c r="BL65" s="8" t="e">
        <f>GETPIVOTDATA("Count of Brinnel Complete",'25% PVT'!$A$3,"Joint Type","BW","Stamp Number",G65)</f>
        <v>#REF!</v>
      </c>
      <c r="BM65" s="11" t="e">
        <f t="shared" si="41"/>
        <v>#REF!</v>
      </c>
      <c r="BN65" s="8" t="e">
        <f>GETPIVOTDATA("Count of Weld Number",'25% PVT'!$A$3,"Joint Type","SW","Stamp Number",G65)</f>
        <v>#REF!</v>
      </c>
      <c r="BO65" s="8" t="e">
        <f>GETPIVOTDATA("Count of RT DATE",'25% PVT'!$A$3,"Joint Type","SW","Stamp Number",G65)</f>
        <v>#REF!</v>
      </c>
      <c r="BP65" s="8" t="e">
        <f>GETPIVOTDATA("Count of RT Rejected",'25% PVT'!$A$3,"Joint Type","SW","Stamp Number",G65)</f>
        <v>#REF!</v>
      </c>
      <c r="BQ65" s="11" t="e">
        <f t="shared" si="59"/>
        <v>#REF!</v>
      </c>
      <c r="BR65" s="8" t="e">
        <f>GETPIVOTDATA("Count of PT / MT Final",'25% PVT'!$A$3,"Joint Type","SW","Stamp Number",G65)</f>
        <v>#REF!</v>
      </c>
      <c r="BS65" s="11" t="e">
        <f t="shared" si="47"/>
        <v>#REF!</v>
      </c>
      <c r="BT65" s="8" t="e">
        <f>GETPIVOTDATA("Count of Brinnel Complete",'25% PVT'!$A$3,"Joint Type","SW","Stamp Number",G65)</f>
        <v>#REF!</v>
      </c>
      <c r="BU65" s="11" t="e">
        <f t="shared" si="25"/>
        <v>#REF!</v>
      </c>
      <c r="BV65" s="8" t="e">
        <f>GETPIVOTDATA("Count of Weld Number",'25% PVT'!$A$3,"Joint Type","O-Let","Stamp Number",G65)</f>
        <v>#REF!</v>
      </c>
      <c r="BW65" s="8" t="e">
        <f>GETPIVOTDATA("Count of PT / MT Final",'25% PVT'!$A$3,"Joint Type","O-Let","Stamp Number",G65)</f>
        <v>#REF!</v>
      </c>
      <c r="BX65" s="11" t="e">
        <f t="shared" si="26"/>
        <v>#REF!</v>
      </c>
      <c r="BY65" s="8" t="e">
        <f>GETPIVOTDATA("Count of Weld Number",'25% PVT'!$A$3,"Joint Type","Fillet","Stamp Number",G65)</f>
        <v>#REF!</v>
      </c>
      <c r="BZ65" s="8" t="e">
        <f>GETPIVOTDATA("Count of PT / MT Final",'25% PVT'!$A$3,"Joint Type","Fillet","Stamp Number",G65)</f>
        <v>#REF!</v>
      </c>
      <c r="CA65" s="10" t="e">
        <f t="shared" si="27"/>
        <v>#REF!</v>
      </c>
      <c r="CB65" s="87" t="e">
        <f>GETPIVOTDATA("Count of Weld Number",'50% PVT'!$A$3,"Joint Type","BW","Stamp Number",G65)</f>
        <v>#REF!</v>
      </c>
      <c r="CC65" s="8" t="e">
        <f>GETPIVOTDATA("Count of RT DATE",'50% PVT'!$A$3,"Joint Type","BW","Stamp Number",G65)</f>
        <v>#REF!</v>
      </c>
      <c r="CD65" s="8" t="e">
        <f>GETPIVOTDATA("Count of RT Rejected",'50% PVT'!$A$3,"Joint Type","BW","Stamp Number",G65)</f>
        <v>#REF!</v>
      </c>
      <c r="CE65" s="11" t="e">
        <f t="shared" si="60"/>
        <v>#REF!</v>
      </c>
      <c r="CF65" s="8" t="e">
        <f>GETPIVOTDATA("Count of Brinnel Complete",'50% PVT'!$A$3,"Joint Type","BW","Stamp Number",G65)</f>
        <v>#REF!</v>
      </c>
      <c r="CG65" s="8" t="e">
        <f t="shared" si="28"/>
        <v>#REF!</v>
      </c>
      <c r="CH65" s="8" t="e">
        <f>GETPIVOTDATA("Count of Weld Number",'50% PVT'!$A$3,"Joint Type","SW","Stamp Number",G65)</f>
        <v>#REF!</v>
      </c>
      <c r="CI65" s="8" t="e">
        <f>GETPIVOTDATA("Count of RT DATE",'50% PVT'!$A$3,"Joint Type","SW","Stamp Number",G65)</f>
        <v>#REF!</v>
      </c>
      <c r="CJ65" s="8" t="e">
        <f>GETPIVOTDATA("Count of RT Rejected",'50% PVT'!$A$3,"Joint Type","SW","Stamp Number",G65)</f>
        <v>#REF!</v>
      </c>
      <c r="CK65" s="11" t="e">
        <f t="shared" si="61"/>
        <v>#REF!</v>
      </c>
      <c r="CL65" s="8" t="e">
        <f>GETPIVOTDATA("Count of PT / MT Final",'50% PVT'!$A$3,"Joint Type","SW","Stamp Number",G65)</f>
        <v>#REF!</v>
      </c>
      <c r="CM65" s="8" t="e">
        <f t="shared" si="29"/>
        <v>#REF!</v>
      </c>
      <c r="CN65" s="8" t="e">
        <f>GETPIVOTDATA("Count of Brinnel Complete",'50% PVT'!$A$3,"Joint Type","SW","Stamp Number",G65)</f>
        <v>#REF!</v>
      </c>
      <c r="CO65" s="8" t="e">
        <f t="shared" si="30"/>
        <v>#REF!</v>
      </c>
      <c r="CP65" s="8" t="e">
        <f>GETPIVOTDATA("Count of Weld Number",'50% PVT'!$A$3,"Joint Type","O-Let","Stamp Number",G65)</f>
        <v>#REF!</v>
      </c>
      <c r="CQ65" s="8" t="e">
        <f>GETPIVOTDATA("Count of PT / MT Final",'50% PVT'!$A$3,"Joint Type","O-Let","Stamp Number",G65)</f>
        <v>#REF!</v>
      </c>
      <c r="CR65" s="4" t="e">
        <f t="shared" si="31"/>
        <v>#REF!</v>
      </c>
      <c r="CS65" s="8" t="e">
        <f>GETPIVOTDATA("Count of Weld Number",'50% PVT'!$A$3,"Joint Type","Fillet","Stamp Number",G65)</f>
        <v>#REF!</v>
      </c>
      <c r="CT65" s="8" t="e">
        <f>GETPIVOTDATA("Count of PT / MT Final",'50% PVT'!$A$3,"Joint Type","Fillet","Stamp Number",G65)</f>
        <v>#REF!</v>
      </c>
      <c r="CU65" s="78" t="e">
        <f t="shared" si="32"/>
        <v>#REF!</v>
      </c>
      <c r="CV65" s="87" t="e">
        <f>GETPIVOTDATA("Count of Weld Number",'100% PVT'!$A$3,"Joint Type","BW","Stamp Number",G65)</f>
        <v>#REF!</v>
      </c>
      <c r="CW65" s="8" t="e">
        <f>GETPIVOTDATA("Count of RT DATE",'100% PVT'!$A$3,"Joint Type","BW","Stamp Number",G65)</f>
        <v>#REF!</v>
      </c>
      <c r="CX65" s="8" t="e">
        <f>GETPIVOTDATA("Count of RT Rejected",'100% PVT'!$A$3,"Joint Type","BW","Stamp Number",G65)</f>
        <v>#REF!</v>
      </c>
      <c r="CY65" s="11" t="e">
        <f t="shared" si="62"/>
        <v>#REF!</v>
      </c>
      <c r="CZ65" s="8" t="e">
        <f>GETPIVOTDATA("Count of Brinnel Complete",'100% PVT'!$A$3,"Joint Type","BW","Stamp Number",G65)</f>
        <v>#REF!</v>
      </c>
      <c r="DA65" s="11" t="e">
        <f t="shared" si="42"/>
        <v>#REF!</v>
      </c>
      <c r="DB65" s="8" t="e">
        <f>GETPIVOTDATA("Count of Weld Number",'100% PVT'!$A$3,"Joint Type","SW","Stamp Number",G65)</f>
        <v>#REF!</v>
      </c>
      <c r="DC65" s="8" t="e">
        <f>GETPIVOTDATA("Count of RT DATE",'100% PVT'!$A$3,"Joint Type","SW","Stamp Number",G65)</f>
        <v>#REF!</v>
      </c>
      <c r="DD65" s="8" t="e">
        <f>GETPIVOTDATA("Count of RT Rejected",'100% PVT'!$A$3,"Joint Type","SW","Stamp Number",G65)</f>
        <v>#REF!</v>
      </c>
      <c r="DE65" s="11" t="e">
        <f t="shared" si="63"/>
        <v>#REF!</v>
      </c>
      <c r="DF65" s="8" t="e">
        <f>GETPIVOTDATA("Count of PT / MT Final",'100% PVT'!$A$3,"Joint Type","SW","Stamp Number",G65)</f>
        <v>#REF!</v>
      </c>
      <c r="DG65" s="11" t="e">
        <f t="shared" si="43"/>
        <v>#REF!</v>
      </c>
      <c r="DH65" s="8" t="e">
        <f>GETPIVOTDATA("Count of Brinnel Complete",'100% PVT'!$A$3,"Joint Type","SW","Stamp Number",G65)</f>
        <v>#REF!</v>
      </c>
      <c r="DI65" s="11" t="e">
        <f t="shared" si="44"/>
        <v>#REF!</v>
      </c>
      <c r="DJ65" s="8" t="e">
        <f>GETPIVOTDATA("Count of Weld Number",'100% PVT'!$A$3,"Joint Type","O-Let","Stamp Number",G65)</f>
        <v>#REF!</v>
      </c>
      <c r="DK65" s="8" t="e">
        <f>GETPIVOTDATA("Count of PT / MT Final",'100% PVT'!$A$3,"Joint Type","O-Let","Stamp Number",G65)</f>
        <v>#REF!</v>
      </c>
      <c r="DL65" s="11" t="e">
        <f t="shared" si="45"/>
        <v>#REF!</v>
      </c>
      <c r="DM65" s="8" t="e">
        <f>GETPIVOTDATA("Count of Weld Number",'100% PVT'!$A$3,"Joint Type","Fillet","Stamp Number",G65)</f>
        <v>#REF!</v>
      </c>
      <c r="DN65" s="8" t="e">
        <f>GETPIVOTDATA("Count of PT / MT Final",'100% PVT'!$A$3,"Joint Type","Fillet","Stamp Number",G65)</f>
        <v>#REF!</v>
      </c>
      <c r="DO65" s="10" t="e">
        <f t="shared" si="46"/>
        <v>#REF!</v>
      </c>
      <c r="DP65" s="124"/>
      <c r="DQ65" s="124"/>
      <c r="DR65" s="124"/>
      <c r="DS65" s="124"/>
      <c r="DT65" s="124"/>
      <c r="DU65" s="124"/>
      <c r="DV65" s="124"/>
      <c r="DW65" s="124"/>
      <c r="DX65" s="124"/>
      <c r="DY65" s="124"/>
      <c r="DZ65" s="124"/>
      <c r="EA65" s="124"/>
      <c r="EB65" s="124"/>
      <c r="EC65" s="124"/>
      <c r="ED65" s="124"/>
      <c r="EE65" s="124"/>
      <c r="EF65" s="124"/>
      <c r="EG65" s="124"/>
      <c r="EH65" s="124"/>
      <c r="EI65" s="124"/>
      <c r="EJ65" s="124"/>
      <c r="EK65" s="124"/>
      <c r="EL65" s="124"/>
      <c r="EM65" s="124"/>
      <c r="EN65" s="124"/>
      <c r="EO65" s="124"/>
      <c r="EP65" s="124"/>
      <c r="EQ65" s="124"/>
    </row>
    <row r="66" spans="1:147" s="48" customFormat="1" ht="12.75" hidden="1" customHeight="1">
      <c r="A66" s="124"/>
      <c r="B66" s="5" t="s">
        <v>31</v>
      </c>
      <c r="C66" s="6"/>
      <c r="D66" s="1" t="str">
        <f t="shared" si="48"/>
        <v>Yes</v>
      </c>
      <c r="E66" s="6"/>
      <c r="F66" s="42">
        <f>'WELDER ROSTER'!B13</f>
        <v>0</v>
      </c>
      <c r="G66" s="99">
        <f>'WELDER ROSTER'!C13</f>
        <v>0</v>
      </c>
      <c r="H66" s="9" t="e">
        <f>GETPIVOTDATA("Count of Weld Number",'5% PVT'!$A$3,"Joint Type","BW","Stamp Number",G66)</f>
        <v>#REF!</v>
      </c>
      <c r="I66" s="8" t="e">
        <f>GETPIVOTDATA("Count of RT DATE",'5% PVT'!$A$4,"Joint Type","BW","Stamp Number",G66)</f>
        <v>#REF!</v>
      </c>
      <c r="J66" s="8" t="e">
        <f>GETPIVOTDATA("Count of RT Rejected",'5% PVT'!$A$4,"Joint Type","BW","Stamp Number",G66)</f>
        <v>#REF!</v>
      </c>
      <c r="K66" s="11" t="e">
        <f t="shared" si="52"/>
        <v>#REF!</v>
      </c>
      <c r="L66" s="8" t="e">
        <f>GETPIVOTDATA("Count of Weld Number",'5% PVT'!$A$3,"Joint Type","Fillet","Stamp Number",G66)</f>
        <v>#REF!</v>
      </c>
      <c r="M66" s="8" t="e">
        <f>GETPIVOTDATA("Count of PT / MT Final",'5% PVT'!$A$3,"Joint Type","Fillet","Stamp Number",G66)</f>
        <v>#REF!</v>
      </c>
      <c r="N66" s="11" t="e">
        <f t="shared" si="38"/>
        <v>#REF!</v>
      </c>
      <c r="O66" s="8" t="e">
        <f>GETPIVOTDATA("Count of Weld Number",'5% PVT'!$A$4,"Joint Type","SW","Stamp Number",G66)</f>
        <v>#REF!</v>
      </c>
      <c r="P66" s="8" t="e">
        <f>GETPIVOTDATA("Count of RT DATE",'5% PVT'!$A$4,"Joint Type","SW","Stamp Number",G66)</f>
        <v>#REF!</v>
      </c>
      <c r="Q66" s="8" t="e">
        <f>GETPIVOTDATA("Count of RT Rejected",'5% PVT'!$A$4,"Joint Type","O-Let","Stamp Number",G66)</f>
        <v>#REF!</v>
      </c>
      <c r="R66" s="11" t="e">
        <f t="shared" si="53"/>
        <v>#REF!</v>
      </c>
      <c r="S66" s="8" t="e">
        <f>GETPIVOTDATA("Count of PT / MT Final",'5% PVT'!$A$3,"Joint Type","SW","Stamp Number",G66)</f>
        <v>#REF!</v>
      </c>
      <c r="T66" s="11" t="e">
        <f t="shared" si="39"/>
        <v>#REF!</v>
      </c>
      <c r="U66" s="8" t="e">
        <f>GETPIVOTDATA("Count of Weld Number",'5% PVT'!$A$3,"Joint Type","O-Let","Stamp Number",G66)</f>
        <v>#REF!</v>
      </c>
      <c r="V66" s="8" t="e">
        <f>GETPIVOTDATA("Count of PT / MT Final",'5% PVT'!$A$3,"Joint Type","O-Let","Stamp Number",G66)</f>
        <v>#REF!</v>
      </c>
      <c r="W66" s="10" t="e">
        <f t="shared" si="40"/>
        <v>#REF!</v>
      </c>
      <c r="X66" s="87" t="e">
        <f>GETPIVOTDATA("Count of Weld Number",'10% PVT'!$A$3,"Joint Type","BW","Stamp Number",G66)</f>
        <v>#REF!</v>
      </c>
      <c r="Y66" s="8" t="e">
        <f>GETPIVOTDATA("Count of RT DATE",'10% PVT'!$A$3,"Joint Type","BW","Stamp Number",G66)</f>
        <v>#REF!</v>
      </c>
      <c r="Z66" s="8" t="e">
        <f>GETPIVOTDATA("Count of RT Rejected",'10% PVT'!$A$3,"Joint Type","BW","Stamp Number",G66)</f>
        <v>#REF!</v>
      </c>
      <c r="AA66" s="4" t="e">
        <f t="shared" si="54"/>
        <v>#REF!</v>
      </c>
      <c r="AB66" s="8" t="e">
        <f>GETPIVOTDATA("Count of Weld Number",'10% PVT'!$A$3,"Joint Type","Fillet","Stamp Number",G66)</f>
        <v>#REF!</v>
      </c>
      <c r="AC66" s="8" t="e">
        <f>GETPIVOTDATA("Count of PT / MT Final",'10% PVT'!$A$3,"Joint Type","Fillet","Stamp Number",G66)</f>
        <v>#REF!</v>
      </c>
      <c r="AD66" s="4" t="e">
        <f t="shared" si="49"/>
        <v>#REF!</v>
      </c>
      <c r="AE66" s="8" t="e">
        <f>GETPIVOTDATA("Count of Weld Number",'10% PVT'!$A$4,"Joint Type","SW","Stamp Number",G66)</f>
        <v>#REF!</v>
      </c>
      <c r="AF66" s="8" t="e">
        <f>GETPIVOTDATA("Count of RT DATE",'10% PVT'!$A$3,"Joint Type","SW","Stamp Number",G66)</f>
        <v>#REF!</v>
      </c>
      <c r="AG66" s="8" t="e">
        <f>GETPIVOTDATA("Count of RT Rejected",'10% PVT'!$A$3,"Joint Type","SW","Stamp Number",G66)</f>
        <v>#REF!</v>
      </c>
      <c r="AH66" s="4" t="e">
        <f t="shared" si="55"/>
        <v>#REF!</v>
      </c>
      <c r="AI66" s="8" t="e">
        <f>GETPIVOTDATA("Count of PT / MT Final",'10% PVT'!$A$3,"Joint Type","SW","Stamp Number",G66)</f>
        <v>#REF!</v>
      </c>
      <c r="AJ66" s="4" t="e">
        <f t="shared" si="50"/>
        <v>#REF!</v>
      </c>
      <c r="AK66" s="8" t="e">
        <f>GETPIVOTDATA("Count of Weld Number",'10% PVT'!$A$3,"Joint Type","O-Let","Stamp Number",G66)</f>
        <v>#REF!</v>
      </c>
      <c r="AL66" s="8" t="e">
        <f>GETPIVOTDATA("Count of PT / MT Final",'10% PVT'!$A$3,"Joint Type","O-Let","Stamp Number",G66)</f>
        <v>#REF!</v>
      </c>
      <c r="AM66" s="78" t="e">
        <f t="shared" si="51"/>
        <v>#REF!</v>
      </c>
      <c r="AN66" s="87" t="e">
        <f>GETPIVOTDATA("Count of Weld Number",'20% PVT'!$A$3,"Joint Type","BW","Stamp Number",G66)</f>
        <v>#REF!</v>
      </c>
      <c r="AO66" s="8" t="e">
        <f>GETPIVOTDATA("Count of RT DATE",'20% PVT'!$A$3,"Joint Type","BW","Stamp Number",G66)</f>
        <v>#REF!</v>
      </c>
      <c r="AP66" s="8" t="e">
        <f>GETPIVOTDATA("Count of RT Rejected",'20% PVT'!$A$3,"Joint Type","BW","Stamp Number",G66)</f>
        <v>#REF!</v>
      </c>
      <c r="AQ66" s="4" t="e">
        <f t="shared" si="56"/>
        <v>#REF!</v>
      </c>
      <c r="AR66" s="8" t="e">
        <f>GETPIVOTDATA("Count of Brinnel Complete",'20% PVT'!$A$3,"Joint Type","BW","Stamp Number",G66)</f>
        <v>#REF!</v>
      </c>
      <c r="AS66" s="4" t="e">
        <f t="shared" si="19"/>
        <v>#REF!</v>
      </c>
      <c r="AT66" s="8" t="e">
        <f>GETPIVOTDATA("Count of Weld Number",'20% PVT'!$A$3,"Joint Type","SW","Stamp Number",G66)</f>
        <v>#REF!</v>
      </c>
      <c r="AU66" s="8" t="e">
        <f>GETPIVOTDATA("Count of RT DATE",'20% PVT'!$A$3,"Joint Type","SW","Stamp Number",G66)</f>
        <v>#REF!</v>
      </c>
      <c r="AV66" s="8" t="e">
        <f>GETPIVOTDATA("Count of RT Rejected",'20% PVT'!$A$3,"Joint Type","SW","Stamp Number",G66)</f>
        <v>#REF!</v>
      </c>
      <c r="AW66" s="4" t="e">
        <f t="shared" si="57"/>
        <v>#REF!</v>
      </c>
      <c r="AX66" s="8" t="e">
        <f>GETPIVOTDATA("Count of PT / MT Final",'20% PVT'!$A$3,"Joint Type","SW","Stamp Number",G66)</f>
        <v>#REF!</v>
      </c>
      <c r="AY66" s="4" t="e">
        <f t="shared" si="20"/>
        <v>#REF!</v>
      </c>
      <c r="AZ66" s="8" t="e">
        <f>GETPIVOTDATA("Count of Brinnel Complete",'20% PVT'!$A$3,"Joint Type","SW","Stamp Number",G66)</f>
        <v>#REF!</v>
      </c>
      <c r="BA66" s="4" t="e">
        <f t="shared" si="21"/>
        <v>#REF!</v>
      </c>
      <c r="BB66" s="8" t="e">
        <f>GETPIVOTDATA("Count of Weld Number",'20% PVT'!$A$3,"Joint Type","O-Let","Stamp Number",G66)</f>
        <v>#REF!</v>
      </c>
      <c r="BC66" s="8" t="e">
        <f>GETPIVOTDATA("Count of PT / MT Final",'20% PVT'!$A$3,"Joint Type","O-Let","Stamp Number",G66)</f>
        <v>#REF!</v>
      </c>
      <c r="BD66" s="4" t="e">
        <f t="shared" si="22"/>
        <v>#REF!</v>
      </c>
      <c r="BE66" s="8" t="e">
        <f>GETPIVOTDATA("Count of Weld Number",'20% PVT'!$A$3,"Joint Type","Fillet","Stamp Number",G66)</f>
        <v>#REF!</v>
      </c>
      <c r="BF66" s="8" t="e">
        <f>GETPIVOTDATA("Count of PT / MT Final",'20% PVT'!$A$3,"Joint Type","Fillet","Stamp Number",G66)</f>
        <v>#REF!</v>
      </c>
      <c r="BG66" s="78" t="e">
        <f t="shared" si="23"/>
        <v>#REF!</v>
      </c>
      <c r="BH66" s="87" t="e">
        <f>GETPIVOTDATA("Count of Weld Number",'25% PVT'!$A$3,"Joint Type","BW","Stamp Number",G66)</f>
        <v>#REF!</v>
      </c>
      <c r="BI66" s="8" t="e">
        <f>GETPIVOTDATA("Count of RT DATE",'25% PVT'!$A$3,"Joint Type","BW","Stamp Number",G66)</f>
        <v>#REF!</v>
      </c>
      <c r="BJ66" s="8" t="e">
        <f>GETPIVOTDATA("Count of RT Rejected",'25% PVT'!$A$3,"Joint Type","BW","Stamp Number",G66)</f>
        <v>#REF!</v>
      </c>
      <c r="BK66" s="11" t="e">
        <f t="shared" si="58"/>
        <v>#REF!</v>
      </c>
      <c r="BL66" s="8" t="e">
        <f>GETPIVOTDATA("Count of Brinnel Complete",'25% PVT'!$A$3,"Joint Type","BW","Stamp Number",G66)</f>
        <v>#REF!</v>
      </c>
      <c r="BM66" s="11" t="e">
        <f t="shared" si="41"/>
        <v>#REF!</v>
      </c>
      <c r="BN66" s="8" t="e">
        <f>GETPIVOTDATA("Count of Weld Number",'25% PVT'!$A$3,"Joint Type","SW","Stamp Number",G66)</f>
        <v>#REF!</v>
      </c>
      <c r="BO66" s="8" t="e">
        <f>GETPIVOTDATA("Count of RT DATE",'25% PVT'!$A$3,"Joint Type","SW","Stamp Number",G66)</f>
        <v>#REF!</v>
      </c>
      <c r="BP66" s="8" t="e">
        <f>GETPIVOTDATA("Count of RT Rejected",'25% PVT'!$A$3,"Joint Type","SW","Stamp Number",G66)</f>
        <v>#REF!</v>
      </c>
      <c r="BQ66" s="11" t="e">
        <f t="shared" si="59"/>
        <v>#REF!</v>
      </c>
      <c r="BR66" s="8" t="e">
        <f>GETPIVOTDATA("Count of PT / MT Final",'25% PVT'!$A$3,"Joint Type","SW","Stamp Number",G66)</f>
        <v>#REF!</v>
      </c>
      <c r="BS66" s="11" t="e">
        <f t="shared" si="47"/>
        <v>#REF!</v>
      </c>
      <c r="BT66" s="8" t="e">
        <f>GETPIVOTDATA("Count of Brinnel Complete",'25% PVT'!$A$3,"Joint Type","SW","Stamp Number",G66)</f>
        <v>#REF!</v>
      </c>
      <c r="BU66" s="11" t="e">
        <f t="shared" si="25"/>
        <v>#REF!</v>
      </c>
      <c r="BV66" s="8" t="e">
        <f>GETPIVOTDATA("Count of Weld Number",'25% PVT'!$A$3,"Joint Type","O-Let","Stamp Number",G66)</f>
        <v>#REF!</v>
      </c>
      <c r="BW66" s="8" t="e">
        <f>GETPIVOTDATA("Count of PT / MT Final",'25% PVT'!$A$3,"Joint Type","O-Let","Stamp Number",G66)</f>
        <v>#REF!</v>
      </c>
      <c r="BX66" s="11" t="e">
        <f t="shared" si="26"/>
        <v>#REF!</v>
      </c>
      <c r="BY66" s="8" t="e">
        <f>GETPIVOTDATA("Count of Weld Number",'25% PVT'!$A$3,"Joint Type","Fillet","Stamp Number",G66)</f>
        <v>#REF!</v>
      </c>
      <c r="BZ66" s="8" t="e">
        <f>GETPIVOTDATA("Count of PT / MT Final",'25% PVT'!$A$3,"Joint Type","Fillet","Stamp Number",G66)</f>
        <v>#REF!</v>
      </c>
      <c r="CA66" s="10" t="e">
        <f t="shared" si="27"/>
        <v>#REF!</v>
      </c>
      <c r="CB66" s="87" t="e">
        <f>GETPIVOTDATA("Count of Weld Number",'50% PVT'!$A$3,"Joint Type","BW","Stamp Number",G66)</f>
        <v>#REF!</v>
      </c>
      <c r="CC66" s="8" t="e">
        <f>GETPIVOTDATA("Count of RT DATE",'50% PVT'!$A$3,"Joint Type","BW","Stamp Number",G66)</f>
        <v>#REF!</v>
      </c>
      <c r="CD66" s="8" t="e">
        <f>GETPIVOTDATA("Count of RT Rejected",'50% PVT'!$A$3,"Joint Type","BW","Stamp Number",G66)</f>
        <v>#REF!</v>
      </c>
      <c r="CE66" s="11" t="e">
        <f t="shared" si="60"/>
        <v>#REF!</v>
      </c>
      <c r="CF66" s="8" t="e">
        <f>GETPIVOTDATA("Count of Brinnel Complete",'50% PVT'!$A$3,"Joint Type","BW","Stamp Number",G66)</f>
        <v>#REF!</v>
      </c>
      <c r="CG66" s="8" t="e">
        <f t="shared" si="28"/>
        <v>#REF!</v>
      </c>
      <c r="CH66" s="8" t="e">
        <f>GETPIVOTDATA("Count of Weld Number",'50% PVT'!$A$3,"Joint Type","SW","Stamp Number",G66)</f>
        <v>#REF!</v>
      </c>
      <c r="CI66" s="8" t="e">
        <f>GETPIVOTDATA("Count of RT DATE",'50% PVT'!$A$3,"Joint Type","SW","Stamp Number",G66)</f>
        <v>#REF!</v>
      </c>
      <c r="CJ66" s="8" t="e">
        <f>GETPIVOTDATA("Count of RT Rejected",'50% PVT'!$A$3,"Joint Type","SW","Stamp Number",G66)</f>
        <v>#REF!</v>
      </c>
      <c r="CK66" s="11" t="e">
        <f t="shared" si="61"/>
        <v>#REF!</v>
      </c>
      <c r="CL66" s="8" t="e">
        <f>GETPIVOTDATA("Count of PT / MT Final",'50% PVT'!$A$3,"Joint Type","SW","Stamp Number",G66)</f>
        <v>#REF!</v>
      </c>
      <c r="CM66" s="8" t="e">
        <f t="shared" si="29"/>
        <v>#REF!</v>
      </c>
      <c r="CN66" s="8" t="e">
        <f>GETPIVOTDATA("Count of Brinnel Complete",'50% PVT'!$A$3,"Joint Type","SW","Stamp Number",G66)</f>
        <v>#REF!</v>
      </c>
      <c r="CO66" s="8" t="e">
        <f t="shared" si="30"/>
        <v>#REF!</v>
      </c>
      <c r="CP66" s="8" t="e">
        <f>GETPIVOTDATA("Count of Weld Number",'50% PVT'!$A$3,"Joint Type","O-Let","Stamp Number",G66)</f>
        <v>#REF!</v>
      </c>
      <c r="CQ66" s="8" t="e">
        <f>GETPIVOTDATA("Count of PT / MT Final",'50% PVT'!$A$3,"Joint Type","O-Let","Stamp Number",G66)</f>
        <v>#REF!</v>
      </c>
      <c r="CR66" s="4" t="e">
        <f t="shared" si="31"/>
        <v>#REF!</v>
      </c>
      <c r="CS66" s="8" t="e">
        <f>GETPIVOTDATA("Count of Weld Number",'50% PVT'!$A$3,"Joint Type","Fillet","Stamp Number",G66)</f>
        <v>#REF!</v>
      </c>
      <c r="CT66" s="8" t="e">
        <f>GETPIVOTDATA("Count of PT / MT Final",'50% PVT'!$A$3,"Joint Type","Fillet","Stamp Number",G66)</f>
        <v>#REF!</v>
      </c>
      <c r="CU66" s="78" t="e">
        <f t="shared" si="32"/>
        <v>#REF!</v>
      </c>
      <c r="CV66" s="87" t="e">
        <f>GETPIVOTDATA("Count of Weld Number",'100% PVT'!$A$3,"Joint Type","BW","Stamp Number",G66)</f>
        <v>#REF!</v>
      </c>
      <c r="CW66" s="8" t="e">
        <f>GETPIVOTDATA("Count of RT DATE",'100% PVT'!$A$3,"Joint Type","BW","Stamp Number",G66)</f>
        <v>#REF!</v>
      </c>
      <c r="CX66" s="8" t="e">
        <f>GETPIVOTDATA("Count of RT Rejected",'100% PVT'!$A$3,"Joint Type","BW","Stamp Number",G66)</f>
        <v>#REF!</v>
      </c>
      <c r="CY66" s="11" t="e">
        <f t="shared" si="62"/>
        <v>#REF!</v>
      </c>
      <c r="CZ66" s="8" t="e">
        <f>GETPIVOTDATA("Count of Brinnel Complete",'100% PVT'!$A$3,"Joint Type","BW","Stamp Number",G66)</f>
        <v>#REF!</v>
      </c>
      <c r="DA66" s="11" t="e">
        <f t="shared" si="42"/>
        <v>#REF!</v>
      </c>
      <c r="DB66" s="8" t="e">
        <f>GETPIVOTDATA("Count of Weld Number",'100% PVT'!$A$3,"Joint Type","SW","Stamp Number",G66)</f>
        <v>#REF!</v>
      </c>
      <c r="DC66" s="8" t="e">
        <f>GETPIVOTDATA("Count of RT DATE",'100% PVT'!$A$3,"Joint Type","SW","Stamp Number",G66)</f>
        <v>#REF!</v>
      </c>
      <c r="DD66" s="8" t="e">
        <f>GETPIVOTDATA("Count of RT Rejected",'100% PVT'!$A$3,"Joint Type","SW","Stamp Number",G66)</f>
        <v>#REF!</v>
      </c>
      <c r="DE66" s="11" t="e">
        <f t="shared" si="63"/>
        <v>#REF!</v>
      </c>
      <c r="DF66" s="8" t="e">
        <f>GETPIVOTDATA("Count of PT / MT Final",'100% PVT'!$A$3,"Joint Type","SW","Stamp Number",G66)</f>
        <v>#REF!</v>
      </c>
      <c r="DG66" s="11" t="e">
        <f t="shared" si="43"/>
        <v>#REF!</v>
      </c>
      <c r="DH66" s="8" t="e">
        <f>GETPIVOTDATA("Count of Brinnel Complete",'100% PVT'!$A$3,"Joint Type","SW","Stamp Number",G66)</f>
        <v>#REF!</v>
      </c>
      <c r="DI66" s="11" t="e">
        <f t="shared" si="44"/>
        <v>#REF!</v>
      </c>
      <c r="DJ66" s="8" t="e">
        <f>GETPIVOTDATA("Count of Weld Number",'100% PVT'!$A$3,"Joint Type","O-Let","Stamp Number",G66)</f>
        <v>#REF!</v>
      </c>
      <c r="DK66" s="8" t="e">
        <f>GETPIVOTDATA("Count of PT / MT Final",'100% PVT'!$A$3,"Joint Type","O-Let","Stamp Number",G66)</f>
        <v>#REF!</v>
      </c>
      <c r="DL66" s="11" t="e">
        <f t="shared" si="45"/>
        <v>#REF!</v>
      </c>
      <c r="DM66" s="8" t="e">
        <f>GETPIVOTDATA("Count of Weld Number",'100% PVT'!$A$3,"Joint Type","Fillet","Stamp Number",G66)</f>
        <v>#REF!</v>
      </c>
      <c r="DN66" s="8" t="e">
        <f>GETPIVOTDATA("Count of PT / MT Final",'100% PVT'!$A$3,"Joint Type","Fillet","Stamp Number",G66)</f>
        <v>#REF!</v>
      </c>
      <c r="DO66" s="10" t="e">
        <f t="shared" si="46"/>
        <v>#REF!</v>
      </c>
      <c r="DP66" s="124"/>
      <c r="DQ66" s="124"/>
      <c r="DR66" s="124"/>
      <c r="DS66" s="124"/>
      <c r="DT66" s="124"/>
      <c r="DU66" s="124"/>
      <c r="DV66" s="124"/>
      <c r="DW66" s="124"/>
      <c r="DX66" s="124"/>
      <c r="DY66" s="124"/>
      <c r="DZ66" s="124"/>
      <c r="EA66" s="124"/>
      <c r="EB66" s="124"/>
      <c r="EC66" s="124"/>
      <c r="ED66" s="124"/>
      <c r="EE66" s="124"/>
      <c r="EF66" s="124"/>
      <c r="EG66" s="124"/>
      <c r="EH66" s="124"/>
      <c r="EI66" s="124"/>
      <c r="EJ66" s="124"/>
      <c r="EK66" s="124"/>
      <c r="EL66" s="124"/>
      <c r="EM66" s="124"/>
      <c r="EN66" s="124"/>
      <c r="EO66" s="124"/>
      <c r="EP66" s="124"/>
      <c r="EQ66" s="124"/>
    </row>
    <row r="67" spans="1:147" s="48" customFormat="1" ht="12.75" hidden="1" customHeight="1">
      <c r="A67" s="124"/>
      <c r="B67" s="3" t="s">
        <v>31</v>
      </c>
      <c r="C67" s="1"/>
      <c r="D67" s="1" t="str">
        <f t="shared" si="48"/>
        <v>Yes</v>
      </c>
      <c r="E67" s="1"/>
      <c r="F67" s="42">
        <f>'WELDER ROSTER'!B23</f>
        <v>0</v>
      </c>
      <c r="G67" s="99">
        <f>'WELDER ROSTER'!C23</f>
        <v>0</v>
      </c>
      <c r="H67" s="9" t="e">
        <f>GETPIVOTDATA("Count of Weld Number",'5% PVT'!$A$3,"Joint Type","BW","Stamp Number",G67)</f>
        <v>#REF!</v>
      </c>
      <c r="I67" s="8" t="e">
        <f>GETPIVOTDATA("Count of RT DATE",'5% PVT'!$A$4,"Joint Type","BW","Stamp Number",G67)</f>
        <v>#REF!</v>
      </c>
      <c r="J67" s="8" t="e">
        <f>GETPIVOTDATA("Count of RT Rejected",'5% PVT'!$A$4,"Joint Type","BW","Stamp Number",G67)</f>
        <v>#REF!</v>
      </c>
      <c r="K67" s="11" t="e">
        <f t="shared" si="52"/>
        <v>#REF!</v>
      </c>
      <c r="L67" s="8" t="e">
        <f>GETPIVOTDATA("Count of Weld Number",'5% PVT'!$A$3,"Joint Type","Fillet","Stamp Number",G67)</f>
        <v>#REF!</v>
      </c>
      <c r="M67" s="8" t="e">
        <f>GETPIVOTDATA("Count of PT / MT Final",'5% PVT'!$A$3,"Joint Type","Fillet","Stamp Number",G67)</f>
        <v>#REF!</v>
      </c>
      <c r="N67" s="11" t="e">
        <f t="shared" si="38"/>
        <v>#REF!</v>
      </c>
      <c r="O67" s="8" t="e">
        <f>GETPIVOTDATA("Count of Weld Number",'5% PVT'!$A$4,"Joint Type","SW","Stamp Number",G67)</f>
        <v>#REF!</v>
      </c>
      <c r="P67" s="8" t="e">
        <f>GETPIVOTDATA("Count of RT DATE",'5% PVT'!$A$4,"Joint Type","SW","Stamp Number",G67)</f>
        <v>#REF!</v>
      </c>
      <c r="Q67" s="8" t="e">
        <f>GETPIVOTDATA("Count of RT Rejected",'5% PVT'!$A$4,"Joint Type","O-Let","Stamp Number",G67)</f>
        <v>#REF!</v>
      </c>
      <c r="R67" s="11" t="e">
        <f t="shared" si="53"/>
        <v>#REF!</v>
      </c>
      <c r="S67" s="8" t="e">
        <f>GETPIVOTDATA("Count of PT / MT Final",'5% PVT'!$A$3,"Joint Type","SW","Stamp Number",G67)</f>
        <v>#REF!</v>
      </c>
      <c r="T67" s="11" t="e">
        <f t="shared" si="39"/>
        <v>#REF!</v>
      </c>
      <c r="U67" s="8" t="e">
        <f>GETPIVOTDATA("Count of Weld Number",'5% PVT'!$A$3,"Joint Type","O-Let","Stamp Number",G67)</f>
        <v>#REF!</v>
      </c>
      <c r="V67" s="8" t="e">
        <f>GETPIVOTDATA("Count of PT / MT Final",'5% PVT'!$A$3,"Joint Type","O-Let","Stamp Number",G67)</f>
        <v>#REF!</v>
      </c>
      <c r="W67" s="10" t="e">
        <f t="shared" si="40"/>
        <v>#REF!</v>
      </c>
      <c r="X67" s="87" t="e">
        <f>GETPIVOTDATA("Count of Weld Number",'10% PVT'!$A$3,"Joint Type","BW","Stamp Number",G67)</f>
        <v>#REF!</v>
      </c>
      <c r="Y67" s="8" t="e">
        <f>GETPIVOTDATA("Count of RT DATE",'10% PVT'!$A$3,"Joint Type","BW","Stamp Number",G67)</f>
        <v>#REF!</v>
      </c>
      <c r="Z67" s="8" t="e">
        <f>GETPIVOTDATA("Count of RT Rejected",'10% PVT'!$A$3,"Joint Type","BW","Stamp Number",G67)</f>
        <v>#REF!</v>
      </c>
      <c r="AA67" s="4" t="e">
        <f t="shared" si="54"/>
        <v>#REF!</v>
      </c>
      <c r="AB67" s="8" t="e">
        <f>GETPIVOTDATA("Count of Weld Number",'10% PVT'!$A$3,"Joint Type","Fillet","Stamp Number",G67)</f>
        <v>#REF!</v>
      </c>
      <c r="AC67" s="8" t="e">
        <f>GETPIVOTDATA("Count of PT / MT Final",'10% PVT'!$A$3,"Joint Type","Fillet","Stamp Number",G67)</f>
        <v>#REF!</v>
      </c>
      <c r="AD67" s="4" t="e">
        <f t="shared" si="49"/>
        <v>#REF!</v>
      </c>
      <c r="AE67" s="8" t="e">
        <f>GETPIVOTDATA("Count of Weld Number",'10% PVT'!$A$4,"Joint Type","SW","Stamp Number",G67)</f>
        <v>#REF!</v>
      </c>
      <c r="AF67" s="8" t="e">
        <f>GETPIVOTDATA("Count of RT DATE",'10% PVT'!$A$3,"Joint Type","SW","Stamp Number",G67)</f>
        <v>#REF!</v>
      </c>
      <c r="AG67" s="8" t="e">
        <f>GETPIVOTDATA("Count of RT Rejected",'10% PVT'!$A$3,"Joint Type","SW","Stamp Number",G67)</f>
        <v>#REF!</v>
      </c>
      <c r="AH67" s="4" t="e">
        <f t="shared" si="55"/>
        <v>#REF!</v>
      </c>
      <c r="AI67" s="8" t="e">
        <f>GETPIVOTDATA("Count of PT / MT Final",'10% PVT'!$A$3,"Joint Type","SW","Stamp Number",G67)</f>
        <v>#REF!</v>
      </c>
      <c r="AJ67" s="4" t="e">
        <f t="shared" si="50"/>
        <v>#REF!</v>
      </c>
      <c r="AK67" s="8" t="e">
        <f>GETPIVOTDATA("Count of Weld Number",'10% PVT'!$A$3,"Joint Type","O-Let","Stamp Number",G67)</f>
        <v>#REF!</v>
      </c>
      <c r="AL67" s="8" t="e">
        <f>GETPIVOTDATA("Count of PT / MT Final",'10% PVT'!$A$3,"Joint Type","O-Let","Stamp Number",G67)</f>
        <v>#REF!</v>
      </c>
      <c r="AM67" s="78" t="e">
        <f t="shared" si="51"/>
        <v>#REF!</v>
      </c>
      <c r="AN67" s="87" t="e">
        <f>GETPIVOTDATA("Count of Weld Number",'20% PVT'!$A$3,"Joint Type","BW","Stamp Number",G67)</f>
        <v>#REF!</v>
      </c>
      <c r="AO67" s="8" t="e">
        <f>GETPIVOTDATA("Count of RT DATE",'20% PVT'!$A$3,"Joint Type","BW","Stamp Number",G67)</f>
        <v>#REF!</v>
      </c>
      <c r="AP67" s="8" t="e">
        <f>GETPIVOTDATA("Count of RT Rejected",'20% PVT'!$A$3,"Joint Type","BW","Stamp Number",G67)</f>
        <v>#REF!</v>
      </c>
      <c r="AQ67" s="4" t="e">
        <f t="shared" si="56"/>
        <v>#REF!</v>
      </c>
      <c r="AR67" s="8" t="e">
        <f>GETPIVOTDATA("Count of Brinnel Complete",'20% PVT'!$A$3,"Joint Type","BW","Stamp Number",G67)</f>
        <v>#REF!</v>
      </c>
      <c r="AS67" s="4" t="e">
        <f t="shared" si="19"/>
        <v>#REF!</v>
      </c>
      <c r="AT67" s="8" t="e">
        <f>GETPIVOTDATA("Count of Weld Number",'20% PVT'!$A$3,"Joint Type","SW","Stamp Number",G67)</f>
        <v>#REF!</v>
      </c>
      <c r="AU67" s="8" t="e">
        <f>GETPIVOTDATA("Count of RT DATE",'20% PVT'!$A$3,"Joint Type","SW","Stamp Number",G67)</f>
        <v>#REF!</v>
      </c>
      <c r="AV67" s="8" t="e">
        <f>GETPIVOTDATA("Count of RT Rejected",'20% PVT'!$A$3,"Joint Type","SW","Stamp Number",G67)</f>
        <v>#REF!</v>
      </c>
      <c r="AW67" s="4" t="e">
        <f t="shared" si="57"/>
        <v>#REF!</v>
      </c>
      <c r="AX67" s="8" t="e">
        <f>GETPIVOTDATA("Count of PT / MT Final",'20% PVT'!$A$3,"Joint Type","SW","Stamp Number",G67)</f>
        <v>#REF!</v>
      </c>
      <c r="AY67" s="4" t="e">
        <f t="shared" si="20"/>
        <v>#REF!</v>
      </c>
      <c r="AZ67" s="8" t="e">
        <f>GETPIVOTDATA("Count of Brinnel Complete",'20% PVT'!$A$3,"Joint Type","SW","Stamp Number",G67)</f>
        <v>#REF!</v>
      </c>
      <c r="BA67" s="4" t="e">
        <f t="shared" si="21"/>
        <v>#REF!</v>
      </c>
      <c r="BB67" s="8" t="e">
        <f>GETPIVOTDATA("Count of Weld Number",'20% PVT'!$A$3,"Joint Type","O-Let","Stamp Number",G67)</f>
        <v>#REF!</v>
      </c>
      <c r="BC67" s="8" t="e">
        <f>GETPIVOTDATA("Count of PT / MT Final",'20% PVT'!$A$3,"Joint Type","O-Let","Stamp Number",G67)</f>
        <v>#REF!</v>
      </c>
      <c r="BD67" s="4" t="e">
        <f t="shared" si="22"/>
        <v>#REF!</v>
      </c>
      <c r="BE67" s="8" t="e">
        <f>GETPIVOTDATA("Count of Weld Number",'20% PVT'!$A$3,"Joint Type","Fillet","Stamp Number",G67)</f>
        <v>#REF!</v>
      </c>
      <c r="BF67" s="8" t="e">
        <f>GETPIVOTDATA("Count of PT / MT Final",'20% PVT'!$A$3,"Joint Type","Fillet","Stamp Number",G67)</f>
        <v>#REF!</v>
      </c>
      <c r="BG67" s="78" t="e">
        <f t="shared" si="23"/>
        <v>#REF!</v>
      </c>
      <c r="BH67" s="87" t="e">
        <f>GETPIVOTDATA("Count of Weld Number",'25% PVT'!$A$3,"Joint Type","BW","Stamp Number",G67)</f>
        <v>#REF!</v>
      </c>
      <c r="BI67" s="8" t="e">
        <f>GETPIVOTDATA("Count of RT DATE",'25% PVT'!$A$3,"Joint Type","BW","Stamp Number",G67)</f>
        <v>#REF!</v>
      </c>
      <c r="BJ67" s="8" t="e">
        <f>GETPIVOTDATA("Count of RT Rejected",'25% PVT'!$A$3,"Joint Type","BW","Stamp Number",G67)</f>
        <v>#REF!</v>
      </c>
      <c r="BK67" s="11" t="e">
        <f t="shared" si="58"/>
        <v>#REF!</v>
      </c>
      <c r="BL67" s="8" t="e">
        <f>GETPIVOTDATA("Count of Brinnel Complete",'25% PVT'!$A$3,"Joint Type","BW","Stamp Number",G67)</f>
        <v>#REF!</v>
      </c>
      <c r="BM67" s="11" t="e">
        <f t="shared" si="41"/>
        <v>#REF!</v>
      </c>
      <c r="BN67" s="8" t="e">
        <f>GETPIVOTDATA("Count of Weld Number",'25% PVT'!$A$3,"Joint Type","SW","Stamp Number",G67)</f>
        <v>#REF!</v>
      </c>
      <c r="BO67" s="8" t="e">
        <f>GETPIVOTDATA("Count of RT DATE",'25% PVT'!$A$3,"Joint Type","SW","Stamp Number",G67)</f>
        <v>#REF!</v>
      </c>
      <c r="BP67" s="8" t="e">
        <f>GETPIVOTDATA("Count of RT Rejected",'25% PVT'!$A$3,"Joint Type","SW","Stamp Number",G67)</f>
        <v>#REF!</v>
      </c>
      <c r="BQ67" s="11" t="e">
        <f t="shared" si="59"/>
        <v>#REF!</v>
      </c>
      <c r="BR67" s="8" t="e">
        <f>GETPIVOTDATA("Count of PT / MT Final",'25% PVT'!$A$3,"Joint Type","SW","Stamp Number",G67)</f>
        <v>#REF!</v>
      </c>
      <c r="BS67" s="11" t="e">
        <f t="shared" si="47"/>
        <v>#REF!</v>
      </c>
      <c r="BT67" s="8" t="e">
        <f>GETPIVOTDATA("Count of Brinnel Complete",'25% PVT'!$A$3,"Joint Type","SW","Stamp Number",G67)</f>
        <v>#REF!</v>
      </c>
      <c r="BU67" s="11" t="e">
        <f t="shared" si="25"/>
        <v>#REF!</v>
      </c>
      <c r="BV67" s="8" t="e">
        <f>GETPIVOTDATA("Count of Weld Number",'25% PVT'!$A$3,"Joint Type","O-Let","Stamp Number",G67)</f>
        <v>#REF!</v>
      </c>
      <c r="BW67" s="8" t="e">
        <f>GETPIVOTDATA("Count of PT / MT Final",'25% PVT'!$A$3,"Joint Type","O-Let","Stamp Number",G67)</f>
        <v>#REF!</v>
      </c>
      <c r="BX67" s="11" t="e">
        <f t="shared" si="26"/>
        <v>#REF!</v>
      </c>
      <c r="BY67" s="8" t="e">
        <f>GETPIVOTDATA("Count of Weld Number",'25% PVT'!$A$3,"Joint Type","Fillet","Stamp Number",G67)</f>
        <v>#REF!</v>
      </c>
      <c r="BZ67" s="8" t="e">
        <f>GETPIVOTDATA("Count of PT / MT Final",'25% PVT'!$A$3,"Joint Type","Fillet","Stamp Number",G67)</f>
        <v>#REF!</v>
      </c>
      <c r="CA67" s="10" t="e">
        <f t="shared" si="27"/>
        <v>#REF!</v>
      </c>
      <c r="CB67" s="87" t="e">
        <f>GETPIVOTDATA("Count of Weld Number",'50% PVT'!$A$3,"Joint Type","BW","Stamp Number",G67)</f>
        <v>#REF!</v>
      </c>
      <c r="CC67" s="8" t="e">
        <f>GETPIVOTDATA("Count of RT DATE",'50% PVT'!$A$3,"Joint Type","BW","Stamp Number",G67)</f>
        <v>#REF!</v>
      </c>
      <c r="CD67" s="8" t="e">
        <f>GETPIVOTDATA("Count of RT Rejected",'50% PVT'!$A$3,"Joint Type","BW","Stamp Number",G67)</f>
        <v>#REF!</v>
      </c>
      <c r="CE67" s="11" t="e">
        <f t="shared" si="60"/>
        <v>#REF!</v>
      </c>
      <c r="CF67" s="8" t="e">
        <f>GETPIVOTDATA("Count of Brinnel Complete",'50% PVT'!$A$3,"Joint Type","BW","Stamp Number",G67)</f>
        <v>#REF!</v>
      </c>
      <c r="CG67" s="8" t="e">
        <f t="shared" si="28"/>
        <v>#REF!</v>
      </c>
      <c r="CH67" s="8" t="e">
        <f>GETPIVOTDATA("Count of Weld Number",'50% PVT'!$A$3,"Joint Type","SW","Stamp Number",G67)</f>
        <v>#REF!</v>
      </c>
      <c r="CI67" s="8" t="e">
        <f>GETPIVOTDATA("Count of RT DATE",'50% PVT'!$A$3,"Joint Type","SW","Stamp Number",G67)</f>
        <v>#REF!</v>
      </c>
      <c r="CJ67" s="8" t="e">
        <f>GETPIVOTDATA("Count of RT Rejected",'50% PVT'!$A$3,"Joint Type","SW","Stamp Number",G67)</f>
        <v>#REF!</v>
      </c>
      <c r="CK67" s="11" t="e">
        <f t="shared" si="61"/>
        <v>#REF!</v>
      </c>
      <c r="CL67" s="8" t="e">
        <f>GETPIVOTDATA("Count of PT / MT Final",'50% PVT'!$A$3,"Joint Type","SW","Stamp Number",G67)</f>
        <v>#REF!</v>
      </c>
      <c r="CM67" s="8" t="e">
        <f t="shared" si="29"/>
        <v>#REF!</v>
      </c>
      <c r="CN67" s="8" t="e">
        <f>GETPIVOTDATA("Count of Brinnel Complete",'50% PVT'!$A$3,"Joint Type","SW","Stamp Number",G67)</f>
        <v>#REF!</v>
      </c>
      <c r="CO67" s="8" t="e">
        <f t="shared" si="30"/>
        <v>#REF!</v>
      </c>
      <c r="CP67" s="8" t="e">
        <f>GETPIVOTDATA("Count of Weld Number",'50% PVT'!$A$3,"Joint Type","O-Let","Stamp Number",G67)</f>
        <v>#REF!</v>
      </c>
      <c r="CQ67" s="8" t="e">
        <f>GETPIVOTDATA("Count of PT / MT Final",'50% PVT'!$A$3,"Joint Type","O-Let","Stamp Number",G67)</f>
        <v>#REF!</v>
      </c>
      <c r="CR67" s="4" t="e">
        <f t="shared" si="31"/>
        <v>#REF!</v>
      </c>
      <c r="CS67" s="8" t="e">
        <f>GETPIVOTDATA("Count of Weld Number",'50% PVT'!$A$3,"Joint Type","Fillet","Stamp Number",G67)</f>
        <v>#REF!</v>
      </c>
      <c r="CT67" s="8" t="e">
        <f>GETPIVOTDATA("Count of PT / MT Final",'50% PVT'!$A$3,"Joint Type","Fillet","Stamp Number",G67)</f>
        <v>#REF!</v>
      </c>
      <c r="CU67" s="78" t="e">
        <f t="shared" si="32"/>
        <v>#REF!</v>
      </c>
      <c r="CV67" s="87" t="e">
        <f>GETPIVOTDATA("Count of Weld Number",'100% PVT'!$A$3,"Joint Type","BW","Stamp Number",G67)</f>
        <v>#REF!</v>
      </c>
      <c r="CW67" s="8" t="e">
        <f>GETPIVOTDATA("Count of RT DATE",'100% PVT'!$A$3,"Joint Type","BW","Stamp Number",G67)</f>
        <v>#REF!</v>
      </c>
      <c r="CX67" s="8" t="e">
        <f>GETPIVOTDATA("Count of RT Rejected",'100% PVT'!$A$3,"Joint Type","BW","Stamp Number",G67)</f>
        <v>#REF!</v>
      </c>
      <c r="CY67" s="11" t="e">
        <f t="shared" si="62"/>
        <v>#REF!</v>
      </c>
      <c r="CZ67" s="8" t="e">
        <f>GETPIVOTDATA("Count of Brinnel Complete",'100% PVT'!$A$3,"Joint Type","BW","Stamp Number",G67)</f>
        <v>#REF!</v>
      </c>
      <c r="DA67" s="11" t="e">
        <f t="shared" si="42"/>
        <v>#REF!</v>
      </c>
      <c r="DB67" s="8" t="e">
        <f>GETPIVOTDATA("Count of Weld Number",'100% PVT'!$A$3,"Joint Type","SW","Stamp Number",G67)</f>
        <v>#REF!</v>
      </c>
      <c r="DC67" s="8" t="e">
        <f>GETPIVOTDATA("Count of RT DATE",'100% PVT'!$A$3,"Joint Type","SW","Stamp Number",G67)</f>
        <v>#REF!</v>
      </c>
      <c r="DD67" s="8" t="e">
        <f>GETPIVOTDATA("Count of RT Rejected",'100% PVT'!$A$3,"Joint Type","SW","Stamp Number",G67)</f>
        <v>#REF!</v>
      </c>
      <c r="DE67" s="11" t="e">
        <f t="shared" si="63"/>
        <v>#REF!</v>
      </c>
      <c r="DF67" s="8" t="e">
        <f>GETPIVOTDATA("Count of PT / MT Final",'100% PVT'!$A$3,"Joint Type","SW","Stamp Number",G67)</f>
        <v>#REF!</v>
      </c>
      <c r="DG67" s="11" t="e">
        <f t="shared" si="43"/>
        <v>#REF!</v>
      </c>
      <c r="DH67" s="8" t="e">
        <f>GETPIVOTDATA("Count of Brinnel Complete",'100% PVT'!$A$3,"Joint Type","SW","Stamp Number",G67)</f>
        <v>#REF!</v>
      </c>
      <c r="DI67" s="11" t="e">
        <f t="shared" si="44"/>
        <v>#REF!</v>
      </c>
      <c r="DJ67" s="8" t="e">
        <f>GETPIVOTDATA("Count of Weld Number",'100% PVT'!$A$3,"Joint Type","O-Let","Stamp Number",G67)</f>
        <v>#REF!</v>
      </c>
      <c r="DK67" s="8" t="e">
        <f>GETPIVOTDATA("Count of PT / MT Final",'100% PVT'!$A$3,"Joint Type","O-Let","Stamp Number",G67)</f>
        <v>#REF!</v>
      </c>
      <c r="DL67" s="11" t="e">
        <f t="shared" si="45"/>
        <v>#REF!</v>
      </c>
      <c r="DM67" s="8" t="e">
        <f>GETPIVOTDATA("Count of Weld Number",'100% PVT'!$A$3,"Joint Type","Fillet","Stamp Number",G67)</f>
        <v>#REF!</v>
      </c>
      <c r="DN67" s="8" t="e">
        <f>GETPIVOTDATA("Count of PT / MT Final",'100% PVT'!$A$3,"Joint Type","Fillet","Stamp Number",G67)</f>
        <v>#REF!</v>
      </c>
      <c r="DO67" s="10" t="e">
        <f t="shared" si="46"/>
        <v>#REF!</v>
      </c>
      <c r="DP67" s="124"/>
      <c r="DQ67" s="124"/>
      <c r="DR67" s="124"/>
      <c r="DS67" s="124"/>
      <c r="DT67" s="124"/>
      <c r="DU67" s="124"/>
      <c r="DV67" s="124"/>
      <c r="DW67" s="124"/>
      <c r="DX67" s="124"/>
      <c r="DY67" s="124"/>
      <c r="DZ67" s="124"/>
      <c r="EA67" s="124"/>
      <c r="EB67" s="124"/>
      <c r="EC67" s="124"/>
      <c r="ED67" s="124"/>
      <c r="EE67" s="124"/>
      <c r="EF67" s="124"/>
      <c r="EG67" s="124"/>
      <c r="EH67" s="124"/>
      <c r="EI67" s="124"/>
      <c r="EJ67" s="124"/>
      <c r="EK67" s="124"/>
      <c r="EL67" s="124"/>
      <c r="EM67" s="124"/>
      <c r="EN67" s="124"/>
      <c r="EO67" s="124"/>
      <c r="EP67" s="124"/>
      <c r="EQ67" s="124"/>
    </row>
    <row r="68" spans="1:147" s="48" customFormat="1" ht="12.75" hidden="1" customHeight="1">
      <c r="A68" s="124"/>
      <c r="B68" s="3" t="s">
        <v>32</v>
      </c>
      <c r="C68" s="1"/>
      <c r="D68" s="1" t="str">
        <f t="shared" si="48"/>
        <v>Yes</v>
      </c>
      <c r="E68" s="1"/>
      <c r="F68" s="42">
        <f>'WELDER ROSTER'!H25</f>
        <v>0</v>
      </c>
      <c r="G68" s="99">
        <f>'WELDER ROSTER'!I25</f>
        <v>0</v>
      </c>
      <c r="H68" s="9" t="e">
        <f>GETPIVOTDATA("Count of Weld Number",'5% PVT'!$A$3,"Joint Type","BW","Stamp Number",G68)</f>
        <v>#REF!</v>
      </c>
      <c r="I68" s="8" t="e">
        <f>GETPIVOTDATA("Count of RT DATE",'5% PVT'!$A$4,"Joint Type","BW","Stamp Number",G68)</f>
        <v>#REF!</v>
      </c>
      <c r="J68" s="8" t="e">
        <f>GETPIVOTDATA("Count of RT Rejected",'5% PVT'!$A$4,"Joint Type","BW","Stamp Number",G68)</f>
        <v>#REF!</v>
      </c>
      <c r="K68" s="11" t="e">
        <f t="shared" si="52"/>
        <v>#REF!</v>
      </c>
      <c r="L68" s="8" t="e">
        <f>GETPIVOTDATA("Count of Weld Number",'5% PVT'!$A$3,"Joint Type","Fillet","Stamp Number",G68)</f>
        <v>#REF!</v>
      </c>
      <c r="M68" s="8" t="e">
        <f>GETPIVOTDATA("Count of PT / MT Final",'5% PVT'!$A$3,"Joint Type","Fillet","Stamp Number",G68)</f>
        <v>#REF!</v>
      </c>
      <c r="N68" s="11" t="e">
        <f t="shared" si="38"/>
        <v>#REF!</v>
      </c>
      <c r="O68" s="8" t="e">
        <f>GETPIVOTDATA("Count of Weld Number",'5% PVT'!$A$4,"Joint Type","SW","Stamp Number",G68)</f>
        <v>#REF!</v>
      </c>
      <c r="P68" s="8" t="e">
        <f>GETPIVOTDATA("Count of RT DATE",'5% PVT'!$A$4,"Joint Type","SW","Stamp Number",G68)</f>
        <v>#REF!</v>
      </c>
      <c r="Q68" s="8" t="e">
        <f>GETPIVOTDATA("Count of RT Rejected",'5% PVT'!$A$4,"Joint Type","O-Let","Stamp Number",G68)</f>
        <v>#REF!</v>
      </c>
      <c r="R68" s="11" t="e">
        <f t="shared" si="53"/>
        <v>#REF!</v>
      </c>
      <c r="S68" s="8" t="e">
        <f>GETPIVOTDATA("Count of PT / MT Final",'5% PVT'!$A$3,"Joint Type","SW","Stamp Number",G68)</f>
        <v>#REF!</v>
      </c>
      <c r="T68" s="11" t="e">
        <f t="shared" si="39"/>
        <v>#REF!</v>
      </c>
      <c r="U68" s="8" t="e">
        <f>GETPIVOTDATA("Count of Weld Number",'5% PVT'!$A$3,"Joint Type","O-Let","Stamp Number",G68)</f>
        <v>#REF!</v>
      </c>
      <c r="V68" s="8" t="e">
        <f>GETPIVOTDATA("Count of PT / MT Final",'5% PVT'!$A$3,"Joint Type","O-Let","Stamp Number",G68)</f>
        <v>#REF!</v>
      </c>
      <c r="W68" s="10" t="e">
        <f t="shared" si="40"/>
        <v>#REF!</v>
      </c>
      <c r="X68" s="87" t="e">
        <f>GETPIVOTDATA("Count of Weld Number",'10% PVT'!$A$3,"Joint Type","BW","Stamp Number",G68)</f>
        <v>#REF!</v>
      </c>
      <c r="Y68" s="8" t="e">
        <f>GETPIVOTDATA("Count of RT DATE",'10% PVT'!$A$3,"Joint Type","BW","Stamp Number",G68)</f>
        <v>#REF!</v>
      </c>
      <c r="Z68" s="8" t="e">
        <f>GETPIVOTDATA("Count of RT Rejected",'10% PVT'!$A$3,"Joint Type","BW","Stamp Number",G68)</f>
        <v>#REF!</v>
      </c>
      <c r="AA68" s="4" t="e">
        <f t="shared" si="54"/>
        <v>#REF!</v>
      </c>
      <c r="AB68" s="8" t="e">
        <f>GETPIVOTDATA("Count of Weld Number",'10% PVT'!$A$3,"Joint Type","Fillet","Stamp Number",G68)</f>
        <v>#REF!</v>
      </c>
      <c r="AC68" s="8" t="e">
        <f>GETPIVOTDATA("Count of PT / MT Final",'10% PVT'!$A$3,"Joint Type","Fillet","Stamp Number",G68)</f>
        <v>#REF!</v>
      </c>
      <c r="AD68" s="4" t="e">
        <f t="shared" si="49"/>
        <v>#REF!</v>
      </c>
      <c r="AE68" s="8" t="e">
        <f>GETPIVOTDATA("Count of Weld Number",'10% PVT'!$A$4,"Joint Type","SW","Stamp Number",G68)</f>
        <v>#REF!</v>
      </c>
      <c r="AF68" s="8" t="e">
        <f>GETPIVOTDATA("Count of RT DATE",'10% PVT'!$A$3,"Joint Type","SW","Stamp Number",G68)</f>
        <v>#REF!</v>
      </c>
      <c r="AG68" s="8" t="e">
        <f>GETPIVOTDATA("Count of RT Rejected",'10% PVT'!$A$3,"Joint Type","SW","Stamp Number",G68)</f>
        <v>#REF!</v>
      </c>
      <c r="AH68" s="4" t="e">
        <f t="shared" si="55"/>
        <v>#REF!</v>
      </c>
      <c r="AI68" s="8" t="e">
        <f>GETPIVOTDATA("Count of PT / MT Final",'10% PVT'!$A$3,"Joint Type","SW","Stamp Number",G68)</f>
        <v>#REF!</v>
      </c>
      <c r="AJ68" s="4" t="e">
        <f t="shared" si="50"/>
        <v>#REF!</v>
      </c>
      <c r="AK68" s="8" t="e">
        <f>GETPIVOTDATA("Count of Weld Number",'10% PVT'!$A$3,"Joint Type","O-Let","Stamp Number",G68)</f>
        <v>#REF!</v>
      </c>
      <c r="AL68" s="8" t="e">
        <f>GETPIVOTDATA("Count of PT / MT Final",'10% PVT'!$A$3,"Joint Type","O-Let","Stamp Number",G68)</f>
        <v>#REF!</v>
      </c>
      <c r="AM68" s="78" t="e">
        <f t="shared" si="51"/>
        <v>#REF!</v>
      </c>
      <c r="AN68" s="87" t="e">
        <f>GETPIVOTDATA("Count of Weld Number",'20% PVT'!$A$3,"Joint Type","BW","Stamp Number",G68)</f>
        <v>#REF!</v>
      </c>
      <c r="AO68" s="8" t="e">
        <f>GETPIVOTDATA("Count of RT DATE",'20% PVT'!$A$3,"Joint Type","BW","Stamp Number",G68)</f>
        <v>#REF!</v>
      </c>
      <c r="AP68" s="8" t="e">
        <f>GETPIVOTDATA("Count of RT Rejected",'20% PVT'!$A$3,"Joint Type","BW","Stamp Number",G68)</f>
        <v>#REF!</v>
      </c>
      <c r="AQ68" s="4" t="e">
        <f t="shared" si="56"/>
        <v>#REF!</v>
      </c>
      <c r="AR68" s="8" t="e">
        <f>GETPIVOTDATA("Count of Brinnel Complete",'20% PVT'!$A$3,"Joint Type","BW","Stamp Number",G68)</f>
        <v>#REF!</v>
      </c>
      <c r="AS68" s="4" t="e">
        <f t="shared" si="19"/>
        <v>#REF!</v>
      </c>
      <c r="AT68" s="8" t="e">
        <f>GETPIVOTDATA("Count of Weld Number",'20% PVT'!$A$3,"Joint Type","SW","Stamp Number",G68)</f>
        <v>#REF!</v>
      </c>
      <c r="AU68" s="8" t="e">
        <f>GETPIVOTDATA("Count of RT DATE",'20% PVT'!$A$3,"Joint Type","SW","Stamp Number",G68)</f>
        <v>#REF!</v>
      </c>
      <c r="AV68" s="8" t="e">
        <f>GETPIVOTDATA("Count of RT Rejected",'20% PVT'!$A$3,"Joint Type","SW","Stamp Number",G68)</f>
        <v>#REF!</v>
      </c>
      <c r="AW68" s="4" t="e">
        <f t="shared" si="57"/>
        <v>#REF!</v>
      </c>
      <c r="AX68" s="8" t="e">
        <f>GETPIVOTDATA("Count of PT / MT Final",'20% PVT'!$A$3,"Joint Type","SW","Stamp Number",G68)</f>
        <v>#REF!</v>
      </c>
      <c r="AY68" s="4" t="e">
        <f t="shared" si="20"/>
        <v>#REF!</v>
      </c>
      <c r="AZ68" s="8" t="e">
        <f>GETPIVOTDATA("Count of Brinnel Complete",'20% PVT'!$A$3,"Joint Type","SW","Stamp Number",G68)</f>
        <v>#REF!</v>
      </c>
      <c r="BA68" s="4" t="e">
        <f t="shared" si="21"/>
        <v>#REF!</v>
      </c>
      <c r="BB68" s="8" t="e">
        <f>GETPIVOTDATA("Count of Weld Number",'20% PVT'!$A$3,"Joint Type","O-Let","Stamp Number",G68)</f>
        <v>#REF!</v>
      </c>
      <c r="BC68" s="8" t="e">
        <f>GETPIVOTDATA("Count of PT / MT Final",'20% PVT'!$A$3,"Joint Type","O-Let","Stamp Number",G68)</f>
        <v>#REF!</v>
      </c>
      <c r="BD68" s="4" t="e">
        <f t="shared" si="22"/>
        <v>#REF!</v>
      </c>
      <c r="BE68" s="8" t="e">
        <f>GETPIVOTDATA("Count of Weld Number",'20% PVT'!$A$3,"Joint Type","Fillet","Stamp Number",G68)</f>
        <v>#REF!</v>
      </c>
      <c r="BF68" s="8" t="e">
        <f>GETPIVOTDATA("Count of PT / MT Final",'20% PVT'!$A$3,"Joint Type","Fillet","Stamp Number",G68)</f>
        <v>#REF!</v>
      </c>
      <c r="BG68" s="78" t="e">
        <f t="shared" si="23"/>
        <v>#REF!</v>
      </c>
      <c r="BH68" s="87" t="e">
        <f>GETPIVOTDATA("Count of Weld Number",'25% PVT'!$A$3,"Joint Type","BW","Stamp Number",G68)</f>
        <v>#REF!</v>
      </c>
      <c r="BI68" s="8" t="e">
        <f>GETPIVOTDATA("Count of RT DATE",'25% PVT'!$A$3,"Joint Type","BW","Stamp Number",G68)</f>
        <v>#REF!</v>
      </c>
      <c r="BJ68" s="8" t="e">
        <f>GETPIVOTDATA("Count of RT Rejected",'25% PVT'!$A$3,"Joint Type","BW","Stamp Number",G68)</f>
        <v>#REF!</v>
      </c>
      <c r="BK68" s="11" t="e">
        <f t="shared" si="58"/>
        <v>#REF!</v>
      </c>
      <c r="BL68" s="8" t="e">
        <f>GETPIVOTDATA("Count of Brinnel Complete",'25% PVT'!$A$3,"Joint Type","BW","Stamp Number",G68)</f>
        <v>#REF!</v>
      </c>
      <c r="BM68" s="11" t="e">
        <f t="shared" si="41"/>
        <v>#REF!</v>
      </c>
      <c r="BN68" s="8" t="e">
        <f>GETPIVOTDATA("Count of Weld Number",'25% PVT'!$A$3,"Joint Type","SW","Stamp Number",G68)</f>
        <v>#REF!</v>
      </c>
      <c r="BO68" s="8" t="e">
        <f>GETPIVOTDATA("Count of RT DATE",'25% PVT'!$A$3,"Joint Type","SW","Stamp Number",G68)</f>
        <v>#REF!</v>
      </c>
      <c r="BP68" s="8" t="e">
        <f>GETPIVOTDATA("Count of RT Rejected",'25% PVT'!$A$3,"Joint Type","SW","Stamp Number",G68)</f>
        <v>#REF!</v>
      </c>
      <c r="BQ68" s="11" t="e">
        <f t="shared" si="59"/>
        <v>#REF!</v>
      </c>
      <c r="BR68" s="8" t="e">
        <f>GETPIVOTDATA("Count of PT / MT Final",'25% PVT'!$A$3,"Joint Type","SW","Stamp Number",G68)</f>
        <v>#REF!</v>
      </c>
      <c r="BS68" s="11" t="e">
        <f t="shared" si="47"/>
        <v>#REF!</v>
      </c>
      <c r="BT68" s="8" t="e">
        <f>GETPIVOTDATA("Count of Brinnel Complete",'25% PVT'!$A$3,"Joint Type","SW","Stamp Number",G68)</f>
        <v>#REF!</v>
      </c>
      <c r="BU68" s="11" t="e">
        <f t="shared" si="25"/>
        <v>#REF!</v>
      </c>
      <c r="BV68" s="8" t="e">
        <f>GETPIVOTDATA("Count of Weld Number",'25% PVT'!$A$3,"Joint Type","O-Let","Stamp Number",G68)</f>
        <v>#REF!</v>
      </c>
      <c r="BW68" s="8" t="e">
        <f>GETPIVOTDATA("Count of PT / MT Final",'25% PVT'!$A$3,"Joint Type","O-Let","Stamp Number",G68)</f>
        <v>#REF!</v>
      </c>
      <c r="BX68" s="11" t="e">
        <f t="shared" si="26"/>
        <v>#REF!</v>
      </c>
      <c r="BY68" s="8" t="e">
        <f>GETPIVOTDATA("Count of Weld Number",'25% PVT'!$A$3,"Joint Type","Fillet","Stamp Number",G68)</f>
        <v>#REF!</v>
      </c>
      <c r="BZ68" s="8" t="e">
        <f>GETPIVOTDATA("Count of PT / MT Final",'25% PVT'!$A$3,"Joint Type","Fillet","Stamp Number",G68)</f>
        <v>#REF!</v>
      </c>
      <c r="CA68" s="10" t="e">
        <f t="shared" si="27"/>
        <v>#REF!</v>
      </c>
      <c r="CB68" s="87" t="e">
        <f>GETPIVOTDATA("Count of Weld Number",'50% PVT'!$A$3,"Joint Type","BW","Stamp Number",G68)</f>
        <v>#REF!</v>
      </c>
      <c r="CC68" s="8" t="e">
        <f>GETPIVOTDATA("Count of RT DATE",'50% PVT'!$A$3,"Joint Type","BW","Stamp Number",G68)</f>
        <v>#REF!</v>
      </c>
      <c r="CD68" s="8" t="e">
        <f>GETPIVOTDATA("Count of RT Rejected",'50% PVT'!$A$3,"Joint Type","BW","Stamp Number",G68)</f>
        <v>#REF!</v>
      </c>
      <c r="CE68" s="11" t="e">
        <f t="shared" si="60"/>
        <v>#REF!</v>
      </c>
      <c r="CF68" s="8" t="e">
        <f>GETPIVOTDATA("Count of Brinnel Complete",'50% PVT'!$A$3,"Joint Type","BW","Stamp Number",G68)</f>
        <v>#REF!</v>
      </c>
      <c r="CG68" s="8" t="e">
        <f t="shared" si="28"/>
        <v>#REF!</v>
      </c>
      <c r="CH68" s="8" t="e">
        <f>GETPIVOTDATA("Count of Weld Number",'50% PVT'!$A$3,"Joint Type","SW","Stamp Number",G68)</f>
        <v>#REF!</v>
      </c>
      <c r="CI68" s="8" t="e">
        <f>GETPIVOTDATA("Count of RT DATE",'50% PVT'!$A$3,"Joint Type","SW","Stamp Number",G68)</f>
        <v>#REF!</v>
      </c>
      <c r="CJ68" s="8" t="e">
        <f>GETPIVOTDATA("Count of RT Rejected",'50% PVT'!$A$3,"Joint Type","SW","Stamp Number",G68)</f>
        <v>#REF!</v>
      </c>
      <c r="CK68" s="11" t="e">
        <f t="shared" si="61"/>
        <v>#REF!</v>
      </c>
      <c r="CL68" s="8" t="e">
        <f>GETPIVOTDATA("Count of PT / MT Final",'50% PVT'!$A$3,"Joint Type","SW","Stamp Number",G68)</f>
        <v>#REF!</v>
      </c>
      <c r="CM68" s="8" t="e">
        <f t="shared" si="29"/>
        <v>#REF!</v>
      </c>
      <c r="CN68" s="8" t="e">
        <f>GETPIVOTDATA("Count of Brinnel Complete",'50% PVT'!$A$3,"Joint Type","SW","Stamp Number",G68)</f>
        <v>#REF!</v>
      </c>
      <c r="CO68" s="8" t="e">
        <f t="shared" si="30"/>
        <v>#REF!</v>
      </c>
      <c r="CP68" s="8" t="e">
        <f>GETPIVOTDATA("Count of Weld Number",'50% PVT'!$A$3,"Joint Type","O-Let","Stamp Number",G68)</f>
        <v>#REF!</v>
      </c>
      <c r="CQ68" s="8" t="e">
        <f>GETPIVOTDATA("Count of PT / MT Final",'50% PVT'!$A$3,"Joint Type","O-Let","Stamp Number",G68)</f>
        <v>#REF!</v>
      </c>
      <c r="CR68" s="4" t="e">
        <f t="shared" si="31"/>
        <v>#REF!</v>
      </c>
      <c r="CS68" s="8" t="e">
        <f>GETPIVOTDATA("Count of Weld Number",'50% PVT'!$A$3,"Joint Type","Fillet","Stamp Number",G68)</f>
        <v>#REF!</v>
      </c>
      <c r="CT68" s="8" t="e">
        <f>GETPIVOTDATA("Count of PT / MT Final",'50% PVT'!$A$3,"Joint Type","Fillet","Stamp Number",G68)</f>
        <v>#REF!</v>
      </c>
      <c r="CU68" s="78" t="e">
        <f t="shared" si="32"/>
        <v>#REF!</v>
      </c>
      <c r="CV68" s="87" t="e">
        <f>GETPIVOTDATA("Count of Weld Number",'100% PVT'!$A$3,"Joint Type","BW","Stamp Number",G68)</f>
        <v>#REF!</v>
      </c>
      <c r="CW68" s="8" t="e">
        <f>GETPIVOTDATA("Count of RT DATE",'100% PVT'!$A$3,"Joint Type","BW","Stamp Number",G68)</f>
        <v>#REF!</v>
      </c>
      <c r="CX68" s="8" t="e">
        <f>GETPIVOTDATA("Count of RT Rejected",'100% PVT'!$A$3,"Joint Type","BW","Stamp Number",G68)</f>
        <v>#REF!</v>
      </c>
      <c r="CY68" s="11" t="e">
        <f t="shared" si="62"/>
        <v>#REF!</v>
      </c>
      <c r="CZ68" s="8" t="e">
        <f>GETPIVOTDATA("Count of Brinnel Complete",'100% PVT'!$A$3,"Joint Type","BW","Stamp Number",G68)</f>
        <v>#REF!</v>
      </c>
      <c r="DA68" s="11" t="e">
        <f t="shared" si="42"/>
        <v>#REF!</v>
      </c>
      <c r="DB68" s="8" t="e">
        <f>GETPIVOTDATA("Count of Weld Number",'100% PVT'!$A$3,"Joint Type","SW","Stamp Number",G68)</f>
        <v>#REF!</v>
      </c>
      <c r="DC68" s="8" t="e">
        <f>GETPIVOTDATA("Count of RT DATE",'100% PVT'!$A$3,"Joint Type","SW","Stamp Number",G68)</f>
        <v>#REF!</v>
      </c>
      <c r="DD68" s="8" t="e">
        <f>GETPIVOTDATA("Count of RT Rejected",'100% PVT'!$A$3,"Joint Type","SW","Stamp Number",G68)</f>
        <v>#REF!</v>
      </c>
      <c r="DE68" s="11" t="e">
        <f t="shared" si="63"/>
        <v>#REF!</v>
      </c>
      <c r="DF68" s="8" t="e">
        <f>GETPIVOTDATA("Count of PT / MT Final",'100% PVT'!$A$3,"Joint Type","SW","Stamp Number",G68)</f>
        <v>#REF!</v>
      </c>
      <c r="DG68" s="11" t="e">
        <f t="shared" si="43"/>
        <v>#REF!</v>
      </c>
      <c r="DH68" s="8" t="e">
        <f>GETPIVOTDATA("Count of Brinnel Complete",'100% PVT'!$A$3,"Joint Type","SW","Stamp Number",G68)</f>
        <v>#REF!</v>
      </c>
      <c r="DI68" s="11" t="e">
        <f t="shared" si="44"/>
        <v>#REF!</v>
      </c>
      <c r="DJ68" s="8" t="e">
        <f>GETPIVOTDATA("Count of Weld Number",'100% PVT'!$A$3,"Joint Type","O-Let","Stamp Number",G68)</f>
        <v>#REF!</v>
      </c>
      <c r="DK68" s="8" t="e">
        <f>GETPIVOTDATA("Count of PT / MT Final",'100% PVT'!$A$3,"Joint Type","O-Let","Stamp Number",G68)</f>
        <v>#REF!</v>
      </c>
      <c r="DL68" s="11" t="e">
        <f t="shared" si="45"/>
        <v>#REF!</v>
      </c>
      <c r="DM68" s="8" t="e">
        <f>GETPIVOTDATA("Count of Weld Number",'100% PVT'!$A$3,"Joint Type","Fillet","Stamp Number",G68)</f>
        <v>#REF!</v>
      </c>
      <c r="DN68" s="8" t="e">
        <f>GETPIVOTDATA("Count of PT / MT Final",'100% PVT'!$A$3,"Joint Type","Fillet","Stamp Number",G68)</f>
        <v>#REF!</v>
      </c>
      <c r="DO68" s="10" t="e">
        <f t="shared" si="46"/>
        <v>#REF!</v>
      </c>
      <c r="DP68" s="124"/>
      <c r="DQ68" s="124"/>
      <c r="DR68" s="124"/>
      <c r="DS68" s="124"/>
      <c r="DT68" s="124"/>
      <c r="DU68" s="124"/>
      <c r="DV68" s="124"/>
      <c r="DW68" s="124"/>
      <c r="DX68" s="124"/>
      <c r="DY68" s="124"/>
      <c r="DZ68" s="124"/>
      <c r="EA68" s="124"/>
      <c r="EB68" s="124"/>
      <c r="EC68" s="124"/>
      <c r="ED68" s="124"/>
      <c r="EE68" s="124"/>
      <c r="EF68" s="124"/>
      <c r="EG68" s="124"/>
      <c r="EH68" s="124"/>
      <c r="EI68" s="124"/>
      <c r="EJ68" s="124"/>
      <c r="EK68" s="124"/>
      <c r="EL68" s="124"/>
      <c r="EM68" s="124"/>
      <c r="EN68" s="124"/>
      <c r="EO68" s="124"/>
      <c r="EP68" s="124"/>
      <c r="EQ68" s="124"/>
    </row>
    <row r="69" spans="1:147" s="48" customFormat="1" ht="12.75" hidden="1" customHeight="1">
      <c r="A69" s="124"/>
      <c r="B69" s="3" t="s">
        <v>32</v>
      </c>
      <c r="C69" s="1"/>
      <c r="D69" s="1" t="str">
        <f t="shared" si="48"/>
        <v>Yes</v>
      </c>
      <c r="E69" s="1"/>
      <c r="F69" s="42">
        <f>'WELDER ROSTER'!H26</f>
        <v>0</v>
      </c>
      <c r="G69" s="99">
        <f>'WELDER ROSTER'!I26</f>
        <v>0</v>
      </c>
      <c r="H69" s="9" t="e">
        <f>GETPIVOTDATA("Count of Weld Number",'5% PVT'!$A$3,"Joint Type","BW","Stamp Number",G69)</f>
        <v>#REF!</v>
      </c>
      <c r="I69" s="8" t="e">
        <f>GETPIVOTDATA("Count of RT DATE",'5% PVT'!$A$4,"Joint Type","BW","Stamp Number",G69)</f>
        <v>#REF!</v>
      </c>
      <c r="J69" s="8" t="e">
        <f>GETPIVOTDATA("Count of RT Rejected",'5% PVT'!$A$4,"Joint Type","BW","Stamp Number",G69)</f>
        <v>#REF!</v>
      </c>
      <c r="K69" s="11" t="e">
        <f t="shared" si="52"/>
        <v>#REF!</v>
      </c>
      <c r="L69" s="8" t="e">
        <f>GETPIVOTDATA("Count of Weld Number",'5% PVT'!$A$3,"Joint Type","Fillet","Stamp Number",G69)</f>
        <v>#REF!</v>
      </c>
      <c r="M69" s="8" t="e">
        <f>GETPIVOTDATA("Count of PT / MT Final",'5% PVT'!$A$3,"Joint Type","Fillet","Stamp Number",G69)</f>
        <v>#REF!</v>
      </c>
      <c r="N69" s="11" t="e">
        <f t="shared" si="38"/>
        <v>#REF!</v>
      </c>
      <c r="O69" s="8" t="e">
        <f>GETPIVOTDATA("Count of Weld Number",'5% PVT'!$A$4,"Joint Type","SW","Stamp Number",G69)</f>
        <v>#REF!</v>
      </c>
      <c r="P69" s="8" t="e">
        <f>GETPIVOTDATA("Count of RT DATE",'5% PVT'!$A$4,"Joint Type","SW","Stamp Number",G69)</f>
        <v>#REF!</v>
      </c>
      <c r="Q69" s="8" t="e">
        <f>GETPIVOTDATA("Count of RT Rejected",'5% PVT'!$A$4,"Joint Type","O-Let","Stamp Number",G69)</f>
        <v>#REF!</v>
      </c>
      <c r="R69" s="11" t="e">
        <f t="shared" si="53"/>
        <v>#REF!</v>
      </c>
      <c r="S69" s="8" t="e">
        <f>GETPIVOTDATA("Count of PT / MT Final",'5% PVT'!$A$3,"Joint Type","SW","Stamp Number",G69)</f>
        <v>#REF!</v>
      </c>
      <c r="T69" s="11" t="e">
        <f t="shared" si="39"/>
        <v>#REF!</v>
      </c>
      <c r="U69" s="8" t="e">
        <f>GETPIVOTDATA("Count of Weld Number",'5% PVT'!$A$3,"Joint Type","O-Let","Stamp Number",G69)</f>
        <v>#REF!</v>
      </c>
      <c r="V69" s="8" t="e">
        <f>GETPIVOTDATA("Count of PT / MT Final",'5% PVT'!$A$3,"Joint Type","O-Let","Stamp Number",G69)</f>
        <v>#REF!</v>
      </c>
      <c r="W69" s="10" t="e">
        <f t="shared" si="40"/>
        <v>#REF!</v>
      </c>
      <c r="X69" s="87" t="e">
        <f>GETPIVOTDATA("Count of Weld Number",'10% PVT'!$A$3,"Joint Type","BW","Stamp Number",G69)</f>
        <v>#REF!</v>
      </c>
      <c r="Y69" s="8" t="e">
        <f>GETPIVOTDATA("Count of RT DATE",'10% PVT'!$A$3,"Joint Type","BW","Stamp Number",G69)</f>
        <v>#REF!</v>
      </c>
      <c r="Z69" s="8" t="e">
        <f>GETPIVOTDATA("Count of RT Rejected",'10% PVT'!$A$3,"Joint Type","BW","Stamp Number",G69)</f>
        <v>#REF!</v>
      </c>
      <c r="AA69" s="4" t="e">
        <f t="shared" si="54"/>
        <v>#REF!</v>
      </c>
      <c r="AB69" s="8" t="e">
        <f>GETPIVOTDATA("Count of Weld Number",'10% PVT'!$A$3,"Joint Type","Fillet","Stamp Number",G69)</f>
        <v>#REF!</v>
      </c>
      <c r="AC69" s="8" t="e">
        <f>GETPIVOTDATA("Count of PT / MT Final",'10% PVT'!$A$3,"Joint Type","Fillet","Stamp Number",G69)</f>
        <v>#REF!</v>
      </c>
      <c r="AD69" s="4" t="e">
        <f t="shared" si="49"/>
        <v>#REF!</v>
      </c>
      <c r="AE69" s="8" t="e">
        <f>GETPIVOTDATA("Count of Weld Number",'10% PVT'!$A$4,"Joint Type","SW","Stamp Number",G69)</f>
        <v>#REF!</v>
      </c>
      <c r="AF69" s="8" t="e">
        <f>GETPIVOTDATA("Count of RT DATE",'10% PVT'!$A$3,"Joint Type","SW","Stamp Number",G69)</f>
        <v>#REF!</v>
      </c>
      <c r="AG69" s="8" t="e">
        <f>GETPIVOTDATA("Count of RT Rejected",'10% PVT'!$A$3,"Joint Type","SW","Stamp Number",G69)</f>
        <v>#REF!</v>
      </c>
      <c r="AH69" s="4" t="e">
        <f t="shared" si="55"/>
        <v>#REF!</v>
      </c>
      <c r="AI69" s="8" t="e">
        <f>GETPIVOTDATA("Count of PT / MT Final",'10% PVT'!$A$3,"Joint Type","SW","Stamp Number",G69)</f>
        <v>#REF!</v>
      </c>
      <c r="AJ69" s="4" t="e">
        <f t="shared" si="50"/>
        <v>#REF!</v>
      </c>
      <c r="AK69" s="8" t="e">
        <f>GETPIVOTDATA("Count of Weld Number",'10% PVT'!$A$3,"Joint Type","O-Let","Stamp Number",G69)</f>
        <v>#REF!</v>
      </c>
      <c r="AL69" s="8" t="e">
        <f>GETPIVOTDATA("Count of PT / MT Final",'10% PVT'!$A$3,"Joint Type","O-Let","Stamp Number",G69)</f>
        <v>#REF!</v>
      </c>
      <c r="AM69" s="78" t="e">
        <f t="shared" si="51"/>
        <v>#REF!</v>
      </c>
      <c r="AN69" s="87" t="e">
        <f>GETPIVOTDATA("Count of Weld Number",'20% PVT'!$A$3,"Joint Type","BW","Stamp Number",G69)</f>
        <v>#REF!</v>
      </c>
      <c r="AO69" s="8" t="e">
        <f>GETPIVOTDATA("Count of RT DATE",'20% PVT'!$A$3,"Joint Type","BW","Stamp Number",G69)</f>
        <v>#REF!</v>
      </c>
      <c r="AP69" s="8" t="e">
        <f>GETPIVOTDATA("Count of RT Rejected",'20% PVT'!$A$3,"Joint Type","BW","Stamp Number",G69)</f>
        <v>#REF!</v>
      </c>
      <c r="AQ69" s="4" t="e">
        <f t="shared" si="56"/>
        <v>#REF!</v>
      </c>
      <c r="AR69" s="8" t="e">
        <f>GETPIVOTDATA("Count of Brinnel Complete",'20% PVT'!$A$3,"Joint Type","BW","Stamp Number",G69)</f>
        <v>#REF!</v>
      </c>
      <c r="AS69" s="4" t="e">
        <f t="shared" si="19"/>
        <v>#REF!</v>
      </c>
      <c r="AT69" s="8" t="e">
        <f>GETPIVOTDATA("Count of Weld Number",'20% PVT'!$A$3,"Joint Type","SW","Stamp Number",G69)</f>
        <v>#REF!</v>
      </c>
      <c r="AU69" s="8" t="e">
        <f>GETPIVOTDATA("Count of RT DATE",'20% PVT'!$A$3,"Joint Type","SW","Stamp Number",G69)</f>
        <v>#REF!</v>
      </c>
      <c r="AV69" s="8" t="e">
        <f>GETPIVOTDATA("Count of RT Rejected",'20% PVT'!$A$3,"Joint Type","SW","Stamp Number",G69)</f>
        <v>#REF!</v>
      </c>
      <c r="AW69" s="4" t="e">
        <f t="shared" si="57"/>
        <v>#REF!</v>
      </c>
      <c r="AX69" s="8" t="e">
        <f>GETPIVOTDATA("Count of PT / MT Final",'20% PVT'!$A$3,"Joint Type","SW","Stamp Number",G69)</f>
        <v>#REF!</v>
      </c>
      <c r="AY69" s="4" t="e">
        <f t="shared" si="20"/>
        <v>#REF!</v>
      </c>
      <c r="AZ69" s="8" t="e">
        <f>GETPIVOTDATA("Count of Brinnel Complete",'20% PVT'!$A$3,"Joint Type","SW","Stamp Number",G69)</f>
        <v>#REF!</v>
      </c>
      <c r="BA69" s="4" t="e">
        <f t="shared" si="21"/>
        <v>#REF!</v>
      </c>
      <c r="BB69" s="8" t="e">
        <f>GETPIVOTDATA("Count of Weld Number",'20% PVT'!$A$3,"Joint Type","O-Let","Stamp Number",G69)</f>
        <v>#REF!</v>
      </c>
      <c r="BC69" s="8" t="e">
        <f>GETPIVOTDATA("Count of PT / MT Final",'20% PVT'!$A$3,"Joint Type","O-Let","Stamp Number",G69)</f>
        <v>#REF!</v>
      </c>
      <c r="BD69" s="4" t="e">
        <f t="shared" si="22"/>
        <v>#REF!</v>
      </c>
      <c r="BE69" s="8" t="e">
        <f>GETPIVOTDATA("Count of Weld Number",'20% PVT'!$A$3,"Joint Type","Fillet","Stamp Number",G69)</f>
        <v>#REF!</v>
      </c>
      <c r="BF69" s="8" t="e">
        <f>GETPIVOTDATA("Count of PT / MT Final",'20% PVT'!$A$3,"Joint Type","Fillet","Stamp Number",G69)</f>
        <v>#REF!</v>
      </c>
      <c r="BG69" s="78" t="e">
        <f t="shared" si="23"/>
        <v>#REF!</v>
      </c>
      <c r="BH69" s="87" t="e">
        <f>GETPIVOTDATA("Count of Weld Number",'25% PVT'!$A$3,"Joint Type","BW","Stamp Number",G69)</f>
        <v>#REF!</v>
      </c>
      <c r="BI69" s="8" t="e">
        <f>GETPIVOTDATA("Count of RT DATE",'25% PVT'!$A$3,"Joint Type","BW","Stamp Number",G69)</f>
        <v>#REF!</v>
      </c>
      <c r="BJ69" s="8" t="e">
        <f>GETPIVOTDATA("Count of RT Rejected",'25% PVT'!$A$3,"Joint Type","BW","Stamp Number",G69)</f>
        <v>#REF!</v>
      </c>
      <c r="BK69" s="11" t="e">
        <f t="shared" si="58"/>
        <v>#REF!</v>
      </c>
      <c r="BL69" s="8" t="e">
        <f>GETPIVOTDATA("Count of Brinnel Complete",'25% PVT'!$A$3,"Joint Type","BW","Stamp Number",G69)</f>
        <v>#REF!</v>
      </c>
      <c r="BM69" s="11" t="e">
        <f t="shared" si="41"/>
        <v>#REF!</v>
      </c>
      <c r="BN69" s="8" t="e">
        <f>GETPIVOTDATA("Count of Weld Number",'25% PVT'!$A$3,"Joint Type","SW","Stamp Number",G69)</f>
        <v>#REF!</v>
      </c>
      <c r="BO69" s="8" t="e">
        <f>GETPIVOTDATA("Count of RT DATE",'25% PVT'!$A$3,"Joint Type","SW","Stamp Number",G69)</f>
        <v>#REF!</v>
      </c>
      <c r="BP69" s="8" t="e">
        <f>GETPIVOTDATA("Count of RT Rejected",'25% PVT'!$A$3,"Joint Type","SW","Stamp Number",G69)</f>
        <v>#REF!</v>
      </c>
      <c r="BQ69" s="11" t="e">
        <f t="shared" si="59"/>
        <v>#REF!</v>
      </c>
      <c r="BR69" s="8" t="e">
        <f>GETPIVOTDATA("Count of PT / MT Final",'25% PVT'!$A$3,"Joint Type","SW","Stamp Number",G69)</f>
        <v>#REF!</v>
      </c>
      <c r="BS69" s="11" t="e">
        <f t="shared" si="47"/>
        <v>#REF!</v>
      </c>
      <c r="BT69" s="8" t="e">
        <f>GETPIVOTDATA("Count of Brinnel Complete",'25% PVT'!$A$3,"Joint Type","SW","Stamp Number",G69)</f>
        <v>#REF!</v>
      </c>
      <c r="BU69" s="11" t="e">
        <f t="shared" si="25"/>
        <v>#REF!</v>
      </c>
      <c r="BV69" s="8" t="e">
        <f>GETPIVOTDATA("Count of Weld Number",'25% PVT'!$A$3,"Joint Type","O-Let","Stamp Number",G69)</f>
        <v>#REF!</v>
      </c>
      <c r="BW69" s="8" t="e">
        <f>GETPIVOTDATA("Count of PT / MT Final",'25% PVT'!$A$3,"Joint Type","O-Let","Stamp Number",G69)</f>
        <v>#REF!</v>
      </c>
      <c r="BX69" s="11" t="e">
        <f t="shared" si="26"/>
        <v>#REF!</v>
      </c>
      <c r="BY69" s="8" t="e">
        <f>GETPIVOTDATA("Count of Weld Number",'25% PVT'!$A$3,"Joint Type","Fillet","Stamp Number",G69)</f>
        <v>#REF!</v>
      </c>
      <c r="BZ69" s="8" t="e">
        <f>GETPIVOTDATA("Count of PT / MT Final",'25% PVT'!$A$3,"Joint Type","Fillet","Stamp Number",G69)</f>
        <v>#REF!</v>
      </c>
      <c r="CA69" s="10" t="e">
        <f t="shared" si="27"/>
        <v>#REF!</v>
      </c>
      <c r="CB69" s="87" t="e">
        <f>GETPIVOTDATA("Count of Weld Number",'50% PVT'!$A$3,"Joint Type","BW","Stamp Number",G69)</f>
        <v>#REF!</v>
      </c>
      <c r="CC69" s="8" t="e">
        <f>GETPIVOTDATA("Count of RT DATE",'50% PVT'!$A$3,"Joint Type","BW","Stamp Number",G69)</f>
        <v>#REF!</v>
      </c>
      <c r="CD69" s="8" t="e">
        <f>GETPIVOTDATA("Count of RT Rejected",'50% PVT'!$A$3,"Joint Type","BW","Stamp Number",G69)</f>
        <v>#REF!</v>
      </c>
      <c r="CE69" s="11" t="e">
        <f t="shared" si="60"/>
        <v>#REF!</v>
      </c>
      <c r="CF69" s="8" t="e">
        <f>GETPIVOTDATA("Count of Brinnel Complete",'50% PVT'!$A$3,"Joint Type","BW","Stamp Number",G69)</f>
        <v>#REF!</v>
      </c>
      <c r="CG69" s="8" t="e">
        <f t="shared" si="28"/>
        <v>#REF!</v>
      </c>
      <c r="CH69" s="8" t="e">
        <f>GETPIVOTDATA("Count of Weld Number",'50% PVT'!$A$3,"Joint Type","SW","Stamp Number",G69)</f>
        <v>#REF!</v>
      </c>
      <c r="CI69" s="8" t="e">
        <f>GETPIVOTDATA("Count of RT DATE",'50% PVT'!$A$3,"Joint Type","SW","Stamp Number",G69)</f>
        <v>#REF!</v>
      </c>
      <c r="CJ69" s="8" t="e">
        <f>GETPIVOTDATA("Count of RT Rejected",'50% PVT'!$A$3,"Joint Type","SW","Stamp Number",G69)</f>
        <v>#REF!</v>
      </c>
      <c r="CK69" s="11" t="e">
        <f t="shared" si="61"/>
        <v>#REF!</v>
      </c>
      <c r="CL69" s="8" t="e">
        <f>GETPIVOTDATA("Count of PT / MT Final",'50% PVT'!$A$3,"Joint Type","SW","Stamp Number",G69)</f>
        <v>#REF!</v>
      </c>
      <c r="CM69" s="8" t="e">
        <f t="shared" si="29"/>
        <v>#REF!</v>
      </c>
      <c r="CN69" s="8" t="e">
        <f>GETPIVOTDATA("Count of Brinnel Complete",'50% PVT'!$A$3,"Joint Type","SW","Stamp Number",G69)</f>
        <v>#REF!</v>
      </c>
      <c r="CO69" s="8" t="e">
        <f t="shared" si="30"/>
        <v>#REF!</v>
      </c>
      <c r="CP69" s="8" t="e">
        <f>GETPIVOTDATA("Count of Weld Number",'50% PVT'!$A$3,"Joint Type","O-Let","Stamp Number",G69)</f>
        <v>#REF!</v>
      </c>
      <c r="CQ69" s="8" t="e">
        <f>GETPIVOTDATA("Count of PT / MT Final",'50% PVT'!$A$3,"Joint Type","O-Let","Stamp Number",G69)</f>
        <v>#REF!</v>
      </c>
      <c r="CR69" s="4" t="e">
        <f t="shared" si="31"/>
        <v>#REF!</v>
      </c>
      <c r="CS69" s="8" t="e">
        <f>GETPIVOTDATA("Count of Weld Number",'50% PVT'!$A$3,"Joint Type","Fillet","Stamp Number",G69)</f>
        <v>#REF!</v>
      </c>
      <c r="CT69" s="8" t="e">
        <f>GETPIVOTDATA("Count of PT / MT Final",'50% PVT'!$A$3,"Joint Type","Fillet","Stamp Number",G69)</f>
        <v>#REF!</v>
      </c>
      <c r="CU69" s="78" t="e">
        <f t="shared" si="32"/>
        <v>#REF!</v>
      </c>
      <c r="CV69" s="87" t="e">
        <f>GETPIVOTDATA("Count of Weld Number",'100% PVT'!$A$3,"Joint Type","BW","Stamp Number",G69)</f>
        <v>#REF!</v>
      </c>
      <c r="CW69" s="8" t="e">
        <f>GETPIVOTDATA("Count of RT DATE",'100% PVT'!$A$3,"Joint Type","BW","Stamp Number",G69)</f>
        <v>#REF!</v>
      </c>
      <c r="CX69" s="8" t="e">
        <f>GETPIVOTDATA("Count of RT Rejected",'100% PVT'!$A$3,"Joint Type","BW","Stamp Number",G69)</f>
        <v>#REF!</v>
      </c>
      <c r="CY69" s="11" t="e">
        <f t="shared" si="62"/>
        <v>#REF!</v>
      </c>
      <c r="CZ69" s="8" t="e">
        <f>GETPIVOTDATA("Count of Brinnel Complete",'100% PVT'!$A$3,"Joint Type","BW","Stamp Number",G69)</f>
        <v>#REF!</v>
      </c>
      <c r="DA69" s="11" t="e">
        <f t="shared" si="42"/>
        <v>#REF!</v>
      </c>
      <c r="DB69" s="8" t="e">
        <f>GETPIVOTDATA("Count of Weld Number",'100% PVT'!$A$3,"Joint Type","SW","Stamp Number",G69)</f>
        <v>#REF!</v>
      </c>
      <c r="DC69" s="8" t="e">
        <f>GETPIVOTDATA("Count of RT DATE",'100% PVT'!$A$3,"Joint Type","SW","Stamp Number",G69)</f>
        <v>#REF!</v>
      </c>
      <c r="DD69" s="8" t="e">
        <f>GETPIVOTDATA("Count of RT Rejected",'100% PVT'!$A$3,"Joint Type","SW","Stamp Number",G69)</f>
        <v>#REF!</v>
      </c>
      <c r="DE69" s="11" t="e">
        <f t="shared" si="63"/>
        <v>#REF!</v>
      </c>
      <c r="DF69" s="8" t="e">
        <f>GETPIVOTDATA("Count of PT / MT Final",'100% PVT'!$A$3,"Joint Type","SW","Stamp Number",G69)</f>
        <v>#REF!</v>
      </c>
      <c r="DG69" s="11" t="e">
        <f t="shared" si="43"/>
        <v>#REF!</v>
      </c>
      <c r="DH69" s="8" t="e">
        <f>GETPIVOTDATA("Count of Brinnel Complete",'100% PVT'!$A$3,"Joint Type","SW","Stamp Number",G69)</f>
        <v>#REF!</v>
      </c>
      <c r="DI69" s="11" t="e">
        <f t="shared" si="44"/>
        <v>#REF!</v>
      </c>
      <c r="DJ69" s="8" t="e">
        <f>GETPIVOTDATA("Count of Weld Number",'100% PVT'!$A$3,"Joint Type","O-Let","Stamp Number",G69)</f>
        <v>#REF!</v>
      </c>
      <c r="DK69" s="8" t="e">
        <f>GETPIVOTDATA("Count of PT / MT Final",'100% PVT'!$A$3,"Joint Type","O-Let","Stamp Number",G69)</f>
        <v>#REF!</v>
      </c>
      <c r="DL69" s="11" t="e">
        <f t="shared" si="45"/>
        <v>#REF!</v>
      </c>
      <c r="DM69" s="8" t="e">
        <f>GETPIVOTDATA("Count of Weld Number",'100% PVT'!$A$3,"Joint Type","Fillet","Stamp Number",G69)</f>
        <v>#REF!</v>
      </c>
      <c r="DN69" s="8" t="e">
        <f>GETPIVOTDATA("Count of PT / MT Final",'100% PVT'!$A$3,"Joint Type","Fillet","Stamp Number",G69)</f>
        <v>#REF!</v>
      </c>
      <c r="DO69" s="10" t="e">
        <f t="shared" si="46"/>
        <v>#REF!</v>
      </c>
      <c r="DP69" s="124"/>
      <c r="DQ69" s="124"/>
      <c r="DR69" s="124"/>
      <c r="DS69" s="124"/>
      <c r="DT69" s="124"/>
      <c r="DU69" s="124"/>
      <c r="DV69" s="124"/>
      <c r="DW69" s="124"/>
      <c r="DX69" s="124"/>
      <c r="DY69" s="124"/>
      <c r="DZ69" s="124"/>
      <c r="EA69" s="124"/>
      <c r="EB69" s="124"/>
      <c r="EC69" s="124"/>
      <c r="ED69" s="124"/>
      <c r="EE69" s="124"/>
      <c r="EF69" s="124"/>
      <c r="EG69" s="124"/>
      <c r="EH69" s="124"/>
      <c r="EI69" s="124"/>
      <c r="EJ69" s="124"/>
      <c r="EK69" s="124"/>
      <c r="EL69" s="124"/>
      <c r="EM69" s="124"/>
      <c r="EN69" s="124"/>
      <c r="EO69" s="124"/>
      <c r="EP69" s="124"/>
      <c r="EQ69" s="124"/>
    </row>
    <row r="70" spans="1:147" s="48" customFormat="1" ht="12.75" hidden="1" customHeight="1">
      <c r="A70" s="124"/>
      <c r="B70" s="3" t="s">
        <v>31</v>
      </c>
      <c r="C70" s="1"/>
      <c r="D70" s="1" t="str">
        <f t="shared" si="48"/>
        <v>Yes</v>
      </c>
      <c r="E70" s="1"/>
      <c r="F70" s="42">
        <f>'WELDER ROSTER'!B24</f>
        <v>0</v>
      </c>
      <c r="G70" s="99">
        <f>'WELDER ROSTER'!C24</f>
        <v>0</v>
      </c>
      <c r="H70" s="9" t="e">
        <f>GETPIVOTDATA("Count of Weld Number",'5% PVT'!$A$3,"Joint Type","BW","Stamp Number",G70)</f>
        <v>#REF!</v>
      </c>
      <c r="I70" s="8" t="e">
        <f>GETPIVOTDATA("Count of RT DATE",'5% PVT'!$A$4,"Joint Type","BW","Stamp Number",G70)</f>
        <v>#REF!</v>
      </c>
      <c r="J70" s="8" t="e">
        <f>GETPIVOTDATA("Count of RT Rejected",'5% PVT'!$A$4,"Joint Type","BW","Stamp Number",G70)</f>
        <v>#REF!</v>
      </c>
      <c r="K70" s="11" t="e">
        <f t="shared" si="52"/>
        <v>#REF!</v>
      </c>
      <c r="L70" s="8" t="e">
        <f>GETPIVOTDATA("Count of Weld Number",'5% PVT'!$A$3,"Joint Type","Fillet","Stamp Number",G70)</f>
        <v>#REF!</v>
      </c>
      <c r="M70" s="8" t="e">
        <f>GETPIVOTDATA("Count of PT / MT Final",'5% PVT'!$A$3,"Joint Type","Fillet","Stamp Number",G70)</f>
        <v>#REF!</v>
      </c>
      <c r="N70" s="11" t="e">
        <f t="shared" si="38"/>
        <v>#REF!</v>
      </c>
      <c r="O70" s="8" t="e">
        <f>GETPIVOTDATA("Count of Weld Number",'5% PVT'!$A$4,"Joint Type","SW","Stamp Number",G70)</f>
        <v>#REF!</v>
      </c>
      <c r="P70" s="8" t="e">
        <f>GETPIVOTDATA("Count of RT DATE",'5% PVT'!$A$4,"Joint Type","SW","Stamp Number",G70)</f>
        <v>#REF!</v>
      </c>
      <c r="Q70" s="8" t="e">
        <f>GETPIVOTDATA("Count of RT Rejected",'5% PVT'!$A$4,"Joint Type","O-Let","Stamp Number",G70)</f>
        <v>#REF!</v>
      </c>
      <c r="R70" s="11" t="e">
        <f t="shared" si="53"/>
        <v>#REF!</v>
      </c>
      <c r="S70" s="8" t="e">
        <f>GETPIVOTDATA("Count of PT / MT Final",'5% PVT'!$A$3,"Joint Type","SW","Stamp Number",G70)</f>
        <v>#REF!</v>
      </c>
      <c r="T70" s="11" t="e">
        <f t="shared" si="39"/>
        <v>#REF!</v>
      </c>
      <c r="U70" s="8" t="e">
        <f>GETPIVOTDATA("Count of Weld Number",'5% PVT'!$A$3,"Joint Type","O-Let","Stamp Number",G70)</f>
        <v>#REF!</v>
      </c>
      <c r="V70" s="8" t="e">
        <f>GETPIVOTDATA("Count of PT / MT Final",'5% PVT'!$A$3,"Joint Type","O-Let","Stamp Number",G70)</f>
        <v>#REF!</v>
      </c>
      <c r="W70" s="10" t="e">
        <f t="shared" si="40"/>
        <v>#REF!</v>
      </c>
      <c r="X70" s="87" t="e">
        <f>GETPIVOTDATA("Count of Weld Number",'10% PVT'!$A$3,"Joint Type","BW","Stamp Number",G70)</f>
        <v>#REF!</v>
      </c>
      <c r="Y70" s="8" t="e">
        <f>GETPIVOTDATA("Count of RT DATE",'10% PVT'!$A$3,"Joint Type","BW","Stamp Number",G70)</f>
        <v>#REF!</v>
      </c>
      <c r="Z70" s="8" t="e">
        <f>GETPIVOTDATA("Count of RT Rejected",'10% PVT'!$A$3,"Joint Type","BW","Stamp Number",G70)</f>
        <v>#REF!</v>
      </c>
      <c r="AA70" s="4" t="e">
        <f t="shared" si="54"/>
        <v>#REF!</v>
      </c>
      <c r="AB70" s="8" t="e">
        <f>GETPIVOTDATA("Count of Weld Number",'10% PVT'!$A$3,"Joint Type","Fillet","Stamp Number",G70)</f>
        <v>#REF!</v>
      </c>
      <c r="AC70" s="8" t="e">
        <f>GETPIVOTDATA("Count of PT / MT Final",'10% PVT'!$A$3,"Joint Type","Fillet","Stamp Number",G70)</f>
        <v>#REF!</v>
      </c>
      <c r="AD70" s="4" t="e">
        <f t="shared" si="49"/>
        <v>#REF!</v>
      </c>
      <c r="AE70" s="8" t="e">
        <f>GETPIVOTDATA("Count of Weld Number",'10% PVT'!$A$4,"Joint Type","SW","Stamp Number",G70)</f>
        <v>#REF!</v>
      </c>
      <c r="AF70" s="8" t="e">
        <f>GETPIVOTDATA("Count of RT DATE",'10% PVT'!$A$3,"Joint Type","SW","Stamp Number",G70)</f>
        <v>#REF!</v>
      </c>
      <c r="AG70" s="8" t="e">
        <f>GETPIVOTDATA("Count of RT Rejected",'10% PVT'!$A$3,"Joint Type","SW","Stamp Number",G70)</f>
        <v>#REF!</v>
      </c>
      <c r="AH70" s="4" t="e">
        <f t="shared" si="55"/>
        <v>#REF!</v>
      </c>
      <c r="AI70" s="8" t="e">
        <f>GETPIVOTDATA("Count of PT / MT Final",'10% PVT'!$A$3,"Joint Type","SW","Stamp Number",G70)</f>
        <v>#REF!</v>
      </c>
      <c r="AJ70" s="4" t="e">
        <f t="shared" si="50"/>
        <v>#REF!</v>
      </c>
      <c r="AK70" s="8" t="e">
        <f>GETPIVOTDATA("Count of Weld Number",'10% PVT'!$A$3,"Joint Type","O-Let","Stamp Number",G70)</f>
        <v>#REF!</v>
      </c>
      <c r="AL70" s="8" t="e">
        <f>GETPIVOTDATA("Count of PT / MT Final",'10% PVT'!$A$3,"Joint Type","O-Let","Stamp Number",G70)</f>
        <v>#REF!</v>
      </c>
      <c r="AM70" s="78" t="e">
        <f t="shared" si="51"/>
        <v>#REF!</v>
      </c>
      <c r="AN70" s="87" t="e">
        <f>GETPIVOTDATA("Count of Weld Number",'20% PVT'!$A$3,"Joint Type","BW","Stamp Number",G70)</f>
        <v>#REF!</v>
      </c>
      <c r="AO70" s="8" t="e">
        <f>GETPIVOTDATA("Count of RT DATE",'20% PVT'!$A$3,"Joint Type","BW","Stamp Number",G70)</f>
        <v>#REF!</v>
      </c>
      <c r="AP70" s="8" t="e">
        <f>GETPIVOTDATA("Count of RT Rejected",'20% PVT'!$A$3,"Joint Type","BW","Stamp Number",G70)</f>
        <v>#REF!</v>
      </c>
      <c r="AQ70" s="4" t="e">
        <f t="shared" si="56"/>
        <v>#REF!</v>
      </c>
      <c r="AR70" s="8" t="e">
        <f>GETPIVOTDATA("Count of Brinnel Complete",'20% PVT'!$A$3,"Joint Type","BW","Stamp Number",G70)</f>
        <v>#REF!</v>
      </c>
      <c r="AS70" s="4" t="e">
        <f t="shared" si="19"/>
        <v>#REF!</v>
      </c>
      <c r="AT70" s="8" t="e">
        <f>GETPIVOTDATA("Count of Weld Number",'20% PVT'!$A$3,"Joint Type","SW","Stamp Number",G70)</f>
        <v>#REF!</v>
      </c>
      <c r="AU70" s="8" t="e">
        <f>GETPIVOTDATA("Count of RT DATE",'20% PVT'!$A$3,"Joint Type","SW","Stamp Number",G70)</f>
        <v>#REF!</v>
      </c>
      <c r="AV70" s="8" t="e">
        <f>GETPIVOTDATA("Count of RT Rejected",'20% PVT'!$A$3,"Joint Type","SW","Stamp Number",G70)</f>
        <v>#REF!</v>
      </c>
      <c r="AW70" s="4" t="e">
        <f t="shared" si="57"/>
        <v>#REF!</v>
      </c>
      <c r="AX70" s="8" t="e">
        <f>GETPIVOTDATA("Count of PT / MT Final",'20% PVT'!$A$3,"Joint Type","SW","Stamp Number",G70)</f>
        <v>#REF!</v>
      </c>
      <c r="AY70" s="4" t="e">
        <f t="shared" si="20"/>
        <v>#REF!</v>
      </c>
      <c r="AZ70" s="8" t="e">
        <f>GETPIVOTDATA("Count of Brinnel Complete",'20% PVT'!$A$3,"Joint Type","SW","Stamp Number",G70)</f>
        <v>#REF!</v>
      </c>
      <c r="BA70" s="4" t="e">
        <f t="shared" si="21"/>
        <v>#REF!</v>
      </c>
      <c r="BB70" s="8" t="e">
        <f>GETPIVOTDATA("Count of Weld Number",'20% PVT'!$A$3,"Joint Type","O-Let","Stamp Number",G70)</f>
        <v>#REF!</v>
      </c>
      <c r="BC70" s="8" t="e">
        <f>GETPIVOTDATA("Count of PT / MT Final",'20% PVT'!$A$3,"Joint Type","O-Let","Stamp Number",G70)</f>
        <v>#REF!</v>
      </c>
      <c r="BD70" s="4" t="e">
        <f t="shared" si="22"/>
        <v>#REF!</v>
      </c>
      <c r="BE70" s="8" t="e">
        <f>GETPIVOTDATA("Count of Weld Number",'20% PVT'!$A$3,"Joint Type","Fillet","Stamp Number",G70)</f>
        <v>#REF!</v>
      </c>
      <c r="BF70" s="8" t="e">
        <f>GETPIVOTDATA("Count of PT / MT Final",'20% PVT'!$A$3,"Joint Type","Fillet","Stamp Number",G70)</f>
        <v>#REF!</v>
      </c>
      <c r="BG70" s="78" t="e">
        <f t="shared" si="23"/>
        <v>#REF!</v>
      </c>
      <c r="BH70" s="87" t="e">
        <f>GETPIVOTDATA("Count of Weld Number",'25% PVT'!$A$3,"Joint Type","BW","Stamp Number",G70)</f>
        <v>#REF!</v>
      </c>
      <c r="BI70" s="8" t="e">
        <f>GETPIVOTDATA("Count of RT DATE",'25% PVT'!$A$3,"Joint Type","BW","Stamp Number",G70)</f>
        <v>#REF!</v>
      </c>
      <c r="BJ70" s="8" t="e">
        <f>GETPIVOTDATA("Count of RT Rejected",'25% PVT'!$A$3,"Joint Type","BW","Stamp Number",G70)</f>
        <v>#REF!</v>
      </c>
      <c r="BK70" s="11" t="e">
        <f t="shared" si="58"/>
        <v>#REF!</v>
      </c>
      <c r="BL70" s="8" t="e">
        <f>GETPIVOTDATA("Count of Brinnel Complete",'25% PVT'!$A$3,"Joint Type","BW","Stamp Number",G70)</f>
        <v>#REF!</v>
      </c>
      <c r="BM70" s="11" t="e">
        <f t="shared" si="41"/>
        <v>#REF!</v>
      </c>
      <c r="BN70" s="8" t="e">
        <f>GETPIVOTDATA("Count of Weld Number",'25% PVT'!$A$3,"Joint Type","SW","Stamp Number",G70)</f>
        <v>#REF!</v>
      </c>
      <c r="BO70" s="8" t="e">
        <f>GETPIVOTDATA("Count of RT DATE",'25% PVT'!$A$3,"Joint Type","SW","Stamp Number",G70)</f>
        <v>#REF!</v>
      </c>
      <c r="BP70" s="8" t="e">
        <f>GETPIVOTDATA("Count of RT Rejected",'25% PVT'!$A$3,"Joint Type","SW","Stamp Number",G70)</f>
        <v>#REF!</v>
      </c>
      <c r="BQ70" s="11" t="e">
        <f t="shared" si="59"/>
        <v>#REF!</v>
      </c>
      <c r="BR70" s="8" t="e">
        <f>GETPIVOTDATA("Count of PT / MT Final",'25% PVT'!$A$3,"Joint Type","SW","Stamp Number",G70)</f>
        <v>#REF!</v>
      </c>
      <c r="BS70" s="11" t="e">
        <f t="shared" si="47"/>
        <v>#REF!</v>
      </c>
      <c r="BT70" s="8" t="e">
        <f>GETPIVOTDATA("Count of Brinnel Complete",'25% PVT'!$A$3,"Joint Type","SW","Stamp Number",G70)</f>
        <v>#REF!</v>
      </c>
      <c r="BU70" s="11" t="e">
        <f t="shared" si="25"/>
        <v>#REF!</v>
      </c>
      <c r="BV70" s="8" t="e">
        <f>GETPIVOTDATA("Count of Weld Number",'25% PVT'!$A$3,"Joint Type","O-Let","Stamp Number",G70)</f>
        <v>#REF!</v>
      </c>
      <c r="BW70" s="8" t="e">
        <f>GETPIVOTDATA("Count of PT / MT Final",'25% PVT'!$A$3,"Joint Type","O-Let","Stamp Number",G70)</f>
        <v>#REF!</v>
      </c>
      <c r="BX70" s="11" t="e">
        <f t="shared" si="26"/>
        <v>#REF!</v>
      </c>
      <c r="BY70" s="8" t="e">
        <f>GETPIVOTDATA("Count of Weld Number",'25% PVT'!$A$3,"Joint Type","Fillet","Stamp Number",G70)</f>
        <v>#REF!</v>
      </c>
      <c r="BZ70" s="8" t="e">
        <f>GETPIVOTDATA("Count of PT / MT Final",'25% PVT'!$A$3,"Joint Type","Fillet","Stamp Number",G70)</f>
        <v>#REF!</v>
      </c>
      <c r="CA70" s="10" t="e">
        <f t="shared" si="27"/>
        <v>#REF!</v>
      </c>
      <c r="CB70" s="87" t="e">
        <f>GETPIVOTDATA("Count of Weld Number",'50% PVT'!$A$3,"Joint Type","BW","Stamp Number",G70)</f>
        <v>#REF!</v>
      </c>
      <c r="CC70" s="8" t="e">
        <f>GETPIVOTDATA("Count of RT DATE",'50% PVT'!$A$3,"Joint Type","BW","Stamp Number",G70)</f>
        <v>#REF!</v>
      </c>
      <c r="CD70" s="8" t="e">
        <f>GETPIVOTDATA("Count of RT Rejected",'50% PVT'!$A$3,"Joint Type","BW","Stamp Number",G70)</f>
        <v>#REF!</v>
      </c>
      <c r="CE70" s="11" t="e">
        <f t="shared" si="60"/>
        <v>#REF!</v>
      </c>
      <c r="CF70" s="8" t="e">
        <f>GETPIVOTDATA("Count of Brinnel Complete",'50% PVT'!$A$3,"Joint Type","BW","Stamp Number",G70)</f>
        <v>#REF!</v>
      </c>
      <c r="CG70" s="8" t="e">
        <f t="shared" si="28"/>
        <v>#REF!</v>
      </c>
      <c r="CH70" s="8" t="e">
        <f>GETPIVOTDATA("Count of Weld Number",'50% PVT'!$A$3,"Joint Type","SW","Stamp Number",G70)</f>
        <v>#REF!</v>
      </c>
      <c r="CI70" s="8" t="e">
        <f>GETPIVOTDATA("Count of RT DATE",'50% PVT'!$A$3,"Joint Type","SW","Stamp Number",G70)</f>
        <v>#REF!</v>
      </c>
      <c r="CJ70" s="8" t="e">
        <f>GETPIVOTDATA("Count of RT Rejected",'50% PVT'!$A$3,"Joint Type","SW","Stamp Number",G70)</f>
        <v>#REF!</v>
      </c>
      <c r="CK70" s="11" t="e">
        <f t="shared" si="61"/>
        <v>#REF!</v>
      </c>
      <c r="CL70" s="8" t="e">
        <f>GETPIVOTDATA("Count of PT / MT Final",'50% PVT'!$A$3,"Joint Type","SW","Stamp Number",G70)</f>
        <v>#REF!</v>
      </c>
      <c r="CM70" s="8" t="e">
        <f t="shared" si="29"/>
        <v>#REF!</v>
      </c>
      <c r="CN70" s="8" t="e">
        <f>GETPIVOTDATA("Count of Brinnel Complete",'50% PVT'!$A$3,"Joint Type","SW","Stamp Number",G70)</f>
        <v>#REF!</v>
      </c>
      <c r="CO70" s="8" t="e">
        <f t="shared" si="30"/>
        <v>#REF!</v>
      </c>
      <c r="CP70" s="8" t="e">
        <f>GETPIVOTDATA("Count of Weld Number",'50% PVT'!$A$3,"Joint Type","O-Let","Stamp Number",G70)</f>
        <v>#REF!</v>
      </c>
      <c r="CQ70" s="8" t="e">
        <f>GETPIVOTDATA("Count of PT / MT Final",'50% PVT'!$A$3,"Joint Type","O-Let","Stamp Number",G70)</f>
        <v>#REF!</v>
      </c>
      <c r="CR70" s="4" t="e">
        <f t="shared" si="31"/>
        <v>#REF!</v>
      </c>
      <c r="CS70" s="8" t="e">
        <f>GETPIVOTDATA("Count of Weld Number",'50% PVT'!$A$3,"Joint Type","Fillet","Stamp Number",G70)</f>
        <v>#REF!</v>
      </c>
      <c r="CT70" s="8" t="e">
        <f>GETPIVOTDATA("Count of PT / MT Final",'50% PVT'!$A$3,"Joint Type","Fillet","Stamp Number",G70)</f>
        <v>#REF!</v>
      </c>
      <c r="CU70" s="78" t="e">
        <f t="shared" si="32"/>
        <v>#REF!</v>
      </c>
      <c r="CV70" s="87" t="e">
        <f>GETPIVOTDATA("Count of Weld Number",'100% PVT'!$A$3,"Joint Type","BW","Stamp Number",G70)</f>
        <v>#REF!</v>
      </c>
      <c r="CW70" s="8" t="e">
        <f>GETPIVOTDATA("Count of RT DATE",'100% PVT'!$A$3,"Joint Type","BW","Stamp Number",G70)</f>
        <v>#REF!</v>
      </c>
      <c r="CX70" s="8" t="e">
        <f>GETPIVOTDATA("Count of RT Rejected",'100% PVT'!$A$3,"Joint Type","BW","Stamp Number",G70)</f>
        <v>#REF!</v>
      </c>
      <c r="CY70" s="11" t="e">
        <f t="shared" si="62"/>
        <v>#REF!</v>
      </c>
      <c r="CZ70" s="8" t="e">
        <f>GETPIVOTDATA("Count of Brinnel Complete",'100% PVT'!$A$3,"Joint Type","BW","Stamp Number",G70)</f>
        <v>#REF!</v>
      </c>
      <c r="DA70" s="11" t="e">
        <f t="shared" si="42"/>
        <v>#REF!</v>
      </c>
      <c r="DB70" s="8" t="e">
        <f>GETPIVOTDATA("Count of Weld Number",'100% PVT'!$A$3,"Joint Type","SW","Stamp Number",G70)</f>
        <v>#REF!</v>
      </c>
      <c r="DC70" s="8" t="e">
        <f>GETPIVOTDATA("Count of RT DATE",'100% PVT'!$A$3,"Joint Type","SW","Stamp Number",G70)</f>
        <v>#REF!</v>
      </c>
      <c r="DD70" s="8" t="e">
        <f>GETPIVOTDATA("Count of RT Rejected",'100% PVT'!$A$3,"Joint Type","SW","Stamp Number",G70)</f>
        <v>#REF!</v>
      </c>
      <c r="DE70" s="11" t="e">
        <f t="shared" si="63"/>
        <v>#REF!</v>
      </c>
      <c r="DF70" s="8" t="e">
        <f>GETPIVOTDATA("Count of PT / MT Final",'100% PVT'!$A$3,"Joint Type","SW","Stamp Number",G70)</f>
        <v>#REF!</v>
      </c>
      <c r="DG70" s="11" t="e">
        <f t="shared" si="43"/>
        <v>#REF!</v>
      </c>
      <c r="DH70" s="8" t="e">
        <f>GETPIVOTDATA("Count of Brinnel Complete",'100% PVT'!$A$3,"Joint Type","SW","Stamp Number",G70)</f>
        <v>#REF!</v>
      </c>
      <c r="DI70" s="11" t="e">
        <f t="shared" si="44"/>
        <v>#REF!</v>
      </c>
      <c r="DJ70" s="8" t="e">
        <f>GETPIVOTDATA("Count of Weld Number",'100% PVT'!$A$3,"Joint Type","O-Let","Stamp Number",G70)</f>
        <v>#REF!</v>
      </c>
      <c r="DK70" s="8" t="e">
        <f>GETPIVOTDATA("Count of PT / MT Final",'100% PVT'!$A$3,"Joint Type","O-Let","Stamp Number",G70)</f>
        <v>#REF!</v>
      </c>
      <c r="DL70" s="11" t="e">
        <f t="shared" si="45"/>
        <v>#REF!</v>
      </c>
      <c r="DM70" s="8" t="e">
        <f>GETPIVOTDATA("Count of Weld Number",'100% PVT'!$A$3,"Joint Type","Fillet","Stamp Number",G70)</f>
        <v>#REF!</v>
      </c>
      <c r="DN70" s="8" t="e">
        <f>GETPIVOTDATA("Count of PT / MT Final",'100% PVT'!$A$3,"Joint Type","Fillet","Stamp Number",G70)</f>
        <v>#REF!</v>
      </c>
      <c r="DO70" s="10" t="e">
        <f t="shared" si="46"/>
        <v>#REF!</v>
      </c>
      <c r="DP70" s="124"/>
      <c r="DQ70" s="124"/>
      <c r="DR70" s="124"/>
      <c r="DS70" s="124"/>
      <c r="DT70" s="124"/>
      <c r="DU70" s="124"/>
      <c r="DV70" s="124"/>
      <c r="DW70" s="124"/>
      <c r="DX70" s="124"/>
      <c r="DY70" s="124"/>
      <c r="DZ70" s="124"/>
      <c r="EA70" s="124"/>
      <c r="EB70" s="124"/>
      <c r="EC70" s="124"/>
      <c r="ED70" s="124"/>
      <c r="EE70" s="124"/>
      <c r="EF70" s="124"/>
      <c r="EG70" s="124"/>
      <c r="EH70" s="124"/>
      <c r="EI70" s="124"/>
      <c r="EJ70" s="124"/>
      <c r="EK70" s="124"/>
      <c r="EL70" s="124"/>
      <c r="EM70" s="124"/>
      <c r="EN70" s="124"/>
      <c r="EO70" s="124"/>
      <c r="EP70" s="124"/>
      <c r="EQ70" s="124"/>
    </row>
    <row r="71" spans="1:147" s="48" customFormat="1" ht="12.75" hidden="1" customHeight="1">
      <c r="A71" s="124"/>
      <c r="B71" s="3" t="s">
        <v>32</v>
      </c>
      <c r="C71" s="1"/>
      <c r="D71" s="1" t="str">
        <f t="shared" ref="D71" si="64">IF(F71=0,"Yes","No")</f>
        <v>Yes</v>
      </c>
      <c r="E71" s="1"/>
      <c r="F71" s="42">
        <f>'WELDER ROSTER'!H27</f>
        <v>0</v>
      </c>
      <c r="G71" s="99">
        <f>'WELDER ROSTER'!I27</f>
        <v>0</v>
      </c>
      <c r="H71" s="9" t="e">
        <f>GETPIVOTDATA("Count of Weld Number",'5% PVT'!$A$3,"Joint Type","BW","Stamp Number",G71)</f>
        <v>#REF!</v>
      </c>
      <c r="I71" s="8" t="e">
        <f>GETPIVOTDATA("Count of RT DATE",'5% PVT'!$A$4,"Joint Type","BW","Stamp Number",G71)</f>
        <v>#REF!</v>
      </c>
      <c r="J71" s="8" t="e">
        <f>GETPIVOTDATA("Count of RT Rejected",'5% PVT'!$A$4,"Joint Type","BW","Stamp Number",G71)</f>
        <v>#REF!</v>
      </c>
      <c r="K71" s="11" t="e">
        <f t="shared" si="52"/>
        <v>#REF!</v>
      </c>
      <c r="L71" s="8" t="e">
        <f>GETPIVOTDATA("Count of Weld Number",'5% PVT'!$A$3,"Joint Type","Fillet","Stamp Number",G71)</f>
        <v>#REF!</v>
      </c>
      <c r="M71" s="8" t="e">
        <f>GETPIVOTDATA("Count of PT / MT Final",'5% PVT'!$A$3,"Joint Type","Fillet","Stamp Number",G71)</f>
        <v>#REF!</v>
      </c>
      <c r="N71" s="11" t="e">
        <f t="shared" si="38"/>
        <v>#REF!</v>
      </c>
      <c r="O71" s="8" t="e">
        <f>GETPIVOTDATA("Count of Weld Number",'5% PVT'!$A$4,"Joint Type","SW","Stamp Number",G71)</f>
        <v>#REF!</v>
      </c>
      <c r="P71" s="8" t="e">
        <f>GETPIVOTDATA("Count of RT DATE",'5% PVT'!$A$4,"Joint Type","SW","Stamp Number",G71)</f>
        <v>#REF!</v>
      </c>
      <c r="Q71" s="8" t="e">
        <f>GETPIVOTDATA("Count of RT Rejected",'5% PVT'!$A$4,"Joint Type","O-Let","Stamp Number",G71)</f>
        <v>#REF!</v>
      </c>
      <c r="R71" s="11" t="e">
        <f t="shared" si="53"/>
        <v>#REF!</v>
      </c>
      <c r="S71" s="8" t="e">
        <f>GETPIVOTDATA("Count of PT / MT Final",'5% PVT'!$A$3,"Joint Type","SW","Stamp Number",G71)</f>
        <v>#REF!</v>
      </c>
      <c r="T71" s="11" t="e">
        <f t="shared" si="39"/>
        <v>#REF!</v>
      </c>
      <c r="U71" s="8" t="e">
        <f>GETPIVOTDATA("Count of Weld Number",'5% PVT'!$A$3,"Joint Type","O-Let","Stamp Number",G71)</f>
        <v>#REF!</v>
      </c>
      <c r="V71" s="8" t="e">
        <f>GETPIVOTDATA("Count of PT / MT Final",'5% PVT'!$A$3,"Joint Type","O-Let","Stamp Number",G71)</f>
        <v>#REF!</v>
      </c>
      <c r="W71" s="10" t="e">
        <f t="shared" si="40"/>
        <v>#REF!</v>
      </c>
      <c r="X71" s="87" t="e">
        <f>GETPIVOTDATA("Count of Weld Number",'10% PVT'!$A$3,"Joint Type","BW","Stamp Number",G71)</f>
        <v>#REF!</v>
      </c>
      <c r="Y71" s="8" t="e">
        <f>GETPIVOTDATA("Count of RT DATE",'10% PVT'!$A$3,"Joint Type","BW","Stamp Number",G71)</f>
        <v>#REF!</v>
      </c>
      <c r="Z71" s="8" t="e">
        <f>GETPIVOTDATA("Count of RT Rejected",'10% PVT'!$A$3,"Joint Type","BW","Stamp Number",G71)</f>
        <v>#REF!</v>
      </c>
      <c r="AA71" s="4" t="e">
        <f t="shared" si="54"/>
        <v>#REF!</v>
      </c>
      <c r="AB71" s="8" t="e">
        <f>GETPIVOTDATA("Count of Weld Number",'10% PVT'!$A$3,"Joint Type","Fillet","Stamp Number",G71)</f>
        <v>#REF!</v>
      </c>
      <c r="AC71" s="8" t="e">
        <f>GETPIVOTDATA("Count of PT / MT Final",'10% PVT'!$A$3,"Joint Type","Fillet","Stamp Number",G71)</f>
        <v>#REF!</v>
      </c>
      <c r="AD71" s="4" t="e">
        <f t="shared" si="49"/>
        <v>#REF!</v>
      </c>
      <c r="AE71" s="8" t="e">
        <f>GETPIVOTDATA("Count of Weld Number",'10% PVT'!$A$4,"Joint Type","SW","Stamp Number",G71)</f>
        <v>#REF!</v>
      </c>
      <c r="AF71" s="8" t="e">
        <f>GETPIVOTDATA("Count of RT DATE",'10% PVT'!$A$3,"Joint Type","SW","Stamp Number",G71)</f>
        <v>#REF!</v>
      </c>
      <c r="AG71" s="8" t="e">
        <f>GETPIVOTDATA("Count of RT Rejected",'10% PVT'!$A$3,"Joint Type","SW","Stamp Number",G71)</f>
        <v>#REF!</v>
      </c>
      <c r="AH71" s="4" t="e">
        <f t="shared" si="55"/>
        <v>#REF!</v>
      </c>
      <c r="AI71" s="8" t="e">
        <f>GETPIVOTDATA("Count of PT / MT Final",'10% PVT'!$A$3,"Joint Type","SW","Stamp Number",G71)</f>
        <v>#REF!</v>
      </c>
      <c r="AJ71" s="4" t="e">
        <f t="shared" si="50"/>
        <v>#REF!</v>
      </c>
      <c r="AK71" s="8" t="e">
        <f>GETPIVOTDATA("Count of Weld Number",'10% PVT'!$A$3,"Joint Type","O-Let","Stamp Number",G71)</f>
        <v>#REF!</v>
      </c>
      <c r="AL71" s="8" t="e">
        <f>GETPIVOTDATA("Count of PT / MT Final",'10% PVT'!$A$3,"Joint Type","O-Let","Stamp Number",G71)</f>
        <v>#REF!</v>
      </c>
      <c r="AM71" s="78" t="e">
        <f t="shared" si="51"/>
        <v>#REF!</v>
      </c>
      <c r="AN71" s="87" t="e">
        <f>GETPIVOTDATA("Count of Weld Number",'20% PVT'!$A$3,"Joint Type","BW","Stamp Number",G71)</f>
        <v>#REF!</v>
      </c>
      <c r="AO71" s="8" t="e">
        <f>GETPIVOTDATA("Count of RT DATE",'20% PVT'!$A$3,"Joint Type","BW","Stamp Number",G71)</f>
        <v>#REF!</v>
      </c>
      <c r="AP71" s="8" t="e">
        <f>GETPIVOTDATA("Count of RT Rejected",'20% PVT'!$A$3,"Joint Type","BW","Stamp Number",G71)</f>
        <v>#REF!</v>
      </c>
      <c r="AQ71" s="4" t="e">
        <f t="shared" si="56"/>
        <v>#REF!</v>
      </c>
      <c r="AR71" s="8" t="e">
        <f>GETPIVOTDATA("Count of Brinnel Complete",'20% PVT'!$A$3,"Joint Type","BW","Stamp Number",G71)</f>
        <v>#REF!</v>
      </c>
      <c r="AS71" s="4" t="e">
        <f t="shared" si="19"/>
        <v>#REF!</v>
      </c>
      <c r="AT71" s="8" t="e">
        <f>GETPIVOTDATA("Count of Weld Number",'20% PVT'!$A$3,"Joint Type","SW","Stamp Number",G71)</f>
        <v>#REF!</v>
      </c>
      <c r="AU71" s="8" t="e">
        <f>GETPIVOTDATA("Count of RT DATE",'20% PVT'!$A$3,"Joint Type","SW","Stamp Number",G71)</f>
        <v>#REF!</v>
      </c>
      <c r="AV71" s="8" t="e">
        <f>GETPIVOTDATA("Count of RT Rejected",'20% PVT'!$A$3,"Joint Type","SW","Stamp Number",G71)</f>
        <v>#REF!</v>
      </c>
      <c r="AW71" s="4" t="e">
        <f t="shared" si="57"/>
        <v>#REF!</v>
      </c>
      <c r="AX71" s="8" t="e">
        <f>GETPIVOTDATA("Count of PT / MT Final",'20% PVT'!$A$3,"Joint Type","SW","Stamp Number",G71)</f>
        <v>#REF!</v>
      </c>
      <c r="AY71" s="4" t="e">
        <f t="shared" si="20"/>
        <v>#REF!</v>
      </c>
      <c r="AZ71" s="8" t="e">
        <f>GETPIVOTDATA("Count of Brinnel Complete",'20% PVT'!$A$3,"Joint Type","SW","Stamp Number",G71)</f>
        <v>#REF!</v>
      </c>
      <c r="BA71" s="4" t="e">
        <f t="shared" si="21"/>
        <v>#REF!</v>
      </c>
      <c r="BB71" s="8" t="e">
        <f>GETPIVOTDATA("Count of Weld Number",'20% PVT'!$A$3,"Joint Type","O-Let","Stamp Number",G71)</f>
        <v>#REF!</v>
      </c>
      <c r="BC71" s="8" t="e">
        <f>GETPIVOTDATA("Count of PT / MT Final",'20% PVT'!$A$3,"Joint Type","O-Let","Stamp Number",G71)</f>
        <v>#REF!</v>
      </c>
      <c r="BD71" s="4" t="e">
        <f t="shared" si="22"/>
        <v>#REF!</v>
      </c>
      <c r="BE71" s="8" t="e">
        <f>GETPIVOTDATA("Count of Weld Number",'20% PVT'!$A$3,"Joint Type","Fillet","Stamp Number",G71)</f>
        <v>#REF!</v>
      </c>
      <c r="BF71" s="8" t="e">
        <f>GETPIVOTDATA("Count of PT / MT Final",'20% PVT'!$A$3,"Joint Type","Fillet","Stamp Number",G71)</f>
        <v>#REF!</v>
      </c>
      <c r="BG71" s="78" t="e">
        <f t="shared" si="23"/>
        <v>#REF!</v>
      </c>
      <c r="BH71" s="87" t="e">
        <f>GETPIVOTDATA("Count of Weld Number",'25% PVT'!$A$3,"Joint Type","BW","Stamp Number",G71)</f>
        <v>#REF!</v>
      </c>
      <c r="BI71" s="8" t="e">
        <f>GETPIVOTDATA("Count of RT DATE",'25% PVT'!$A$3,"Joint Type","BW","Stamp Number",G71)</f>
        <v>#REF!</v>
      </c>
      <c r="BJ71" s="8" t="e">
        <f>GETPIVOTDATA("Count of RT Rejected",'25% PVT'!$A$3,"Joint Type","BW","Stamp Number",G71)</f>
        <v>#REF!</v>
      </c>
      <c r="BK71" s="11" t="e">
        <f t="shared" si="58"/>
        <v>#REF!</v>
      </c>
      <c r="BL71" s="8" t="e">
        <f>GETPIVOTDATA("Count of Brinnel Complete",'25% PVT'!$A$3,"Joint Type","BW","Stamp Number",G71)</f>
        <v>#REF!</v>
      </c>
      <c r="BM71" s="11" t="e">
        <f t="shared" si="41"/>
        <v>#REF!</v>
      </c>
      <c r="BN71" s="8" t="e">
        <f>GETPIVOTDATA("Count of Weld Number",'25% PVT'!$A$3,"Joint Type","SW","Stamp Number",G71)</f>
        <v>#REF!</v>
      </c>
      <c r="BO71" s="8" t="e">
        <f>GETPIVOTDATA("Count of RT DATE",'25% PVT'!$A$3,"Joint Type","SW","Stamp Number",G71)</f>
        <v>#REF!</v>
      </c>
      <c r="BP71" s="8" t="e">
        <f>GETPIVOTDATA("Count of RT Rejected",'25% PVT'!$A$3,"Joint Type","SW","Stamp Number",G71)</f>
        <v>#REF!</v>
      </c>
      <c r="BQ71" s="11" t="e">
        <f t="shared" si="59"/>
        <v>#REF!</v>
      </c>
      <c r="BR71" s="8" t="e">
        <f>GETPIVOTDATA("Count of PT / MT Final",'25% PVT'!$A$3,"Joint Type","SW","Stamp Number",G71)</f>
        <v>#REF!</v>
      </c>
      <c r="BS71" s="11" t="e">
        <f t="shared" si="47"/>
        <v>#REF!</v>
      </c>
      <c r="BT71" s="8" t="e">
        <f>GETPIVOTDATA("Count of Brinnel Complete",'25% PVT'!$A$3,"Joint Type","SW","Stamp Number",G71)</f>
        <v>#REF!</v>
      </c>
      <c r="BU71" s="11" t="e">
        <f t="shared" si="25"/>
        <v>#REF!</v>
      </c>
      <c r="BV71" s="8" t="e">
        <f>GETPIVOTDATA("Count of Weld Number",'25% PVT'!$A$3,"Joint Type","O-Let","Stamp Number",G71)</f>
        <v>#REF!</v>
      </c>
      <c r="BW71" s="8" t="e">
        <f>GETPIVOTDATA("Count of PT / MT Final",'25% PVT'!$A$3,"Joint Type","O-Let","Stamp Number",G71)</f>
        <v>#REF!</v>
      </c>
      <c r="BX71" s="11" t="e">
        <f t="shared" si="26"/>
        <v>#REF!</v>
      </c>
      <c r="BY71" s="8" t="e">
        <f>GETPIVOTDATA("Count of Weld Number",'25% PVT'!$A$3,"Joint Type","Fillet","Stamp Number",G71)</f>
        <v>#REF!</v>
      </c>
      <c r="BZ71" s="8" t="e">
        <f>GETPIVOTDATA("Count of PT / MT Final",'25% PVT'!$A$3,"Joint Type","Fillet","Stamp Number",G71)</f>
        <v>#REF!</v>
      </c>
      <c r="CA71" s="10" t="e">
        <f t="shared" si="27"/>
        <v>#REF!</v>
      </c>
      <c r="CB71" s="87" t="e">
        <f>GETPIVOTDATA("Count of Weld Number",'50% PVT'!$A$3,"Joint Type","BW","Stamp Number",G71)</f>
        <v>#REF!</v>
      </c>
      <c r="CC71" s="8" t="e">
        <f>GETPIVOTDATA("Count of RT DATE",'50% PVT'!$A$3,"Joint Type","BW","Stamp Number",G71)</f>
        <v>#REF!</v>
      </c>
      <c r="CD71" s="8" t="e">
        <f>GETPIVOTDATA("Count of RT Rejected",'50% PVT'!$A$3,"Joint Type","BW","Stamp Number",G71)</f>
        <v>#REF!</v>
      </c>
      <c r="CE71" s="11" t="e">
        <f t="shared" si="60"/>
        <v>#REF!</v>
      </c>
      <c r="CF71" s="8" t="e">
        <f>GETPIVOTDATA("Count of Brinnel Complete",'50% PVT'!$A$3,"Joint Type","BW","Stamp Number",G71)</f>
        <v>#REF!</v>
      </c>
      <c r="CG71" s="8" t="e">
        <f t="shared" si="28"/>
        <v>#REF!</v>
      </c>
      <c r="CH71" s="8" t="e">
        <f>GETPIVOTDATA("Count of Weld Number",'50% PVT'!$A$3,"Joint Type","SW","Stamp Number",G71)</f>
        <v>#REF!</v>
      </c>
      <c r="CI71" s="8" t="e">
        <f>GETPIVOTDATA("Count of RT DATE",'50% PVT'!$A$3,"Joint Type","SW","Stamp Number",G71)</f>
        <v>#REF!</v>
      </c>
      <c r="CJ71" s="8" t="e">
        <f>GETPIVOTDATA("Count of RT Rejected",'50% PVT'!$A$3,"Joint Type","SW","Stamp Number",G71)</f>
        <v>#REF!</v>
      </c>
      <c r="CK71" s="11" t="e">
        <f t="shared" si="61"/>
        <v>#REF!</v>
      </c>
      <c r="CL71" s="8" t="e">
        <f>GETPIVOTDATA("Count of PT / MT Final",'50% PVT'!$A$3,"Joint Type","SW","Stamp Number",G71)</f>
        <v>#REF!</v>
      </c>
      <c r="CM71" s="8" t="e">
        <f t="shared" si="29"/>
        <v>#REF!</v>
      </c>
      <c r="CN71" s="8" t="e">
        <f>GETPIVOTDATA("Count of Brinnel Complete",'50% PVT'!$A$3,"Joint Type","SW","Stamp Number",G71)</f>
        <v>#REF!</v>
      </c>
      <c r="CO71" s="8" t="e">
        <f t="shared" si="30"/>
        <v>#REF!</v>
      </c>
      <c r="CP71" s="8" t="e">
        <f>GETPIVOTDATA("Count of Weld Number",'50% PVT'!$A$3,"Joint Type","O-Let","Stamp Number",G71)</f>
        <v>#REF!</v>
      </c>
      <c r="CQ71" s="8" t="e">
        <f>GETPIVOTDATA("Count of PT / MT Final",'50% PVT'!$A$3,"Joint Type","O-Let","Stamp Number",G71)</f>
        <v>#REF!</v>
      </c>
      <c r="CR71" s="4" t="e">
        <f t="shared" si="31"/>
        <v>#REF!</v>
      </c>
      <c r="CS71" s="8" t="e">
        <f>GETPIVOTDATA("Count of Weld Number",'50% PVT'!$A$3,"Joint Type","Fillet","Stamp Number",G71)</f>
        <v>#REF!</v>
      </c>
      <c r="CT71" s="8" t="e">
        <f>GETPIVOTDATA("Count of PT / MT Final",'50% PVT'!$A$3,"Joint Type","Fillet","Stamp Number",G71)</f>
        <v>#REF!</v>
      </c>
      <c r="CU71" s="78" t="e">
        <f t="shared" si="32"/>
        <v>#REF!</v>
      </c>
      <c r="CV71" s="87" t="e">
        <f>GETPIVOTDATA("Count of Weld Number",'100% PVT'!$A$3,"Joint Type","BW","Stamp Number",G71)</f>
        <v>#REF!</v>
      </c>
      <c r="CW71" s="8" t="e">
        <f>GETPIVOTDATA("Count of RT DATE",'100% PVT'!$A$3,"Joint Type","BW","Stamp Number",G71)</f>
        <v>#REF!</v>
      </c>
      <c r="CX71" s="8" t="e">
        <f>GETPIVOTDATA("Count of RT Rejected",'100% PVT'!$A$3,"Joint Type","BW","Stamp Number",G71)</f>
        <v>#REF!</v>
      </c>
      <c r="CY71" s="11" t="e">
        <f t="shared" si="62"/>
        <v>#REF!</v>
      </c>
      <c r="CZ71" s="8" t="e">
        <f>GETPIVOTDATA("Count of Brinnel Complete",'100% PVT'!$A$3,"Joint Type","BW","Stamp Number",G71)</f>
        <v>#REF!</v>
      </c>
      <c r="DA71" s="11" t="e">
        <f t="shared" si="42"/>
        <v>#REF!</v>
      </c>
      <c r="DB71" s="8" t="e">
        <f>GETPIVOTDATA("Count of Weld Number",'100% PVT'!$A$3,"Joint Type","SW","Stamp Number",G71)</f>
        <v>#REF!</v>
      </c>
      <c r="DC71" s="8" t="e">
        <f>GETPIVOTDATA("Count of RT DATE",'100% PVT'!$A$3,"Joint Type","SW","Stamp Number",G71)</f>
        <v>#REF!</v>
      </c>
      <c r="DD71" s="8" t="e">
        <f>GETPIVOTDATA("Count of RT Rejected",'100% PVT'!$A$3,"Joint Type","SW","Stamp Number",G71)</f>
        <v>#REF!</v>
      </c>
      <c r="DE71" s="11" t="e">
        <f t="shared" si="63"/>
        <v>#REF!</v>
      </c>
      <c r="DF71" s="8" t="e">
        <f>GETPIVOTDATA("Count of PT / MT Final",'100% PVT'!$A$3,"Joint Type","SW","Stamp Number",G71)</f>
        <v>#REF!</v>
      </c>
      <c r="DG71" s="11" t="e">
        <f t="shared" si="43"/>
        <v>#REF!</v>
      </c>
      <c r="DH71" s="8" t="e">
        <f>GETPIVOTDATA("Count of Brinnel Complete",'100% PVT'!$A$3,"Joint Type","SW","Stamp Number",G71)</f>
        <v>#REF!</v>
      </c>
      <c r="DI71" s="11" t="e">
        <f t="shared" si="44"/>
        <v>#REF!</v>
      </c>
      <c r="DJ71" s="8" t="e">
        <f>GETPIVOTDATA("Count of Weld Number",'100% PVT'!$A$3,"Joint Type","O-Let","Stamp Number",G71)</f>
        <v>#REF!</v>
      </c>
      <c r="DK71" s="8" t="e">
        <f>GETPIVOTDATA("Count of PT / MT Final",'100% PVT'!$A$3,"Joint Type","O-Let","Stamp Number",G71)</f>
        <v>#REF!</v>
      </c>
      <c r="DL71" s="11" t="e">
        <f t="shared" si="45"/>
        <v>#REF!</v>
      </c>
      <c r="DM71" s="8" t="e">
        <f>GETPIVOTDATA("Count of Weld Number",'100% PVT'!$A$3,"Joint Type","Fillet","Stamp Number",G71)</f>
        <v>#REF!</v>
      </c>
      <c r="DN71" s="8" t="e">
        <f>GETPIVOTDATA("Count of PT / MT Final",'100% PVT'!$A$3,"Joint Type","Fillet","Stamp Number",G71)</f>
        <v>#REF!</v>
      </c>
      <c r="DO71" s="10" t="e">
        <f t="shared" si="46"/>
        <v>#REF!</v>
      </c>
      <c r="DP71" s="124"/>
      <c r="DQ71" s="124"/>
      <c r="DR71" s="124"/>
      <c r="DS71" s="124"/>
      <c r="DT71" s="124"/>
      <c r="DU71" s="124"/>
      <c r="DV71" s="124"/>
      <c r="DW71" s="124"/>
      <c r="DX71" s="124"/>
      <c r="DY71" s="124"/>
      <c r="DZ71" s="124"/>
      <c r="EA71" s="124"/>
      <c r="EB71" s="124"/>
      <c r="EC71" s="124"/>
      <c r="ED71" s="124"/>
      <c r="EE71" s="124"/>
      <c r="EF71" s="124"/>
      <c r="EG71" s="124"/>
      <c r="EH71" s="124"/>
      <c r="EI71" s="124"/>
      <c r="EJ71" s="124"/>
      <c r="EK71" s="124"/>
      <c r="EL71" s="124"/>
      <c r="EM71" s="124"/>
      <c r="EN71" s="124"/>
      <c r="EO71" s="124"/>
      <c r="EP71" s="124"/>
      <c r="EQ71" s="124"/>
    </row>
    <row r="72" spans="1:147" s="50" customFormat="1" ht="12.75" hidden="1" customHeight="1">
      <c r="A72" s="126"/>
      <c r="B72" s="3" t="s">
        <v>32</v>
      </c>
      <c r="C72" s="1"/>
      <c r="D72" s="1" t="str">
        <f t="shared" ref="D72:D90" si="65">IF(F72=0,"Yes","No")</f>
        <v>Yes</v>
      </c>
      <c r="E72" s="1"/>
      <c r="F72" s="42">
        <f>'WELDER ROSTER'!H28</f>
        <v>0</v>
      </c>
      <c r="G72" s="99">
        <f>'WELDER ROSTER'!I28</f>
        <v>0</v>
      </c>
      <c r="H72" s="9" t="e">
        <f>GETPIVOTDATA("Count of Weld Number",'5% PVT'!$A$3,"Joint Type","BW","Stamp Number",G72)</f>
        <v>#REF!</v>
      </c>
      <c r="I72" s="8" t="e">
        <f>GETPIVOTDATA("Count of RT DATE",'5% PVT'!$A$4,"Joint Type","BW","Stamp Number",G72)</f>
        <v>#REF!</v>
      </c>
      <c r="J72" s="8" t="e">
        <f>GETPIVOTDATA("Count of RT Rejected",'5% PVT'!$A$4,"Joint Type","BW","Stamp Number",G72)</f>
        <v>#REF!</v>
      </c>
      <c r="K72" s="11" t="e">
        <f t="shared" si="52"/>
        <v>#REF!</v>
      </c>
      <c r="L72" s="8" t="e">
        <f>GETPIVOTDATA("Count of Weld Number",'5% PVT'!$A$3,"Joint Type","Fillet","Stamp Number",G72)</f>
        <v>#REF!</v>
      </c>
      <c r="M72" s="8" t="e">
        <f>GETPIVOTDATA("Count of PT / MT Final",'5% PVT'!$A$3,"Joint Type","Fillet","Stamp Number",G72)</f>
        <v>#REF!</v>
      </c>
      <c r="N72" s="11" t="e">
        <f t="shared" si="38"/>
        <v>#REF!</v>
      </c>
      <c r="O72" s="8" t="e">
        <f>GETPIVOTDATA("Count of Weld Number",'5% PVT'!$A$4,"Joint Type","SW","Stamp Number",G72)</f>
        <v>#REF!</v>
      </c>
      <c r="P72" s="8" t="e">
        <f>GETPIVOTDATA("Count of RT DATE",'5% PVT'!$A$4,"Joint Type","SW","Stamp Number",G72)</f>
        <v>#REF!</v>
      </c>
      <c r="Q72" s="8" t="e">
        <f>GETPIVOTDATA("Count of RT Rejected",'5% PVT'!$A$4,"Joint Type","O-Let","Stamp Number",G72)</f>
        <v>#REF!</v>
      </c>
      <c r="R72" s="11" t="e">
        <f t="shared" si="53"/>
        <v>#REF!</v>
      </c>
      <c r="S72" s="8" t="e">
        <f>GETPIVOTDATA("Count of PT / MT Final",'5% PVT'!$A$3,"Joint Type","SW","Stamp Number",G72)</f>
        <v>#REF!</v>
      </c>
      <c r="T72" s="11" t="e">
        <f t="shared" si="39"/>
        <v>#REF!</v>
      </c>
      <c r="U72" s="8" t="e">
        <f>GETPIVOTDATA("Count of Weld Number",'5% PVT'!$A$3,"Joint Type","O-Let","Stamp Number",G72)</f>
        <v>#REF!</v>
      </c>
      <c r="V72" s="8" t="e">
        <f>GETPIVOTDATA("Count of PT / MT Final",'5% PVT'!$A$3,"Joint Type","O-Let","Stamp Number",G72)</f>
        <v>#REF!</v>
      </c>
      <c r="W72" s="10" t="e">
        <f t="shared" si="40"/>
        <v>#REF!</v>
      </c>
      <c r="X72" s="87" t="e">
        <f>GETPIVOTDATA("Count of Weld Number",'10% PVT'!$A$3,"Joint Type","BW","Stamp Number",G72)</f>
        <v>#REF!</v>
      </c>
      <c r="Y72" s="8" t="e">
        <f>GETPIVOTDATA("Count of RT DATE",'10% PVT'!$A$3,"Joint Type","BW","Stamp Number",G72)</f>
        <v>#REF!</v>
      </c>
      <c r="Z72" s="8" t="e">
        <f>GETPIVOTDATA("Count of RT Rejected",'10% PVT'!$A$3,"Joint Type","BW","Stamp Number",G72)</f>
        <v>#REF!</v>
      </c>
      <c r="AA72" s="4" t="e">
        <f t="shared" si="54"/>
        <v>#REF!</v>
      </c>
      <c r="AB72" s="8" t="e">
        <f>GETPIVOTDATA("Count of Weld Number",'10% PVT'!$A$3,"Joint Type","Fillet","Stamp Number",G72)</f>
        <v>#REF!</v>
      </c>
      <c r="AC72" s="8" t="e">
        <f>GETPIVOTDATA("Count of PT / MT Final",'10% PVT'!$A$3,"Joint Type","Fillet","Stamp Number",G72)</f>
        <v>#REF!</v>
      </c>
      <c r="AD72" s="4" t="e">
        <f t="shared" si="49"/>
        <v>#REF!</v>
      </c>
      <c r="AE72" s="8" t="e">
        <f>GETPIVOTDATA("Count of Weld Number",'10% PVT'!$A$4,"Joint Type","SW","Stamp Number",G72)</f>
        <v>#REF!</v>
      </c>
      <c r="AF72" s="8" t="e">
        <f>GETPIVOTDATA("Count of RT DATE",'10% PVT'!$A$3,"Joint Type","SW","Stamp Number",G72)</f>
        <v>#REF!</v>
      </c>
      <c r="AG72" s="8" t="e">
        <f>GETPIVOTDATA("Count of RT Rejected",'10% PVT'!$A$3,"Joint Type","SW","Stamp Number",G72)</f>
        <v>#REF!</v>
      </c>
      <c r="AH72" s="4" t="e">
        <f t="shared" si="55"/>
        <v>#REF!</v>
      </c>
      <c r="AI72" s="8" t="e">
        <f>GETPIVOTDATA("Count of PT / MT Final",'10% PVT'!$A$3,"Joint Type","SW","Stamp Number",G72)</f>
        <v>#REF!</v>
      </c>
      <c r="AJ72" s="4" t="e">
        <f t="shared" si="50"/>
        <v>#REF!</v>
      </c>
      <c r="AK72" s="8" t="e">
        <f>GETPIVOTDATA("Count of Weld Number",'10% PVT'!$A$3,"Joint Type","O-Let","Stamp Number",G72)</f>
        <v>#REF!</v>
      </c>
      <c r="AL72" s="8" t="e">
        <f>GETPIVOTDATA("Count of PT / MT Final",'10% PVT'!$A$3,"Joint Type","O-Let","Stamp Number",G72)</f>
        <v>#REF!</v>
      </c>
      <c r="AM72" s="78" t="e">
        <f t="shared" si="51"/>
        <v>#REF!</v>
      </c>
      <c r="AN72" s="87" t="e">
        <f>GETPIVOTDATA("Count of Weld Number",'20% PVT'!$A$3,"Joint Type","BW","Stamp Number",G72)</f>
        <v>#REF!</v>
      </c>
      <c r="AO72" s="8" t="e">
        <f>GETPIVOTDATA("Count of RT DATE",'20% PVT'!$A$3,"Joint Type","BW","Stamp Number",G72)</f>
        <v>#REF!</v>
      </c>
      <c r="AP72" s="8" t="e">
        <f>GETPIVOTDATA("Count of RT Rejected",'20% PVT'!$A$3,"Joint Type","BW","Stamp Number",G72)</f>
        <v>#REF!</v>
      </c>
      <c r="AQ72" s="4" t="e">
        <f t="shared" si="56"/>
        <v>#REF!</v>
      </c>
      <c r="AR72" s="8" t="e">
        <f>GETPIVOTDATA("Count of Brinnel Complete",'20% PVT'!$A$3,"Joint Type","BW","Stamp Number",G72)</f>
        <v>#REF!</v>
      </c>
      <c r="AS72" s="4" t="e">
        <f t="shared" si="19"/>
        <v>#REF!</v>
      </c>
      <c r="AT72" s="8" t="e">
        <f>GETPIVOTDATA("Count of Weld Number",'20% PVT'!$A$3,"Joint Type","SW","Stamp Number",G72)</f>
        <v>#REF!</v>
      </c>
      <c r="AU72" s="8" t="e">
        <f>GETPIVOTDATA("Count of RT DATE",'20% PVT'!$A$3,"Joint Type","SW","Stamp Number",G72)</f>
        <v>#REF!</v>
      </c>
      <c r="AV72" s="8" t="e">
        <f>GETPIVOTDATA("Count of RT Rejected",'20% PVT'!$A$3,"Joint Type","SW","Stamp Number",G72)</f>
        <v>#REF!</v>
      </c>
      <c r="AW72" s="4" t="e">
        <f t="shared" si="57"/>
        <v>#REF!</v>
      </c>
      <c r="AX72" s="8" t="e">
        <f>GETPIVOTDATA("Count of PT / MT Final",'20% PVT'!$A$3,"Joint Type","SW","Stamp Number",G72)</f>
        <v>#REF!</v>
      </c>
      <c r="AY72" s="4" t="e">
        <f t="shared" si="20"/>
        <v>#REF!</v>
      </c>
      <c r="AZ72" s="8" t="e">
        <f>GETPIVOTDATA("Count of Brinnel Complete",'20% PVT'!$A$3,"Joint Type","SW","Stamp Number",G72)</f>
        <v>#REF!</v>
      </c>
      <c r="BA72" s="4" t="e">
        <f t="shared" si="21"/>
        <v>#REF!</v>
      </c>
      <c r="BB72" s="8" t="e">
        <f>GETPIVOTDATA("Count of Weld Number",'20% PVT'!$A$3,"Joint Type","O-Let","Stamp Number",G72)</f>
        <v>#REF!</v>
      </c>
      <c r="BC72" s="8" t="e">
        <f>GETPIVOTDATA("Count of PT / MT Final",'20% PVT'!$A$3,"Joint Type","O-Let","Stamp Number",G72)</f>
        <v>#REF!</v>
      </c>
      <c r="BD72" s="4" t="e">
        <f t="shared" si="22"/>
        <v>#REF!</v>
      </c>
      <c r="BE72" s="8" t="e">
        <f>GETPIVOTDATA("Count of Weld Number",'20% PVT'!$A$3,"Joint Type","Fillet","Stamp Number",G72)</f>
        <v>#REF!</v>
      </c>
      <c r="BF72" s="8" t="e">
        <f>GETPIVOTDATA("Count of PT / MT Final",'20% PVT'!$A$3,"Joint Type","Fillet","Stamp Number",G72)</f>
        <v>#REF!</v>
      </c>
      <c r="BG72" s="78" t="e">
        <f t="shared" si="23"/>
        <v>#REF!</v>
      </c>
      <c r="BH72" s="87" t="e">
        <f>GETPIVOTDATA("Count of Weld Number",'25% PVT'!$A$3,"Joint Type","BW","Stamp Number",G72)</f>
        <v>#REF!</v>
      </c>
      <c r="BI72" s="8" t="e">
        <f>GETPIVOTDATA("Count of RT DATE",'25% PVT'!$A$3,"Joint Type","BW","Stamp Number",G72)</f>
        <v>#REF!</v>
      </c>
      <c r="BJ72" s="8" t="e">
        <f>GETPIVOTDATA("Count of RT Rejected",'25% PVT'!$A$3,"Joint Type","BW","Stamp Number",G72)</f>
        <v>#REF!</v>
      </c>
      <c r="BK72" s="11" t="e">
        <f t="shared" si="58"/>
        <v>#REF!</v>
      </c>
      <c r="BL72" s="8" t="e">
        <f>GETPIVOTDATA("Count of Brinnel Complete",'25% PVT'!$A$3,"Joint Type","BW","Stamp Number",G72)</f>
        <v>#REF!</v>
      </c>
      <c r="BM72" s="11" t="e">
        <f t="shared" si="41"/>
        <v>#REF!</v>
      </c>
      <c r="BN72" s="8" t="e">
        <f>GETPIVOTDATA("Count of Weld Number",'25% PVT'!$A$3,"Joint Type","SW","Stamp Number",G72)</f>
        <v>#REF!</v>
      </c>
      <c r="BO72" s="8" t="e">
        <f>GETPIVOTDATA("Count of RT DATE",'25% PVT'!$A$3,"Joint Type","SW","Stamp Number",G72)</f>
        <v>#REF!</v>
      </c>
      <c r="BP72" s="8" t="e">
        <f>GETPIVOTDATA("Count of RT Rejected",'25% PVT'!$A$3,"Joint Type","SW","Stamp Number",G72)</f>
        <v>#REF!</v>
      </c>
      <c r="BQ72" s="11" t="e">
        <f t="shared" si="59"/>
        <v>#REF!</v>
      </c>
      <c r="BR72" s="8" t="e">
        <f>GETPIVOTDATA("Count of PT / MT Final",'25% PVT'!$A$3,"Joint Type","SW","Stamp Number",G72)</f>
        <v>#REF!</v>
      </c>
      <c r="BS72" s="11" t="e">
        <f t="shared" si="47"/>
        <v>#REF!</v>
      </c>
      <c r="BT72" s="8" t="e">
        <f>GETPIVOTDATA("Count of Brinnel Complete",'25% PVT'!$A$3,"Joint Type","SW","Stamp Number",G72)</f>
        <v>#REF!</v>
      </c>
      <c r="BU72" s="11" t="e">
        <f t="shared" si="25"/>
        <v>#REF!</v>
      </c>
      <c r="BV72" s="8" t="e">
        <f>GETPIVOTDATA("Count of Weld Number",'25% PVT'!$A$3,"Joint Type","O-Let","Stamp Number",G72)</f>
        <v>#REF!</v>
      </c>
      <c r="BW72" s="8" t="e">
        <f>GETPIVOTDATA("Count of PT / MT Final",'25% PVT'!$A$3,"Joint Type","O-Let","Stamp Number",G72)</f>
        <v>#REF!</v>
      </c>
      <c r="BX72" s="11" t="e">
        <f t="shared" si="26"/>
        <v>#REF!</v>
      </c>
      <c r="BY72" s="8" t="e">
        <f>GETPIVOTDATA("Count of Weld Number",'25% PVT'!$A$3,"Joint Type","Fillet","Stamp Number",G72)</f>
        <v>#REF!</v>
      </c>
      <c r="BZ72" s="8" t="e">
        <f>GETPIVOTDATA("Count of PT / MT Final",'25% PVT'!$A$3,"Joint Type","Fillet","Stamp Number",G72)</f>
        <v>#REF!</v>
      </c>
      <c r="CA72" s="10" t="e">
        <f t="shared" si="27"/>
        <v>#REF!</v>
      </c>
      <c r="CB72" s="87" t="e">
        <f>GETPIVOTDATA("Count of Weld Number",'50% PVT'!$A$3,"Joint Type","BW","Stamp Number",G72)</f>
        <v>#REF!</v>
      </c>
      <c r="CC72" s="8" t="e">
        <f>GETPIVOTDATA("Count of RT DATE",'50% PVT'!$A$3,"Joint Type","BW","Stamp Number",G72)</f>
        <v>#REF!</v>
      </c>
      <c r="CD72" s="8" t="e">
        <f>GETPIVOTDATA("Count of RT Rejected",'50% PVT'!$A$3,"Joint Type","BW","Stamp Number",G72)</f>
        <v>#REF!</v>
      </c>
      <c r="CE72" s="11" t="e">
        <f t="shared" si="60"/>
        <v>#REF!</v>
      </c>
      <c r="CF72" s="8" t="e">
        <f>GETPIVOTDATA("Count of Brinnel Complete",'50% PVT'!$A$3,"Joint Type","BW","Stamp Number",G72)</f>
        <v>#REF!</v>
      </c>
      <c r="CG72" s="8" t="e">
        <f t="shared" si="28"/>
        <v>#REF!</v>
      </c>
      <c r="CH72" s="8" t="e">
        <f>GETPIVOTDATA("Count of Weld Number",'50% PVT'!$A$3,"Joint Type","SW","Stamp Number",G72)</f>
        <v>#REF!</v>
      </c>
      <c r="CI72" s="8" t="e">
        <f>GETPIVOTDATA("Count of RT DATE",'50% PVT'!$A$3,"Joint Type","SW","Stamp Number",G72)</f>
        <v>#REF!</v>
      </c>
      <c r="CJ72" s="8" t="e">
        <f>GETPIVOTDATA("Count of RT Rejected",'50% PVT'!$A$3,"Joint Type","SW","Stamp Number",G72)</f>
        <v>#REF!</v>
      </c>
      <c r="CK72" s="11" t="e">
        <f t="shared" si="61"/>
        <v>#REF!</v>
      </c>
      <c r="CL72" s="8" t="e">
        <f>GETPIVOTDATA("Count of PT / MT Final",'50% PVT'!$A$3,"Joint Type","SW","Stamp Number",G72)</f>
        <v>#REF!</v>
      </c>
      <c r="CM72" s="8" t="e">
        <f t="shared" si="29"/>
        <v>#REF!</v>
      </c>
      <c r="CN72" s="8" t="e">
        <f>GETPIVOTDATA("Count of Brinnel Complete",'50% PVT'!$A$3,"Joint Type","SW","Stamp Number",G72)</f>
        <v>#REF!</v>
      </c>
      <c r="CO72" s="8" t="e">
        <f t="shared" si="30"/>
        <v>#REF!</v>
      </c>
      <c r="CP72" s="8" t="e">
        <f>GETPIVOTDATA("Count of Weld Number",'50% PVT'!$A$3,"Joint Type","O-Let","Stamp Number",G72)</f>
        <v>#REF!</v>
      </c>
      <c r="CQ72" s="8" t="e">
        <f>GETPIVOTDATA("Count of PT / MT Final",'50% PVT'!$A$3,"Joint Type","O-Let","Stamp Number",G72)</f>
        <v>#REF!</v>
      </c>
      <c r="CR72" s="4" t="e">
        <f t="shared" si="31"/>
        <v>#REF!</v>
      </c>
      <c r="CS72" s="8" t="e">
        <f>GETPIVOTDATA("Count of Weld Number",'50% PVT'!$A$3,"Joint Type","Fillet","Stamp Number",G72)</f>
        <v>#REF!</v>
      </c>
      <c r="CT72" s="8" t="e">
        <f>GETPIVOTDATA("Count of PT / MT Final",'50% PVT'!$A$3,"Joint Type","Fillet","Stamp Number",G72)</f>
        <v>#REF!</v>
      </c>
      <c r="CU72" s="78" t="e">
        <f t="shared" si="32"/>
        <v>#REF!</v>
      </c>
      <c r="CV72" s="87" t="e">
        <f>GETPIVOTDATA("Count of Weld Number",'100% PVT'!$A$3,"Joint Type","BW","Stamp Number",G72)</f>
        <v>#REF!</v>
      </c>
      <c r="CW72" s="8" t="e">
        <f>GETPIVOTDATA("Count of RT DATE",'100% PVT'!$A$3,"Joint Type","BW","Stamp Number",G72)</f>
        <v>#REF!</v>
      </c>
      <c r="CX72" s="8" t="e">
        <f>GETPIVOTDATA("Count of RT Rejected",'100% PVT'!$A$3,"Joint Type","BW","Stamp Number",G72)</f>
        <v>#REF!</v>
      </c>
      <c r="CY72" s="11" t="e">
        <f t="shared" si="62"/>
        <v>#REF!</v>
      </c>
      <c r="CZ72" s="8" t="e">
        <f>GETPIVOTDATA("Count of Brinnel Complete",'100% PVT'!$A$3,"Joint Type","BW","Stamp Number",G72)</f>
        <v>#REF!</v>
      </c>
      <c r="DA72" s="11" t="e">
        <f t="shared" si="42"/>
        <v>#REF!</v>
      </c>
      <c r="DB72" s="8" t="e">
        <f>GETPIVOTDATA("Count of Weld Number",'100% PVT'!$A$3,"Joint Type","SW","Stamp Number",G72)</f>
        <v>#REF!</v>
      </c>
      <c r="DC72" s="8" t="e">
        <f>GETPIVOTDATA("Count of RT DATE",'100% PVT'!$A$3,"Joint Type","SW","Stamp Number",G72)</f>
        <v>#REF!</v>
      </c>
      <c r="DD72" s="8" t="e">
        <f>GETPIVOTDATA("Count of RT Rejected",'100% PVT'!$A$3,"Joint Type","SW","Stamp Number",G72)</f>
        <v>#REF!</v>
      </c>
      <c r="DE72" s="11" t="e">
        <f t="shared" si="63"/>
        <v>#REF!</v>
      </c>
      <c r="DF72" s="8" t="e">
        <f>GETPIVOTDATA("Count of PT / MT Final",'100% PVT'!$A$3,"Joint Type","SW","Stamp Number",G72)</f>
        <v>#REF!</v>
      </c>
      <c r="DG72" s="11" t="e">
        <f t="shared" si="43"/>
        <v>#REF!</v>
      </c>
      <c r="DH72" s="8" t="e">
        <f>GETPIVOTDATA("Count of Brinnel Complete",'100% PVT'!$A$3,"Joint Type","SW","Stamp Number",G72)</f>
        <v>#REF!</v>
      </c>
      <c r="DI72" s="11" t="e">
        <f t="shared" si="44"/>
        <v>#REF!</v>
      </c>
      <c r="DJ72" s="8" t="e">
        <f>GETPIVOTDATA("Count of Weld Number",'100% PVT'!$A$3,"Joint Type","O-Let","Stamp Number",G72)</f>
        <v>#REF!</v>
      </c>
      <c r="DK72" s="8" t="e">
        <f>GETPIVOTDATA("Count of PT / MT Final",'100% PVT'!$A$3,"Joint Type","O-Let","Stamp Number",G72)</f>
        <v>#REF!</v>
      </c>
      <c r="DL72" s="11" t="e">
        <f t="shared" si="45"/>
        <v>#REF!</v>
      </c>
      <c r="DM72" s="8" t="e">
        <f>GETPIVOTDATA("Count of Weld Number",'100% PVT'!$A$3,"Joint Type","Fillet","Stamp Number",G72)</f>
        <v>#REF!</v>
      </c>
      <c r="DN72" s="8" t="e">
        <f>GETPIVOTDATA("Count of PT / MT Final",'100% PVT'!$A$3,"Joint Type","Fillet","Stamp Number",G72)</f>
        <v>#REF!</v>
      </c>
      <c r="DO72" s="10" t="e">
        <f t="shared" si="46"/>
        <v>#REF!</v>
      </c>
      <c r="DP72" s="132"/>
      <c r="DQ72" s="132"/>
      <c r="DR72" s="132"/>
      <c r="DS72" s="132"/>
      <c r="DT72" s="132"/>
      <c r="DU72" s="132"/>
      <c r="DV72" s="132"/>
      <c r="DW72" s="132"/>
      <c r="DX72" s="132"/>
      <c r="DY72" s="132"/>
      <c r="DZ72" s="132"/>
      <c r="EA72" s="132"/>
      <c r="EB72" s="132"/>
      <c r="EC72" s="132"/>
      <c r="ED72" s="132"/>
      <c r="EE72" s="132"/>
      <c r="EF72" s="132"/>
      <c r="EG72" s="132"/>
      <c r="EH72" s="132"/>
      <c r="EI72" s="132"/>
      <c r="EJ72" s="132"/>
      <c r="EK72" s="132"/>
      <c r="EL72" s="132"/>
      <c r="EM72" s="132"/>
      <c r="EN72" s="132"/>
      <c r="EO72" s="132"/>
      <c r="EP72" s="132"/>
      <c r="EQ72" s="132"/>
    </row>
    <row r="73" spans="1:147" s="50" customFormat="1" ht="12.75" hidden="1" customHeight="1">
      <c r="A73" s="126"/>
      <c r="B73" s="3" t="s">
        <v>32</v>
      </c>
      <c r="C73" s="1"/>
      <c r="D73" s="1" t="str">
        <f t="shared" si="65"/>
        <v>Yes</v>
      </c>
      <c r="E73" s="1"/>
      <c r="F73" s="42">
        <f>'WELDER ROSTER'!H29</f>
        <v>0</v>
      </c>
      <c r="G73" s="99">
        <f>'WELDER ROSTER'!I29</f>
        <v>0</v>
      </c>
      <c r="H73" s="9" t="e">
        <f>GETPIVOTDATA("Count of Weld Number",'5% PVT'!$A$3,"Joint Type","BW","Stamp Number",G73)</f>
        <v>#REF!</v>
      </c>
      <c r="I73" s="8" t="e">
        <f>GETPIVOTDATA("Count of RT DATE",'5% PVT'!$A$4,"Joint Type","BW","Stamp Number",G73)</f>
        <v>#REF!</v>
      </c>
      <c r="J73" s="8" t="e">
        <f>GETPIVOTDATA("Count of RT Rejected",'5% PVT'!$A$4,"Joint Type","BW","Stamp Number",G73)</f>
        <v>#REF!</v>
      </c>
      <c r="K73" s="11" t="e">
        <f t="shared" si="52"/>
        <v>#REF!</v>
      </c>
      <c r="L73" s="8" t="e">
        <f>GETPIVOTDATA("Count of Weld Number",'5% PVT'!$A$3,"Joint Type","Fillet","Stamp Number",G73)</f>
        <v>#REF!</v>
      </c>
      <c r="M73" s="8" t="e">
        <f>GETPIVOTDATA("Count of PT / MT Final",'5% PVT'!$A$3,"Joint Type","Fillet","Stamp Number",G73)</f>
        <v>#REF!</v>
      </c>
      <c r="N73" s="11" t="e">
        <f t="shared" ref="N73:N90" si="66">M73/L73</f>
        <v>#REF!</v>
      </c>
      <c r="O73" s="8" t="e">
        <f>GETPIVOTDATA("Count of Weld Number",'5% PVT'!$A$4,"Joint Type","SW","Stamp Number",G73)</f>
        <v>#REF!</v>
      </c>
      <c r="P73" s="8" t="e">
        <f>GETPIVOTDATA("Count of RT DATE",'5% PVT'!$A$4,"Joint Type","SW","Stamp Number",G73)</f>
        <v>#REF!</v>
      </c>
      <c r="Q73" s="8" t="e">
        <f>GETPIVOTDATA("Count of RT Rejected",'5% PVT'!$A$4,"Joint Type","O-Let","Stamp Number",G73)</f>
        <v>#REF!</v>
      </c>
      <c r="R73" s="11" t="e">
        <f t="shared" si="53"/>
        <v>#REF!</v>
      </c>
      <c r="S73" s="8" t="e">
        <f>GETPIVOTDATA("Count of PT / MT Final",'5% PVT'!$A$3,"Joint Type","SW","Stamp Number",G73)</f>
        <v>#REF!</v>
      </c>
      <c r="T73" s="11" t="e">
        <f t="shared" ref="T73:T90" si="67">S73/O73</f>
        <v>#REF!</v>
      </c>
      <c r="U73" s="8" t="e">
        <f>GETPIVOTDATA("Count of Weld Number",'5% PVT'!$A$3,"Joint Type","O-Let","Stamp Number",G73)</f>
        <v>#REF!</v>
      </c>
      <c r="V73" s="8" t="e">
        <f>GETPIVOTDATA("Count of PT / MT Final",'5% PVT'!$A$3,"Joint Type","O-Let","Stamp Number",G73)</f>
        <v>#REF!</v>
      </c>
      <c r="W73" s="10" t="e">
        <f t="shared" ref="W73:W90" si="68">V73/U73</f>
        <v>#REF!</v>
      </c>
      <c r="X73" s="87" t="e">
        <f>GETPIVOTDATA("Count of Weld Number",'10% PVT'!$A$3,"Joint Type","BW","Stamp Number",G73)</f>
        <v>#REF!</v>
      </c>
      <c r="Y73" s="8" t="e">
        <f>GETPIVOTDATA("Count of RT DATE",'10% PVT'!$A$3,"Joint Type","BW","Stamp Number",G73)</f>
        <v>#REF!</v>
      </c>
      <c r="Z73" s="8" t="e">
        <f>GETPIVOTDATA("Count of RT Rejected",'10% PVT'!$A$3,"Joint Type","BW","Stamp Number",G73)</f>
        <v>#REF!</v>
      </c>
      <c r="AA73" s="4" t="e">
        <f t="shared" si="54"/>
        <v>#REF!</v>
      </c>
      <c r="AB73" s="8" t="e">
        <f>GETPIVOTDATA("Count of Weld Number",'10% PVT'!$A$3,"Joint Type","Fillet","Stamp Number",G73)</f>
        <v>#REF!</v>
      </c>
      <c r="AC73" s="8" t="e">
        <f>GETPIVOTDATA("Count of PT / MT Final",'10% PVT'!$A$3,"Joint Type","Fillet","Stamp Number",G73)</f>
        <v>#REF!</v>
      </c>
      <c r="AD73" s="4" t="e">
        <f t="shared" si="49"/>
        <v>#REF!</v>
      </c>
      <c r="AE73" s="8" t="e">
        <f>GETPIVOTDATA("Count of Weld Number",'10% PVT'!$A$4,"Joint Type","SW","Stamp Number",G73)</f>
        <v>#REF!</v>
      </c>
      <c r="AF73" s="8" t="e">
        <f>GETPIVOTDATA("Count of RT DATE",'10% PVT'!$A$3,"Joint Type","SW","Stamp Number",G73)</f>
        <v>#REF!</v>
      </c>
      <c r="AG73" s="8" t="e">
        <f>GETPIVOTDATA("Count of RT Rejected",'10% PVT'!$A$3,"Joint Type","SW","Stamp Number",G73)</f>
        <v>#REF!</v>
      </c>
      <c r="AH73" s="4" t="e">
        <f t="shared" si="55"/>
        <v>#REF!</v>
      </c>
      <c r="AI73" s="8" t="e">
        <f>GETPIVOTDATA("Count of PT / MT Final",'10% PVT'!$A$3,"Joint Type","SW","Stamp Number",G73)</f>
        <v>#REF!</v>
      </c>
      <c r="AJ73" s="4" t="e">
        <f t="shared" si="50"/>
        <v>#REF!</v>
      </c>
      <c r="AK73" s="8" t="e">
        <f>GETPIVOTDATA("Count of Weld Number",'10% PVT'!$A$3,"Joint Type","O-Let","Stamp Number",G73)</f>
        <v>#REF!</v>
      </c>
      <c r="AL73" s="8" t="e">
        <f>GETPIVOTDATA("Count of PT / MT Final",'10% PVT'!$A$3,"Joint Type","O-Let","Stamp Number",G73)</f>
        <v>#REF!</v>
      </c>
      <c r="AM73" s="78" t="e">
        <f t="shared" si="51"/>
        <v>#REF!</v>
      </c>
      <c r="AN73" s="87" t="e">
        <f>GETPIVOTDATA("Count of Weld Number",'20% PVT'!$A$3,"Joint Type","BW","Stamp Number",G73)</f>
        <v>#REF!</v>
      </c>
      <c r="AO73" s="8" t="e">
        <f>GETPIVOTDATA("Count of RT DATE",'20% PVT'!$A$3,"Joint Type","BW","Stamp Number",G73)</f>
        <v>#REF!</v>
      </c>
      <c r="AP73" s="8" t="e">
        <f>GETPIVOTDATA("Count of RT Rejected",'20% PVT'!$A$3,"Joint Type","BW","Stamp Number",G73)</f>
        <v>#REF!</v>
      </c>
      <c r="AQ73" s="4" t="e">
        <f t="shared" si="56"/>
        <v>#REF!</v>
      </c>
      <c r="AR73" s="8" t="e">
        <f>GETPIVOTDATA("Count of Brinnel Complete",'20% PVT'!$A$3,"Joint Type","BW","Stamp Number",G73)</f>
        <v>#REF!</v>
      </c>
      <c r="AS73" s="4" t="e">
        <f t="shared" si="19"/>
        <v>#REF!</v>
      </c>
      <c r="AT73" s="8" t="e">
        <f>GETPIVOTDATA("Count of Weld Number",'20% PVT'!$A$3,"Joint Type","SW","Stamp Number",G73)</f>
        <v>#REF!</v>
      </c>
      <c r="AU73" s="8" t="e">
        <f>GETPIVOTDATA("Count of RT DATE",'20% PVT'!$A$3,"Joint Type","SW","Stamp Number",G73)</f>
        <v>#REF!</v>
      </c>
      <c r="AV73" s="8" t="e">
        <f>GETPIVOTDATA("Count of RT Rejected",'20% PVT'!$A$3,"Joint Type","SW","Stamp Number",G73)</f>
        <v>#REF!</v>
      </c>
      <c r="AW73" s="4" t="e">
        <f t="shared" si="57"/>
        <v>#REF!</v>
      </c>
      <c r="AX73" s="8" t="e">
        <f>GETPIVOTDATA("Count of PT / MT Final",'20% PVT'!$A$3,"Joint Type","SW","Stamp Number",G73)</f>
        <v>#REF!</v>
      </c>
      <c r="AY73" s="4" t="e">
        <f t="shared" si="20"/>
        <v>#REF!</v>
      </c>
      <c r="AZ73" s="8" t="e">
        <f>GETPIVOTDATA("Count of Brinnel Complete",'20% PVT'!$A$3,"Joint Type","SW","Stamp Number",G73)</f>
        <v>#REF!</v>
      </c>
      <c r="BA73" s="4" t="e">
        <f t="shared" si="21"/>
        <v>#REF!</v>
      </c>
      <c r="BB73" s="8" t="e">
        <f>GETPIVOTDATA("Count of Weld Number",'20% PVT'!$A$3,"Joint Type","O-Let","Stamp Number",G73)</f>
        <v>#REF!</v>
      </c>
      <c r="BC73" s="8" t="e">
        <f>GETPIVOTDATA("Count of PT / MT Final",'20% PVT'!$A$3,"Joint Type","O-Let","Stamp Number",G73)</f>
        <v>#REF!</v>
      </c>
      <c r="BD73" s="4" t="e">
        <f t="shared" si="22"/>
        <v>#REF!</v>
      </c>
      <c r="BE73" s="8" t="e">
        <f>GETPIVOTDATA("Count of Weld Number",'20% PVT'!$A$3,"Joint Type","Fillet","Stamp Number",G73)</f>
        <v>#REF!</v>
      </c>
      <c r="BF73" s="8" t="e">
        <f>GETPIVOTDATA("Count of PT / MT Final",'20% PVT'!$A$3,"Joint Type","Fillet","Stamp Number",G73)</f>
        <v>#REF!</v>
      </c>
      <c r="BG73" s="78" t="e">
        <f t="shared" si="23"/>
        <v>#REF!</v>
      </c>
      <c r="BH73" s="87" t="e">
        <f>GETPIVOTDATA("Count of Weld Number",'25% PVT'!$A$3,"Joint Type","BW","Stamp Number",G73)</f>
        <v>#REF!</v>
      </c>
      <c r="BI73" s="8" t="e">
        <f>GETPIVOTDATA("Count of RT DATE",'25% PVT'!$A$3,"Joint Type","BW","Stamp Number",G73)</f>
        <v>#REF!</v>
      </c>
      <c r="BJ73" s="8" t="e">
        <f>GETPIVOTDATA("Count of RT Rejected",'25% PVT'!$A$3,"Joint Type","BW","Stamp Number",G73)</f>
        <v>#REF!</v>
      </c>
      <c r="BK73" s="11" t="e">
        <f t="shared" si="58"/>
        <v>#REF!</v>
      </c>
      <c r="BL73" s="8" t="e">
        <f>GETPIVOTDATA("Count of Brinnel Complete",'25% PVT'!$A$3,"Joint Type","BW","Stamp Number",G73)</f>
        <v>#REF!</v>
      </c>
      <c r="BM73" s="11" t="e">
        <f t="shared" si="41"/>
        <v>#REF!</v>
      </c>
      <c r="BN73" s="8" t="e">
        <f>GETPIVOTDATA("Count of Weld Number",'25% PVT'!$A$3,"Joint Type","SW","Stamp Number",G73)</f>
        <v>#REF!</v>
      </c>
      <c r="BO73" s="8" t="e">
        <f>GETPIVOTDATA("Count of RT DATE",'25% PVT'!$A$3,"Joint Type","SW","Stamp Number",G73)</f>
        <v>#REF!</v>
      </c>
      <c r="BP73" s="8" t="e">
        <f>GETPIVOTDATA("Count of RT Rejected",'25% PVT'!$A$3,"Joint Type","SW","Stamp Number",G73)</f>
        <v>#REF!</v>
      </c>
      <c r="BQ73" s="11" t="e">
        <f t="shared" si="59"/>
        <v>#REF!</v>
      </c>
      <c r="BR73" s="8" t="e">
        <f>GETPIVOTDATA("Count of PT / MT Final",'25% PVT'!$A$3,"Joint Type","SW","Stamp Number",G73)</f>
        <v>#REF!</v>
      </c>
      <c r="BS73" s="11" t="e">
        <f t="shared" si="47"/>
        <v>#REF!</v>
      </c>
      <c r="BT73" s="8" t="e">
        <f>GETPIVOTDATA("Count of Brinnel Complete",'25% PVT'!$A$3,"Joint Type","SW","Stamp Number",G73)</f>
        <v>#REF!</v>
      </c>
      <c r="BU73" s="11" t="e">
        <f t="shared" si="25"/>
        <v>#REF!</v>
      </c>
      <c r="BV73" s="8" t="e">
        <f>GETPIVOTDATA("Count of Weld Number",'25% PVT'!$A$3,"Joint Type","O-Let","Stamp Number",G73)</f>
        <v>#REF!</v>
      </c>
      <c r="BW73" s="8" t="e">
        <f>GETPIVOTDATA("Count of PT / MT Final",'25% PVT'!$A$3,"Joint Type","O-Let","Stamp Number",G73)</f>
        <v>#REF!</v>
      </c>
      <c r="BX73" s="11" t="e">
        <f t="shared" si="26"/>
        <v>#REF!</v>
      </c>
      <c r="BY73" s="8" t="e">
        <f>GETPIVOTDATA("Count of Weld Number",'25% PVT'!$A$3,"Joint Type","Fillet","Stamp Number",G73)</f>
        <v>#REF!</v>
      </c>
      <c r="BZ73" s="8" t="e">
        <f>GETPIVOTDATA("Count of PT / MT Final",'25% PVT'!$A$3,"Joint Type","Fillet","Stamp Number",G73)</f>
        <v>#REF!</v>
      </c>
      <c r="CA73" s="10" t="e">
        <f t="shared" si="27"/>
        <v>#REF!</v>
      </c>
      <c r="CB73" s="87" t="e">
        <f>GETPIVOTDATA("Count of Weld Number",'50% PVT'!$A$3,"Joint Type","BW","Stamp Number",G73)</f>
        <v>#REF!</v>
      </c>
      <c r="CC73" s="8" t="e">
        <f>GETPIVOTDATA("Count of RT DATE",'50% PVT'!$A$3,"Joint Type","BW","Stamp Number",G73)</f>
        <v>#REF!</v>
      </c>
      <c r="CD73" s="8" t="e">
        <f>GETPIVOTDATA("Count of RT Rejected",'50% PVT'!$A$3,"Joint Type","BW","Stamp Number",G73)</f>
        <v>#REF!</v>
      </c>
      <c r="CE73" s="11" t="e">
        <f t="shared" si="60"/>
        <v>#REF!</v>
      </c>
      <c r="CF73" s="8" t="e">
        <f>GETPIVOTDATA("Count of Brinnel Complete",'50% PVT'!$A$3,"Joint Type","BW","Stamp Number",G73)</f>
        <v>#REF!</v>
      </c>
      <c r="CG73" s="8" t="e">
        <f t="shared" si="28"/>
        <v>#REF!</v>
      </c>
      <c r="CH73" s="8" t="e">
        <f>GETPIVOTDATA("Count of Weld Number",'50% PVT'!$A$3,"Joint Type","SW","Stamp Number",G73)</f>
        <v>#REF!</v>
      </c>
      <c r="CI73" s="8" t="e">
        <f>GETPIVOTDATA("Count of RT DATE",'50% PVT'!$A$3,"Joint Type","SW","Stamp Number",G73)</f>
        <v>#REF!</v>
      </c>
      <c r="CJ73" s="8" t="e">
        <f>GETPIVOTDATA("Count of RT Rejected",'50% PVT'!$A$3,"Joint Type","SW","Stamp Number",G73)</f>
        <v>#REF!</v>
      </c>
      <c r="CK73" s="11" t="e">
        <f t="shared" si="61"/>
        <v>#REF!</v>
      </c>
      <c r="CL73" s="8" t="e">
        <f>GETPIVOTDATA("Count of PT / MT Final",'50% PVT'!$A$3,"Joint Type","SW","Stamp Number",G73)</f>
        <v>#REF!</v>
      </c>
      <c r="CM73" s="8" t="e">
        <f t="shared" si="29"/>
        <v>#REF!</v>
      </c>
      <c r="CN73" s="8" t="e">
        <f>GETPIVOTDATA("Count of Brinnel Complete",'50% PVT'!$A$3,"Joint Type","SW","Stamp Number",G73)</f>
        <v>#REF!</v>
      </c>
      <c r="CO73" s="8" t="e">
        <f t="shared" si="30"/>
        <v>#REF!</v>
      </c>
      <c r="CP73" s="8" t="e">
        <f>GETPIVOTDATA("Count of Weld Number",'50% PVT'!$A$3,"Joint Type","O-Let","Stamp Number",G73)</f>
        <v>#REF!</v>
      </c>
      <c r="CQ73" s="8" t="e">
        <f>GETPIVOTDATA("Count of PT / MT Final",'50% PVT'!$A$3,"Joint Type","O-Let","Stamp Number",G73)</f>
        <v>#REF!</v>
      </c>
      <c r="CR73" s="4" t="e">
        <f t="shared" si="31"/>
        <v>#REF!</v>
      </c>
      <c r="CS73" s="8" t="e">
        <f>GETPIVOTDATA("Count of Weld Number",'50% PVT'!$A$3,"Joint Type","Fillet","Stamp Number",G73)</f>
        <v>#REF!</v>
      </c>
      <c r="CT73" s="8" t="e">
        <f>GETPIVOTDATA("Count of PT / MT Final",'50% PVT'!$A$3,"Joint Type","Fillet","Stamp Number",G73)</f>
        <v>#REF!</v>
      </c>
      <c r="CU73" s="78" t="e">
        <f t="shared" si="32"/>
        <v>#REF!</v>
      </c>
      <c r="CV73" s="87" t="e">
        <f>GETPIVOTDATA("Count of Weld Number",'100% PVT'!$A$3,"Joint Type","BW","Stamp Number",G73)</f>
        <v>#REF!</v>
      </c>
      <c r="CW73" s="8" t="e">
        <f>GETPIVOTDATA("Count of RT DATE",'100% PVT'!$A$3,"Joint Type","BW","Stamp Number",G73)</f>
        <v>#REF!</v>
      </c>
      <c r="CX73" s="8" t="e">
        <f>GETPIVOTDATA("Count of RT Rejected",'100% PVT'!$A$3,"Joint Type","BW","Stamp Number",G73)</f>
        <v>#REF!</v>
      </c>
      <c r="CY73" s="11" t="e">
        <f t="shared" si="62"/>
        <v>#REF!</v>
      </c>
      <c r="CZ73" s="8" t="e">
        <f>GETPIVOTDATA("Count of Brinnel Complete",'100% PVT'!$A$3,"Joint Type","BW","Stamp Number",G73)</f>
        <v>#REF!</v>
      </c>
      <c r="DA73" s="11" t="e">
        <f t="shared" si="42"/>
        <v>#REF!</v>
      </c>
      <c r="DB73" s="8" t="e">
        <f>GETPIVOTDATA("Count of Weld Number",'100% PVT'!$A$3,"Joint Type","SW","Stamp Number",G73)</f>
        <v>#REF!</v>
      </c>
      <c r="DC73" s="8" t="e">
        <f>GETPIVOTDATA("Count of RT DATE",'100% PVT'!$A$3,"Joint Type","SW","Stamp Number",G73)</f>
        <v>#REF!</v>
      </c>
      <c r="DD73" s="8" t="e">
        <f>GETPIVOTDATA("Count of RT Rejected",'100% PVT'!$A$3,"Joint Type","SW","Stamp Number",G73)</f>
        <v>#REF!</v>
      </c>
      <c r="DE73" s="11" t="e">
        <f t="shared" si="63"/>
        <v>#REF!</v>
      </c>
      <c r="DF73" s="8" t="e">
        <f>GETPIVOTDATA("Count of PT / MT Final",'100% PVT'!$A$3,"Joint Type","SW","Stamp Number",G73)</f>
        <v>#REF!</v>
      </c>
      <c r="DG73" s="11" t="e">
        <f t="shared" si="43"/>
        <v>#REF!</v>
      </c>
      <c r="DH73" s="8" t="e">
        <f>GETPIVOTDATA("Count of Brinnel Complete",'100% PVT'!$A$3,"Joint Type","SW","Stamp Number",G73)</f>
        <v>#REF!</v>
      </c>
      <c r="DI73" s="11" t="e">
        <f t="shared" si="44"/>
        <v>#REF!</v>
      </c>
      <c r="DJ73" s="8" t="e">
        <f>GETPIVOTDATA("Count of Weld Number",'100% PVT'!$A$3,"Joint Type","O-Let","Stamp Number",G73)</f>
        <v>#REF!</v>
      </c>
      <c r="DK73" s="8" t="e">
        <f>GETPIVOTDATA("Count of PT / MT Final",'100% PVT'!$A$3,"Joint Type","O-Let","Stamp Number",G73)</f>
        <v>#REF!</v>
      </c>
      <c r="DL73" s="11" t="e">
        <f t="shared" si="45"/>
        <v>#REF!</v>
      </c>
      <c r="DM73" s="8" t="e">
        <f>GETPIVOTDATA("Count of Weld Number",'100% PVT'!$A$3,"Joint Type","Fillet","Stamp Number",G73)</f>
        <v>#REF!</v>
      </c>
      <c r="DN73" s="8" t="e">
        <f>GETPIVOTDATA("Count of PT / MT Final",'100% PVT'!$A$3,"Joint Type","Fillet","Stamp Number",G73)</f>
        <v>#REF!</v>
      </c>
      <c r="DO73" s="10" t="e">
        <f t="shared" si="46"/>
        <v>#REF!</v>
      </c>
      <c r="DP73" s="132"/>
      <c r="DQ73" s="132"/>
      <c r="DR73" s="132"/>
      <c r="DS73" s="132"/>
      <c r="DT73" s="132"/>
      <c r="DU73" s="132"/>
      <c r="DV73" s="132"/>
      <c r="DW73" s="132"/>
      <c r="DX73" s="132"/>
      <c r="DY73" s="132"/>
      <c r="DZ73" s="132"/>
      <c r="EA73" s="132"/>
      <c r="EB73" s="132"/>
      <c r="EC73" s="132"/>
      <c r="ED73" s="132"/>
      <c r="EE73" s="132"/>
      <c r="EF73" s="132"/>
      <c r="EG73" s="132"/>
      <c r="EH73" s="132"/>
      <c r="EI73" s="132"/>
      <c r="EJ73" s="132"/>
      <c r="EK73" s="132"/>
      <c r="EL73" s="132"/>
      <c r="EM73" s="132"/>
      <c r="EN73" s="132"/>
      <c r="EO73" s="132"/>
      <c r="EP73" s="132"/>
      <c r="EQ73" s="132"/>
    </row>
    <row r="74" spans="1:147" s="50" customFormat="1" ht="12.75" hidden="1" customHeight="1">
      <c r="A74" s="126"/>
      <c r="B74" s="3" t="s">
        <v>32</v>
      </c>
      <c r="C74" s="1"/>
      <c r="D74" s="1" t="str">
        <f t="shared" si="65"/>
        <v>Yes</v>
      </c>
      <c r="E74" s="1"/>
      <c r="F74" s="42">
        <f>'WELDER ROSTER'!H30</f>
        <v>0</v>
      </c>
      <c r="G74" s="99">
        <f>'WELDER ROSTER'!I30</f>
        <v>0</v>
      </c>
      <c r="H74" s="9" t="e">
        <f>GETPIVOTDATA("Count of Weld Number",'5% PVT'!$A$3,"Joint Type","BW","Stamp Number",G74)</f>
        <v>#REF!</v>
      </c>
      <c r="I74" s="8" t="e">
        <f>GETPIVOTDATA("Count of RT DATE",'5% PVT'!$A$4,"Joint Type","BW","Stamp Number",G74)</f>
        <v>#REF!</v>
      </c>
      <c r="J74" s="8" t="e">
        <f>GETPIVOTDATA("Count of RT Rejected",'5% PVT'!$A$4,"Joint Type","BW","Stamp Number",G74)</f>
        <v>#REF!</v>
      </c>
      <c r="K74" s="11" t="e">
        <f t="shared" si="52"/>
        <v>#REF!</v>
      </c>
      <c r="L74" s="8" t="e">
        <f>GETPIVOTDATA("Count of Weld Number",'5% PVT'!$A$3,"Joint Type","Fillet","Stamp Number",G74)</f>
        <v>#REF!</v>
      </c>
      <c r="M74" s="8" t="e">
        <f>GETPIVOTDATA("Count of PT / MT Final",'5% PVT'!$A$3,"Joint Type","Fillet","Stamp Number",G74)</f>
        <v>#REF!</v>
      </c>
      <c r="N74" s="11" t="e">
        <f t="shared" si="66"/>
        <v>#REF!</v>
      </c>
      <c r="O74" s="8" t="e">
        <f>GETPIVOTDATA("Count of Weld Number",'5% PVT'!$A$4,"Joint Type","SW","Stamp Number",G74)</f>
        <v>#REF!</v>
      </c>
      <c r="P74" s="8" t="e">
        <f>GETPIVOTDATA("Count of RT DATE",'5% PVT'!$A$4,"Joint Type","SW","Stamp Number",G74)</f>
        <v>#REF!</v>
      </c>
      <c r="Q74" s="8" t="e">
        <f>GETPIVOTDATA("Count of RT Rejected",'5% PVT'!$A$4,"Joint Type","O-Let","Stamp Number",G74)</f>
        <v>#REF!</v>
      </c>
      <c r="R74" s="11" t="e">
        <f t="shared" si="53"/>
        <v>#REF!</v>
      </c>
      <c r="S74" s="8" t="e">
        <f>GETPIVOTDATA("Count of PT / MT Final",'5% PVT'!$A$3,"Joint Type","SW","Stamp Number",G74)</f>
        <v>#REF!</v>
      </c>
      <c r="T74" s="11" t="e">
        <f t="shared" si="67"/>
        <v>#REF!</v>
      </c>
      <c r="U74" s="8" t="e">
        <f>GETPIVOTDATA("Count of Weld Number",'5% PVT'!$A$3,"Joint Type","O-Let","Stamp Number",G74)</f>
        <v>#REF!</v>
      </c>
      <c r="V74" s="8" t="e">
        <f>GETPIVOTDATA("Count of PT / MT Final",'5% PVT'!$A$3,"Joint Type","O-Let","Stamp Number",G74)</f>
        <v>#REF!</v>
      </c>
      <c r="W74" s="10" t="e">
        <f t="shared" si="68"/>
        <v>#REF!</v>
      </c>
      <c r="X74" s="87" t="e">
        <f>GETPIVOTDATA("Count of Weld Number",'10% PVT'!$A$3,"Joint Type","BW","Stamp Number",G74)</f>
        <v>#REF!</v>
      </c>
      <c r="Y74" s="8" t="e">
        <f>GETPIVOTDATA("Count of RT DATE",'10% PVT'!$A$3,"Joint Type","BW","Stamp Number",G74)</f>
        <v>#REF!</v>
      </c>
      <c r="Z74" s="8" t="e">
        <f>GETPIVOTDATA("Count of RT Rejected",'10% PVT'!$A$3,"Joint Type","BW","Stamp Number",G74)</f>
        <v>#REF!</v>
      </c>
      <c r="AA74" s="4" t="e">
        <f t="shared" si="54"/>
        <v>#REF!</v>
      </c>
      <c r="AB74" s="8" t="e">
        <f>GETPIVOTDATA("Count of Weld Number",'10% PVT'!$A$3,"Joint Type","Fillet","Stamp Number",G74)</f>
        <v>#REF!</v>
      </c>
      <c r="AC74" s="8" t="e">
        <f>GETPIVOTDATA("Count of PT / MT Final",'10% PVT'!$A$3,"Joint Type","Fillet","Stamp Number",G74)</f>
        <v>#REF!</v>
      </c>
      <c r="AD74" s="4" t="e">
        <f t="shared" si="49"/>
        <v>#REF!</v>
      </c>
      <c r="AE74" s="8" t="e">
        <f>GETPIVOTDATA("Count of Weld Number",'10% PVT'!$A$4,"Joint Type","SW","Stamp Number",G74)</f>
        <v>#REF!</v>
      </c>
      <c r="AF74" s="8" t="e">
        <f>GETPIVOTDATA("Count of RT DATE",'10% PVT'!$A$3,"Joint Type","SW","Stamp Number",G74)</f>
        <v>#REF!</v>
      </c>
      <c r="AG74" s="8" t="e">
        <f>GETPIVOTDATA("Count of RT Rejected",'10% PVT'!$A$3,"Joint Type","SW","Stamp Number",G74)</f>
        <v>#REF!</v>
      </c>
      <c r="AH74" s="4" t="e">
        <f t="shared" si="55"/>
        <v>#REF!</v>
      </c>
      <c r="AI74" s="8" t="e">
        <f>GETPIVOTDATA("Count of PT / MT Final",'10% PVT'!$A$3,"Joint Type","SW","Stamp Number",G74)</f>
        <v>#REF!</v>
      </c>
      <c r="AJ74" s="4" t="e">
        <f t="shared" si="50"/>
        <v>#REF!</v>
      </c>
      <c r="AK74" s="8" t="e">
        <f>GETPIVOTDATA("Count of Weld Number",'10% PVT'!$A$3,"Joint Type","O-Let","Stamp Number",G74)</f>
        <v>#REF!</v>
      </c>
      <c r="AL74" s="8" t="e">
        <f>GETPIVOTDATA("Count of PT / MT Final",'10% PVT'!$A$3,"Joint Type","O-Let","Stamp Number",G74)</f>
        <v>#REF!</v>
      </c>
      <c r="AM74" s="78" t="e">
        <f t="shared" si="51"/>
        <v>#REF!</v>
      </c>
      <c r="AN74" s="87" t="e">
        <f>GETPIVOTDATA("Count of Weld Number",'20% PVT'!$A$3,"Joint Type","BW","Stamp Number",G74)</f>
        <v>#REF!</v>
      </c>
      <c r="AO74" s="8" t="e">
        <f>GETPIVOTDATA("Count of RT DATE",'20% PVT'!$A$3,"Joint Type","BW","Stamp Number",G74)</f>
        <v>#REF!</v>
      </c>
      <c r="AP74" s="8" t="e">
        <f>GETPIVOTDATA("Count of RT Rejected",'20% PVT'!$A$3,"Joint Type","BW","Stamp Number",G74)</f>
        <v>#REF!</v>
      </c>
      <c r="AQ74" s="4" t="e">
        <f t="shared" si="56"/>
        <v>#REF!</v>
      </c>
      <c r="AR74" s="8" t="e">
        <f>GETPIVOTDATA("Count of Brinnel Complete",'20% PVT'!$A$3,"Joint Type","BW","Stamp Number",G74)</f>
        <v>#REF!</v>
      </c>
      <c r="AS74" s="4" t="e">
        <f t="shared" si="19"/>
        <v>#REF!</v>
      </c>
      <c r="AT74" s="8" t="e">
        <f>GETPIVOTDATA("Count of Weld Number",'20% PVT'!$A$3,"Joint Type","SW","Stamp Number",G74)</f>
        <v>#REF!</v>
      </c>
      <c r="AU74" s="8" t="e">
        <f>GETPIVOTDATA("Count of RT DATE",'20% PVT'!$A$3,"Joint Type","SW","Stamp Number",G74)</f>
        <v>#REF!</v>
      </c>
      <c r="AV74" s="8" t="e">
        <f>GETPIVOTDATA("Count of RT Rejected",'20% PVT'!$A$3,"Joint Type","SW","Stamp Number",G74)</f>
        <v>#REF!</v>
      </c>
      <c r="AW74" s="4" t="e">
        <f t="shared" si="57"/>
        <v>#REF!</v>
      </c>
      <c r="AX74" s="8" t="e">
        <f>GETPIVOTDATA("Count of PT / MT Final",'20% PVT'!$A$3,"Joint Type","SW","Stamp Number",G74)</f>
        <v>#REF!</v>
      </c>
      <c r="AY74" s="4" t="e">
        <f t="shared" si="20"/>
        <v>#REF!</v>
      </c>
      <c r="AZ74" s="8" t="e">
        <f>GETPIVOTDATA("Count of Brinnel Complete",'20% PVT'!$A$3,"Joint Type","SW","Stamp Number",G74)</f>
        <v>#REF!</v>
      </c>
      <c r="BA74" s="4" t="e">
        <f t="shared" si="21"/>
        <v>#REF!</v>
      </c>
      <c r="BB74" s="8" t="e">
        <f>GETPIVOTDATA("Count of Weld Number",'20% PVT'!$A$3,"Joint Type","O-Let","Stamp Number",G74)</f>
        <v>#REF!</v>
      </c>
      <c r="BC74" s="8" t="e">
        <f>GETPIVOTDATA("Count of PT / MT Final",'20% PVT'!$A$3,"Joint Type","O-Let","Stamp Number",G74)</f>
        <v>#REF!</v>
      </c>
      <c r="BD74" s="4" t="e">
        <f t="shared" si="22"/>
        <v>#REF!</v>
      </c>
      <c r="BE74" s="8" t="e">
        <f>GETPIVOTDATA("Count of Weld Number",'20% PVT'!$A$3,"Joint Type","Fillet","Stamp Number",G74)</f>
        <v>#REF!</v>
      </c>
      <c r="BF74" s="8" t="e">
        <f>GETPIVOTDATA("Count of PT / MT Final",'20% PVT'!$A$3,"Joint Type","Fillet","Stamp Number",G74)</f>
        <v>#REF!</v>
      </c>
      <c r="BG74" s="78" t="e">
        <f t="shared" si="23"/>
        <v>#REF!</v>
      </c>
      <c r="BH74" s="87" t="e">
        <f>GETPIVOTDATA("Count of Weld Number",'25% PVT'!$A$3,"Joint Type","BW","Stamp Number",G74)</f>
        <v>#REF!</v>
      </c>
      <c r="BI74" s="8" t="e">
        <f>GETPIVOTDATA("Count of RT DATE",'25% PVT'!$A$3,"Joint Type","BW","Stamp Number",G74)</f>
        <v>#REF!</v>
      </c>
      <c r="BJ74" s="8" t="e">
        <f>GETPIVOTDATA("Count of RT Rejected",'25% PVT'!$A$3,"Joint Type","BW","Stamp Number",G74)</f>
        <v>#REF!</v>
      </c>
      <c r="BK74" s="11" t="e">
        <f t="shared" si="58"/>
        <v>#REF!</v>
      </c>
      <c r="BL74" s="8" t="e">
        <f>GETPIVOTDATA("Count of Brinnel Complete",'25% PVT'!$A$3,"Joint Type","BW","Stamp Number",G74)</f>
        <v>#REF!</v>
      </c>
      <c r="BM74" s="11" t="e">
        <f t="shared" si="41"/>
        <v>#REF!</v>
      </c>
      <c r="BN74" s="8" t="e">
        <f>GETPIVOTDATA("Count of Weld Number",'25% PVT'!$A$3,"Joint Type","SW","Stamp Number",G74)</f>
        <v>#REF!</v>
      </c>
      <c r="BO74" s="8" t="e">
        <f>GETPIVOTDATA("Count of RT DATE",'25% PVT'!$A$3,"Joint Type","SW","Stamp Number",G74)</f>
        <v>#REF!</v>
      </c>
      <c r="BP74" s="8" t="e">
        <f>GETPIVOTDATA("Count of RT Rejected",'25% PVT'!$A$3,"Joint Type","SW","Stamp Number",G74)</f>
        <v>#REF!</v>
      </c>
      <c r="BQ74" s="11" t="e">
        <f t="shared" si="59"/>
        <v>#REF!</v>
      </c>
      <c r="BR74" s="8" t="e">
        <f>GETPIVOTDATA("Count of PT / MT Final",'25% PVT'!$A$3,"Joint Type","SW","Stamp Number",G74)</f>
        <v>#REF!</v>
      </c>
      <c r="BS74" s="11" t="e">
        <f t="shared" si="47"/>
        <v>#REF!</v>
      </c>
      <c r="BT74" s="8" t="e">
        <f>GETPIVOTDATA("Count of Brinnel Complete",'25% PVT'!$A$3,"Joint Type","SW","Stamp Number",G74)</f>
        <v>#REF!</v>
      </c>
      <c r="BU74" s="11" t="e">
        <f t="shared" si="25"/>
        <v>#REF!</v>
      </c>
      <c r="BV74" s="8" t="e">
        <f>GETPIVOTDATA("Count of Weld Number",'25% PVT'!$A$3,"Joint Type","O-Let","Stamp Number",G74)</f>
        <v>#REF!</v>
      </c>
      <c r="BW74" s="8" t="e">
        <f>GETPIVOTDATA("Count of PT / MT Final",'25% PVT'!$A$3,"Joint Type","O-Let","Stamp Number",G74)</f>
        <v>#REF!</v>
      </c>
      <c r="BX74" s="11" t="e">
        <f t="shared" si="26"/>
        <v>#REF!</v>
      </c>
      <c r="BY74" s="8" t="e">
        <f>GETPIVOTDATA("Count of Weld Number",'25% PVT'!$A$3,"Joint Type","Fillet","Stamp Number",G74)</f>
        <v>#REF!</v>
      </c>
      <c r="BZ74" s="8" t="e">
        <f>GETPIVOTDATA("Count of PT / MT Final",'25% PVT'!$A$3,"Joint Type","Fillet","Stamp Number",G74)</f>
        <v>#REF!</v>
      </c>
      <c r="CA74" s="10" t="e">
        <f t="shared" si="27"/>
        <v>#REF!</v>
      </c>
      <c r="CB74" s="87" t="e">
        <f>GETPIVOTDATA("Count of Weld Number",'50% PVT'!$A$3,"Joint Type","BW","Stamp Number",G74)</f>
        <v>#REF!</v>
      </c>
      <c r="CC74" s="8" t="e">
        <f>GETPIVOTDATA("Count of RT DATE",'50% PVT'!$A$3,"Joint Type","BW","Stamp Number",G74)</f>
        <v>#REF!</v>
      </c>
      <c r="CD74" s="8" t="e">
        <f>GETPIVOTDATA("Count of RT Rejected",'50% PVT'!$A$3,"Joint Type","BW","Stamp Number",G74)</f>
        <v>#REF!</v>
      </c>
      <c r="CE74" s="11" t="e">
        <f t="shared" si="60"/>
        <v>#REF!</v>
      </c>
      <c r="CF74" s="8" t="e">
        <f>GETPIVOTDATA("Count of Brinnel Complete",'50% PVT'!$A$3,"Joint Type","BW","Stamp Number",G74)</f>
        <v>#REF!</v>
      </c>
      <c r="CG74" s="8" t="e">
        <f t="shared" si="28"/>
        <v>#REF!</v>
      </c>
      <c r="CH74" s="8" t="e">
        <f>GETPIVOTDATA("Count of Weld Number",'50% PVT'!$A$3,"Joint Type","SW","Stamp Number",G74)</f>
        <v>#REF!</v>
      </c>
      <c r="CI74" s="8" t="e">
        <f>GETPIVOTDATA("Count of RT DATE",'50% PVT'!$A$3,"Joint Type","SW","Stamp Number",G74)</f>
        <v>#REF!</v>
      </c>
      <c r="CJ74" s="8" t="e">
        <f>GETPIVOTDATA("Count of RT Rejected",'50% PVT'!$A$3,"Joint Type","SW","Stamp Number",G74)</f>
        <v>#REF!</v>
      </c>
      <c r="CK74" s="11" t="e">
        <f t="shared" si="61"/>
        <v>#REF!</v>
      </c>
      <c r="CL74" s="8" t="e">
        <f>GETPIVOTDATA("Count of PT / MT Final",'50% PVT'!$A$3,"Joint Type","SW","Stamp Number",G74)</f>
        <v>#REF!</v>
      </c>
      <c r="CM74" s="8" t="e">
        <f t="shared" si="29"/>
        <v>#REF!</v>
      </c>
      <c r="CN74" s="8" t="e">
        <f>GETPIVOTDATA("Count of Brinnel Complete",'50% PVT'!$A$3,"Joint Type","SW","Stamp Number",G74)</f>
        <v>#REF!</v>
      </c>
      <c r="CO74" s="8" t="e">
        <f t="shared" si="30"/>
        <v>#REF!</v>
      </c>
      <c r="CP74" s="8" t="e">
        <f>GETPIVOTDATA("Count of Weld Number",'50% PVT'!$A$3,"Joint Type","O-Let","Stamp Number",G74)</f>
        <v>#REF!</v>
      </c>
      <c r="CQ74" s="8" t="e">
        <f>GETPIVOTDATA("Count of PT / MT Final",'50% PVT'!$A$3,"Joint Type","O-Let","Stamp Number",G74)</f>
        <v>#REF!</v>
      </c>
      <c r="CR74" s="4" t="e">
        <f t="shared" si="31"/>
        <v>#REF!</v>
      </c>
      <c r="CS74" s="8" t="e">
        <f>GETPIVOTDATA("Count of Weld Number",'50% PVT'!$A$3,"Joint Type","Fillet","Stamp Number",G74)</f>
        <v>#REF!</v>
      </c>
      <c r="CT74" s="8" t="e">
        <f>GETPIVOTDATA("Count of PT / MT Final",'50% PVT'!$A$3,"Joint Type","Fillet","Stamp Number",G74)</f>
        <v>#REF!</v>
      </c>
      <c r="CU74" s="78" t="e">
        <f t="shared" si="32"/>
        <v>#REF!</v>
      </c>
      <c r="CV74" s="87" t="e">
        <f>GETPIVOTDATA("Count of Weld Number",'100% PVT'!$A$3,"Joint Type","BW","Stamp Number",G74)</f>
        <v>#REF!</v>
      </c>
      <c r="CW74" s="8" t="e">
        <f>GETPIVOTDATA("Count of RT DATE",'100% PVT'!$A$3,"Joint Type","BW","Stamp Number",G74)</f>
        <v>#REF!</v>
      </c>
      <c r="CX74" s="8" t="e">
        <f>GETPIVOTDATA("Count of RT Rejected",'100% PVT'!$A$3,"Joint Type","BW","Stamp Number",G74)</f>
        <v>#REF!</v>
      </c>
      <c r="CY74" s="11" t="e">
        <f t="shared" si="62"/>
        <v>#REF!</v>
      </c>
      <c r="CZ74" s="8" t="e">
        <f>GETPIVOTDATA("Count of Brinnel Complete",'100% PVT'!$A$3,"Joint Type","BW","Stamp Number",G74)</f>
        <v>#REF!</v>
      </c>
      <c r="DA74" s="11" t="e">
        <f t="shared" si="42"/>
        <v>#REF!</v>
      </c>
      <c r="DB74" s="8" t="e">
        <f>GETPIVOTDATA("Count of Weld Number",'100% PVT'!$A$3,"Joint Type","SW","Stamp Number",G74)</f>
        <v>#REF!</v>
      </c>
      <c r="DC74" s="8" t="e">
        <f>GETPIVOTDATA("Count of RT DATE",'100% PVT'!$A$3,"Joint Type","SW","Stamp Number",G74)</f>
        <v>#REF!</v>
      </c>
      <c r="DD74" s="8" t="e">
        <f>GETPIVOTDATA("Count of RT Rejected",'100% PVT'!$A$3,"Joint Type","SW","Stamp Number",G74)</f>
        <v>#REF!</v>
      </c>
      <c r="DE74" s="11" t="e">
        <f t="shared" si="63"/>
        <v>#REF!</v>
      </c>
      <c r="DF74" s="8" t="e">
        <f>GETPIVOTDATA("Count of PT / MT Final",'100% PVT'!$A$3,"Joint Type","SW","Stamp Number",G74)</f>
        <v>#REF!</v>
      </c>
      <c r="DG74" s="11" t="e">
        <f t="shared" si="43"/>
        <v>#REF!</v>
      </c>
      <c r="DH74" s="8" t="e">
        <f>GETPIVOTDATA("Count of Brinnel Complete",'100% PVT'!$A$3,"Joint Type","SW","Stamp Number",G74)</f>
        <v>#REF!</v>
      </c>
      <c r="DI74" s="11" t="e">
        <f t="shared" si="44"/>
        <v>#REF!</v>
      </c>
      <c r="DJ74" s="8" t="e">
        <f>GETPIVOTDATA("Count of Weld Number",'100% PVT'!$A$3,"Joint Type","O-Let","Stamp Number",G74)</f>
        <v>#REF!</v>
      </c>
      <c r="DK74" s="8" t="e">
        <f>GETPIVOTDATA("Count of PT / MT Final",'100% PVT'!$A$3,"Joint Type","O-Let","Stamp Number",G74)</f>
        <v>#REF!</v>
      </c>
      <c r="DL74" s="11" t="e">
        <f t="shared" si="45"/>
        <v>#REF!</v>
      </c>
      <c r="DM74" s="8" t="e">
        <f>GETPIVOTDATA("Count of Weld Number",'100% PVT'!$A$3,"Joint Type","Fillet","Stamp Number",G74)</f>
        <v>#REF!</v>
      </c>
      <c r="DN74" s="8" t="e">
        <f>GETPIVOTDATA("Count of PT / MT Final",'100% PVT'!$A$3,"Joint Type","Fillet","Stamp Number",G74)</f>
        <v>#REF!</v>
      </c>
      <c r="DO74" s="10" t="e">
        <f t="shared" si="46"/>
        <v>#REF!</v>
      </c>
      <c r="DP74" s="132"/>
      <c r="DQ74" s="132"/>
      <c r="DR74" s="132"/>
      <c r="DS74" s="132"/>
      <c r="DT74" s="132"/>
      <c r="DU74" s="132"/>
      <c r="DV74" s="132"/>
      <c r="DW74" s="132"/>
      <c r="DX74" s="132"/>
      <c r="DY74" s="132"/>
      <c r="DZ74" s="132"/>
      <c r="EA74" s="132"/>
      <c r="EB74" s="132"/>
      <c r="EC74" s="132"/>
      <c r="ED74" s="132"/>
      <c r="EE74" s="132"/>
      <c r="EF74" s="132"/>
      <c r="EG74" s="132"/>
      <c r="EH74" s="132"/>
      <c r="EI74" s="132"/>
      <c r="EJ74" s="132"/>
      <c r="EK74" s="132"/>
      <c r="EL74" s="132"/>
      <c r="EM74" s="132"/>
      <c r="EN74" s="132"/>
      <c r="EO74" s="132"/>
      <c r="EP74" s="132"/>
      <c r="EQ74" s="132"/>
    </row>
    <row r="75" spans="1:147" s="50" customFormat="1" ht="12.75" hidden="1" customHeight="1">
      <c r="A75" s="126"/>
      <c r="B75" s="3" t="s">
        <v>32</v>
      </c>
      <c r="C75" s="1"/>
      <c r="D75" s="1" t="str">
        <f t="shared" si="65"/>
        <v>Yes</v>
      </c>
      <c r="E75" s="1"/>
      <c r="F75" s="42">
        <f>'WELDER ROSTER'!H31</f>
        <v>0</v>
      </c>
      <c r="G75" s="99">
        <f>'WELDER ROSTER'!I31</f>
        <v>0</v>
      </c>
      <c r="H75" s="9" t="e">
        <f>GETPIVOTDATA("Count of Weld Number",'5% PVT'!$A$3,"Joint Type","BW","Stamp Number",G75)</f>
        <v>#REF!</v>
      </c>
      <c r="I75" s="8" t="e">
        <f>GETPIVOTDATA("Count of RT DATE",'5% PVT'!$A$4,"Joint Type","BW","Stamp Number",G75)</f>
        <v>#REF!</v>
      </c>
      <c r="J75" s="8" t="e">
        <f>GETPIVOTDATA("Count of RT Rejected",'5% PVT'!$A$4,"Joint Type","BW","Stamp Number",G75)</f>
        <v>#REF!</v>
      </c>
      <c r="K75" s="11" t="e">
        <f t="shared" si="52"/>
        <v>#REF!</v>
      </c>
      <c r="L75" s="8" t="e">
        <f>GETPIVOTDATA("Count of Weld Number",'5% PVT'!$A$3,"Joint Type","Fillet","Stamp Number",G75)</f>
        <v>#REF!</v>
      </c>
      <c r="M75" s="8" t="e">
        <f>GETPIVOTDATA("Count of PT / MT Final",'5% PVT'!$A$3,"Joint Type","Fillet","Stamp Number",G75)</f>
        <v>#REF!</v>
      </c>
      <c r="N75" s="11" t="e">
        <f t="shared" si="66"/>
        <v>#REF!</v>
      </c>
      <c r="O75" s="8" t="e">
        <f>GETPIVOTDATA("Count of Weld Number",'5% PVT'!$A$4,"Joint Type","SW","Stamp Number",G75)</f>
        <v>#REF!</v>
      </c>
      <c r="P75" s="8" t="e">
        <f>GETPIVOTDATA("Count of RT DATE",'5% PVT'!$A$4,"Joint Type","SW","Stamp Number",G75)</f>
        <v>#REF!</v>
      </c>
      <c r="Q75" s="8" t="e">
        <f>GETPIVOTDATA("Count of RT Rejected",'5% PVT'!$A$4,"Joint Type","O-Let","Stamp Number",G75)</f>
        <v>#REF!</v>
      </c>
      <c r="R75" s="11" t="e">
        <f t="shared" si="53"/>
        <v>#REF!</v>
      </c>
      <c r="S75" s="8" t="e">
        <f>GETPIVOTDATA("Count of PT / MT Final",'5% PVT'!$A$3,"Joint Type","SW","Stamp Number",G75)</f>
        <v>#REF!</v>
      </c>
      <c r="T75" s="11" t="e">
        <f t="shared" si="67"/>
        <v>#REF!</v>
      </c>
      <c r="U75" s="8" t="e">
        <f>GETPIVOTDATA("Count of Weld Number",'5% PVT'!$A$3,"Joint Type","O-Let","Stamp Number",G75)</f>
        <v>#REF!</v>
      </c>
      <c r="V75" s="8" t="e">
        <f>GETPIVOTDATA("Count of PT / MT Final",'5% PVT'!$A$3,"Joint Type","O-Let","Stamp Number",G75)</f>
        <v>#REF!</v>
      </c>
      <c r="W75" s="10" t="e">
        <f t="shared" si="68"/>
        <v>#REF!</v>
      </c>
      <c r="X75" s="87" t="e">
        <f>GETPIVOTDATA("Count of Weld Number",'10% PVT'!$A$3,"Joint Type","BW","Stamp Number",G75)</f>
        <v>#REF!</v>
      </c>
      <c r="Y75" s="8" t="e">
        <f>GETPIVOTDATA("Count of RT DATE",'10% PVT'!$A$3,"Joint Type","BW","Stamp Number",G75)</f>
        <v>#REF!</v>
      </c>
      <c r="Z75" s="8" t="e">
        <f>GETPIVOTDATA("Count of RT Rejected",'10% PVT'!$A$3,"Joint Type","BW","Stamp Number",G75)</f>
        <v>#REF!</v>
      </c>
      <c r="AA75" s="4" t="e">
        <f t="shared" si="54"/>
        <v>#REF!</v>
      </c>
      <c r="AB75" s="8" t="e">
        <f>GETPIVOTDATA("Count of Weld Number",'10% PVT'!$A$3,"Joint Type","Fillet","Stamp Number",G75)</f>
        <v>#REF!</v>
      </c>
      <c r="AC75" s="8" t="e">
        <f>GETPIVOTDATA("Count of PT / MT Final",'10% PVT'!$A$3,"Joint Type","Fillet","Stamp Number",G75)</f>
        <v>#REF!</v>
      </c>
      <c r="AD75" s="4" t="e">
        <f t="shared" si="49"/>
        <v>#REF!</v>
      </c>
      <c r="AE75" s="8" t="e">
        <f>GETPIVOTDATA("Count of Weld Number",'10% PVT'!$A$4,"Joint Type","SW","Stamp Number",G75)</f>
        <v>#REF!</v>
      </c>
      <c r="AF75" s="8" t="e">
        <f>GETPIVOTDATA("Count of RT DATE",'10% PVT'!$A$3,"Joint Type","SW","Stamp Number",G75)</f>
        <v>#REF!</v>
      </c>
      <c r="AG75" s="8" t="e">
        <f>GETPIVOTDATA("Count of RT Rejected",'10% PVT'!$A$3,"Joint Type","SW","Stamp Number",G75)</f>
        <v>#REF!</v>
      </c>
      <c r="AH75" s="4" t="e">
        <f t="shared" si="55"/>
        <v>#REF!</v>
      </c>
      <c r="AI75" s="8" t="e">
        <f>GETPIVOTDATA("Count of PT / MT Final",'10% PVT'!$A$3,"Joint Type","SW","Stamp Number",G75)</f>
        <v>#REF!</v>
      </c>
      <c r="AJ75" s="4" t="e">
        <f t="shared" si="50"/>
        <v>#REF!</v>
      </c>
      <c r="AK75" s="8" t="e">
        <f>GETPIVOTDATA("Count of Weld Number",'10% PVT'!$A$3,"Joint Type","O-Let","Stamp Number",G75)</f>
        <v>#REF!</v>
      </c>
      <c r="AL75" s="8" t="e">
        <f>GETPIVOTDATA("Count of PT / MT Final",'10% PVT'!$A$3,"Joint Type","O-Let","Stamp Number",G75)</f>
        <v>#REF!</v>
      </c>
      <c r="AM75" s="78" t="e">
        <f t="shared" si="51"/>
        <v>#REF!</v>
      </c>
      <c r="AN75" s="87" t="e">
        <f>GETPIVOTDATA("Count of Weld Number",'20% PVT'!$A$3,"Joint Type","BW","Stamp Number",G75)</f>
        <v>#REF!</v>
      </c>
      <c r="AO75" s="8" t="e">
        <f>GETPIVOTDATA("Count of RT DATE",'20% PVT'!$A$3,"Joint Type","BW","Stamp Number",G75)</f>
        <v>#REF!</v>
      </c>
      <c r="AP75" s="8" t="e">
        <f>GETPIVOTDATA("Count of RT Rejected",'20% PVT'!$A$3,"Joint Type","BW","Stamp Number",G75)</f>
        <v>#REF!</v>
      </c>
      <c r="AQ75" s="4" t="e">
        <f t="shared" si="56"/>
        <v>#REF!</v>
      </c>
      <c r="AR75" s="8" t="e">
        <f>GETPIVOTDATA("Count of Brinnel Complete",'20% PVT'!$A$3,"Joint Type","BW","Stamp Number",G75)</f>
        <v>#REF!</v>
      </c>
      <c r="AS75" s="4" t="e">
        <f t="shared" si="19"/>
        <v>#REF!</v>
      </c>
      <c r="AT75" s="8" t="e">
        <f>GETPIVOTDATA("Count of Weld Number",'20% PVT'!$A$3,"Joint Type","SW","Stamp Number",G75)</f>
        <v>#REF!</v>
      </c>
      <c r="AU75" s="8" t="e">
        <f>GETPIVOTDATA("Count of RT DATE",'20% PVT'!$A$3,"Joint Type","SW","Stamp Number",G75)</f>
        <v>#REF!</v>
      </c>
      <c r="AV75" s="8" t="e">
        <f>GETPIVOTDATA("Count of RT Rejected",'20% PVT'!$A$3,"Joint Type","SW","Stamp Number",G75)</f>
        <v>#REF!</v>
      </c>
      <c r="AW75" s="4" t="e">
        <f t="shared" si="57"/>
        <v>#REF!</v>
      </c>
      <c r="AX75" s="8" t="e">
        <f>GETPIVOTDATA("Count of PT / MT Final",'20% PVT'!$A$3,"Joint Type","SW","Stamp Number",G75)</f>
        <v>#REF!</v>
      </c>
      <c r="AY75" s="4" t="e">
        <f t="shared" si="20"/>
        <v>#REF!</v>
      </c>
      <c r="AZ75" s="8" t="e">
        <f>GETPIVOTDATA("Count of Brinnel Complete",'20% PVT'!$A$3,"Joint Type","SW","Stamp Number",G75)</f>
        <v>#REF!</v>
      </c>
      <c r="BA75" s="4" t="e">
        <f t="shared" si="21"/>
        <v>#REF!</v>
      </c>
      <c r="BB75" s="8" t="e">
        <f>GETPIVOTDATA("Count of Weld Number",'20% PVT'!$A$3,"Joint Type","O-Let","Stamp Number",G75)</f>
        <v>#REF!</v>
      </c>
      <c r="BC75" s="8" t="e">
        <f>GETPIVOTDATA("Count of PT / MT Final",'20% PVT'!$A$3,"Joint Type","O-Let","Stamp Number",G75)</f>
        <v>#REF!</v>
      </c>
      <c r="BD75" s="4" t="e">
        <f t="shared" si="22"/>
        <v>#REF!</v>
      </c>
      <c r="BE75" s="8" t="e">
        <f>GETPIVOTDATA("Count of Weld Number",'20% PVT'!$A$3,"Joint Type","Fillet","Stamp Number",G75)</f>
        <v>#REF!</v>
      </c>
      <c r="BF75" s="8" t="e">
        <f>GETPIVOTDATA("Count of PT / MT Final",'20% PVT'!$A$3,"Joint Type","Fillet","Stamp Number",G75)</f>
        <v>#REF!</v>
      </c>
      <c r="BG75" s="78" t="e">
        <f t="shared" si="23"/>
        <v>#REF!</v>
      </c>
      <c r="BH75" s="87" t="e">
        <f>GETPIVOTDATA("Count of Weld Number",'25% PVT'!$A$3,"Joint Type","BW","Stamp Number",G75)</f>
        <v>#REF!</v>
      </c>
      <c r="BI75" s="8" t="e">
        <f>GETPIVOTDATA("Count of RT DATE",'25% PVT'!$A$3,"Joint Type","BW","Stamp Number",G75)</f>
        <v>#REF!</v>
      </c>
      <c r="BJ75" s="8" t="e">
        <f>GETPIVOTDATA("Count of RT Rejected",'25% PVT'!$A$3,"Joint Type","BW","Stamp Number",G75)</f>
        <v>#REF!</v>
      </c>
      <c r="BK75" s="11" t="e">
        <f t="shared" si="58"/>
        <v>#REF!</v>
      </c>
      <c r="BL75" s="8" t="e">
        <f>GETPIVOTDATA("Count of Brinnel Complete",'25% PVT'!$A$3,"Joint Type","BW","Stamp Number",G75)</f>
        <v>#REF!</v>
      </c>
      <c r="BM75" s="11" t="e">
        <f t="shared" si="41"/>
        <v>#REF!</v>
      </c>
      <c r="BN75" s="8" t="e">
        <f>GETPIVOTDATA("Count of Weld Number",'25% PVT'!$A$3,"Joint Type","SW","Stamp Number",G75)</f>
        <v>#REF!</v>
      </c>
      <c r="BO75" s="8" t="e">
        <f>GETPIVOTDATA("Count of RT DATE",'25% PVT'!$A$3,"Joint Type","SW","Stamp Number",G75)</f>
        <v>#REF!</v>
      </c>
      <c r="BP75" s="8" t="e">
        <f>GETPIVOTDATA("Count of RT Rejected",'25% PVT'!$A$3,"Joint Type","SW","Stamp Number",G75)</f>
        <v>#REF!</v>
      </c>
      <c r="BQ75" s="11" t="e">
        <f t="shared" si="59"/>
        <v>#REF!</v>
      </c>
      <c r="BR75" s="8" t="e">
        <f>GETPIVOTDATA("Count of PT / MT Final",'25% PVT'!$A$3,"Joint Type","SW","Stamp Number",G75)</f>
        <v>#REF!</v>
      </c>
      <c r="BS75" s="11" t="e">
        <f t="shared" si="47"/>
        <v>#REF!</v>
      </c>
      <c r="BT75" s="8" t="e">
        <f>GETPIVOTDATA("Count of Brinnel Complete",'25% PVT'!$A$3,"Joint Type","SW","Stamp Number",G75)</f>
        <v>#REF!</v>
      </c>
      <c r="BU75" s="11" t="e">
        <f t="shared" si="25"/>
        <v>#REF!</v>
      </c>
      <c r="BV75" s="8" t="e">
        <f>GETPIVOTDATA("Count of Weld Number",'25% PVT'!$A$3,"Joint Type","O-Let","Stamp Number",G75)</f>
        <v>#REF!</v>
      </c>
      <c r="BW75" s="8" t="e">
        <f>GETPIVOTDATA("Count of PT / MT Final",'25% PVT'!$A$3,"Joint Type","O-Let","Stamp Number",G75)</f>
        <v>#REF!</v>
      </c>
      <c r="BX75" s="11" t="e">
        <f t="shared" si="26"/>
        <v>#REF!</v>
      </c>
      <c r="BY75" s="8" t="e">
        <f>GETPIVOTDATA("Count of Weld Number",'25% PVT'!$A$3,"Joint Type","Fillet","Stamp Number",G75)</f>
        <v>#REF!</v>
      </c>
      <c r="BZ75" s="8" t="e">
        <f>GETPIVOTDATA("Count of PT / MT Final",'25% PVT'!$A$3,"Joint Type","Fillet","Stamp Number",G75)</f>
        <v>#REF!</v>
      </c>
      <c r="CA75" s="10" t="e">
        <f t="shared" si="27"/>
        <v>#REF!</v>
      </c>
      <c r="CB75" s="87" t="e">
        <f>GETPIVOTDATA("Count of Weld Number",'50% PVT'!$A$3,"Joint Type","BW","Stamp Number",G75)</f>
        <v>#REF!</v>
      </c>
      <c r="CC75" s="8" t="e">
        <f>GETPIVOTDATA("Count of RT DATE",'50% PVT'!$A$3,"Joint Type","BW","Stamp Number",G75)</f>
        <v>#REF!</v>
      </c>
      <c r="CD75" s="8" t="e">
        <f>GETPIVOTDATA("Count of RT Rejected",'50% PVT'!$A$3,"Joint Type","BW","Stamp Number",G75)</f>
        <v>#REF!</v>
      </c>
      <c r="CE75" s="11" t="e">
        <f t="shared" si="60"/>
        <v>#REF!</v>
      </c>
      <c r="CF75" s="8" t="e">
        <f>GETPIVOTDATA("Count of Brinnel Complete",'50% PVT'!$A$3,"Joint Type","BW","Stamp Number",G75)</f>
        <v>#REF!</v>
      </c>
      <c r="CG75" s="8" t="e">
        <f t="shared" si="28"/>
        <v>#REF!</v>
      </c>
      <c r="CH75" s="8" t="e">
        <f>GETPIVOTDATA("Count of Weld Number",'50% PVT'!$A$3,"Joint Type","SW","Stamp Number",G75)</f>
        <v>#REF!</v>
      </c>
      <c r="CI75" s="8" t="e">
        <f>GETPIVOTDATA("Count of RT DATE",'50% PVT'!$A$3,"Joint Type","SW","Stamp Number",G75)</f>
        <v>#REF!</v>
      </c>
      <c r="CJ75" s="8" t="e">
        <f>GETPIVOTDATA("Count of RT Rejected",'50% PVT'!$A$3,"Joint Type","SW","Stamp Number",G75)</f>
        <v>#REF!</v>
      </c>
      <c r="CK75" s="11" t="e">
        <f t="shared" si="61"/>
        <v>#REF!</v>
      </c>
      <c r="CL75" s="8" t="e">
        <f>GETPIVOTDATA("Count of PT / MT Final",'50% PVT'!$A$3,"Joint Type","SW","Stamp Number",G75)</f>
        <v>#REF!</v>
      </c>
      <c r="CM75" s="8" t="e">
        <f t="shared" si="29"/>
        <v>#REF!</v>
      </c>
      <c r="CN75" s="8" t="e">
        <f>GETPIVOTDATA("Count of Brinnel Complete",'50% PVT'!$A$3,"Joint Type","SW","Stamp Number",G75)</f>
        <v>#REF!</v>
      </c>
      <c r="CO75" s="8" t="e">
        <f t="shared" si="30"/>
        <v>#REF!</v>
      </c>
      <c r="CP75" s="8" t="e">
        <f>GETPIVOTDATA("Count of Weld Number",'50% PVT'!$A$3,"Joint Type","O-Let","Stamp Number",G75)</f>
        <v>#REF!</v>
      </c>
      <c r="CQ75" s="8" t="e">
        <f>GETPIVOTDATA("Count of PT / MT Final",'50% PVT'!$A$3,"Joint Type","O-Let","Stamp Number",G75)</f>
        <v>#REF!</v>
      </c>
      <c r="CR75" s="4" t="e">
        <f t="shared" si="31"/>
        <v>#REF!</v>
      </c>
      <c r="CS75" s="8" t="e">
        <f>GETPIVOTDATA("Count of Weld Number",'50% PVT'!$A$3,"Joint Type","Fillet","Stamp Number",G75)</f>
        <v>#REF!</v>
      </c>
      <c r="CT75" s="8" t="e">
        <f>GETPIVOTDATA("Count of PT / MT Final",'50% PVT'!$A$3,"Joint Type","Fillet","Stamp Number",G75)</f>
        <v>#REF!</v>
      </c>
      <c r="CU75" s="78" t="e">
        <f t="shared" si="32"/>
        <v>#REF!</v>
      </c>
      <c r="CV75" s="87" t="e">
        <f>GETPIVOTDATA("Count of Weld Number",'100% PVT'!$A$3,"Joint Type","BW","Stamp Number",G75)</f>
        <v>#REF!</v>
      </c>
      <c r="CW75" s="8" t="e">
        <f>GETPIVOTDATA("Count of RT DATE",'100% PVT'!$A$3,"Joint Type","BW","Stamp Number",G75)</f>
        <v>#REF!</v>
      </c>
      <c r="CX75" s="8" t="e">
        <f>GETPIVOTDATA("Count of RT Rejected",'100% PVT'!$A$3,"Joint Type","BW","Stamp Number",G75)</f>
        <v>#REF!</v>
      </c>
      <c r="CY75" s="11" t="e">
        <f t="shared" si="62"/>
        <v>#REF!</v>
      </c>
      <c r="CZ75" s="8" t="e">
        <f>GETPIVOTDATA("Count of Brinnel Complete",'100% PVT'!$A$3,"Joint Type","BW","Stamp Number",G75)</f>
        <v>#REF!</v>
      </c>
      <c r="DA75" s="11" t="e">
        <f t="shared" si="42"/>
        <v>#REF!</v>
      </c>
      <c r="DB75" s="8" t="e">
        <f>GETPIVOTDATA("Count of Weld Number",'100% PVT'!$A$3,"Joint Type","SW","Stamp Number",G75)</f>
        <v>#REF!</v>
      </c>
      <c r="DC75" s="8" t="e">
        <f>GETPIVOTDATA("Count of RT DATE",'100% PVT'!$A$3,"Joint Type","SW","Stamp Number",G75)</f>
        <v>#REF!</v>
      </c>
      <c r="DD75" s="8" t="e">
        <f>GETPIVOTDATA("Count of RT Rejected",'100% PVT'!$A$3,"Joint Type","SW","Stamp Number",G75)</f>
        <v>#REF!</v>
      </c>
      <c r="DE75" s="11" t="e">
        <f t="shared" si="63"/>
        <v>#REF!</v>
      </c>
      <c r="DF75" s="8" t="e">
        <f>GETPIVOTDATA("Count of PT / MT Final",'100% PVT'!$A$3,"Joint Type","SW","Stamp Number",G75)</f>
        <v>#REF!</v>
      </c>
      <c r="DG75" s="11" t="e">
        <f t="shared" si="43"/>
        <v>#REF!</v>
      </c>
      <c r="DH75" s="8" t="e">
        <f>GETPIVOTDATA("Count of Brinnel Complete",'100% PVT'!$A$3,"Joint Type","SW","Stamp Number",G75)</f>
        <v>#REF!</v>
      </c>
      <c r="DI75" s="11" t="e">
        <f t="shared" si="44"/>
        <v>#REF!</v>
      </c>
      <c r="DJ75" s="8" t="e">
        <f>GETPIVOTDATA("Count of Weld Number",'100% PVT'!$A$3,"Joint Type","O-Let","Stamp Number",G75)</f>
        <v>#REF!</v>
      </c>
      <c r="DK75" s="8" t="e">
        <f>GETPIVOTDATA("Count of PT / MT Final",'100% PVT'!$A$3,"Joint Type","O-Let","Stamp Number",G75)</f>
        <v>#REF!</v>
      </c>
      <c r="DL75" s="11" t="e">
        <f t="shared" si="45"/>
        <v>#REF!</v>
      </c>
      <c r="DM75" s="8" t="e">
        <f>GETPIVOTDATA("Count of Weld Number",'100% PVT'!$A$3,"Joint Type","Fillet","Stamp Number",G75)</f>
        <v>#REF!</v>
      </c>
      <c r="DN75" s="8" t="e">
        <f>GETPIVOTDATA("Count of PT / MT Final",'100% PVT'!$A$3,"Joint Type","Fillet","Stamp Number",G75)</f>
        <v>#REF!</v>
      </c>
      <c r="DO75" s="10" t="e">
        <f t="shared" si="46"/>
        <v>#REF!</v>
      </c>
      <c r="DP75" s="132"/>
      <c r="DQ75" s="132"/>
      <c r="DR75" s="132"/>
      <c r="DS75" s="132"/>
      <c r="DT75" s="132"/>
      <c r="DU75" s="132"/>
      <c r="DV75" s="132"/>
      <c r="DW75" s="132"/>
      <c r="DX75" s="132"/>
      <c r="DY75" s="132"/>
      <c r="DZ75" s="132"/>
      <c r="EA75" s="132"/>
      <c r="EB75" s="132"/>
      <c r="EC75" s="132"/>
      <c r="ED75" s="132"/>
      <c r="EE75" s="132"/>
      <c r="EF75" s="132"/>
      <c r="EG75" s="132"/>
      <c r="EH75" s="132"/>
      <c r="EI75" s="132"/>
      <c r="EJ75" s="132"/>
      <c r="EK75" s="132"/>
      <c r="EL75" s="132"/>
      <c r="EM75" s="132"/>
      <c r="EN75" s="132"/>
      <c r="EO75" s="132"/>
      <c r="EP75" s="132"/>
      <c r="EQ75" s="132"/>
    </row>
    <row r="76" spans="1:147" s="50" customFormat="1" ht="12.75" hidden="1" customHeight="1">
      <c r="A76" s="126"/>
      <c r="B76" s="3" t="s">
        <v>32</v>
      </c>
      <c r="C76" s="1"/>
      <c r="D76" s="1" t="str">
        <f t="shared" si="65"/>
        <v>Yes</v>
      </c>
      <c r="E76" s="1"/>
      <c r="F76" s="42">
        <f>'WELDER ROSTER'!H32</f>
        <v>0</v>
      </c>
      <c r="G76" s="99">
        <f>'WELDER ROSTER'!I32</f>
        <v>0</v>
      </c>
      <c r="H76" s="9" t="e">
        <f>GETPIVOTDATA("Count of Weld Number",'5% PVT'!$A$3,"Joint Type","BW","Stamp Number",G76)</f>
        <v>#REF!</v>
      </c>
      <c r="I76" s="8" t="e">
        <f>GETPIVOTDATA("Count of RT DATE",'5% PVT'!$A$4,"Joint Type","BW","Stamp Number",G76)</f>
        <v>#REF!</v>
      </c>
      <c r="J76" s="8" t="e">
        <f>GETPIVOTDATA("Count of RT Rejected",'5% PVT'!$A$4,"Joint Type","BW","Stamp Number",G76)</f>
        <v>#REF!</v>
      </c>
      <c r="K76" s="11" t="e">
        <f t="shared" si="52"/>
        <v>#REF!</v>
      </c>
      <c r="L76" s="8" t="e">
        <f>GETPIVOTDATA("Count of Weld Number",'5% PVT'!$A$3,"Joint Type","Fillet","Stamp Number",G76)</f>
        <v>#REF!</v>
      </c>
      <c r="M76" s="8" t="e">
        <f>GETPIVOTDATA("Count of PT / MT Final",'5% PVT'!$A$3,"Joint Type","Fillet","Stamp Number",G76)</f>
        <v>#REF!</v>
      </c>
      <c r="N76" s="11" t="e">
        <f t="shared" si="66"/>
        <v>#REF!</v>
      </c>
      <c r="O76" s="8" t="e">
        <f>GETPIVOTDATA("Count of Weld Number",'5% PVT'!$A$4,"Joint Type","SW","Stamp Number",G76)</f>
        <v>#REF!</v>
      </c>
      <c r="P76" s="8" t="e">
        <f>GETPIVOTDATA("Count of RT DATE",'5% PVT'!$A$4,"Joint Type","SW","Stamp Number",G76)</f>
        <v>#REF!</v>
      </c>
      <c r="Q76" s="8" t="e">
        <f>GETPIVOTDATA("Count of RT Rejected",'5% PVT'!$A$4,"Joint Type","O-Let","Stamp Number",G76)</f>
        <v>#REF!</v>
      </c>
      <c r="R76" s="11" t="e">
        <f t="shared" si="53"/>
        <v>#REF!</v>
      </c>
      <c r="S76" s="8" t="e">
        <f>GETPIVOTDATA("Count of PT / MT Final",'5% PVT'!$A$3,"Joint Type","SW","Stamp Number",G76)</f>
        <v>#REF!</v>
      </c>
      <c r="T76" s="11" t="e">
        <f t="shared" si="67"/>
        <v>#REF!</v>
      </c>
      <c r="U76" s="8" t="e">
        <f>GETPIVOTDATA("Count of Weld Number",'5% PVT'!$A$3,"Joint Type","O-Let","Stamp Number",G76)</f>
        <v>#REF!</v>
      </c>
      <c r="V76" s="8" t="e">
        <f>GETPIVOTDATA("Count of PT / MT Final",'5% PVT'!$A$3,"Joint Type","O-Let","Stamp Number",G76)</f>
        <v>#REF!</v>
      </c>
      <c r="W76" s="10" t="e">
        <f t="shared" si="68"/>
        <v>#REF!</v>
      </c>
      <c r="X76" s="87" t="e">
        <f>GETPIVOTDATA("Count of Weld Number",'10% PVT'!$A$3,"Joint Type","BW","Stamp Number",G76)</f>
        <v>#REF!</v>
      </c>
      <c r="Y76" s="8" t="e">
        <f>GETPIVOTDATA("Count of RT DATE",'10% PVT'!$A$3,"Joint Type","BW","Stamp Number",G76)</f>
        <v>#REF!</v>
      </c>
      <c r="Z76" s="8" t="e">
        <f>GETPIVOTDATA("Count of RT Rejected",'10% PVT'!$A$3,"Joint Type","BW","Stamp Number",G76)</f>
        <v>#REF!</v>
      </c>
      <c r="AA76" s="4" t="e">
        <f t="shared" si="54"/>
        <v>#REF!</v>
      </c>
      <c r="AB76" s="8" t="e">
        <f>GETPIVOTDATA("Count of Weld Number",'10% PVT'!$A$3,"Joint Type","Fillet","Stamp Number",G76)</f>
        <v>#REF!</v>
      </c>
      <c r="AC76" s="8" t="e">
        <f>GETPIVOTDATA("Count of PT / MT Final",'10% PVT'!$A$3,"Joint Type","Fillet","Stamp Number",G76)</f>
        <v>#REF!</v>
      </c>
      <c r="AD76" s="4" t="e">
        <f t="shared" si="49"/>
        <v>#REF!</v>
      </c>
      <c r="AE76" s="8" t="e">
        <f>GETPIVOTDATA("Count of Weld Number",'10% PVT'!$A$4,"Joint Type","SW","Stamp Number",G76)</f>
        <v>#REF!</v>
      </c>
      <c r="AF76" s="8" t="e">
        <f>GETPIVOTDATA("Count of RT DATE",'10% PVT'!$A$3,"Joint Type","SW","Stamp Number",G76)</f>
        <v>#REF!</v>
      </c>
      <c r="AG76" s="8" t="e">
        <f>GETPIVOTDATA("Count of RT Rejected",'10% PVT'!$A$3,"Joint Type","SW","Stamp Number",G76)</f>
        <v>#REF!</v>
      </c>
      <c r="AH76" s="4" t="e">
        <f t="shared" si="55"/>
        <v>#REF!</v>
      </c>
      <c r="AI76" s="8" t="e">
        <f>GETPIVOTDATA("Count of PT / MT Final",'10% PVT'!$A$3,"Joint Type","SW","Stamp Number",G76)</f>
        <v>#REF!</v>
      </c>
      <c r="AJ76" s="4" t="e">
        <f t="shared" si="50"/>
        <v>#REF!</v>
      </c>
      <c r="AK76" s="8" t="e">
        <f>GETPIVOTDATA("Count of Weld Number",'10% PVT'!$A$3,"Joint Type","O-Let","Stamp Number",G76)</f>
        <v>#REF!</v>
      </c>
      <c r="AL76" s="8" t="e">
        <f>GETPIVOTDATA("Count of PT / MT Final",'10% PVT'!$A$3,"Joint Type","O-Let","Stamp Number",G76)</f>
        <v>#REF!</v>
      </c>
      <c r="AM76" s="78" t="e">
        <f t="shared" si="51"/>
        <v>#REF!</v>
      </c>
      <c r="AN76" s="87" t="e">
        <f>GETPIVOTDATA("Count of Weld Number",'20% PVT'!$A$3,"Joint Type","BW","Stamp Number",G76)</f>
        <v>#REF!</v>
      </c>
      <c r="AO76" s="8" t="e">
        <f>GETPIVOTDATA("Count of RT DATE",'20% PVT'!$A$3,"Joint Type","BW","Stamp Number",G76)</f>
        <v>#REF!</v>
      </c>
      <c r="AP76" s="8" t="e">
        <f>GETPIVOTDATA("Count of RT Rejected",'20% PVT'!$A$3,"Joint Type","BW","Stamp Number",G76)</f>
        <v>#REF!</v>
      </c>
      <c r="AQ76" s="4" t="e">
        <f t="shared" si="56"/>
        <v>#REF!</v>
      </c>
      <c r="AR76" s="8" t="e">
        <f>GETPIVOTDATA("Count of Brinnel Complete",'20% PVT'!$A$3,"Joint Type","BW","Stamp Number",G76)</f>
        <v>#REF!</v>
      </c>
      <c r="AS76" s="4" t="e">
        <f t="shared" si="19"/>
        <v>#REF!</v>
      </c>
      <c r="AT76" s="8" t="e">
        <f>GETPIVOTDATA("Count of Weld Number",'20% PVT'!$A$3,"Joint Type","SW","Stamp Number",G76)</f>
        <v>#REF!</v>
      </c>
      <c r="AU76" s="8" t="e">
        <f>GETPIVOTDATA("Count of RT DATE",'20% PVT'!$A$3,"Joint Type","SW","Stamp Number",G76)</f>
        <v>#REF!</v>
      </c>
      <c r="AV76" s="8" t="e">
        <f>GETPIVOTDATA("Count of RT Rejected",'20% PVT'!$A$3,"Joint Type","SW","Stamp Number",G76)</f>
        <v>#REF!</v>
      </c>
      <c r="AW76" s="4" t="e">
        <f t="shared" si="57"/>
        <v>#REF!</v>
      </c>
      <c r="AX76" s="8" t="e">
        <f>GETPIVOTDATA("Count of PT / MT Final",'20% PVT'!$A$3,"Joint Type","SW","Stamp Number",G76)</f>
        <v>#REF!</v>
      </c>
      <c r="AY76" s="4" t="e">
        <f t="shared" si="20"/>
        <v>#REF!</v>
      </c>
      <c r="AZ76" s="8" t="e">
        <f>GETPIVOTDATA("Count of Brinnel Complete",'20% PVT'!$A$3,"Joint Type","SW","Stamp Number",G76)</f>
        <v>#REF!</v>
      </c>
      <c r="BA76" s="4" t="e">
        <f t="shared" si="21"/>
        <v>#REF!</v>
      </c>
      <c r="BB76" s="8" t="e">
        <f>GETPIVOTDATA("Count of Weld Number",'20% PVT'!$A$3,"Joint Type","O-Let","Stamp Number",G76)</f>
        <v>#REF!</v>
      </c>
      <c r="BC76" s="8" t="e">
        <f>GETPIVOTDATA("Count of PT / MT Final",'20% PVT'!$A$3,"Joint Type","O-Let","Stamp Number",G76)</f>
        <v>#REF!</v>
      </c>
      <c r="BD76" s="4" t="e">
        <f t="shared" si="22"/>
        <v>#REF!</v>
      </c>
      <c r="BE76" s="8" t="e">
        <f>GETPIVOTDATA("Count of Weld Number",'20% PVT'!$A$3,"Joint Type","Fillet","Stamp Number",G76)</f>
        <v>#REF!</v>
      </c>
      <c r="BF76" s="8" t="e">
        <f>GETPIVOTDATA("Count of PT / MT Final",'20% PVT'!$A$3,"Joint Type","Fillet","Stamp Number",G76)</f>
        <v>#REF!</v>
      </c>
      <c r="BG76" s="78" t="e">
        <f t="shared" si="23"/>
        <v>#REF!</v>
      </c>
      <c r="BH76" s="87" t="e">
        <f>GETPIVOTDATA("Count of Weld Number",'25% PVT'!$A$3,"Joint Type","BW","Stamp Number",G76)</f>
        <v>#REF!</v>
      </c>
      <c r="BI76" s="8" t="e">
        <f>GETPIVOTDATA("Count of RT DATE",'25% PVT'!$A$3,"Joint Type","BW","Stamp Number",G76)</f>
        <v>#REF!</v>
      </c>
      <c r="BJ76" s="8" t="e">
        <f>GETPIVOTDATA("Count of RT Rejected",'25% PVT'!$A$3,"Joint Type","BW","Stamp Number",G76)</f>
        <v>#REF!</v>
      </c>
      <c r="BK76" s="11" t="e">
        <f t="shared" si="58"/>
        <v>#REF!</v>
      </c>
      <c r="BL76" s="8" t="e">
        <f>GETPIVOTDATA("Count of Brinnel Complete",'25% PVT'!$A$3,"Joint Type","BW","Stamp Number",G76)</f>
        <v>#REF!</v>
      </c>
      <c r="BM76" s="11" t="e">
        <f t="shared" si="41"/>
        <v>#REF!</v>
      </c>
      <c r="BN76" s="8" t="e">
        <f>GETPIVOTDATA("Count of Weld Number",'25% PVT'!$A$3,"Joint Type","SW","Stamp Number",G76)</f>
        <v>#REF!</v>
      </c>
      <c r="BO76" s="8" t="e">
        <f>GETPIVOTDATA("Count of RT DATE",'25% PVT'!$A$3,"Joint Type","SW","Stamp Number",G76)</f>
        <v>#REF!</v>
      </c>
      <c r="BP76" s="8" t="e">
        <f>GETPIVOTDATA("Count of RT Rejected",'25% PVT'!$A$3,"Joint Type","SW","Stamp Number",G76)</f>
        <v>#REF!</v>
      </c>
      <c r="BQ76" s="11" t="e">
        <f t="shared" si="59"/>
        <v>#REF!</v>
      </c>
      <c r="BR76" s="8" t="e">
        <f>GETPIVOTDATA("Count of PT / MT Final",'25% PVT'!$A$3,"Joint Type","SW","Stamp Number",G76)</f>
        <v>#REF!</v>
      </c>
      <c r="BS76" s="11" t="e">
        <f t="shared" si="47"/>
        <v>#REF!</v>
      </c>
      <c r="BT76" s="8" t="e">
        <f>GETPIVOTDATA("Count of Brinnel Complete",'25% PVT'!$A$3,"Joint Type","SW","Stamp Number",G76)</f>
        <v>#REF!</v>
      </c>
      <c r="BU76" s="11" t="e">
        <f t="shared" si="25"/>
        <v>#REF!</v>
      </c>
      <c r="BV76" s="8" t="e">
        <f>GETPIVOTDATA("Count of Weld Number",'25% PVT'!$A$3,"Joint Type","O-Let","Stamp Number",G76)</f>
        <v>#REF!</v>
      </c>
      <c r="BW76" s="8" t="e">
        <f>GETPIVOTDATA("Count of PT / MT Final",'25% PVT'!$A$3,"Joint Type","O-Let","Stamp Number",G76)</f>
        <v>#REF!</v>
      </c>
      <c r="BX76" s="11" t="e">
        <f t="shared" si="26"/>
        <v>#REF!</v>
      </c>
      <c r="BY76" s="8" t="e">
        <f>GETPIVOTDATA("Count of Weld Number",'25% PVT'!$A$3,"Joint Type","Fillet","Stamp Number",G76)</f>
        <v>#REF!</v>
      </c>
      <c r="BZ76" s="8" t="e">
        <f>GETPIVOTDATA("Count of PT / MT Final",'25% PVT'!$A$3,"Joint Type","Fillet","Stamp Number",G76)</f>
        <v>#REF!</v>
      </c>
      <c r="CA76" s="10" t="e">
        <f t="shared" si="27"/>
        <v>#REF!</v>
      </c>
      <c r="CB76" s="87" t="e">
        <f>GETPIVOTDATA("Count of Weld Number",'50% PVT'!$A$3,"Joint Type","BW","Stamp Number",G76)</f>
        <v>#REF!</v>
      </c>
      <c r="CC76" s="8" t="e">
        <f>GETPIVOTDATA("Count of RT DATE",'50% PVT'!$A$3,"Joint Type","BW","Stamp Number",G76)</f>
        <v>#REF!</v>
      </c>
      <c r="CD76" s="8" t="e">
        <f>GETPIVOTDATA("Count of RT Rejected",'50% PVT'!$A$3,"Joint Type","BW","Stamp Number",G76)</f>
        <v>#REF!</v>
      </c>
      <c r="CE76" s="11" t="e">
        <f t="shared" si="60"/>
        <v>#REF!</v>
      </c>
      <c r="CF76" s="8" t="e">
        <f>GETPIVOTDATA("Count of Brinnel Complete",'50% PVT'!$A$3,"Joint Type","BW","Stamp Number",G76)</f>
        <v>#REF!</v>
      </c>
      <c r="CG76" s="8" t="e">
        <f t="shared" si="28"/>
        <v>#REF!</v>
      </c>
      <c r="CH76" s="8" t="e">
        <f>GETPIVOTDATA("Count of Weld Number",'50% PVT'!$A$3,"Joint Type","SW","Stamp Number",G76)</f>
        <v>#REF!</v>
      </c>
      <c r="CI76" s="8" t="e">
        <f>GETPIVOTDATA("Count of RT DATE",'50% PVT'!$A$3,"Joint Type","SW","Stamp Number",G76)</f>
        <v>#REF!</v>
      </c>
      <c r="CJ76" s="8" t="e">
        <f>GETPIVOTDATA("Count of RT Rejected",'50% PVT'!$A$3,"Joint Type","SW","Stamp Number",G76)</f>
        <v>#REF!</v>
      </c>
      <c r="CK76" s="11" t="e">
        <f t="shared" si="61"/>
        <v>#REF!</v>
      </c>
      <c r="CL76" s="8" t="e">
        <f>GETPIVOTDATA("Count of PT / MT Final",'50% PVT'!$A$3,"Joint Type","SW","Stamp Number",G76)</f>
        <v>#REF!</v>
      </c>
      <c r="CM76" s="8" t="e">
        <f t="shared" si="29"/>
        <v>#REF!</v>
      </c>
      <c r="CN76" s="8" t="e">
        <f>GETPIVOTDATA("Count of Brinnel Complete",'50% PVT'!$A$3,"Joint Type","SW","Stamp Number",G76)</f>
        <v>#REF!</v>
      </c>
      <c r="CO76" s="8" t="e">
        <f t="shared" si="30"/>
        <v>#REF!</v>
      </c>
      <c r="CP76" s="8" t="e">
        <f>GETPIVOTDATA("Count of Weld Number",'50% PVT'!$A$3,"Joint Type","O-Let","Stamp Number",G76)</f>
        <v>#REF!</v>
      </c>
      <c r="CQ76" s="8" t="e">
        <f>GETPIVOTDATA("Count of PT / MT Final",'50% PVT'!$A$3,"Joint Type","O-Let","Stamp Number",G76)</f>
        <v>#REF!</v>
      </c>
      <c r="CR76" s="4" t="e">
        <f t="shared" si="31"/>
        <v>#REF!</v>
      </c>
      <c r="CS76" s="8" t="e">
        <f>GETPIVOTDATA("Count of Weld Number",'50% PVT'!$A$3,"Joint Type","Fillet","Stamp Number",G76)</f>
        <v>#REF!</v>
      </c>
      <c r="CT76" s="8" t="e">
        <f>GETPIVOTDATA("Count of PT / MT Final",'50% PVT'!$A$3,"Joint Type","Fillet","Stamp Number",G76)</f>
        <v>#REF!</v>
      </c>
      <c r="CU76" s="78" t="e">
        <f t="shared" si="32"/>
        <v>#REF!</v>
      </c>
      <c r="CV76" s="87" t="e">
        <f>GETPIVOTDATA("Count of Weld Number",'100% PVT'!$A$3,"Joint Type","BW","Stamp Number",G76)</f>
        <v>#REF!</v>
      </c>
      <c r="CW76" s="8" t="e">
        <f>GETPIVOTDATA("Count of RT DATE",'100% PVT'!$A$3,"Joint Type","BW","Stamp Number",G76)</f>
        <v>#REF!</v>
      </c>
      <c r="CX76" s="8" t="e">
        <f>GETPIVOTDATA("Count of RT Rejected",'100% PVT'!$A$3,"Joint Type","BW","Stamp Number",G76)</f>
        <v>#REF!</v>
      </c>
      <c r="CY76" s="11" t="e">
        <f t="shared" si="62"/>
        <v>#REF!</v>
      </c>
      <c r="CZ76" s="8" t="e">
        <f>GETPIVOTDATA("Count of Brinnel Complete",'100% PVT'!$A$3,"Joint Type","BW","Stamp Number",G76)</f>
        <v>#REF!</v>
      </c>
      <c r="DA76" s="11" t="e">
        <f t="shared" si="42"/>
        <v>#REF!</v>
      </c>
      <c r="DB76" s="8" t="e">
        <f>GETPIVOTDATA("Count of Weld Number",'100% PVT'!$A$3,"Joint Type","SW","Stamp Number",G76)</f>
        <v>#REF!</v>
      </c>
      <c r="DC76" s="8" t="e">
        <f>GETPIVOTDATA("Count of RT DATE",'100% PVT'!$A$3,"Joint Type","SW","Stamp Number",G76)</f>
        <v>#REF!</v>
      </c>
      <c r="DD76" s="8" t="e">
        <f>GETPIVOTDATA("Count of RT Rejected",'100% PVT'!$A$3,"Joint Type","SW","Stamp Number",G76)</f>
        <v>#REF!</v>
      </c>
      <c r="DE76" s="11" t="e">
        <f t="shared" si="63"/>
        <v>#REF!</v>
      </c>
      <c r="DF76" s="8" t="e">
        <f>GETPIVOTDATA("Count of PT / MT Final",'100% PVT'!$A$3,"Joint Type","SW","Stamp Number",G76)</f>
        <v>#REF!</v>
      </c>
      <c r="DG76" s="11" t="e">
        <f t="shared" si="43"/>
        <v>#REF!</v>
      </c>
      <c r="DH76" s="8" t="e">
        <f>GETPIVOTDATA("Count of Brinnel Complete",'100% PVT'!$A$3,"Joint Type","SW","Stamp Number",G76)</f>
        <v>#REF!</v>
      </c>
      <c r="DI76" s="11" t="e">
        <f t="shared" si="44"/>
        <v>#REF!</v>
      </c>
      <c r="DJ76" s="8" t="e">
        <f>GETPIVOTDATA("Count of Weld Number",'100% PVT'!$A$3,"Joint Type","O-Let","Stamp Number",G76)</f>
        <v>#REF!</v>
      </c>
      <c r="DK76" s="8" t="e">
        <f>GETPIVOTDATA("Count of PT / MT Final",'100% PVT'!$A$3,"Joint Type","O-Let","Stamp Number",G76)</f>
        <v>#REF!</v>
      </c>
      <c r="DL76" s="11" t="e">
        <f t="shared" si="45"/>
        <v>#REF!</v>
      </c>
      <c r="DM76" s="8" t="e">
        <f>GETPIVOTDATA("Count of Weld Number",'100% PVT'!$A$3,"Joint Type","Fillet","Stamp Number",G76)</f>
        <v>#REF!</v>
      </c>
      <c r="DN76" s="8" t="e">
        <f>GETPIVOTDATA("Count of PT / MT Final",'100% PVT'!$A$3,"Joint Type","Fillet","Stamp Number",G76)</f>
        <v>#REF!</v>
      </c>
      <c r="DO76" s="10" t="e">
        <f t="shared" si="46"/>
        <v>#REF!</v>
      </c>
      <c r="DP76" s="132"/>
      <c r="DQ76" s="132"/>
      <c r="DR76" s="132"/>
      <c r="DS76" s="132"/>
      <c r="DT76" s="132"/>
      <c r="DU76" s="132"/>
      <c r="DV76" s="132"/>
      <c r="DW76" s="132"/>
      <c r="DX76" s="132"/>
      <c r="DY76" s="132"/>
      <c r="DZ76" s="132"/>
      <c r="EA76" s="132"/>
      <c r="EB76" s="132"/>
      <c r="EC76" s="132"/>
      <c r="ED76" s="132"/>
      <c r="EE76" s="132"/>
      <c r="EF76" s="132"/>
      <c r="EG76" s="132"/>
      <c r="EH76" s="132"/>
      <c r="EI76" s="132"/>
      <c r="EJ76" s="132"/>
      <c r="EK76" s="132"/>
      <c r="EL76" s="132"/>
      <c r="EM76" s="132"/>
      <c r="EN76" s="132"/>
      <c r="EO76" s="132"/>
      <c r="EP76" s="132"/>
      <c r="EQ76" s="132"/>
    </row>
    <row r="77" spans="1:147" s="50" customFormat="1" ht="12.75" hidden="1" customHeight="1">
      <c r="A77" s="126"/>
      <c r="B77" s="3" t="s">
        <v>32</v>
      </c>
      <c r="C77" s="1"/>
      <c r="D77" s="1" t="str">
        <f t="shared" si="65"/>
        <v>Yes</v>
      </c>
      <c r="E77" s="1"/>
      <c r="F77" s="42">
        <f>'WELDER ROSTER'!H33</f>
        <v>0</v>
      </c>
      <c r="G77" s="99">
        <f>'WELDER ROSTER'!I33</f>
        <v>0</v>
      </c>
      <c r="H77" s="9" t="e">
        <f>GETPIVOTDATA("Count of Weld Number",'5% PVT'!$A$3,"Joint Type","BW","Stamp Number",G77)</f>
        <v>#REF!</v>
      </c>
      <c r="I77" s="8" t="e">
        <f>GETPIVOTDATA("Count of RT DATE",'5% PVT'!$A$4,"Joint Type","BW","Stamp Number",G77)</f>
        <v>#REF!</v>
      </c>
      <c r="J77" s="8" t="e">
        <f>GETPIVOTDATA("Count of RT Rejected",'5% PVT'!$A$4,"Joint Type","BW","Stamp Number",G77)</f>
        <v>#REF!</v>
      </c>
      <c r="K77" s="11" t="e">
        <f t="shared" si="52"/>
        <v>#REF!</v>
      </c>
      <c r="L77" s="8" t="e">
        <f>GETPIVOTDATA("Count of Weld Number",'5% PVT'!$A$3,"Joint Type","Fillet","Stamp Number",G77)</f>
        <v>#REF!</v>
      </c>
      <c r="M77" s="8" t="e">
        <f>GETPIVOTDATA("Count of PT / MT Final",'5% PVT'!$A$3,"Joint Type","Fillet","Stamp Number",G77)</f>
        <v>#REF!</v>
      </c>
      <c r="N77" s="11" t="e">
        <f t="shared" si="66"/>
        <v>#REF!</v>
      </c>
      <c r="O77" s="8" t="e">
        <f>GETPIVOTDATA("Count of Weld Number",'5% PVT'!$A$4,"Joint Type","SW","Stamp Number",G77)</f>
        <v>#REF!</v>
      </c>
      <c r="P77" s="8" t="e">
        <f>GETPIVOTDATA("Count of RT DATE",'5% PVT'!$A$4,"Joint Type","SW","Stamp Number",G77)</f>
        <v>#REF!</v>
      </c>
      <c r="Q77" s="8" t="e">
        <f>GETPIVOTDATA("Count of RT Rejected",'5% PVT'!$A$4,"Joint Type","O-Let","Stamp Number",G77)</f>
        <v>#REF!</v>
      </c>
      <c r="R77" s="11" t="e">
        <f t="shared" si="53"/>
        <v>#REF!</v>
      </c>
      <c r="S77" s="8" t="e">
        <f>GETPIVOTDATA("Count of PT / MT Final",'5% PVT'!$A$3,"Joint Type","SW","Stamp Number",G77)</f>
        <v>#REF!</v>
      </c>
      <c r="T77" s="11" t="e">
        <f t="shared" si="67"/>
        <v>#REF!</v>
      </c>
      <c r="U77" s="8" t="e">
        <f>GETPIVOTDATA("Count of Weld Number",'5% PVT'!$A$3,"Joint Type","O-Let","Stamp Number",G77)</f>
        <v>#REF!</v>
      </c>
      <c r="V77" s="8" t="e">
        <f>GETPIVOTDATA("Count of PT / MT Final",'5% PVT'!$A$3,"Joint Type","O-Let","Stamp Number",G77)</f>
        <v>#REF!</v>
      </c>
      <c r="W77" s="10" t="e">
        <f t="shared" si="68"/>
        <v>#REF!</v>
      </c>
      <c r="X77" s="87" t="e">
        <f>GETPIVOTDATA("Count of Weld Number",'10% PVT'!$A$3,"Joint Type","BW","Stamp Number",G77)</f>
        <v>#REF!</v>
      </c>
      <c r="Y77" s="8" t="e">
        <f>GETPIVOTDATA("Count of RT DATE",'10% PVT'!$A$3,"Joint Type","BW","Stamp Number",G77)</f>
        <v>#REF!</v>
      </c>
      <c r="Z77" s="8" t="e">
        <f>GETPIVOTDATA("Count of RT Rejected",'10% PVT'!$A$3,"Joint Type","BW","Stamp Number",G77)</f>
        <v>#REF!</v>
      </c>
      <c r="AA77" s="4" t="e">
        <f t="shared" si="54"/>
        <v>#REF!</v>
      </c>
      <c r="AB77" s="8" t="e">
        <f>GETPIVOTDATA("Count of Weld Number",'10% PVT'!$A$3,"Joint Type","Fillet","Stamp Number",G77)</f>
        <v>#REF!</v>
      </c>
      <c r="AC77" s="8" t="e">
        <f>GETPIVOTDATA("Count of PT / MT Final",'10% PVT'!$A$3,"Joint Type","Fillet","Stamp Number",G77)</f>
        <v>#REF!</v>
      </c>
      <c r="AD77" s="4" t="e">
        <f t="shared" si="49"/>
        <v>#REF!</v>
      </c>
      <c r="AE77" s="8" t="e">
        <f>GETPIVOTDATA("Count of Weld Number",'10% PVT'!$A$4,"Joint Type","SW","Stamp Number",G77)</f>
        <v>#REF!</v>
      </c>
      <c r="AF77" s="8" t="e">
        <f>GETPIVOTDATA("Count of RT DATE",'10% PVT'!$A$3,"Joint Type","SW","Stamp Number",G77)</f>
        <v>#REF!</v>
      </c>
      <c r="AG77" s="8" t="e">
        <f>GETPIVOTDATA("Count of RT Rejected",'10% PVT'!$A$3,"Joint Type","SW","Stamp Number",G77)</f>
        <v>#REF!</v>
      </c>
      <c r="AH77" s="4" t="e">
        <f t="shared" si="55"/>
        <v>#REF!</v>
      </c>
      <c r="AI77" s="8" t="e">
        <f>GETPIVOTDATA("Count of PT / MT Final",'10% PVT'!$A$3,"Joint Type","SW","Stamp Number",G77)</f>
        <v>#REF!</v>
      </c>
      <c r="AJ77" s="4" t="e">
        <f t="shared" si="50"/>
        <v>#REF!</v>
      </c>
      <c r="AK77" s="8" t="e">
        <f>GETPIVOTDATA("Count of Weld Number",'10% PVT'!$A$3,"Joint Type","O-Let","Stamp Number",G77)</f>
        <v>#REF!</v>
      </c>
      <c r="AL77" s="8" t="e">
        <f>GETPIVOTDATA("Count of PT / MT Final",'10% PVT'!$A$3,"Joint Type","O-Let","Stamp Number",G77)</f>
        <v>#REF!</v>
      </c>
      <c r="AM77" s="78" t="e">
        <f t="shared" si="51"/>
        <v>#REF!</v>
      </c>
      <c r="AN77" s="87" t="e">
        <f>GETPIVOTDATA("Count of Weld Number",'20% PVT'!$A$3,"Joint Type","BW","Stamp Number",G77)</f>
        <v>#REF!</v>
      </c>
      <c r="AO77" s="8" t="e">
        <f>GETPIVOTDATA("Count of RT DATE",'20% PVT'!$A$3,"Joint Type","BW","Stamp Number",G77)</f>
        <v>#REF!</v>
      </c>
      <c r="AP77" s="8" t="e">
        <f>GETPIVOTDATA("Count of RT Rejected",'20% PVT'!$A$3,"Joint Type","BW","Stamp Number",G77)</f>
        <v>#REF!</v>
      </c>
      <c r="AQ77" s="4" t="e">
        <f t="shared" si="56"/>
        <v>#REF!</v>
      </c>
      <c r="AR77" s="8" t="e">
        <f>GETPIVOTDATA("Count of Brinnel Complete",'20% PVT'!$A$3,"Joint Type","BW","Stamp Number",G77)</f>
        <v>#REF!</v>
      </c>
      <c r="AS77" s="4" t="e">
        <f t="shared" si="19"/>
        <v>#REF!</v>
      </c>
      <c r="AT77" s="8" t="e">
        <f>GETPIVOTDATA("Count of Weld Number",'20% PVT'!$A$3,"Joint Type","SW","Stamp Number",G77)</f>
        <v>#REF!</v>
      </c>
      <c r="AU77" s="8" t="e">
        <f>GETPIVOTDATA("Count of RT DATE",'20% PVT'!$A$3,"Joint Type","SW","Stamp Number",G77)</f>
        <v>#REF!</v>
      </c>
      <c r="AV77" s="8" t="e">
        <f>GETPIVOTDATA("Count of RT Rejected",'20% PVT'!$A$3,"Joint Type","SW","Stamp Number",G77)</f>
        <v>#REF!</v>
      </c>
      <c r="AW77" s="4" t="e">
        <f t="shared" si="57"/>
        <v>#REF!</v>
      </c>
      <c r="AX77" s="8" t="e">
        <f>GETPIVOTDATA("Count of PT / MT Final",'20% PVT'!$A$3,"Joint Type","SW","Stamp Number",G77)</f>
        <v>#REF!</v>
      </c>
      <c r="AY77" s="4" t="e">
        <f t="shared" si="20"/>
        <v>#REF!</v>
      </c>
      <c r="AZ77" s="8" t="e">
        <f>GETPIVOTDATA("Count of Brinnel Complete",'20% PVT'!$A$3,"Joint Type","SW","Stamp Number",G77)</f>
        <v>#REF!</v>
      </c>
      <c r="BA77" s="4" t="e">
        <f t="shared" si="21"/>
        <v>#REF!</v>
      </c>
      <c r="BB77" s="8" t="e">
        <f>GETPIVOTDATA("Count of Weld Number",'20% PVT'!$A$3,"Joint Type","O-Let","Stamp Number",G77)</f>
        <v>#REF!</v>
      </c>
      <c r="BC77" s="8" t="e">
        <f>GETPIVOTDATA("Count of PT / MT Final",'20% PVT'!$A$3,"Joint Type","O-Let","Stamp Number",G77)</f>
        <v>#REF!</v>
      </c>
      <c r="BD77" s="4" t="e">
        <f t="shared" si="22"/>
        <v>#REF!</v>
      </c>
      <c r="BE77" s="8" t="e">
        <f>GETPIVOTDATA("Count of Weld Number",'20% PVT'!$A$3,"Joint Type","Fillet","Stamp Number",G77)</f>
        <v>#REF!</v>
      </c>
      <c r="BF77" s="8" t="e">
        <f>GETPIVOTDATA("Count of PT / MT Final",'20% PVT'!$A$3,"Joint Type","Fillet","Stamp Number",G77)</f>
        <v>#REF!</v>
      </c>
      <c r="BG77" s="78" t="e">
        <f t="shared" si="23"/>
        <v>#REF!</v>
      </c>
      <c r="BH77" s="87" t="e">
        <f>GETPIVOTDATA("Count of Weld Number",'25% PVT'!$A$3,"Joint Type","BW","Stamp Number",G77)</f>
        <v>#REF!</v>
      </c>
      <c r="BI77" s="8" t="e">
        <f>GETPIVOTDATA("Count of RT DATE",'25% PVT'!$A$3,"Joint Type","BW","Stamp Number",G77)</f>
        <v>#REF!</v>
      </c>
      <c r="BJ77" s="8" t="e">
        <f>GETPIVOTDATA("Count of RT Rejected",'25% PVT'!$A$3,"Joint Type","BW","Stamp Number",G77)</f>
        <v>#REF!</v>
      </c>
      <c r="BK77" s="11" t="e">
        <f t="shared" si="58"/>
        <v>#REF!</v>
      </c>
      <c r="BL77" s="8" t="e">
        <f>GETPIVOTDATA("Count of Brinnel Complete",'25% PVT'!$A$3,"Joint Type","BW","Stamp Number",G77)</f>
        <v>#REF!</v>
      </c>
      <c r="BM77" s="11" t="e">
        <f t="shared" si="41"/>
        <v>#REF!</v>
      </c>
      <c r="BN77" s="8" t="e">
        <f>GETPIVOTDATA("Count of Weld Number",'25% PVT'!$A$3,"Joint Type","SW","Stamp Number",G77)</f>
        <v>#REF!</v>
      </c>
      <c r="BO77" s="8" t="e">
        <f>GETPIVOTDATA("Count of RT DATE",'25% PVT'!$A$3,"Joint Type","SW","Stamp Number",G77)</f>
        <v>#REF!</v>
      </c>
      <c r="BP77" s="8" t="e">
        <f>GETPIVOTDATA("Count of RT Rejected",'25% PVT'!$A$3,"Joint Type","SW","Stamp Number",G77)</f>
        <v>#REF!</v>
      </c>
      <c r="BQ77" s="11" t="e">
        <f t="shared" si="59"/>
        <v>#REF!</v>
      </c>
      <c r="BR77" s="8" t="e">
        <f>GETPIVOTDATA("Count of PT / MT Final",'25% PVT'!$A$3,"Joint Type","SW","Stamp Number",G77)</f>
        <v>#REF!</v>
      </c>
      <c r="BS77" s="11" t="e">
        <f t="shared" si="47"/>
        <v>#REF!</v>
      </c>
      <c r="BT77" s="8" t="e">
        <f>GETPIVOTDATA("Count of Brinnel Complete",'25% PVT'!$A$3,"Joint Type","SW","Stamp Number",G77)</f>
        <v>#REF!</v>
      </c>
      <c r="BU77" s="11" t="e">
        <f t="shared" si="25"/>
        <v>#REF!</v>
      </c>
      <c r="BV77" s="8" t="e">
        <f>GETPIVOTDATA("Count of Weld Number",'25% PVT'!$A$3,"Joint Type","O-Let","Stamp Number",G77)</f>
        <v>#REF!</v>
      </c>
      <c r="BW77" s="8" t="e">
        <f>GETPIVOTDATA("Count of PT / MT Final",'25% PVT'!$A$3,"Joint Type","O-Let","Stamp Number",G77)</f>
        <v>#REF!</v>
      </c>
      <c r="BX77" s="11" t="e">
        <f t="shared" si="26"/>
        <v>#REF!</v>
      </c>
      <c r="BY77" s="8" t="e">
        <f>GETPIVOTDATA("Count of Weld Number",'25% PVT'!$A$3,"Joint Type","Fillet","Stamp Number",G77)</f>
        <v>#REF!</v>
      </c>
      <c r="BZ77" s="8" t="e">
        <f>GETPIVOTDATA("Count of PT / MT Final",'25% PVT'!$A$3,"Joint Type","Fillet","Stamp Number",G77)</f>
        <v>#REF!</v>
      </c>
      <c r="CA77" s="10" t="e">
        <f t="shared" si="27"/>
        <v>#REF!</v>
      </c>
      <c r="CB77" s="87" t="e">
        <f>GETPIVOTDATA("Count of Weld Number",'50% PVT'!$A$3,"Joint Type","BW","Stamp Number",G77)</f>
        <v>#REF!</v>
      </c>
      <c r="CC77" s="8" t="e">
        <f>GETPIVOTDATA("Count of RT DATE",'50% PVT'!$A$3,"Joint Type","BW","Stamp Number",G77)</f>
        <v>#REF!</v>
      </c>
      <c r="CD77" s="8" t="e">
        <f>GETPIVOTDATA("Count of RT Rejected",'50% PVT'!$A$3,"Joint Type","BW","Stamp Number",G77)</f>
        <v>#REF!</v>
      </c>
      <c r="CE77" s="11" t="e">
        <f t="shared" si="60"/>
        <v>#REF!</v>
      </c>
      <c r="CF77" s="8" t="e">
        <f>GETPIVOTDATA("Count of Brinnel Complete",'50% PVT'!$A$3,"Joint Type","BW","Stamp Number",G77)</f>
        <v>#REF!</v>
      </c>
      <c r="CG77" s="8" t="e">
        <f t="shared" si="28"/>
        <v>#REF!</v>
      </c>
      <c r="CH77" s="8" t="e">
        <f>GETPIVOTDATA("Count of Weld Number",'50% PVT'!$A$3,"Joint Type","SW","Stamp Number",G77)</f>
        <v>#REF!</v>
      </c>
      <c r="CI77" s="8" t="e">
        <f>GETPIVOTDATA("Count of RT DATE",'50% PVT'!$A$3,"Joint Type","SW","Stamp Number",G77)</f>
        <v>#REF!</v>
      </c>
      <c r="CJ77" s="8" t="e">
        <f>GETPIVOTDATA("Count of RT Rejected",'50% PVT'!$A$3,"Joint Type","SW","Stamp Number",G77)</f>
        <v>#REF!</v>
      </c>
      <c r="CK77" s="11" t="e">
        <f t="shared" si="61"/>
        <v>#REF!</v>
      </c>
      <c r="CL77" s="8" t="e">
        <f>GETPIVOTDATA("Count of PT / MT Final",'50% PVT'!$A$3,"Joint Type","SW","Stamp Number",G77)</f>
        <v>#REF!</v>
      </c>
      <c r="CM77" s="8" t="e">
        <f t="shared" si="29"/>
        <v>#REF!</v>
      </c>
      <c r="CN77" s="8" t="e">
        <f>GETPIVOTDATA("Count of Brinnel Complete",'50% PVT'!$A$3,"Joint Type","SW","Stamp Number",G77)</f>
        <v>#REF!</v>
      </c>
      <c r="CO77" s="8" t="e">
        <f t="shared" si="30"/>
        <v>#REF!</v>
      </c>
      <c r="CP77" s="8" t="e">
        <f>GETPIVOTDATA("Count of Weld Number",'50% PVT'!$A$3,"Joint Type","O-Let","Stamp Number",G77)</f>
        <v>#REF!</v>
      </c>
      <c r="CQ77" s="8" t="e">
        <f>GETPIVOTDATA("Count of PT / MT Final",'50% PVT'!$A$3,"Joint Type","O-Let","Stamp Number",G77)</f>
        <v>#REF!</v>
      </c>
      <c r="CR77" s="4" t="e">
        <f t="shared" si="31"/>
        <v>#REF!</v>
      </c>
      <c r="CS77" s="8" t="e">
        <f>GETPIVOTDATA("Count of Weld Number",'50% PVT'!$A$3,"Joint Type","Fillet","Stamp Number",G77)</f>
        <v>#REF!</v>
      </c>
      <c r="CT77" s="8" t="e">
        <f>GETPIVOTDATA("Count of PT / MT Final",'50% PVT'!$A$3,"Joint Type","Fillet","Stamp Number",G77)</f>
        <v>#REF!</v>
      </c>
      <c r="CU77" s="78" t="e">
        <f t="shared" si="32"/>
        <v>#REF!</v>
      </c>
      <c r="CV77" s="87" t="e">
        <f>GETPIVOTDATA("Count of Weld Number",'100% PVT'!$A$3,"Joint Type","BW","Stamp Number",G77)</f>
        <v>#REF!</v>
      </c>
      <c r="CW77" s="8" t="e">
        <f>GETPIVOTDATA("Count of RT DATE",'100% PVT'!$A$3,"Joint Type","BW","Stamp Number",G77)</f>
        <v>#REF!</v>
      </c>
      <c r="CX77" s="8" t="e">
        <f>GETPIVOTDATA("Count of RT Rejected",'100% PVT'!$A$3,"Joint Type","BW","Stamp Number",G77)</f>
        <v>#REF!</v>
      </c>
      <c r="CY77" s="11" t="e">
        <f t="shared" si="62"/>
        <v>#REF!</v>
      </c>
      <c r="CZ77" s="8" t="e">
        <f>GETPIVOTDATA("Count of Brinnel Complete",'100% PVT'!$A$3,"Joint Type","BW","Stamp Number",G77)</f>
        <v>#REF!</v>
      </c>
      <c r="DA77" s="11" t="e">
        <f t="shared" si="42"/>
        <v>#REF!</v>
      </c>
      <c r="DB77" s="8" t="e">
        <f>GETPIVOTDATA("Count of Weld Number",'100% PVT'!$A$3,"Joint Type","SW","Stamp Number",G77)</f>
        <v>#REF!</v>
      </c>
      <c r="DC77" s="8" t="e">
        <f>GETPIVOTDATA("Count of RT DATE",'100% PVT'!$A$3,"Joint Type","SW","Stamp Number",G77)</f>
        <v>#REF!</v>
      </c>
      <c r="DD77" s="8" t="e">
        <f>GETPIVOTDATA("Count of RT Rejected",'100% PVT'!$A$3,"Joint Type","SW","Stamp Number",G77)</f>
        <v>#REF!</v>
      </c>
      <c r="DE77" s="11" t="e">
        <f t="shared" si="63"/>
        <v>#REF!</v>
      </c>
      <c r="DF77" s="8" t="e">
        <f>GETPIVOTDATA("Count of PT / MT Final",'100% PVT'!$A$3,"Joint Type","SW","Stamp Number",G77)</f>
        <v>#REF!</v>
      </c>
      <c r="DG77" s="11" t="e">
        <f t="shared" si="43"/>
        <v>#REF!</v>
      </c>
      <c r="DH77" s="8" t="e">
        <f>GETPIVOTDATA("Count of Brinnel Complete",'100% PVT'!$A$3,"Joint Type","SW","Stamp Number",G77)</f>
        <v>#REF!</v>
      </c>
      <c r="DI77" s="11" t="e">
        <f t="shared" si="44"/>
        <v>#REF!</v>
      </c>
      <c r="DJ77" s="8" t="e">
        <f>GETPIVOTDATA("Count of Weld Number",'100% PVT'!$A$3,"Joint Type","O-Let","Stamp Number",G77)</f>
        <v>#REF!</v>
      </c>
      <c r="DK77" s="8" t="e">
        <f>GETPIVOTDATA("Count of PT / MT Final",'100% PVT'!$A$3,"Joint Type","O-Let","Stamp Number",G77)</f>
        <v>#REF!</v>
      </c>
      <c r="DL77" s="11" t="e">
        <f t="shared" si="45"/>
        <v>#REF!</v>
      </c>
      <c r="DM77" s="8" t="e">
        <f>GETPIVOTDATA("Count of Weld Number",'100% PVT'!$A$3,"Joint Type","Fillet","Stamp Number",G77)</f>
        <v>#REF!</v>
      </c>
      <c r="DN77" s="8" t="e">
        <f>GETPIVOTDATA("Count of PT / MT Final",'100% PVT'!$A$3,"Joint Type","Fillet","Stamp Number",G77)</f>
        <v>#REF!</v>
      </c>
      <c r="DO77" s="10" t="e">
        <f t="shared" si="46"/>
        <v>#REF!</v>
      </c>
      <c r="DP77" s="132"/>
      <c r="DQ77" s="132"/>
      <c r="DR77" s="132"/>
      <c r="DS77" s="132"/>
      <c r="DT77" s="132"/>
      <c r="DU77" s="132"/>
      <c r="DV77" s="132"/>
      <c r="DW77" s="132"/>
      <c r="DX77" s="132"/>
      <c r="DY77" s="132"/>
      <c r="DZ77" s="132"/>
      <c r="EA77" s="132"/>
      <c r="EB77" s="132"/>
      <c r="EC77" s="132"/>
      <c r="ED77" s="132"/>
      <c r="EE77" s="132"/>
      <c r="EF77" s="132"/>
      <c r="EG77" s="132"/>
      <c r="EH77" s="132"/>
      <c r="EI77" s="132"/>
      <c r="EJ77" s="132"/>
      <c r="EK77" s="132"/>
      <c r="EL77" s="132"/>
      <c r="EM77" s="132"/>
      <c r="EN77" s="132"/>
      <c r="EO77" s="132"/>
      <c r="EP77" s="132"/>
      <c r="EQ77" s="132"/>
    </row>
    <row r="78" spans="1:147" s="50" customFormat="1" ht="12.75" hidden="1" customHeight="1">
      <c r="A78" s="126"/>
      <c r="B78" s="3" t="s">
        <v>32</v>
      </c>
      <c r="C78" s="1"/>
      <c r="D78" s="1" t="str">
        <f t="shared" si="65"/>
        <v>Yes</v>
      </c>
      <c r="E78" s="1"/>
      <c r="F78" s="42">
        <f>'WELDER ROSTER'!H34</f>
        <v>0</v>
      </c>
      <c r="G78" s="99">
        <f>'WELDER ROSTER'!I34</f>
        <v>0</v>
      </c>
      <c r="H78" s="9" t="e">
        <f>GETPIVOTDATA("Count of Weld Number",'5% PVT'!$A$3,"Joint Type","BW","Stamp Number",G78)</f>
        <v>#REF!</v>
      </c>
      <c r="I78" s="8" t="e">
        <f>GETPIVOTDATA("Count of RT DATE",'5% PVT'!$A$4,"Joint Type","BW","Stamp Number",G78)</f>
        <v>#REF!</v>
      </c>
      <c r="J78" s="8" t="e">
        <f>GETPIVOTDATA("Count of RT Rejected",'5% PVT'!$A$4,"Joint Type","BW","Stamp Number",G78)</f>
        <v>#REF!</v>
      </c>
      <c r="K78" s="11" t="e">
        <f t="shared" si="52"/>
        <v>#REF!</v>
      </c>
      <c r="L78" s="8" t="e">
        <f>GETPIVOTDATA("Count of Weld Number",'5% PVT'!$A$3,"Joint Type","Fillet","Stamp Number",G78)</f>
        <v>#REF!</v>
      </c>
      <c r="M78" s="8" t="e">
        <f>GETPIVOTDATA("Count of PT / MT Final",'5% PVT'!$A$3,"Joint Type","Fillet","Stamp Number",G78)</f>
        <v>#REF!</v>
      </c>
      <c r="N78" s="11" t="e">
        <f t="shared" si="66"/>
        <v>#REF!</v>
      </c>
      <c r="O78" s="8" t="e">
        <f>GETPIVOTDATA("Count of Weld Number",'5% PVT'!$A$4,"Joint Type","SW","Stamp Number",G78)</f>
        <v>#REF!</v>
      </c>
      <c r="P78" s="8" t="e">
        <f>GETPIVOTDATA("Count of RT DATE",'5% PVT'!$A$4,"Joint Type","SW","Stamp Number",G78)</f>
        <v>#REF!</v>
      </c>
      <c r="Q78" s="8" t="e">
        <f>GETPIVOTDATA("Count of RT Rejected",'5% PVT'!$A$4,"Joint Type","O-Let","Stamp Number",G78)</f>
        <v>#REF!</v>
      </c>
      <c r="R78" s="11" t="e">
        <f t="shared" si="53"/>
        <v>#REF!</v>
      </c>
      <c r="S78" s="8" t="e">
        <f>GETPIVOTDATA("Count of PT / MT Final",'5% PVT'!$A$3,"Joint Type","SW","Stamp Number",G78)</f>
        <v>#REF!</v>
      </c>
      <c r="T78" s="11" t="e">
        <f t="shared" si="67"/>
        <v>#REF!</v>
      </c>
      <c r="U78" s="8" t="e">
        <f>GETPIVOTDATA("Count of Weld Number",'5% PVT'!$A$3,"Joint Type","O-Let","Stamp Number",G78)</f>
        <v>#REF!</v>
      </c>
      <c r="V78" s="8" t="e">
        <f>GETPIVOTDATA("Count of PT / MT Final",'5% PVT'!$A$3,"Joint Type","O-Let","Stamp Number",G78)</f>
        <v>#REF!</v>
      </c>
      <c r="W78" s="10" t="e">
        <f t="shared" si="68"/>
        <v>#REF!</v>
      </c>
      <c r="X78" s="87" t="e">
        <f>GETPIVOTDATA("Count of Weld Number",'10% PVT'!$A$3,"Joint Type","BW","Stamp Number",G78)</f>
        <v>#REF!</v>
      </c>
      <c r="Y78" s="8" t="e">
        <f>GETPIVOTDATA("Count of RT DATE",'10% PVT'!$A$3,"Joint Type","BW","Stamp Number",G78)</f>
        <v>#REF!</v>
      </c>
      <c r="Z78" s="8" t="e">
        <f>GETPIVOTDATA("Count of RT Rejected",'10% PVT'!$A$3,"Joint Type","BW","Stamp Number",G78)</f>
        <v>#REF!</v>
      </c>
      <c r="AA78" s="4" t="e">
        <f t="shared" si="54"/>
        <v>#REF!</v>
      </c>
      <c r="AB78" s="8" t="e">
        <f>GETPIVOTDATA("Count of Weld Number",'10% PVT'!$A$3,"Joint Type","Fillet","Stamp Number",G78)</f>
        <v>#REF!</v>
      </c>
      <c r="AC78" s="8" t="e">
        <f>GETPIVOTDATA("Count of PT / MT Final",'10% PVT'!$A$3,"Joint Type","Fillet","Stamp Number",G78)</f>
        <v>#REF!</v>
      </c>
      <c r="AD78" s="4" t="e">
        <f t="shared" si="49"/>
        <v>#REF!</v>
      </c>
      <c r="AE78" s="8" t="e">
        <f>GETPIVOTDATA("Count of Weld Number",'10% PVT'!$A$4,"Joint Type","SW","Stamp Number",G78)</f>
        <v>#REF!</v>
      </c>
      <c r="AF78" s="8" t="e">
        <f>GETPIVOTDATA("Count of RT DATE",'10% PVT'!$A$3,"Joint Type","SW","Stamp Number",G78)</f>
        <v>#REF!</v>
      </c>
      <c r="AG78" s="8" t="e">
        <f>GETPIVOTDATA("Count of RT Rejected",'10% PVT'!$A$3,"Joint Type","SW","Stamp Number",G78)</f>
        <v>#REF!</v>
      </c>
      <c r="AH78" s="4" t="e">
        <f t="shared" si="55"/>
        <v>#REF!</v>
      </c>
      <c r="AI78" s="8" t="e">
        <f>GETPIVOTDATA("Count of PT / MT Final",'10% PVT'!$A$3,"Joint Type","SW","Stamp Number",G78)</f>
        <v>#REF!</v>
      </c>
      <c r="AJ78" s="4" t="e">
        <f t="shared" si="50"/>
        <v>#REF!</v>
      </c>
      <c r="AK78" s="8" t="e">
        <f>GETPIVOTDATA("Count of Weld Number",'10% PVT'!$A$3,"Joint Type","O-Let","Stamp Number",G78)</f>
        <v>#REF!</v>
      </c>
      <c r="AL78" s="8" t="e">
        <f>GETPIVOTDATA("Count of PT / MT Final",'10% PVT'!$A$3,"Joint Type","O-Let","Stamp Number",G78)</f>
        <v>#REF!</v>
      </c>
      <c r="AM78" s="78" t="e">
        <f t="shared" si="51"/>
        <v>#REF!</v>
      </c>
      <c r="AN78" s="87" t="e">
        <f>GETPIVOTDATA("Count of Weld Number",'20% PVT'!$A$3,"Joint Type","BW","Stamp Number",G78)</f>
        <v>#REF!</v>
      </c>
      <c r="AO78" s="8" t="e">
        <f>GETPIVOTDATA("Count of RT DATE",'20% PVT'!$A$3,"Joint Type","BW","Stamp Number",G78)</f>
        <v>#REF!</v>
      </c>
      <c r="AP78" s="8" t="e">
        <f>GETPIVOTDATA("Count of RT Rejected",'20% PVT'!$A$3,"Joint Type","BW","Stamp Number",G78)</f>
        <v>#REF!</v>
      </c>
      <c r="AQ78" s="4" t="e">
        <f t="shared" si="56"/>
        <v>#REF!</v>
      </c>
      <c r="AR78" s="8" t="e">
        <f>GETPIVOTDATA("Count of Brinnel Complete",'20% PVT'!$A$3,"Joint Type","BW","Stamp Number",G78)</f>
        <v>#REF!</v>
      </c>
      <c r="AS78" s="4" t="e">
        <f t="shared" si="19"/>
        <v>#REF!</v>
      </c>
      <c r="AT78" s="8" t="e">
        <f>GETPIVOTDATA("Count of Weld Number",'20% PVT'!$A$3,"Joint Type","SW","Stamp Number",G78)</f>
        <v>#REF!</v>
      </c>
      <c r="AU78" s="8" t="e">
        <f>GETPIVOTDATA("Count of RT DATE",'20% PVT'!$A$3,"Joint Type","SW","Stamp Number",G78)</f>
        <v>#REF!</v>
      </c>
      <c r="AV78" s="8" t="e">
        <f>GETPIVOTDATA("Count of RT Rejected",'20% PVT'!$A$3,"Joint Type","SW","Stamp Number",G78)</f>
        <v>#REF!</v>
      </c>
      <c r="AW78" s="4" t="e">
        <f t="shared" si="57"/>
        <v>#REF!</v>
      </c>
      <c r="AX78" s="8" t="e">
        <f>GETPIVOTDATA("Count of PT / MT Final",'20% PVT'!$A$3,"Joint Type","SW","Stamp Number",G78)</f>
        <v>#REF!</v>
      </c>
      <c r="AY78" s="4" t="e">
        <f t="shared" si="20"/>
        <v>#REF!</v>
      </c>
      <c r="AZ78" s="8" t="e">
        <f>GETPIVOTDATA("Count of Brinnel Complete",'20% PVT'!$A$3,"Joint Type","SW","Stamp Number",G78)</f>
        <v>#REF!</v>
      </c>
      <c r="BA78" s="4" t="e">
        <f t="shared" si="21"/>
        <v>#REF!</v>
      </c>
      <c r="BB78" s="8" t="e">
        <f>GETPIVOTDATA("Count of Weld Number",'20% PVT'!$A$3,"Joint Type","O-Let","Stamp Number",G78)</f>
        <v>#REF!</v>
      </c>
      <c r="BC78" s="8" t="e">
        <f>GETPIVOTDATA("Count of PT / MT Final",'20% PVT'!$A$3,"Joint Type","O-Let","Stamp Number",G78)</f>
        <v>#REF!</v>
      </c>
      <c r="BD78" s="4" t="e">
        <f t="shared" si="22"/>
        <v>#REF!</v>
      </c>
      <c r="BE78" s="8" t="e">
        <f>GETPIVOTDATA("Count of Weld Number",'20% PVT'!$A$3,"Joint Type","Fillet","Stamp Number",G78)</f>
        <v>#REF!</v>
      </c>
      <c r="BF78" s="8" t="e">
        <f>GETPIVOTDATA("Count of PT / MT Final",'20% PVT'!$A$3,"Joint Type","Fillet","Stamp Number",G78)</f>
        <v>#REF!</v>
      </c>
      <c r="BG78" s="78" t="e">
        <f t="shared" si="23"/>
        <v>#REF!</v>
      </c>
      <c r="BH78" s="87" t="e">
        <f>GETPIVOTDATA("Count of Weld Number",'25% PVT'!$A$3,"Joint Type","BW","Stamp Number",G78)</f>
        <v>#REF!</v>
      </c>
      <c r="BI78" s="8" t="e">
        <f>GETPIVOTDATA("Count of RT DATE",'25% PVT'!$A$3,"Joint Type","BW","Stamp Number",G78)</f>
        <v>#REF!</v>
      </c>
      <c r="BJ78" s="8" t="e">
        <f>GETPIVOTDATA("Count of RT Rejected",'25% PVT'!$A$3,"Joint Type","BW","Stamp Number",G78)</f>
        <v>#REF!</v>
      </c>
      <c r="BK78" s="11" t="e">
        <f t="shared" si="58"/>
        <v>#REF!</v>
      </c>
      <c r="BL78" s="8" t="e">
        <f>GETPIVOTDATA("Count of Brinnel Complete",'25% PVT'!$A$3,"Joint Type","BW","Stamp Number",G78)</f>
        <v>#REF!</v>
      </c>
      <c r="BM78" s="11" t="e">
        <f t="shared" si="41"/>
        <v>#REF!</v>
      </c>
      <c r="BN78" s="8" t="e">
        <f>GETPIVOTDATA("Count of Weld Number",'25% PVT'!$A$3,"Joint Type","SW","Stamp Number",G78)</f>
        <v>#REF!</v>
      </c>
      <c r="BO78" s="8" t="e">
        <f>GETPIVOTDATA("Count of RT DATE",'25% PVT'!$A$3,"Joint Type","SW","Stamp Number",G78)</f>
        <v>#REF!</v>
      </c>
      <c r="BP78" s="8" t="e">
        <f>GETPIVOTDATA("Count of RT Rejected",'25% PVT'!$A$3,"Joint Type","SW","Stamp Number",G78)</f>
        <v>#REF!</v>
      </c>
      <c r="BQ78" s="11" t="e">
        <f t="shared" si="59"/>
        <v>#REF!</v>
      </c>
      <c r="BR78" s="8" t="e">
        <f>GETPIVOTDATA("Count of PT / MT Final",'25% PVT'!$A$3,"Joint Type","SW","Stamp Number",G78)</f>
        <v>#REF!</v>
      </c>
      <c r="BS78" s="11" t="e">
        <f t="shared" si="47"/>
        <v>#REF!</v>
      </c>
      <c r="BT78" s="8" t="e">
        <f>GETPIVOTDATA("Count of Brinnel Complete",'25% PVT'!$A$3,"Joint Type","SW","Stamp Number",G78)</f>
        <v>#REF!</v>
      </c>
      <c r="BU78" s="11" t="e">
        <f t="shared" si="25"/>
        <v>#REF!</v>
      </c>
      <c r="BV78" s="8" t="e">
        <f>GETPIVOTDATA("Count of Weld Number",'25% PVT'!$A$3,"Joint Type","O-Let","Stamp Number",G78)</f>
        <v>#REF!</v>
      </c>
      <c r="BW78" s="8" t="e">
        <f>GETPIVOTDATA("Count of PT / MT Final",'25% PVT'!$A$3,"Joint Type","O-Let","Stamp Number",G78)</f>
        <v>#REF!</v>
      </c>
      <c r="BX78" s="11" t="e">
        <f t="shared" si="26"/>
        <v>#REF!</v>
      </c>
      <c r="BY78" s="8" t="e">
        <f>GETPIVOTDATA("Count of Weld Number",'25% PVT'!$A$3,"Joint Type","Fillet","Stamp Number",G78)</f>
        <v>#REF!</v>
      </c>
      <c r="BZ78" s="8" t="e">
        <f>GETPIVOTDATA("Count of PT / MT Final",'25% PVT'!$A$3,"Joint Type","Fillet","Stamp Number",G78)</f>
        <v>#REF!</v>
      </c>
      <c r="CA78" s="10" t="e">
        <f t="shared" si="27"/>
        <v>#REF!</v>
      </c>
      <c r="CB78" s="87" t="e">
        <f>GETPIVOTDATA("Count of Weld Number",'50% PVT'!$A$3,"Joint Type","BW","Stamp Number",G78)</f>
        <v>#REF!</v>
      </c>
      <c r="CC78" s="8" t="e">
        <f>GETPIVOTDATA("Count of RT DATE",'50% PVT'!$A$3,"Joint Type","BW","Stamp Number",G78)</f>
        <v>#REF!</v>
      </c>
      <c r="CD78" s="8" t="e">
        <f>GETPIVOTDATA("Count of RT Rejected",'50% PVT'!$A$3,"Joint Type","BW","Stamp Number",G78)</f>
        <v>#REF!</v>
      </c>
      <c r="CE78" s="11" t="e">
        <f t="shared" si="60"/>
        <v>#REF!</v>
      </c>
      <c r="CF78" s="8" t="e">
        <f>GETPIVOTDATA("Count of Brinnel Complete",'50% PVT'!$A$3,"Joint Type","BW","Stamp Number",G78)</f>
        <v>#REF!</v>
      </c>
      <c r="CG78" s="4" t="e">
        <f t="shared" si="28"/>
        <v>#REF!</v>
      </c>
      <c r="CH78" s="8" t="e">
        <f>GETPIVOTDATA("Count of Weld Number",'50% PVT'!$A$3,"Joint Type","SW","Stamp Number",G78)</f>
        <v>#REF!</v>
      </c>
      <c r="CI78" s="8" t="e">
        <f>GETPIVOTDATA("Count of RT DATE",'50% PVT'!$A$3,"Joint Type","SW","Stamp Number",G78)</f>
        <v>#REF!</v>
      </c>
      <c r="CJ78" s="8" t="e">
        <f>GETPIVOTDATA("Count of RT Rejected",'50% PVT'!$A$3,"Joint Type","SW","Stamp Number",G78)</f>
        <v>#REF!</v>
      </c>
      <c r="CK78" s="11" t="e">
        <f t="shared" si="61"/>
        <v>#REF!</v>
      </c>
      <c r="CL78" s="8" t="e">
        <f>GETPIVOTDATA("Count of PT / MT Final",'50% PVT'!$A$3,"Joint Type","SW","Stamp Number",G78)</f>
        <v>#REF!</v>
      </c>
      <c r="CM78" s="4" t="e">
        <f t="shared" si="29"/>
        <v>#REF!</v>
      </c>
      <c r="CN78" s="8" t="e">
        <f>GETPIVOTDATA("Count of Brinnel Complete",'50% PVT'!$A$3,"Joint Type","SW","Stamp Number",G78)</f>
        <v>#REF!</v>
      </c>
      <c r="CO78" s="4" t="e">
        <f t="shared" si="30"/>
        <v>#REF!</v>
      </c>
      <c r="CP78" s="8" t="e">
        <f>GETPIVOTDATA("Count of Weld Number",'50% PVT'!$A$3,"Joint Type","O-Let","Stamp Number",G78)</f>
        <v>#REF!</v>
      </c>
      <c r="CQ78" s="8" t="e">
        <f>GETPIVOTDATA("Count of PT / MT Final",'50% PVT'!$A$3,"Joint Type","O-Let","Stamp Number",G78)</f>
        <v>#REF!</v>
      </c>
      <c r="CR78" s="4" t="e">
        <f t="shared" si="31"/>
        <v>#REF!</v>
      </c>
      <c r="CS78" s="8" t="e">
        <f>GETPIVOTDATA("Count of Weld Number",'50% PVT'!$A$3,"Joint Type","Fillet","Stamp Number",G78)</f>
        <v>#REF!</v>
      </c>
      <c r="CT78" s="8" t="e">
        <f>GETPIVOTDATA("Count of PT / MT Final",'50% PVT'!$A$3,"Joint Type","Fillet","Stamp Number",G78)</f>
        <v>#REF!</v>
      </c>
      <c r="CU78" s="78" t="e">
        <f t="shared" si="32"/>
        <v>#REF!</v>
      </c>
      <c r="CV78" s="87" t="e">
        <f>GETPIVOTDATA("Count of Weld Number",'100% PVT'!$A$3,"Joint Type","BW","Stamp Number",G78)</f>
        <v>#REF!</v>
      </c>
      <c r="CW78" s="8" t="e">
        <f>GETPIVOTDATA("Count of RT DATE",'100% PVT'!$A$3,"Joint Type","BW","Stamp Number",G78)</f>
        <v>#REF!</v>
      </c>
      <c r="CX78" s="8" t="e">
        <f>GETPIVOTDATA("Count of RT Rejected",'100% PVT'!$A$3,"Joint Type","BW","Stamp Number",G78)</f>
        <v>#REF!</v>
      </c>
      <c r="CY78" s="11" t="e">
        <f t="shared" si="62"/>
        <v>#REF!</v>
      </c>
      <c r="CZ78" s="8" t="e">
        <f>GETPIVOTDATA("Count of Brinnel Complete",'100% PVT'!$A$3,"Joint Type","BW","Stamp Number",G78)</f>
        <v>#REF!</v>
      </c>
      <c r="DA78" s="11" t="e">
        <f t="shared" si="42"/>
        <v>#REF!</v>
      </c>
      <c r="DB78" s="8" t="e">
        <f>GETPIVOTDATA("Count of Weld Number",'100% PVT'!$A$3,"Joint Type","SW","Stamp Number",G78)</f>
        <v>#REF!</v>
      </c>
      <c r="DC78" s="8" t="e">
        <f>GETPIVOTDATA("Count of RT DATE",'100% PVT'!$A$3,"Joint Type","SW","Stamp Number",G78)</f>
        <v>#REF!</v>
      </c>
      <c r="DD78" s="8" t="e">
        <f>GETPIVOTDATA("Count of RT Rejected",'100% PVT'!$A$3,"Joint Type","SW","Stamp Number",G78)</f>
        <v>#REF!</v>
      </c>
      <c r="DE78" s="11" t="e">
        <f t="shared" si="63"/>
        <v>#REF!</v>
      </c>
      <c r="DF78" s="8" t="e">
        <f>GETPIVOTDATA("Count of PT / MT Final",'100% PVT'!$A$3,"Joint Type","SW","Stamp Number",G78)</f>
        <v>#REF!</v>
      </c>
      <c r="DG78" s="11" t="e">
        <f t="shared" si="43"/>
        <v>#REF!</v>
      </c>
      <c r="DH78" s="8" t="e">
        <f>GETPIVOTDATA("Count of Brinnel Complete",'100% PVT'!$A$3,"Joint Type","SW","Stamp Number",G78)</f>
        <v>#REF!</v>
      </c>
      <c r="DI78" s="11" t="e">
        <f t="shared" si="44"/>
        <v>#REF!</v>
      </c>
      <c r="DJ78" s="8" t="e">
        <f>GETPIVOTDATA("Count of Weld Number",'100% PVT'!$A$3,"Joint Type","O-Let","Stamp Number",G78)</f>
        <v>#REF!</v>
      </c>
      <c r="DK78" s="8" t="e">
        <f>GETPIVOTDATA("Count of PT / MT Final",'100% PVT'!$A$3,"Joint Type","O-Let","Stamp Number",G78)</f>
        <v>#REF!</v>
      </c>
      <c r="DL78" s="11" t="e">
        <f t="shared" si="45"/>
        <v>#REF!</v>
      </c>
      <c r="DM78" s="8" t="e">
        <f>GETPIVOTDATA("Count of Weld Number",'100% PVT'!$A$3,"Joint Type","Fillet","Stamp Number",G78)</f>
        <v>#REF!</v>
      </c>
      <c r="DN78" s="8" t="e">
        <f>GETPIVOTDATA("Count of PT / MT Final",'100% PVT'!$A$3,"Joint Type","Fillet","Stamp Number",G78)</f>
        <v>#REF!</v>
      </c>
      <c r="DO78" s="10" t="e">
        <f t="shared" si="46"/>
        <v>#REF!</v>
      </c>
      <c r="DP78" s="132"/>
      <c r="DQ78" s="132"/>
      <c r="DR78" s="132"/>
      <c r="DS78" s="132"/>
      <c r="DT78" s="132"/>
      <c r="DU78" s="132"/>
      <c r="DV78" s="132"/>
      <c r="DW78" s="132"/>
      <c r="DX78" s="132"/>
      <c r="DY78" s="132"/>
      <c r="DZ78" s="132"/>
      <c r="EA78" s="132"/>
      <c r="EB78" s="132"/>
      <c r="EC78" s="132"/>
      <c r="ED78" s="132"/>
      <c r="EE78" s="132"/>
      <c r="EF78" s="132"/>
      <c r="EG78" s="132"/>
      <c r="EH78" s="132"/>
      <c r="EI78" s="132"/>
      <c r="EJ78" s="132"/>
      <c r="EK78" s="132"/>
      <c r="EL78" s="132"/>
      <c r="EM78" s="132"/>
      <c r="EN78" s="132"/>
      <c r="EO78" s="132"/>
      <c r="EP78" s="132"/>
      <c r="EQ78" s="132"/>
    </row>
    <row r="79" spans="1:147" s="50" customFormat="1" ht="12.75" hidden="1" customHeight="1">
      <c r="A79" s="126"/>
      <c r="B79" s="3" t="s">
        <v>32</v>
      </c>
      <c r="C79" s="1"/>
      <c r="D79" s="1" t="str">
        <f t="shared" si="65"/>
        <v>Yes</v>
      </c>
      <c r="E79" s="1"/>
      <c r="F79" s="42">
        <f>'WELDER ROSTER'!H35</f>
        <v>0</v>
      </c>
      <c r="G79" s="99">
        <f>'WELDER ROSTER'!I35</f>
        <v>0</v>
      </c>
      <c r="H79" s="9" t="e">
        <f>GETPIVOTDATA("Count of Weld Number",'5% PVT'!$A$3,"Joint Type","BW","Stamp Number",G79)</f>
        <v>#REF!</v>
      </c>
      <c r="I79" s="8" t="e">
        <f>GETPIVOTDATA("Count of RT DATE",'5% PVT'!$A$4,"Joint Type","BW","Stamp Number",G79)</f>
        <v>#REF!</v>
      </c>
      <c r="J79" s="8" t="e">
        <f>GETPIVOTDATA("Count of RT Rejected",'5% PVT'!$A$4,"Joint Type","BW","Stamp Number",G79)</f>
        <v>#REF!</v>
      </c>
      <c r="K79" s="11" t="e">
        <f t="shared" si="52"/>
        <v>#REF!</v>
      </c>
      <c r="L79" s="8" t="e">
        <f>GETPIVOTDATA("Count of Weld Number",'5% PVT'!$A$3,"Joint Type","Fillet","Stamp Number",G79)</f>
        <v>#REF!</v>
      </c>
      <c r="M79" s="8" t="e">
        <f>GETPIVOTDATA("Count of PT / MT Final",'5% PVT'!$A$3,"Joint Type","Fillet","Stamp Number",G79)</f>
        <v>#REF!</v>
      </c>
      <c r="N79" s="11" t="e">
        <f t="shared" si="66"/>
        <v>#REF!</v>
      </c>
      <c r="O79" s="8" t="e">
        <f>GETPIVOTDATA("Count of Weld Number",'5% PVT'!$A$4,"Joint Type","SW","Stamp Number",G79)</f>
        <v>#REF!</v>
      </c>
      <c r="P79" s="8" t="e">
        <f>GETPIVOTDATA("Count of RT DATE",'5% PVT'!$A$4,"Joint Type","SW","Stamp Number",G79)</f>
        <v>#REF!</v>
      </c>
      <c r="Q79" s="8" t="e">
        <f>GETPIVOTDATA("Count of RT Rejected",'5% PVT'!$A$4,"Joint Type","O-Let","Stamp Number",G79)</f>
        <v>#REF!</v>
      </c>
      <c r="R79" s="11" t="e">
        <f t="shared" si="53"/>
        <v>#REF!</v>
      </c>
      <c r="S79" s="8" t="e">
        <f>GETPIVOTDATA("Count of PT / MT Final",'5% PVT'!$A$3,"Joint Type","SW","Stamp Number",G79)</f>
        <v>#REF!</v>
      </c>
      <c r="T79" s="11" t="e">
        <f t="shared" si="67"/>
        <v>#REF!</v>
      </c>
      <c r="U79" s="8" t="e">
        <f>GETPIVOTDATA("Count of Weld Number",'5% PVT'!$A$3,"Joint Type","O-Let","Stamp Number",G79)</f>
        <v>#REF!</v>
      </c>
      <c r="V79" s="8" t="e">
        <f>GETPIVOTDATA("Count of PT / MT Final",'5% PVT'!$A$3,"Joint Type","O-Let","Stamp Number",G79)</f>
        <v>#REF!</v>
      </c>
      <c r="W79" s="10" t="e">
        <f t="shared" si="68"/>
        <v>#REF!</v>
      </c>
      <c r="X79" s="87" t="e">
        <f>GETPIVOTDATA("Count of Weld Number",'10% PVT'!$A$3,"Joint Type","BW","Stamp Number",G79)</f>
        <v>#REF!</v>
      </c>
      <c r="Y79" s="8" t="e">
        <f>GETPIVOTDATA("Count of RT DATE",'10% PVT'!$A$3,"Joint Type","BW","Stamp Number",G79)</f>
        <v>#REF!</v>
      </c>
      <c r="Z79" s="8" t="e">
        <f>GETPIVOTDATA("Count of RT Rejected",'10% PVT'!$A$3,"Joint Type","BW","Stamp Number",G79)</f>
        <v>#REF!</v>
      </c>
      <c r="AA79" s="4" t="e">
        <f t="shared" si="54"/>
        <v>#REF!</v>
      </c>
      <c r="AB79" s="8" t="e">
        <f>GETPIVOTDATA("Count of Weld Number",'10% PVT'!$A$3,"Joint Type","Fillet","Stamp Number",G79)</f>
        <v>#REF!</v>
      </c>
      <c r="AC79" s="8" t="e">
        <f>GETPIVOTDATA("Count of PT / MT Final",'10% PVT'!$A$3,"Joint Type","Fillet","Stamp Number",G79)</f>
        <v>#REF!</v>
      </c>
      <c r="AD79" s="4" t="e">
        <f t="shared" si="49"/>
        <v>#REF!</v>
      </c>
      <c r="AE79" s="8" t="e">
        <f>GETPIVOTDATA("Count of Weld Number",'10% PVT'!$A$4,"Joint Type","SW","Stamp Number",G79)</f>
        <v>#REF!</v>
      </c>
      <c r="AF79" s="8" t="e">
        <f>GETPIVOTDATA("Count of RT DATE",'10% PVT'!$A$3,"Joint Type","SW","Stamp Number",G79)</f>
        <v>#REF!</v>
      </c>
      <c r="AG79" s="8" t="e">
        <f>GETPIVOTDATA("Count of RT Rejected",'10% PVT'!$A$3,"Joint Type","SW","Stamp Number",G79)</f>
        <v>#REF!</v>
      </c>
      <c r="AH79" s="4" t="e">
        <f t="shared" si="55"/>
        <v>#REF!</v>
      </c>
      <c r="AI79" s="8" t="e">
        <f>GETPIVOTDATA("Count of PT / MT Final",'10% PVT'!$A$3,"Joint Type","SW","Stamp Number",G79)</f>
        <v>#REF!</v>
      </c>
      <c r="AJ79" s="4" t="e">
        <f t="shared" si="50"/>
        <v>#REF!</v>
      </c>
      <c r="AK79" s="8" t="e">
        <f>GETPIVOTDATA("Count of Weld Number",'10% PVT'!$A$3,"Joint Type","O-Let","Stamp Number",G79)</f>
        <v>#REF!</v>
      </c>
      <c r="AL79" s="8" t="e">
        <f>GETPIVOTDATA("Count of PT / MT Final",'10% PVT'!$A$3,"Joint Type","O-Let","Stamp Number",G79)</f>
        <v>#REF!</v>
      </c>
      <c r="AM79" s="78" t="e">
        <f t="shared" si="51"/>
        <v>#REF!</v>
      </c>
      <c r="AN79" s="87" t="e">
        <f>GETPIVOTDATA("Count of Weld Number",'20% PVT'!$A$3,"Joint Type","BW","Stamp Number",G79)</f>
        <v>#REF!</v>
      </c>
      <c r="AO79" s="8" t="e">
        <f>GETPIVOTDATA("Count of RT DATE",'20% PVT'!$A$3,"Joint Type","BW","Stamp Number",G79)</f>
        <v>#REF!</v>
      </c>
      <c r="AP79" s="8" t="e">
        <f>GETPIVOTDATA("Count of RT Rejected",'20% PVT'!$A$3,"Joint Type","BW","Stamp Number",G79)</f>
        <v>#REF!</v>
      </c>
      <c r="AQ79" s="4" t="e">
        <f t="shared" si="56"/>
        <v>#REF!</v>
      </c>
      <c r="AR79" s="8" t="e">
        <f>GETPIVOTDATA("Count of Brinnel Complete",'20% PVT'!$A$3,"Joint Type","BW","Stamp Number",G79)</f>
        <v>#REF!</v>
      </c>
      <c r="AS79" s="4" t="e">
        <f t="shared" si="19"/>
        <v>#REF!</v>
      </c>
      <c r="AT79" s="8" t="e">
        <f>GETPIVOTDATA("Count of Weld Number",'20% PVT'!$A$3,"Joint Type","SW","Stamp Number",G79)</f>
        <v>#REF!</v>
      </c>
      <c r="AU79" s="8" t="e">
        <f>GETPIVOTDATA("Count of RT DATE",'20% PVT'!$A$3,"Joint Type","SW","Stamp Number",G79)</f>
        <v>#REF!</v>
      </c>
      <c r="AV79" s="8" t="e">
        <f>GETPIVOTDATA("Count of RT Rejected",'20% PVT'!$A$3,"Joint Type","SW","Stamp Number",G79)</f>
        <v>#REF!</v>
      </c>
      <c r="AW79" s="4" t="e">
        <f t="shared" si="57"/>
        <v>#REF!</v>
      </c>
      <c r="AX79" s="8" t="e">
        <f>GETPIVOTDATA("Count of PT / MT Final",'20% PVT'!$A$3,"Joint Type","SW","Stamp Number",G79)</f>
        <v>#REF!</v>
      </c>
      <c r="AY79" s="4" t="e">
        <f t="shared" si="20"/>
        <v>#REF!</v>
      </c>
      <c r="AZ79" s="8" t="e">
        <f>GETPIVOTDATA("Count of Brinnel Complete",'20% PVT'!$A$3,"Joint Type","SW","Stamp Number",G79)</f>
        <v>#REF!</v>
      </c>
      <c r="BA79" s="4" t="e">
        <f t="shared" si="21"/>
        <v>#REF!</v>
      </c>
      <c r="BB79" s="8" t="e">
        <f>GETPIVOTDATA("Count of Weld Number",'20% PVT'!$A$3,"Joint Type","O-Let","Stamp Number",G79)</f>
        <v>#REF!</v>
      </c>
      <c r="BC79" s="8" t="e">
        <f>GETPIVOTDATA("Count of PT / MT Final",'20% PVT'!$A$3,"Joint Type","O-Let","Stamp Number",G79)</f>
        <v>#REF!</v>
      </c>
      <c r="BD79" s="4" t="e">
        <f t="shared" si="22"/>
        <v>#REF!</v>
      </c>
      <c r="BE79" s="8" t="e">
        <f>GETPIVOTDATA("Count of Weld Number",'20% PVT'!$A$3,"Joint Type","Fillet","Stamp Number",G79)</f>
        <v>#REF!</v>
      </c>
      <c r="BF79" s="8" t="e">
        <f>GETPIVOTDATA("Count of PT / MT Final",'20% PVT'!$A$3,"Joint Type","Fillet","Stamp Number",G79)</f>
        <v>#REF!</v>
      </c>
      <c r="BG79" s="78" t="e">
        <f t="shared" si="23"/>
        <v>#REF!</v>
      </c>
      <c r="BH79" s="87" t="e">
        <f>GETPIVOTDATA("Count of Weld Number",'25% PVT'!$A$3,"Joint Type","BW","Stamp Number",G79)</f>
        <v>#REF!</v>
      </c>
      <c r="BI79" s="8" t="e">
        <f>GETPIVOTDATA("Count of RT DATE",'25% PVT'!$A$3,"Joint Type","BW","Stamp Number",G79)</f>
        <v>#REF!</v>
      </c>
      <c r="BJ79" s="8" t="e">
        <f>GETPIVOTDATA("Count of RT Rejected",'25% PVT'!$A$3,"Joint Type","BW","Stamp Number",G79)</f>
        <v>#REF!</v>
      </c>
      <c r="BK79" s="11" t="e">
        <f t="shared" si="58"/>
        <v>#REF!</v>
      </c>
      <c r="BL79" s="8" t="e">
        <f>GETPIVOTDATA("Count of Brinnel Complete",'25% PVT'!$A$3,"Joint Type","BW","Stamp Number",G79)</f>
        <v>#REF!</v>
      </c>
      <c r="BM79" s="11" t="e">
        <f t="shared" si="41"/>
        <v>#REF!</v>
      </c>
      <c r="BN79" s="8" t="e">
        <f>GETPIVOTDATA("Count of Weld Number",'25% PVT'!$A$3,"Joint Type","SW","Stamp Number",G79)</f>
        <v>#REF!</v>
      </c>
      <c r="BO79" s="8" t="e">
        <f>GETPIVOTDATA("Count of RT DATE",'25% PVT'!$A$3,"Joint Type","SW","Stamp Number",G79)</f>
        <v>#REF!</v>
      </c>
      <c r="BP79" s="8" t="e">
        <f>GETPIVOTDATA("Count of RT Rejected",'25% PVT'!$A$3,"Joint Type","SW","Stamp Number",G79)</f>
        <v>#REF!</v>
      </c>
      <c r="BQ79" s="11" t="e">
        <f t="shared" si="59"/>
        <v>#REF!</v>
      </c>
      <c r="BR79" s="8" t="e">
        <f>GETPIVOTDATA("Count of PT / MT Final",'25% PVT'!$A$3,"Joint Type","SW","Stamp Number",G79)</f>
        <v>#REF!</v>
      </c>
      <c r="BS79" s="11" t="e">
        <f t="shared" si="47"/>
        <v>#REF!</v>
      </c>
      <c r="BT79" s="8" t="e">
        <f>GETPIVOTDATA("Count of Brinnel Complete",'25% PVT'!$A$3,"Joint Type","SW","Stamp Number",G79)</f>
        <v>#REF!</v>
      </c>
      <c r="BU79" s="11" t="e">
        <f t="shared" si="25"/>
        <v>#REF!</v>
      </c>
      <c r="BV79" s="8" t="e">
        <f>GETPIVOTDATA("Count of Weld Number",'25% PVT'!$A$3,"Joint Type","O-Let","Stamp Number",G79)</f>
        <v>#REF!</v>
      </c>
      <c r="BW79" s="8" t="e">
        <f>GETPIVOTDATA("Count of PT / MT Final",'25% PVT'!$A$3,"Joint Type","O-Let","Stamp Number",G79)</f>
        <v>#REF!</v>
      </c>
      <c r="BX79" s="11" t="e">
        <f t="shared" si="26"/>
        <v>#REF!</v>
      </c>
      <c r="BY79" s="8" t="e">
        <f>GETPIVOTDATA("Count of Weld Number",'25% PVT'!$A$3,"Joint Type","Fillet","Stamp Number",G79)</f>
        <v>#REF!</v>
      </c>
      <c r="BZ79" s="8" t="e">
        <f>GETPIVOTDATA("Count of PT / MT Final",'25% PVT'!$A$3,"Joint Type","Fillet","Stamp Number",G79)</f>
        <v>#REF!</v>
      </c>
      <c r="CA79" s="10" t="e">
        <f t="shared" si="27"/>
        <v>#REF!</v>
      </c>
      <c r="CB79" s="87" t="e">
        <f>GETPIVOTDATA("Count of Weld Number",'50% PVT'!$A$3,"Joint Type","BW","Stamp Number",G79)</f>
        <v>#REF!</v>
      </c>
      <c r="CC79" s="8" t="e">
        <f>GETPIVOTDATA("Count of RT DATE",'50% PVT'!$A$3,"Joint Type","BW","Stamp Number",G79)</f>
        <v>#REF!</v>
      </c>
      <c r="CD79" s="8" t="e">
        <f>GETPIVOTDATA("Count of RT Rejected",'50% PVT'!$A$3,"Joint Type","BW","Stamp Number",G79)</f>
        <v>#REF!</v>
      </c>
      <c r="CE79" s="11" t="e">
        <f t="shared" si="60"/>
        <v>#REF!</v>
      </c>
      <c r="CF79" s="8" t="e">
        <f>GETPIVOTDATA("Count of Brinnel Complete",'50% PVT'!$A$3,"Joint Type","BW","Stamp Number",G79)</f>
        <v>#REF!</v>
      </c>
      <c r="CG79" s="4" t="e">
        <f t="shared" si="28"/>
        <v>#REF!</v>
      </c>
      <c r="CH79" s="8" t="e">
        <f>GETPIVOTDATA("Count of Weld Number",'50% PVT'!$A$3,"Joint Type","SW","Stamp Number",G79)</f>
        <v>#REF!</v>
      </c>
      <c r="CI79" s="8" t="e">
        <f>GETPIVOTDATA("Count of RT DATE",'50% PVT'!$A$3,"Joint Type","SW","Stamp Number",G79)</f>
        <v>#REF!</v>
      </c>
      <c r="CJ79" s="8" t="e">
        <f>GETPIVOTDATA("Count of RT Rejected",'50% PVT'!$A$3,"Joint Type","SW","Stamp Number",G79)</f>
        <v>#REF!</v>
      </c>
      <c r="CK79" s="11" t="e">
        <f t="shared" si="61"/>
        <v>#REF!</v>
      </c>
      <c r="CL79" s="8" t="e">
        <f>GETPIVOTDATA("Count of PT / MT Final",'50% PVT'!$A$3,"Joint Type","SW","Stamp Number",G79)</f>
        <v>#REF!</v>
      </c>
      <c r="CM79" s="4" t="e">
        <f t="shared" si="29"/>
        <v>#REF!</v>
      </c>
      <c r="CN79" s="8" t="e">
        <f>GETPIVOTDATA("Count of Brinnel Complete",'50% PVT'!$A$3,"Joint Type","SW","Stamp Number",G79)</f>
        <v>#REF!</v>
      </c>
      <c r="CO79" s="4" t="e">
        <f t="shared" si="30"/>
        <v>#REF!</v>
      </c>
      <c r="CP79" s="8" t="e">
        <f>GETPIVOTDATA("Count of Weld Number",'50% PVT'!$A$3,"Joint Type","O-Let","Stamp Number",G79)</f>
        <v>#REF!</v>
      </c>
      <c r="CQ79" s="8" t="e">
        <f>GETPIVOTDATA("Count of PT / MT Final",'50% PVT'!$A$3,"Joint Type","O-Let","Stamp Number",G79)</f>
        <v>#REF!</v>
      </c>
      <c r="CR79" s="4" t="e">
        <f t="shared" si="31"/>
        <v>#REF!</v>
      </c>
      <c r="CS79" s="8" t="e">
        <f>GETPIVOTDATA("Count of Weld Number",'50% PVT'!$A$3,"Joint Type","Fillet","Stamp Number",G79)</f>
        <v>#REF!</v>
      </c>
      <c r="CT79" s="8" t="e">
        <f>GETPIVOTDATA("Count of PT / MT Final",'50% PVT'!$A$3,"Joint Type","Fillet","Stamp Number",G79)</f>
        <v>#REF!</v>
      </c>
      <c r="CU79" s="78" t="e">
        <f t="shared" si="32"/>
        <v>#REF!</v>
      </c>
      <c r="CV79" s="87" t="e">
        <f>GETPIVOTDATA("Count of Weld Number",'100% PVT'!$A$3,"Joint Type","BW","Stamp Number",G79)</f>
        <v>#REF!</v>
      </c>
      <c r="CW79" s="8" t="e">
        <f>GETPIVOTDATA("Count of RT DATE",'100% PVT'!$A$3,"Joint Type","BW","Stamp Number",G79)</f>
        <v>#REF!</v>
      </c>
      <c r="CX79" s="8" t="e">
        <f>GETPIVOTDATA("Count of RT Rejected",'100% PVT'!$A$3,"Joint Type","BW","Stamp Number",G79)</f>
        <v>#REF!</v>
      </c>
      <c r="CY79" s="11" t="e">
        <f t="shared" si="62"/>
        <v>#REF!</v>
      </c>
      <c r="CZ79" s="8" t="e">
        <f>GETPIVOTDATA("Count of Brinnel Complete",'100% PVT'!$A$3,"Joint Type","BW","Stamp Number",G79)</f>
        <v>#REF!</v>
      </c>
      <c r="DA79" s="11" t="e">
        <f t="shared" si="42"/>
        <v>#REF!</v>
      </c>
      <c r="DB79" s="8" t="e">
        <f>GETPIVOTDATA("Count of Weld Number",'100% PVT'!$A$3,"Joint Type","SW","Stamp Number",G79)</f>
        <v>#REF!</v>
      </c>
      <c r="DC79" s="8" t="e">
        <f>GETPIVOTDATA("Count of RT DATE",'100% PVT'!$A$3,"Joint Type","SW","Stamp Number",G79)</f>
        <v>#REF!</v>
      </c>
      <c r="DD79" s="8" t="e">
        <f>GETPIVOTDATA("Count of RT Rejected",'100% PVT'!$A$3,"Joint Type","SW","Stamp Number",G79)</f>
        <v>#REF!</v>
      </c>
      <c r="DE79" s="11" t="e">
        <f t="shared" si="63"/>
        <v>#REF!</v>
      </c>
      <c r="DF79" s="8" t="e">
        <f>GETPIVOTDATA("Count of PT / MT Final",'100% PVT'!$A$3,"Joint Type","SW","Stamp Number",G79)</f>
        <v>#REF!</v>
      </c>
      <c r="DG79" s="11" t="e">
        <f t="shared" si="43"/>
        <v>#REF!</v>
      </c>
      <c r="DH79" s="8" t="e">
        <f>GETPIVOTDATA("Count of Brinnel Complete",'100% PVT'!$A$3,"Joint Type","SW","Stamp Number",G79)</f>
        <v>#REF!</v>
      </c>
      <c r="DI79" s="11" t="e">
        <f t="shared" si="44"/>
        <v>#REF!</v>
      </c>
      <c r="DJ79" s="8" t="e">
        <f>GETPIVOTDATA("Count of Weld Number",'100% PVT'!$A$3,"Joint Type","O-Let","Stamp Number",G79)</f>
        <v>#REF!</v>
      </c>
      <c r="DK79" s="8" t="e">
        <f>GETPIVOTDATA("Count of PT / MT Final",'100% PVT'!$A$3,"Joint Type","O-Let","Stamp Number",G79)</f>
        <v>#REF!</v>
      </c>
      <c r="DL79" s="11" t="e">
        <f t="shared" si="45"/>
        <v>#REF!</v>
      </c>
      <c r="DM79" s="8" t="e">
        <f>GETPIVOTDATA("Count of Weld Number",'100% PVT'!$A$3,"Joint Type","Fillet","Stamp Number",G79)</f>
        <v>#REF!</v>
      </c>
      <c r="DN79" s="8" t="e">
        <f>GETPIVOTDATA("Count of PT / MT Final",'100% PVT'!$A$3,"Joint Type","Fillet","Stamp Number",G79)</f>
        <v>#REF!</v>
      </c>
      <c r="DO79" s="10" t="e">
        <f t="shared" si="46"/>
        <v>#REF!</v>
      </c>
      <c r="DP79" s="132"/>
      <c r="DQ79" s="132"/>
      <c r="DR79" s="132"/>
      <c r="DS79" s="132"/>
      <c r="DT79" s="132"/>
      <c r="DU79" s="132"/>
      <c r="DV79" s="132"/>
      <c r="DW79" s="132"/>
      <c r="DX79" s="132"/>
      <c r="DY79" s="132"/>
      <c r="DZ79" s="132"/>
      <c r="EA79" s="132"/>
      <c r="EB79" s="132"/>
      <c r="EC79" s="132"/>
      <c r="ED79" s="132"/>
      <c r="EE79" s="132"/>
      <c r="EF79" s="132"/>
      <c r="EG79" s="132"/>
      <c r="EH79" s="132"/>
      <c r="EI79" s="132"/>
      <c r="EJ79" s="132"/>
      <c r="EK79" s="132"/>
      <c r="EL79" s="132"/>
      <c r="EM79" s="132"/>
      <c r="EN79" s="132"/>
      <c r="EO79" s="132"/>
      <c r="EP79" s="132"/>
      <c r="EQ79" s="132"/>
    </row>
    <row r="80" spans="1:147" s="50" customFormat="1" ht="12.75" hidden="1" customHeight="1">
      <c r="A80" s="126"/>
      <c r="B80" s="3" t="s">
        <v>32</v>
      </c>
      <c r="C80" s="1"/>
      <c r="D80" s="1" t="str">
        <f t="shared" si="65"/>
        <v>Yes</v>
      </c>
      <c r="E80" s="1"/>
      <c r="F80" s="42">
        <f>'WELDER ROSTER'!H36</f>
        <v>0</v>
      </c>
      <c r="G80" s="99">
        <f>'WELDER ROSTER'!I36</f>
        <v>0</v>
      </c>
      <c r="H80" s="9" t="e">
        <f>GETPIVOTDATA("Count of Weld Number",'5% PVT'!$A$3,"Joint Type","BW","Stamp Number",G80)</f>
        <v>#REF!</v>
      </c>
      <c r="I80" s="8" t="e">
        <f>GETPIVOTDATA("Count of RT DATE",'5% PVT'!$A$4,"Joint Type","BW","Stamp Number",G80)</f>
        <v>#REF!</v>
      </c>
      <c r="J80" s="8" t="e">
        <f>GETPIVOTDATA("Count of RT Rejected",'5% PVT'!$A$4,"Joint Type","BW","Stamp Number",G80)</f>
        <v>#REF!</v>
      </c>
      <c r="K80" s="11" t="e">
        <f t="shared" si="52"/>
        <v>#REF!</v>
      </c>
      <c r="L80" s="8" t="e">
        <f>GETPIVOTDATA("Count of Weld Number",'5% PVT'!$A$3,"Joint Type","Fillet","Stamp Number",G80)</f>
        <v>#REF!</v>
      </c>
      <c r="M80" s="8" t="e">
        <f>GETPIVOTDATA("Count of PT / MT Final",'5% PVT'!$A$3,"Joint Type","Fillet","Stamp Number",G80)</f>
        <v>#REF!</v>
      </c>
      <c r="N80" s="11" t="e">
        <f t="shared" si="66"/>
        <v>#REF!</v>
      </c>
      <c r="O80" s="8" t="e">
        <f>GETPIVOTDATA("Count of Weld Number",'5% PVT'!$A$4,"Joint Type","SW","Stamp Number",G80)</f>
        <v>#REF!</v>
      </c>
      <c r="P80" s="8" t="e">
        <f>GETPIVOTDATA("Count of RT DATE",'5% PVT'!$A$4,"Joint Type","SW","Stamp Number",G80)</f>
        <v>#REF!</v>
      </c>
      <c r="Q80" s="8" t="e">
        <f>GETPIVOTDATA("Count of RT Rejected",'5% PVT'!$A$4,"Joint Type","O-Let","Stamp Number",G80)</f>
        <v>#REF!</v>
      </c>
      <c r="R80" s="11" t="e">
        <f t="shared" si="53"/>
        <v>#REF!</v>
      </c>
      <c r="S80" s="8" t="e">
        <f>GETPIVOTDATA("Count of PT / MT Final",'5% PVT'!$A$3,"Joint Type","SW","Stamp Number",G80)</f>
        <v>#REF!</v>
      </c>
      <c r="T80" s="11" t="e">
        <f t="shared" si="67"/>
        <v>#REF!</v>
      </c>
      <c r="U80" s="8" t="e">
        <f>GETPIVOTDATA("Count of Weld Number",'5% PVT'!$A$3,"Joint Type","O-Let","Stamp Number",G80)</f>
        <v>#REF!</v>
      </c>
      <c r="V80" s="8" t="e">
        <f>GETPIVOTDATA("Count of PT / MT Final",'5% PVT'!$A$3,"Joint Type","O-Let","Stamp Number",G80)</f>
        <v>#REF!</v>
      </c>
      <c r="W80" s="10" t="e">
        <f t="shared" si="68"/>
        <v>#REF!</v>
      </c>
      <c r="X80" s="87" t="e">
        <f>GETPIVOTDATA("Count of Weld Number",'10% PVT'!$A$3,"Joint Type","BW","Stamp Number",G80)</f>
        <v>#REF!</v>
      </c>
      <c r="Y80" s="8" t="e">
        <f>GETPIVOTDATA("Count of RT DATE",'10% PVT'!$A$3,"Joint Type","BW","Stamp Number",G80)</f>
        <v>#REF!</v>
      </c>
      <c r="Z80" s="8" t="e">
        <f>GETPIVOTDATA("Count of RT Rejected",'10% PVT'!$A$3,"Joint Type","BW","Stamp Number",G80)</f>
        <v>#REF!</v>
      </c>
      <c r="AA80" s="4" t="e">
        <f t="shared" si="54"/>
        <v>#REF!</v>
      </c>
      <c r="AB80" s="8" t="e">
        <f>GETPIVOTDATA("Count of Weld Number",'10% PVT'!$A$3,"Joint Type","Fillet","Stamp Number",G80)</f>
        <v>#REF!</v>
      </c>
      <c r="AC80" s="8" t="e">
        <f>GETPIVOTDATA("Count of PT / MT Final",'10% PVT'!$A$3,"Joint Type","Fillet","Stamp Number",G80)</f>
        <v>#REF!</v>
      </c>
      <c r="AD80" s="4" t="e">
        <f t="shared" si="49"/>
        <v>#REF!</v>
      </c>
      <c r="AE80" s="8" t="e">
        <f>GETPIVOTDATA("Count of Weld Number",'10% PVT'!$A$4,"Joint Type","SW","Stamp Number",G80)</f>
        <v>#REF!</v>
      </c>
      <c r="AF80" s="8" t="e">
        <f>GETPIVOTDATA("Count of RT DATE",'10% PVT'!$A$3,"Joint Type","SW","Stamp Number",G80)</f>
        <v>#REF!</v>
      </c>
      <c r="AG80" s="8" t="e">
        <f>GETPIVOTDATA("Count of RT Rejected",'10% PVT'!$A$3,"Joint Type","SW","Stamp Number",G80)</f>
        <v>#REF!</v>
      </c>
      <c r="AH80" s="4" t="e">
        <f t="shared" si="55"/>
        <v>#REF!</v>
      </c>
      <c r="AI80" s="8" t="e">
        <f>GETPIVOTDATA("Count of PT / MT Final",'10% PVT'!$A$3,"Joint Type","SW","Stamp Number",G80)</f>
        <v>#REF!</v>
      </c>
      <c r="AJ80" s="4" t="e">
        <f t="shared" si="50"/>
        <v>#REF!</v>
      </c>
      <c r="AK80" s="8" t="e">
        <f>GETPIVOTDATA("Count of Weld Number",'10% PVT'!$A$3,"Joint Type","O-Let","Stamp Number",G80)</f>
        <v>#REF!</v>
      </c>
      <c r="AL80" s="8" t="e">
        <f>GETPIVOTDATA("Count of PT / MT Final",'10% PVT'!$A$3,"Joint Type","O-Let","Stamp Number",G80)</f>
        <v>#REF!</v>
      </c>
      <c r="AM80" s="78" t="e">
        <f t="shared" si="51"/>
        <v>#REF!</v>
      </c>
      <c r="AN80" s="87" t="e">
        <f>GETPIVOTDATA("Count of Weld Number",'20% PVT'!$A$3,"Joint Type","BW","Stamp Number",G80)</f>
        <v>#REF!</v>
      </c>
      <c r="AO80" s="8" t="e">
        <f>GETPIVOTDATA("Count of RT DATE",'20% PVT'!$A$3,"Joint Type","BW","Stamp Number",G80)</f>
        <v>#REF!</v>
      </c>
      <c r="AP80" s="8" t="e">
        <f>GETPIVOTDATA("Count of RT Rejected",'20% PVT'!$A$3,"Joint Type","BW","Stamp Number",G80)</f>
        <v>#REF!</v>
      </c>
      <c r="AQ80" s="4" t="e">
        <f t="shared" si="56"/>
        <v>#REF!</v>
      </c>
      <c r="AR80" s="8" t="e">
        <f>GETPIVOTDATA("Count of Brinnel Complete",'20% PVT'!$A$3,"Joint Type","BW","Stamp Number",G80)</f>
        <v>#REF!</v>
      </c>
      <c r="AS80" s="4" t="e">
        <f t="shared" si="19"/>
        <v>#REF!</v>
      </c>
      <c r="AT80" s="8" t="e">
        <f>GETPIVOTDATA("Count of Weld Number",'20% PVT'!$A$3,"Joint Type","SW","Stamp Number",G80)</f>
        <v>#REF!</v>
      </c>
      <c r="AU80" s="8" t="e">
        <f>GETPIVOTDATA("Count of RT DATE",'20% PVT'!$A$3,"Joint Type","SW","Stamp Number",G80)</f>
        <v>#REF!</v>
      </c>
      <c r="AV80" s="8" t="e">
        <f>GETPIVOTDATA("Count of RT Rejected",'20% PVT'!$A$3,"Joint Type","SW","Stamp Number",G80)</f>
        <v>#REF!</v>
      </c>
      <c r="AW80" s="4" t="e">
        <f t="shared" si="57"/>
        <v>#REF!</v>
      </c>
      <c r="AX80" s="8" t="e">
        <f>GETPIVOTDATA("Count of PT / MT Final",'20% PVT'!$A$3,"Joint Type","SW","Stamp Number",G80)</f>
        <v>#REF!</v>
      </c>
      <c r="AY80" s="4" t="e">
        <f t="shared" si="20"/>
        <v>#REF!</v>
      </c>
      <c r="AZ80" s="8" t="e">
        <f>GETPIVOTDATA("Count of Brinnel Complete",'20% PVT'!$A$3,"Joint Type","SW","Stamp Number",G80)</f>
        <v>#REF!</v>
      </c>
      <c r="BA80" s="4" t="e">
        <f t="shared" si="21"/>
        <v>#REF!</v>
      </c>
      <c r="BB80" s="8" t="e">
        <f>GETPIVOTDATA("Count of Weld Number",'20% PVT'!$A$3,"Joint Type","O-Let","Stamp Number",G80)</f>
        <v>#REF!</v>
      </c>
      <c r="BC80" s="8" t="e">
        <f>GETPIVOTDATA("Count of PT / MT Final",'20% PVT'!$A$3,"Joint Type","O-Let","Stamp Number",G80)</f>
        <v>#REF!</v>
      </c>
      <c r="BD80" s="4" t="e">
        <f t="shared" si="22"/>
        <v>#REF!</v>
      </c>
      <c r="BE80" s="8" t="e">
        <f>GETPIVOTDATA("Count of Weld Number",'20% PVT'!$A$3,"Joint Type","Fillet","Stamp Number",G80)</f>
        <v>#REF!</v>
      </c>
      <c r="BF80" s="8" t="e">
        <f>GETPIVOTDATA("Count of PT / MT Final",'20% PVT'!$A$3,"Joint Type","Fillet","Stamp Number",G80)</f>
        <v>#REF!</v>
      </c>
      <c r="BG80" s="78" t="e">
        <f t="shared" si="23"/>
        <v>#REF!</v>
      </c>
      <c r="BH80" s="87" t="e">
        <f>GETPIVOTDATA("Count of Weld Number",'25% PVT'!$A$3,"Joint Type","BW","Stamp Number",G80)</f>
        <v>#REF!</v>
      </c>
      <c r="BI80" s="8" t="e">
        <f>GETPIVOTDATA("Count of RT DATE",'25% PVT'!$A$3,"Joint Type","BW","Stamp Number",G80)</f>
        <v>#REF!</v>
      </c>
      <c r="BJ80" s="8" t="e">
        <f>GETPIVOTDATA("Count of RT Rejected",'25% PVT'!$A$3,"Joint Type","BW","Stamp Number",G80)</f>
        <v>#REF!</v>
      </c>
      <c r="BK80" s="11" t="e">
        <f t="shared" si="58"/>
        <v>#REF!</v>
      </c>
      <c r="BL80" s="8" t="e">
        <f>GETPIVOTDATA("Count of Brinnel Complete",'25% PVT'!$A$3,"Joint Type","BW","Stamp Number",G80)</f>
        <v>#REF!</v>
      </c>
      <c r="BM80" s="11" t="e">
        <f t="shared" si="41"/>
        <v>#REF!</v>
      </c>
      <c r="BN80" s="8" t="e">
        <f>GETPIVOTDATA("Count of Weld Number",'25% PVT'!$A$3,"Joint Type","SW","Stamp Number",G80)</f>
        <v>#REF!</v>
      </c>
      <c r="BO80" s="8" t="e">
        <f>GETPIVOTDATA("Count of RT DATE",'25% PVT'!$A$3,"Joint Type","SW","Stamp Number",G80)</f>
        <v>#REF!</v>
      </c>
      <c r="BP80" s="8" t="e">
        <f>GETPIVOTDATA("Count of RT Rejected",'25% PVT'!$A$3,"Joint Type","SW","Stamp Number",G80)</f>
        <v>#REF!</v>
      </c>
      <c r="BQ80" s="11" t="e">
        <f t="shared" si="59"/>
        <v>#REF!</v>
      </c>
      <c r="BR80" s="8" t="e">
        <f>GETPIVOTDATA("Count of PT / MT Final",'25% PVT'!$A$3,"Joint Type","SW","Stamp Number",G80)</f>
        <v>#REF!</v>
      </c>
      <c r="BS80" s="11" t="e">
        <f t="shared" si="47"/>
        <v>#REF!</v>
      </c>
      <c r="BT80" s="8" t="e">
        <f>GETPIVOTDATA("Count of Brinnel Complete",'25% PVT'!$A$3,"Joint Type","SW","Stamp Number",G80)</f>
        <v>#REF!</v>
      </c>
      <c r="BU80" s="11" t="e">
        <f t="shared" si="25"/>
        <v>#REF!</v>
      </c>
      <c r="BV80" s="8" t="e">
        <f>GETPIVOTDATA("Count of Weld Number",'25% PVT'!$A$3,"Joint Type","O-Let","Stamp Number",G80)</f>
        <v>#REF!</v>
      </c>
      <c r="BW80" s="8" t="e">
        <f>GETPIVOTDATA("Count of PT / MT Final",'25% PVT'!$A$3,"Joint Type","O-Let","Stamp Number",G80)</f>
        <v>#REF!</v>
      </c>
      <c r="BX80" s="11" t="e">
        <f t="shared" si="26"/>
        <v>#REF!</v>
      </c>
      <c r="BY80" s="8" t="e">
        <f>GETPIVOTDATA("Count of Weld Number",'25% PVT'!$A$3,"Joint Type","Fillet","Stamp Number",G80)</f>
        <v>#REF!</v>
      </c>
      <c r="BZ80" s="8" t="e">
        <f>GETPIVOTDATA("Count of PT / MT Final",'25% PVT'!$A$3,"Joint Type","Fillet","Stamp Number",G80)</f>
        <v>#REF!</v>
      </c>
      <c r="CA80" s="10" t="e">
        <f t="shared" si="27"/>
        <v>#REF!</v>
      </c>
      <c r="CB80" s="87" t="e">
        <f>GETPIVOTDATA("Count of Weld Number",'50% PVT'!$A$3,"Joint Type","BW","Stamp Number",G80)</f>
        <v>#REF!</v>
      </c>
      <c r="CC80" s="8" t="e">
        <f>GETPIVOTDATA("Count of RT DATE",'50% PVT'!$A$3,"Joint Type","BW","Stamp Number",G80)</f>
        <v>#REF!</v>
      </c>
      <c r="CD80" s="8" t="e">
        <f>GETPIVOTDATA("Count of RT Rejected",'50% PVT'!$A$3,"Joint Type","BW","Stamp Number",G80)</f>
        <v>#REF!</v>
      </c>
      <c r="CE80" s="11" t="e">
        <f t="shared" si="60"/>
        <v>#REF!</v>
      </c>
      <c r="CF80" s="8" t="e">
        <f>GETPIVOTDATA("Count of Brinnel Complete",'50% PVT'!$A$3,"Joint Type","BW","Stamp Number",G80)</f>
        <v>#REF!</v>
      </c>
      <c r="CG80" s="4" t="e">
        <f t="shared" si="28"/>
        <v>#REF!</v>
      </c>
      <c r="CH80" s="8" t="e">
        <f>GETPIVOTDATA("Count of Weld Number",'50% PVT'!$A$3,"Joint Type","SW","Stamp Number",G80)</f>
        <v>#REF!</v>
      </c>
      <c r="CI80" s="8" t="e">
        <f>GETPIVOTDATA("Count of RT DATE",'50% PVT'!$A$3,"Joint Type","SW","Stamp Number",G80)</f>
        <v>#REF!</v>
      </c>
      <c r="CJ80" s="8" t="e">
        <f>GETPIVOTDATA("Count of RT Rejected",'50% PVT'!$A$3,"Joint Type","SW","Stamp Number",G80)</f>
        <v>#REF!</v>
      </c>
      <c r="CK80" s="11" t="e">
        <f t="shared" si="61"/>
        <v>#REF!</v>
      </c>
      <c r="CL80" s="8" t="e">
        <f>GETPIVOTDATA("Count of PT / MT Final",'50% PVT'!$A$3,"Joint Type","SW","Stamp Number",G80)</f>
        <v>#REF!</v>
      </c>
      <c r="CM80" s="4" t="e">
        <f t="shared" si="29"/>
        <v>#REF!</v>
      </c>
      <c r="CN80" s="8" t="e">
        <f>GETPIVOTDATA("Count of Brinnel Complete",'50% PVT'!$A$3,"Joint Type","SW","Stamp Number",G80)</f>
        <v>#REF!</v>
      </c>
      <c r="CO80" s="4" t="e">
        <f t="shared" si="30"/>
        <v>#REF!</v>
      </c>
      <c r="CP80" s="8" t="e">
        <f>GETPIVOTDATA("Count of Weld Number",'50% PVT'!$A$3,"Joint Type","O-Let","Stamp Number",G80)</f>
        <v>#REF!</v>
      </c>
      <c r="CQ80" s="8" t="e">
        <f>GETPIVOTDATA("Count of PT / MT Final",'50% PVT'!$A$3,"Joint Type","O-Let","Stamp Number",G80)</f>
        <v>#REF!</v>
      </c>
      <c r="CR80" s="4" t="e">
        <f t="shared" si="31"/>
        <v>#REF!</v>
      </c>
      <c r="CS80" s="8" t="e">
        <f>GETPIVOTDATA("Count of Weld Number",'50% PVT'!$A$3,"Joint Type","Fillet","Stamp Number",G80)</f>
        <v>#REF!</v>
      </c>
      <c r="CT80" s="8" t="e">
        <f>GETPIVOTDATA("Count of PT / MT Final",'50% PVT'!$A$3,"Joint Type","Fillet","Stamp Number",G80)</f>
        <v>#REF!</v>
      </c>
      <c r="CU80" s="78" t="e">
        <f t="shared" si="32"/>
        <v>#REF!</v>
      </c>
      <c r="CV80" s="87" t="e">
        <f>GETPIVOTDATA("Count of Weld Number",'100% PVT'!$A$3,"Joint Type","BW","Stamp Number",G80)</f>
        <v>#REF!</v>
      </c>
      <c r="CW80" s="8" t="e">
        <f>GETPIVOTDATA("Count of RT DATE",'100% PVT'!$A$3,"Joint Type","BW","Stamp Number",G80)</f>
        <v>#REF!</v>
      </c>
      <c r="CX80" s="8" t="e">
        <f>GETPIVOTDATA("Count of RT Rejected",'100% PVT'!$A$3,"Joint Type","BW","Stamp Number",G80)</f>
        <v>#REF!</v>
      </c>
      <c r="CY80" s="11" t="e">
        <f t="shared" si="62"/>
        <v>#REF!</v>
      </c>
      <c r="CZ80" s="8" t="e">
        <f>GETPIVOTDATA("Count of Brinnel Complete",'100% PVT'!$A$3,"Joint Type","BW","Stamp Number",G80)</f>
        <v>#REF!</v>
      </c>
      <c r="DA80" s="11" t="e">
        <f t="shared" si="42"/>
        <v>#REF!</v>
      </c>
      <c r="DB80" s="8" t="e">
        <f>GETPIVOTDATA("Count of Weld Number",'100% PVT'!$A$3,"Joint Type","SW","Stamp Number",G80)</f>
        <v>#REF!</v>
      </c>
      <c r="DC80" s="8" t="e">
        <f>GETPIVOTDATA("Count of RT DATE",'100% PVT'!$A$3,"Joint Type","SW","Stamp Number",G80)</f>
        <v>#REF!</v>
      </c>
      <c r="DD80" s="8" t="e">
        <f>GETPIVOTDATA("Count of RT Rejected",'100% PVT'!$A$3,"Joint Type","SW","Stamp Number",G80)</f>
        <v>#REF!</v>
      </c>
      <c r="DE80" s="11" t="e">
        <f t="shared" si="63"/>
        <v>#REF!</v>
      </c>
      <c r="DF80" s="8" t="e">
        <f>GETPIVOTDATA("Count of PT / MT Final",'100% PVT'!$A$3,"Joint Type","SW","Stamp Number",G80)</f>
        <v>#REF!</v>
      </c>
      <c r="DG80" s="11" t="e">
        <f t="shared" si="43"/>
        <v>#REF!</v>
      </c>
      <c r="DH80" s="8" t="e">
        <f>GETPIVOTDATA("Count of Brinnel Complete",'100% PVT'!$A$3,"Joint Type","SW","Stamp Number",G80)</f>
        <v>#REF!</v>
      </c>
      <c r="DI80" s="11" t="e">
        <f t="shared" si="44"/>
        <v>#REF!</v>
      </c>
      <c r="DJ80" s="8" t="e">
        <f>GETPIVOTDATA("Count of Weld Number",'100% PVT'!$A$3,"Joint Type","O-Let","Stamp Number",G80)</f>
        <v>#REF!</v>
      </c>
      <c r="DK80" s="8" t="e">
        <f>GETPIVOTDATA("Count of PT / MT Final",'100% PVT'!$A$3,"Joint Type","O-Let","Stamp Number",G80)</f>
        <v>#REF!</v>
      </c>
      <c r="DL80" s="11" t="e">
        <f t="shared" si="45"/>
        <v>#REF!</v>
      </c>
      <c r="DM80" s="8" t="e">
        <f>GETPIVOTDATA("Count of Weld Number",'100% PVT'!$A$3,"Joint Type","Fillet","Stamp Number",G80)</f>
        <v>#REF!</v>
      </c>
      <c r="DN80" s="8" t="e">
        <f>GETPIVOTDATA("Count of PT / MT Final",'100% PVT'!$A$3,"Joint Type","Fillet","Stamp Number",G80)</f>
        <v>#REF!</v>
      </c>
      <c r="DO80" s="10" t="e">
        <f t="shared" si="46"/>
        <v>#REF!</v>
      </c>
      <c r="DP80" s="132"/>
      <c r="DQ80" s="132"/>
      <c r="DR80" s="132"/>
      <c r="DS80" s="132"/>
      <c r="DT80" s="132"/>
      <c r="DU80" s="132"/>
      <c r="DV80" s="132"/>
      <c r="DW80" s="132"/>
      <c r="DX80" s="132"/>
      <c r="DY80" s="132"/>
      <c r="DZ80" s="132"/>
      <c r="EA80" s="132"/>
      <c r="EB80" s="132"/>
      <c r="EC80" s="132"/>
      <c r="ED80" s="132"/>
      <c r="EE80" s="132"/>
      <c r="EF80" s="132"/>
      <c r="EG80" s="132"/>
      <c r="EH80" s="132"/>
      <c r="EI80" s="132"/>
      <c r="EJ80" s="132"/>
      <c r="EK80" s="132"/>
      <c r="EL80" s="132"/>
      <c r="EM80" s="132"/>
      <c r="EN80" s="132"/>
      <c r="EO80" s="132"/>
      <c r="EP80" s="132"/>
      <c r="EQ80" s="132"/>
    </row>
    <row r="81" spans="1:147" s="50" customFormat="1" ht="12.75" hidden="1" customHeight="1">
      <c r="A81" s="126"/>
      <c r="B81" s="3" t="s">
        <v>32</v>
      </c>
      <c r="C81" s="1"/>
      <c r="D81" s="1" t="str">
        <f>IF(F81=0,"Yes","No")</f>
        <v>Yes</v>
      </c>
      <c r="E81" s="1"/>
      <c r="F81" s="42">
        <f>'WELDER ROSTER'!H37</f>
        <v>0</v>
      </c>
      <c r="G81" s="99">
        <f>'WELDER ROSTER'!I37</f>
        <v>0</v>
      </c>
      <c r="H81" s="9" t="e">
        <f>GETPIVOTDATA("Count of Weld Number",'5% PVT'!$A$3,"Joint Type","BW","Stamp Number",G81)</f>
        <v>#REF!</v>
      </c>
      <c r="I81" s="8" t="e">
        <f>GETPIVOTDATA("Count of RT DATE",'5% PVT'!$A$4,"Joint Type","BW","Stamp Number",G81)</f>
        <v>#REF!</v>
      </c>
      <c r="J81" s="8" t="e">
        <f>GETPIVOTDATA("Count of RT Rejected",'5% PVT'!$A$4,"Joint Type","BW","Stamp Number",G81)</f>
        <v>#REF!</v>
      </c>
      <c r="K81" s="11" t="e">
        <f t="shared" si="52"/>
        <v>#REF!</v>
      </c>
      <c r="L81" s="8" t="e">
        <f>GETPIVOTDATA("Count of Weld Number",'5% PVT'!$A$3,"Joint Type","Fillet","Stamp Number",G81)</f>
        <v>#REF!</v>
      </c>
      <c r="M81" s="8" t="e">
        <f>GETPIVOTDATA("Count of PT / MT Final",'5% PVT'!$A$3,"Joint Type","Fillet","Stamp Number",G81)</f>
        <v>#REF!</v>
      </c>
      <c r="N81" s="11" t="e">
        <f t="shared" si="66"/>
        <v>#REF!</v>
      </c>
      <c r="O81" s="8" t="e">
        <f>GETPIVOTDATA("Count of Weld Number",'5% PVT'!$A$4,"Joint Type","SW","Stamp Number",G81)</f>
        <v>#REF!</v>
      </c>
      <c r="P81" s="8" t="e">
        <f>GETPIVOTDATA("Count of RT DATE",'5% PVT'!$A$4,"Joint Type","SW","Stamp Number",G81)</f>
        <v>#REF!</v>
      </c>
      <c r="Q81" s="8" t="e">
        <f>GETPIVOTDATA("Count of RT Rejected",'5% PVT'!$A$4,"Joint Type","O-Let","Stamp Number",G81)</f>
        <v>#REF!</v>
      </c>
      <c r="R81" s="11" t="e">
        <f t="shared" si="53"/>
        <v>#REF!</v>
      </c>
      <c r="S81" s="8" t="e">
        <f>GETPIVOTDATA("Count of PT / MT Final",'5% PVT'!$A$3,"Joint Type","SW","Stamp Number",G81)</f>
        <v>#REF!</v>
      </c>
      <c r="T81" s="11" t="e">
        <f t="shared" si="67"/>
        <v>#REF!</v>
      </c>
      <c r="U81" s="8" t="e">
        <f>GETPIVOTDATA("Count of Weld Number",'5% PVT'!$A$3,"Joint Type","O-Let","Stamp Number",G81)</f>
        <v>#REF!</v>
      </c>
      <c r="V81" s="8" t="e">
        <f>GETPIVOTDATA("Count of PT / MT Final",'5% PVT'!$A$3,"Joint Type","O-Let","Stamp Number",G81)</f>
        <v>#REF!</v>
      </c>
      <c r="W81" s="10" t="e">
        <f t="shared" si="68"/>
        <v>#REF!</v>
      </c>
      <c r="X81" s="87" t="e">
        <f>GETPIVOTDATA("Count of Weld Number",'10% PVT'!$A$3,"Joint Type","BW","Stamp Number",G81)</f>
        <v>#REF!</v>
      </c>
      <c r="Y81" s="8" t="e">
        <f>GETPIVOTDATA("Count of RT DATE",'10% PVT'!$A$3,"Joint Type","BW","Stamp Number",G81)</f>
        <v>#REF!</v>
      </c>
      <c r="Z81" s="8" t="e">
        <f>GETPIVOTDATA("Count of RT Rejected",'10% PVT'!$A$3,"Joint Type","BW","Stamp Number",G81)</f>
        <v>#REF!</v>
      </c>
      <c r="AA81" s="4" t="e">
        <f t="shared" si="54"/>
        <v>#REF!</v>
      </c>
      <c r="AB81" s="8" t="e">
        <f>GETPIVOTDATA("Count of Weld Number",'10% PVT'!$A$3,"Joint Type","Fillet","Stamp Number",G81)</f>
        <v>#REF!</v>
      </c>
      <c r="AC81" s="8" t="e">
        <f>GETPIVOTDATA("Count of PT / MT Final",'10% PVT'!$A$3,"Joint Type","Fillet","Stamp Number",G81)</f>
        <v>#REF!</v>
      </c>
      <c r="AD81" s="4" t="e">
        <f>AC81/AB81</f>
        <v>#REF!</v>
      </c>
      <c r="AE81" s="8" t="e">
        <f>GETPIVOTDATA("Count of Weld Number",'10% PVT'!$A$4,"Joint Type","SW","Stamp Number",G81)</f>
        <v>#REF!</v>
      </c>
      <c r="AF81" s="8" t="e">
        <f>GETPIVOTDATA("Count of RT DATE",'10% PVT'!$A$3,"Joint Type","SW","Stamp Number",G81)</f>
        <v>#REF!</v>
      </c>
      <c r="AG81" s="8" t="e">
        <f>GETPIVOTDATA("Count of RT Rejected",'10% PVT'!$A$3,"Joint Type","SW","Stamp Number",G81)</f>
        <v>#REF!</v>
      </c>
      <c r="AH81" s="4" t="e">
        <f t="shared" si="55"/>
        <v>#REF!</v>
      </c>
      <c r="AI81" s="8" t="e">
        <f>GETPIVOTDATA("Count of PT / MT Final",'10% PVT'!$A$3,"Joint Type","SW","Stamp Number",G81)</f>
        <v>#REF!</v>
      </c>
      <c r="AJ81" s="4" t="e">
        <f>AI81/AE81</f>
        <v>#REF!</v>
      </c>
      <c r="AK81" s="8" t="e">
        <f>GETPIVOTDATA("Count of Weld Number",'10% PVT'!$A$3,"Joint Type","O-Let","Stamp Number",G81)</f>
        <v>#REF!</v>
      </c>
      <c r="AL81" s="8" t="e">
        <f>GETPIVOTDATA("Count of PT / MT Final",'10% PVT'!$A$3,"Joint Type","O-Let","Stamp Number",G81)</f>
        <v>#REF!</v>
      </c>
      <c r="AM81" s="78" t="e">
        <f>AL81/AK81</f>
        <v>#REF!</v>
      </c>
      <c r="AN81" s="87" t="e">
        <f>GETPIVOTDATA("Count of Weld Number",'20% PVT'!$A$3,"Joint Type","BW","Stamp Number",G81)</f>
        <v>#REF!</v>
      </c>
      <c r="AO81" s="8" t="e">
        <f>GETPIVOTDATA("Count of RT DATE",'20% PVT'!$A$3,"Joint Type","BW","Stamp Number",G81)</f>
        <v>#REF!</v>
      </c>
      <c r="AP81" s="8" t="e">
        <f>GETPIVOTDATA("Count of RT Rejected",'20% PVT'!$A$3,"Joint Type","BW","Stamp Number",G81)</f>
        <v>#REF!</v>
      </c>
      <c r="AQ81" s="4" t="e">
        <f t="shared" si="56"/>
        <v>#REF!</v>
      </c>
      <c r="AR81" s="8" t="e">
        <f>GETPIVOTDATA("Count of Brinnel Complete",'20% PVT'!$A$3,"Joint Type","BW","Stamp Number",G81)</f>
        <v>#REF!</v>
      </c>
      <c r="AS81" s="4" t="e">
        <f>AR81/AN81</f>
        <v>#REF!</v>
      </c>
      <c r="AT81" s="8" t="e">
        <f>GETPIVOTDATA("Count of Weld Number",'20% PVT'!$A$3,"Joint Type","SW","Stamp Number",G81)</f>
        <v>#REF!</v>
      </c>
      <c r="AU81" s="8" t="e">
        <f>GETPIVOTDATA("Count of RT DATE",'20% PVT'!$A$3,"Joint Type","SW","Stamp Number",G81)</f>
        <v>#REF!</v>
      </c>
      <c r="AV81" s="8" t="e">
        <f>GETPIVOTDATA("Count of RT Rejected",'20% PVT'!$A$3,"Joint Type","SW","Stamp Number",G81)</f>
        <v>#REF!</v>
      </c>
      <c r="AW81" s="4" t="e">
        <f t="shared" si="57"/>
        <v>#REF!</v>
      </c>
      <c r="AX81" s="8" t="e">
        <f>GETPIVOTDATA("Count of PT / MT Final",'20% PVT'!$A$3,"Joint Type","SW","Stamp Number",G81)</f>
        <v>#REF!</v>
      </c>
      <c r="AY81" s="4" t="e">
        <f>AX81/AT81</f>
        <v>#REF!</v>
      </c>
      <c r="AZ81" s="8" t="e">
        <f>GETPIVOTDATA("Count of Brinnel Complete",'20% PVT'!$A$3,"Joint Type","SW","Stamp Number",G81)</f>
        <v>#REF!</v>
      </c>
      <c r="BA81" s="4" t="e">
        <f>AZ81/AT81</f>
        <v>#REF!</v>
      </c>
      <c r="BB81" s="8" t="e">
        <f>GETPIVOTDATA("Count of Weld Number",'20% PVT'!$A$3,"Joint Type","O-Let","Stamp Number",G81)</f>
        <v>#REF!</v>
      </c>
      <c r="BC81" s="8" t="e">
        <f>GETPIVOTDATA("Count of PT / MT Final",'20% PVT'!$A$3,"Joint Type","O-Let","Stamp Number",G81)</f>
        <v>#REF!</v>
      </c>
      <c r="BD81" s="4" t="e">
        <f>BC81/BB81</f>
        <v>#REF!</v>
      </c>
      <c r="BE81" s="8" t="e">
        <f>GETPIVOTDATA("Count of Weld Number",'20% PVT'!$A$3,"Joint Type","Fillet","Stamp Number",G81)</f>
        <v>#REF!</v>
      </c>
      <c r="BF81" s="8" t="e">
        <f>GETPIVOTDATA("Count of PT / MT Final",'20% PVT'!$A$3,"Joint Type","Fillet","Stamp Number",G81)</f>
        <v>#REF!</v>
      </c>
      <c r="BG81" s="78" t="e">
        <f>BF81/BE81</f>
        <v>#REF!</v>
      </c>
      <c r="BH81" s="87" t="e">
        <f>GETPIVOTDATA("Count of Weld Number",'25% PVT'!$A$3,"Joint Type","BW","Stamp Number",G81)</f>
        <v>#REF!</v>
      </c>
      <c r="BI81" s="8" t="e">
        <f>GETPIVOTDATA("Count of RT DATE",'25% PVT'!$A$3,"Joint Type","BW","Stamp Number",G81)</f>
        <v>#REF!</v>
      </c>
      <c r="BJ81" s="8" t="e">
        <f>GETPIVOTDATA("Count of RT Rejected",'25% PVT'!$A$3,"Joint Type","BW","Stamp Number",G81)</f>
        <v>#REF!</v>
      </c>
      <c r="BK81" s="11" t="e">
        <f t="shared" si="58"/>
        <v>#REF!</v>
      </c>
      <c r="BL81" s="8" t="e">
        <f>GETPIVOTDATA("Count of Brinnel Complete",'25% PVT'!$A$3,"Joint Type","BW","Stamp Number",G81)</f>
        <v>#REF!</v>
      </c>
      <c r="BM81" s="11" t="e">
        <f>BL81/BH81</f>
        <v>#REF!</v>
      </c>
      <c r="BN81" s="8" t="e">
        <f>GETPIVOTDATA("Count of Weld Number",'25% PVT'!$A$3,"Joint Type","SW","Stamp Number",G81)</f>
        <v>#REF!</v>
      </c>
      <c r="BO81" s="8" t="e">
        <f>GETPIVOTDATA("Count of RT DATE",'25% PVT'!$A$3,"Joint Type","SW","Stamp Number",G81)</f>
        <v>#REF!</v>
      </c>
      <c r="BP81" s="8" t="e">
        <f>GETPIVOTDATA("Count of RT Rejected",'25% PVT'!$A$3,"Joint Type","SW","Stamp Number",G81)</f>
        <v>#REF!</v>
      </c>
      <c r="BQ81" s="11" t="e">
        <f t="shared" si="59"/>
        <v>#REF!</v>
      </c>
      <c r="BR81" s="8" t="e">
        <f>GETPIVOTDATA("Count of PT / MT Final",'25% PVT'!$A$3,"Joint Type","SW","Stamp Number",G81)</f>
        <v>#REF!</v>
      </c>
      <c r="BS81" s="11" t="e">
        <f>BR81/BN81</f>
        <v>#REF!</v>
      </c>
      <c r="BT81" s="8" t="e">
        <f>GETPIVOTDATA("Count of Brinnel Complete",'25% PVT'!$A$3,"Joint Type","SW","Stamp Number",G81)</f>
        <v>#REF!</v>
      </c>
      <c r="BU81" s="11" t="e">
        <f>BT81/BN81</f>
        <v>#REF!</v>
      </c>
      <c r="BV81" s="8" t="e">
        <f>GETPIVOTDATA("Count of Weld Number",'25% PVT'!$A$3,"Joint Type","O-Let","Stamp Number",G81)</f>
        <v>#REF!</v>
      </c>
      <c r="BW81" s="8" t="e">
        <f>GETPIVOTDATA("Count of PT / MT Final",'25% PVT'!$A$3,"Joint Type","O-Let","Stamp Number",G81)</f>
        <v>#REF!</v>
      </c>
      <c r="BX81" s="11" t="e">
        <f>BW81/BV81</f>
        <v>#REF!</v>
      </c>
      <c r="BY81" s="8" t="e">
        <f>GETPIVOTDATA("Count of Weld Number",'25% PVT'!$A$3,"Joint Type","Fillet","Stamp Number",G81)</f>
        <v>#REF!</v>
      </c>
      <c r="BZ81" s="8" t="e">
        <f>GETPIVOTDATA("Count of PT / MT Final",'25% PVT'!$A$3,"Joint Type","Fillet","Stamp Number",G81)</f>
        <v>#REF!</v>
      </c>
      <c r="CA81" s="10" t="e">
        <f>BZ81/BY81</f>
        <v>#REF!</v>
      </c>
      <c r="CB81" s="87" t="e">
        <f>GETPIVOTDATA("Count of Weld Number",'50% PVT'!$A$3,"Joint Type","BW","Stamp Number",G81)</f>
        <v>#REF!</v>
      </c>
      <c r="CC81" s="8" t="e">
        <f>GETPIVOTDATA("Count of RT DATE",'50% PVT'!$A$3,"Joint Type","BW","Stamp Number",G81)</f>
        <v>#REF!</v>
      </c>
      <c r="CD81" s="8" t="e">
        <f>GETPIVOTDATA("Count of RT Rejected",'50% PVT'!$A$3,"Joint Type","BW","Stamp Number",G81)</f>
        <v>#REF!</v>
      </c>
      <c r="CE81" s="11" t="e">
        <f t="shared" si="60"/>
        <v>#REF!</v>
      </c>
      <c r="CF81" s="8" t="e">
        <f>GETPIVOTDATA("Count of Brinnel Complete",'50% PVT'!$A$3,"Joint Type","BW","Stamp Number",G81)</f>
        <v>#REF!</v>
      </c>
      <c r="CG81" s="4" t="e">
        <f>CF81/CB81</f>
        <v>#REF!</v>
      </c>
      <c r="CH81" s="8" t="e">
        <f>GETPIVOTDATA("Count of Weld Number",'50% PVT'!$A$3,"Joint Type","SW","Stamp Number",G81)</f>
        <v>#REF!</v>
      </c>
      <c r="CI81" s="8" t="e">
        <f>GETPIVOTDATA("Count of RT DATE",'50% PVT'!$A$3,"Joint Type","SW","Stamp Number",G81)</f>
        <v>#REF!</v>
      </c>
      <c r="CJ81" s="8" t="e">
        <f>GETPIVOTDATA("Count of RT Rejected",'50% PVT'!$A$3,"Joint Type","SW","Stamp Number",G81)</f>
        <v>#REF!</v>
      </c>
      <c r="CK81" s="11" t="e">
        <f t="shared" si="61"/>
        <v>#REF!</v>
      </c>
      <c r="CL81" s="8" t="e">
        <f>GETPIVOTDATA("Count of PT / MT Final",'50% PVT'!$A$3,"Joint Type","SW","Stamp Number",G81)</f>
        <v>#REF!</v>
      </c>
      <c r="CM81" s="4" t="e">
        <f>CL81/CH81</f>
        <v>#REF!</v>
      </c>
      <c r="CN81" s="8" t="e">
        <f>GETPIVOTDATA("Count of Brinnel Complete",'50% PVT'!$A$3,"Joint Type","SW","Stamp Number",G81)</f>
        <v>#REF!</v>
      </c>
      <c r="CO81" s="4" t="e">
        <f>CN81/CH81</f>
        <v>#REF!</v>
      </c>
      <c r="CP81" s="8" t="e">
        <f>GETPIVOTDATA("Count of Weld Number",'50% PVT'!$A$3,"Joint Type","O-Let","Stamp Number",G81)</f>
        <v>#REF!</v>
      </c>
      <c r="CQ81" s="8" t="e">
        <f>GETPIVOTDATA("Count of PT / MT Final",'50% PVT'!$A$3,"Joint Type","O-Let","Stamp Number",G81)</f>
        <v>#REF!</v>
      </c>
      <c r="CR81" s="4" t="e">
        <f>CQ81/CP81</f>
        <v>#REF!</v>
      </c>
      <c r="CS81" s="8" t="e">
        <f>GETPIVOTDATA("Count of Weld Number",'50% PVT'!$A$3,"Joint Type","Fillet","Stamp Number",G81)</f>
        <v>#REF!</v>
      </c>
      <c r="CT81" s="8" t="e">
        <f>GETPIVOTDATA("Count of PT / MT Final",'50% PVT'!$A$3,"Joint Type","Fillet","Stamp Number",G81)</f>
        <v>#REF!</v>
      </c>
      <c r="CU81" s="78" t="e">
        <f>CT81/CS81</f>
        <v>#REF!</v>
      </c>
      <c r="CV81" s="87" t="e">
        <f>GETPIVOTDATA("Count of Weld Number",'100% PVT'!$A$3,"Joint Type","BW","Stamp Number",G81)</f>
        <v>#REF!</v>
      </c>
      <c r="CW81" s="8" t="e">
        <f>GETPIVOTDATA("Count of RT DATE",'100% PVT'!$A$3,"Joint Type","BW","Stamp Number",G81)</f>
        <v>#REF!</v>
      </c>
      <c r="CX81" s="8" t="e">
        <f>GETPIVOTDATA("Count of RT Rejected",'100% PVT'!$A$3,"Joint Type","BW","Stamp Number",G81)</f>
        <v>#REF!</v>
      </c>
      <c r="CY81" s="11" t="e">
        <f t="shared" si="62"/>
        <v>#REF!</v>
      </c>
      <c r="CZ81" s="8" t="e">
        <f>GETPIVOTDATA("Count of Brinnel Complete",'100% PVT'!$A$3,"Joint Type","BW","Stamp Number",G81)</f>
        <v>#REF!</v>
      </c>
      <c r="DA81" s="11" t="e">
        <f>CZ81/CV81</f>
        <v>#REF!</v>
      </c>
      <c r="DB81" s="8" t="e">
        <f>GETPIVOTDATA("Count of Weld Number",'100% PVT'!$A$3,"Joint Type","SW","Stamp Number",G81)</f>
        <v>#REF!</v>
      </c>
      <c r="DC81" s="8" t="e">
        <f>GETPIVOTDATA("Count of RT DATE",'100% PVT'!$A$3,"Joint Type","SW","Stamp Number",G81)</f>
        <v>#REF!</v>
      </c>
      <c r="DD81" s="8" t="e">
        <f>GETPIVOTDATA("Count of RT Rejected",'100% PVT'!$A$3,"Joint Type","SW","Stamp Number",G81)</f>
        <v>#REF!</v>
      </c>
      <c r="DE81" s="11" t="e">
        <f t="shared" si="63"/>
        <v>#REF!</v>
      </c>
      <c r="DF81" s="8" t="e">
        <f>GETPIVOTDATA("Count of PT / MT Final",'100% PVT'!$A$3,"Joint Type","SW","Stamp Number",G81)</f>
        <v>#REF!</v>
      </c>
      <c r="DG81" s="11" t="e">
        <f>DF81/DB81</f>
        <v>#REF!</v>
      </c>
      <c r="DH81" s="8" t="e">
        <f>GETPIVOTDATA("Count of Brinnel Complete",'100% PVT'!$A$3,"Joint Type","SW","Stamp Number",G81)</f>
        <v>#REF!</v>
      </c>
      <c r="DI81" s="11" t="e">
        <f>DH81/DB81</f>
        <v>#REF!</v>
      </c>
      <c r="DJ81" s="8" t="e">
        <f>GETPIVOTDATA("Count of Weld Number",'100% PVT'!$A$3,"Joint Type","O-Let","Stamp Number",G81)</f>
        <v>#REF!</v>
      </c>
      <c r="DK81" s="8" t="e">
        <f>GETPIVOTDATA("Count of PT / MT Final",'100% PVT'!$A$3,"Joint Type","O-Let","Stamp Number",G81)</f>
        <v>#REF!</v>
      </c>
      <c r="DL81" s="11" t="e">
        <f>DK81/DJ81</f>
        <v>#REF!</v>
      </c>
      <c r="DM81" s="8" t="e">
        <f>GETPIVOTDATA("Count of Weld Number",'100% PVT'!$A$3,"Joint Type","Fillet","Stamp Number",G81)</f>
        <v>#REF!</v>
      </c>
      <c r="DN81" s="8" t="e">
        <f>GETPIVOTDATA("Count of PT / MT Final",'100% PVT'!$A$3,"Joint Type","Fillet","Stamp Number",G81)</f>
        <v>#REF!</v>
      </c>
      <c r="DO81" s="10" t="e">
        <f>DN81/DM81</f>
        <v>#REF!</v>
      </c>
      <c r="DP81" s="132"/>
      <c r="DQ81" s="132"/>
      <c r="DR81" s="132"/>
      <c r="DS81" s="132"/>
      <c r="DT81" s="132"/>
      <c r="DU81" s="132"/>
      <c r="DV81" s="132"/>
      <c r="DW81" s="132"/>
      <c r="DX81" s="132"/>
      <c r="DY81" s="132"/>
      <c r="DZ81" s="132"/>
      <c r="EA81" s="132"/>
      <c r="EB81" s="132"/>
      <c r="EC81" s="132"/>
      <c r="ED81" s="132"/>
      <c r="EE81" s="132"/>
      <c r="EF81" s="132"/>
      <c r="EG81" s="132"/>
      <c r="EH81" s="132"/>
      <c r="EI81" s="132"/>
      <c r="EJ81" s="132"/>
      <c r="EK81" s="132"/>
      <c r="EL81" s="132"/>
      <c r="EM81" s="132"/>
      <c r="EN81" s="132"/>
      <c r="EO81" s="132"/>
      <c r="EP81" s="132"/>
      <c r="EQ81" s="132"/>
    </row>
    <row r="82" spans="1:147" s="50" customFormat="1" ht="12.75" hidden="1" customHeight="1">
      <c r="A82" s="126"/>
      <c r="B82" s="3" t="s">
        <v>32</v>
      </c>
      <c r="C82" s="1"/>
      <c r="D82" s="1" t="str">
        <f t="shared" si="65"/>
        <v>Yes</v>
      </c>
      <c r="E82" s="1"/>
      <c r="F82" s="42">
        <f>'WELDER ROSTER'!H38</f>
        <v>0</v>
      </c>
      <c r="G82" s="99">
        <f>'WELDER ROSTER'!I38</f>
        <v>0</v>
      </c>
      <c r="H82" s="9" t="e">
        <f>GETPIVOTDATA("Count of Weld Number",'5% PVT'!$A$3,"Joint Type","BW","Stamp Number",G82)</f>
        <v>#REF!</v>
      </c>
      <c r="I82" s="8" t="e">
        <f>GETPIVOTDATA("Count of RT DATE",'5% PVT'!$A$4,"Joint Type","BW","Stamp Number",G82)</f>
        <v>#REF!</v>
      </c>
      <c r="J82" s="8" t="e">
        <f>GETPIVOTDATA("Count of RT Rejected",'5% PVT'!$A$4,"Joint Type","BW","Stamp Number",G82)</f>
        <v>#REF!</v>
      </c>
      <c r="K82" s="11" t="e">
        <f t="shared" si="52"/>
        <v>#REF!</v>
      </c>
      <c r="L82" s="8" t="e">
        <f>GETPIVOTDATA("Count of Weld Number",'5% PVT'!$A$3,"Joint Type","Fillet","Stamp Number",G82)</f>
        <v>#REF!</v>
      </c>
      <c r="M82" s="8" t="e">
        <f>GETPIVOTDATA("Count of PT / MT Final",'5% PVT'!$A$3,"Joint Type","Fillet","Stamp Number",G82)</f>
        <v>#REF!</v>
      </c>
      <c r="N82" s="11" t="e">
        <f t="shared" si="66"/>
        <v>#REF!</v>
      </c>
      <c r="O82" s="8" t="e">
        <f>GETPIVOTDATA("Count of Weld Number",'5% PVT'!$A$4,"Joint Type","SW","Stamp Number",G82)</f>
        <v>#REF!</v>
      </c>
      <c r="P82" s="8" t="e">
        <f>GETPIVOTDATA("Count of RT DATE",'5% PVT'!$A$4,"Joint Type","SW","Stamp Number",G82)</f>
        <v>#REF!</v>
      </c>
      <c r="Q82" s="8" t="e">
        <f>GETPIVOTDATA("Count of RT Rejected",'5% PVT'!$A$4,"Joint Type","O-Let","Stamp Number",G82)</f>
        <v>#REF!</v>
      </c>
      <c r="R82" s="11" t="e">
        <f t="shared" si="53"/>
        <v>#REF!</v>
      </c>
      <c r="S82" s="8" t="e">
        <f>GETPIVOTDATA("Count of PT / MT Final",'5% PVT'!$A$3,"Joint Type","SW","Stamp Number",G82)</f>
        <v>#REF!</v>
      </c>
      <c r="T82" s="11" t="e">
        <f t="shared" si="67"/>
        <v>#REF!</v>
      </c>
      <c r="U82" s="8" t="e">
        <f>GETPIVOTDATA("Count of Weld Number",'5% PVT'!$A$3,"Joint Type","O-Let","Stamp Number",G82)</f>
        <v>#REF!</v>
      </c>
      <c r="V82" s="8" t="e">
        <f>GETPIVOTDATA("Count of PT / MT Final",'5% PVT'!$A$3,"Joint Type","O-Let","Stamp Number",G82)</f>
        <v>#REF!</v>
      </c>
      <c r="W82" s="10" t="e">
        <f t="shared" si="68"/>
        <v>#REF!</v>
      </c>
      <c r="X82" s="87" t="e">
        <f>GETPIVOTDATA("Count of Weld Number",'10% PVT'!$A$3,"Joint Type","BW","Stamp Number",G82)</f>
        <v>#REF!</v>
      </c>
      <c r="Y82" s="8" t="e">
        <f>GETPIVOTDATA("Count of RT DATE",'10% PVT'!$A$3,"Joint Type","BW","Stamp Number",G82)</f>
        <v>#REF!</v>
      </c>
      <c r="Z82" s="8" t="e">
        <f>GETPIVOTDATA("Count of RT Rejected",'10% PVT'!$A$3,"Joint Type","BW","Stamp Number",G82)</f>
        <v>#REF!</v>
      </c>
      <c r="AA82" s="4" t="e">
        <f t="shared" si="54"/>
        <v>#REF!</v>
      </c>
      <c r="AB82" s="8" t="e">
        <f>GETPIVOTDATA("Count of Weld Number",'10% PVT'!$A$3,"Joint Type","Fillet","Stamp Number",G82)</f>
        <v>#REF!</v>
      </c>
      <c r="AC82" s="8" t="e">
        <f>GETPIVOTDATA("Count of PT / MT Final",'10% PVT'!$A$3,"Joint Type","Fillet","Stamp Number",G82)</f>
        <v>#REF!</v>
      </c>
      <c r="AD82" s="4" t="e">
        <f t="shared" si="49"/>
        <v>#REF!</v>
      </c>
      <c r="AE82" s="8" t="e">
        <f>GETPIVOTDATA("Count of Weld Number",'10% PVT'!$A$4,"Joint Type","SW","Stamp Number",G82)</f>
        <v>#REF!</v>
      </c>
      <c r="AF82" s="8" t="e">
        <f>GETPIVOTDATA("Count of RT DATE",'10% PVT'!$A$3,"Joint Type","SW","Stamp Number",G82)</f>
        <v>#REF!</v>
      </c>
      <c r="AG82" s="8" t="e">
        <f>GETPIVOTDATA("Count of RT Rejected",'10% PVT'!$A$3,"Joint Type","SW","Stamp Number",G82)</f>
        <v>#REF!</v>
      </c>
      <c r="AH82" s="4" t="e">
        <f t="shared" si="55"/>
        <v>#REF!</v>
      </c>
      <c r="AI82" s="8" t="e">
        <f>GETPIVOTDATA("Count of PT / MT Final",'10% PVT'!$A$3,"Joint Type","SW","Stamp Number",G82)</f>
        <v>#REF!</v>
      </c>
      <c r="AJ82" s="4" t="e">
        <f t="shared" si="50"/>
        <v>#REF!</v>
      </c>
      <c r="AK82" s="8" t="e">
        <f>GETPIVOTDATA("Count of Weld Number",'10% PVT'!$A$3,"Joint Type","O-Let","Stamp Number",G82)</f>
        <v>#REF!</v>
      </c>
      <c r="AL82" s="8" t="e">
        <f>GETPIVOTDATA("Count of PT / MT Final",'10% PVT'!$A$3,"Joint Type","O-Let","Stamp Number",G82)</f>
        <v>#REF!</v>
      </c>
      <c r="AM82" s="78" t="e">
        <f t="shared" si="51"/>
        <v>#REF!</v>
      </c>
      <c r="AN82" s="87" t="e">
        <f>GETPIVOTDATA("Count of Weld Number",'20% PVT'!$A$3,"Joint Type","BW","Stamp Number",G82)</f>
        <v>#REF!</v>
      </c>
      <c r="AO82" s="8" t="e">
        <f>GETPIVOTDATA("Count of RT DATE",'20% PVT'!$A$3,"Joint Type","BW","Stamp Number",G82)</f>
        <v>#REF!</v>
      </c>
      <c r="AP82" s="8" t="e">
        <f>GETPIVOTDATA("Count of RT Rejected",'20% PVT'!$A$3,"Joint Type","BW","Stamp Number",G82)</f>
        <v>#REF!</v>
      </c>
      <c r="AQ82" s="4" t="e">
        <f t="shared" si="56"/>
        <v>#REF!</v>
      </c>
      <c r="AR82" s="8" t="e">
        <f>GETPIVOTDATA("Count of Brinnel Complete",'20% PVT'!$A$3,"Joint Type","BW","Stamp Number",G82)</f>
        <v>#REF!</v>
      </c>
      <c r="AS82" s="4" t="e">
        <f t="shared" si="19"/>
        <v>#REF!</v>
      </c>
      <c r="AT82" s="8" t="e">
        <f>GETPIVOTDATA("Count of Weld Number",'20% PVT'!$A$3,"Joint Type","SW","Stamp Number",G82)</f>
        <v>#REF!</v>
      </c>
      <c r="AU82" s="8" t="e">
        <f>GETPIVOTDATA("Count of RT DATE",'20% PVT'!$A$3,"Joint Type","SW","Stamp Number",G82)</f>
        <v>#REF!</v>
      </c>
      <c r="AV82" s="8" t="e">
        <f>GETPIVOTDATA("Count of RT Rejected",'20% PVT'!$A$3,"Joint Type","SW","Stamp Number",G82)</f>
        <v>#REF!</v>
      </c>
      <c r="AW82" s="4" t="e">
        <f t="shared" si="57"/>
        <v>#REF!</v>
      </c>
      <c r="AX82" s="8" t="e">
        <f>GETPIVOTDATA("Count of PT / MT Final",'20% PVT'!$A$3,"Joint Type","SW","Stamp Number",G82)</f>
        <v>#REF!</v>
      </c>
      <c r="AY82" s="4" t="e">
        <f t="shared" si="20"/>
        <v>#REF!</v>
      </c>
      <c r="AZ82" s="8" t="e">
        <f>GETPIVOTDATA("Count of Brinnel Complete",'20% PVT'!$A$3,"Joint Type","SW","Stamp Number",G82)</f>
        <v>#REF!</v>
      </c>
      <c r="BA82" s="4" t="e">
        <f t="shared" si="21"/>
        <v>#REF!</v>
      </c>
      <c r="BB82" s="8" t="e">
        <f>GETPIVOTDATA("Count of Weld Number",'20% PVT'!$A$3,"Joint Type","O-Let","Stamp Number",G82)</f>
        <v>#REF!</v>
      </c>
      <c r="BC82" s="8" t="e">
        <f>GETPIVOTDATA("Count of PT / MT Final",'20% PVT'!$A$3,"Joint Type","O-Let","Stamp Number",G82)</f>
        <v>#REF!</v>
      </c>
      <c r="BD82" s="4" t="e">
        <f t="shared" si="22"/>
        <v>#REF!</v>
      </c>
      <c r="BE82" s="8" t="e">
        <f>GETPIVOTDATA("Count of Weld Number",'20% PVT'!$A$3,"Joint Type","Fillet","Stamp Number",G82)</f>
        <v>#REF!</v>
      </c>
      <c r="BF82" s="8" t="e">
        <f>GETPIVOTDATA("Count of PT / MT Final",'20% PVT'!$A$3,"Joint Type","Fillet","Stamp Number",G82)</f>
        <v>#REF!</v>
      </c>
      <c r="BG82" s="78" t="e">
        <f t="shared" si="23"/>
        <v>#REF!</v>
      </c>
      <c r="BH82" s="87" t="e">
        <f>GETPIVOTDATA("Count of Weld Number",'25% PVT'!$A$3,"Joint Type","BW","Stamp Number",G82)</f>
        <v>#REF!</v>
      </c>
      <c r="BI82" s="8" t="e">
        <f>GETPIVOTDATA("Count of RT DATE",'25% PVT'!$A$3,"Joint Type","BW","Stamp Number",G82)</f>
        <v>#REF!</v>
      </c>
      <c r="BJ82" s="8" t="e">
        <f>GETPIVOTDATA("Count of RT Rejected",'25% PVT'!$A$3,"Joint Type","BW","Stamp Number",G82)</f>
        <v>#REF!</v>
      </c>
      <c r="BK82" s="11" t="e">
        <f t="shared" si="58"/>
        <v>#REF!</v>
      </c>
      <c r="BL82" s="8" t="e">
        <f>GETPIVOTDATA("Count of Brinnel Complete",'25% PVT'!$A$3,"Joint Type","BW","Stamp Number",G82)</f>
        <v>#REF!</v>
      </c>
      <c r="BM82" s="11" t="e">
        <f t="shared" si="41"/>
        <v>#REF!</v>
      </c>
      <c r="BN82" s="8" t="e">
        <f>GETPIVOTDATA("Count of Weld Number",'25% PVT'!$A$3,"Joint Type","SW","Stamp Number",G82)</f>
        <v>#REF!</v>
      </c>
      <c r="BO82" s="8" t="e">
        <f>GETPIVOTDATA("Count of RT DATE",'25% PVT'!$A$3,"Joint Type","SW","Stamp Number",G82)</f>
        <v>#REF!</v>
      </c>
      <c r="BP82" s="8" t="e">
        <f>GETPIVOTDATA("Count of RT Rejected",'25% PVT'!$A$3,"Joint Type","SW","Stamp Number",G82)</f>
        <v>#REF!</v>
      </c>
      <c r="BQ82" s="11" t="e">
        <f t="shared" si="59"/>
        <v>#REF!</v>
      </c>
      <c r="BR82" s="8" t="e">
        <f>GETPIVOTDATA("Count of PT / MT Final",'25% PVT'!$A$3,"Joint Type","SW","Stamp Number",G82)</f>
        <v>#REF!</v>
      </c>
      <c r="BS82" s="11" t="e">
        <f t="shared" si="47"/>
        <v>#REF!</v>
      </c>
      <c r="BT82" s="8" t="e">
        <f>GETPIVOTDATA("Count of Brinnel Complete",'25% PVT'!$A$3,"Joint Type","SW","Stamp Number",G82)</f>
        <v>#REF!</v>
      </c>
      <c r="BU82" s="11" t="e">
        <f t="shared" si="25"/>
        <v>#REF!</v>
      </c>
      <c r="BV82" s="8" t="e">
        <f>GETPIVOTDATA("Count of Weld Number",'25% PVT'!$A$3,"Joint Type","O-Let","Stamp Number",G82)</f>
        <v>#REF!</v>
      </c>
      <c r="BW82" s="8" t="e">
        <f>GETPIVOTDATA("Count of PT / MT Final",'25% PVT'!$A$3,"Joint Type","O-Let","Stamp Number",G82)</f>
        <v>#REF!</v>
      </c>
      <c r="BX82" s="11" t="e">
        <f t="shared" si="26"/>
        <v>#REF!</v>
      </c>
      <c r="BY82" s="8" t="e">
        <f>GETPIVOTDATA("Count of Weld Number",'25% PVT'!$A$3,"Joint Type","Fillet","Stamp Number",G82)</f>
        <v>#REF!</v>
      </c>
      <c r="BZ82" s="8" t="e">
        <f>GETPIVOTDATA("Count of PT / MT Final",'25% PVT'!$A$3,"Joint Type","Fillet","Stamp Number",G82)</f>
        <v>#REF!</v>
      </c>
      <c r="CA82" s="10" t="e">
        <f t="shared" si="27"/>
        <v>#REF!</v>
      </c>
      <c r="CB82" s="87" t="e">
        <f>GETPIVOTDATA("Count of Weld Number",'50% PVT'!$A$3,"Joint Type","BW","Stamp Number",G82)</f>
        <v>#REF!</v>
      </c>
      <c r="CC82" s="8" t="e">
        <f>GETPIVOTDATA("Count of RT DATE",'50% PVT'!$A$3,"Joint Type","BW","Stamp Number",G82)</f>
        <v>#REF!</v>
      </c>
      <c r="CD82" s="8" t="e">
        <f>GETPIVOTDATA("Count of RT Rejected",'50% PVT'!$A$3,"Joint Type","BW","Stamp Number",G82)</f>
        <v>#REF!</v>
      </c>
      <c r="CE82" s="11" t="e">
        <f t="shared" si="60"/>
        <v>#REF!</v>
      </c>
      <c r="CF82" s="8" t="e">
        <f>GETPIVOTDATA("Count of Brinnel Complete",'50% PVT'!$A$3,"Joint Type","BW","Stamp Number",G82)</f>
        <v>#REF!</v>
      </c>
      <c r="CG82" s="4" t="e">
        <f t="shared" si="28"/>
        <v>#REF!</v>
      </c>
      <c r="CH82" s="8" t="e">
        <f>GETPIVOTDATA("Count of Weld Number",'50% PVT'!$A$3,"Joint Type","SW","Stamp Number",G82)</f>
        <v>#REF!</v>
      </c>
      <c r="CI82" s="8" t="e">
        <f>GETPIVOTDATA("Count of RT DATE",'50% PVT'!$A$3,"Joint Type","SW","Stamp Number",G82)</f>
        <v>#REF!</v>
      </c>
      <c r="CJ82" s="8" t="e">
        <f>GETPIVOTDATA("Count of RT Rejected",'50% PVT'!$A$3,"Joint Type","SW","Stamp Number",G82)</f>
        <v>#REF!</v>
      </c>
      <c r="CK82" s="11" t="e">
        <f t="shared" si="61"/>
        <v>#REF!</v>
      </c>
      <c r="CL82" s="8" t="e">
        <f>GETPIVOTDATA("Count of PT / MT Final",'50% PVT'!$A$3,"Joint Type","SW","Stamp Number",G82)</f>
        <v>#REF!</v>
      </c>
      <c r="CM82" s="4" t="e">
        <f t="shared" si="29"/>
        <v>#REF!</v>
      </c>
      <c r="CN82" s="8" t="e">
        <f>GETPIVOTDATA("Count of Brinnel Complete",'50% PVT'!$A$3,"Joint Type","SW","Stamp Number",G82)</f>
        <v>#REF!</v>
      </c>
      <c r="CO82" s="4" t="e">
        <f t="shared" si="30"/>
        <v>#REF!</v>
      </c>
      <c r="CP82" s="8" t="e">
        <f>GETPIVOTDATA("Count of Weld Number",'50% PVT'!$A$3,"Joint Type","O-Let","Stamp Number",G82)</f>
        <v>#REF!</v>
      </c>
      <c r="CQ82" s="8" t="e">
        <f>GETPIVOTDATA("Count of PT / MT Final",'50% PVT'!$A$3,"Joint Type","O-Let","Stamp Number",G82)</f>
        <v>#REF!</v>
      </c>
      <c r="CR82" s="4" t="e">
        <f t="shared" si="31"/>
        <v>#REF!</v>
      </c>
      <c r="CS82" s="8" t="e">
        <f>GETPIVOTDATA("Count of Weld Number",'50% PVT'!$A$3,"Joint Type","Fillet","Stamp Number",G82)</f>
        <v>#REF!</v>
      </c>
      <c r="CT82" s="8" t="e">
        <f>GETPIVOTDATA("Count of PT / MT Final",'50% PVT'!$A$3,"Joint Type","Fillet","Stamp Number",G82)</f>
        <v>#REF!</v>
      </c>
      <c r="CU82" s="78" t="e">
        <f t="shared" si="32"/>
        <v>#REF!</v>
      </c>
      <c r="CV82" s="87" t="e">
        <f>GETPIVOTDATA("Count of Weld Number",'100% PVT'!$A$3,"Joint Type","BW","Stamp Number",G82)</f>
        <v>#REF!</v>
      </c>
      <c r="CW82" s="8" t="e">
        <f>GETPIVOTDATA("Count of RT DATE",'100% PVT'!$A$3,"Joint Type","BW","Stamp Number",G82)</f>
        <v>#REF!</v>
      </c>
      <c r="CX82" s="8" t="e">
        <f>GETPIVOTDATA("Count of RT Rejected",'100% PVT'!$A$3,"Joint Type","BW","Stamp Number",G82)</f>
        <v>#REF!</v>
      </c>
      <c r="CY82" s="11" t="e">
        <f t="shared" si="62"/>
        <v>#REF!</v>
      </c>
      <c r="CZ82" s="8" t="e">
        <f>GETPIVOTDATA("Count of Brinnel Complete",'100% PVT'!$A$3,"Joint Type","BW","Stamp Number",G82)</f>
        <v>#REF!</v>
      </c>
      <c r="DA82" s="11" t="e">
        <f t="shared" si="42"/>
        <v>#REF!</v>
      </c>
      <c r="DB82" s="8" t="e">
        <f>GETPIVOTDATA("Count of Weld Number",'100% PVT'!$A$3,"Joint Type","SW","Stamp Number",G82)</f>
        <v>#REF!</v>
      </c>
      <c r="DC82" s="8" t="e">
        <f>GETPIVOTDATA("Count of RT DATE",'100% PVT'!$A$3,"Joint Type","SW","Stamp Number",G82)</f>
        <v>#REF!</v>
      </c>
      <c r="DD82" s="8" t="e">
        <f>GETPIVOTDATA("Count of RT Rejected",'100% PVT'!$A$3,"Joint Type","SW","Stamp Number",G82)</f>
        <v>#REF!</v>
      </c>
      <c r="DE82" s="11" t="e">
        <f t="shared" si="63"/>
        <v>#REF!</v>
      </c>
      <c r="DF82" s="8" t="e">
        <f>GETPIVOTDATA("Count of PT / MT Final",'100% PVT'!$A$3,"Joint Type","SW","Stamp Number",G82)</f>
        <v>#REF!</v>
      </c>
      <c r="DG82" s="11" t="e">
        <f t="shared" si="43"/>
        <v>#REF!</v>
      </c>
      <c r="DH82" s="8" t="e">
        <f>GETPIVOTDATA("Count of Brinnel Complete",'100% PVT'!$A$3,"Joint Type","SW","Stamp Number",G82)</f>
        <v>#REF!</v>
      </c>
      <c r="DI82" s="11" t="e">
        <f t="shared" si="44"/>
        <v>#REF!</v>
      </c>
      <c r="DJ82" s="8" t="e">
        <f>GETPIVOTDATA("Count of Weld Number",'100% PVT'!$A$3,"Joint Type","O-Let","Stamp Number",G82)</f>
        <v>#REF!</v>
      </c>
      <c r="DK82" s="8" t="e">
        <f>GETPIVOTDATA("Count of PT / MT Final",'100% PVT'!$A$3,"Joint Type","O-Let","Stamp Number",G82)</f>
        <v>#REF!</v>
      </c>
      <c r="DL82" s="11" t="e">
        <f t="shared" si="45"/>
        <v>#REF!</v>
      </c>
      <c r="DM82" s="8" t="e">
        <f>GETPIVOTDATA("Count of Weld Number",'100% PVT'!$A$3,"Joint Type","Fillet","Stamp Number",G82)</f>
        <v>#REF!</v>
      </c>
      <c r="DN82" s="8" t="e">
        <f>GETPIVOTDATA("Count of PT / MT Final",'100% PVT'!$A$3,"Joint Type","Fillet","Stamp Number",G82)</f>
        <v>#REF!</v>
      </c>
      <c r="DO82" s="10" t="e">
        <f t="shared" si="46"/>
        <v>#REF!</v>
      </c>
      <c r="DP82" s="132"/>
      <c r="DQ82" s="132"/>
      <c r="DR82" s="132"/>
      <c r="DS82" s="132"/>
      <c r="DT82" s="132"/>
      <c r="DU82" s="132"/>
      <c r="DV82" s="132"/>
      <c r="DW82" s="132"/>
      <c r="DX82" s="132"/>
      <c r="DY82" s="132"/>
      <c r="DZ82" s="132"/>
      <c r="EA82" s="132"/>
      <c r="EB82" s="132"/>
      <c r="EC82" s="132"/>
      <c r="ED82" s="132"/>
      <c r="EE82" s="132"/>
      <c r="EF82" s="132"/>
      <c r="EG82" s="132"/>
      <c r="EH82" s="132"/>
      <c r="EI82" s="132"/>
      <c r="EJ82" s="132"/>
      <c r="EK82" s="132"/>
      <c r="EL82" s="132"/>
      <c r="EM82" s="132"/>
      <c r="EN82" s="132"/>
      <c r="EO82" s="132"/>
      <c r="EP82" s="132"/>
      <c r="EQ82" s="132"/>
    </row>
    <row r="83" spans="1:147" s="50" customFormat="1" ht="12.75" hidden="1" customHeight="1">
      <c r="A83" s="126"/>
      <c r="B83" s="3" t="s">
        <v>32</v>
      </c>
      <c r="C83" s="1"/>
      <c r="D83" s="1" t="str">
        <f>IF(F83=0,"Yes","No")</f>
        <v>Yes</v>
      </c>
      <c r="E83" s="1"/>
      <c r="F83" s="42">
        <f>'WELDER ROSTER'!H39</f>
        <v>0</v>
      </c>
      <c r="G83" s="99">
        <f>'WELDER ROSTER'!I39</f>
        <v>0</v>
      </c>
      <c r="H83" s="9" t="e">
        <f>GETPIVOTDATA("Count of Weld Number",'5% PVT'!$A$3,"Joint Type","BW","Stamp Number",G83)</f>
        <v>#REF!</v>
      </c>
      <c r="I83" s="8" t="e">
        <f>GETPIVOTDATA("Count of RT DATE",'5% PVT'!$A$4,"Joint Type","BW","Stamp Number",G83)</f>
        <v>#REF!</v>
      </c>
      <c r="J83" s="8" t="e">
        <f>GETPIVOTDATA("Count of RT Rejected",'5% PVT'!$A$4,"Joint Type","BW","Stamp Number",G83)</f>
        <v>#REF!</v>
      </c>
      <c r="K83" s="11" t="e">
        <f t="shared" si="52"/>
        <v>#REF!</v>
      </c>
      <c r="L83" s="8" t="e">
        <f>GETPIVOTDATA("Count of Weld Number",'5% PVT'!$A$3,"Joint Type","Fillet","Stamp Number",G83)</f>
        <v>#REF!</v>
      </c>
      <c r="M83" s="8" t="e">
        <f>GETPIVOTDATA("Count of PT / MT Final",'5% PVT'!$A$3,"Joint Type","Fillet","Stamp Number",G83)</f>
        <v>#REF!</v>
      </c>
      <c r="N83" s="11" t="e">
        <f t="shared" si="66"/>
        <v>#REF!</v>
      </c>
      <c r="O83" s="8" t="e">
        <f>GETPIVOTDATA("Count of Weld Number",'5% PVT'!$A$4,"Joint Type","SW","Stamp Number",G83)</f>
        <v>#REF!</v>
      </c>
      <c r="P83" s="8" t="e">
        <f>GETPIVOTDATA("Count of RT DATE",'5% PVT'!$A$4,"Joint Type","SW","Stamp Number",G83)</f>
        <v>#REF!</v>
      </c>
      <c r="Q83" s="8" t="e">
        <f>GETPIVOTDATA("Count of RT Rejected",'5% PVT'!$A$4,"Joint Type","O-Let","Stamp Number",G83)</f>
        <v>#REF!</v>
      </c>
      <c r="R83" s="11" t="e">
        <f t="shared" si="53"/>
        <v>#REF!</v>
      </c>
      <c r="S83" s="8" t="e">
        <f>GETPIVOTDATA("Count of PT / MT Final",'5% PVT'!$A$3,"Joint Type","SW","Stamp Number",G83)</f>
        <v>#REF!</v>
      </c>
      <c r="T83" s="11" t="e">
        <f t="shared" si="67"/>
        <v>#REF!</v>
      </c>
      <c r="U83" s="8" t="e">
        <f>GETPIVOTDATA("Count of Weld Number",'5% PVT'!$A$3,"Joint Type","O-Let","Stamp Number",G83)</f>
        <v>#REF!</v>
      </c>
      <c r="V83" s="8" t="e">
        <f>GETPIVOTDATA("Count of PT / MT Final",'5% PVT'!$A$3,"Joint Type","O-Let","Stamp Number",G83)</f>
        <v>#REF!</v>
      </c>
      <c r="W83" s="10" t="e">
        <f t="shared" si="68"/>
        <v>#REF!</v>
      </c>
      <c r="X83" s="87" t="e">
        <f>GETPIVOTDATA("Count of Weld Number",'10% PVT'!$A$3,"Joint Type","BW","Stamp Number",G83)</f>
        <v>#REF!</v>
      </c>
      <c r="Y83" s="8" t="e">
        <f>GETPIVOTDATA("Count of RT DATE",'10% PVT'!$A$3,"Joint Type","BW","Stamp Number",G83)</f>
        <v>#REF!</v>
      </c>
      <c r="Z83" s="8" t="e">
        <f>GETPIVOTDATA("Count of RT Rejected",'10% PVT'!$A$3,"Joint Type","BW","Stamp Number",G83)</f>
        <v>#REF!</v>
      </c>
      <c r="AA83" s="4" t="e">
        <f t="shared" si="54"/>
        <v>#REF!</v>
      </c>
      <c r="AB83" s="8" t="e">
        <f>GETPIVOTDATA("Count of Weld Number",'10% PVT'!$A$3,"Joint Type","Fillet","Stamp Number",G83)</f>
        <v>#REF!</v>
      </c>
      <c r="AC83" s="8" t="e">
        <f>GETPIVOTDATA("Count of PT / MT Final",'10% PVT'!$A$3,"Joint Type","Fillet","Stamp Number",G83)</f>
        <v>#REF!</v>
      </c>
      <c r="AD83" s="4" t="e">
        <f>AC83/AB83</f>
        <v>#REF!</v>
      </c>
      <c r="AE83" s="8" t="e">
        <f>GETPIVOTDATA("Count of Weld Number",'10% PVT'!$A$4,"Joint Type","SW","Stamp Number",G83)</f>
        <v>#REF!</v>
      </c>
      <c r="AF83" s="8" t="e">
        <f>GETPIVOTDATA("Count of RT DATE",'10% PVT'!$A$3,"Joint Type","SW","Stamp Number",G83)</f>
        <v>#REF!</v>
      </c>
      <c r="AG83" s="8" t="e">
        <f>GETPIVOTDATA("Count of RT Rejected",'10% PVT'!$A$3,"Joint Type","SW","Stamp Number",G83)</f>
        <v>#REF!</v>
      </c>
      <c r="AH83" s="4" t="e">
        <f t="shared" si="55"/>
        <v>#REF!</v>
      </c>
      <c r="AI83" s="8" t="e">
        <f>GETPIVOTDATA("Count of PT / MT Final",'10% PVT'!$A$3,"Joint Type","SW","Stamp Number",G83)</f>
        <v>#REF!</v>
      </c>
      <c r="AJ83" s="4" t="e">
        <f>AI83/AE83</f>
        <v>#REF!</v>
      </c>
      <c r="AK83" s="8" t="e">
        <f>GETPIVOTDATA("Count of Weld Number",'10% PVT'!$A$3,"Joint Type","O-Let","Stamp Number",G83)</f>
        <v>#REF!</v>
      </c>
      <c r="AL83" s="8" t="e">
        <f>GETPIVOTDATA("Count of PT / MT Final",'10% PVT'!$A$3,"Joint Type","O-Let","Stamp Number",G83)</f>
        <v>#REF!</v>
      </c>
      <c r="AM83" s="78" t="e">
        <f>AL83/AK83</f>
        <v>#REF!</v>
      </c>
      <c r="AN83" s="87" t="e">
        <f>GETPIVOTDATA("Count of Weld Number",'20% PVT'!$A$3,"Joint Type","BW","Stamp Number",G83)</f>
        <v>#REF!</v>
      </c>
      <c r="AO83" s="8" t="e">
        <f>GETPIVOTDATA("Count of RT DATE",'20% PVT'!$A$3,"Joint Type","BW","Stamp Number",G83)</f>
        <v>#REF!</v>
      </c>
      <c r="AP83" s="8" t="e">
        <f>GETPIVOTDATA("Count of RT Rejected",'20% PVT'!$A$3,"Joint Type","BW","Stamp Number",G83)</f>
        <v>#REF!</v>
      </c>
      <c r="AQ83" s="4" t="e">
        <f t="shared" si="56"/>
        <v>#REF!</v>
      </c>
      <c r="AR83" s="8" t="e">
        <f>GETPIVOTDATA("Count of Brinnel Complete",'20% PVT'!$A$3,"Joint Type","BW","Stamp Number",G83)</f>
        <v>#REF!</v>
      </c>
      <c r="AS83" s="4" t="e">
        <f>AR83/AN83</f>
        <v>#REF!</v>
      </c>
      <c r="AT83" s="8" t="e">
        <f>GETPIVOTDATA("Count of Weld Number",'20% PVT'!$A$3,"Joint Type","SW","Stamp Number",G83)</f>
        <v>#REF!</v>
      </c>
      <c r="AU83" s="8" t="e">
        <f>GETPIVOTDATA("Count of RT DATE",'20% PVT'!$A$3,"Joint Type","SW","Stamp Number",G83)</f>
        <v>#REF!</v>
      </c>
      <c r="AV83" s="8" t="e">
        <f>GETPIVOTDATA("Count of RT Rejected",'20% PVT'!$A$3,"Joint Type","SW","Stamp Number",G83)</f>
        <v>#REF!</v>
      </c>
      <c r="AW83" s="4" t="e">
        <f t="shared" si="57"/>
        <v>#REF!</v>
      </c>
      <c r="AX83" s="8" t="e">
        <f>GETPIVOTDATA("Count of PT / MT Final",'20% PVT'!$A$3,"Joint Type","SW","Stamp Number",G83)</f>
        <v>#REF!</v>
      </c>
      <c r="AY83" s="4" t="e">
        <f>AX83/AT83</f>
        <v>#REF!</v>
      </c>
      <c r="AZ83" s="8" t="e">
        <f>GETPIVOTDATA("Count of Brinnel Complete",'20% PVT'!$A$3,"Joint Type","SW","Stamp Number",G83)</f>
        <v>#REF!</v>
      </c>
      <c r="BA83" s="4" t="e">
        <f>AZ83/AT83</f>
        <v>#REF!</v>
      </c>
      <c r="BB83" s="8" t="e">
        <f>GETPIVOTDATA("Count of Weld Number",'20% PVT'!$A$3,"Joint Type","O-Let","Stamp Number",G83)</f>
        <v>#REF!</v>
      </c>
      <c r="BC83" s="8" t="e">
        <f>GETPIVOTDATA("Count of PT / MT Final",'20% PVT'!$A$3,"Joint Type","O-Let","Stamp Number",G83)</f>
        <v>#REF!</v>
      </c>
      <c r="BD83" s="4" t="e">
        <f>BC83/BB83</f>
        <v>#REF!</v>
      </c>
      <c r="BE83" s="8" t="e">
        <f>GETPIVOTDATA("Count of Weld Number",'20% PVT'!$A$3,"Joint Type","Fillet","Stamp Number",G83)</f>
        <v>#REF!</v>
      </c>
      <c r="BF83" s="8" t="e">
        <f>GETPIVOTDATA("Count of PT / MT Final",'20% PVT'!$A$3,"Joint Type","Fillet","Stamp Number",G83)</f>
        <v>#REF!</v>
      </c>
      <c r="BG83" s="78" t="e">
        <f>BF83/BE83</f>
        <v>#REF!</v>
      </c>
      <c r="BH83" s="87" t="e">
        <f>GETPIVOTDATA("Count of Weld Number",'25% PVT'!$A$3,"Joint Type","BW","Stamp Number",G83)</f>
        <v>#REF!</v>
      </c>
      <c r="BI83" s="8" t="e">
        <f>GETPIVOTDATA("Count of RT DATE",'25% PVT'!$A$3,"Joint Type","BW","Stamp Number",G83)</f>
        <v>#REF!</v>
      </c>
      <c r="BJ83" s="8" t="e">
        <f>GETPIVOTDATA("Count of RT Rejected",'25% PVT'!$A$3,"Joint Type","BW","Stamp Number",G83)</f>
        <v>#REF!</v>
      </c>
      <c r="BK83" s="11" t="e">
        <f t="shared" si="58"/>
        <v>#REF!</v>
      </c>
      <c r="BL83" s="8" t="e">
        <f>GETPIVOTDATA("Count of Brinnel Complete",'25% PVT'!$A$3,"Joint Type","BW","Stamp Number",G83)</f>
        <v>#REF!</v>
      </c>
      <c r="BM83" s="11" t="e">
        <f>BL83/BH83</f>
        <v>#REF!</v>
      </c>
      <c r="BN83" s="8" t="e">
        <f>GETPIVOTDATA("Count of Weld Number",'25% PVT'!$A$3,"Joint Type","SW","Stamp Number",G83)</f>
        <v>#REF!</v>
      </c>
      <c r="BO83" s="8" t="e">
        <f>GETPIVOTDATA("Count of RT DATE",'25% PVT'!$A$3,"Joint Type","SW","Stamp Number",G83)</f>
        <v>#REF!</v>
      </c>
      <c r="BP83" s="8" t="e">
        <f>GETPIVOTDATA("Count of RT Rejected",'25% PVT'!$A$3,"Joint Type","SW","Stamp Number",G83)</f>
        <v>#REF!</v>
      </c>
      <c r="BQ83" s="11" t="e">
        <f t="shared" si="59"/>
        <v>#REF!</v>
      </c>
      <c r="BR83" s="8" t="e">
        <f>GETPIVOTDATA("Count of PT / MT Final",'25% PVT'!$A$3,"Joint Type","SW","Stamp Number",G83)</f>
        <v>#REF!</v>
      </c>
      <c r="BS83" s="11" t="e">
        <f>BR83/BN83</f>
        <v>#REF!</v>
      </c>
      <c r="BT83" s="8" t="e">
        <f>GETPIVOTDATA("Count of Brinnel Complete",'25% PVT'!$A$3,"Joint Type","SW","Stamp Number",G83)</f>
        <v>#REF!</v>
      </c>
      <c r="BU83" s="11" t="e">
        <f>BT83/BN83</f>
        <v>#REF!</v>
      </c>
      <c r="BV83" s="8" t="e">
        <f>GETPIVOTDATA("Count of Weld Number",'25% PVT'!$A$3,"Joint Type","O-Let","Stamp Number",G83)</f>
        <v>#REF!</v>
      </c>
      <c r="BW83" s="8" t="e">
        <f>GETPIVOTDATA("Count of PT / MT Final",'25% PVT'!$A$3,"Joint Type","O-Let","Stamp Number",G83)</f>
        <v>#REF!</v>
      </c>
      <c r="BX83" s="11" t="e">
        <f>BW83/BV83</f>
        <v>#REF!</v>
      </c>
      <c r="BY83" s="8" t="e">
        <f>GETPIVOTDATA("Count of Weld Number",'25% PVT'!$A$3,"Joint Type","Fillet","Stamp Number",G83)</f>
        <v>#REF!</v>
      </c>
      <c r="BZ83" s="8" t="e">
        <f>GETPIVOTDATA("Count of PT / MT Final",'25% PVT'!$A$3,"Joint Type","Fillet","Stamp Number",G83)</f>
        <v>#REF!</v>
      </c>
      <c r="CA83" s="10" t="e">
        <f>BZ83/BY83</f>
        <v>#REF!</v>
      </c>
      <c r="CB83" s="87" t="e">
        <f>GETPIVOTDATA("Count of Weld Number",'50% PVT'!$A$3,"Joint Type","BW","Stamp Number",G83)</f>
        <v>#REF!</v>
      </c>
      <c r="CC83" s="8" t="e">
        <f>GETPIVOTDATA("Count of RT DATE",'50% PVT'!$A$3,"Joint Type","BW","Stamp Number",G83)</f>
        <v>#REF!</v>
      </c>
      <c r="CD83" s="8" t="e">
        <f>GETPIVOTDATA("Count of RT Rejected",'50% PVT'!$A$3,"Joint Type","BW","Stamp Number",G83)</f>
        <v>#REF!</v>
      </c>
      <c r="CE83" s="11" t="e">
        <f t="shared" si="60"/>
        <v>#REF!</v>
      </c>
      <c r="CF83" s="8" t="e">
        <f>GETPIVOTDATA("Count of Brinnel Complete",'50% PVT'!$A$3,"Joint Type","BW","Stamp Number",G83)</f>
        <v>#REF!</v>
      </c>
      <c r="CG83" s="4" t="e">
        <f>CF83/CB83</f>
        <v>#REF!</v>
      </c>
      <c r="CH83" s="8" t="e">
        <f>GETPIVOTDATA("Count of Weld Number",'50% PVT'!$A$3,"Joint Type","SW","Stamp Number",G83)</f>
        <v>#REF!</v>
      </c>
      <c r="CI83" s="8" t="e">
        <f>GETPIVOTDATA("Count of RT DATE",'50% PVT'!$A$3,"Joint Type","SW","Stamp Number",G83)</f>
        <v>#REF!</v>
      </c>
      <c r="CJ83" s="8" t="e">
        <f>GETPIVOTDATA("Count of RT Rejected",'50% PVT'!$A$3,"Joint Type","SW","Stamp Number",G83)</f>
        <v>#REF!</v>
      </c>
      <c r="CK83" s="11" t="e">
        <f t="shared" si="61"/>
        <v>#REF!</v>
      </c>
      <c r="CL83" s="8" t="e">
        <f>GETPIVOTDATA("Count of PT / MT Final",'50% PVT'!$A$3,"Joint Type","SW","Stamp Number",G83)</f>
        <v>#REF!</v>
      </c>
      <c r="CM83" s="4" t="e">
        <f>CL83/CH83</f>
        <v>#REF!</v>
      </c>
      <c r="CN83" s="8" t="e">
        <f>GETPIVOTDATA("Count of Brinnel Complete",'50% PVT'!$A$3,"Joint Type","SW","Stamp Number",G83)</f>
        <v>#REF!</v>
      </c>
      <c r="CO83" s="4" t="e">
        <f>CN83/CH83</f>
        <v>#REF!</v>
      </c>
      <c r="CP83" s="8" t="e">
        <f>GETPIVOTDATA("Count of Weld Number",'50% PVT'!$A$3,"Joint Type","O-Let","Stamp Number",G83)</f>
        <v>#REF!</v>
      </c>
      <c r="CQ83" s="8" t="e">
        <f>GETPIVOTDATA("Count of PT / MT Final",'50% PVT'!$A$3,"Joint Type","O-Let","Stamp Number",G83)</f>
        <v>#REF!</v>
      </c>
      <c r="CR83" s="4" t="e">
        <f>CQ83/CP83</f>
        <v>#REF!</v>
      </c>
      <c r="CS83" s="8" t="e">
        <f>GETPIVOTDATA("Count of Weld Number",'50% PVT'!$A$3,"Joint Type","Fillet","Stamp Number",G83)</f>
        <v>#REF!</v>
      </c>
      <c r="CT83" s="8" t="e">
        <f>GETPIVOTDATA("Count of PT / MT Final",'50% PVT'!$A$3,"Joint Type","Fillet","Stamp Number",G83)</f>
        <v>#REF!</v>
      </c>
      <c r="CU83" s="78" t="e">
        <f>CT83/CS83</f>
        <v>#REF!</v>
      </c>
      <c r="CV83" s="87" t="e">
        <f>GETPIVOTDATA("Count of Weld Number",'100% PVT'!$A$3,"Joint Type","BW","Stamp Number",G83)</f>
        <v>#REF!</v>
      </c>
      <c r="CW83" s="8" t="e">
        <f>GETPIVOTDATA("Count of RT DATE",'100% PVT'!$A$3,"Joint Type","BW","Stamp Number",G83)</f>
        <v>#REF!</v>
      </c>
      <c r="CX83" s="8" t="e">
        <f>GETPIVOTDATA("Count of RT Rejected",'100% PVT'!$A$3,"Joint Type","BW","Stamp Number",G83)</f>
        <v>#REF!</v>
      </c>
      <c r="CY83" s="11" t="e">
        <f t="shared" si="62"/>
        <v>#REF!</v>
      </c>
      <c r="CZ83" s="8" t="e">
        <f>GETPIVOTDATA("Count of Brinnel Complete",'100% PVT'!$A$3,"Joint Type","BW","Stamp Number",G83)</f>
        <v>#REF!</v>
      </c>
      <c r="DA83" s="11" t="e">
        <f>CZ83/CV83</f>
        <v>#REF!</v>
      </c>
      <c r="DB83" s="8" t="e">
        <f>GETPIVOTDATA("Count of Weld Number",'100% PVT'!$A$3,"Joint Type","SW","Stamp Number",G83)</f>
        <v>#REF!</v>
      </c>
      <c r="DC83" s="8" t="e">
        <f>GETPIVOTDATA("Count of RT DATE",'100% PVT'!$A$3,"Joint Type","SW","Stamp Number",G83)</f>
        <v>#REF!</v>
      </c>
      <c r="DD83" s="8" t="e">
        <f>GETPIVOTDATA("Count of RT Rejected",'100% PVT'!$A$3,"Joint Type","SW","Stamp Number",G83)</f>
        <v>#REF!</v>
      </c>
      <c r="DE83" s="11" t="e">
        <f t="shared" si="63"/>
        <v>#REF!</v>
      </c>
      <c r="DF83" s="8" t="e">
        <f>GETPIVOTDATA("Count of PT / MT Final",'100% PVT'!$A$3,"Joint Type","SW","Stamp Number",G83)</f>
        <v>#REF!</v>
      </c>
      <c r="DG83" s="11" t="e">
        <f>DF83/DB83</f>
        <v>#REF!</v>
      </c>
      <c r="DH83" s="8" t="e">
        <f>GETPIVOTDATA("Count of Brinnel Complete",'100% PVT'!$A$3,"Joint Type","SW","Stamp Number",G83)</f>
        <v>#REF!</v>
      </c>
      <c r="DI83" s="11" t="e">
        <f>DH83/DB83</f>
        <v>#REF!</v>
      </c>
      <c r="DJ83" s="8" t="e">
        <f>GETPIVOTDATA("Count of Weld Number",'100% PVT'!$A$3,"Joint Type","O-Let","Stamp Number",G83)</f>
        <v>#REF!</v>
      </c>
      <c r="DK83" s="8" t="e">
        <f>GETPIVOTDATA("Count of PT / MT Final",'100% PVT'!$A$3,"Joint Type","O-Let","Stamp Number",G83)</f>
        <v>#REF!</v>
      </c>
      <c r="DL83" s="11" t="e">
        <f>DK83/DJ83</f>
        <v>#REF!</v>
      </c>
      <c r="DM83" s="8" t="e">
        <f>GETPIVOTDATA("Count of Weld Number",'100% PVT'!$A$3,"Joint Type","Fillet","Stamp Number",G83)</f>
        <v>#REF!</v>
      </c>
      <c r="DN83" s="8" t="e">
        <f>GETPIVOTDATA("Count of PT / MT Final",'100% PVT'!$A$3,"Joint Type","Fillet","Stamp Number",G83)</f>
        <v>#REF!</v>
      </c>
      <c r="DO83" s="10" t="e">
        <f>DN83/DM83</f>
        <v>#REF!</v>
      </c>
      <c r="DP83" s="132"/>
      <c r="DQ83" s="132"/>
      <c r="DR83" s="132"/>
      <c r="DS83" s="132"/>
      <c r="DT83" s="132"/>
      <c r="DU83" s="132"/>
      <c r="DV83" s="132"/>
      <c r="DW83" s="132"/>
      <c r="DX83" s="132"/>
      <c r="DY83" s="132"/>
      <c r="DZ83" s="132"/>
      <c r="EA83" s="132"/>
      <c r="EB83" s="132"/>
      <c r="EC83" s="132"/>
      <c r="ED83" s="132"/>
      <c r="EE83" s="132"/>
      <c r="EF83" s="132"/>
      <c r="EG83" s="132"/>
      <c r="EH83" s="132"/>
      <c r="EI83" s="132"/>
      <c r="EJ83" s="132"/>
      <c r="EK83" s="132"/>
      <c r="EL83" s="132"/>
      <c r="EM83" s="132"/>
      <c r="EN83" s="132"/>
      <c r="EO83" s="132"/>
      <c r="EP83" s="132"/>
      <c r="EQ83" s="132"/>
    </row>
    <row r="84" spans="1:147" s="50" customFormat="1" ht="12.75" hidden="1" customHeight="1">
      <c r="A84" s="126"/>
      <c r="B84" s="3" t="s">
        <v>32</v>
      </c>
      <c r="C84" s="1"/>
      <c r="D84" s="1" t="str">
        <f t="shared" si="65"/>
        <v>Yes</v>
      </c>
      <c r="E84" s="1"/>
      <c r="F84" s="42">
        <f>'WELDER ROSTER'!H40</f>
        <v>0</v>
      </c>
      <c r="G84" s="99">
        <f>'WELDER ROSTER'!I40</f>
        <v>0</v>
      </c>
      <c r="H84" s="9" t="e">
        <f>GETPIVOTDATA("Count of Weld Number",'5% PVT'!$A$3,"Joint Type","BW","Stamp Number",G84)</f>
        <v>#REF!</v>
      </c>
      <c r="I84" s="8" t="e">
        <f>GETPIVOTDATA("Count of RT DATE",'5% PVT'!$A$4,"Joint Type","BW","Stamp Number",G84)</f>
        <v>#REF!</v>
      </c>
      <c r="J84" s="8" t="e">
        <f>GETPIVOTDATA("Count of RT Rejected",'5% PVT'!$A$4,"Joint Type","BW","Stamp Number",G84)</f>
        <v>#REF!</v>
      </c>
      <c r="K84" s="11" t="e">
        <f t="shared" si="52"/>
        <v>#REF!</v>
      </c>
      <c r="L84" s="8" t="e">
        <f>GETPIVOTDATA("Count of Weld Number",'5% PVT'!$A$3,"Joint Type","Fillet","Stamp Number",G84)</f>
        <v>#REF!</v>
      </c>
      <c r="M84" s="8" t="e">
        <f>GETPIVOTDATA("Count of PT / MT Final",'5% PVT'!$A$3,"Joint Type","Fillet","Stamp Number",G84)</f>
        <v>#REF!</v>
      </c>
      <c r="N84" s="11" t="e">
        <f t="shared" si="66"/>
        <v>#REF!</v>
      </c>
      <c r="O84" s="8" t="e">
        <f>GETPIVOTDATA("Count of Weld Number",'5% PVT'!$A$4,"Joint Type","SW","Stamp Number",G84)</f>
        <v>#REF!</v>
      </c>
      <c r="P84" s="8" t="e">
        <f>GETPIVOTDATA("Count of RT DATE",'5% PVT'!$A$4,"Joint Type","SW","Stamp Number",G84)</f>
        <v>#REF!</v>
      </c>
      <c r="Q84" s="8" t="e">
        <f>GETPIVOTDATA("Count of RT Rejected",'5% PVT'!$A$4,"Joint Type","O-Let","Stamp Number",G84)</f>
        <v>#REF!</v>
      </c>
      <c r="R84" s="11" t="e">
        <f t="shared" si="53"/>
        <v>#REF!</v>
      </c>
      <c r="S84" s="8" t="e">
        <f>GETPIVOTDATA("Count of PT / MT Final",'5% PVT'!$A$3,"Joint Type","SW","Stamp Number",G84)</f>
        <v>#REF!</v>
      </c>
      <c r="T84" s="11" t="e">
        <f t="shared" si="67"/>
        <v>#REF!</v>
      </c>
      <c r="U84" s="8" t="e">
        <f>GETPIVOTDATA("Count of Weld Number",'5% PVT'!$A$3,"Joint Type","O-Let","Stamp Number",G84)</f>
        <v>#REF!</v>
      </c>
      <c r="V84" s="8" t="e">
        <f>GETPIVOTDATA("Count of PT / MT Final",'5% PVT'!$A$3,"Joint Type","O-Let","Stamp Number",G84)</f>
        <v>#REF!</v>
      </c>
      <c r="W84" s="10" t="e">
        <f t="shared" si="68"/>
        <v>#REF!</v>
      </c>
      <c r="X84" s="87" t="e">
        <f>GETPIVOTDATA("Count of Weld Number",'10% PVT'!$A$3,"Joint Type","BW","Stamp Number",G84)</f>
        <v>#REF!</v>
      </c>
      <c r="Y84" s="8" t="e">
        <f>GETPIVOTDATA("Count of RT DATE",'10% PVT'!$A$3,"Joint Type","BW","Stamp Number",G84)</f>
        <v>#REF!</v>
      </c>
      <c r="Z84" s="8" t="e">
        <f>GETPIVOTDATA("Count of RT Rejected",'10% PVT'!$A$3,"Joint Type","BW","Stamp Number",G84)</f>
        <v>#REF!</v>
      </c>
      <c r="AA84" s="4" t="e">
        <f t="shared" si="54"/>
        <v>#REF!</v>
      </c>
      <c r="AB84" s="8" t="e">
        <f>GETPIVOTDATA("Count of Weld Number",'10% PVT'!$A$3,"Joint Type","Fillet","Stamp Number",G84)</f>
        <v>#REF!</v>
      </c>
      <c r="AC84" s="8" t="e">
        <f>GETPIVOTDATA("Count of PT / MT Final",'10% PVT'!$A$3,"Joint Type","Fillet","Stamp Number",G84)</f>
        <v>#REF!</v>
      </c>
      <c r="AD84" s="4" t="e">
        <f t="shared" si="49"/>
        <v>#REF!</v>
      </c>
      <c r="AE84" s="8" t="e">
        <f>GETPIVOTDATA("Count of Weld Number",'10% PVT'!$A$4,"Joint Type","SW","Stamp Number",G84)</f>
        <v>#REF!</v>
      </c>
      <c r="AF84" s="8" t="e">
        <f>GETPIVOTDATA("Count of RT DATE",'10% PVT'!$A$3,"Joint Type","SW","Stamp Number",G84)</f>
        <v>#REF!</v>
      </c>
      <c r="AG84" s="8" t="e">
        <f>GETPIVOTDATA("Count of RT Rejected",'10% PVT'!$A$3,"Joint Type","SW","Stamp Number",G84)</f>
        <v>#REF!</v>
      </c>
      <c r="AH84" s="4" t="e">
        <f t="shared" si="55"/>
        <v>#REF!</v>
      </c>
      <c r="AI84" s="8" t="e">
        <f>GETPIVOTDATA("Count of PT / MT Final",'10% PVT'!$A$3,"Joint Type","SW","Stamp Number",G84)</f>
        <v>#REF!</v>
      </c>
      <c r="AJ84" s="4" t="e">
        <f t="shared" si="50"/>
        <v>#REF!</v>
      </c>
      <c r="AK84" s="8" t="e">
        <f>GETPIVOTDATA("Count of Weld Number",'10% PVT'!$A$3,"Joint Type","O-Let","Stamp Number",G84)</f>
        <v>#REF!</v>
      </c>
      <c r="AL84" s="8" t="e">
        <f>GETPIVOTDATA("Count of PT / MT Final",'10% PVT'!$A$3,"Joint Type","O-Let","Stamp Number",G84)</f>
        <v>#REF!</v>
      </c>
      <c r="AM84" s="78" t="e">
        <f t="shared" si="51"/>
        <v>#REF!</v>
      </c>
      <c r="AN84" s="87" t="e">
        <f>GETPIVOTDATA("Count of Weld Number",'20% PVT'!$A$3,"Joint Type","BW","Stamp Number",G84)</f>
        <v>#REF!</v>
      </c>
      <c r="AO84" s="8" t="e">
        <f>GETPIVOTDATA("Count of RT DATE",'20% PVT'!$A$3,"Joint Type","BW","Stamp Number",G84)</f>
        <v>#REF!</v>
      </c>
      <c r="AP84" s="8" t="e">
        <f>GETPIVOTDATA("Count of RT Rejected",'20% PVT'!$A$3,"Joint Type","BW","Stamp Number",G84)</f>
        <v>#REF!</v>
      </c>
      <c r="AQ84" s="4" t="e">
        <f t="shared" si="56"/>
        <v>#REF!</v>
      </c>
      <c r="AR84" s="8" t="e">
        <f>GETPIVOTDATA("Count of Brinnel Complete",'20% PVT'!$A$3,"Joint Type","BW","Stamp Number",G84)</f>
        <v>#REF!</v>
      </c>
      <c r="AS84" s="4" t="e">
        <f t="shared" si="19"/>
        <v>#REF!</v>
      </c>
      <c r="AT84" s="8" t="e">
        <f>GETPIVOTDATA("Count of Weld Number",'20% PVT'!$A$3,"Joint Type","SW","Stamp Number",G84)</f>
        <v>#REF!</v>
      </c>
      <c r="AU84" s="8" t="e">
        <f>GETPIVOTDATA("Count of RT DATE",'20% PVT'!$A$3,"Joint Type","SW","Stamp Number",G84)</f>
        <v>#REF!</v>
      </c>
      <c r="AV84" s="8" t="e">
        <f>GETPIVOTDATA("Count of RT Rejected",'20% PVT'!$A$3,"Joint Type","SW","Stamp Number",G84)</f>
        <v>#REF!</v>
      </c>
      <c r="AW84" s="4" t="e">
        <f t="shared" si="57"/>
        <v>#REF!</v>
      </c>
      <c r="AX84" s="8" t="e">
        <f>GETPIVOTDATA("Count of PT / MT Final",'20% PVT'!$A$3,"Joint Type","SW","Stamp Number",G84)</f>
        <v>#REF!</v>
      </c>
      <c r="AY84" s="4" t="e">
        <f t="shared" si="20"/>
        <v>#REF!</v>
      </c>
      <c r="AZ84" s="8" t="e">
        <f>GETPIVOTDATA("Count of Brinnel Complete",'20% PVT'!$A$3,"Joint Type","SW","Stamp Number",G84)</f>
        <v>#REF!</v>
      </c>
      <c r="BA84" s="4" t="e">
        <f t="shared" si="21"/>
        <v>#REF!</v>
      </c>
      <c r="BB84" s="8" t="e">
        <f>GETPIVOTDATA("Count of Weld Number",'20% PVT'!$A$3,"Joint Type","O-Let","Stamp Number",G84)</f>
        <v>#REF!</v>
      </c>
      <c r="BC84" s="8" t="e">
        <f>GETPIVOTDATA("Count of PT / MT Final",'20% PVT'!$A$3,"Joint Type","O-Let","Stamp Number",G84)</f>
        <v>#REF!</v>
      </c>
      <c r="BD84" s="4" t="e">
        <f t="shared" si="22"/>
        <v>#REF!</v>
      </c>
      <c r="BE84" s="8" t="e">
        <f>GETPIVOTDATA("Count of Weld Number",'20% PVT'!$A$3,"Joint Type","Fillet","Stamp Number",G84)</f>
        <v>#REF!</v>
      </c>
      <c r="BF84" s="8" t="e">
        <f>GETPIVOTDATA("Count of PT / MT Final",'20% PVT'!$A$3,"Joint Type","Fillet","Stamp Number",G84)</f>
        <v>#REF!</v>
      </c>
      <c r="BG84" s="78" t="e">
        <f t="shared" si="23"/>
        <v>#REF!</v>
      </c>
      <c r="BH84" s="87" t="e">
        <f>GETPIVOTDATA("Count of Weld Number",'25% PVT'!$A$3,"Joint Type","BW","Stamp Number",G84)</f>
        <v>#REF!</v>
      </c>
      <c r="BI84" s="8" t="e">
        <f>GETPIVOTDATA("Count of RT DATE",'25% PVT'!$A$3,"Joint Type","BW","Stamp Number",G84)</f>
        <v>#REF!</v>
      </c>
      <c r="BJ84" s="8" t="e">
        <f>GETPIVOTDATA("Count of RT Rejected",'25% PVT'!$A$3,"Joint Type","BW","Stamp Number",G84)</f>
        <v>#REF!</v>
      </c>
      <c r="BK84" s="11" t="e">
        <f t="shared" si="58"/>
        <v>#REF!</v>
      </c>
      <c r="BL84" s="8" t="e">
        <f>GETPIVOTDATA("Count of Brinnel Complete",'25% PVT'!$A$3,"Joint Type","BW","Stamp Number",G84)</f>
        <v>#REF!</v>
      </c>
      <c r="BM84" s="11" t="e">
        <f t="shared" si="41"/>
        <v>#REF!</v>
      </c>
      <c r="BN84" s="8" t="e">
        <f>GETPIVOTDATA("Count of Weld Number",'25% PVT'!$A$3,"Joint Type","SW","Stamp Number",G84)</f>
        <v>#REF!</v>
      </c>
      <c r="BO84" s="8" t="e">
        <f>GETPIVOTDATA("Count of RT DATE",'25% PVT'!$A$3,"Joint Type","SW","Stamp Number",G84)</f>
        <v>#REF!</v>
      </c>
      <c r="BP84" s="8" t="e">
        <f>GETPIVOTDATA("Count of RT Rejected",'25% PVT'!$A$3,"Joint Type","SW","Stamp Number",G84)</f>
        <v>#REF!</v>
      </c>
      <c r="BQ84" s="11" t="e">
        <f t="shared" si="59"/>
        <v>#REF!</v>
      </c>
      <c r="BR84" s="8" t="e">
        <f>GETPIVOTDATA("Count of PT / MT Final",'25% PVT'!$A$3,"Joint Type","SW","Stamp Number",G84)</f>
        <v>#REF!</v>
      </c>
      <c r="BS84" s="11" t="e">
        <f t="shared" si="47"/>
        <v>#REF!</v>
      </c>
      <c r="BT84" s="8" t="e">
        <f>GETPIVOTDATA("Count of Brinnel Complete",'25% PVT'!$A$3,"Joint Type","SW","Stamp Number",G84)</f>
        <v>#REF!</v>
      </c>
      <c r="BU84" s="11" t="e">
        <f t="shared" si="25"/>
        <v>#REF!</v>
      </c>
      <c r="BV84" s="8" t="e">
        <f>GETPIVOTDATA("Count of Weld Number",'25% PVT'!$A$3,"Joint Type","O-Let","Stamp Number",G84)</f>
        <v>#REF!</v>
      </c>
      <c r="BW84" s="8" t="e">
        <f>GETPIVOTDATA("Count of PT / MT Final",'25% PVT'!$A$3,"Joint Type","O-Let","Stamp Number",G84)</f>
        <v>#REF!</v>
      </c>
      <c r="BX84" s="11" t="e">
        <f t="shared" si="26"/>
        <v>#REF!</v>
      </c>
      <c r="BY84" s="8" t="e">
        <f>GETPIVOTDATA("Count of Weld Number",'25% PVT'!$A$3,"Joint Type","Fillet","Stamp Number",G84)</f>
        <v>#REF!</v>
      </c>
      <c r="BZ84" s="8" t="e">
        <f>GETPIVOTDATA("Count of PT / MT Final",'25% PVT'!$A$3,"Joint Type","Fillet","Stamp Number",G84)</f>
        <v>#REF!</v>
      </c>
      <c r="CA84" s="10" t="e">
        <f t="shared" si="27"/>
        <v>#REF!</v>
      </c>
      <c r="CB84" s="87" t="e">
        <f>GETPIVOTDATA("Count of Weld Number",'50% PVT'!$A$3,"Joint Type","BW","Stamp Number",G84)</f>
        <v>#REF!</v>
      </c>
      <c r="CC84" s="8" t="e">
        <f>GETPIVOTDATA("Count of RT DATE",'50% PVT'!$A$3,"Joint Type","BW","Stamp Number",G84)</f>
        <v>#REF!</v>
      </c>
      <c r="CD84" s="8" t="e">
        <f>GETPIVOTDATA("Count of RT Rejected",'50% PVT'!$A$3,"Joint Type","BW","Stamp Number",G84)</f>
        <v>#REF!</v>
      </c>
      <c r="CE84" s="11" t="e">
        <f t="shared" si="60"/>
        <v>#REF!</v>
      </c>
      <c r="CF84" s="8" t="e">
        <f>GETPIVOTDATA("Count of Brinnel Complete",'50% PVT'!$A$3,"Joint Type","BW","Stamp Number",G84)</f>
        <v>#REF!</v>
      </c>
      <c r="CG84" s="4" t="e">
        <f t="shared" si="28"/>
        <v>#REF!</v>
      </c>
      <c r="CH84" s="8" t="e">
        <f>GETPIVOTDATA("Count of Weld Number",'50% PVT'!$A$3,"Joint Type","SW","Stamp Number",G84)</f>
        <v>#REF!</v>
      </c>
      <c r="CI84" s="8" t="e">
        <f>GETPIVOTDATA("Count of RT DATE",'50% PVT'!$A$3,"Joint Type","SW","Stamp Number",G84)</f>
        <v>#REF!</v>
      </c>
      <c r="CJ84" s="8" t="e">
        <f>GETPIVOTDATA("Count of RT Rejected",'50% PVT'!$A$3,"Joint Type","SW","Stamp Number",G84)</f>
        <v>#REF!</v>
      </c>
      <c r="CK84" s="11" t="e">
        <f t="shared" si="61"/>
        <v>#REF!</v>
      </c>
      <c r="CL84" s="8" t="e">
        <f>GETPIVOTDATA("Count of PT / MT Final",'50% PVT'!$A$3,"Joint Type","SW","Stamp Number",G84)</f>
        <v>#REF!</v>
      </c>
      <c r="CM84" s="4" t="e">
        <f t="shared" si="29"/>
        <v>#REF!</v>
      </c>
      <c r="CN84" s="8" t="e">
        <f>GETPIVOTDATA("Count of Brinnel Complete",'50% PVT'!$A$3,"Joint Type","SW","Stamp Number",G84)</f>
        <v>#REF!</v>
      </c>
      <c r="CO84" s="4" t="e">
        <f t="shared" si="30"/>
        <v>#REF!</v>
      </c>
      <c r="CP84" s="8" t="e">
        <f>GETPIVOTDATA("Count of Weld Number",'50% PVT'!$A$3,"Joint Type","O-Let","Stamp Number",G84)</f>
        <v>#REF!</v>
      </c>
      <c r="CQ84" s="8" t="e">
        <f>GETPIVOTDATA("Count of PT / MT Final",'50% PVT'!$A$3,"Joint Type","O-Let","Stamp Number",G84)</f>
        <v>#REF!</v>
      </c>
      <c r="CR84" s="4" t="e">
        <f t="shared" si="31"/>
        <v>#REF!</v>
      </c>
      <c r="CS84" s="8" t="e">
        <f>GETPIVOTDATA("Count of Weld Number",'50% PVT'!$A$3,"Joint Type","Fillet","Stamp Number",G84)</f>
        <v>#REF!</v>
      </c>
      <c r="CT84" s="8" t="e">
        <f>GETPIVOTDATA("Count of PT / MT Final",'50% PVT'!$A$3,"Joint Type","Fillet","Stamp Number",G84)</f>
        <v>#REF!</v>
      </c>
      <c r="CU84" s="78" t="e">
        <f t="shared" si="32"/>
        <v>#REF!</v>
      </c>
      <c r="CV84" s="87" t="e">
        <f>GETPIVOTDATA("Count of Weld Number",'100% PVT'!$A$3,"Joint Type","BW","Stamp Number",G84)</f>
        <v>#REF!</v>
      </c>
      <c r="CW84" s="8" t="e">
        <f>GETPIVOTDATA("Count of RT DATE",'100% PVT'!$A$3,"Joint Type","BW","Stamp Number",G84)</f>
        <v>#REF!</v>
      </c>
      <c r="CX84" s="8" t="e">
        <f>GETPIVOTDATA("Count of RT Rejected",'100% PVT'!$A$3,"Joint Type","BW","Stamp Number",G84)</f>
        <v>#REF!</v>
      </c>
      <c r="CY84" s="11" t="e">
        <f t="shared" si="62"/>
        <v>#REF!</v>
      </c>
      <c r="CZ84" s="8" t="e">
        <f>GETPIVOTDATA("Count of Brinnel Complete",'100% PVT'!$A$3,"Joint Type","BW","Stamp Number",G84)</f>
        <v>#REF!</v>
      </c>
      <c r="DA84" s="11" t="e">
        <f t="shared" si="42"/>
        <v>#REF!</v>
      </c>
      <c r="DB84" s="8" t="e">
        <f>GETPIVOTDATA("Count of Weld Number",'100% PVT'!$A$3,"Joint Type","SW","Stamp Number",G84)</f>
        <v>#REF!</v>
      </c>
      <c r="DC84" s="8" t="e">
        <f>GETPIVOTDATA("Count of RT DATE",'100% PVT'!$A$3,"Joint Type","SW","Stamp Number",G84)</f>
        <v>#REF!</v>
      </c>
      <c r="DD84" s="8" t="e">
        <f>GETPIVOTDATA("Count of RT Rejected",'100% PVT'!$A$3,"Joint Type","SW","Stamp Number",G84)</f>
        <v>#REF!</v>
      </c>
      <c r="DE84" s="11" t="e">
        <f t="shared" si="63"/>
        <v>#REF!</v>
      </c>
      <c r="DF84" s="8" t="e">
        <f>GETPIVOTDATA("Count of PT / MT Final",'100% PVT'!$A$3,"Joint Type","SW","Stamp Number",G84)</f>
        <v>#REF!</v>
      </c>
      <c r="DG84" s="11" t="e">
        <f t="shared" si="43"/>
        <v>#REF!</v>
      </c>
      <c r="DH84" s="8" t="e">
        <f>GETPIVOTDATA("Count of Brinnel Complete",'100% PVT'!$A$3,"Joint Type","SW","Stamp Number",G84)</f>
        <v>#REF!</v>
      </c>
      <c r="DI84" s="11" t="e">
        <f t="shared" si="44"/>
        <v>#REF!</v>
      </c>
      <c r="DJ84" s="8" t="e">
        <f>GETPIVOTDATA("Count of Weld Number",'100% PVT'!$A$3,"Joint Type","O-Let","Stamp Number",G84)</f>
        <v>#REF!</v>
      </c>
      <c r="DK84" s="8" t="e">
        <f>GETPIVOTDATA("Count of PT / MT Final",'100% PVT'!$A$3,"Joint Type","O-Let","Stamp Number",G84)</f>
        <v>#REF!</v>
      </c>
      <c r="DL84" s="11" t="e">
        <f t="shared" si="45"/>
        <v>#REF!</v>
      </c>
      <c r="DM84" s="8" t="e">
        <f>GETPIVOTDATA("Count of Weld Number",'100% PVT'!$A$3,"Joint Type","Fillet","Stamp Number",G84)</f>
        <v>#REF!</v>
      </c>
      <c r="DN84" s="8" t="e">
        <f>GETPIVOTDATA("Count of PT / MT Final",'100% PVT'!$A$3,"Joint Type","Fillet","Stamp Number",G84)</f>
        <v>#REF!</v>
      </c>
      <c r="DO84" s="10" t="e">
        <f t="shared" si="46"/>
        <v>#REF!</v>
      </c>
      <c r="DP84" s="132"/>
      <c r="DQ84" s="132"/>
      <c r="DR84" s="132"/>
      <c r="DS84" s="132"/>
      <c r="DT84" s="132"/>
      <c r="DU84" s="132"/>
      <c r="DV84" s="132"/>
      <c r="DW84" s="132"/>
      <c r="DX84" s="132"/>
      <c r="DY84" s="132"/>
      <c r="DZ84" s="132"/>
      <c r="EA84" s="132"/>
      <c r="EB84" s="132"/>
      <c r="EC84" s="132"/>
      <c r="ED84" s="132"/>
      <c r="EE84" s="132"/>
      <c r="EF84" s="132"/>
      <c r="EG84" s="132"/>
      <c r="EH84" s="132"/>
      <c r="EI84" s="132"/>
      <c r="EJ84" s="132"/>
      <c r="EK84" s="132"/>
      <c r="EL84" s="132"/>
      <c r="EM84" s="132"/>
      <c r="EN84" s="132"/>
      <c r="EO84" s="132"/>
      <c r="EP84" s="132"/>
      <c r="EQ84" s="132"/>
    </row>
    <row r="85" spans="1:147" s="50" customFormat="1" ht="12.75" hidden="1" customHeight="1">
      <c r="A85" s="126"/>
      <c r="B85" s="3" t="s">
        <v>32</v>
      </c>
      <c r="C85" s="1"/>
      <c r="D85" s="1" t="str">
        <f>IF(F85=0,"Yes","No")</f>
        <v>Yes</v>
      </c>
      <c r="E85" s="1"/>
      <c r="F85" s="42">
        <f>'WELDER ROSTER'!H41</f>
        <v>0</v>
      </c>
      <c r="G85" s="99">
        <f>'WELDER ROSTER'!I41</f>
        <v>0</v>
      </c>
      <c r="H85" s="9" t="e">
        <f>GETPIVOTDATA("Count of Weld Number",'5% PVT'!$A$3,"Joint Type","BW","Stamp Number",G85)</f>
        <v>#REF!</v>
      </c>
      <c r="I85" s="8" t="e">
        <f>GETPIVOTDATA("Count of RT DATE",'5% PVT'!$A$4,"Joint Type","BW","Stamp Number",G85)</f>
        <v>#REF!</v>
      </c>
      <c r="J85" s="8" t="e">
        <f>GETPIVOTDATA("Count of RT Rejected",'5% PVT'!$A$4,"Joint Type","BW","Stamp Number",G85)</f>
        <v>#REF!</v>
      </c>
      <c r="K85" s="11" t="e">
        <f t="shared" si="52"/>
        <v>#REF!</v>
      </c>
      <c r="L85" s="8" t="e">
        <f>GETPIVOTDATA("Count of Weld Number",'5% PVT'!$A$3,"Joint Type","Fillet","Stamp Number",G85)</f>
        <v>#REF!</v>
      </c>
      <c r="M85" s="8" t="e">
        <f>GETPIVOTDATA("Count of PT / MT Final",'5% PVT'!$A$3,"Joint Type","Fillet","Stamp Number",G85)</f>
        <v>#REF!</v>
      </c>
      <c r="N85" s="11" t="e">
        <f t="shared" si="66"/>
        <v>#REF!</v>
      </c>
      <c r="O85" s="8" t="e">
        <f>GETPIVOTDATA("Count of Weld Number",'5% PVT'!$A$4,"Joint Type","SW","Stamp Number",G85)</f>
        <v>#REF!</v>
      </c>
      <c r="P85" s="8" t="e">
        <f>GETPIVOTDATA("Count of RT DATE",'5% PVT'!$A$4,"Joint Type","SW","Stamp Number",G85)</f>
        <v>#REF!</v>
      </c>
      <c r="Q85" s="8" t="e">
        <f>GETPIVOTDATA("Count of RT Rejected",'5% PVT'!$A$4,"Joint Type","O-Let","Stamp Number",G85)</f>
        <v>#REF!</v>
      </c>
      <c r="R85" s="11" t="e">
        <f t="shared" si="53"/>
        <v>#REF!</v>
      </c>
      <c r="S85" s="8" t="e">
        <f>GETPIVOTDATA("Count of PT / MT Final",'5% PVT'!$A$3,"Joint Type","SW","Stamp Number",G85)</f>
        <v>#REF!</v>
      </c>
      <c r="T85" s="11" t="e">
        <f t="shared" si="67"/>
        <v>#REF!</v>
      </c>
      <c r="U85" s="8" t="e">
        <f>GETPIVOTDATA("Count of Weld Number",'5% PVT'!$A$3,"Joint Type","O-Let","Stamp Number",G85)</f>
        <v>#REF!</v>
      </c>
      <c r="V85" s="8" t="e">
        <f>GETPIVOTDATA("Count of PT / MT Final",'5% PVT'!$A$3,"Joint Type","O-Let","Stamp Number",G85)</f>
        <v>#REF!</v>
      </c>
      <c r="W85" s="10" t="e">
        <f t="shared" si="68"/>
        <v>#REF!</v>
      </c>
      <c r="X85" s="87" t="e">
        <f>GETPIVOTDATA("Count of Weld Number",'10% PVT'!$A$3,"Joint Type","BW","Stamp Number",G85)</f>
        <v>#REF!</v>
      </c>
      <c r="Y85" s="8" t="e">
        <f>GETPIVOTDATA("Count of RT DATE",'10% PVT'!$A$3,"Joint Type","BW","Stamp Number",G85)</f>
        <v>#REF!</v>
      </c>
      <c r="Z85" s="8" t="e">
        <f>GETPIVOTDATA("Count of RT Rejected",'10% PVT'!$A$3,"Joint Type","BW","Stamp Number",G85)</f>
        <v>#REF!</v>
      </c>
      <c r="AA85" s="4" t="e">
        <f t="shared" si="54"/>
        <v>#REF!</v>
      </c>
      <c r="AB85" s="8" t="e">
        <f>GETPIVOTDATA("Count of Weld Number",'10% PVT'!$A$3,"Joint Type","Fillet","Stamp Number",G85)</f>
        <v>#REF!</v>
      </c>
      <c r="AC85" s="8" t="e">
        <f>GETPIVOTDATA("Count of PT / MT Final",'10% PVT'!$A$3,"Joint Type","Fillet","Stamp Number",G85)</f>
        <v>#REF!</v>
      </c>
      <c r="AD85" s="4" t="e">
        <f>AC85/AB85</f>
        <v>#REF!</v>
      </c>
      <c r="AE85" s="8" t="e">
        <f>GETPIVOTDATA("Count of Weld Number",'10% PVT'!$A$4,"Joint Type","SW","Stamp Number",G85)</f>
        <v>#REF!</v>
      </c>
      <c r="AF85" s="8" t="e">
        <f>GETPIVOTDATA("Count of RT DATE",'10% PVT'!$A$3,"Joint Type","SW","Stamp Number",G85)</f>
        <v>#REF!</v>
      </c>
      <c r="AG85" s="8" t="e">
        <f>GETPIVOTDATA("Count of RT Rejected",'10% PVT'!$A$3,"Joint Type","SW","Stamp Number",G85)</f>
        <v>#REF!</v>
      </c>
      <c r="AH85" s="4" t="e">
        <f t="shared" si="55"/>
        <v>#REF!</v>
      </c>
      <c r="AI85" s="8" t="e">
        <f>GETPIVOTDATA("Count of PT / MT Final",'10% PVT'!$A$3,"Joint Type","SW","Stamp Number",G85)</f>
        <v>#REF!</v>
      </c>
      <c r="AJ85" s="4" t="e">
        <f>AI85/AE85</f>
        <v>#REF!</v>
      </c>
      <c r="AK85" s="8" t="e">
        <f>GETPIVOTDATA("Count of Weld Number",'10% PVT'!$A$3,"Joint Type","O-Let","Stamp Number",G85)</f>
        <v>#REF!</v>
      </c>
      <c r="AL85" s="8" t="e">
        <f>GETPIVOTDATA("Count of PT / MT Final",'10% PVT'!$A$3,"Joint Type","O-Let","Stamp Number",G85)</f>
        <v>#REF!</v>
      </c>
      <c r="AM85" s="78" t="e">
        <f>AL85/AK85</f>
        <v>#REF!</v>
      </c>
      <c r="AN85" s="87" t="e">
        <f>GETPIVOTDATA("Count of Weld Number",'20% PVT'!$A$3,"Joint Type","BW","Stamp Number",G85)</f>
        <v>#REF!</v>
      </c>
      <c r="AO85" s="8" t="e">
        <f>GETPIVOTDATA("Count of RT DATE",'20% PVT'!$A$3,"Joint Type","BW","Stamp Number",G85)</f>
        <v>#REF!</v>
      </c>
      <c r="AP85" s="8" t="e">
        <f>GETPIVOTDATA("Count of RT Rejected",'20% PVT'!$A$3,"Joint Type","BW","Stamp Number",G85)</f>
        <v>#REF!</v>
      </c>
      <c r="AQ85" s="4" t="e">
        <f t="shared" si="56"/>
        <v>#REF!</v>
      </c>
      <c r="AR85" s="8" t="e">
        <f>GETPIVOTDATA("Count of Brinnel Complete",'20% PVT'!$A$3,"Joint Type","BW","Stamp Number",G85)</f>
        <v>#REF!</v>
      </c>
      <c r="AS85" s="4" t="e">
        <f>AR85/AN85</f>
        <v>#REF!</v>
      </c>
      <c r="AT85" s="8" t="e">
        <f>GETPIVOTDATA("Count of Weld Number",'20% PVT'!$A$3,"Joint Type","SW","Stamp Number",G85)</f>
        <v>#REF!</v>
      </c>
      <c r="AU85" s="8" t="e">
        <f>GETPIVOTDATA("Count of RT DATE",'20% PVT'!$A$3,"Joint Type","SW","Stamp Number",G85)</f>
        <v>#REF!</v>
      </c>
      <c r="AV85" s="8" t="e">
        <f>GETPIVOTDATA("Count of RT Rejected",'20% PVT'!$A$3,"Joint Type","SW","Stamp Number",G85)</f>
        <v>#REF!</v>
      </c>
      <c r="AW85" s="4" t="e">
        <f t="shared" si="57"/>
        <v>#REF!</v>
      </c>
      <c r="AX85" s="8" t="e">
        <f>GETPIVOTDATA("Count of PT / MT Final",'20% PVT'!$A$3,"Joint Type","SW","Stamp Number",G85)</f>
        <v>#REF!</v>
      </c>
      <c r="AY85" s="4" t="e">
        <f>AX85/AT85</f>
        <v>#REF!</v>
      </c>
      <c r="AZ85" s="8" t="e">
        <f>GETPIVOTDATA("Count of Brinnel Complete",'20% PVT'!$A$3,"Joint Type","SW","Stamp Number",G85)</f>
        <v>#REF!</v>
      </c>
      <c r="BA85" s="4" t="e">
        <f>AZ85/AT85</f>
        <v>#REF!</v>
      </c>
      <c r="BB85" s="8" t="e">
        <f>GETPIVOTDATA("Count of Weld Number",'20% PVT'!$A$3,"Joint Type","O-Let","Stamp Number",G85)</f>
        <v>#REF!</v>
      </c>
      <c r="BC85" s="8" t="e">
        <f>GETPIVOTDATA("Count of PT / MT Final",'20% PVT'!$A$3,"Joint Type","O-Let","Stamp Number",G85)</f>
        <v>#REF!</v>
      </c>
      <c r="BD85" s="4" t="e">
        <f>BC85/BB85</f>
        <v>#REF!</v>
      </c>
      <c r="BE85" s="8" t="e">
        <f>GETPIVOTDATA("Count of Weld Number",'20% PVT'!$A$3,"Joint Type","Fillet","Stamp Number",G85)</f>
        <v>#REF!</v>
      </c>
      <c r="BF85" s="8" t="e">
        <f>GETPIVOTDATA("Count of PT / MT Final",'20% PVT'!$A$3,"Joint Type","Fillet","Stamp Number",G85)</f>
        <v>#REF!</v>
      </c>
      <c r="BG85" s="78" t="e">
        <f>BF85/BE85</f>
        <v>#REF!</v>
      </c>
      <c r="BH85" s="87" t="e">
        <f>GETPIVOTDATA("Count of Weld Number",'25% PVT'!$A$3,"Joint Type","BW","Stamp Number",G85)</f>
        <v>#REF!</v>
      </c>
      <c r="BI85" s="8" t="e">
        <f>GETPIVOTDATA("Count of RT DATE",'25% PVT'!$A$3,"Joint Type","BW","Stamp Number",G85)</f>
        <v>#REF!</v>
      </c>
      <c r="BJ85" s="8" t="e">
        <f>GETPIVOTDATA("Count of RT Rejected",'25% PVT'!$A$3,"Joint Type","BW","Stamp Number",G85)</f>
        <v>#REF!</v>
      </c>
      <c r="BK85" s="11" t="e">
        <f t="shared" si="58"/>
        <v>#REF!</v>
      </c>
      <c r="BL85" s="8" t="e">
        <f>GETPIVOTDATA("Count of Brinnel Complete",'25% PVT'!$A$3,"Joint Type","BW","Stamp Number",G85)</f>
        <v>#REF!</v>
      </c>
      <c r="BM85" s="11" t="e">
        <f>BL85/BH85</f>
        <v>#REF!</v>
      </c>
      <c r="BN85" s="8" t="e">
        <f>GETPIVOTDATA("Count of Weld Number",'25% PVT'!$A$3,"Joint Type","SW","Stamp Number",G85)</f>
        <v>#REF!</v>
      </c>
      <c r="BO85" s="8" t="e">
        <f>GETPIVOTDATA("Count of RT DATE",'25% PVT'!$A$3,"Joint Type","SW","Stamp Number",G85)</f>
        <v>#REF!</v>
      </c>
      <c r="BP85" s="8" t="e">
        <f>GETPIVOTDATA("Count of RT Rejected",'25% PVT'!$A$3,"Joint Type","SW","Stamp Number",G85)</f>
        <v>#REF!</v>
      </c>
      <c r="BQ85" s="11" t="e">
        <f t="shared" si="59"/>
        <v>#REF!</v>
      </c>
      <c r="BR85" s="8" t="e">
        <f>GETPIVOTDATA("Count of PT / MT Final",'25% PVT'!$A$3,"Joint Type","SW","Stamp Number",G85)</f>
        <v>#REF!</v>
      </c>
      <c r="BS85" s="11" t="e">
        <f>BR85/BN85</f>
        <v>#REF!</v>
      </c>
      <c r="BT85" s="8" t="e">
        <f>GETPIVOTDATA("Count of Brinnel Complete",'25% PVT'!$A$3,"Joint Type","SW","Stamp Number",G85)</f>
        <v>#REF!</v>
      </c>
      <c r="BU85" s="11" t="e">
        <f>BT85/BN85</f>
        <v>#REF!</v>
      </c>
      <c r="BV85" s="8" t="e">
        <f>GETPIVOTDATA("Count of Weld Number",'25% PVT'!$A$3,"Joint Type","O-Let","Stamp Number",G85)</f>
        <v>#REF!</v>
      </c>
      <c r="BW85" s="8" t="e">
        <f>GETPIVOTDATA("Count of PT / MT Final",'25% PVT'!$A$3,"Joint Type","O-Let","Stamp Number",G85)</f>
        <v>#REF!</v>
      </c>
      <c r="BX85" s="11" t="e">
        <f>BW85/BV85</f>
        <v>#REF!</v>
      </c>
      <c r="BY85" s="8" t="e">
        <f>GETPIVOTDATA("Count of Weld Number",'25% PVT'!$A$3,"Joint Type","Fillet","Stamp Number",G85)</f>
        <v>#REF!</v>
      </c>
      <c r="BZ85" s="8" t="e">
        <f>GETPIVOTDATA("Count of PT / MT Final",'25% PVT'!$A$3,"Joint Type","Fillet","Stamp Number",G85)</f>
        <v>#REF!</v>
      </c>
      <c r="CA85" s="10" t="e">
        <f>BZ85/BY85</f>
        <v>#REF!</v>
      </c>
      <c r="CB85" s="87" t="e">
        <f>GETPIVOTDATA("Count of Weld Number",'50% PVT'!$A$3,"Joint Type","BW","Stamp Number",G85)</f>
        <v>#REF!</v>
      </c>
      <c r="CC85" s="8" t="e">
        <f>GETPIVOTDATA("Count of RT DATE",'50% PVT'!$A$3,"Joint Type","BW","Stamp Number",G85)</f>
        <v>#REF!</v>
      </c>
      <c r="CD85" s="8" t="e">
        <f>GETPIVOTDATA("Count of RT Rejected",'50% PVT'!$A$3,"Joint Type","BW","Stamp Number",G85)</f>
        <v>#REF!</v>
      </c>
      <c r="CE85" s="11" t="e">
        <f t="shared" si="60"/>
        <v>#REF!</v>
      </c>
      <c r="CF85" s="8" t="e">
        <f>GETPIVOTDATA("Count of Brinnel Complete",'50% PVT'!$A$3,"Joint Type","BW","Stamp Number",G85)</f>
        <v>#REF!</v>
      </c>
      <c r="CG85" s="4" t="e">
        <f>CF85/CB85</f>
        <v>#REF!</v>
      </c>
      <c r="CH85" s="8" t="e">
        <f>GETPIVOTDATA("Count of Weld Number",'50% PVT'!$A$3,"Joint Type","SW","Stamp Number",G85)</f>
        <v>#REF!</v>
      </c>
      <c r="CI85" s="8" t="e">
        <f>GETPIVOTDATA("Count of RT DATE",'50% PVT'!$A$3,"Joint Type","SW","Stamp Number",G85)</f>
        <v>#REF!</v>
      </c>
      <c r="CJ85" s="8" t="e">
        <f>GETPIVOTDATA("Count of RT Rejected",'50% PVT'!$A$3,"Joint Type","SW","Stamp Number",G85)</f>
        <v>#REF!</v>
      </c>
      <c r="CK85" s="11" t="e">
        <f t="shared" si="61"/>
        <v>#REF!</v>
      </c>
      <c r="CL85" s="8" t="e">
        <f>GETPIVOTDATA("Count of PT / MT Final",'50% PVT'!$A$3,"Joint Type","SW","Stamp Number",G85)</f>
        <v>#REF!</v>
      </c>
      <c r="CM85" s="4" t="e">
        <f>CL85/CH85</f>
        <v>#REF!</v>
      </c>
      <c r="CN85" s="8" t="e">
        <f>GETPIVOTDATA("Count of Brinnel Complete",'50% PVT'!$A$3,"Joint Type","SW","Stamp Number",G85)</f>
        <v>#REF!</v>
      </c>
      <c r="CO85" s="4" t="e">
        <f>CN85/CH85</f>
        <v>#REF!</v>
      </c>
      <c r="CP85" s="8" t="e">
        <f>GETPIVOTDATA("Count of Weld Number",'50% PVT'!$A$3,"Joint Type","O-Let","Stamp Number",G85)</f>
        <v>#REF!</v>
      </c>
      <c r="CQ85" s="8" t="e">
        <f>GETPIVOTDATA("Count of PT / MT Final",'50% PVT'!$A$3,"Joint Type","O-Let","Stamp Number",G85)</f>
        <v>#REF!</v>
      </c>
      <c r="CR85" s="4" t="e">
        <f>CQ85/CP85</f>
        <v>#REF!</v>
      </c>
      <c r="CS85" s="8" t="e">
        <f>GETPIVOTDATA("Count of Weld Number",'50% PVT'!$A$3,"Joint Type","Fillet","Stamp Number",G85)</f>
        <v>#REF!</v>
      </c>
      <c r="CT85" s="8" t="e">
        <f>GETPIVOTDATA("Count of PT / MT Final",'50% PVT'!$A$3,"Joint Type","Fillet","Stamp Number",G85)</f>
        <v>#REF!</v>
      </c>
      <c r="CU85" s="78" t="e">
        <f>CT85/CS85</f>
        <v>#REF!</v>
      </c>
      <c r="CV85" s="87" t="e">
        <f>GETPIVOTDATA("Count of Weld Number",'100% PVT'!$A$3,"Joint Type","BW","Stamp Number",G85)</f>
        <v>#REF!</v>
      </c>
      <c r="CW85" s="8" t="e">
        <f>GETPIVOTDATA("Count of RT DATE",'100% PVT'!$A$3,"Joint Type","BW","Stamp Number",G85)</f>
        <v>#REF!</v>
      </c>
      <c r="CX85" s="8" t="e">
        <f>GETPIVOTDATA("Count of RT Rejected",'100% PVT'!$A$3,"Joint Type","BW","Stamp Number",G85)</f>
        <v>#REF!</v>
      </c>
      <c r="CY85" s="11" t="e">
        <f t="shared" si="62"/>
        <v>#REF!</v>
      </c>
      <c r="CZ85" s="8" t="e">
        <f>GETPIVOTDATA("Count of Brinnel Complete",'100% PVT'!$A$3,"Joint Type","BW","Stamp Number",G85)</f>
        <v>#REF!</v>
      </c>
      <c r="DA85" s="11" t="e">
        <f>CZ85/CV85</f>
        <v>#REF!</v>
      </c>
      <c r="DB85" s="8" t="e">
        <f>GETPIVOTDATA("Count of Weld Number",'100% PVT'!$A$3,"Joint Type","SW","Stamp Number",G85)</f>
        <v>#REF!</v>
      </c>
      <c r="DC85" s="8" t="e">
        <f>GETPIVOTDATA("Count of RT DATE",'100% PVT'!$A$3,"Joint Type","SW","Stamp Number",G85)</f>
        <v>#REF!</v>
      </c>
      <c r="DD85" s="8" t="e">
        <f>GETPIVOTDATA("Count of RT Rejected",'100% PVT'!$A$3,"Joint Type","SW","Stamp Number",G85)</f>
        <v>#REF!</v>
      </c>
      <c r="DE85" s="11" t="e">
        <f t="shared" si="63"/>
        <v>#REF!</v>
      </c>
      <c r="DF85" s="8" t="e">
        <f>GETPIVOTDATA("Count of PT / MT Final",'100% PVT'!$A$3,"Joint Type","SW","Stamp Number",G85)</f>
        <v>#REF!</v>
      </c>
      <c r="DG85" s="11" t="e">
        <f>DF85/DB85</f>
        <v>#REF!</v>
      </c>
      <c r="DH85" s="8" t="e">
        <f>GETPIVOTDATA("Count of Brinnel Complete",'100% PVT'!$A$3,"Joint Type","SW","Stamp Number",G85)</f>
        <v>#REF!</v>
      </c>
      <c r="DI85" s="11" t="e">
        <f>DH85/DB85</f>
        <v>#REF!</v>
      </c>
      <c r="DJ85" s="8" t="e">
        <f>GETPIVOTDATA("Count of Weld Number",'100% PVT'!$A$3,"Joint Type","O-Let","Stamp Number",G85)</f>
        <v>#REF!</v>
      </c>
      <c r="DK85" s="8" t="e">
        <f>GETPIVOTDATA("Count of PT / MT Final",'100% PVT'!$A$3,"Joint Type","O-Let","Stamp Number",G85)</f>
        <v>#REF!</v>
      </c>
      <c r="DL85" s="11" t="e">
        <f>DK85/DJ85</f>
        <v>#REF!</v>
      </c>
      <c r="DM85" s="8" t="e">
        <f>GETPIVOTDATA("Count of Weld Number",'100% PVT'!$A$3,"Joint Type","Fillet","Stamp Number",G85)</f>
        <v>#REF!</v>
      </c>
      <c r="DN85" s="8" t="e">
        <f>GETPIVOTDATA("Count of PT / MT Final",'100% PVT'!$A$3,"Joint Type","Fillet","Stamp Number",G85)</f>
        <v>#REF!</v>
      </c>
      <c r="DO85" s="10" t="e">
        <f>DN85/DM85</f>
        <v>#REF!</v>
      </c>
      <c r="DP85" s="132"/>
      <c r="DQ85" s="132"/>
      <c r="DR85" s="132"/>
      <c r="DS85" s="132"/>
      <c r="DT85" s="132"/>
      <c r="DU85" s="132"/>
      <c r="DV85" s="132"/>
      <c r="DW85" s="132"/>
      <c r="DX85" s="132"/>
      <c r="DY85" s="132"/>
      <c r="DZ85" s="132"/>
      <c r="EA85" s="132"/>
      <c r="EB85" s="132"/>
      <c r="EC85" s="132"/>
      <c r="ED85" s="132"/>
      <c r="EE85" s="132"/>
      <c r="EF85" s="132"/>
      <c r="EG85" s="132"/>
      <c r="EH85" s="132"/>
      <c r="EI85" s="132"/>
      <c r="EJ85" s="132"/>
      <c r="EK85" s="132"/>
      <c r="EL85" s="132"/>
      <c r="EM85" s="132"/>
      <c r="EN85" s="132"/>
      <c r="EO85" s="132"/>
      <c r="EP85" s="132"/>
      <c r="EQ85" s="132"/>
    </row>
    <row r="86" spans="1:147" s="50" customFormat="1" ht="12.75" hidden="1" customHeight="1">
      <c r="A86" s="126"/>
      <c r="B86" s="3" t="s">
        <v>32</v>
      </c>
      <c r="C86" s="1"/>
      <c r="D86" s="1" t="str">
        <f t="shared" si="65"/>
        <v>Yes</v>
      </c>
      <c r="E86" s="1"/>
      <c r="F86" s="42">
        <f>'WELDER ROSTER'!H42</f>
        <v>0</v>
      </c>
      <c r="G86" s="99">
        <f>'WELDER ROSTER'!I42</f>
        <v>0</v>
      </c>
      <c r="H86" s="9" t="e">
        <f>GETPIVOTDATA("Count of Weld Number",'5% PVT'!$A$3,"Joint Type","BW","Stamp Number",G86)</f>
        <v>#REF!</v>
      </c>
      <c r="I86" s="8" t="e">
        <f>GETPIVOTDATA("Count of RT DATE",'5% PVT'!$A$4,"Joint Type","BW","Stamp Number",G86)</f>
        <v>#REF!</v>
      </c>
      <c r="J86" s="8" t="e">
        <f>GETPIVOTDATA("Count of RT Rejected",'5% PVT'!$A$4,"Joint Type","BW","Stamp Number",G86)</f>
        <v>#REF!</v>
      </c>
      <c r="K86" s="11" t="e">
        <f t="shared" si="52"/>
        <v>#REF!</v>
      </c>
      <c r="L86" s="8" t="e">
        <f>GETPIVOTDATA("Count of Weld Number",'5% PVT'!$A$3,"Joint Type","Fillet","Stamp Number",G86)</f>
        <v>#REF!</v>
      </c>
      <c r="M86" s="8" t="e">
        <f>GETPIVOTDATA("Count of PT / MT Final",'5% PVT'!$A$3,"Joint Type","Fillet","Stamp Number",G86)</f>
        <v>#REF!</v>
      </c>
      <c r="N86" s="11" t="e">
        <f t="shared" si="66"/>
        <v>#REF!</v>
      </c>
      <c r="O86" s="8" t="e">
        <f>GETPIVOTDATA("Count of Weld Number",'5% PVT'!$A$4,"Joint Type","SW","Stamp Number",G86)</f>
        <v>#REF!</v>
      </c>
      <c r="P86" s="8" t="e">
        <f>GETPIVOTDATA("Count of RT DATE",'5% PVT'!$A$4,"Joint Type","SW","Stamp Number",G86)</f>
        <v>#REF!</v>
      </c>
      <c r="Q86" s="8" t="e">
        <f>GETPIVOTDATA("Count of RT Rejected",'5% PVT'!$A$4,"Joint Type","O-Let","Stamp Number",G86)</f>
        <v>#REF!</v>
      </c>
      <c r="R86" s="11" t="e">
        <f t="shared" si="53"/>
        <v>#REF!</v>
      </c>
      <c r="S86" s="8" t="e">
        <f>GETPIVOTDATA("Count of PT / MT Final",'5% PVT'!$A$3,"Joint Type","SW","Stamp Number",G86)</f>
        <v>#REF!</v>
      </c>
      <c r="T86" s="11" t="e">
        <f t="shared" si="67"/>
        <v>#REF!</v>
      </c>
      <c r="U86" s="8" t="e">
        <f>GETPIVOTDATA("Count of Weld Number",'5% PVT'!$A$3,"Joint Type","O-Let","Stamp Number",G86)</f>
        <v>#REF!</v>
      </c>
      <c r="V86" s="8" t="e">
        <f>GETPIVOTDATA("Count of PT / MT Final",'5% PVT'!$A$3,"Joint Type","O-Let","Stamp Number",G86)</f>
        <v>#REF!</v>
      </c>
      <c r="W86" s="10" t="e">
        <f t="shared" si="68"/>
        <v>#REF!</v>
      </c>
      <c r="X86" s="87" t="e">
        <f>GETPIVOTDATA("Count of Weld Number",'10% PVT'!$A$3,"Joint Type","BW","Stamp Number",G86)</f>
        <v>#REF!</v>
      </c>
      <c r="Y86" s="8" t="e">
        <f>GETPIVOTDATA("Count of RT DATE",'10% PVT'!$A$3,"Joint Type","BW","Stamp Number",G86)</f>
        <v>#REF!</v>
      </c>
      <c r="Z86" s="8" t="e">
        <f>GETPIVOTDATA("Count of RT Rejected",'10% PVT'!$A$3,"Joint Type","BW","Stamp Number",G86)</f>
        <v>#REF!</v>
      </c>
      <c r="AA86" s="4" t="e">
        <f t="shared" si="54"/>
        <v>#REF!</v>
      </c>
      <c r="AB86" s="8" t="e">
        <f>GETPIVOTDATA("Count of Weld Number",'10% PVT'!$A$3,"Joint Type","Fillet","Stamp Number",G86)</f>
        <v>#REF!</v>
      </c>
      <c r="AC86" s="8" t="e">
        <f>GETPIVOTDATA("Count of PT / MT Final",'10% PVT'!$A$3,"Joint Type","Fillet","Stamp Number",G86)</f>
        <v>#REF!</v>
      </c>
      <c r="AD86" s="4" t="e">
        <f t="shared" si="49"/>
        <v>#REF!</v>
      </c>
      <c r="AE86" s="8" t="e">
        <f>GETPIVOTDATA("Count of Weld Number",'10% PVT'!$A$4,"Joint Type","SW","Stamp Number",G86)</f>
        <v>#REF!</v>
      </c>
      <c r="AF86" s="8" t="e">
        <f>GETPIVOTDATA("Count of RT DATE",'10% PVT'!$A$3,"Joint Type","SW","Stamp Number",G86)</f>
        <v>#REF!</v>
      </c>
      <c r="AG86" s="8" t="e">
        <f>GETPIVOTDATA("Count of RT Rejected",'10% PVT'!$A$3,"Joint Type","SW","Stamp Number",G86)</f>
        <v>#REF!</v>
      </c>
      <c r="AH86" s="4" t="e">
        <f t="shared" si="55"/>
        <v>#REF!</v>
      </c>
      <c r="AI86" s="8" t="e">
        <f>GETPIVOTDATA("Count of PT / MT Final",'10% PVT'!$A$3,"Joint Type","SW","Stamp Number",G86)</f>
        <v>#REF!</v>
      </c>
      <c r="AJ86" s="4" t="e">
        <f t="shared" si="50"/>
        <v>#REF!</v>
      </c>
      <c r="AK86" s="8" t="e">
        <f>GETPIVOTDATA("Count of Weld Number",'10% PVT'!$A$3,"Joint Type","O-Let","Stamp Number",G86)</f>
        <v>#REF!</v>
      </c>
      <c r="AL86" s="8" t="e">
        <f>GETPIVOTDATA("Count of PT / MT Final",'10% PVT'!$A$3,"Joint Type","O-Let","Stamp Number",G86)</f>
        <v>#REF!</v>
      </c>
      <c r="AM86" s="78" t="e">
        <f t="shared" si="51"/>
        <v>#REF!</v>
      </c>
      <c r="AN86" s="87" t="e">
        <f>GETPIVOTDATA("Count of Weld Number",'20% PVT'!$A$3,"Joint Type","BW","Stamp Number",G86)</f>
        <v>#REF!</v>
      </c>
      <c r="AO86" s="8" t="e">
        <f>GETPIVOTDATA("Count of RT DATE",'20% PVT'!$A$3,"Joint Type","BW","Stamp Number",G86)</f>
        <v>#REF!</v>
      </c>
      <c r="AP86" s="8" t="e">
        <f>GETPIVOTDATA("Count of RT Rejected",'20% PVT'!$A$3,"Joint Type","BW","Stamp Number",G86)</f>
        <v>#REF!</v>
      </c>
      <c r="AQ86" s="4" t="e">
        <f t="shared" si="56"/>
        <v>#REF!</v>
      </c>
      <c r="AR86" s="8" t="e">
        <f>GETPIVOTDATA("Count of Brinnel Complete",'20% PVT'!$A$3,"Joint Type","BW","Stamp Number",G86)</f>
        <v>#REF!</v>
      </c>
      <c r="AS86" s="4" t="e">
        <f t="shared" si="19"/>
        <v>#REF!</v>
      </c>
      <c r="AT86" s="8" t="e">
        <f>GETPIVOTDATA("Count of Weld Number",'20% PVT'!$A$3,"Joint Type","SW","Stamp Number",G86)</f>
        <v>#REF!</v>
      </c>
      <c r="AU86" s="8" t="e">
        <f>GETPIVOTDATA("Count of RT DATE",'20% PVT'!$A$3,"Joint Type","SW","Stamp Number",G86)</f>
        <v>#REF!</v>
      </c>
      <c r="AV86" s="8" t="e">
        <f>GETPIVOTDATA("Count of RT Rejected",'20% PVT'!$A$3,"Joint Type","SW","Stamp Number",G86)</f>
        <v>#REF!</v>
      </c>
      <c r="AW86" s="4" t="e">
        <f t="shared" si="57"/>
        <v>#REF!</v>
      </c>
      <c r="AX86" s="8" t="e">
        <f>GETPIVOTDATA("Count of PT / MT Final",'20% PVT'!$A$3,"Joint Type","SW","Stamp Number",G86)</f>
        <v>#REF!</v>
      </c>
      <c r="AY86" s="4" t="e">
        <f t="shared" si="20"/>
        <v>#REF!</v>
      </c>
      <c r="AZ86" s="8" t="e">
        <f>GETPIVOTDATA("Count of Brinnel Complete",'20% PVT'!$A$3,"Joint Type","SW","Stamp Number",G86)</f>
        <v>#REF!</v>
      </c>
      <c r="BA86" s="4" t="e">
        <f t="shared" si="21"/>
        <v>#REF!</v>
      </c>
      <c r="BB86" s="8" t="e">
        <f>GETPIVOTDATA("Count of Weld Number",'20% PVT'!$A$3,"Joint Type","O-Let","Stamp Number",G86)</f>
        <v>#REF!</v>
      </c>
      <c r="BC86" s="8" t="e">
        <f>GETPIVOTDATA("Count of PT / MT Final",'20% PVT'!$A$3,"Joint Type","O-Let","Stamp Number",G86)</f>
        <v>#REF!</v>
      </c>
      <c r="BD86" s="4" t="e">
        <f t="shared" si="22"/>
        <v>#REF!</v>
      </c>
      <c r="BE86" s="8" t="e">
        <f>GETPIVOTDATA("Count of Weld Number",'20% PVT'!$A$3,"Joint Type","Fillet","Stamp Number",G86)</f>
        <v>#REF!</v>
      </c>
      <c r="BF86" s="8" t="e">
        <f>GETPIVOTDATA("Count of PT / MT Final",'20% PVT'!$A$3,"Joint Type","Fillet","Stamp Number",G86)</f>
        <v>#REF!</v>
      </c>
      <c r="BG86" s="78" t="e">
        <f t="shared" si="23"/>
        <v>#REF!</v>
      </c>
      <c r="BH86" s="87" t="e">
        <f>GETPIVOTDATA("Count of Weld Number",'25% PVT'!$A$3,"Joint Type","BW","Stamp Number",G86)</f>
        <v>#REF!</v>
      </c>
      <c r="BI86" s="8" t="e">
        <f>GETPIVOTDATA("Count of RT DATE",'25% PVT'!$A$3,"Joint Type","BW","Stamp Number",G86)</f>
        <v>#REF!</v>
      </c>
      <c r="BJ86" s="8" t="e">
        <f>GETPIVOTDATA("Count of RT Rejected",'25% PVT'!$A$3,"Joint Type","BW","Stamp Number",G86)</f>
        <v>#REF!</v>
      </c>
      <c r="BK86" s="11" t="e">
        <f t="shared" si="58"/>
        <v>#REF!</v>
      </c>
      <c r="BL86" s="8" t="e">
        <f>GETPIVOTDATA("Count of Brinnel Complete",'25% PVT'!$A$3,"Joint Type","BW","Stamp Number",G86)</f>
        <v>#REF!</v>
      </c>
      <c r="BM86" s="11" t="e">
        <f t="shared" si="41"/>
        <v>#REF!</v>
      </c>
      <c r="BN86" s="8" t="e">
        <f>GETPIVOTDATA("Count of Weld Number",'25% PVT'!$A$3,"Joint Type","SW","Stamp Number",G86)</f>
        <v>#REF!</v>
      </c>
      <c r="BO86" s="8" t="e">
        <f>GETPIVOTDATA("Count of RT DATE",'25% PVT'!$A$3,"Joint Type","SW","Stamp Number",G86)</f>
        <v>#REF!</v>
      </c>
      <c r="BP86" s="8" t="e">
        <f>GETPIVOTDATA("Count of RT Rejected",'25% PVT'!$A$3,"Joint Type","SW","Stamp Number",G86)</f>
        <v>#REF!</v>
      </c>
      <c r="BQ86" s="11" t="e">
        <f t="shared" si="59"/>
        <v>#REF!</v>
      </c>
      <c r="BR86" s="8" t="e">
        <f>GETPIVOTDATA("Count of PT / MT Final",'25% PVT'!$A$3,"Joint Type","SW","Stamp Number",G86)</f>
        <v>#REF!</v>
      </c>
      <c r="BS86" s="11" t="e">
        <f t="shared" si="47"/>
        <v>#REF!</v>
      </c>
      <c r="BT86" s="8" t="e">
        <f>GETPIVOTDATA("Count of Brinnel Complete",'25% PVT'!$A$3,"Joint Type","SW","Stamp Number",G86)</f>
        <v>#REF!</v>
      </c>
      <c r="BU86" s="11" t="e">
        <f t="shared" si="25"/>
        <v>#REF!</v>
      </c>
      <c r="BV86" s="8" t="e">
        <f>GETPIVOTDATA("Count of Weld Number",'25% PVT'!$A$3,"Joint Type","O-Let","Stamp Number",G86)</f>
        <v>#REF!</v>
      </c>
      <c r="BW86" s="8" t="e">
        <f>GETPIVOTDATA("Count of PT / MT Final",'25% PVT'!$A$3,"Joint Type","O-Let","Stamp Number",G86)</f>
        <v>#REF!</v>
      </c>
      <c r="BX86" s="11" t="e">
        <f t="shared" si="26"/>
        <v>#REF!</v>
      </c>
      <c r="BY86" s="8" t="e">
        <f>GETPIVOTDATA("Count of Weld Number",'25% PVT'!$A$3,"Joint Type","Fillet","Stamp Number",G86)</f>
        <v>#REF!</v>
      </c>
      <c r="BZ86" s="8" t="e">
        <f>GETPIVOTDATA("Count of PT / MT Final",'25% PVT'!$A$3,"Joint Type","Fillet","Stamp Number",G86)</f>
        <v>#REF!</v>
      </c>
      <c r="CA86" s="10" t="e">
        <f t="shared" si="27"/>
        <v>#REF!</v>
      </c>
      <c r="CB86" s="87" t="e">
        <f>GETPIVOTDATA("Count of Weld Number",'50% PVT'!$A$3,"Joint Type","BW","Stamp Number",G86)</f>
        <v>#REF!</v>
      </c>
      <c r="CC86" s="8" t="e">
        <f>GETPIVOTDATA("Count of RT DATE",'50% PVT'!$A$3,"Joint Type","BW","Stamp Number",G86)</f>
        <v>#REF!</v>
      </c>
      <c r="CD86" s="8" t="e">
        <f>GETPIVOTDATA("Count of RT Rejected",'50% PVT'!$A$3,"Joint Type","BW","Stamp Number",G86)</f>
        <v>#REF!</v>
      </c>
      <c r="CE86" s="11" t="e">
        <f t="shared" si="60"/>
        <v>#REF!</v>
      </c>
      <c r="CF86" s="8" t="e">
        <f>GETPIVOTDATA("Count of Brinnel Complete",'50% PVT'!$A$3,"Joint Type","BW","Stamp Number",G86)</f>
        <v>#REF!</v>
      </c>
      <c r="CG86" s="4" t="e">
        <f t="shared" si="28"/>
        <v>#REF!</v>
      </c>
      <c r="CH86" s="8" t="e">
        <f>GETPIVOTDATA("Count of Weld Number",'50% PVT'!$A$3,"Joint Type","SW","Stamp Number",G86)</f>
        <v>#REF!</v>
      </c>
      <c r="CI86" s="8" t="e">
        <f>GETPIVOTDATA("Count of RT DATE",'50% PVT'!$A$3,"Joint Type","SW","Stamp Number",G86)</f>
        <v>#REF!</v>
      </c>
      <c r="CJ86" s="8" t="e">
        <f>GETPIVOTDATA("Count of RT Rejected",'50% PVT'!$A$3,"Joint Type","SW","Stamp Number",G86)</f>
        <v>#REF!</v>
      </c>
      <c r="CK86" s="11" t="e">
        <f t="shared" si="61"/>
        <v>#REF!</v>
      </c>
      <c r="CL86" s="8" t="e">
        <f>GETPIVOTDATA("Count of PT / MT Final",'50% PVT'!$A$3,"Joint Type","SW","Stamp Number",G86)</f>
        <v>#REF!</v>
      </c>
      <c r="CM86" s="4" t="e">
        <f t="shared" si="29"/>
        <v>#REF!</v>
      </c>
      <c r="CN86" s="8" t="e">
        <f>GETPIVOTDATA("Count of Brinnel Complete",'50% PVT'!$A$3,"Joint Type","SW","Stamp Number",G86)</f>
        <v>#REF!</v>
      </c>
      <c r="CO86" s="4" t="e">
        <f t="shared" si="30"/>
        <v>#REF!</v>
      </c>
      <c r="CP86" s="8" t="e">
        <f>GETPIVOTDATA("Count of Weld Number",'50% PVT'!$A$3,"Joint Type","O-Let","Stamp Number",G86)</f>
        <v>#REF!</v>
      </c>
      <c r="CQ86" s="8" t="e">
        <f>GETPIVOTDATA("Count of PT / MT Final",'50% PVT'!$A$3,"Joint Type","O-Let","Stamp Number",G86)</f>
        <v>#REF!</v>
      </c>
      <c r="CR86" s="4" t="e">
        <f t="shared" si="31"/>
        <v>#REF!</v>
      </c>
      <c r="CS86" s="8" t="e">
        <f>GETPIVOTDATA("Count of Weld Number",'50% PVT'!$A$3,"Joint Type","Fillet","Stamp Number",G86)</f>
        <v>#REF!</v>
      </c>
      <c r="CT86" s="8" t="e">
        <f>GETPIVOTDATA("Count of PT / MT Final",'50% PVT'!$A$3,"Joint Type","Fillet","Stamp Number",G86)</f>
        <v>#REF!</v>
      </c>
      <c r="CU86" s="78" t="e">
        <f t="shared" si="32"/>
        <v>#REF!</v>
      </c>
      <c r="CV86" s="87" t="e">
        <f>GETPIVOTDATA("Count of Weld Number",'100% PVT'!$A$3,"Joint Type","BW","Stamp Number",G86)</f>
        <v>#REF!</v>
      </c>
      <c r="CW86" s="8" t="e">
        <f>GETPIVOTDATA("Count of RT DATE",'100% PVT'!$A$3,"Joint Type","BW","Stamp Number",G86)</f>
        <v>#REF!</v>
      </c>
      <c r="CX86" s="8" t="e">
        <f>GETPIVOTDATA("Count of RT Rejected",'100% PVT'!$A$3,"Joint Type","BW","Stamp Number",G86)</f>
        <v>#REF!</v>
      </c>
      <c r="CY86" s="11" t="e">
        <f t="shared" si="62"/>
        <v>#REF!</v>
      </c>
      <c r="CZ86" s="8" t="e">
        <f>GETPIVOTDATA("Count of Brinnel Complete",'100% PVT'!$A$3,"Joint Type","BW","Stamp Number",G86)</f>
        <v>#REF!</v>
      </c>
      <c r="DA86" s="11" t="e">
        <f t="shared" si="42"/>
        <v>#REF!</v>
      </c>
      <c r="DB86" s="8" t="e">
        <f>GETPIVOTDATA("Count of Weld Number",'100% PVT'!$A$3,"Joint Type","SW","Stamp Number",G86)</f>
        <v>#REF!</v>
      </c>
      <c r="DC86" s="8" t="e">
        <f>GETPIVOTDATA("Count of RT DATE",'100% PVT'!$A$3,"Joint Type","SW","Stamp Number",G86)</f>
        <v>#REF!</v>
      </c>
      <c r="DD86" s="8" t="e">
        <f>GETPIVOTDATA("Count of RT Rejected",'100% PVT'!$A$3,"Joint Type","SW","Stamp Number",G86)</f>
        <v>#REF!</v>
      </c>
      <c r="DE86" s="11" t="e">
        <f t="shared" si="63"/>
        <v>#REF!</v>
      </c>
      <c r="DF86" s="8" t="e">
        <f>GETPIVOTDATA("Count of PT / MT Final",'100% PVT'!$A$3,"Joint Type","SW","Stamp Number",G86)</f>
        <v>#REF!</v>
      </c>
      <c r="DG86" s="11" t="e">
        <f t="shared" si="43"/>
        <v>#REF!</v>
      </c>
      <c r="DH86" s="8" t="e">
        <f>GETPIVOTDATA("Count of Brinnel Complete",'100% PVT'!$A$3,"Joint Type","SW","Stamp Number",G86)</f>
        <v>#REF!</v>
      </c>
      <c r="DI86" s="11" t="e">
        <f t="shared" si="44"/>
        <v>#REF!</v>
      </c>
      <c r="DJ86" s="8" t="e">
        <f>GETPIVOTDATA("Count of Weld Number",'100% PVT'!$A$3,"Joint Type","O-Let","Stamp Number",G86)</f>
        <v>#REF!</v>
      </c>
      <c r="DK86" s="8" t="e">
        <f>GETPIVOTDATA("Count of PT / MT Final",'100% PVT'!$A$3,"Joint Type","O-Let","Stamp Number",G86)</f>
        <v>#REF!</v>
      </c>
      <c r="DL86" s="11" t="e">
        <f t="shared" si="45"/>
        <v>#REF!</v>
      </c>
      <c r="DM86" s="8" t="e">
        <f>GETPIVOTDATA("Count of Weld Number",'100% PVT'!$A$3,"Joint Type","Fillet","Stamp Number",G86)</f>
        <v>#REF!</v>
      </c>
      <c r="DN86" s="8" t="e">
        <f>GETPIVOTDATA("Count of PT / MT Final",'100% PVT'!$A$3,"Joint Type","Fillet","Stamp Number",G86)</f>
        <v>#REF!</v>
      </c>
      <c r="DO86" s="10" t="e">
        <f t="shared" si="46"/>
        <v>#REF!</v>
      </c>
      <c r="DP86" s="132"/>
      <c r="DQ86" s="132"/>
      <c r="DR86" s="132"/>
      <c r="DS86" s="132"/>
      <c r="DT86" s="132"/>
      <c r="DU86" s="132"/>
      <c r="DV86" s="132"/>
      <c r="DW86" s="132"/>
      <c r="DX86" s="132"/>
      <c r="DY86" s="132"/>
      <c r="DZ86" s="132"/>
      <c r="EA86" s="132"/>
      <c r="EB86" s="132"/>
      <c r="EC86" s="132"/>
      <c r="ED86" s="132"/>
      <c r="EE86" s="132"/>
      <c r="EF86" s="132"/>
      <c r="EG86" s="132"/>
      <c r="EH86" s="132"/>
      <c r="EI86" s="132"/>
      <c r="EJ86" s="132"/>
      <c r="EK86" s="132"/>
      <c r="EL86" s="132"/>
      <c r="EM86" s="132"/>
      <c r="EN86" s="132"/>
      <c r="EO86" s="132"/>
      <c r="EP86" s="132"/>
      <c r="EQ86" s="132"/>
    </row>
    <row r="87" spans="1:147" s="50" customFormat="1" ht="12.75" hidden="1" customHeight="1">
      <c r="A87" s="126"/>
      <c r="B87" s="3" t="s">
        <v>32</v>
      </c>
      <c r="C87" s="1"/>
      <c r="D87" s="1" t="str">
        <f>IF(F87=0,"Yes","No")</f>
        <v>Yes</v>
      </c>
      <c r="E87" s="1"/>
      <c r="F87" s="42">
        <f>'WELDER ROSTER'!H43</f>
        <v>0</v>
      </c>
      <c r="G87" s="99">
        <f>'WELDER ROSTER'!I43</f>
        <v>0</v>
      </c>
      <c r="H87" s="9" t="e">
        <f>GETPIVOTDATA("Count of Weld Number",'5% PVT'!$A$3,"Joint Type","BW","Stamp Number",G87)</f>
        <v>#REF!</v>
      </c>
      <c r="I87" s="8" t="e">
        <f>GETPIVOTDATA("Count of RT DATE",'5% PVT'!$A$4,"Joint Type","BW","Stamp Number",G87)</f>
        <v>#REF!</v>
      </c>
      <c r="J87" s="8" t="e">
        <f>GETPIVOTDATA("Count of RT Rejected",'5% PVT'!$A$4,"Joint Type","BW","Stamp Number",G87)</f>
        <v>#REF!</v>
      </c>
      <c r="K87" s="11" t="e">
        <f t="shared" si="52"/>
        <v>#REF!</v>
      </c>
      <c r="L87" s="8" t="e">
        <f>GETPIVOTDATA("Count of Weld Number",'5% PVT'!$A$3,"Joint Type","Fillet","Stamp Number",G87)</f>
        <v>#REF!</v>
      </c>
      <c r="M87" s="8" t="e">
        <f>GETPIVOTDATA("Count of PT / MT Final",'5% PVT'!$A$3,"Joint Type","Fillet","Stamp Number",G87)</f>
        <v>#REF!</v>
      </c>
      <c r="N87" s="11" t="e">
        <f t="shared" si="66"/>
        <v>#REF!</v>
      </c>
      <c r="O87" s="8" t="e">
        <f>GETPIVOTDATA("Count of Weld Number",'5% PVT'!$A$4,"Joint Type","SW","Stamp Number",G87)</f>
        <v>#REF!</v>
      </c>
      <c r="P87" s="8" t="e">
        <f>GETPIVOTDATA("Count of RT DATE",'5% PVT'!$A$4,"Joint Type","SW","Stamp Number",G87)</f>
        <v>#REF!</v>
      </c>
      <c r="Q87" s="8" t="e">
        <f>GETPIVOTDATA("Count of RT Rejected",'5% PVT'!$A$4,"Joint Type","O-Let","Stamp Number",G87)</f>
        <v>#REF!</v>
      </c>
      <c r="R87" s="11" t="e">
        <f t="shared" si="53"/>
        <v>#REF!</v>
      </c>
      <c r="S87" s="8" t="e">
        <f>GETPIVOTDATA("Count of PT / MT Final",'5% PVT'!$A$3,"Joint Type","SW","Stamp Number",G87)</f>
        <v>#REF!</v>
      </c>
      <c r="T87" s="11" t="e">
        <f t="shared" si="67"/>
        <v>#REF!</v>
      </c>
      <c r="U87" s="8" t="e">
        <f>GETPIVOTDATA("Count of Weld Number",'5% PVT'!$A$3,"Joint Type","O-Let","Stamp Number",G87)</f>
        <v>#REF!</v>
      </c>
      <c r="V87" s="8" t="e">
        <f>GETPIVOTDATA("Count of PT / MT Final",'5% PVT'!$A$3,"Joint Type","O-Let","Stamp Number",G87)</f>
        <v>#REF!</v>
      </c>
      <c r="W87" s="10" t="e">
        <f t="shared" si="68"/>
        <v>#REF!</v>
      </c>
      <c r="X87" s="87" t="e">
        <f>GETPIVOTDATA("Count of Weld Number",'10% PVT'!$A$3,"Joint Type","BW","Stamp Number",G87)</f>
        <v>#REF!</v>
      </c>
      <c r="Y87" s="8" t="e">
        <f>GETPIVOTDATA("Count of RT DATE",'10% PVT'!$A$3,"Joint Type","BW","Stamp Number",G87)</f>
        <v>#REF!</v>
      </c>
      <c r="Z87" s="8" t="e">
        <f>GETPIVOTDATA("Count of RT Rejected",'10% PVT'!$A$3,"Joint Type","BW","Stamp Number",G87)</f>
        <v>#REF!</v>
      </c>
      <c r="AA87" s="4" t="e">
        <f t="shared" si="54"/>
        <v>#REF!</v>
      </c>
      <c r="AB87" s="8" t="e">
        <f>GETPIVOTDATA("Count of Weld Number",'10% PVT'!$A$3,"Joint Type","Fillet","Stamp Number",G87)</f>
        <v>#REF!</v>
      </c>
      <c r="AC87" s="8" t="e">
        <f>GETPIVOTDATA("Count of PT / MT Final",'10% PVT'!$A$3,"Joint Type","Fillet","Stamp Number",G87)</f>
        <v>#REF!</v>
      </c>
      <c r="AD87" s="4" t="e">
        <f>AC87/AB87</f>
        <v>#REF!</v>
      </c>
      <c r="AE87" s="8" t="e">
        <f>GETPIVOTDATA("Count of Weld Number",'10% PVT'!$A$4,"Joint Type","SW","Stamp Number",G87)</f>
        <v>#REF!</v>
      </c>
      <c r="AF87" s="8" t="e">
        <f>GETPIVOTDATA("Count of RT DATE",'10% PVT'!$A$3,"Joint Type","SW","Stamp Number",G87)</f>
        <v>#REF!</v>
      </c>
      <c r="AG87" s="8" t="e">
        <f>GETPIVOTDATA("Count of RT Rejected",'10% PVT'!$A$3,"Joint Type","SW","Stamp Number",G87)</f>
        <v>#REF!</v>
      </c>
      <c r="AH87" s="4" t="e">
        <f t="shared" si="55"/>
        <v>#REF!</v>
      </c>
      <c r="AI87" s="8" t="e">
        <f>GETPIVOTDATA("Count of PT / MT Final",'10% PVT'!$A$3,"Joint Type","SW","Stamp Number",G87)</f>
        <v>#REF!</v>
      </c>
      <c r="AJ87" s="4" t="e">
        <f>AI87/AE87</f>
        <v>#REF!</v>
      </c>
      <c r="AK87" s="8" t="e">
        <f>GETPIVOTDATA("Count of Weld Number",'10% PVT'!$A$3,"Joint Type","O-Let","Stamp Number",G87)</f>
        <v>#REF!</v>
      </c>
      <c r="AL87" s="8" t="e">
        <f>GETPIVOTDATA("Count of PT / MT Final",'10% PVT'!$A$3,"Joint Type","O-Let","Stamp Number",G87)</f>
        <v>#REF!</v>
      </c>
      <c r="AM87" s="78" t="e">
        <f>AL87/AK87</f>
        <v>#REF!</v>
      </c>
      <c r="AN87" s="87" t="e">
        <f>GETPIVOTDATA("Count of Weld Number",'20% PVT'!$A$3,"Joint Type","BW","Stamp Number",G87)</f>
        <v>#REF!</v>
      </c>
      <c r="AO87" s="8" t="e">
        <f>GETPIVOTDATA("Count of RT DATE",'20% PVT'!$A$3,"Joint Type","BW","Stamp Number",G87)</f>
        <v>#REF!</v>
      </c>
      <c r="AP87" s="8" t="e">
        <f>GETPIVOTDATA("Count of RT Rejected",'20% PVT'!$A$3,"Joint Type","BW","Stamp Number",G87)</f>
        <v>#REF!</v>
      </c>
      <c r="AQ87" s="4" t="e">
        <f t="shared" si="56"/>
        <v>#REF!</v>
      </c>
      <c r="AR87" s="8" t="e">
        <f>GETPIVOTDATA("Count of Brinnel Complete",'20% PVT'!$A$3,"Joint Type","BW","Stamp Number",G87)</f>
        <v>#REF!</v>
      </c>
      <c r="AS87" s="4" t="e">
        <f>AR87/AN87</f>
        <v>#REF!</v>
      </c>
      <c r="AT87" s="8" t="e">
        <f>GETPIVOTDATA("Count of Weld Number",'20% PVT'!$A$3,"Joint Type","SW","Stamp Number",G87)</f>
        <v>#REF!</v>
      </c>
      <c r="AU87" s="8" t="e">
        <f>GETPIVOTDATA("Count of RT DATE",'20% PVT'!$A$3,"Joint Type","SW","Stamp Number",G87)</f>
        <v>#REF!</v>
      </c>
      <c r="AV87" s="8" t="e">
        <f>GETPIVOTDATA("Count of RT Rejected",'20% PVT'!$A$3,"Joint Type","SW","Stamp Number",G87)</f>
        <v>#REF!</v>
      </c>
      <c r="AW87" s="4" t="e">
        <f t="shared" si="57"/>
        <v>#REF!</v>
      </c>
      <c r="AX87" s="8" t="e">
        <f>GETPIVOTDATA("Count of PT / MT Final",'20% PVT'!$A$3,"Joint Type","SW","Stamp Number",G87)</f>
        <v>#REF!</v>
      </c>
      <c r="AY87" s="4" t="e">
        <f>AX87/AT87</f>
        <v>#REF!</v>
      </c>
      <c r="AZ87" s="8" t="e">
        <f>GETPIVOTDATA("Count of Brinnel Complete",'20% PVT'!$A$3,"Joint Type","SW","Stamp Number",G87)</f>
        <v>#REF!</v>
      </c>
      <c r="BA87" s="4" t="e">
        <f>AZ87/AT87</f>
        <v>#REF!</v>
      </c>
      <c r="BB87" s="8" t="e">
        <f>GETPIVOTDATA("Count of Weld Number",'20% PVT'!$A$3,"Joint Type","O-Let","Stamp Number",G87)</f>
        <v>#REF!</v>
      </c>
      <c r="BC87" s="8" t="e">
        <f>GETPIVOTDATA("Count of PT / MT Final",'20% PVT'!$A$3,"Joint Type","O-Let","Stamp Number",G87)</f>
        <v>#REF!</v>
      </c>
      <c r="BD87" s="4" t="e">
        <f>BC87/BB87</f>
        <v>#REF!</v>
      </c>
      <c r="BE87" s="8" t="e">
        <f>GETPIVOTDATA("Count of Weld Number",'20% PVT'!$A$3,"Joint Type","Fillet","Stamp Number",G87)</f>
        <v>#REF!</v>
      </c>
      <c r="BF87" s="8" t="e">
        <f>GETPIVOTDATA("Count of PT / MT Final",'20% PVT'!$A$3,"Joint Type","Fillet","Stamp Number",G87)</f>
        <v>#REF!</v>
      </c>
      <c r="BG87" s="78" t="e">
        <f>BF87/BE87</f>
        <v>#REF!</v>
      </c>
      <c r="BH87" s="87" t="e">
        <f>GETPIVOTDATA("Count of Weld Number",'25% PVT'!$A$3,"Joint Type","BW","Stamp Number",G87)</f>
        <v>#REF!</v>
      </c>
      <c r="BI87" s="8" t="e">
        <f>GETPIVOTDATA("Count of RT DATE",'25% PVT'!$A$3,"Joint Type","BW","Stamp Number",G87)</f>
        <v>#REF!</v>
      </c>
      <c r="BJ87" s="8" t="e">
        <f>GETPIVOTDATA("Count of RT Rejected",'25% PVT'!$A$3,"Joint Type","BW","Stamp Number",G87)</f>
        <v>#REF!</v>
      </c>
      <c r="BK87" s="11" t="e">
        <f t="shared" si="58"/>
        <v>#REF!</v>
      </c>
      <c r="BL87" s="8" t="e">
        <f>GETPIVOTDATA("Count of Brinnel Complete",'25% PVT'!$A$3,"Joint Type","BW","Stamp Number",G87)</f>
        <v>#REF!</v>
      </c>
      <c r="BM87" s="11" t="e">
        <f>BL87/BH87</f>
        <v>#REF!</v>
      </c>
      <c r="BN87" s="8" t="e">
        <f>GETPIVOTDATA("Count of Weld Number",'25% PVT'!$A$3,"Joint Type","SW","Stamp Number",G87)</f>
        <v>#REF!</v>
      </c>
      <c r="BO87" s="8" t="e">
        <f>GETPIVOTDATA("Count of RT DATE",'25% PVT'!$A$3,"Joint Type","SW","Stamp Number",G87)</f>
        <v>#REF!</v>
      </c>
      <c r="BP87" s="8" t="e">
        <f>GETPIVOTDATA("Count of RT Rejected",'25% PVT'!$A$3,"Joint Type","SW","Stamp Number",G87)</f>
        <v>#REF!</v>
      </c>
      <c r="BQ87" s="11" t="e">
        <f t="shared" si="59"/>
        <v>#REF!</v>
      </c>
      <c r="BR87" s="8" t="e">
        <f>GETPIVOTDATA("Count of PT / MT Final",'25% PVT'!$A$3,"Joint Type","SW","Stamp Number",G87)</f>
        <v>#REF!</v>
      </c>
      <c r="BS87" s="11" t="e">
        <f>BR87/BN87</f>
        <v>#REF!</v>
      </c>
      <c r="BT87" s="8" t="e">
        <f>GETPIVOTDATA("Count of Brinnel Complete",'25% PVT'!$A$3,"Joint Type","SW","Stamp Number",G87)</f>
        <v>#REF!</v>
      </c>
      <c r="BU87" s="11" t="e">
        <f>BT87/BN87</f>
        <v>#REF!</v>
      </c>
      <c r="BV87" s="8" t="e">
        <f>GETPIVOTDATA("Count of Weld Number",'25% PVT'!$A$3,"Joint Type","O-Let","Stamp Number",G87)</f>
        <v>#REF!</v>
      </c>
      <c r="BW87" s="8" t="e">
        <f>GETPIVOTDATA("Count of PT / MT Final",'25% PVT'!$A$3,"Joint Type","O-Let","Stamp Number",G87)</f>
        <v>#REF!</v>
      </c>
      <c r="BX87" s="11" t="e">
        <f>BW87/BV87</f>
        <v>#REF!</v>
      </c>
      <c r="BY87" s="8" t="e">
        <f>GETPIVOTDATA("Count of Weld Number",'25% PVT'!$A$3,"Joint Type","Fillet","Stamp Number",G87)</f>
        <v>#REF!</v>
      </c>
      <c r="BZ87" s="8" t="e">
        <f>GETPIVOTDATA("Count of PT / MT Final",'25% PVT'!$A$3,"Joint Type","Fillet","Stamp Number",G87)</f>
        <v>#REF!</v>
      </c>
      <c r="CA87" s="10" t="e">
        <f>BZ87/BY87</f>
        <v>#REF!</v>
      </c>
      <c r="CB87" s="87" t="e">
        <f>GETPIVOTDATA("Count of Weld Number",'50% PVT'!$A$3,"Joint Type","BW","Stamp Number",G87)</f>
        <v>#REF!</v>
      </c>
      <c r="CC87" s="8" t="e">
        <f>GETPIVOTDATA("Count of RT DATE",'50% PVT'!$A$3,"Joint Type","BW","Stamp Number",G87)</f>
        <v>#REF!</v>
      </c>
      <c r="CD87" s="8" t="e">
        <f>GETPIVOTDATA("Count of RT Rejected",'50% PVT'!$A$3,"Joint Type","BW","Stamp Number",G87)</f>
        <v>#REF!</v>
      </c>
      <c r="CE87" s="11" t="e">
        <f t="shared" si="60"/>
        <v>#REF!</v>
      </c>
      <c r="CF87" s="8" t="e">
        <f>GETPIVOTDATA("Count of Brinnel Complete",'50% PVT'!$A$3,"Joint Type","BW","Stamp Number",G87)</f>
        <v>#REF!</v>
      </c>
      <c r="CG87" s="4" t="e">
        <f>CF87/CB87</f>
        <v>#REF!</v>
      </c>
      <c r="CH87" s="8" t="e">
        <f>GETPIVOTDATA("Count of Weld Number",'50% PVT'!$A$3,"Joint Type","SW","Stamp Number",G87)</f>
        <v>#REF!</v>
      </c>
      <c r="CI87" s="8" t="e">
        <f>GETPIVOTDATA("Count of RT DATE",'50% PVT'!$A$3,"Joint Type","SW","Stamp Number",G87)</f>
        <v>#REF!</v>
      </c>
      <c r="CJ87" s="8" t="e">
        <f>GETPIVOTDATA("Count of RT Rejected",'50% PVT'!$A$3,"Joint Type","SW","Stamp Number",G87)</f>
        <v>#REF!</v>
      </c>
      <c r="CK87" s="11" t="e">
        <f t="shared" si="61"/>
        <v>#REF!</v>
      </c>
      <c r="CL87" s="8" t="e">
        <f>GETPIVOTDATA("Count of PT / MT Final",'50% PVT'!$A$3,"Joint Type","SW","Stamp Number",G87)</f>
        <v>#REF!</v>
      </c>
      <c r="CM87" s="4" t="e">
        <f>CL87/CH87</f>
        <v>#REF!</v>
      </c>
      <c r="CN87" s="8" t="e">
        <f>GETPIVOTDATA("Count of Brinnel Complete",'50% PVT'!$A$3,"Joint Type","SW","Stamp Number",G87)</f>
        <v>#REF!</v>
      </c>
      <c r="CO87" s="4" t="e">
        <f>CN87/CH87</f>
        <v>#REF!</v>
      </c>
      <c r="CP87" s="8" t="e">
        <f>GETPIVOTDATA("Count of Weld Number",'50% PVT'!$A$3,"Joint Type","O-Let","Stamp Number",G87)</f>
        <v>#REF!</v>
      </c>
      <c r="CQ87" s="8" t="e">
        <f>GETPIVOTDATA("Count of PT / MT Final",'50% PVT'!$A$3,"Joint Type","O-Let","Stamp Number",G87)</f>
        <v>#REF!</v>
      </c>
      <c r="CR87" s="4" t="e">
        <f>CQ87/CP87</f>
        <v>#REF!</v>
      </c>
      <c r="CS87" s="8" t="e">
        <f>GETPIVOTDATA("Count of Weld Number",'50% PVT'!$A$3,"Joint Type","Fillet","Stamp Number",G87)</f>
        <v>#REF!</v>
      </c>
      <c r="CT87" s="8" t="e">
        <f>GETPIVOTDATA("Count of PT / MT Final",'50% PVT'!$A$3,"Joint Type","Fillet","Stamp Number",G87)</f>
        <v>#REF!</v>
      </c>
      <c r="CU87" s="78" t="e">
        <f>CT87/CS87</f>
        <v>#REF!</v>
      </c>
      <c r="CV87" s="87" t="e">
        <f>GETPIVOTDATA("Count of Weld Number",'100% PVT'!$A$3,"Joint Type","BW","Stamp Number",G87)</f>
        <v>#REF!</v>
      </c>
      <c r="CW87" s="8" t="e">
        <f>GETPIVOTDATA("Count of RT DATE",'100% PVT'!$A$3,"Joint Type","BW","Stamp Number",G87)</f>
        <v>#REF!</v>
      </c>
      <c r="CX87" s="8" t="e">
        <f>GETPIVOTDATA("Count of RT Rejected",'100% PVT'!$A$3,"Joint Type","BW","Stamp Number",G87)</f>
        <v>#REF!</v>
      </c>
      <c r="CY87" s="11" t="e">
        <f t="shared" si="62"/>
        <v>#REF!</v>
      </c>
      <c r="CZ87" s="8" t="e">
        <f>GETPIVOTDATA("Count of Brinnel Complete",'100% PVT'!$A$3,"Joint Type","BW","Stamp Number",G87)</f>
        <v>#REF!</v>
      </c>
      <c r="DA87" s="11" t="e">
        <f>CZ87/CV87</f>
        <v>#REF!</v>
      </c>
      <c r="DB87" s="8" t="e">
        <f>GETPIVOTDATA("Count of Weld Number",'100% PVT'!$A$3,"Joint Type","SW","Stamp Number",G87)</f>
        <v>#REF!</v>
      </c>
      <c r="DC87" s="8" t="e">
        <f>GETPIVOTDATA("Count of RT DATE",'100% PVT'!$A$3,"Joint Type","SW","Stamp Number",G87)</f>
        <v>#REF!</v>
      </c>
      <c r="DD87" s="8" t="e">
        <f>GETPIVOTDATA("Count of RT Rejected",'100% PVT'!$A$3,"Joint Type","SW","Stamp Number",G87)</f>
        <v>#REF!</v>
      </c>
      <c r="DE87" s="11" t="e">
        <f t="shared" si="63"/>
        <v>#REF!</v>
      </c>
      <c r="DF87" s="8" t="e">
        <f>GETPIVOTDATA("Count of PT / MT Final",'100% PVT'!$A$3,"Joint Type","SW","Stamp Number",G87)</f>
        <v>#REF!</v>
      </c>
      <c r="DG87" s="11" t="e">
        <f>DF87/DB87</f>
        <v>#REF!</v>
      </c>
      <c r="DH87" s="8" t="e">
        <f>GETPIVOTDATA("Count of Brinnel Complete",'100% PVT'!$A$3,"Joint Type","SW","Stamp Number",G87)</f>
        <v>#REF!</v>
      </c>
      <c r="DI87" s="11" t="e">
        <f>DH87/DB87</f>
        <v>#REF!</v>
      </c>
      <c r="DJ87" s="8" t="e">
        <f>GETPIVOTDATA("Count of Weld Number",'100% PVT'!$A$3,"Joint Type","O-Let","Stamp Number",G87)</f>
        <v>#REF!</v>
      </c>
      <c r="DK87" s="8" t="e">
        <f>GETPIVOTDATA("Count of PT / MT Final",'100% PVT'!$A$3,"Joint Type","O-Let","Stamp Number",G87)</f>
        <v>#REF!</v>
      </c>
      <c r="DL87" s="11" t="e">
        <f>DK87/DJ87</f>
        <v>#REF!</v>
      </c>
      <c r="DM87" s="8" t="e">
        <f>GETPIVOTDATA("Count of Weld Number",'100% PVT'!$A$3,"Joint Type","Fillet","Stamp Number",G87)</f>
        <v>#REF!</v>
      </c>
      <c r="DN87" s="8" t="e">
        <f>GETPIVOTDATA("Count of PT / MT Final",'100% PVT'!$A$3,"Joint Type","Fillet","Stamp Number",G87)</f>
        <v>#REF!</v>
      </c>
      <c r="DO87" s="10" t="e">
        <f>DN87/DM87</f>
        <v>#REF!</v>
      </c>
      <c r="DP87" s="132"/>
      <c r="DQ87" s="132"/>
      <c r="DR87" s="132"/>
      <c r="DS87" s="132"/>
      <c r="DT87" s="132"/>
      <c r="DU87" s="132"/>
      <c r="DV87" s="132"/>
      <c r="DW87" s="132"/>
      <c r="DX87" s="132"/>
      <c r="DY87" s="132"/>
      <c r="DZ87" s="132"/>
      <c r="EA87" s="132"/>
      <c r="EB87" s="132"/>
      <c r="EC87" s="132"/>
      <c r="ED87" s="132"/>
      <c r="EE87" s="132"/>
      <c r="EF87" s="132"/>
      <c r="EG87" s="132"/>
      <c r="EH87" s="132"/>
      <c r="EI87" s="132"/>
      <c r="EJ87" s="132"/>
      <c r="EK87" s="132"/>
      <c r="EL87" s="132"/>
      <c r="EM87" s="132"/>
      <c r="EN87" s="132"/>
      <c r="EO87" s="132"/>
      <c r="EP87" s="132"/>
      <c r="EQ87" s="132"/>
    </row>
    <row r="88" spans="1:147" s="50" customFormat="1" ht="12.75" hidden="1" customHeight="1">
      <c r="A88" s="126"/>
      <c r="B88" s="3" t="s">
        <v>32</v>
      </c>
      <c r="C88" s="1"/>
      <c r="D88" s="1" t="str">
        <f t="shared" si="65"/>
        <v>Yes</v>
      </c>
      <c r="E88" s="1"/>
      <c r="F88" s="42">
        <f>'WELDER ROSTER'!H44</f>
        <v>0</v>
      </c>
      <c r="G88" s="99">
        <f>'WELDER ROSTER'!I44</f>
        <v>0</v>
      </c>
      <c r="H88" s="9" t="e">
        <f>GETPIVOTDATA("Count of Weld Number",'5% PVT'!$A$3,"Joint Type","BW","Stamp Number",G88)</f>
        <v>#REF!</v>
      </c>
      <c r="I88" s="8" t="e">
        <f>GETPIVOTDATA("Count of RT DATE",'5% PVT'!$A$4,"Joint Type","BW","Stamp Number",G88)</f>
        <v>#REF!</v>
      </c>
      <c r="J88" s="8" t="e">
        <f>GETPIVOTDATA("Count of RT Rejected",'5% PVT'!$A$4,"Joint Type","BW","Stamp Number",G88)</f>
        <v>#REF!</v>
      </c>
      <c r="K88" s="11" t="e">
        <f t="shared" si="52"/>
        <v>#REF!</v>
      </c>
      <c r="L88" s="8" t="e">
        <f>GETPIVOTDATA("Count of Weld Number",'5% PVT'!$A$3,"Joint Type","Fillet","Stamp Number",G88)</f>
        <v>#REF!</v>
      </c>
      <c r="M88" s="8" t="e">
        <f>GETPIVOTDATA("Count of PT / MT Final",'5% PVT'!$A$3,"Joint Type","Fillet","Stamp Number",G88)</f>
        <v>#REF!</v>
      </c>
      <c r="N88" s="11" t="e">
        <f t="shared" si="66"/>
        <v>#REF!</v>
      </c>
      <c r="O88" s="8" t="e">
        <f>GETPIVOTDATA("Count of Weld Number",'5% PVT'!$A$4,"Joint Type","SW","Stamp Number",G88)</f>
        <v>#REF!</v>
      </c>
      <c r="P88" s="8" t="e">
        <f>GETPIVOTDATA("Count of RT DATE",'5% PVT'!$A$4,"Joint Type","SW","Stamp Number",G88)</f>
        <v>#REF!</v>
      </c>
      <c r="Q88" s="8" t="e">
        <f>GETPIVOTDATA("Count of RT Rejected",'5% PVT'!$A$4,"Joint Type","O-Let","Stamp Number",G88)</f>
        <v>#REF!</v>
      </c>
      <c r="R88" s="11" t="e">
        <f t="shared" si="53"/>
        <v>#REF!</v>
      </c>
      <c r="S88" s="8" t="e">
        <f>GETPIVOTDATA("Count of PT / MT Final",'5% PVT'!$A$3,"Joint Type","SW","Stamp Number",G88)</f>
        <v>#REF!</v>
      </c>
      <c r="T88" s="11" t="e">
        <f t="shared" si="67"/>
        <v>#REF!</v>
      </c>
      <c r="U88" s="8" t="e">
        <f>GETPIVOTDATA("Count of Weld Number",'5% PVT'!$A$3,"Joint Type","O-Let","Stamp Number",G88)</f>
        <v>#REF!</v>
      </c>
      <c r="V88" s="8" t="e">
        <f>GETPIVOTDATA("Count of PT / MT Final",'5% PVT'!$A$3,"Joint Type","O-Let","Stamp Number",G88)</f>
        <v>#REF!</v>
      </c>
      <c r="W88" s="10" t="e">
        <f t="shared" si="68"/>
        <v>#REF!</v>
      </c>
      <c r="X88" s="87" t="e">
        <f>GETPIVOTDATA("Count of Weld Number",'10% PVT'!$A$3,"Joint Type","BW","Stamp Number",G88)</f>
        <v>#REF!</v>
      </c>
      <c r="Y88" s="8" t="e">
        <f>GETPIVOTDATA("Count of RT DATE",'10% PVT'!$A$3,"Joint Type","BW","Stamp Number",G88)</f>
        <v>#REF!</v>
      </c>
      <c r="Z88" s="8" t="e">
        <f>GETPIVOTDATA("Count of RT Rejected",'10% PVT'!$A$3,"Joint Type","BW","Stamp Number",G88)</f>
        <v>#REF!</v>
      </c>
      <c r="AA88" s="4" t="e">
        <f t="shared" si="54"/>
        <v>#REF!</v>
      </c>
      <c r="AB88" s="8" t="e">
        <f>GETPIVOTDATA("Count of Weld Number",'10% PVT'!$A$3,"Joint Type","Fillet","Stamp Number",G88)</f>
        <v>#REF!</v>
      </c>
      <c r="AC88" s="8" t="e">
        <f>GETPIVOTDATA("Count of PT / MT Final",'10% PVT'!$A$3,"Joint Type","Fillet","Stamp Number",G88)</f>
        <v>#REF!</v>
      </c>
      <c r="AD88" s="4" t="e">
        <f t="shared" si="49"/>
        <v>#REF!</v>
      </c>
      <c r="AE88" s="8" t="e">
        <f>GETPIVOTDATA("Count of Weld Number",'10% PVT'!$A$4,"Joint Type","SW","Stamp Number",G88)</f>
        <v>#REF!</v>
      </c>
      <c r="AF88" s="8" t="e">
        <f>GETPIVOTDATA("Count of RT DATE",'10% PVT'!$A$3,"Joint Type","SW","Stamp Number",G88)</f>
        <v>#REF!</v>
      </c>
      <c r="AG88" s="8" t="e">
        <f>GETPIVOTDATA("Count of RT Rejected",'10% PVT'!$A$3,"Joint Type","SW","Stamp Number",G88)</f>
        <v>#REF!</v>
      </c>
      <c r="AH88" s="4" t="e">
        <f t="shared" si="55"/>
        <v>#REF!</v>
      </c>
      <c r="AI88" s="8" t="e">
        <f>GETPIVOTDATA("Count of PT / MT Final",'10% PVT'!$A$3,"Joint Type","SW","Stamp Number",G88)</f>
        <v>#REF!</v>
      </c>
      <c r="AJ88" s="4" t="e">
        <f t="shared" si="50"/>
        <v>#REF!</v>
      </c>
      <c r="AK88" s="8" t="e">
        <f>GETPIVOTDATA("Count of Weld Number",'10% PVT'!$A$3,"Joint Type","O-Let","Stamp Number",G88)</f>
        <v>#REF!</v>
      </c>
      <c r="AL88" s="8" t="e">
        <f>GETPIVOTDATA("Count of PT / MT Final",'10% PVT'!$A$3,"Joint Type","O-Let","Stamp Number",G88)</f>
        <v>#REF!</v>
      </c>
      <c r="AM88" s="78" t="e">
        <f t="shared" si="51"/>
        <v>#REF!</v>
      </c>
      <c r="AN88" s="87" t="e">
        <f>GETPIVOTDATA("Count of Weld Number",'20% PVT'!$A$3,"Joint Type","BW","Stamp Number",G88)</f>
        <v>#REF!</v>
      </c>
      <c r="AO88" s="8" t="e">
        <f>GETPIVOTDATA("Count of RT DATE",'20% PVT'!$A$3,"Joint Type","BW","Stamp Number",G88)</f>
        <v>#REF!</v>
      </c>
      <c r="AP88" s="8" t="e">
        <f>GETPIVOTDATA("Count of RT Rejected",'20% PVT'!$A$3,"Joint Type","BW","Stamp Number",G88)</f>
        <v>#REF!</v>
      </c>
      <c r="AQ88" s="4" t="e">
        <f t="shared" si="56"/>
        <v>#REF!</v>
      </c>
      <c r="AR88" s="8" t="e">
        <f>GETPIVOTDATA("Count of Brinnel Complete",'20% PVT'!$A$3,"Joint Type","BW","Stamp Number",G88)</f>
        <v>#REF!</v>
      </c>
      <c r="AS88" s="4" t="e">
        <f t="shared" si="19"/>
        <v>#REF!</v>
      </c>
      <c r="AT88" s="8" t="e">
        <f>GETPIVOTDATA("Count of Weld Number",'20% PVT'!$A$3,"Joint Type","SW","Stamp Number",G88)</f>
        <v>#REF!</v>
      </c>
      <c r="AU88" s="8" t="e">
        <f>GETPIVOTDATA("Count of RT DATE",'20% PVT'!$A$3,"Joint Type","SW","Stamp Number",G88)</f>
        <v>#REF!</v>
      </c>
      <c r="AV88" s="8" t="e">
        <f>GETPIVOTDATA("Count of RT Rejected",'20% PVT'!$A$3,"Joint Type","SW","Stamp Number",G88)</f>
        <v>#REF!</v>
      </c>
      <c r="AW88" s="4" t="e">
        <f t="shared" si="57"/>
        <v>#REF!</v>
      </c>
      <c r="AX88" s="8" t="e">
        <f>GETPIVOTDATA("Count of PT / MT Final",'20% PVT'!$A$3,"Joint Type","SW","Stamp Number",G88)</f>
        <v>#REF!</v>
      </c>
      <c r="AY88" s="4" t="e">
        <f t="shared" si="20"/>
        <v>#REF!</v>
      </c>
      <c r="AZ88" s="8" t="e">
        <f>GETPIVOTDATA("Count of Brinnel Complete",'20% PVT'!$A$3,"Joint Type","SW","Stamp Number",G88)</f>
        <v>#REF!</v>
      </c>
      <c r="BA88" s="4" t="e">
        <f t="shared" si="21"/>
        <v>#REF!</v>
      </c>
      <c r="BB88" s="8" t="e">
        <f>GETPIVOTDATA("Count of Weld Number",'20% PVT'!$A$3,"Joint Type","O-Let","Stamp Number",G88)</f>
        <v>#REF!</v>
      </c>
      <c r="BC88" s="8" t="e">
        <f>GETPIVOTDATA("Count of PT / MT Final",'20% PVT'!$A$3,"Joint Type","O-Let","Stamp Number",G88)</f>
        <v>#REF!</v>
      </c>
      <c r="BD88" s="4" t="e">
        <f t="shared" si="22"/>
        <v>#REF!</v>
      </c>
      <c r="BE88" s="8" t="e">
        <f>GETPIVOTDATA("Count of Weld Number",'20% PVT'!$A$3,"Joint Type","Fillet","Stamp Number",G88)</f>
        <v>#REF!</v>
      </c>
      <c r="BF88" s="8" t="e">
        <f>GETPIVOTDATA("Count of PT / MT Final",'20% PVT'!$A$3,"Joint Type","Fillet","Stamp Number",G88)</f>
        <v>#REF!</v>
      </c>
      <c r="BG88" s="78" t="e">
        <f t="shared" si="23"/>
        <v>#REF!</v>
      </c>
      <c r="BH88" s="87" t="e">
        <f>GETPIVOTDATA("Count of Weld Number",'25% PVT'!$A$3,"Joint Type","BW","Stamp Number",G88)</f>
        <v>#REF!</v>
      </c>
      <c r="BI88" s="8" t="e">
        <f>GETPIVOTDATA("Count of RT DATE",'25% PVT'!$A$3,"Joint Type","BW","Stamp Number",G88)</f>
        <v>#REF!</v>
      </c>
      <c r="BJ88" s="8" t="e">
        <f>GETPIVOTDATA("Count of RT Rejected",'25% PVT'!$A$3,"Joint Type","BW","Stamp Number",G88)</f>
        <v>#REF!</v>
      </c>
      <c r="BK88" s="11" t="e">
        <f t="shared" si="58"/>
        <v>#REF!</v>
      </c>
      <c r="BL88" s="8" t="e">
        <f>GETPIVOTDATA("Count of Brinnel Complete",'25% PVT'!$A$3,"Joint Type","BW","Stamp Number",G88)</f>
        <v>#REF!</v>
      </c>
      <c r="BM88" s="11" t="e">
        <f t="shared" si="41"/>
        <v>#REF!</v>
      </c>
      <c r="BN88" s="8" t="e">
        <f>GETPIVOTDATA("Count of Weld Number",'25% PVT'!$A$3,"Joint Type","SW","Stamp Number",G88)</f>
        <v>#REF!</v>
      </c>
      <c r="BO88" s="8" t="e">
        <f>GETPIVOTDATA("Count of RT DATE",'25% PVT'!$A$3,"Joint Type","SW","Stamp Number",G88)</f>
        <v>#REF!</v>
      </c>
      <c r="BP88" s="8" t="e">
        <f>GETPIVOTDATA("Count of RT Rejected",'25% PVT'!$A$3,"Joint Type","SW","Stamp Number",G88)</f>
        <v>#REF!</v>
      </c>
      <c r="BQ88" s="11" t="e">
        <f t="shared" si="59"/>
        <v>#REF!</v>
      </c>
      <c r="BR88" s="8" t="e">
        <f>GETPIVOTDATA("Count of PT / MT Final",'25% PVT'!$A$3,"Joint Type","SW","Stamp Number",G88)</f>
        <v>#REF!</v>
      </c>
      <c r="BS88" s="11" t="e">
        <f t="shared" si="47"/>
        <v>#REF!</v>
      </c>
      <c r="BT88" s="8" t="e">
        <f>GETPIVOTDATA("Count of Brinnel Complete",'25% PVT'!$A$3,"Joint Type","SW","Stamp Number",G88)</f>
        <v>#REF!</v>
      </c>
      <c r="BU88" s="11" t="e">
        <f t="shared" si="25"/>
        <v>#REF!</v>
      </c>
      <c r="BV88" s="8" t="e">
        <f>GETPIVOTDATA("Count of Weld Number",'25% PVT'!$A$3,"Joint Type","O-Let","Stamp Number",G88)</f>
        <v>#REF!</v>
      </c>
      <c r="BW88" s="8" t="e">
        <f>GETPIVOTDATA("Count of PT / MT Final",'25% PVT'!$A$3,"Joint Type","O-Let","Stamp Number",G88)</f>
        <v>#REF!</v>
      </c>
      <c r="BX88" s="11" t="e">
        <f t="shared" si="26"/>
        <v>#REF!</v>
      </c>
      <c r="BY88" s="8" t="e">
        <f>GETPIVOTDATA("Count of Weld Number",'25% PVT'!$A$3,"Joint Type","Fillet","Stamp Number",G88)</f>
        <v>#REF!</v>
      </c>
      <c r="BZ88" s="8" t="e">
        <f>GETPIVOTDATA("Count of PT / MT Final",'25% PVT'!$A$3,"Joint Type","Fillet","Stamp Number",G88)</f>
        <v>#REF!</v>
      </c>
      <c r="CA88" s="10" t="e">
        <f t="shared" si="27"/>
        <v>#REF!</v>
      </c>
      <c r="CB88" s="87" t="e">
        <f>GETPIVOTDATA("Count of Weld Number",'50% PVT'!$A$3,"Joint Type","BW","Stamp Number",G88)</f>
        <v>#REF!</v>
      </c>
      <c r="CC88" s="8" t="e">
        <f>GETPIVOTDATA("Count of RT DATE",'50% PVT'!$A$3,"Joint Type","BW","Stamp Number",G88)</f>
        <v>#REF!</v>
      </c>
      <c r="CD88" s="8" t="e">
        <f>GETPIVOTDATA("Count of RT Rejected",'50% PVT'!$A$3,"Joint Type","BW","Stamp Number",G88)</f>
        <v>#REF!</v>
      </c>
      <c r="CE88" s="11" t="e">
        <f t="shared" si="60"/>
        <v>#REF!</v>
      </c>
      <c r="CF88" s="8" t="e">
        <f>GETPIVOTDATA("Count of Brinnel Complete",'50% PVT'!$A$3,"Joint Type","BW","Stamp Number",G88)</f>
        <v>#REF!</v>
      </c>
      <c r="CG88" s="4" t="e">
        <f t="shared" si="28"/>
        <v>#REF!</v>
      </c>
      <c r="CH88" s="8" t="e">
        <f>GETPIVOTDATA("Count of Weld Number",'50% PVT'!$A$3,"Joint Type","SW","Stamp Number",G88)</f>
        <v>#REF!</v>
      </c>
      <c r="CI88" s="8" t="e">
        <f>GETPIVOTDATA("Count of RT DATE",'50% PVT'!$A$3,"Joint Type","SW","Stamp Number",G88)</f>
        <v>#REF!</v>
      </c>
      <c r="CJ88" s="8" t="e">
        <f>GETPIVOTDATA("Count of RT Rejected",'50% PVT'!$A$3,"Joint Type","SW","Stamp Number",G88)</f>
        <v>#REF!</v>
      </c>
      <c r="CK88" s="11" t="e">
        <f t="shared" si="61"/>
        <v>#REF!</v>
      </c>
      <c r="CL88" s="8" t="e">
        <f>GETPIVOTDATA("Count of PT / MT Final",'50% PVT'!$A$3,"Joint Type","SW","Stamp Number",G88)</f>
        <v>#REF!</v>
      </c>
      <c r="CM88" s="4" t="e">
        <f t="shared" si="29"/>
        <v>#REF!</v>
      </c>
      <c r="CN88" s="8" t="e">
        <f>GETPIVOTDATA("Count of Brinnel Complete",'50% PVT'!$A$3,"Joint Type","SW","Stamp Number",G88)</f>
        <v>#REF!</v>
      </c>
      <c r="CO88" s="4" t="e">
        <f t="shared" si="30"/>
        <v>#REF!</v>
      </c>
      <c r="CP88" s="8" t="e">
        <f>GETPIVOTDATA("Count of Weld Number",'50% PVT'!$A$3,"Joint Type","O-Let","Stamp Number",G88)</f>
        <v>#REF!</v>
      </c>
      <c r="CQ88" s="8" t="e">
        <f>GETPIVOTDATA("Count of PT / MT Final",'50% PVT'!$A$3,"Joint Type","O-Let","Stamp Number",G88)</f>
        <v>#REF!</v>
      </c>
      <c r="CR88" s="4" t="e">
        <f t="shared" si="31"/>
        <v>#REF!</v>
      </c>
      <c r="CS88" s="8" t="e">
        <f>GETPIVOTDATA("Count of Weld Number",'50% PVT'!$A$3,"Joint Type","Fillet","Stamp Number",G88)</f>
        <v>#REF!</v>
      </c>
      <c r="CT88" s="8" t="e">
        <f>GETPIVOTDATA("Count of PT / MT Final",'50% PVT'!$A$3,"Joint Type","Fillet","Stamp Number",G88)</f>
        <v>#REF!</v>
      </c>
      <c r="CU88" s="78" t="e">
        <f t="shared" si="32"/>
        <v>#REF!</v>
      </c>
      <c r="CV88" s="87" t="e">
        <f>GETPIVOTDATA("Count of Weld Number",'100% PVT'!$A$3,"Joint Type","BW","Stamp Number",G88)</f>
        <v>#REF!</v>
      </c>
      <c r="CW88" s="8" t="e">
        <f>GETPIVOTDATA("Count of RT DATE",'100% PVT'!$A$3,"Joint Type","BW","Stamp Number",G88)</f>
        <v>#REF!</v>
      </c>
      <c r="CX88" s="8" t="e">
        <f>GETPIVOTDATA("Count of RT Rejected",'100% PVT'!$A$3,"Joint Type","BW","Stamp Number",G88)</f>
        <v>#REF!</v>
      </c>
      <c r="CY88" s="11" t="e">
        <f t="shared" si="62"/>
        <v>#REF!</v>
      </c>
      <c r="CZ88" s="8" t="e">
        <f>GETPIVOTDATA("Count of Brinnel Complete",'100% PVT'!$A$3,"Joint Type","BW","Stamp Number",G88)</f>
        <v>#REF!</v>
      </c>
      <c r="DA88" s="11" t="e">
        <f t="shared" si="42"/>
        <v>#REF!</v>
      </c>
      <c r="DB88" s="8" t="e">
        <f>GETPIVOTDATA("Count of Weld Number",'100% PVT'!$A$3,"Joint Type","SW","Stamp Number",G88)</f>
        <v>#REF!</v>
      </c>
      <c r="DC88" s="8" t="e">
        <f>GETPIVOTDATA("Count of RT DATE",'100% PVT'!$A$3,"Joint Type","SW","Stamp Number",G88)</f>
        <v>#REF!</v>
      </c>
      <c r="DD88" s="8" t="e">
        <f>GETPIVOTDATA("Count of RT Rejected",'100% PVT'!$A$3,"Joint Type","SW","Stamp Number",G88)</f>
        <v>#REF!</v>
      </c>
      <c r="DE88" s="11" t="e">
        <f t="shared" si="63"/>
        <v>#REF!</v>
      </c>
      <c r="DF88" s="8" t="e">
        <f>GETPIVOTDATA("Count of PT / MT Final",'100% PVT'!$A$3,"Joint Type","SW","Stamp Number",G88)</f>
        <v>#REF!</v>
      </c>
      <c r="DG88" s="11" t="e">
        <f t="shared" si="43"/>
        <v>#REF!</v>
      </c>
      <c r="DH88" s="8" t="e">
        <f>GETPIVOTDATA("Count of Brinnel Complete",'100% PVT'!$A$3,"Joint Type","SW","Stamp Number",G88)</f>
        <v>#REF!</v>
      </c>
      <c r="DI88" s="11" t="e">
        <f t="shared" si="44"/>
        <v>#REF!</v>
      </c>
      <c r="DJ88" s="8" t="e">
        <f>GETPIVOTDATA("Count of Weld Number",'100% PVT'!$A$3,"Joint Type","O-Let","Stamp Number",G88)</f>
        <v>#REF!</v>
      </c>
      <c r="DK88" s="8" t="e">
        <f>GETPIVOTDATA("Count of PT / MT Final",'100% PVT'!$A$3,"Joint Type","O-Let","Stamp Number",G88)</f>
        <v>#REF!</v>
      </c>
      <c r="DL88" s="11" t="e">
        <f t="shared" si="45"/>
        <v>#REF!</v>
      </c>
      <c r="DM88" s="8" t="e">
        <f>GETPIVOTDATA("Count of Weld Number",'100% PVT'!$A$3,"Joint Type","Fillet","Stamp Number",G88)</f>
        <v>#REF!</v>
      </c>
      <c r="DN88" s="8" t="e">
        <f>GETPIVOTDATA("Count of PT / MT Final",'100% PVT'!$A$3,"Joint Type","Fillet","Stamp Number",G88)</f>
        <v>#REF!</v>
      </c>
      <c r="DO88" s="10" t="e">
        <f t="shared" si="46"/>
        <v>#REF!</v>
      </c>
      <c r="DP88" s="132"/>
      <c r="DQ88" s="132"/>
      <c r="DR88" s="132"/>
      <c r="DS88" s="132"/>
      <c r="DT88" s="132"/>
      <c r="DU88" s="132"/>
      <c r="DV88" s="132"/>
      <c r="DW88" s="132"/>
      <c r="DX88" s="132"/>
      <c r="DY88" s="132"/>
      <c r="DZ88" s="132"/>
      <c r="EA88" s="132"/>
      <c r="EB88" s="132"/>
      <c r="EC88" s="132"/>
      <c r="ED88" s="132"/>
      <c r="EE88" s="132"/>
      <c r="EF88" s="132"/>
      <c r="EG88" s="132"/>
      <c r="EH88" s="132"/>
      <c r="EI88" s="132"/>
      <c r="EJ88" s="132"/>
      <c r="EK88" s="132"/>
      <c r="EL88" s="132"/>
      <c r="EM88" s="132"/>
      <c r="EN88" s="132"/>
      <c r="EO88" s="132"/>
      <c r="EP88" s="132"/>
      <c r="EQ88" s="132"/>
    </row>
    <row r="89" spans="1:147" s="50" customFormat="1" ht="12.75" hidden="1" customHeight="1">
      <c r="A89" s="126"/>
      <c r="B89" s="3" t="s">
        <v>32</v>
      </c>
      <c r="C89" s="1"/>
      <c r="D89" s="1" t="str">
        <f>IF(F89=0,"Yes","No")</f>
        <v>Yes</v>
      </c>
      <c r="E89" s="1"/>
      <c r="F89" s="42">
        <f>'WELDER ROSTER'!H47</f>
        <v>0</v>
      </c>
      <c r="G89" s="99">
        <f>'WELDER ROSTER'!I47</f>
        <v>0</v>
      </c>
      <c r="H89" s="9" t="e">
        <f>GETPIVOTDATA("Count of Weld Number",'5% PVT'!$A$3,"Joint Type","BW","Stamp Number",G89)</f>
        <v>#REF!</v>
      </c>
      <c r="I89" s="8" t="e">
        <f>GETPIVOTDATA("Count of RT DATE",'5% PVT'!$A$4,"Joint Type","BW","Stamp Number",G89)</f>
        <v>#REF!</v>
      </c>
      <c r="J89" s="8" t="e">
        <f>GETPIVOTDATA("Count of RT Rejected",'5% PVT'!$A$4,"Joint Type","BW","Stamp Number",G89)</f>
        <v>#REF!</v>
      </c>
      <c r="K89" s="11" t="e">
        <f t="shared" si="52"/>
        <v>#REF!</v>
      </c>
      <c r="L89" s="8" t="e">
        <f>GETPIVOTDATA("Count of Weld Number",'5% PVT'!$A$3,"Joint Type","Fillet","Stamp Number",G89)</f>
        <v>#REF!</v>
      </c>
      <c r="M89" s="8" t="e">
        <f>GETPIVOTDATA("Count of PT / MT Final",'5% PVT'!$A$3,"Joint Type","Fillet","Stamp Number",G89)</f>
        <v>#REF!</v>
      </c>
      <c r="N89" s="11" t="e">
        <f t="shared" si="66"/>
        <v>#REF!</v>
      </c>
      <c r="O89" s="8" t="e">
        <f>GETPIVOTDATA("Count of Weld Number",'5% PVT'!$A$4,"Joint Type","SW","Stamp Number",G89)</f>
        <v>#REF!</v>
      </c>
      <c r="P89" s="8" t="e">
        <f>GETPIVOTDATA("Count of RT DATE",'5% PVT'!$A$4,"Joint Type","SW","Stamp Number",G89)</f>
        <v>#REF!</v>
      </c>
      <c r="Q89" s="8" t="e">
        <f>GETPIVOTDATA("Count of RT Rejected",'5% PVT'!$A$4,"Joint Type","O-Let","Stamp Number",G89)</f>
        <v>#REF!</v>
      </c>
      <c r="R89" s="11" t="e">
        <f t="shared" si="53"/>
        <v>#REF!</v>
      </c>
      <c r="S89" s="8" t="e">
        <f>GETPIVOTDATA("Count of PT / MT Final",'5% PVT'!$A$3,"Joint Type","SW","Stamp Number",G89)</f>
        <v>#REF!</v>
      </c>
      <c r="T89" s="11" t="e">
        <f t="shared" si="67"/>
        <v>#REF!</v>
      </c>
      <c r="U89" s="8" t="e">
        <f>GETPIVOTDATA("Count of Weld Number",'5% PVT'!$A$3,"Joint Type","O-Let","Stamp Number",G89)</f>
        <v>#REF!</v>
      </c>
      <c r="V89" s="8" t="e">
        <f>GETPIVOTDATA("Count of PT / MT Final",'5% PVT'!$A$3,"Joint Type","O-Let","Stamp Number",G89)</f>
        <v>#REF!</v>
      </c>
      <c r="W89" s="10" t="e">
        <f t="shared" si="68"/>
        <v>#REF!</v>
      </c>
      <c r="X89" s="87" t="e">
        <f>GETPIVOTDATA("Count of Weld Number",'10% PVT'!$A$3,"Joint Type","BW","Stamp Number",G89)</f>
        <v>#REF!</v>
      </c>
      <c r="Y89" s="8" t="e">
        <f>GETPIVOTDATA("Count of RT DATE",'10% PVT'!$A$3,"Joint Type","BW","Stamp Number",G89)</f>
        <v>#REF!</v>
      </c>
      <c r="Z89" s="8" t="e">
        <f>GETPIVOTDATA("Count of RT Rejected",'10% PVT'!$A$3,"Joint Type","BW","Stamp Number",G89)</f>
        <v>#REF!</v>
      </c>
      <c r="AA89" s="4" t="e">
        <f t="shared" si="54"/>
        <v>#REF!</v>
      </c>
      <c r="AB89" s="8" t="e">
        <f>GETPIVOTDATA("Count of Weld Number",'10% PVT'!$A$3,"Joint Type","Fillet","Stamp Number",G89)</f>
        <v>#REF!</v>
      </c>
      <c r="AC89" s="8" t="e">
        <f>GETPIVOTDATA("Count of PT / MT Final",'10% PVT'!$A$3,"Joint Type","Fillet","Stamp Number",G89)</f>
        <v>#REF!</v>
      </c>
      <c r="AD89" s="4" t="e">
        <f>AC89/AB89</f>
        <v>#REF!</v>
      </c>
      <c r="AE89" s="8" t="e">
        <f>GETPIVOTDATA("Count of Weld Number",'10% PVT'!$A$4,"Joint Type","SW","Stamp Number",G89)</f>
        <v>#REF!</v>
      </c>
      <c r="AF89" s="8" t="e">
        <f>GETPIVOTDATA("Count of RT DATE",'10% PVT'!$A$3,"Joint Type","SW","Stamp Number",G89)</f>
        <v>#REF!</v>
      </c>
      <c r="AG89" s="8" t="e">
        <f>GETPIVOTDATA("Count of RT Rejected",'10% PVT'!$A$3,"Joint Type","SW","Stamp Number",G89)</f>
        <v>#REF!</v>
      </c>
      <c r="AH89" s="4" t="e">
        <f t="shared" si="55"/>
        <v>#REF!</v>
      </c>
      <c r="AI89" s="8" t="e">
        <f>GETPIVOTDATA("Count of PT / MT Final",'10% PVT'!$A$3,"Joint Type","SW","Stamp Number",G89)</f>
        <v>#REF!</v>
      </c>
      <c r="AJ89" s="4" t="e">
        <f>AI89/AE89</f>
        <v>#REF!</v>
      </c>
      <c r="AK89" s="8" t="e">
        <f>GETPIVOTDATA("Count of Weld Number",'10% PVT'!$A$3,"Joint Type","O-Let","Stamp Number",G89)</f>
        <v>#REF!</v>
      </c>
      <c r="AL89" s="8" t="e">
        <f>GETPIVOTDATA("Count of PT / MT Final",'10% PVT'!$A$3,"Joint Type","O-Let","Stamp Number",G89)</f>
        <v>#REF!</v>
      </c>
      <c r="AM89" s="78" t="e">
        <f>AL89/AK89</f>
        <v>#REF!</v>
      </c>
      <c r="AN89" s="87" t="e">
        <f>GETPIVOTDATA("Count of Weld Number",'20% PVT'!$A$3,"Joint Type","BW","Stamp Number",G89)</f>
        <v>#REF!</v>
      </c>
      <c r="AO89" s="8" t="e">
        <f>GETPIVOTDATA("Count of RT DATE",'20% PVT'!$A$3,"Joint Type","BW","Stamp Number",G89)</f>
        <v>#REF!</v>
      </c>
      <c r="AP89" s="8" t="e">
        <f>GETPIVOTDATA("Count of RT Rejected",'20% PVT'!$A$3,"Joint Type","BW","Stamp Number",G89)</f>
        <v>#REF!</v>
      </c>
      <c r="AQ89" s="4" t="e">
        <f t="shared" si="56"/>
        <v>#REF!</v>
      </c>
      <c r="AR89" s="8" t="e">
        <f>GETPIVOTDATA("Count of Brinnel Complete",'20% PVT'!$A$3,"Joint Type","BW","Stamp Number",G89)</f>
        <v>#REF!</v>
      </c>
      <c r="AS89" s="4" t="e">
        <f>AR89/AN89</f>
        <v>#REF!</v>
      </c>
      <c r="AT89" s="8" t="e">
        <f>GETPIVOTDATA("Count of Weld Number",'20% PVT'!$A$3,"Joint Type","SW","Stamp Number",G89)</f>
        <v>#REF!</v>
      </c>
      <c r="AU89" s="8" t="e">
        <f>GETPIVOTDATA("Count of RT DATE",'20% PVT'!$A$3,"Joint Type","SW","Stamp Number",G89)</f>
        <v>#REF!</v>
      </c>
      <c r="AV89" s="8" t="e">
        <f>GETPIVOTDATA("Count of RT Rejected",'20% PVT'!$A$3,"Joint Type","SW","Stamp Number",G89)</f>
        <v>#REF!</v>
      </c>
      <c r="AW89" s="4" t="e">
        <f t="shared" si="57"/>
        <v>#REF!</v>
      </c>
      <c r="AX89" s="8" t="e">
        <f>GETPIVOTDATA("Count of PT / MT Final",'20% PVT'!$A$3,"Joint Type","SW","Stamp Number",G89)</f>
        <v>#REF!</v>
      </c>
      <c r="AY89" s="4" t="e">
        <f>AX89/AT89</f>
        <v>#REF!</v>
      </c>
      <c r="AZ89" s="8" t="e">
        <f>GETPIVOTDATA("Count of Brinnel Complete",'20% PVT'!$A$3,"Joint Type","SW","Stamp Number",G89)</f>
        <v>#REF!</v>
      </c>
      <c r="BA89" s="4" t="e">
        <f>AZ89/AT89</f>
        <v>#REF!</v>
      </c>
      <c r="BB89" s="8" t="e">
        <f>GETPIVOTDATA("Count of Weld Number",'20% PVT'!$A$3,"Joint Type","O-Let","Stamp Number",G89)</f>
        <v>#REF!</v>
      </c>
      <c r="BC89" s="8" t="e">
        <f>GETPIVOTDATA("Count of PT / MT Final",'20% PVT'!$A$3,"Joint Type","O-Let","Stamp Number",G89)</f>
        <v>#REF!</v>
      </c>
      <c r="BD89" s="4" t="e">
        <f>BC89/BB89</f>
        <v>#REF!</v>
      </c>
      <c r="BE89" s="8" t="e">
        <f>GETPIVOTDATA("Count of Weld Number",'20% PVT'!$A$3,"Joint Type","Fillet","Stamp Number",G89)</f>
        <v>#REF!</v>
      </c>
      <c r="BF89" s="8" t="e">
        <f>GETPIVOTDATA("Count of PT / MT Final",'20% PVT'!$A$3,"Joint Type","Fillet","Stamp Number",G89)</f>
        <v>#REF!</v>
      </c>
      <c r="BG89" s="78" t="e">
        <f>BF89/BE89</f>
        <v>#REF!</v>
      </c>
      <c r="BH89" s="87" t="e">
        <f>GETPIVOTDATA("Count of Weld Number",'25% PVT'!$A$3,"Joint Type","BW","Stamp Number",G89)</f>
        <v>#REF!</v>
      </c>
      <c r="BI89" s="8" t="e">
        <f>GETPIVOTDATA("Count of RT DATE",'25% PVT'!$A$3,"Joint Type","BW","Stamp Number",G89)</f>
        <v>#REF!</v>
      </c>
      <c r="BJ89" s="8" t="e">
        <f>GETPIVOTDATA("Count of RT Rejected",'25% PVT'!$A$3,"Joint Type","BW","Stamp Number",G89)</f>
        <v>#REF!</v>
      </c>
      <c r="BK89" s="11" t="e">
        <f t="shared" si="58"/>
        <v>#REF!</v>
      </c>
      <c r="BL89" s="8" t="e">
        <f>GETPIVOTDATA("Count of Brinnel Complete",'25% PVT'!$A$3,"Joint Type","BW","Stamp Number",G89)</f>
        <v>#REF!</v>
      </c>
      <c r="BM89" s="11" t="e">
        <f>BL89/BH89</f>
        <v>#REF!</v>
      </c>
      <c r="BN89" s="8" t="e">
        <f>GETPIVOTDATA("Count of Weld Number",'25% PVT'!$A$3,"Joint Type","SW","Stamp Number",G89)</f>
        <v>#REF!</v>
      </c>
      <c r="BO89" s="8" t="e">
        <f>GETPIVOTDATA("Count of RT DATE",'25% PVT'!$A$3,"Joint Type","SW","Stamp Number",G89)</f>
        <v>#REF!</v>
      </c>
      <c r="BP89" s="8" t="e">
        <f>GETPIVOTDATA("Count of RT Rejected",'25% PVT'!$A$3,"Joint Type","SW","Stamp Number",G89)</f>
        <v>#REF!</v>
      </c>
      <c r="BQ89" s="11" t="e">
        <f t="shared" si="59"/>
        <v>#REF!</v>
      </c>
      <c r="BR89" s="8" t="e">
        <f>GETPIVOTDATA("Count of PT / MT Final",'25% PVT'!$A$3,"Joint Type","SW","Stamp Number",G89)</f>
        <v>#REF!</v>
      </c>
      <c r="BS89" s="11" t="e">
        <f>BR89/BN89</f>
        <v>#REF!</v>
      </c>
      <c r="BT89" s="8" t="e">
        <f>GETPIVOTDATA("Count of Brinnel Complete",'25% PVT'!$A$3,"Joint Type","SW","Stamp Number",G89)</f>
        <v>#REF!</v>
      </c>
      <c r="BU89" s="11" t="e">
        <f>BT89/BN89</f>
        <v>#REF!</v>
      </c>
      <c r="BV89" s="8" t="e">
        <f>GETPIVOTDATA("Count of Weld Number",'25% PVT'!$A$3,"Joint Type","O-Let","Stamp Number",G89)</f>
        <v>#REF!</v>
      </c>
      <c r="BW89" s="8" t="e">
        <f>GETPIVOTDATA("Count of PT / MT Final",'25% PVT'!$A$3,"Joint Type","O-Let","Stamp Number",G89)</f>
        <v>#REF!</v>
      </c>
      <c r="BX89" s="11" t="e">
        <f>BW89/BV89</f>
        <v>#REF!</v>
      </c>
      <c r="BY89" s="8" t="e">
        <f>GETPIVOTDATA("Count of Weld Number",'25% PVT'!$A$3,"Joint Type","Fillet","Stamp Number",G89)</f>
        <v>#REF!</v>
      </c>
      <c r="BZ89" s="8" t="e">
        <f>GETPIVOTDATA("Count of PT / MT Final",'25% PVT'!$A$3,"Joint Type","Fillet","Stamp Number",G89)</f>
        <v>#REF!</v>
      </c>
      <c r="CA89" s="10" t="e">
        <f>BZ89/BY89</f>
        <v>#REF!</v>
      </c>
      <c r="CB89" s="87" t="e">
        <f>GETPIVOTDATA("Count of Weld Number",'50% PVT'!$A$3,"Joint Type","BW","Stamp Number",G89)</f>
        <v>#REF!</v>
      </c>
      <c r="CC89" s="8" t="e">
        <f>GETPIVOTDATA("Count of RT DATE",'50% PVT'!$A$3,"Joint Type","BW","Stamp Number",G89)</f>
        <v>#REF!</v>
      </c>
      <c r="CD89" s="8" t="e">
        <f>GETPIVOTDATA("Count of RT Rejected",'50% PVT'!$A$3,"Joint Type","BW","Stamp Number",G89)</f>
        <v>#REF!</v>
      </c>
      <c r="CE89" s="11" t="e">
        <f t="shared" si="60"/>
        <v>#REF!</v>
      </c>
      <c r="CF89" s="8" t="e">
        <f>GETPIVOTDATA("Count of Brinnel Complete",'50% PVT'!$A$3,"Joint Type","BW","Stamp Number",G89)</f>
        <v>#REF!</v>
      </c>
      <c r="CG89" s="4" t="e">
        <f>CF89/CB89</f>
        <v>#REF!</v>
      </c>
      <c r="CH89" s="8" t="e">
        <f>GETPIVOTDATA("Count of Weld Number",'50% PVT'!$A$3,"Joint Type","SW","Stamp Number",G89)</f>
        <v>#REF!</v>
      </c>
      <c r="CI89" s="8" t="e">
        <f>GETPIVOTDATA("Count of RT DATE",'50% PVT'!$A$3,"Joint Type","SW","Stamp Number",G89)</f>
        <v>#REF!</v>
      </c>
      <c r="CJ89" s="8" t="e">
        <f>GETPIVOTDATA("Count of RT Rejected",'50% PVT'!$A$3,"Joint Type","SW","Stamp Number",G89)</f>
        <v>#REF!</v>
      </c>
      <c r="CK89" s="11" t="e">
        <f t="shared" si="61"/>
        <v>#REF!</v>
      </c>
      <c r="CL89" s="8" t="e">
        <f>GETPIVOTDATA("Count of PT / MT Final",'50% PVT'!$A$3,"Joint Type","SW","Stamp Number",G89)</f>
        <v>#REF!</v>
      </c>
      <c r="CM89" s="4" t="e">
        <f>CL89/CH89</f>
        <v>#REF!</v>
      </c>
      <c r="CN89" s="8" t="e">
        <f>GETPIVOTDATA("Count of Brinnel Complete",'50% PVT'!$A$3,"Joint Type","SW","Stamp Number",G89)</f>
        <v>#REF!</v>
      </c>
      <c r="CO89" s="4" t="e">
        <f>CN89/CH89</f>
        <v>#REF!</v>
      </c>
      <c r="CP89" s="8" t="e">
        <f>GETPIVOTDATA("Count of Weld Number",'50% PVT'!$A$3,"Joint Type","O-Let","Stamp Number",G89)</f>
        <v>#REF!</v>
      </c>
      <c r="CQ89" s="8" t="e">
        <f>GETPIVOTDATA("Count of PT / MT Final",'50% PVT'!$A$3,"Joint Type","O-Let","Stamp Number",G89)</f>
        <v>#REF!</v>
      </c>
      <c r="CR89" s="4" t="e">
        <f>CQ89/CP89</f>
        <v>#REF!</v>
      </c>
      <c r="CS89" s="8" t="e">
        <f>GETPIVOTDATA("Count of Weld Number",'50% PVT'!$A$3,"Joint Type","Fillet","Stamp Number",G89)</f>
        <v>#REF!</v>
      </c>
      <c r="CT89" s="8" t="e">
        <f>GETPIVOTDATA("Count of PT / MT Final",'50% PVT'!$A$3,"Joint Type","Fillet","Stamp Number",G89)</f>
        <v>#REF!</v>
      </c>
      <c r="CU89" s="78" t="e">
        <f>CT89/CS89</f>
        <v>#REF!</v>
      </c>
      <c r="CV89" s="87" t="e">
        <f>GETPIVOTDATA("Count of Weld Number",'100% PVT'!$A$3,"Joint Type","BW","Stamp Number",G89)</f>
        <v>#REF!</v>
      </c>
      <c r="CW89" s="8" t="e">
        <f>GETPIVOTDATA("Count of RT DATE",'100% PVT'!$A$3,"Joint Type","BW","Stamp Number",G89)</f>
        <v>#REF!</v>
      </c>
      <c r="CX89" s="8" t="e">
        <f>GETPIVOTDATA("Count of RT Rejected",'100% PVT'!$A$3,"Joint Type","BW","Stamp Number",G89)</f>
        <v>#REF!</v>
      </c>
      <c r="CY89" s="11" t="e">
        <f t="shared" si="62"/>
        <v>#REF!</v>
      </c>
      <c r="CZ89" s="8" t="e">
        <f>GETPIVOTDATA("Count of Brinnel Complete",'100% PVT'!$A$3,"Joint Type","BW","Stamp Number",G89)</f>
        <v>#REF!</v>
      </c>
      <c r="DA89" s="11" t="e">
        <f>CZ89/CV89</f>
        <v>#REF!</v>
      </c>
      <c r="DB89" s="8" t="e">
        <f>GETPIVOTDATA("Count of Weld Number",'100% PVT'!$A$3,"Joint Type","SW","Stamp Number",G89)</f>
        <v>#REF!</v>
      </c>
      <c r="DC89" s="8" t="e">
        <f>GETPIVOTDATA("Count of RT DATE",'100% PVT'!$A$3,"Joint Type","SW","Stamp Number",G89)</f>
        <v>#REF!</v>
      </c>
      <c r="DD89" s="8" t="e">
        <f>GETPIVOTDATA("Count of RT Rejected",'100% PVT'!$A$3,"Joint Type","SW","Stamp Number",G89)</f>
        <v>#REF!</v>
      </c>
      <c r="DE89" s="11" t="e">
        <f t="shared" si="63"/>
        <v>#REF!</v>
      </c>
      <c r="DF89" s="8" t="e">
        <f>GETPIVOTDATA("Count of PT / MT Final",'100% PVT'!$A$3,"Joint Type","SW","Stamp Number",G89)</f>
        <v>#REF!</v>
      </c>
      <c r="DG89" s="11" t="e">
        <f>DF89/DB89</f>
        <v>#REF!</v>
      </c>
      <c r="DH89" s="8" t="e">
        <f>GETPIVOTDATA("Count of Brinnel Complete",'100% PVT'!$A$3,"Joint Type","SW","Stamp Number",G89)</f>
        <v>#REF!</v>
      </c>
      <c r="DI89" s="11" t="e">
        <f>DH89/DB89</f>
        <v>#REF!</v>
      </c>
      <c r="DJ89" s="8" t="e">
        <f>GETPIVOTDATA("Count of Weld Number",'100% PVT'!$A$3,"Joint Type","O-Let","Stamp Number",G89)</f>
        <v>#REF!</v>
      </c>
      <c r="DK89" s="8" t="e">
        <f>GETPIVOTDATA("Count of PT / MT Final",'100% PVT'!$A$3,"Joint Type","O-Let","Stamp Number",G89)</f>
        <v>#REF!</v>
      </c>
      <c r="DL89" s="11" t="e">
        <f>DK89/DJ89</f>
        <v>#REF!</v>
      </c>
      <c r="DM89" s="8" t="e">
        <f>GETPIVOTDATA("Count of Weld Number",'100% PVT'!$A$3,"Joint Type","Fillet","Stamp Number",G89)</f>
        <v>#REF!</v>
      </c>
      <c r="DN89" s="8" t="e">
        <f>GETPIVOTDATA("Count of PT / MT Final",'100% PVT'!$A$3,"Joint Type","Fillet","Stamp Number",G89)</f>
        <v>#REF!</v>
      </c>
      <c r="DO89" s="10" t="e">
        <f>DN89/DM89</f>
        <v>#REF!</v>
      </c>
      <c r="DP89" s="132"/>
      <c r="DQ89" s="132"/>
      <c r="DR89" s="132"/>
      <c r="DS89" s="132"/>
      <c r="DT89" s="132"/>
      <c r="DU89" s="132"/>
      <c r="DV89" s="132"/>
      <c r="DW89" s="132"/>
      <c r="DX89" s="132"/>
      <c r="DY89" s="132"/>
      <c r="DZ89" s="132"/>
      <c r="EA89" s="132"/>
      <c r="EB89" s="132"/>
      <c r="EC89" s="132"/>
      <c r="ED89" s="132"/>
      <c r="EE89" s="132"/>
      <c r="EF89" s="132"/>
      <c r="EG89" s="132"/>
      <c r="EH89" s="132"/>
      <c r="EI89" s="132"/>
      <c r="EJ89" s="132"/>
      <c r="EK89" s="132"/>
      <c r="EL89" s="132"/>
      <c r="EM89" s="132"/>
      <c r="EN89" s="132"/>
      <c r="EO89" s="132"/>
      <c r="EP89" s="132"/>
      <c r="EQ89" s="132"/>
    </row>
    <row r="90" spans="1:147" s="50" customFormat="1" ht="12.75" hidden="1" customHeight="1" thickBot="1">
      <c r="A90" s="126"/>
      <c r="B90" s="18" t="s">
        <v>32</v>
      </c>
      <c r="C90" s="19"/>
      <c r="D90" s="19" t="str">
        <f t="shared" si="65"/>
        <v>Yes</v>
      </c>
      <c r="E90" s="19"/>
      <c r="F90" s="45">
        <f>'WELDER ROSTER'!H48</f>
        <v>0</v>
      </c>
      <c r="G90" s="100" t="str">
        <f>'WELDER ROSTER'!I48</f>
        <v>OTHERS</v>
      </c>
      <c r="H90" s="20" t="e">
        <f>GETPIVOTDATA("Count of Weld Number",'5% PVT'!$A$3,"Joint Type","BW","Stamp Number",G90)</f>
        <v>#REF!</v>
      </c>
      <c r="I90" s="21" t="e">
        <f>GETPIVOTDATA("Count of RT DATE",'5% PVT'!$A$4,"Joint Type","BW","Stamp Number",G90)</f>
        <v>#REF!</v>
      </c>
      <c r="J90" s="21" t="e">
        <f>GETPIVOTDATA("Count of RT Rejected",'5% PVT'!$A$4,"Joint Type","BW","Stamp Number",G90)</f>
        <v>#REF!</v>
      </c>
      <c r="K90" s="22" t="e">
        <f t="shared" si="52"/>
        <v>#REF!</v>
      </c>
      <c r="L90" s="21" t="e">
        <f>GETPIVOTDATA("Count of Weld Number",'5% PVT'!$A$3,"Joint Type","Fillet","Stamp Number",G90)</f>
        <v>#REF!</v>
      </c>
      <c r="M90" s="21" t="e">
        <f>GETPIVOTDATA("Count of PT / MT Final",'5% PVT'!$A$3,"Joint Type","Fillet","Stamp Number",G90)</f>
        <v>#REF!</v>
      </c>
      <c r="N90" s="22" t="e">
        <f t="shared" si="66"/>
        <v>#REF!</v>
      </c>
      <c r="O90" s="21" t="e">
        <f>GETPIVOTDATA("Count of Weld Number",'5% PVT'!$A$4,"Joint Type","SW","Stamp Number",G90)</f>
        <v>#REF!</v>
      </c>
      <c r="P90" s="21" t="e">
        <f>GETPIVOTDATA("Count of RT DATE",'5% PVT'!$A$4,"Joint Type","SW","Stamp Number",G90)</f>
        <v>#REF!</v>
      </c>
      <c r="Q90" s="21" t="e">
        <f>GETPIVOTDATA("Count of RT Rejected",'5% PVT'!$A$4,"Joint Type","O-Let","Stamp Number",G90)</f>
        <v>#REF!</v>
      </c>
      <c r="R90" s="22" t="e">
        <f t="shared" si="53"/>
        <v>#REF!</v>
      </c>
      <c r="S90" s="21" t="e">
        <f>GETPIVOTDATA("Count of PT / MT Final",'5% PVT'!$A$3,"Joint Type","SW","Stamp Number",G90)</f>
        <v>#REF!</v>
      </c>
      <c r="T90" s="22" t="e">
        <f t="shared" si="67"/>
        <v>#REF!</v>
      </c>
      <c r="U90" s="21" t="e">
        <f>GETPIVOTDATA("Count of Weld Number",'5% PVT'!$A$3,"Joint Type","O-Let","Stamp Number",G90)</f>
        <v>#REF!</v>
      </c>
      <c r="V90" s="21" t="e">
        <f>GETPIVOTDATA("Count of PT / MT Final",'5% PVT'!$A$3,"Joint Type","O-Let","Stamp Number",G90)</f>
        <v>#REF!</v>
      </c>
      <c r="W90" s="24" t="e">
        <f t="shared" si="68"/>
        <v>#REF!</v>
      </c>
      <c r="X90" s="88" t="e">
        <f>GETPIVOTDATA("Count of Weld Number",'10% PVT'!$A$3,"Joint Type","BW","Stamp Number",G90)</f>
        <v>#REF!</v>
      </c>
      <c r="Y90" s="21" t="e">
        <f>GETPIVOTDATA("Count of RT DATE",'10% PVT'!$A$3,"Joint Type","BW","Stamp Number",G90)</f>
        <v>#REF!</v>
      </c>
      <c r="Z90" s="21" t="e">
        <f>GETPIVOTDATA("Count of RT Rejected",'10% PVT'!$A$3,"Joint Type","BW","Stamp Number",G90)</f>
        <v>#REF!</v>
      </c>
      <c r="AA90" s="23" t="e">
        <f t="shared" si="54"/>
        <v>#REF!</v>
      </c>
      <c r="AB90" s="21" t="e">
        <f>GETPIVOTDATA("Count of Weld Number",'10% PVT'!$A$3,"Joint Type","Fillet","Stamp Number",G90)</f>
        <v>#REF!</v>
      </c>
      <c r="AC90" s="21" t="e">
        <f>GETPIVOTDATA("Count of PT / MT Final",'10% PVT'!$A$3,"Joint Type","Fillet","Stamp Number",G90)</f>
        <v>#REF!</v>
      </c>
      <c r="AD90" s="23" t="e">
        <f t="shared" si="49"/>
        <v>#REF!</v>
      </c>
      <c r="AE90" s="21" t="e">
        <f>GETPIVOTDATA("Count of Weld Number",'10% PVT'!$A$4,"Joint Type","SW","Stamp Number",G90)</f>
        <v>#REF!</v>
      </c>
      <c r="AF90" s="21" t="e">
        <f>GETPIVOTDATA("Count of RT DATE",'10% PVT'!$A$3,"Joint Type","SW","Stamp Number",G90)</f>
        <v>#REF!</v>
      </c>
      <c r="AG90" s="21" t="e">
        <f>GETPIVOTDATA("Count of RT Rejected",'10% PVT'!$A$3,"Joint Type","SW","Stamp Number",G90)</f>
        <v>#REF!</v>
      </c>
      <c r="AH90" s="23" t="e">
        <f t="shared" si="55"/>
        <v>#REF!</v>
      </c>
      <c r="AI90" s="21" t="e">
        <f>GETPIVOTDATA("Count of PT / MT Final",'10% PVT'!$A$3,"Joint Type","SW","Stamp Number",G90)</f>
        <v>#REF!</v>
      </c>
      <c r="AJ90" s="23" t="e">
        <f t="shared" si="50"/>
        <v>#REF!</v>
      </c>
      <c r="AK90" s="21" t="e">
        <f>GETPIVOTDATA("Count of Weld Number",'10% PVT'!$A$3,"Joint Type","O-Let","Stamp Number",G90)</f>
        <v>#REF!</v>
      </c>
      <c r="AL90" s="21" t="e">
        <f>GETPIVOTDATA("Count of PT / MT Final",'10% PVT'!$A$3,"Joint Type","O-Let","Stamp Number",G90)</f>
        <v>#REF!</v>
      </c>
      <c r="AM90" s="77" t="e">
        <f t="shared" si="51"/>
        <v>#REF!</v>
      </c>
      <c r="AN90" s="88" t="e">
        <f>GETPIVOTDATA("Count of Weld Number",'20% PVT'!$A$3,"Joint Type","BW","Stamp Number",G90)</f>
        <v>#REF!</v>
      </c>
      <c r="AO90" s="21" t="e">
        <f>GETPIVOTDATA("Count of RT DATE",'20% PVT'!$A$3,"Joint Type","BW","Stamp Number",G90)</f>
        <v>#REF!</v>
      </c>
      <c r="AP90" s="21" t="e">
        <f>GETPIVOTDATA("Count of RT Rejected",'20% PVT'!$A$3,"Joint Type","BW","Stamp Number",G90)</f>
        <v>#REF!</v>
      </c>
      <c r="AQ90" s="23" t="e">
        <f t="shared" si="56"/>
        <v>#REF!</v>
      </c>
      <c r="AR90" s="21" t="e">
        <f>GETPIVOTDATA("Count of Brinnel Complete",'20% PVT'!$A$3,"Joint Type","BW","Stamp Number",G90)</f>
        <v>#REF!</v>
      </c>
      <c r="AS90" s="23" t="e">
        <f t="shared" si="19"/>
        <v>#REF!</v>
      </c>
      <c r="AT90" s="21" t="e">
        <f>GETPIVOTDATA("Count of Weld Number",'20% PVT'!$A$3,"Joint Type","SW","Stamp Number",G90)</f>
        <v>#REF!</v>
      </c>
      <c r="AU90" s="21" t="e">
        <f>GETPIVOTDATA("Count of RT DATE",'20% PVT'!$A$3,"Joint Type","SW","Stamp Number",G90)</f>
        <v>#REF!</v>
      </c>
      <c r="AV90" s="21" t="e">
        <f>GETPIVOTDATA("Count of RT Rejected",'20% PVT'!$A$3,"Joint Type","SW","Stamp Number",G90)</f>
        <v>#REF!</v>
      </c>
      <c r="AW90" s="23" t="e">
        <f t="shared" si="57"/>
        <v>#REF!</v>
      </c>
      <c r="AX90" s="21" t="e">
        <f>GETPIVOTDATA("Count of PT / MT Final",'20% PVT'!$A$3,"Joint Type","SW","Stamp Number",G90)</f>
        <v>#REF!</v>
      </c>
      <c r="AY90" s="23" t="e">
        <f t="shared" si="20"/>
        <v>#REF!</v>
      </c>
      <c r="AZ90" s="21" t="e">
        <f>GETPIVOTDATA("Count of Brinnel Complete",'20% PVT'!$A$3,"Joint Type","SW","Stamp Number",G90)</f>
        <v>#REF!</v>
      </c>
      <c r="BA90" s="23" t="e">
        <f t="shared" si="21"/>
        <v>#REF!</v>
      </c>
      <c r="BB90" s="21" t="e">
        <f>GETPIVOTDATA("Count of Weld Number",'20% PVT'!$A$3,"Joint Type","O-Let","Stamp Number",G90)</f>
        <v>#REF!</v>
      </c>
      <c r="BC90" s="21" t="e">
        <f>GETPIVOTDATA("Count of PT / MT Final",'20% PVT'!$A$3,"Joint Type","O-Let","Stamp Number",G90)</f>
        <v>#REF!</v>
      </c>
      <c r="BD90" s="23" t="e">
        <f t="shared" si="22"/>
        <v>#REF!</v>
      </c>
      <c r="BE90" s="21" t="e">
        <f>GETPIVOTDATA("Count of Weld Number",'20% PVT'!$A$3,"Joint Type","Fillet","Stamp Number",G90)</f>
        <v>#REF!</v>
      </c>
      <c r="BF90" s="21" t="e">
        <f>GETPIVOTDATA("Count of PT / MT Final",'20% PVT'!$A$3,"Joint Type","Fillet","Stamp Number",G90)</f>
        <v>#REF!</v>
      </c>
      <c r="BG90" s="77" t="e">
        <f t="shared" si="23"/>
        <v>#REF!</v>
      </c>
      <c r="BH90" s="88" t="e">
        <f>GETPIVOTDATA("Count of Weld Number",'25% PVT'!$A$3,"Joint Type","BW","Stamp Number",G90)</f>
        <v>#REF!</v>
      </c>
      <c r="BI90" s="21" t="e">
        <f>GETPIVOTDATA("Count of RT DATE",'25% PVT'!$A$3,"Joint Type","BW","Stamp Number",G90)</f>
        <v>#REF!</v>
      </c>
      <c r="BJ90" s="21" t="e">
        <f>GETPIVOTDATA("Count of RT Rejected",'25% PVT'!$A$3,"Joint Type","BW","Stamp Number",G90)</f>
        <v>#REF!</v>
      </c>
      <c r="BK90" s="22" t="e">
        <f t="shared" si="58"/>
        <v>#REF!</v>
      </c>
      <c r="BL90" s="21" t="e">
        <f>GETPIVOTDATA("Count of Brinnel Complete",'25% PVT'!$A$3,"Joint Type","BW","Stamp Number",G90)</f>
        <v>#REF!</v>
      </c>
      <c r="BM90" s="22" t="e">
        <f t="shared" si="41"/>
        <v>#REF!</v>
      </c>
      <c r="BN90" s="21" t="e">
        <f>GETPIVOTDATA("Count of Weld Number",'25% PVT'!$A$3,"Joint Type","SW","Stamp Number",G90)</f>
        <v>#REF!</v>
      </c>
      <c r="BO90" s="21" t="e">
        <f>GETPIVOTDATA("Count of RT DATE",'25% PVT'!$A$3,"Joint Type","SW","Stamp Number",G90)</f>
        <v>#REF!</v>
      </c>
      <c r="BP90" s="21" t="e">
        <f>GETPIVOTDATA("Count of RT Rejected",'25% PVT'!$A$3,"Joint Type","SW","Stamp Number",G90)</f>
        <v>#REF!</v>
      </c>
      <c r="BQ90" s="22" t="e">
        <f t="shared" si="59"/>
        <v>#REF!</v>
      </c>
      <c r="BR90" s="21" t="e">
        <f>GETPIVOTDATA("Count of PT / MT Final",'25% PVT'!$A$3,"Joint Type","SW","Stamp Number",G90)</f>
        <v>#REF!</v>
      </c>
      <c r="BS90" s="22" t="e">
        <f t="shared" si="47"/>
        <v>#REF!</v>
      </c>
      <c r="BT90" s="21" t="e">
        <f>GETPIVOTDATA("Count of Brinnel Complete",'25% PVT'!$A$3,"Joint Type","SW","Stamp Number",G90)</f>
        <v>#REF!</v>
      </c>
      <c r="BU90" s="22" t="e">
        <f t="shared" si="25"/>
        <v>#REF!</v>
      </c>
      <c r="BV90" s="21" t="e">
        <f>GETPIVOTDATA("Count of Weld Number",'25% PVT'!$A$3,"Joint Type","O-Let","Stamp Number",G90)</f>
        <v>#REF!</v>
      </c>
      <c r="BW90" s="21" t="e">
        <f>GETPIVOTDATA("Count of PT / MT Final",'25% PVT'!$A$3,"Joint Type","O-Let","Stamp Number",G90)</f>
        <v>#REF!</v>
      </c>
      <c r="BX90" s="22" t="e">
        <f t="shared" si="26"/>
        <v>#REF!</v>
      </c>
      <c r="BY90" s="21" t="e">
        <f>GETPIVOTDATA("Count of Weld Number",'25% PVT'!$A$3,"Joint Type","Fillet","Stamp Number",G90)</f>
        <v>#REF!</v>
      </c>
      <c r="BZ90" s="21" t="e">
        <f>GETPIVOTDATA("Count of PT / MT Final",'25% PVT'!$A$3,"Joint Type","Fillet","Stamp Number",G90)</f>
        <v>#REF!</v>
      </c>
      <c r="CA90" s="24" t="e">
        <f t="shared" si="27"/>
        <v>#REF!</v>
      </c>
      <c r="CB90" s="88" t="e">
        <f>GETPIVOTDATA("Count of Weld Number",'50% PVT'!$A$3,"Joint Type","BW","Stamp Number",G90)</f>
        <v>#REF!</v>
      </c>
      <c r="CC90" s="21" t="e">
        <f>GETPIVOTDATA("Count of RT DATE",'50% PVT'!$A$3,"Joint Type","BW","Stamp Number",G90)</f>
        <v>#REF!</v>
      </c>
      <c r="CD90" s="21" t="e">
        <f>GETPIVOTDATA("Count of RT Rejected",'50% PVT'!$A$3,"Joint Type","BW","Stamp Number",G90)</f>
        <v>#REF!</v>
      </c>
      <c r="CE90" s="22" t="e">
        <f t="shared" si="60"/>
        <v>#REF!</v>
      </c>
      <c r="CF90" s="21" t="e">
        <f>GETPIVOTDATA("Count of Brinnel Complete",'50% PVT'!$A$3,"Joint Type","BW","Stamp Number",G90)</f>
        <v>#REF!</v>
      </c>
      <c r="CG90" s="23" t="e">
        <f t="shared" si="28"/>
        <v>#REF!</v>
      </c>
      <c r="CH90" s="21" t="e">
        <f>GETPIVOTDATA("Count of Weld Number",'50% PVT'!$A$3,"Joint Type","SW","Stamp Number",G90)</f>
        <v>#REF!</v>
      </c>
      <c r="CI90" s="21" t="e">
        <f>GETPIVOTDATA("Count of RT DATE",'50% PVT'!$A$3,"Joint Type","SW","Stamp Number",G90)</f>
        <v>#REF!</v>
      </c>
      <c r="CJ90" s="21" t="e">
        <f>GETPIVOTDATA("Count of RT Rejected",'50% PVT'!$A$3,"Joint Type","SW","Stamp Number",G90)</f>
        <v>#REF!</v>
      </c>
      <c r="CK90" s="22" t="e">
        <f t="shared" si="61"/>
        <v>#REF!</v>
      </c>
      <c r="CL90" s="21" t="e">
        <f>GETPIVOTDATA("Count of PT / MT Final",'50% PVT'!$A$3,"Joint Type","SW","Stamp Number",G90)</f>
        <v>#REF!</v>
      </c>
      <c r="CM90" s="23" t="e">
        <f t="shared" si="29"/>
        <v>#REF!</v>
      </c>
      <c r="CN90" s="21" t="e">
        <f>GETPIVOTDATA("Count of Brinnel Complete",'50% PVT'!$A$3,"Joint Type","SW","Stamp Number",G90)</f>
        <v>#REF!</v>
      </c>
      <c r="CO90" s="23" t="e">
        <f t="shared" si="30"/>
        <v>#REF!</v>
      </c>
      <c r="CP90" s="21" t="e">
        <f>GETPIVOTDATA("Count of Weld Number",'50% PVT'!$A$3,"Joint Type","O-Let","Stamp Number",G90)</f>
        <v>#REF!</v>
      </c>
      <c r="CQ90" s="21" t="e">
        <f>GETPIVOTDATA("Count of PT / MT Final",'50% PVT'!$A$3,"Joint Type","O-Let","Stamp Number",G90)</f>
        <v>#REF!</v>
      </c>
      <c r="CR90" s="23" t="e">
        <f t="shared" si="31"/>
        <v>#REF!</v>
      </c>
      <c r="CS90" s="21" t="e">
        <f>GETPIVOTDATA("Count of Weld Number",'50% PVT'!$A$3,"Joint Type","Fillet","Stamp Number",G90)</f>
        <v>#REF!</v>
      </c>
      <c r="CT90" s="21" t="e">
        <f>GETPIVOTDATA("Count of PT / MT Final",'50% PVT'!$A$3,"Joint Type","Fillet","Stamp Number",G90)</f>
        <v>#REF!</v>
      </c>
      <c r="CU90" s="77" t="e">
        <f t="shared" si="32"/>
        <v>#REF!</v>
      </c>
      <c r="CV90" s="88" t="e">
        <f>GETPIVOTDATA("Count of Weld Number",'100% PVT'!$A$3,"Joint Type","BW","Stamp Number",G90)</f>
        <v>#REF!</v>
      </c>
      <c r="CW90" s="21" t="e">
        <f>GETPIVOTDATA("Count of RT DATE",'100% PVT'!$A$3,"Joint Type","BW","Stamp Number",G90)</f>
        <v>#REF!</v>
      </c>
      <c r="CX90" s="21" t="e">
        <f>GETPIVOTDATA("Count of RT Rejected",'100% PVT'!$A$3,"Joint Type","BW","Stamp Number",G90)</f>
        <v>#REF!</v>
      </c>
      <c r="CY90" s="22" t="e">
        <f t="shared" si="62"/>
        <v>#REF!</v>
      </c>
      <c r="CZ90" s="21" t="e">
        <f>GETPIVOTDATA("Count of Brinnel Complete",'100% PVT'!$A$3,"Joint Type","BW","Stamp Number",G90)</f>
        <v>#REF!</v>
      </c>
      <c r="DA90" s="22" t="e">
        <f t="shared" si="42"/>
        <v>#REF!</v>
      </c>
      <c r="DB90" s="21" t="e">
        <f>GETPIVOTDATA("Count of Weld Number",'100% PVT'!$A$3,"Joint Type","SW","Stamp Number",G90)</f>
        <v>#REF!</v>
      </c>
      <c r="DC90" s="21" t="e">
        <f>GETPIVOTDATA("Count of RT DATE",'100% PVT'!$A$3,"Joint Type","SW","Stamp Number",G90)</f>
        <v>#REF!</v>
      </c>
      <c r="DD90" s="21" t="e">
        <f>GETPIVOTDATA("Count of RT Rejected",'100% PVT'!$A$3,"Joint Type","SW","Stamp Number",G90)</f>
        <v>#REF!</v>
      </c>
      <c r="DE90" s="22" t="e">
        <f t="shared" si="63"/>
        <v>#REF!</v>
      </c>
      <c r="DF90" s="21" t="e">
        <f>GETPIVOTDATA("Count of PT / MT Final",'100% PVT'!$A$3,"Joint Type","SW","Stamp Number",G90)</f>
        <v>#REF!</v>
      </c>
      <c r="DG90" s="22" t="e">
        <f t="shared" si="43"/>
        <v>#REF!</v>
      </c>
      <c r="DH90" s="21" t="e">
        <f>GETPIVOTDATA("Count of Brinnel Complete",'100% PVT'!$A$3,"Joint Type","SW","Stamp Number",G90)</f>
        <v>#REF!</v>
      </c>
      <c r="DI90" s="22" t="e">
        <f t="shared" si="44"/>
        <v>#REF!</v>
      </c>
      <c r="DJ90" s="21" t="e">
        <f>GETPIVOTDATA("Count of Weld Number",'100% PVT'!$A$3,"Joint Type","O-Let","Stamp Number",G90)</f>
        <v>#REF!</v>
      </c>
      <c r="DK90" s="21" t="e">
        <f>GETPIVOTDATA("Count of PT / MT Final",'100% PVT'!$A$3,"Joint Type","O-Let","Stamp Number",G90)</f>
        <v>#REF!</v>
      </c>
      <c r="DL90" s="22" t="e">
        <f t="shared" si="45"/>
        <v>#REF!</v>
      </c>
      <c r="DM90" s="21" t="e">
        <f>GETPIVOTDATA("Count of Weld Number",'100% PVT'!$A$3,"Joint Type","Fillet","Stamp Number",G90)</f>
        <v>#REF!</v>
      </c>
      <c r="DN90" s="21" t="e">
        <f>GETPIVOTDATA("Count of PT / MT Final",'100% PVT'!$A$3,"Joint Type","Fillet","Stamp Number",G90)</f>
        <v>#REF!</v>
      </c>
      <c r="DO90" s="24" t="e">
        <f t="shared" si="46"/>
        <v>#REF!</v>
      </c>
      <c r="DP90" s="132"/>
      <c r="DQ90" s="132"/>
      <c r="DR90" s="132"/>
      <c r="DS90" s="132"/>
      <c r="DT90" s="132"/>
      <c r="DU90" s="132"/>
      <c r="DV90" s="132"/>
      <c r="DW90" s="132"/>
      <c r="DX90" s="132"/>
      <c r="DY90" s="132"/>
      <c r="DZ90" s="132"/>
      <c r="EA90" s="132"/>
      <c r="EB90" s="132"/>
      <c r="EC90" s="132"/>
      <c r="ED90" s="132"/>
      <c r="EE90" s="132"/>
      <c r="EF90" s="132"/>
      <c r="EG90" s="132"/>
      <c r="EH90" s="132"/>
      <c r="EI90" s="132"/>
      <c r="EJ90" s="132"/>
      <c r="EK90" s="132"/>
      <c r="EL90" s="132"/>
      <c r="EM90" s="132"/>
      <c r="EN90" s="132"/>
      <c r="EO90" s="132"/>
      <c r="EP90" s="132"/>
      <c r="EQ90" s="132"/>
    </row>
    <row r="91" spans="1:147" s="463" customFormat="1">
      <c r="A91" s="459"/>
      <c r="B91" s="459"/>
      <c r="C91" s="459"/>
      <c r="D91" s="124"/>
      <c r="E91" s="459"/>
      <c r="F91" s="459"/>
      <c r="G91" s="459"/>
      <c r="H91" s="459"/>
      <c r="I91" s="459"/>
      <c r="J91" s="459"/>
      <c r="K91" s="461"/>
      <c r="L91" s="459"/>
      <c r="M91" s="459"/>
      <c r="N91" s="461"/>
      <c r="O91" s="459"/>
      <c r="P91" s="459"/>
      <c r="Q91" s="459"/>
      <c r="R91" s="461"/>
      <c r="S91" s="459"/>
      <c r="T91" s="461"/>
      <c r="U91" s="459"/>
      <c r="V91" s="459"/>
      <c r="W91" s="461"/>
      <c r="X91" s="462"/>
      <c r="Y91" s="462"/>
      <c r="Z91" s="462"/>
      <c r="AA91" s="462"/>
      <c r="AB91" s="462"/>
      <c r="AC91" s="462"/>
      <c r="AD91" s="462"/>
      <c r="AE91" s="462"/>
      <c r="AF91" s="462"/>
      <c r="AG91" s="462"/>
      <c r="AH91" s="462"/>
      <c r="AI91" s="462"/>
      <c r="AJ91" s="462"/>
      <c r="AK91" s="462"/>
      <c r="AL91" s="462"/>
      <c r="AM91" s="462"/>
      <c r="AN91" s="462"/>
      <c r="AO91" s="462"/>
      <c r="AP91" s="462"/>
      <c r="AQ91" s="462"/>
      <c r="AR91" s="462"/>
      <c r="AS91" s="462"/>
      <c r="AT91" s="462"/>
      <c r="AU91" s="462"/>
      <c r="AV91" s="462"/>
      <c r="AW91" s="462"/>
      <c r="AX91" s="462"/>
      <c r="AY91" s="462"/>
      <c r="AZ91" s="462"/>
      <c r="BA91" s="462"/>
      <c r="BB91" s="462"/>
      <c r="BC91" s="462"/>
      <c r="BD91" s="462"/>
      <c r="BE91" s="462"/>
      <c r="BF91" s="462"/>
      <c r="BG91" s="462"/>
      <c r="BH91" s="123"/>
      <c r="BI91" s="123"/>
      <c r="BJ91" s="123"/>
      <c r="BK91" s="125"/>
      <c r="BL91" s="123"/>
      <c r="BM91" s="125"/>
      <c r="BN91" s="123"/>
      <c r="BO91" s="123"/>
      <c r="BP91" s="123"/>
      <c r="BQ91" s="125"/>
      <c r="BR91" s="123"/>
      <c r="BS91" s="125"/>
      <c r="BT91" s="123"/>
      <c r="BU91" s="125"/>
      <c r="BV91" s="123"/>
      <c r="BW91" s="123"/>
      <c r="BX91" s="125"/>
      <c r="BY91" s="123"/>
      <c r="BZ91" s="123"/>
      <c r="CA91" s="125"/>
      <c r="CB91" s="126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  <c r="CN91" s="126"/>
      <c r="CO91" s="126"/>
      <c r="CP91" s="126"/>
      <c r="CQ91" s="126"/>
      <c r="CR91" s="126"/>
      <c r="CS91" s="126"/>
      <c r="CT91" s="126"/>
      <c r="CU91" s="126"/>
      <c r="CY91" s="464"/>
      <c r="DA91" s="464"/>
      <c r="DE91" s="464"/>
      <c r="DG91" s="464"/>
      <c r="DI91" s="464"/>
      <c r="DL91" s="464"/>
      <c r="DO91" s="464"/>
    </row>
    <row r="92" spans="1:147" s="463" customFormat="1">
      <c r="A92" s="459"/>
      <c r="B92" s="459"/>
      <c r="C92" s="459"/>
      <c r="D92" s="124"/>
      <c r="E92" s="459"/>
      <c r="F92" s="459"/>
      <c r="G92" s="459"/>
      <c r="H92" s="459"/>
      <c r="I92" s="459"/>
      <c r="J92" s="459"/>
      <c r="K92" s="461"/>
      <c r="L92" s="459"/>
      <c r="M92" s="459"/>
      <c r="N92" s="461"/>
      <c r="O92" s="459"/>
      <c r="P92" s="459"/>
      <c r="Q92" s="459"/>
      <c r="R92" s="461"/>
      <c r="S92" s="459"/>
      <c r="T92" s="461"/>
      <c r="U92" s="459"/>
      <c r="V92" s="459"/>
      <c r="W92" s="461"/>
      <c r="X92" s="462"/>
      <c r="Y92" s="462"/>
      <c r="Z92" s="462"/>
      <c r="AA92" s="462"/>
      <c r="AB92" s="462"/>
      <c r="AC92" s="462"/>
      <c r="AD92" s="462"/>
      <c r="AE92" s="462"/>
      <c r="AF92" s="462"/>
      <c r="AG92" s="462"/>
      <c r="AH92" s="462"/>
      <c r="AI92" s="462"/>
      <c r="AJ92" s="462"/>
      <c r="AK92" s="462"/>
      <c r="AL92" s="462"/>
      <c r="AM92" s="462"/>
      <c r="AN92" s="462"/>
      <c r="AO92" s="462"/>
      <c r="AP92" s="462"/>
      <c r="AQ92" s="462"/>
      <c r="AR92" s="462"/>
      <c r="AS92" s="462"/>
      <c r="AT92" s="462"/>
      <c r="AU92" s="462"/>
      <c r="AV92" s="462"/>
      <c r="AW92" s="462"/>
      <c r="AX92" s="462"/>
      <c r="AY92" s="462"/>
      <c r="AZ92" s="462"/>
      <c r="BA92" s="462"/>
      <c r="BB92" s="462"/>
      <c r="BC92" s="462"/>
      <c r="BD92" s="462"/>
      <c r="BE92" s="462"/>
      <c r="BF92" s="462"/>
      <c r="BG92" s="462"/>
      <c r="BH92" s="123"/>
      <c r="BI92" s="123"/>
      <c r="BJ92" s="123"/>
      <c r="BK92" s="125"/>
      <c r="BL92" s="123"/>
      <c r="BM92" s="125"/>
      <c r="BN92" s="123"/>
      <c r="BO92" s="123"/>
      <c r="BP92" s="123"/>
      <c r="BQ92" s="125"/>
      <c r="BR92" s="123"/>
      <c r="BS92" s="125"/>
      <c r="BT92" s="123"/>
      <c r="BU92" s="125"/>
      <c r="BV92" s="123"/>
      <c r="BW92" s="123"/>
      <c r="BX92" s="125"/>
      <c r="BY92" s="123"/>
      <c r="BZ92" s="123"/>
      <c r="CA92" s="125"/>
      <c r="CB92" s="126"/>
      <c r="CC92" s="126"/>
      <c r="CD92" s="126"/>
      <c r="CE92" s="126"/>
      <c r="CF92" s="126"/>
      <c r="CG92" s="126"/>
      <c r="CH92" s="126"/>
      <c r="CI92" s="126"/>
      <c r="CJ92" s="126"/>
      <c r="CK92" s="126"/>
      <c r="CL92" s="126"/>
      <c r="CM92" s="126"/>
      <c r="CN92" s="126"/>
      <c r="CO92" s="126"/>
      <c r="CP92" s="126"/>
      <c r="CQ92" s="126"/>
      <c r="CR92" s="126"/>
      <c r="CS92" s="126"/>
      <c r="CT92" s="126"/>
      <c r="CU92" s="126"/>
      <c r="CY92" s="464"/>
      <c r="DA92" s="464"/>
      <c r="DE92" s="464"/>
      <c r="DG92" s="464"/>
      <c r="DI92" s="464"/>
      <c r="DL92" s="464"/>
      <c r="DO92" s="464"/>
    </row>
    <row r="93" spans="1:147" s="463" customFormat="1" ht="12.75" customHeight="1">
      <c r="A93" s="459"/>
      <c r="B93" s="459"/>
      <c r="C93" s="459"/>
      <c r="D93" s="124"/>
      <c r="E93" s="459"/>
      <c r="F93" s="459"/>
      <c r="G93" s="459"/>
      <c r="H93" s="459"/>
      <c r="I93" s="459"/>
      <c r="J93" s="459"/>
      <c r="K93" s="461"/>
      <c r="L93" s="459"/>
      <c r="M93" s="459"/>
      <c r="N93" s="461"/>
      <c r="O93" s="459"/>
      <c r="P93" s="459"/>
      <c r="Q93" s="459"/>
      <c r="R93" s="461"/>
      <c r="S93" s="459"/>
      <c r="T93" s="461"/>
      <c r="U93" s="459"/>
      <c r="V93" s="459"/>
      <c r="W93" s="461"/>
      <c r="X93" s="462"/>
      <c r="Y93" s="462"/>
      <c r="Z93" s="462"/>
      <c r="AA93" s="462"/>
      <c r="AB93" s="462"/>
      <c r="AC93" s="462"/>
      <c r="AD93" s="462"/>
      <c r="AE93" s="462"/>
      <c r="AF93" s="462"/>
      <c r="AG93" s="462"/>
      <c r="AH93" s="462"/>
      <c r="AI93" s="462"/>
      <c r="AJ93" s="462"/>
      <c r="AK93" s="462"/>
      <c r="AL93" s="462"/>
      <c r="AM93" s="462"/>
      <c r="AN93" s="462"/>
      <c r="AO93" s="462"/>
      <c r="AP93" s="462"/>
      <c r="AQ93" s="462"/>
      <c r="AR93" s="462"/>
      <c r="AS93" s="462"/>
      <c r="AT93" s="462"/>
      <c r="AU93" s="462"/>
      <c r="AV93" s="462"/>
      <c r="AW93" s="462"/>
      <c r="AX93" s="462"/>
      <c r="AY93" s="462"/>
      <c r="AZ93" s="462"/>
      <c r="BA93" s="462"/>
      <c r="BB93" s="462"/>
      <c r="BC93" s="462"/>
      <c r="BD93" s="462"/>
      <c r="BE93" s="462"/>
      <c r="BF93" s="462"/>
      <c r="BG93" s="462"/>
      <c r="BH93" s="123"/>
      <c r="BI93" s="123"/>
      <c r="BJ93" s="123"/>
      <c r="BK93" s="125"/>
      <c r="BL93" s="123"/>
      <c r="BM93" s="125"/>
      <c r="BN93" s="123"/>
      <c r="BO93" s="123"/>
      <c r="BP93" s="123"/>
      <c r="BQ93" s="125"/>
      <c r="BR93" s="123"/>
      <c r="BS93" s="125"/>
      <c r="BT93" s="123"/>
      <c r="BU93" s="125"/>
      <c r="BV93" s="123"/>
      <c r="BW93" s="123"/>
      <c r="BX93" s="125"/>
      <c r="BY93" s="123"/>
      <c r="BZ93" s="123"/>
      <c r="CA93" s="125"/>
      <c r="CB93" s="126"/>
      <c r="CC93" s="126"/>
      <c r="CD93" s="126"/>
      <c r="CE93" s="126"/>
      <c r="CF93" s="126"/>
      <c r="CG93" s="126"/>
      <c r="CH93" s="126"/>
      <c r="CI93" s="126"/>
      <c r="CJ93" s="126"/>
      <c r="CK93" s="126"/>
      <c r="CL93" s="126"/>
      <c r="CM93" s="126"/>
      <c r="CN93" s="126"/>
      <c r="CO93" s="126"/>
      <c r="CP93" s="126"/>
      <c r="CQ93" s="126"/>
      <c r="CR93" s="126"/>
      <c r="CS93" s="126"/>
      <c r="CT93" s="126"/>
      <c r="CU93" s="126"/>
      <c r="CY93" s="464"/>
      <c r="DA93" s="464"/>
      <c r="DE93" s="464"/>
      <c r="DG93" s="464"/>
      <c r="DI93" s="464"/>
      <c r="DL93" s="464"/>
      <c r="DO93" s="464"/>
    </row>
    <row r="94" spans="1:147" s="463" customFormat="1">
      <c r="A94" s="459"/>
      <c r="B94" s="459"/>
      <c r="C94" s="459"/>
      <c r="D94" s="124"/>
      <c r="E94" s="459"/>
      <c r="F94" s="459"/>
      <c r="G94" s="459"/>
      <c r="H94" s="459"/>
      <c r="I94" s="459"/>
      <c r="J94" s="459"/>
      <c r="K94" s="461"/>
      <c r="L94" s="459"/>
      <c r="M94" s="459"/>
      <c r="N94" s="461"/>
      <c r="O94" s="459"/>
      <c r="P94" s="459"/>
      <c r="Q94" s="459"/>
      <c r="R94" s="461"/>
      <c r="S94" s="459"/>
      <c r="T94" s="461"/>
      <c r="U94" s="459"/>
      <c r="V94" s="459"/>
      <c r="W94" s="461"/>
      <c r="X94" s="462"/>
      <c r="Y94" s="462"/>
      <c r="Z94" s="462"/>
      <c r="AA94" s="462"/>
      <c r="AB94" s="462"/>
      <c r="AC94" s="462"/>
      <c r="AD94" s="462"/>
      <c r="AE94" s="462"/>
      <c r="AF94" s="462"/>
      <c r="AG94" s="462"/>
      <c r="AH94" s="462"/>
      <c r="AI94" s="462"/>
      <c r="AJ94" s="462"/>
      <c r="AK94" s="462"/>
      <c r="AL94" s="462"/>
      <c r="AM94" s="462"/>
      <c r="AN94" s="462"/>
      <c r="AO94" s="462"/>
      <c r="AP94" s="462"/>
      <c r="AQ94" s="462"/>
      <c r="AR94" s="462"/>
      <c r="AS94" s="462"/>
      <c r="AT94" s="462"/>
      <c r="AU94" s="462"/>
      <c r="AV94" s="462"/>
      <c r="AW94" s="462"/>
      <c r="AX94" s="462"/>
      <c r="AY94" s="462"/>
      <c r="AZ94" s="462"/>
      <c r="BA94" s="462"/>
      <c r="BB94" s="462"/>
      <c r="BC94" s="462"/>
      <c r="BD94" s="462"/>
      <c r="BE94" s="462"/>
      <c r="BF94" s="462"/>
      <c r="BG94" s="462"/>
      <c r="BH94" s="123"/>
      <c r="BI94" s="123"/>
      <c r="BJ94" s="123"/>
      <c r="BK94" s="125"/>
      <c r="BL94" s="123"/>
      <c r="BM94" s="125"/>
      <c r="BN94" s="123"/>
      <c r="BO94" s="123"/>
      <c r="BP94" s="123"/>
      <c r="BQ94" s="125"/>
      <c r="BR94" s="123"/>
      <c r="BS94" s="125"/>
      <c r="BT94" s="123"/>
      <c r="BU94" s="125"/>
      <c r="BV94" s="123"/>
      <c r="BW94" s="123"/>
      <c r="BX94" s="125"/>
      <c r="BY94" s="123"/>
      <c r="BZ94" s="123"/>
      <c r="CA94" s="125"/>
      <c r="CB94" s="126"/>
      <c r="CC94" s="126"/>
      <c r="CD94" s="126"/>
      <c r="CE94" s="126"/>
      <c r="CF94" s="126"/>
      <c r="CG94" s="126"/>
      <c r="CH94" s="126"/>
      <c r="CI94" s="126"/>
      <c r="CJ94" s="126"/>
      <c r="CK94" s="126"/>
      <c r="CL94" s="126"/>
      <c r="CM94" s="126"/>
      <c r="CN94" s="126"/>
      <c r="CO94" s="126"/>
      <c r="CP94" s="126"/>
      <c r="CQ94" s="126"/>
      <c r="CR94" s="126"/>
      <c r="CS94" s="126"/>
      <c r="CT94" s="126"/>
      <c r="CU94" s="126"/>
      <c r="CY94" s="464"/>
      <c r="DA94" s="464"/>
      <c r="DE94" s="464"/>
      <c r="DG94" s="464"/>
      <c r="DI94" s="464"/>
      <c r="DL94" s="464"/>
      <c r="DO94" s="464"/>
    </row>
    <row r="95" spans="1:147" s="463" customFormat="1">
      <c r="A95" s="459"/>
      <c r="B95" s="459"/>
      <c r="C95" s="459"/>
      <c r="D95" s="124"/>
      <c r="E95" s="459"/>
      <c r="F95" s="459"/>
      <c r="G95" s="459"/>
      <c r="H95" s="459"/>
      <c r="I95" s="459"/>
      <c r="J95" s="459"/>
      <c r="K95" s="461"/>
      <c r="L95" s="459"/>
      <c r="M95" s="459"/>
      <c r="N95" s="461"/>
      <c r="O95" s="459"/>
      <c r="P95" s="459"/>
      <c r="Q95" s="459"/>
      <c r="R95" s="461"/>
      <c r="S95" s="459"/>
      <c r="T95" s="461"/>
      <c r="U95" s="459"/>
      <c r="V95" s="459"/>
      <c r="W95" s="461"/>
      <c r="X95" s="462"/>
      <c r="Y95" s="462"/>
      <c r="Z95" s="462"/>
      <c r="AA95" s="462"/>
      <c r="AB95" s="462"/>
      <c r="AC95" s="462"/>
      <c r="AD95" s="462"/>
      <c r="AE95" s="462"/>
      <c r="AF95" s="462"/>
      <c r="AG95" s="462"/>
      <c r="AH95" s="462"/>
      <c r="AI95" s="462"/>
      <c r="AJ95" s="462"/>
      <c r="AK95" s="462"/>
      <c r="AL95" s="462"/>
      <c r="AM95" s="462"/>
      <c r="AN95" s="462"/>
      <c r="AO95" s="462"/>
      <c r="AP95" s="462"/>
      <c r="AQ95" s="462"/>
      <c r="AR95" s="462"/>
      <c r="AS95" s="462"/>
      <c r="AT95" s="462"/>
      <c r="AU95" s="462"/>
      <c r="AV95" s="462"/>
      <c r="AW95" s="462"/>
      <c r="AX95" s="462"/>
      <c r="AY95" s="462"/>
      <c r="AZ95" s="462"/>
      <c r="BA95" s="462"/>
      <c r="BB95" s="462"/>
      <c r="BC95" s="462"/>
      <c r="BD95" s="462"/>
      <c r="BE95" s="462"/>
      <c r="BF95" s="462"/>
      <c r="BG95" s="462"/>
      <c r="BH95" s="123"/>
      <c r="BI95" s="123"/>
      <c r="BJ95" s="123"/>
      <c r="BK95" s="125"/>
      <c r="BL95" s="123"/>
      <c r="BM95" s="125"/>
      <c r="BN95" s="123"/>
      <c r="BO95" s="123"/>
      <c r="BP95" s="123"/>
      <c r="BQ95" s="125"/>
      <c r="BR95" s="123"/>
      <c r="BS95" s="125"/>
      <c r="BT95" s="123"/>
      <c r="BU95" s="125"/>
      <c r="BV95" s="123"/>
      <c r="BW95" s="123"/>
      <c r="BX95" s="125"/>
      <c r="BY95" s="123"/>
      <c r="BZ95" s="123"/>
      <c r="CA95" s="125"/>
      <c r="CB95" s="126"/>
      <c r="CC95" s="126"/>
      <c r="CD95" s="126"/>
      <c r="CE95" s="126"/>
      <c r="CF95" s="126"/>
      <c r="CG95" s="126"/>
      <c r="CH95" s="126"/>
      <c r="CI95" s="126"/>
      <c r="CJ95" s="126"/>
      <c r="CK95" s="126"/>
      <c r="CL95" s="126"/>
      <c r="CM95" s="126"/>
      <c r="CN95" s="126"/>
      <c r="CO95" s="126"/>
      <c r="CP95" s="126"/>
      <c r="CQ95" s="126"/>
      <c r="CR95" s="126"/>
      <c r="CS95" s="126"/>
      <c r="CT95" s="126"/>
      <c r="CU95" s="126"/>
      <c r="CY95" s="464"/>
      <c r="DA95" s="464"/>
      <c r="DE95" s="464"/>
      <c r="DG95" s="464"/>
      <c r="DI95" s="464"/>
      <c r="DL95" s="464"/>
      <c r="DO95" s="464"/>
    </row>
    <row r="96" spans="1:147" s="463" customFormat="1">
      <c r="A96" s="459"/>
      <c r="B96" s="459"/>
      <c r="C96" s="459"/>
      <c r="D96" s="124"/>
      <c r="E96" s="459"/>
      <c r="F96" s="459"/>
      <c r="G96" s="459"/>
      <c r="H96" s="459"/>
      <c r="I96" s="459"/>
      <c r="J96" s="459"/>
      <c r="K96" s="461"/>
      <c r="L96" s="459"/>
      <c r="M96" s="459"/>
      <c r="N96" s="461"/>
      <c r="O96" s="459"/>
      <c r="P96" s="459"/>
      <c r="Q96" s="459"/>
      <c r="R96" s="461"/>
      <c r="S96" s="459"/>
      <c r="T96" s="461"/>
      <c r="U96" s="459"/>
      <c r="V96" s="459"/>
      <c r="W96" s="461"/>
      <c r="X96" s="462"/>
      <c r="Y96" s="462"/>
      <c r="Z96" s="462"/>
      <c r="AA96" s="462"/>
      <c r="AB96" s="462"/>
      <c r="AC96" s="462"/>
      <c r="AD96" s="462"/>
      <c r="AE96" s="462"/>
      <c r="AF96" s="462"/>
      <c r="AG96" s="462"/>
      <c r="AH96" s="462"/>
      <c r="AI96" s="462"/>
      <c r="AJ96" s="462"/>
      <c r="AK96" s="462"/>
      <c r="AL96" s="462"/>
      <c r="AM96" s="462"/>
      <c r="AN96" s="462"/>
      <c r="AO96" s="462"/>
      <c r="AP96" s="462"/>
      <c r="AQ96" s="462"/>
      <c r="AR96" s="462"/>
      <c r="AS96" s="462"/>
      <c r="AT96" s="462"/>
      <c r="AU96" s="462"/>
      <c r="AV96" s="462"/>
      <c r="AW96" s="462"/>
      <c r="AX96" s="462"/>
      <c r="AY96" s="462"/>
      <c r="AZ96" s="462"/>
      <c r="BA96" s="462"/>
      <c r="BB96" s="462"/>
      <c r="BC96" s="462"/>
      <c r="BD96" s="462"/>
      <c r="BE96" s="462"/>
      <c r="BF96" s="462"/>
      <c r="BG96" s="462"/>
      <c r="BH96" s="123"/>
      <c r="BI96" s="123"/>
      <c r="BJ96" s="123"/>
      <c r="BK96" s="125"/>
      <c r="BL96" s="123"/>
      <c r="BM96" s="125"/>
      <c r="BN96" s="123"/>
      <c r="BO96" s="123"/>
      <c r="BP96" s="123"/>
      <c r="BQ96" s="125"/>
      <c r="BR96" s="123"/>
      <c r="BS96" s="125"/>
      <c r="BT96" s="123"/>
      <c r="BU96" s="125"/>
      <c r="BV96" s="123"/>
      <c r="BW96" s="123"/>
      <c r="BX96" s="125"/>
      <c r="BY96" s="123"/>
      <c r="BZ96" s="123"/>
      <c r="CA96" s="125"/>
      <c r="CB96" s="126"/>
      <c r="CC96" s="126"/>
      <c r="CD96" s="126"/>
      <c r="CE96" s="126"/>
      <c r="CF96" s="126"/>
      <c r="CG96" s="126"/>
      <c r="CH96" s="126"/>
      <c r="CI96" s="126"/>
      <c r="CJ96" s="126"/>
      <c r="CK96" s="126"/>
      <c r="CL96" s="126"/>
      <c r="CM96" s="126"/>
      <c r="CN96" s="126"/>
      <c r="CO96" s="126"/>
      <c r="CP96" s="126"/>
      <c r="CQ96" s="126"/>
      <c r="CR96" s="126"/>
      <c r="CS96" s="126"/>
      <c r="CT96" s="126"/>
      <c r="CU96" s="126"/>
      <c r="CY96" s="464"/>
      <c r="DA96" s="464"/>
      <c r="DE96" s="464"/>
      <c r="DG96" s="464"/>
      <c r="DI96" s="464"/>
      <c r="DL96" s="464"/>
      <c r="DO96" s="464"/>
    </row>
    <row r="97" spans="1:119" s="463" customFormat="1">
      <c r="A97" s="459"/>
      <c r="B97" s="459"/>
      <c r="C97" s="459"/>
      <c r="D97" s="124"/>
      <c r="E97" s="459"/>
      <c r="F97" s="459"/>
      <c r="G97" s="459"/>
      <c r="H97" s="459"/>
      <c r="I97" s="459"/>
      <c r="J97" s="459"/>
      <c r="K97" s="461"/>
      <c r="L97" s="459"/>
      <c r="M97" s="459"/>
      <c r="N97" s="461"/>
      <c r="O97" s="459"/>
      <c r="P97" s="459"/>
      <c r="Q97" s="459"/>
      <c r="R97" s="461"/>
      <c r="S97" s="459"/>
      <c r="T97" s="461"/>
      <c r="U97" s="459"/>
      <c r="V97" s="459"/>
      <c r="W97" s="461"/>
      <c r="X97" s="462"/>
      <c r="Y97" s="462"/>
      <c r="Z97" s="462"/>
      <c r="AA97" s="462"/>
      <c r="AB97" s="462"/>
      <c r="AC97" s="462"/>
      <c r="AD97" s="462"/>
      <c r="AE97" s="462"/>
      <c r="AF97" s="462"/>
      <c r="AG97" s="462"/>
      <c r="AH97" s="462"/>
      <c r="AI97" s="462"/>
      <c r="AJ97" s="462"/>
      <c r="AK97" s="462"/>
      <c r="AL97" s="462"/>
      <c r="AM97" s="462"/>
      <c r="AN97" s="462"/>
      <c r="AO97" s="462"/>
      <c r="AP97" s="462"/>
      <c r="AQ97" s="462"/>
      <c r="AR97" s="462"/>
      <c r="AS97" s="462"/>
      <c r="AT97" s="462"/>
      <c r="AU97" s="462"/>
      <c r="AV97" s="462"/>
      <c r="AW97" s="462"/>
      <c r="AX97" s="462"/>
      <c r="AY97" s="462"/>
      <c r="AZ97" s="462"/>
      <c r="BA97" s="462"/>
      <c r="BB97" s="462"/>
      <c r="BC97" s="462"/>
      <c r="BD97" s="462"/>
      <c r="BE97" s="462"/>
      <c r="BF97" s="462"/>
      <c r="BG97" s="462"/>
      <c r="BH97" s="123"/>
      <c r="BI97" s="123"/>
      <c r="BJ97" s="123"/>
      <c r="BK97" s="125"/>
      <c r="BL97" s="123"/>
      <c r="BM97" s="125"/>
      <c r="BN97" s="123"/>
      <c r="BO97" s="123"/>
      <c r="BP97" s="123"/>
      <c r="BQ97" s="125"/>
      <c r="BR97" s="123"/>
      <c r="BS97" s="125"/>
      <c r="BT97" s="123"/>
      <c r="BU97" s="125"/>
      <c r="BV97" s="123"/>
      <c r="BW97" s="123"/>
      <c r="BX97" s="125"/>
      <c r="BY97" s="123"/>
      <c r="BZ97" s="123"/>
      <c r="CA97" s="125"/>
      <c r="CB97" s="126"/>
      <c r="CC97" s="126"/>
      <c r="CD97" s="126"/>
      <c r="CE97" s="126"/>
      <c r="CF97" s="126"/>
      <c r="CG97" s="126"/>
      <c r="CH97" s="126"/>
      <c r="CI97" s="126"/>
      <c r="CJ97" s="126"/>
      <c r="CK97" s="126"/>
      <c r="CL97" s="126"/>
      <c r="CM97" s="126"/>
      <c r="CN97" s="126"/>
      <c r="CO97" s="126"/>
      <c r="CP97" s="126"/>
      <c r="CQ97" s="126"/>
      <c r="CR97" s="126"/>
      <c r="CS97" s="126"/>
      <c r="CT97" s="126"/>
      <c r="CU97" s="126"/>
      <c r="CY97" s="464"/>
      <c r="DA97" s="464"/>
      <c r="DE97" s="464"/>
      <c r="DG97" s="464"/>
      <c r="DI97" s="464"/>
      <c r="DL97" s="464"/>
      <c r="DO97" s="464"/>
    </row>
    <row r="98" spans="1:119" s="463" customFormat="1">
      <c r="A98" s="459"/>
      <c r="B98" s="459"/>
      <c r="C98" s="459"/>
      <c r="D98" s="124"/>
      <c r="E98" s="459"/>
      <c r="F98" s="459"/>
      <c r="G98" s="459"/>
      <c r="H98" s="459"/>
      <c r="I98" s="459"/>
      <c r="J98" s="459"/>
      <c r="K98" s="461"/>
      <c r="L98" s="459"/>
      <c r="M98" s="459"/>
      <c r="N98" s="461"/>
      <c r="O98" s="459"/>
      <c r="P98" s="459"/>
      <c r="Q98" s="459"/>
      <c r="R98" s="461"/>
      <c r="S98" s="459"/>
      <c r="T98" s="461"/>
      <c r="U98" s="459"/>
      <c r="V98" s="459"/>
      <c r="W98" s="461"/>
      <c r="X98" s="462"/>
      <c r="Y98" s="462"/>
      <c r="Z98" s="462"/>
      <c r="AA98" s="462"/>
      <c r="AB98" s="462"/>
      <c r="AC98" s="462"/>
      <c r="AD98" s="462"/>
      <c r="AE98" s="462"/>
      <c r="AF98" s="462"/>
      <c r="AG98" s="462"/>
      <c r="AH98" s="462"/>
      <c r="AI98" s="462"/>
      <c r="AJ98" s="462"/>
      <c r="AK98" s="462"/>
      <c r="AL98" s="462"/>
      <c r="AM98" s="462"/>
      <c r="AN98" s="462"/>
      <c r="AO98" s="462"/>
      <c r="AP98" s="462"/>
      <c r="AQ98" s="462"/>
      <c r="AR98" s="462"/>
      <c r="AS98" s="462"/>
      <c r="AT98" s="462"/>
      <c r="AU98" s="462"/>
      <c r="AV98" s="462"/>
      <c r="AW98" s="462"/>
      <c r="AX98" s="462"/>
      <c r="AY98" s="462"/>
      <c r="AZ98" s="462"/>
      <c r="BA98" s="462"/>
      <c r="BB98" s="462"/>
      <c r="BC98" s="462"/>
      <c r="BD98" s="462"/>
      <c r="BE98" s="462"/>
      <c r="BF98" s="462"/>
      <c r="BG98" s="462"/>
      <c r="BH98" s="123"/>
      <c r="BI98" s="123"/>
      <c r="BJ98" s="123"/>
      <c r="BK98" s="125"/>
      <c r="BL98" s="123"/>
      <c r="BM98" s="125"/>
      <c r="BN98" s="123"/>
      <c r="BO98" s="123"/>
      <c r="BP98" s="123"/>
      <c r="BQ98" s="125"/>
      <c r="BR98" s="123"/>
      <c r="BS98" s="125"/>
      <c r="BT98" s="123"/>
      <c r="BU98" s="125"/>
      <c r="BV98" s="123"/>
      <c r="BW98" s="123"/>
      <c r="BX98" s="125"/>
      <c r="BY98" s="123"/>
      <c r="BZ98" s="123"/>
      <c r="CA98" s="125"/>
      <c r="CB98" s="126"/>
      <c r="CC98" s="126"/>
      <c r="CD98" s="126"/>
      <c r="CE98" s="126"/>
      <c r="CF98" s="126"/>
      <c r="CG98" s="126"/>
      <c r="CH98" s="126"/>
      <c r="CI98" s="126"/>
      <c r="CJ98" s="126"/>
      <c r="CK98" s="126"/>
      <c r="CL98" s="126"/>
      <c r="CM98" s="126"/>
      <c r="CN98" s="126"/>
      <c r="CO98" s="126"/>
      <c r="CP98" s="126"/>
      <c r="CQ98" s="126"/>
      <c r="CR98" s="126"/>
      <c r="CS98" s="126"/>
      <c r="CT98" s="126"/>
      <c r="CU98" s="126"/>
      <c r="CY98" s="464"/>
      <c r="DA98" s="464"/>
      <c r="DE98" s="464"/>
      <c r="DG98" s="464"/>
      <c r="DI98" s="464"/>
      <c r="DL98" s="464"/>
      <c r="DO98" s="464"/>
    </row>
    <row r="99" spans="1:119" s="463" customFormat="1">
      <c r="A99" s="459"/>
      <c r="B99" s="459"/>
      <c r="C99" s="459"/>
      <c r="D99" s="124"/>
      <c r="E99" s="459"/>
      <c r="F99" s="459"/>
      <c r="G99" s="459"/>
      <c r="H99" s="459"/>
      <c r="I99" s="459"/>
      <c r="J99" s="459"/>
      <c r="K99" s="461"/>
      <c r="L99" s="459"/>
      <c r="M99" s="459"/>
      <c r="N99" s="461"/>
      <c r="O99" s="459"/>
      <c r="P99" s="459"/>
      <c r="Q99" s="459"/>
      <c r="R99" s="461"/>
      <c r="S99" s="459"/>
      <c r="T99" s="461"/>
      <c r="U99" s="459"/>
      <c r="V99" s="459"/>
      <c r="W99" s="461"/>
      <c r="X99" s="462"/>
      <c r="Y99" s="462"/>
      <c r="Z99" s="462"/>
      <c r="AA99" s="462"/>
      <c r="AB99" s="462"/>
      <c r="AC99" s="462"/>
      <c r="AD99" s="462"/>
      <c r="AE99" s="462"/>
      <c r="AF99" s="462"/>
      <c r="AG99" s="462"/>
      <c r="AH99" s="462"/>
      <c r="AI99" s="462"/>
      <c r="AJ99" s="462"/>
      <c r="AK99" s="462"/>
      <c r="AL99" s="462"/>
      <c r="AM99" s="462"/>
      <c r="AN99" s="462"/>
      <c r="AO99" s="462"/>
      <c r="AP99" s="462"/>
      <c r="AQ99" s="462"/>
      <c r="AR99" s="462"/>
      <c r="AS99" s="462"/>
      <c r="AT99" s="462"/>
      <c r="AU99" s="462"/>
      <c r="AV99" s="462"/>
      <c r="AW99" s="462"/>
      <c r="AX99" s="462"/>
      <c r="AY99" s="462"/>
      <c r="AZ99" s="462"/>
      <c r="BA99" s="462"/>
      <c r="BB99" s="462"/>
      <c r="BC99" s="462"/>
      <c r="BD99" s="462"/>
      <c r="BE99" s="462"/>
      <c r="BF99" s="462"/>
      <c r="BG99" s="462"/>
      <c r="BH99" s="123"/>
      <c r="BI99" s="123"/>
      <c r="BJ99" s="123"/>
      <c r="BK99" s="125"/>
      <c r="BL99" s="123"/>
      <c r="BM99" s="125"/>
      <c r="BN99" s="123"/>
      <c r="BO99" s="123"/>
      <c r="BP99" s="123"/>
      <c r="BQ99" s="125"/>
      <c r="BR99" s="123"/>
      <c r="BS99" s="125"/>
      <c r="BT99" s="123"/>
      <c r="BU99" s="125"/>
      <c r="BV99" s="123"/>
      <c r="BW99" s="123"/>
      <c r="BX99" s="125"/>
      <c r="BY99" s="123"/>
      <c r="BZ99" s="123"/>
      <c r="CA99" s="125"/>
      <c r="CB99" s="126"/>
      <c r="CC99" s="126"/>
      <c r="CD99" s="126"/>
      <c r="CE99" s="126"/>
      <c r="CF99" s="126"/>
      <c r="CG99" s="126"/>
      <c r="CH99" s="126"/>
      <c r="CI99" s="126"/>
      <c r="CJ99" s="126"/>
      <c r="CK99" s="126"/>
      <c r="CL99" s="126"/>
      <c r="CM99" s="126"/>
      <c r="CN99" s="126"/>
      <c r="CO99" s="126"/>
      <c r="CP99" s="126"/>
      <c r="CQ99" s="126"/>
      <c r="CR99" s="126"/>
      <c r="CS99" s="126"/>
      <c r="CT99" s="126"/>
      <c r="CU99" s="126"/>
      <c r="CY99" s="464"/>
      <c r="DA99" s="464"/>
      <c r="DE99" s="464"/>
      <c r="DG99" s="464"/>
      <c r="DI99" s="464"/>
      <c r="DL99" s="464"/>
      <c r="DO99" s="464"/>
    </row>
    <row r="100" spans="1:119" s="463" customFormat="1">
      <c r="A100" s="459"/>
      <c r="B100" s="459"/>
      <c r="C100" s="459"/>
      <c r="D100" s="124"/>
      <c r="E100" s="459"/>
      <c r="F100" s="459"/>
      <c r="G100" s="459"/>
      <c r="H100" s="459"/>
      <c r="I100" s="459"/>
      <c r="J100" s="459"/>
      <c r="K100" s="461"/>
      <c r="L100" s="459"/>
      <c r="M100" s="459"/>
      <c r="N100" s="461"/>
      <c r="O100" s="459"/>
      <c r="P100" s="459"/>
      <c r="Q100" s="459"/>
      <c r="R100" s="461"/>
      <c r="S100" s="459"/>
      <c r="T100" s="461"/>
      <c r="U100" s="459"/>
      <c r="V100" s="459"/>
      <c r="W100" s="461"/>
      <c r="X100" s="462"/>
      <c r="Y100" s="462"/>
      <c r="Z100" s="462"/>
      <c r="AA100" s="462"/>
      <c r="AB100" s="462"/>
      <c r="AC100" s="462"/>
      <c r="AD100" s="462"/>
      <c r="AE100" s="462"/>
      <c r="AF100" s="462"/>
      <c r="AG100" s="462"/>
      <c r="AH100" s="462"/>
      <c r="AI100" s="462"/>
      <c r="AJ100" s="462"/>
      <c r="AK100" s="462"/>
      <c r="AL100" s="462"/>
      <c r="AM100" s="462"/>
      <c r="AN100" s="462"/>
      <c r="AO100" s="462"/>
      <c r="AP100" s="462"/>
      <c r="AQ100" s="462"/>
      <c r="AR100" s="462"/>
      <c r="AS100" s="462"/>
      <c r="AT100" s="462"/>
      <c r="AU100" s="462"/>
      <c r="AV100" s="462"/>
      <c r="AW100" s="462"/>
      <c r="AX100" s="462"/>
      <c r="AY100" s="462"/>
      <c r="AZ100" s="462"/>
      <c r="BA100" s="462"/>
      <c r="BB100" s="462"/>
      <c r="BC100" s="462"/>
      <c r="BD100" s="462"/>
      <c r="BE100" s="462"/>
      <c r="BF100" s="462"/>
      <c r="BG100" s="462"/>
      <c r="BH100" s="123"/>
      <c r="BI100" s="123"/>
      <c r="BJ100" s="123"/>
      <c r="BK100" s="125"/>
      <c r="BL100" s="123"/>
      <c r="BM100" s="125"/>
      <c r="BN100" s="123"/>
      <c r="BO100" s="123"/>
      <c r="BP100" s="123"/>
      <c r="BQ100" s="125"/>
      <c r="BR100" s="123"/>
      <c r="BS100" s="125"/>
      <c r="BT100" s="123"/>
      <c r="BU100" s="125"/>
      <c r="BV100" s="123"/>
      <c r="BW100" s="123"/>
      <c r="BX100" s="125"/>
      <c r="BY100" s="123"/>
      <c r="BZ100" s="123"/>
      <c r="CA100" s="125"/>
      <c r="CB100" s="126"/>
      <c r="CC100" s="126"/>
      <c r="CD100" s="126"/>
      <c r="CE100" s="126"/>
      <c r="CF100" s="126"/>
      <c r="CG100" s="126"/>
      <c r="CH100" s="126"/>
      <c r="CI100" s="126"/>
      <c r="CJ100" s="126"/>
      <c r="CK100" s="126"/>
      <c r="CL100" s="126"/>
      <c r="CM100" s="126"/>
      <c r="CN100" s="126"/>
      <c r="CO100" s="126"/>
      <c r="CP100" s="126"/>
      <c r="CQ100" s="126"/>
      <c r="CR100" s="126"/>
      <c r="CS100" s="126"/>
      <c r="CT100" s="126"/>
      <c r="CU100" s="126"/>
      <c r="CY100" s="464"/>
      <c r="DA100" s="464"/>
      <c r="DE100" s="464"/>
      <c r="DG100" s="464"/>
      <c r="DI100" s="464"/>
      <c r="DL100" s="464"/>
      <c r="DO100" s="464"/>
    </row>
    <row r="101" spans="1:119" s="463" customFormat="1">
      <c r="A101" s="459"/>
      <c r="B101" s="459"/>
      <c r="C101" s="459"/>
      <c r="D101" s="124"/>
      <c r="E101" s="459"/>
      <c r="F101" s="459"/>
      <c r="G101" s="459"/>
      <c r="H101" s="459"/>
      <c r="I101" s="459"/>
      <c r="J101" s="459"/>
      <c r="K101" s="461"/>
      <c r="L101" s="459"/>
      <c r="M101" s="459"/>
      <c r="N101" s="461"/>
      <c r="O101" s="459"/>
      <c r="P101" s="459"/>
      <c r="Q101" s="459"/>
      <c r="R101" s="461"/>
      <c r="S101" s="459"/>
      <c r="T101" s="461"/>
      <c r="U101" s="459"/>
      <c r="V101" s="459"/>
      <c r="W101" s="461"/>
      <c r="X101" s="462"/>
      <c r="Y101" s="462"/>
      <c r="Z101" s="462"/>
      <c r="AA101" s="462"/>
      <c r="AB101" s="462"/>
      <c r="AC101" s="462"/>
      <c r="AD101" s="462"/>
      <c r="AE101" s="462"/>
      <c r="AF101" s="462"/>
      <c r="AG101" s="462"/>
      <c r="AH101" s="462"/>
      <c r="AI101" s="462"/>
      <c r="AJ101" s="462"/>
      <c r="AK101" s="462"/>
      <c r="AL101" s="462"/>
      <c r="AM101" s="462"/>
      <c r="AN101" s="462"/>
      <c r="AO101" s="462"/>
      <c r="AP101" s="462"/>
      <c r="AQ101" s="462"/>
      <c r="AR101" s="462"/>
      <c r="AS101" s="462"/>
      <c r="AT101" s="462"/>
      <c r="AU101" s="462"/>
      <c r="AV101" s="462"/>
      <c r="AW101" s="462"/>
      <c r="AX101" s="462"/>
      <c r="AY101" s="462"/>
      <c r="AZ101" s="462"/>
      <c r="BA101" s="462"/>
      <c r="BB101" s="462"/>
      <c r="BC101" s="462"/>
      <c r="BD101" s="462"/>
      <c r="BE101" s="462"/>
      <c r="BF101" s="462"/>
      <c r="BG101" s="462"/>
      <c r="BH101" s="123"/>
      <c r="BI101" s="123"/>
      <c r="BJ101" s="123"/>
      <c r="BK101" s="125"/>
      <c r="BL101" s="123"/>
      <c r="BM101" s="125"/>
      <c r="BN101" s="123"/>
      <c r="BO101" s="123"/>
      <c r="BP101" s="123"/>
      <c r="BQ101" s="125"/>
      <c r="BR101" s="123"/>
      <c r="BS101" s="125"/>
      <c r="BT101" s="123"/>
      <c r="BU101" s="125"/>
      <c r="BV101" s="123"/>
      <c r="BW101" s="123"/>
      <c r="BX101" s="125"/>
      <c r="BY101" s="123"/>
      <c r="BZ101" s="123"/>
      <c r="CA101" s="125"/>
      <c r="CB101" s="126"/>
      <c r="CC101" s="126"/>
      <c r="CD101" s="126"/>
      <c r="CE101" s="126"/>
      <c r="CF101" s="126"/>
      <c r="CG101" s="126"/>
      <c r="CH101" s="126"/>
      <c r="CI101" s="126"/>
      <c r="CJ101" s="126"/>
      <c r="CK101" s="126"/>
      <c r="CL101" s="126"/>
      <c r="CM101" s="126"/>
      <c r="CN101" s="126"/>
      <c r="CO101" s="126"/>
      <c r="CP101" s="126"/>
      <c r="CQ101" s="126"/>
      <c r="CR101" s="126"/>
      <c r="CS101" s="126"/>
      <c r="CT101" s="126"/>
      <c r="CU101" s="126"/>
      <c r="CY101" s="464"/>
      <c r="DA101" s="464"/>
      <c r="DE101" s="464"/>
      <c r="DG101" s="464"/>
      <c r="DI101" s="464"/>
      <c r="DL101" s="464"/>
      <c r="DO101" s="464"/>
    </row>
    <row r="102" spans="1:119" s="463" customFormat="1">
      <c r="A102" s="459"/>
      <c r="B102" s="459"/>
      <c r="C102" s="459"/>
      <c r="D102" s="124"/>
      <c r="E102" s="459"/>
      <c r="F102" s="459"/>
      <c r="G102" s="459"/>
      <c r="H102" s="459"/>
      <c r="I102" s="459"/>
      <c r="J102" s="459"/>
      <c r="K102" s="461"/>
      <c r="L102" s="459"/>
      <c r="M102" s="459"/>
      <c r="N102" s="461"/>
      <c r="O102" s="459"/>
      <c r="P102" s="459"/>
      <c r="Q102" s="459"/>
      <c r="R102" s="461"/>
      <c r="S102" s="459"/>
      <c r="T102" s="461"/>
      <c r="U102" s="459"/>
      <c r="V102" s="459"/>
      <c r="W102" s="461"/>
      <c r="X102" s="462"/>
      <c r="Y102" s="462"/>
      <c r="Z102" s="462"/>
      <c r="AA102" s="462"/>
      <c r="AB102" s="462"/>
      <c r="AC102" s="462"/>
      <c r="AD102" s="462"/>
      <c r="AE102" s="462"/>
      <c r="AF102" s="462"/>
      <c r="AG102" s="462"/>
      <c r="AH102" s="462"/>
      <c r="AI102" s="462"/>
      <c r="AJ102" s="462"/>
      <c r="AK102" s="462"/>
      <c r="AL102" s="462"/>
      <c r="AM102" s="462"/>
      <c r="AN102" s="462"/>
      <c r="AO102" s="462"/>
      <c r="AP102" s="462"/>
      <c r="AQ102" s="462"/>
      <c r="AR102" s="462"/>
      <c r="AS102" s="462"/>
      <c r="AT102" s="462"/>
      <c r="AU102" s="462"/>
      <c r="AV102" s="462"/>
      <c r="AW102" s="462"/>
      <c r="AX102" s="462"/>
      <c r="AY102" s="462"/>
      <c r="AZ102" s="462"/>
      <c r="BA102" s="462"/>
      <c r="BB102" s="462"/>
      <c r="BC102" s="462"/>
      <c r="BD102" s="462"/>
      <c r="BE102" s="462"/>
      <c r="BF102" s="462"/>
      <c r="BG102" s="462"/>
      <c r="BH102" s="123"/>
      <c r="BI102" s="123"/>
      <c r="BJ102" s="123"/>
      <c r="BK102" s="125"/>
      <c r="BL102" s="123"/>
      <c r="BM102" s="125"/>
      <c r="BN102" s="123"/>
      <c r="BO102" s="123"/>
      <c r="BP102" s="123"/>
      <c r="BQ102" s="125"/>
      <c r="BR102" s="123"/>
      <c r="BS102" s="125"/>
      <c r="BT102" s="123"/>
      <c r="BU102" s="125"/>
      <c r="BV102" s="123"/>
      <c r="BW102" s="123"/>
      <c r="BX102" s="125"/>
      <c r="BY102" s="123"/>
      <c r="BZ102" s="123"/>
      <c r="CA102" s="125"/>
      <c r="CB102" s="126"/>
      <c r="CC102" s="126"/>
      <c r="CD102" s="126"/>
      <c r="CE102" s="126"/>
      <c r="CF102" s="126"/>
      <c r="CG102" s="126"/>
      <c r="CH102" s="126"/>
      <c r="CI102" s="126"/>
      <c r="CJ102" s="126"/>
      <c r="CK102" s="126"/>
      <c r="CL102" s="126"/>
      <c r="CM102" s="126"/>
      <c r="CN102" s="126"/>
      <c r="CO102" s="126"/>
      <c r="CP102" s="126"/>
      <c r="CQ102" s="126"/>
      <c r="CR102" s="126"/>
      <c r="CS102" s="126"/>
      <c r="CT102" s="126"/>
      <c r="CU102" s="126"/>
      <c r="CY102" s="464"/>
      <c r="DA102" s="464"/>
      <c r="DE102" s="464"/>
      <c r="DG102" s="464"/>
      <c r="DI102" s="464"/>
      <c r="DL102" s="464"/>
      <c r="DO102" s="464"/>
    </row>
    <row r="103" spans="1:119" s="463" customFormat="1">
      <c r="A103" s="459"/>
      <c r="B103" s="459"/>
      <c r="C103" s="459"/>
      <c r="D103" s="124"/>
      <c r="E103" s="459"/>
      <c r="F103" s="459"/>
      <c r="G103" s="459"/>
      <c r="H103" s="459"/>
      <c r="I103" s="459"/>
      <c r="J103" s="459"/>
      <c r="K103" s="461"/>
      <c r="L103" s="459"/>
      <c r="M103" s="459"/>
      <c r="N103" s="461"/>
      <c r="O103" s="459"/>
      <c r="P103" s="459"/>
      <c r="Q103" s="459"/>
      <c r="R103" s="461"/>
      <c r="S103" s="459"/>
      <c r="T103" s="461"/>
      <c r="U103" s="459"/>
      <c r="V103" s="459"/>
      <c r="W103" s="461"/>
      <c r="X103" s="462"/>
      <c r="Y103" s="462"/>
      <c r="Z103" s="462"/>
      <c r="AA103" s="462"/>
      <c r="AB103" s="462"/>
      <c r="AC103" s="462"/>
      <c r="AD103" s="462"/>
      <c r="AE103" s="462"/>
      <c r="AF103" s="462"/>
      <c r="AG103" s="462"/>
      <c r="AH103" s="462"/>
      <c r="AI103" s="462"/>
      <c r="AJ103" s="462"/>
      <c r="AK103" s="462"/>
      <c r="AL103" s="462"/>
      <c r="AM103" s="462"/>
      <c r="AN103" s="462"/>
      <c r="AO103" s="462"/>
      <c r="AP103" s="462"/>
      <c r="AQ103" s="462"/>
      <c r="AR103" s="462"/>
      <c r="AS103" s="462"/>
      <c r="AT103" s="462"/>
      <c r="AU103" s="462"/>
      <c r="AV103" s="462"/>
      <c r="AW103" s="462"/>
      <c r="AX103" s="462"/>
      <c r="AY103" s="462"/>
      <c r="AZ103" s="462"/>
      <c r="BA103" s="462"/>
      <c r="BB103" s="462"/>
      <c r="BC103" s="462"/>
      <c r="BD103" s="462"/>
      <c r="BE103" s="462"/>
      <c r="BF103" s="462"/>
      <c r="BG103" s="462"/>
      <c r="BH103" s="123"/>
      <c r="BI103" s="123"/>
      <c r="BJ103" s="123"/>
      <c r="BK103" s="125"/>
      <c r="BL103" s="123"/>
      <c r="BM103" s="125"/>
      <c r="BN103" s="123"/>
      <c r="BO103" s="123"/>
      <c r="BP103" s="123"/>
      <c r="BQ103" s="125"/>
      <c r="BR103" s="123"/>
      <c r="BS103" s="125"/>
      <c r="BT103" s="123"/>
      <c r="BU103" s="125"/>
      <c r="BV103" s="123"/>
      <c r="BW103" s="123"/>
      <c r="BX103" s="125"/>
      <c r="BY103" s="123"/>
      <c r="BZ103" s="123"/>
      <c r="CA103" s="125"/>
      <c r="CB103" s="126"/>
      <c r="CC103" s="126"/>
      <c r="CD103" s="126"/>
      <c r="CE103" s="126"/>
      <c r="CF103" s="126"/>
      <c r="CG103" s="126"/>
      <c r="CH103" s="126"/>
      <c r="CI103" s="126"/>
      <c r="CJ103" s="126"/>
      <c r="CK103" s="126"/>
      <c r="CL103" s="126"/>
      <c r="CM103" s="126"/>
      <c r="CN103" s="126"/>
      <c r="CO103" s="126"/>
      <c r="CP103" s="126"/>
      <c r="CQ103" s="126"/>
      <c r="CR103" s="126"/>
      <c r="CS103" s="126"/>
      <c r="CT103" s="126"/>
      <c r="CU103" s="126"/>
      <c r="CY103" s="464"/>
      <c r="DA103" s="464"/>
      <c r="DE103" s="464"/>
      <c r="DG103" s="464"/>
      <c r="DI103" s="464"/>
      <c r="DL103" s="464"/>
      <c r="DO103" s="464"/>
    </row>
    <row r="104" spans="1:119" s="463" customFormat="1">
      <c r="A104" s="459"/>
      <c r="B104" s="459"/>
      <c r="C104" s="459"/>
      <c r="D104" s="124"/>
      <c r="E104" s="459"/>
      <c r="F104" s="459"/>
      <c r="G104" s="459"/>
      <c r="H104" s="459"/>
      <c r="I104" s="459"/>
      <c r="J104" s="459"/>
      <c r="K104" s="461"/>
      <c r="L104" s="459"/>
      <c r="M104" s="459"/>
      <c r="N104" s="461"/>
      <c r="O104" s="459"/>
      <c r="P104" s="459"/>
      <c r="Q104" s="459"/>
      <c r="R104" s="461"/>
      <c r="S104" s="459"/>
      <c r="T104" s="461"/>
      <c r="U104" s="459"/>
      <c r="V104" s="459"/>
      <c r="W104" s="461"/>
      <c r="X104" s="462"/>
      <c r="Y104" s="462"/>
      <c r="Z104" s="462"/>
      <c r="AA104" s="462"/>
      <c r="AB104" s="462"/>
      <c r="AC104" s="462"/>
      <c r="AD104" s="462"/>
      <c r="AE104" s="462"/>
      <c r="AF104" s="462"/>
      <c r="AG104" s="462"/>
      <c r="AH104" s="462"/>
      <c r="AI104" s="462"/>
      <c r="AJ104" s="462"/>
      <c r="AK104" s="462"/>
      <c r="AL104" s="462"/>
      <c r="AM104" s="462"/>
      <c r="AN104" s="462"/>
      <c r="AO104" s="462"/>
      <c r="AP104" s="462"/>
      <c r="AQ104" s="462"/>
      <c r="AR104" s="462"/>
      <c r="AS104" s="462"/>
      <c r="AT104" s="462"/>
      <c r="AU104" s="462"/>
      <c r="AV104" s="462"/>
      <c r="AW104" s="462"/>
      <c r="AX104" s="462"/>
      <c r="AY104" s="462"/>
      <c r="AZ104" s="462"/>
      <c r="BA104" s="462"/>
      <c r="BB104" s="462"/>
      <c r="BC104" s="462"/>
      <c r="BD104" s="462"/>
      <c r="BE104" s="462"/>
      <c r="BF104" s="462"/>
      <c r="BG104" s="462"/>
      <c r="BH104" s="123"/>
      <c r="BI104" s="123"/>
      <c r="BJ104" s="123"/>
      <c r="BK104" s="125"/>
      <c r="BL104" s="123"/>
      <c r="BM104" s="125"/>
      <c r="BN104" s="123"/>
      <c r="BO104" s="123"/>
      <c r="BP104" s="123"/>
      <c r="BQ104" s="125"/>
      <c r="BR104" s="123"/>
      <c r="BS104" s="125"/>
      <c r="BT104" s="123"/>
      <c r="BU104" s="125"/>
      <c r="BV104" s="123"/>
      <c r="BW104" s="123"/>
      <c r="BX104" s="125"/>
      <c r="BY104" s="123"/>
      <c r="BZ104" s="123"/>
      <c r="CA104" s="125"/>
      <c r="CB104" s="126"/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  <c r="CN104" s="126"/>
      <c r="CO104" s="126"/>
      <c r="CP104" s="126"/>
      <c r="CQ104" s="126"/>
      <c r="CR104" s="126"/>
      <c r="CS104" s="126"/>
      <c r="CT104" s="126"/>
      <c r="CU104" s="126"/>
      <c r="CY104" s="464"/>
      <c r="DA104" s="464"/>
      <c r="DE104" s="464"/>
      <c r="DG104" s="464"/>
      <c r="DI104" s="464"/>
      <c r="DL104" s="464"/>
      <c r="DO104" s="464"/>
    </row>
    <row r="105" spans="1:119" s="463" customFormat="1">
      <c r="A105" s="459"/>
      <c r="B105" s="459"/>
      <c r="C105" s="459"/>
      <c r="D105" s="124"/>
      <c r="E105" s="459"/>
      <c r="F105" s="459"/>
      <c r="G105" s="459"/>
      <c r="H105" s="459"/>
      <c r="I105" s="459"/>
      <c r="J105" s="459"/>
      <c r="K105" s="461"/>
      <c r="L105" s="459"/>
      <c r="M105" s="459"/>
      <c r="N105" s="461"/>
      <c r="O105" s="459"/>
      <c r="P105" s="459"/>
      <c r="Q105" s="459"/>
      <c r="R105" s="461"/>
      <c r="S105" s="459"/>
      <c r="T105" s="461"/>
      <c r="U105" s="459"/>
      <c r="V105" s="459"/>
      <c r="W105" s="461"/>
      <c r="X105" s="462"/>
      <c r="Y105" s="462"/>
      <c r="Z105" s="462"/>
      <c r="AA105" s="462"/>
      <c r="AB105" s="462"/>
      <c r="AC105" s="462"/>
      <c r="AD105" s="462"/>
      <c r="AE105" s="462"/>
      <c r="AF105" s="462"/>
      <c r="AG105" s="462"/>
      <c r="AH105" s="462"/>
      <c r="AI105" s="462"/>
      <c r="AJ105" s="462"/>
      <c r="AK105" s="462"/>
      <c r="AL105" s="462"/>
      <c r="AM105" s="462"/>
      <c r="AN105" s="462"/>
      <c r="AO105" s="462"/>
      <c r="AP105" s="462"/>
      <c r="AQ105" s="462"/>
      <c r="AR105" s="462"/>
      <c r="AS105" s="462"/>
      <c r="AT105" s="462"/>
      <c r="AU105" s="462"/>
      <c r="AV105" s="462"/>
      <c r="AW105" s="462"/>
      <c r="AX105" s="462"/>
      <c r="AY105" s="462"/>
      <c r="AZ105" s="462"/>
      <c r="BA105" s="462"/>
      <c r="BB105" s="462"/>
      <c r="BC105" s="462"/>
      <c r="BD105" s="462"/>
      <c r="BE105" s="462"/>
      <c r="BF105" s="462"/>
      <c r="BG105" s="462"/>
      <c r="BH105" s="123"/>
      <c r="BI105" s="123"/>
      <c r="BJ105" s="123"/>
      <c r="BK105" s="125"/>
      <c r="BL105" s="123"/>
      <c r="BM105" s="125"/>
      <c r="BN105" s="123"/>
      <c r="BO105" s="123"/>
      <c r="BP105" s="123"/>
      <c r="BQ105" s="125"/>
      <c r="BR105" s="123"/>
      <c r="BS105" s="125"/>
      <c r="BT105" s="123"/>
      <c r="BU105" s="125"/>
      <c r="BV105" s="123"/>
      <c r="BW105" s="123"/>
      <c r="BX105" s="125"/>
      <c r="BY105" s="123"/>
      <c r="BZ105" s="123"/>
      <c r="CA105" s="125"/>
      <c r="CB105" s="126"/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  <c r="CN105" s="126"/>
      <c r="CO105" s="126"/>
      <c r="CP105" s="126"/>
      <c r="CQ105" s="126"/>
      <c r="CR105" s="126"/>
      <c r="CS105" s="126"/>
      <c r="CT105" s="126"/>
      <c r="CU105" s="126"/>
      <c r="CY105" s="464"/>
      <c r="DA105" s="464"/>
      <c r="DE105" s="464"/>
      <c r="DG105" s="464"/>
      <c r="DI105" s="464"/>
      <c r="DL105" s="464"/>
      <c r="DO105" s="464"/>
    </row>
    <row r="106" spans="1:119" s="463" customFormat="1">
      <c r="A106" s="459"/>
      <c r="B106" s="459"/>
      <c r="C106" s="459"/>
      <c r="D106" s="124"/>
      <c r="E106" s="459"/>
      <c r="F106" s="459"/>
      <c r="G106" s="459"/>
      <c r="H106" s="459"/>
      <c r="I106" s="459"/>
      <c r="J106" s="459"/>
      <c r="K106" s="461"/>
      <c r="L106" s="459"/>
      <c r="M106" s="459"/>
      <c r="N106" s="461"/>
      <c r="O106" s="459"/>
      <c r="P106" s="459"/>
      <c r="Q106" s="459"/>
      <c r="R106" s="461"/>
      <c r="S106" s="459"/>
      <c r="T106" s="461"/>
      <c r="U106" s="459"/>
      <c r="V106" s="459"/>
      <c r="W106" s="461"/>
      <c r="X106" s="462"/>
      <c r="Y106" s="462"/>
      <c r="Z106" s="462"/>
      <c r="AA106" s="462"/>
      <c r="AB106" s="462"/>
      <c r="AC106" s="462"/>
      <c r="AD106" s="462"/>
      <c r="AE106" s="462"/>
      <c r="AF106" s="462"/>
      <c r="AG106" s="462"/>
      <c r="AH106" s="462"/>
      <c r="AI106" s="462"/>
      <c r="AJ106" s="462"/>
      <c r="AK106" s="462"/>
      <c r="AL106" s="462"/>
      <c r="AM106" s="462"/>
      <c r="AN106" s="462"/>
      <c r="AO106" s="462"/>
      <c r="AP106" s="462"/>
      <c r="AQ106" s="462"/>
      <c r="AR106" s="462"/>
      <c r="AS106" s="462"/>
      <c r="AT106" s="462"/>
      <c r="AU106" s="462"/>
      <c r="AV106" s="462"/>
      <c r="AW106" s="462"/>
      <c r="AX106" s="462"/>
      <c r="AY106" s="462"/>
      <c r="AZ106" s="462"/>
      <c r="BA106" s="462"/>
      <c r="BB106" s="462"/>
      <c r="BC106" s="462"/>
      <c r="BD106" s="462"/>
      <c r="BE106" s="462"/>
      <c r="BF106" s="462"/>
      <c r="BG106" s="462"/>
      <c r="BH106" s="123"/>
      <c r="BI106" s="123"/>
      <c r="BJ106" s="123"/>
      <c r="BK106" s="125"/>
      <c r="BL106" s="123"/>
      <c r="BM106" s="125"/>
      <c r="BN106" s="123"/>
      <c r="BO106" s="123"/>
      <c r="BP106" s="123"/>
      <c r="BQ106" s="125"/>
      <c r="BR106" s="123"/>
      <c r="BS106" s="125"/>
      <c r="BT106" s="123"/>
      <c r="BU106" s="125"/>
      <c r="BV106" s="123"/>
      <c r="BW106" s="123"/>
      <c r="BX106" s="125"/>
      <c r="BY106" s="123"/>
      <c r="BZ106" s="123"/>
      <c r="CA106" s="125"/>
      <c r="CB106" s="126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  <c r="CN106" s="126"/>
      <c r="CO106" s="126"/>
      <c r="CP106" s="126"/>
      <c r="CQ106" s="126"/>
      <c r="CR106" s="126"/>
      <c r="CS106" s="126"/>
      <c r="CT106" s="126"/>
      <c r="CU106" s="126"/>
      <c r="CY106" s="464"/>
      <c r="DA106" s="464"/>
      <c r="DE106" s="464"/>
      <c r="DG106" s="464"/>
      <c r="DI106" s="464"/>
      <c r="DL106" s="464"/>
      <c r="DO106" s="464"/>
    </row>
    <row r="107" spans="1:119" s="463" customFormat="1">
      <c r="A107" s="459"/>
      <c r="B107" s="459"/>
      <c r="C107" s="459"/>
      <c r="D107" s="124"/>
      <c r="E107" s="459"/>
      <c r="F107" s="459"/>
      <c r="G107" s="459"/>
      <c r="H107" s="459"/>
      <c r="I107" s="459"/>
      <c r="J107" s="459"/>
      <c r="K107" s="461"/>
      <c r="L107" s="459"/>
      <c r="M107" s="459"/>
      <c r="N107" s="461"/>
      <c r="O107" s="459"/>
      <c r="P107" s="459"/>
      <c r="Q107" s="459"/>
      <c r="R107" s="461"/>
      <c r="S107" s="459"/>
      <c r="T107" s="461"/>
      <c r="U107" s="459"/>
      <c r="V107" s="459"/>
      <c r="W107" s="461"/>
      <c r="X107" s="462"/>
      <c r="Y107" s="462"/>
      <c r="Z107" s="462"/>
      <c r="AA107" s="462"/>
      <c r="AB107" s="462"/>
      <c r="AC107" s="462"/>
      <c r="AD107" s="462"/>
      <c r="AE107" s="462"/>
      <c r="AF107" s="462"/>
      <c r="AG107" s="462"/>
      <c r="AH107" s="462"/>
      <c r="AI107" s="462"/>
      <c r="AJ107" s="462"/>
      <c r="AK107" s="462"/>
      <c r="AL107" s="462"/>
      <c r="AM107" s="462"/>
      <c r="AN107" s="462"/>
      <c r="AO107" s="462"/>
      <c r="AP107" s="462"/>
      <c r="AQ107" s="462"/>
      <c r="AR107" s="462"/>
      <c r="AS107" s="462"/>
      <c r="AT107" s="462"/>
      <c r="AU107" s="462"/>
      <c r="AV107" s="462"/>
      <c r="AW107" s="462"/>
      <c r="AX107" s="462"/>
      <c r="AY107" s="462"/>
      <c r="AZ107" s="462"/>
      <c r="BA107" s="462"/>
      <c r="BB107" s="462"/>
      <c r="BC107" s="462"/>
      <c r="BD107" s="462"/>
      <c r="BE107" s="462"/>
      <c r="BF107" s="462"/>
      <c r="BG107" s="462"/>
      <c r="BH107" s="123"/>
      <c r="BI107" s="123"/>
      <c r="BJ107" s="123"/>
      <c r="BK107" s="125"/>
      <c r="BL107" s="123"/>
      <c r="BM107" s="125"/>
      <c r="BN107" s="123"/>
      <c r="BO107" s="123"/>
      <c r="BP107" s="123"/>
      <c r="BQ107" s="125"/>
      <c r="BR107" s="123"/>
      <c r="BS107" s="125"/>
      <c r="BT107" s="123"/>
      <c r="BU107" s="125"/>
      <c r="BV107" s="123"/>
      <c r="BW107" s="123"/>
      <c r="BX107" s="125"/>
      <c r="BY107" s="123"/>
      <c r="BZ107" s="123"/>
      <c r="CA107" s="125"/>
      <c r="CB107" s="126"/>
      <c r="CC107" s="126"/>
      <c r="CD107" s="126"/>
      <c r="CE107" s="126"/>
      <c r="CF107" s="126"/>
      <c r="CG107" s="126"/>
      <c r="CH107" s="126"/>
      <c r="CI107" s="126"/>
      <c r="CJ107" s="126"/>
      <c r="CK107" s="126"/>
      <c r="CL107" s="126"/>
      <c r="CM107" s="126"/>
      <c r="CN107" s="126"/>
      <c r="CO107" s="126"/>
      <c r="CP107" s="126"/>
      <c r="CQ107" s="126"/>
      <c r="CR107" s="126"/>
      <c r="CS107" s="126"/>
      <c r="CT107" s="126"/>
      <c r="CU107" s="126"/>
      <c r="CY107" s="464"/>
      <c r="DA107" s="464"/>
      <c r="DE107" s="464"/>
      <c r="DG107" s="464"/>
      <c r="DI107" s="464"/>
      <c r="DL107" s="464"/>
      <c r="DO107" s="464"/>
    </row>
    <row r="108" spans="1:119" s="463" customFormat="1">
      <c r="A108" s="459"/>
      <c r="B108" s="459"/>
      <c r="C108" s="459"/>
      <c r="D108" s="124"/>
      <c r="E108" s="459"/>
      <c r="F108" s="459"/>
      <c r="G108" s="459"/>
      <c r="H108" s="459"/>
      <c r="I108" s="459"/>
      <c r="J108" s="459"/>
      <c r="K108" s="461"/>
      <c r="L108" s="459"/>
      <c r="M108" s="459"/>
      <c r="N108" s="461"/>
      <c r="O108" s="459"/>
      <c r="P108" s="459"/>
      <c r="Q108" s="459"/>
      <c r="R108" s="461"/>
      <c r="S108" s="459"/>
      <c r="T108" s="461"/>
      <c r="U108" s="459"/>
      <c r="V108" s="459"/>
      <c r="W108" s="461"/>
      <c r="X108" s="462"/>
      <c r="Y108" s="462"/>
      <c r="Z108" s="462"/>
      <c r="AA108" s="462"/>
      <c r="AB108" s="462"/>
      <c r="AC108" s="462"/>
      <c r="AD108" s="462"/>
      <c r="AE108" s="462"/>
      <c r="AF108" s="462"/>
      <c r="AG108" s="462"/>
      <c r="AH108" s="462"/>
      <c r="AI108" s="462"/>
      <c r="AJ108" s="462"/>
      <c r="AK108" s="462"/>
      <c r="AL108" s="462"/>
      <c r="AM108" s="462"/>
      <c r="AN108" s="462"/>
      <c r="AO108" s="462"/>
      <c r="AP108" s="462"/>
      <c r="AQ108" s="462"/>
      <c r="AR108" s="462"/>
      <c r="AS108" s="462"/>
      <c r="AT108" s="462"/>
      <c r="AU108" s="462"/>
      <c r="AV108" s="462"/>
      <c r="AW108" s="462"/>
      <c r="AX108" s="462"/>
      <c r="AY108" s="462"/>
      <c r="AZ108" s="462"/>
      <c r="BA108" s="462"/>
      <c r="BB108" s="462"/>
      <c r="BC108" s="462"/>
      <c r="BD108" s="462"/>
      <c r="BE108" s="462"/>
      <c r="BF108" s="462"/>
      <c r="BG108" s="462"/>
      <c r="BH108" s="123"/>
      <c r="BI108" s="123"/>
      <c r="BJ108" s="123"/>
      <c r="BK108" s="125"/>
      <c r="BL108" s="123"/>
      <c r="BM108" s="125"/>
      <c r="BN108" s="123"/>
      <c r="BO108" s="123"/>
      <c r="BP108" s="123"/>
      <c r="BQ108" s="125"/>
      <c r="BR108" s="123"/>
      <c r="BS108" s="125"/>
      <c r="BT108" s="123"/>
      <c r="BU108" s="125"/>
      <c r="BV108" s="123"/>
      <c r="BW108" s="123"/>
      <c r="BX108" s="125"/>
      <c r="BY108" s="123"/>
      <c r="BZ108" s="123"/>
      <c r="CA108" s="125"/>
      <c r="CB108" s="126"/>
      <c r="CC108" s="126"/>
      <c r="CD108" s="126"/>
      <c r="CE108" s="126"/>
      <c r="CF108" s="126"/>
      <c r="CG108" s="126"/>
      <c r="CH108" s="126"/>
      <c r="CI108" s="126"/>
      <c r="CJ108" s="126"/>
      <c r="CK108" s="126"/>
      <c r="CL108" s="126"/>
      <c r="CM108" s="126"/>
      <c r="CN108" s="126"/>
      <c r="CO108" s="126"/>
      <c r="CP108" s="126"/>
      <c r="CQ108" s="126"/>
      <c r="CR108" s="126"/>
      <c r="CS108" s="126"/>
      <c r="CT108" s="126"/>
      <c r="CU108" s="126"/>
      <c r="CY108" s="464"/>
      <c r="DA108" s="464"/>
      <c r="DE108" s="464"/>
      <c r="DG108" s="464"/>
      <c r="DI108" s="464"/>
      <c r="DL108" s="464"/>
      <c r="DO108" s="464"/>
    </row>
    <row r="109" spans="1:119" s="463" customFormat="1">
      <c r="A109" s="459"/>
      <c r="B109" s="459"/>
      <c r="C109" s="459"/>
      <c r="D109" s="124"/>
      <c r="E109" s="459"/>
      <c r="F109" s="459"/>
      <c r="G109" s="459"/>
      <c r="H109" s="459"/>
      <c r="I109" s="459"/>
      <c r="J109" s="459"/>
      <c r="K109" s="461"/>
      <c r="L109" s="459"/>
      <c r="M109" s="459"/>
      <c r="N109" s="461"/>
      <c r="O109" s="459"/>
      <c r="P109" s="459"/>
      <c r="Q109" s="459"/>
      <c r="R109" s="461"/>
      <c r="S109" s="459"/>
      <c r="T109" s="461"/>
      <c r="U109" s="459"/>
      <c r="V109" s="459"/>
      <c r="W109" s="461"/>
      <c r="X109" s="462"/>
      <c r="Y109" s="462"/>
      <c r="Z109" s="462"/>
      <c r="AA109" s="462"/>
      <c r="AB109" s="462"/>
      <c r="AC109" s="462"/>
      <c r="AD109" s="462"/>
      <c r="AE109" s="462"/>
      <c r="AF109" s="462"/>
      <c r="AG109" s="462"/>
      <c r="AH109" s="462"/>
      <c r="AI109" s="462"/>
      <c r="AJ109" s="462"/>
      <c r="AK109" s="462"/>
      <c r="AL109" s="462"/>
      <c r="AM109" s="462"/>
      <c r="AN109" s="462"/>
      <c r="AO109" s="462"/>
      <c r="AP109" s="462"/>
      <c r="AQ109" s="462"/>
      <c r="AR109" s="462"/>
      <c r="AS109" s="462"/>
      <c r="AT109" s="462"/>
      <c r="AU109" s="462"/>
      <c r="AV109" s="462"/>
      <c r="AW109" s="462"/>
      <c r="AX109" s="462"/>
      <c r="AY109" s="462"/>
      <c r="AZ109" s="462"/>
      <c r="BA109" s="462"/>
      <c r="BB109" s="462"/>
      <c r="BC109" s="462"/>
      <c r="BD109" s="462"/>
      <c r="BE109" s="462"/>
      <c r="BF109" s="462"/>
      <c r="BG109" s="462"/>
      <c r="BH109" s="123"/>
      <c r="BI109" s="123"/>
      <c r="BJ109" s="123"/>
      <c r="BK109" s="125"/>
      <c r="BL109" s="123"/>
      <c r="BM109" s="125"/>
      <c r="BN109" s="123"/>
      <c r="BO109" s="123"/>
      <c r="BP109" s="123"/>
      <c r="BQ109" s="125"/>
      <c r="BR109" s="123"/>
      <c r="BS109" s="125"/>
      <c r="BT109" s="123"/>
      <c r="BU109" s="125"/>
      <c r="BV109" s="123"/>
      <c r="BW109" s="123"/>
      <c r="BX109" s="125"/>
      <c r="BY109" s="123"/>
      <c r="BZ109" s="123"/>
      <c r="CA109" s="125"/>
      <c r="CB109" s="126"/>
      <c r="CC109" s="126"/>
      <c r="CD109" s="126"/>
      <c r="CE109" s="126"/>
      <c r="CF109" s="126"/>
      <c r="CG109" s="126"/>
      <c r="CH109" s="126"/>
      <c r="CI109" s="126"/>
      <c r="CJ109" s="126"/>
      <c r="CK109" s="126"/>
      <c r="CL109" s="126"/>
      <c r="CM109" s="126"/>
      <c r="CN109" s="126"/>
      <c r="CO109" s="126"/>
      <c r="CP109" s="126"/>
      <c r="CQ109" s="126"/>
      <c r="CR109" s="126"/>
      <c r="CS109" s="126"/>
      <c r="CT109" s="126"/>
      <c r="CU109" s="126"/>
      <c r="CY109" s="464"/>
      <c r="DA109" s="464"/>
      <c r="DE109" s="464"/>
      <c r="DG109" s="464"/>
      <c r="DI109" s="464"/>
      <c r="DL109" s="464"/>
      <c r="DO109" s="464"/>
    </row>
    <row r="110" spans="1:119" s="463" customFormat="1">
      <c r="A110" s="459"/>
      <c r="B110" s="459"/>
      <c r="C110" s="459"/>
      <c r="D110" s="124"/>
      <c r="E110" s="459"/>
      <c r="F110" s="459"/>
      <c r="G110" s="459"/>
      <c r="H110" s="459"/>
      <c r="I110" s="459"/>
      <c r="J110" s="459"/>
      <c r="K110" s="461"/>
      <c r="L110" s="459"/>
      <c r="M110" s="459"/>
      <c r="N110" s="461"/>
      <c r="O110" s="459"/>
      <c r="P110" s="459"/>
      <c r="Q110" s="459"/>
      <c r="R110" s="461"/>
      <c r="S110" s="459"/>
      <c r="T110" s="461"/>
      <c r="U110" s="459"/>
      <c r="V110" s="459"/>
      <c r="W110" s="461"/>
      <c r="X110" s="462"/>
      <c r="Y110" s="462"/>
      <c r="Z110" s="462"/>
      <c r="AA110" s="462"/>
      <c r="AB110" s="462"/>
      <c r="AC110" s="462"/>
      <c r="AD110" s="462"/>
      <c r="AE110" s="462"/>
      <c r="AF110" s="462"/>
      <c r="AG110" s="462"/>
      <c r="AH110" s="462"/>
      <c r="AI110" s="462"/>
      <c r="AJ110" s="462"/>
      <c r="AK110" s="462"/>
      <c r="AL110" s="462"/>
      <c r="AM110" s="462"/>
      <c r="AN110" s="462"/>
      <c r="AO110" s="462"/>
      <c r="AP110" s="462"/>
      <c r="AQ110" s="462"/>
      <c r="AR110" s="462"/>
      <c r="AS110" s="462"/>
      <c r="AT110" s="462"/>
      <c r="AU110" s="462"/>
      <c r="AV110" s="462"/>
      <c r="AW110" s="462"/>
      <c r="AX110" s="462"/>
      <c r="AY110" s="462"/>
      <c r="AZ110" s="462"/>
      <c r="BA110" s="462"/>
      <c r="BB110" s="462"/>
      <c r="BC110" s="462"/>
      <c r="BD110" s="462"/>
      <c r="BE110" s="462"/>
      <c r="BF110" s="462"/>
      <c r="BG110" s="462"/>
      <c r="BH110" s="123"/>
      <c r="BI110" s="123"/>
      <c r="BJ110" s="123"/>
      <c r="BK110" s="125"/>
      <c r="BL110" s="123"/>
      <c r="BM110" s="125"/>
      <c r="BN110" s="123"/>
      <c r="BO110" s="123"/>
      <c r="BP110" s="123"/>
      <c r="BQ110" s="125"/>
      <c r="BR110" s="123"/>
      <c r="BS110" s="125"/>
      <c r="BT110" s="123"/>
      <c r="BU110" s="125"/>
      <c r="BV110" s="123"/>
      <c r="BW110" s="123"/>
      <c r="BX110" s="125"/>
      <c r="BY110" s="123"/>
      <c r="BZ110" s="123"/>
      <c r="CA110" s="125"/>
      <c r="CB110" s="126"/>
      <c r="CC110" s="126"/>
      <c r="CD110" s="126"/>
      <c r="CE110" s="126"/>
      <c r="CF110" s="126"/>
      <c r="CG110" s="126"/>
      <c r="CH110" s="126"/>
      <c r="CI110" s="126"/>
      <c r="CJ110" s="126"/>
      <c r="CK110" s="126"/>
      <c r="CL110" s="126"/>
      <c r="CM110" s="126"/>
      <c r="CN110" s="126"/>
      <c r="CO110" s="126"/>
      <c r="CP110" s="126"/>
      <c r="CQ110" s="126"/>
      <c r="CR110" s="126"/>
      <c r="CS110" s="126"/>
      <c r="CT110" s="126"/>
      <c r="CU110" s="126"/>
      <c r="CY110" s="464"/>
      <c r="DA110" s="464"/>
      <c r="DE110" s="464"/>
      <c r="DG110" s="464"/>
      <c r="DI110" s="464"/>
      <c r="DL110" s="464"/>
      <c r="DO110" s="464"/>
    </row>
    <row r="111" spans="1:119" s="463" customFormat="1">
      <c r="A111" s="459"/>
      <c r="B111" s="459"/>
      <c r="C111" s="459"/>
      <c r="D111" s="124"/>
      <c r="E111" s="459"/>
      <c r="F111" s="459"/>
      <c r="G111" s="459"/>
      <c r="H111" s="459"/>
      <c r="I111" s="459"/>
      <c r="J111" s="459"/>
      <c r="K111" s="461"/>
      <c r="L111" s="459"/>
      <c r="M111" s="459"/>
      <c r="N111" s="461"/>
      <c r="O111" s="459"/>
      <c r="P111" s="459"/>
      <c r="Q111" s="459"/>
      <c r="R111" s="461"/>
      <c r="S111" s="459"/>
      <c r="T111" s="461"/>
      <c r="U111" s="459"/>
      <c r="V111" s="459"/>
      <c r="W111" s="461"/>
      <c r="X111" s="462"/>
      <c r="Y111" s="462"/>
      <c r="Z111" s="462"/>
      <c r="AA111" s="462"/>
      <c r="AB111" s="462"/>
      <c r="AC111" s="462"/>
      <c r="AD111" s="462"/>
      <c r="AE111" s="462"/>
      <c r="AF111" s="462"/>
      <c r="AG111" s="462"/>
      <c r="AH111" s="462"/>
      <c r="AI111" s="462"/>
      <c r="AJ111" s="462"/>
      <c r="AK111" s="462"/>
      <c r="AL111" s="462"/>
      <c r="AM111" s="462"/>
      <c r="AN111" s="462"/>
      <c r="AO111" s="462"/>
      <c r="AP111" s="462"/>
      <c r="AQ111" s="462"/>
      <c r="AR111" s="462"/>
      <c r="AS111" s="462"/>
      <c r="AT111" s="462"/>
      <c r="AU111" s="462"/>
      <c r="AV111" s="462"/>
      <c r="AW111" s="462"/>
      <c r="AX111" s="462"/>
      <c r="AY111" s="462"/>
      <c r="AZ111" s="462"/>
      <c r="BA111" s="462"/>
      <c r="BB111" s="462"/>
      <c r="BC111" s="462"/>
      <c r="BD111" s="462"/>
      <c r="BE111" s="462"/>
      <c r="BF111" s="462"/>
      <c r="BG111" s="462"/>
      <c r="BH111" s="123"/>
      <c r="BI111" s="123"/>
      <c r="BJ111" s="123"/>
      <c r="BK111" s="125"/>
      <c r="BL111" s="123"/>
      <c r="BM111" s="125"/>
      <c r="BN111" s="123"/>
      <c r="BO111" s="123"/>
      <c r="BP111" s="123"/>
      <c r="BQ111" s="125"/>
      <c r="BR111" s="123"/>
      <c r="BS111" s="125"/>
      <c r="BT111" s="123"/>
      <c r="BU111" s="125"/>
      <c r="BV111" s="123"/>
      <c r="BW111" s="123"/>
      <c r="BX111" s="125"/>
      <c r="BY111" s="123"/>
      <c r="BZ111" s="123"/>
      <c r="CA111" s="125"/>
      <c r="CB111" s="126"/>
      <c r="CC111" s="126"/>
      <c r="CD111" s="126"/>
      <c r="CE111" s="126"/>
      <c r="CF111" s="126"/>
      <c r="CG111" s="126"/>
      <c r="CH111" s="126"/>
      <c r="CI111" s="126"/>
      <c r="CJ111" s="126"/>
      <c r="CK111" s="126"/>
      <c r="CL111" s="126"/>
      <c r="CM111" s="126"/>
      <c r="CN111" s="126"/>
      <c r="CO111" s="126"/>
      <c r="CP111" s="126"/>
      <c r="CQ111" s="126"/>
      <c r="CR111" s="126"/>
      <c r="CS111" s="126"/>
      <c r="CT111" s="126"/>
      <c r="CU111" s="126"/>
      <c r="CY111" s="464"/>
      <c r="DA111" s="464"/>
      <c r="DE111" s="464"/>
      <c r="DG111" s="464"/>
      <c r="DI111" s="464"/>
      <c r="DL111" s="464"/>
      <c r="DO111" s="464"/>
    </row>
    <row r="112" spans="1:119" s="463" customFormat="1">
      <c r="A112" s="459"/>
      <c r="B112" s="459"/>
      <c r="C112" s="459"/>
      <c r="D112" s="124"/>
      <c r="E112" s="459"/>
      <c r="F112" s="459"/>
      <c r="G112" s="459"/>
      <c r="H112" s="459"/>
      <c r="I112" s="459"/>
      <c r="J112" s="459"/>
      <c r="K112" s="461"/>
      <c r="L112" s="459"/>
      <c r="M112" s="459"/>
      <c r="N112" s="461"/>
      <c r="O112" s="459"/>
      <c r="P112" s="459"/>
      <c r="Q112" s="459"/>
      <c r="R112" s="461"/>
      <c r="S112" s="459"/>
      <c r="T112" s="461"/>
      <c r="U112" s="459"/>
      <c r="V112" s="459"/>
      <c r="W112" s="461"/>
      <c r="X112" s="462"/>
      <c r="Y112" s="462"/>
      <c r="Z112" s="462"/>
      <c r="AA112" s="462"/>
      <c r="AB112" s="462"/>
      <c r="AC112" s="462"/>
      <c r="AD112" s="462"/>
      <c r="AE112" s="462"/>
      <c r="AF112" s="462"/>
      <c r="AG112" s="462"/>
      <c r="AH112" s="462"/>
      <c r="AI112" s="462"/>
      <c r="AJ112" s="462"/>
      <c r="AK112" s="462"/>
      <c r="AL112" s="462"/>
      <c r="AM112" s="462"/>
      <c r="AN112" s="462"/>
      <c r="AO112" s="462"/>
      <c r="AP112" s="462"/>
      <c r="AQ112" s="462"/>
      <c r="AR112" s="462"/>
      <c r="AS112" s="462"/>
      <c r="AT112" s="462"/>
      <c r="AU112" s="462"/>
      <c r="AV112" s="462"/>
      <c r="AW112" s="462"/>
      <c r="AX112" s="462"/>
      <c r="AY112" s="462"/>
      <c r="AZ112" s="462"/>
      <c r="BA112" s="462"/>
      <c r="BB112" s="462"/>
      <c r="BC112" s="462"/>
      <c r="BD112" s="462"/>
      <c r="BE112" s="462"/>
      <c r="BF112" s="462"/>
      <c r="BG112" s="462"/>
      <c r="BH112" s="123"/>
      <c r="BI112" s="123"/>
      <c r="BJ112" s="123"/>
      <c r="BK112" s="125"/>
      <c r="BL112" s="123"/>
      <c r="BM112" s="125"/>
      <c r="BN112" s="123"/>
      <c r="BO112" s="123"/>
      <c r="BP112" s="123"/>
      <c r="BQ112" s="125"/>
      <c r="BR112" s="123"/>
      <c r="BS112" s="125"/>
      <c r="BT112" s="123"/>
      <c r="BU112" s="125"/>
      <c r="BV112" s="123"/>
      <c r="BW112" s="123"/>
      <c r="BX112" s="125"/>
      <c r="BY112" s="123"/>
      <c r="BZ112" s="123"/>
      <c r="CA112" s="125"/>
      <c r="CB112" s="126"/>
      <c r="CC112" s="126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26"/>
      <c r="CQ112" s="126"/>
      <c r="CR112" s="126"/>
      <c r="CS112" s="126"/>
      <c r="CT112" s="126"/>
      <c r="CU112" s="126"/>
      <c r="CY112" s="464"/>
      <c r="DA112" s="464"/>
      <c r="DE112" s="464"/>
      <c r="DG112" s="464"/>
      <c r="DI112" s="464"/>
      <c r="DL112" s="464"/>
      <c r="DO112" s="464"/>
    </row>
    <row r="113" spans="1:119" s="463" customFormat="1">
      <c r="A113" s="459"/>
      <c r="B113" s="459"/>
      <c r="C113" s="459"/>
      <c r="D113" s="124"/>
      <c r="E113" s="459"/>
      <c r="F113" s="459"/>
      <c r="G113" s="459"/>
      <c r="H113" s="459"/>
      <c r="I113" s="459"/>
      <c r="J113" s="459"/>
      <c r="K113" s="461"/>
      <c r="L113" s="459"/>
      <c r="M113" s="459"/>
      <c r="N113" s="461"/>
      <c r="O113" s="459"/>
      <c r="P113" s="459"/>
      <c r="Q113" s="459"/>
      <c r="R113" s="461"/>
      <c r="S113" s="459"/>
      <c r="T113" s="461"/>
      <c r="U113" s="459"/>
      <c r="V113" s="459"/>
      <c r="W113" s="461"/>
      <c r="X113" s="462"/>
      <c r="Y113" s="462"/>
      <c r="Z113" s="462"/>
      <c r="AA113" s="462"/>
      <c r="AB113" s="462"/>
      <c r="AC113" s="462"/>
      <c r="AD113" s="462"/>
      <c r="AE113" s="462"/>
      <c r="AF113" s="462"/>
      <c r="AG113" s="462"/>
      <c r="AH113" s="462"/>
      <c r="AI113" s="462"/>
      <c r="AJ113" s="462"/>
      <c r="AK113" s="462"/>
      <c r="AL113" s="462"/>
      <c r="AM113" s="462"/>
      <c r="AN113" s="462"/>
      <c r="AO113" s="462"/>
      <c r="AP113" s="462"/>
      <c r="AQ113" s="462"/>
      <c r="AR113" s="462"/>
      <c r="AS113" s="462"/>
      <c r="AT113" s="462"/>
      <c r="AU113" s="462"/>
      <c r="AV113" s="462"/>
      <c r="AW113" s="462"/>
      <c r="AX113" s="462"/>
      <c r="AY113" s="462"/>
      <c r="AZ113" s="462"/>
      <c r="BA113" s="462"/>
      <c r="BB113" s="462"/>
      <c r="BC113" s="462"/>
      <c r="BD113" s="462"/>
      <c r="BE113" s="462"/>
      <c r="BF113" s="462"/>
      <c r="BG113" s="462"/>
      <c r="BH113" s="123"/>
      <c r="BI113" s="123"/>
      <c r="BJ113" s="123"/>
      <c r="BK113" s="125"/>
      <c r="BL113" s="123"/>
      <c r="BM113" s="125"/>
      <c r="BN113" s="123"/>
      <c r="BO113" s="123"/>
      <c r="BP113" s="123"/>
      <c r="BQ113" s="125"/>
      <c r="BR113" s="123"/>
      <c r="BS113" s="125"/>
      <c r="BT113" s="123"/>
      <c r="BU113" s="125"/>
      <c r="BV113" s="123"/>
      <c r="BW113" s="123"/>
      <c r="BX113" s="125"/>
      <c r="BY113" s="123"/>
      <c r="BZ113" s="123"/>
      <c r="CA113" s="125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Y113" s="464"/>
      <c r="DA113" s="464"/>
      <c r="DE113" s="464"/>
      <c r="DG113" s="464"/>
      <c r="DI113" s="464"/>
      <c r="DL113" s="464"/>
      <c r="DO113" s="464"/>
    </row>
    <row r="114" spans="1:119" s="463" customFormat="1">
      <c r="A114" s="459"/>
      <c r="B114" s="459"/>
      <c r="C114" s="459"/>
      <c r="D114" s="124"/>
      <c r="E114" s="459"/>
      <c r="F114" s="459"/>
      <c r="G114" s="459"/>
      <c r="H114" s="459"/>
      <c r="I114" s="459"/>
      <c r="J114" s="459"/>
      <c r="K114" s="461"/>
      <c r="L114" s="459"/>
      <c r="M114" s="459"/>
      <c r="N114" s="461"/>
      <c r="O114" s="459"/>
      <c r="P114" s="459"/>
      <c r="Q114" s="459"/>
      <c r="R114" s="461"/>
      <c r="S114" s="459"/>
      <c r="T114" s="461"/>
      <c r="U114" s="459"/>
      <c r="V114" s="459"/>
      <c r="W114" s="461"/>
      <c r="X114" s="462"/>
      <c r="Y114" s="462"/>
      <c r="Z114" s="462"/>
      <c r="AA114" s="462"/>
      <c r="AB114" s="462"/>
      <c r="AC114" s="462"/>
      <c r="AD114" s="462"/>
      <c r="AE114" s="462"/>
      <c r="AF114" s="462"/>
      <c r="AG114" s="462"/>
      <c r="AH114" s="462"/>
      <c r="AI114" s="462"/>
      <c r="AJ114" s="462"/>
      <c r="AK114" s="462"/>
      <c r="AL114" s="462"/>
      <c r="AM114" s="462"/>
      <c r="AN114" s="462"/>
      <c r="AO114" s="462"/>
      <c r="AP114" s="462"/>
      <c r="AQ114" s="462"/>
      <c r="AR114" s="462"/>
      <c r="AS114" s="462"/>
      <c r="AT114" s="462"/>
      <c r="AU114" s="462"/>
      <c r="AV114" s="462"/>
      <c r="AW114" s="462"/>
      <c r="AX114" s="462"/>
      <c r="AY114" s="462"/>
      <c r="AZ114" s="462"/>
      <c r="BA114" s="462"/>
      <c r="BB114" s="462"/>
      <c r="BC114" s="462"/>
      <c r="BD114" s="462"/>
      <c r="BE114" s="462"/>
      <c r="BF114" s="462"/>
      <c r="BG114" s="462"/>
      <c r="BH114" s="123"/>
      <c r="BI114" s="123"/>
      <c r="BJ114" s="123"/>
      <c r="BK114" s="125"/>
      <c r="BL114" s="123"/>
      <c r="BM114" s="125"/>
      <c r="BN114" s="123"/>
      <c r="BO114" s="123"/>
      <c r="BP114" s="123"/>
      <c r="BQ114" s="125"/>
      <c r="BR114" s="123"/>
      <c r="BS114" s="125"/>
      <c r="BT114" s="123"/>
      <c r="BU114" s="125"/>
      <c r="BV114" s="123"/>
      <c r="BW114" s="123"/>
      <c r="BX114" s="125"/>
      <c r="BY114" s="123"/>
      <c r="BZ114" s="123"/>
      <c r="CA114" s="125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Y114" s="464"/>
      <c r="DA114" s="464"/>
      <c r="DE114" s="464"/>
      <c r="DG114" s="464"/>
      <c r="DI114" s="464"/>
      <c r="DL114" s="464"/>
      <c r="DO114" s="464"/>
    </row>
    <row r="115" spans="1:119" s="463" customFormat="1">
      <c r="A115" s="459"/>
      <c r="B115" s="459"/>
      <c r="C115" s="459"/>
      <c r="D115" s="124"/>
      <c r="E115" s="459"/>
      <c r="F115" s="459"/>
      <c r="G115" s="459"/>
      <c r="H115" s="459"/>
      <c r="I115" s="459"/>
      <c r="J115" s="459"/>
      <c r="K115" s="461"/>
      <c r="L115" s="459"/>
      <c r="M115" s="459"/>
      <c r="N115" s="461"/>
      <c r="O115" s="459"/>
      <c r="P115" s="459"/>
      <c r="Q115" s="459"/>
      <c r="R115" s="461"/>
      <c r="S115" s="459"/>
      <c r="T115" s="461"/>
      <c r="U115" s="459"/>
      <c r="V115" s="459"/>
      <c r="W115" s="461"/>
      <c r="X115" s="462"/>
      <c r="Y115" s="462"/>
      <c r="Z115" s="462"/>
      <c r="AA115" s="462"/>
      <c r="AB115" s="462"/>
      <c r="AC115" s="462"/>
      <c r="AD115" s="462"/>
      <c r="AE115" s="462"/>
      <c r="AF115" s="462"/>
      <c r="AG115" s="462"/>
      <c r="AH115" s="462"/>
      <c r="AI115" s="462"/>
      <c r="AJ115" s="462"/>
      <c r="AK115" s="462"/>
      <c r="AL115" s="462"/>
      <c r="AM115" s="462"/>
      <c r="AN115" s="462"/>
      <c r="AO115" s="462"/>
      <c r="AP115" s="462"/>
      <c r="AQ115" s="462"/>
      <c r="AR115" s="462"/>
      <c r="AS115" s="462"/>
      <c r="AT115" s="462"/>
      <c r="AU115" s="462"/>
      <c r="AV115" s="462"/>
      <c r="AW115" s="462"/>
      <c r="AX115" s="462"/>
      <c r="AY115" s="462"/>
      <c r="AZ115" s="462"/>
      <c r="BA115" s="462"/>
      <c r="BB115" s="462"/>
      <c r="BC115" s="462"/>
      <c r="BD115" s="462"/>
      <c r="BE115" s="462"/>
      <c r="BF115" s="462"/>
      <c r="BG115" s="462"/>
      <c r="BH115" s="123"/>
      <c r="BI115" s="123"/>
      <c r="BJ115" s="123"/>
      <c r="BK115" s="125"/>
      <c r="BL115" s="123"/>
      <c r="BM115" s="125"/>
      <c r="BN115" s="123"/>
      <c r="BO115" s="123"/>
      <c r="BP115" s="123"/>
      <c r="BQ115" s="125"/>
      <c r="BR115" s="123"/>
      <c r="BS115" s="125"/>
      <c r="BT115" s="123"/>
      <c r="BU115" s="125"/>
      <c r="BV115" s="123"/>
      <c r="BW115" s="123"/>
      <c r="BX115" s="125"/>
      <c r="BY115" s="123"/>
      <c r="BZ115" s="123"/>
      <c r="CA115" s="125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Y115" s="464"/>
      <c r="DA115" s="464"/>
      <c r="DE115" s="464"/>
      <c r="DG115" s="464"/>
      <c r="DI115" s="464"/>
      <c r="DL115" s="464"/>
      <c r="DO115" s="464"/>
    </row>
    <row r="116" spans="1:119" s="463" customFormat="1">
      <c r="A116" s="459"/>
      <c r="B116" s="459"/>
      <c r="C116" s="459"/>
      <c r="D116" s="124"/>
      <c r="E116" s="459"/>
      <c r="F116" s="459"/>
      <c r="G116" s="459"/>
      <c r="H116" s="459"/>
      <c r="I116" s="459"/>
      <c r="J116" s="459"/>
      <c r="K116" s="461"/>
      <c r="L116" s="459"/>
      <c r="M116" s="459"/>
      <c r="N116" s="461"/>
      <c r="O116" s="459"/>
      <c r="P116" s="459"/>
      <c r="Q116" s="459"/>
      <c r="R116" s="461"/>
      <c r="S116" s="459"/>
      <c r="T116" s="461"/>
      <c r="U116" s="459"/>
      <c r="V116" s="459"/>
      <c r="W116" s="461"/>
      <c r="X116" s="462"/>
      <c r="Y116" s="462"/>
      <c r="Z116" s="462"/>
      <c r="AA116" s="462"/>
      <c r="AB116" s="462"/>
      <c r="AC116" s="462"/>
      <c r="AD116" s="462"/>
      <c r="AE116" s="462"/>
      <c r="AF116" s="462"/>
      <c r="AG116" s="462"/>
      <c r="AH116" s="462"/>
      <c r="AI116" s="462"/>
      <c r="AJ116" s="462"/>
      <c r="AK116" s="462"/>
      <c r="AL116" s="462"/>
      <c r="AM116" s="462"/>
      <c r="AN116" s="462"/>
      <c r="AO116" s="462"/>
      <c r="AP116" s="462"/>
      <c r="AQ116" s="462"/>
      <c r="AR116" s="462"/>
      <c r="AS116" s="462"/>
      <c r="AT116" s="462"/>
      <c r="AU116" s="462"/>
      <c r="AV116" s="462"/>
      <c r="AW116" s="462"/>
      <c r="AX116" s="462"/>
      <c r="AY116" s="462"/>
      <c r="AZ116" s="462"/>
      <c r="BA116" s="462"/>
      <c r="BB116" s="462"/>
      <c r="BC116" s="462"/>
      <c r="BD116" s="462"/>
      <c r="BE116" s="462"/>
      <c r="BF116" s="462"/>
      <c r="BG116" s="462"/>
      <c r="BH116" s="123"/>
      <c r="BI116" s="123"/>
      <c r="BJ116" s="123"/>
      <c r="BK116" s="125"/>
      <c r="BL116" s="123"/>
      <c r="BM116" s="125"/>
      <c r="BN116" s="123"/>
      <c r="BO116" s="123"/>
      <c r="BP116" s="123"/>
      <c r="BQ116" s="125"/>
      <c r="BR116" s="123"/>
      <c r="BS116" s="125"/>
      <c r="BT116" s="123"/>
      <c r="BU116" s="125"/>
      <c r="BV116" s="123"/>
      <c r="BW116" s="123"/>
      <c r="BX116" s="125"/>
      <c r="BY116" s="123"/>
      <c r="BZ116" s="123"/>
      <c r="CA116" s="125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Y116" s="464"/>
      <c r="DA116" s="464"/>
      <c r="DE116" s="464"/>
      <c r="DG116" s="464"/>
      <c r="DI116" s="464"/>
      <c r="DL116" s="464"/>
      <c r="DO116" s="464"/>
    </row>
    <row r="117" spans="1:119" s="463" customFormat="1">
      <c r="A117" s="459"/>
      <c r="B117" s="459"/>
      <c r="C117" s="459"/>
      <c r="D117" s="124"/>
      <c r="E117" s="459"/>
      <c r="F117" s="459"/>
      <c r="G117" s="459"/>
      <c r="H117" s="459"/>
      <c r="I117" s="459"/>
      <c r="J117" s="459"/>
      <c r="K117" s="461"/>
      <c r="L117" s="459"/>
      <c r="M117" s="459"/>
      <c r="N117" s="461"/>
      <c r="O117" s="459"/>
      <c r="P117" s="459"/>
      <c r="Q117" s="459"/>
      <c r="R117" s="461"/>
      <c r="S117" s="459"/>
      <c r="T117" s="461"/>
      <c r="U117" s="459"/>
      <c r="V117" s="459"/>
      <c r="W117" s="461"/>
      <c r="X117" s="462"/>
      <c r="Y117" s="462"/>
      <c r="Z117" s="462"/>
      <c r="AA117" s="462"/>
      <c r="AB117" s="462"/>
      <c r="AC117" s="462"/>
      <c r="AD117" s="462"/>
      <c r="AE117" s="462"/>
      <c r="AF117" s="462"/>
      <c r="AG117" s="462"/>
      <c r="AH117" s="462"/>
      <c r="AI117" s="462"/>
      <c r="AJ117" s="462"/>
      <c r="AK117" s="462"/>
      <c r="AL117" s="462"/>
      <c r="AM117" s="462"/>
      <c r="AN117" s="462"/>
      <c r="AO117" s="462"/>
      <c r="AP117" s="462"/>
      <c r="AQ117" s="462"/>
      <c r="AR117" s="462"/>
      <c r="AS117" s="462"/>
      <c r="AT117" s="462"/>
      <c r="AU117" s="462"/>
      <c r="AV117" s="462"/>
      <c r="AW117" s="462"/>
      <c r="AX117" s="462"/>
      <c r="AY117" s="462"/>
      <c r="AZ117" s="462"/>
      <c r="BA117" s="462"/>
      <c r="BB117" s="462"/>
      <c r="BC117" s="462"/>
      <c r="BD117" s="462"/>
      <c r="BE117" s="462"/>
      <c r="BF117" s="462"/>
      <c r="BG117" s="462"/>
      <c r="BH117" s="123"/>
      <c r="BI117" s="123"/>
      <c r="BJ117" s="123"/>
      <c r="BK117" s="125"/>
      <c r="BL117" s="123"/>
      <c r="BM117" s="125"/>
      <c r="BN117" s="123"/>
      <c r="BO117" s="123"/>
      <c r="BP117" s="123"/>
      <c r="BQ117" s="125"/>
      <c r="BR117" s="123"/>
      <c r="BS117" s="125"/>
      <c r="BT117" s="123"/>
      <c r="BU117" s="125"/>
      <c r="BV117" s="123"/>
      <c r="BW117" s="123"/>
      <c r="BX117" s="125"/>
      <c r="BY117" s="123"/>
      <c r="BZ117" s="123"/>
      <c r="CA117" s="125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Y117" s="464"/>
      <c r="DA117" s="464"/>
      <c r="DE117" s="464"/>
      <c r="DG117" s="464"/>
      <c r="DI117" s="464"/>
      <c r="DL117" s="464"/>
      <c r="DO117" s="464"/>
    </row>
    <row r="118" spans="1:119" s="463" customFormat="1">
      <c r="A118" s="459"/>
      <c r="B118" s="459"/>
      <c r="C118" s="459"/>
      <c r="D118" s="124"/>
      <c r="E118" s="459"/>
      <c r="F118" s="459"/>
      <c r="G118" s="459"/>
      <c r="H118" s="459"/>
      <c r="I118" s="459"/>
      <c r="J118" s="459"/>
      <c r="K118" s="461"/>
      <c r="L118" s="459"/>
      <c r="M118" s="459"/>
      <c r="N118" s="461"/>
      <c r="O118" s="459"/>
      <c r="P118" s="459"/>
      <c r="Q118" s="459"/>
      <c r="R118" s="461"/>
      <c r="S118" s="459"/>
      <c r="T118" s="461"/>
      <c r="U118" s="459"/>
      <c r="V118" s="459"/>
      <c r="W118" s="461"/>
      <c r="X118" s="462"/>
      <c r="Y118" s="462"/>
      <c r="Z118" s="462"/>
      <c r="AA118" s="462"/>
      <c r="AB118" s="462"/>
      <c r="AC118" s="462"/>
      <c r="AD118" s="462"/>
      <c r="AE118" s="462"/>
      <c r="AF118" s="462"/>
      <c r="AG118" s="462"/>
      <c r="AH118" s="462"/>
      <c r="AI118" s="462"/>
      <c r="AJ118" s="462"/>
      <c r="AK118" s="462"/>
      <c r="AL118" s="462"/>
      <c r="AM118" s="462"/>
      <c r="AN118" s="462"/>
      <c r="AO118" s="462"/>
      <c r="AP118" s="462"/>
      <c r="AQ118" s="462"/>
      <c r="AR118" s="462"/>
      <c r="AS118" s="462"/>
      <c r="AT118" s="462"/>
      <c r="AU118" s="462"/>
      <c r="AV118" s="462"/>
      <c r="AW118" s="462"/>
      <c r="AX118" s="462"/>
      <c r="AY118" s="462"/>
      <c r="AZ118" s="462"/>
      <c r="BA118" s="462"/>
      <c r="BB118" s="462"/>
      <c r="BC118" s="462"/>
      <c r="BD118" s="462"/>
      <c r="BE118" s="462"/>
      <c r="BF118" s="462"/>
      <c r="BG118" s="462"/>
      <c r="BH118" s="123"/>
      <c r="BI118" s="123"/>
      <c r="BJ118" s="123"/>
      <c r="BK118" s="125"/>
      <c r="BL118" s="123"/>
      <c r="BM118" s="125"/>
      <c r="BN118" s="123"/>
      <c r="BO118" s="123"/>
      <c r="BP118" s="123"/>
      <c r="BQ118" s="125"/>
      <c r="BR118" s="123"/>
      <c r="BS118" s="125"/>
      <c r="BT118" s="123"/>
      <c r="BU118" s="125"/>
      <c r="BV118" s="123"/>
      <c r="BW118" s="123"/>
      <c r="BX118" s="125"/>
      <c r="BY118" s="123"/>
      <c r="BZ118" s="123"/>
      <c r="CA118" s="125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Y118" s="464"/>
      <c r="DA118" s="464"/>
      <c r="DE118" s="464"/>
      <c r="DG118" s="464"/>
      <c r="DI118" s="464"/>
      <c r="DL118" s="464"/>
      <c r="DO118" s="464"/>
    </row>
    <row r="119" spans="1:119" s="463" customFormat="1">
      <c r="A119" s="459"/>
      <c r="B119" s="459"/>
      <c r="C119" s="459"/>
      <c r="D119" s="124"/>
      <c r="E119" s="459"/>
      <c r="F119" s="459"/>
      <c r="G119" s="459"/>
      <c r="H119" s="459"/>
      <c r="I119" s="459"/>
      <c r="J119" s="459"/>
      <c r="K119" s="461"/>
      <c r="L119" s="459"/>
      <c r="M119" s="459"/>
      <c r="N119" s="461"/>
      <c r="O119" s="459"/>
      <c r="P119" s="459"/>
      <c r="Q119" s="459"/>
      <c r="R119" s="461"/>
      <c r="S119" s="459"/>
      <c r="T119" s="461"/>
      <c r="U119" s="459"/>
      <c r="V119" s="459"/>
      <c r="W119" s="461"/>
      <c r="X119" s="462"/>
      <c r="Y119" s="462"/>
      <c r="Z119" s="462"/>
      <c r="AA119" s="462"/>
      <c r="AB119" s="462"/>
      <c r="AC119" s="462"/>
      <c r="AD119" s="462"/>
      <c r="AE119" s="462"/>
      <c r="AF119" s="462"/>
      <c r="AG119" s="462"/>
      <c r="AH119" s="462"/>
      <c r="AI119" s="462"/>
      <c r="AJ119" s="462"/>
      <c r="AK119" s="462"/>
      <c r="AL119" s="462"/>
      <c r="AM119" s="462"/>
      <c r="AN119" s="462"/>
      <c r="AO119" s="462"/>
      <c r="AP119" s="462"/>
      <c r="AQ119" s="462"/>
      <c r="AR119" s="462"/>
      <c r="AS119" s="462"/>
      <c r="AT119" s="462"/>
      <c r="AU119" s="462"/>
      <c r="AV119" s="462"/>
      <c r="AW119" s="462"/>
      <c r="AX119" s="462"/>
      <c r="AY119" s="462"/>
      <c r="AZ119" s="462"/>
      <c r="BA119" s="462"/>
      <c r="BB119" s="462"/>
      <c r="BC119" s="462"/>
      <c r="BD119" s="462"/>
      <c r="BE119" s="462"/>
      <c r="BF119" s="462"/>
      <c r="BG119" s="462"/>
      <c r="BH119" s="123"/>
      <c r="BI119" s="123"/>
      <c r="BJ119" s="123"/>
      <c r="BK119" s="125"/>
      <c r="BL119" s="123"/>
      <c r="BM119" s="125"/>
      <c r="BN119" s="123"/>
      <c r="BO119" s="123"/>
      <c r="BP119" s="123"/>
      <c r="BQ119" s="125"/>
      <c r="BR119" s="123"/>
      <c r="BS119" s="125"/>
      <c r="BT119" s="123"/>
      <c r="BU119" s="125"/>
      <c r="BV119" s="123"/>
      <c r="BW119" s="123"/>
      <c r="BX119" s="125"/>
      <c r="BY119" s="123"/>
      <c r="BZ119" s="123"/>
      <c r="CA119" s="125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Y119" s="464"/>
      <c r="DA119" s="464"/>
      <c r="DE119" s="464"/>
      <c r="DG119" s="464"/>
      <c r="DI119" s="464"/>
      <c r="DL119" s="464"/>
      <c r="DO119" s="464"/>
    </row>
    <row r="120" spans="1:119" s="463" customFormat="1">
      <c r="A120" s="459"/>
      <c r="B120" s="459"/>
      <c r="C120" s="459"/>
      <c r="D120" s="124"/>
      <c r="E120" s="459"/>
      <c r="F120" s="459"/>
      <c r="G120" s="459"/>
      <c r="H120" s="459"/>
      <c r="I120" s="459"/>
      <c r="J120" s="459"/>
      <c r="K120" s="461"/>
      <c r="L120" s="459"/>
      <c r="M120" s="459"/>
      <c r="N120" s="461"/>
      <c r="O120" s="459"/>
      <c r="P120" s="459"/>
      <c r="Q120" s="459"/>
      <c r="R120" s="461"/>
      <c r="S120" s="459"/>
      <c r="T120" s="461"/>
      <c r="U120" s="459"/>
      <c r="V120" s="459"/>
      <c r="W120" s="461"/>
      <c r="X120" s="462"/>
      <c r="Y120" s="462"/>
      <c r="Z120" s="462"/>
      <c r="AA120" s="462"/>
      <c r="AB120" s="462"/>
      <c r="AC120" s="462"/>
      <c r="AD120" s="462"/>
      <c r="AE120" s="462"/>
      <c r="AF120" s="462"/>
      <c r="AG120" s="462"/>
      <c r="AH120" s="462"/>
      <c r="AI120" s="462"/>
      <c r="AJ120" s="462"/>
      <c r="AK120" s="462"/>
      <c r="AL120" s="462"/>
      <c r="AM120" s="462"/>
      <c r="AN120" s="462"/>
      <c r="AO120" s="462"/>
      <c r="AP120" s="462"/>
      <c r="AQ120" s="462"/>
      <c r="AR120" s="462"/>
      <c r="AS120" s="462"/>
      <c r="AT120" s="462"/>
      <c r="AU120" s="462"/>
      <c r="AV120" s="462"/>
      <c r="AW120" s="462"/>
      <c r="AX120" s="462"/>
      <c r="AY120" s="462"/>
      <c r="AZ120" s="462"/>
      <c r="BA120" s="462"/>
      <c r="BB120" s="462"/>
      <c r="BC120" s="462"/>
      <c r="BD120" s="462"/>
      <c r="BE120" s="462"/>
      <c r="BF120" s="462"/>
      <c r="BG120" s="462"/>
      <c r="BH120" s="123"/>
      <c r="BI120" s="123"/>
      <c r="BJ120" s="123"/>
      <c r="BK120" s="125"/>
      <c r="BL120" s="123"/>
      <c r="BM120" s="125"/>
      <c r="BN120" s="123"/>
      <c r="BO120" s="123"/>
      <c r="BP120" s="123"/>
      <c r="BQ120" s="125"/>
      <c r="BR120" s="123"/>
      <c r="BS120" s="125"/>
      <c r="BT120" s="123"/>
      <c r="BU120" s="125"/>
      <c r="BV120" s="123"/>
      <c r="BW120" s="123"/>
      <c r="BX120" s="125"/>
      <c r="BY120" s="123"/>
      <c r="BZ120" s="123"/>
      <c r="CA120" s="125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Y120" s="464"/>
      <c r="DA120" s="464"/>
      <c r="DE120" s="464"/>
      <c r="DG120" s="464"/>
      <c r="DI120" s="464"/>
      <c r="DL120" s="464"/>
      <c r="DO120" s="464"/>
    </row>
    <row r="121" spans="1:119" s="463" customFormat="1">
      <c r="A121" s="459"/>
      <c r="B121" s="459"/>
      <c r="C121" s="459"/>
      <c r="D121" s="124"/>
      <c r="E121" s="459"/>
      <c r="F121" s="459"/>
      <c r="G121" s="459"/>
      <c r="H121" s="459"/>
      <c r="I121" s="459"/>
      <c r="J121" s="459"/>
      <c r="K121" s="461"/>
      <c r="L121" s="459"/>
      <c r="M121" s="459"/>
      <c r="N121" s="461"/>
      <c r="O121" s="459"/>
      <c r="P121" s="459"/>
      <c r="Q121" s="459"/>
      <c r="R121" s="461"/>
      <c r="S121" s="459"/>
      <c r="T121" s="461"/>
      <c r="U121" s="459"/>
      <c r="V121" s="459"/>
      <c r="W121" s="461"/>
      <c r="X121" s="462"/>
      <c r="Y121" s="462"/>
      <c r="Z121" s="462"/>
      <c r="AA121" s="462"/>
      <c r="AB121" s="462"/>
      <c r="AC121" s="462"/>
      <c r="AD121" s="462"/>
      <c r="AE121" s="462"/>
      <c r="AF121" s="462"/>
      <c r="AG121" s="462"/>
      <c r="AH121" s="462"/>
      <c r="AI121" s="462"/>
      <c r="AJ121" s="462"/>
      <c r="AK121" s="462"/>
      <c r="AL121" s="462"/>
      <c r="AM121" s="462"/>
      <c r="AN121" s="462"/>
      <c r="AO121" s="462"/>
      <c r="AP121" s="462"/>
      <c r="AQ121" s="462"/>
      <c r="AR121" s="462"/>
      <c r="AS121" s="462"/>
      <c r="AT121" s="462"/>
      <c r="AU121" s="462"/>
      <c r="AV121" s="462"/>
      <c r="AW121" s="462"/>
      <c r="AX121" s="462"/>
      <c r="AY121" s="462"/>
      <c r="AZ121" s="462"/>
      <c r="BA121" s="462"/>
      <c r="BB121" s="462"/>
      <c r="BC121" s="462"/>
      <c r="BD121" s="462"/>
      <c r="BE121" s="462"/>
      <c r="BF121" s="462"/>
      <c r="BG121" s="462"/>
      <c r="BH121" s="123"/>
      <c r="BI121" s="123"/>
      <c r="BJ121" s="123"/>
      <c r="BK121" s="125"/>
      <c r="BL121" s="123"/>
      <c r="BM121" s="125"/>
      <c r="BN121" s="123"/>
      <c r="BO121" s="123"/>
      <c r="BP121" s="123"/>
      <c r="BQ121" s="125"/>
      <c r="BR121" s="123"/>
      <c r="BS121" s="125"/>
      <c r="BT121" s="123"/>
      <c r="BU121" s="125"/>
      <c r="BV121" s="123"/>
      <c r="BW121" s="123"/>
      <c r="BX121" s="125"/>
      <c r="BY121" s="123"/>
      <c r="BZ121" s="123"/>
      <c r="CA121" s="125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Y121" s="464"/>
      <c r="DA121" s="464"/>
      <c r="DE121" s="464"/>
      <c r="DG121" s="464"/>
      <c r="DI121" s="464"/>
      <c r="DL121" s="464"/>
      <c r="DO121" s="464"/>
    </row>
    <row r="122" spans="1:119" s="463" customFormat="1">
      <c r="A122" s="459"/>
      <c r="B122" s="459"/>
      <c r="C122" s="459"/>
      <c r="D122" s="124"/>
      <c r="E122" s="459"/>
      <c r="F122" s="459"/>
      <c r="G122" s="459"/>
      <c r="H122" s="459"/>
      <c r="I122" s="459"/>
      <c r="J122" s="459"/>
      <c r="K122" s="461"/>
      <c r="L122" s="459"/>
      <c r="M122" s="459"/>
      <c r="N122" s="461"/>
      <c r="O122" s="459"/>
      <c r="P122" s="459"/>
      <c r="Q122" s="459"/>
      <c r="R122" s="461"/>
      <c r="S122" s="459"/>
      <c r="T122" s="461"/>
      <c r="U122" s="459"/>
      <c r="V122" s="459"/>
      <c r="W122" s="461"/>
      <c r="X122" s="462"/>
      <c r="Y122" s="462"/>
      <c r="Z122" s="462"/>
      <c r="AA122" s="462"/>
      <c r="AB122" s="462"/>
      <c r="AC122" s="462"/>
      <c r="AD122" s="462"/>
      <c r="AE122" s="462"/>
      <c r="AF122" s="462"/>
      <c r="AG122" s="462"/>
      <c r="AH122" s="462"/>
      <c r="AI122" s="462"/>
      <c r="AJ122" s="462"/>
      <c r="AK122" s="462"/>
      <c r="AL122" s="462"/>
      <c r="AM122" s="462"/>
      <c r="AN122" s="462"/>
      <c r="AO122" s="462"/>
      <c r="AP122" s="462"/>
      <c r="AQ122" s="462"/>
      <c r="AR122" s="462"/>
      <c r="AS122" s="462"/>
      <c r="AT122" s="462"/>
      <c r="AU122" s="462"/>
      <c r="AV122" s="462"/>
      <c r="AW122" s="462"/>
      <c r="AX122" s="462"/>
      <c r="AY122" s="462"/>
      <c r="AZ122" s="462"/>
      <c r="BA122" s="462"/>
      <c r="BB122" s="462"/>
      <c r="BC122" s="462"/>
      <c r="BD122" s="462"/>
      <c r="BE122" s="462"/>
      <c r="BF122" s="462"/>
      <c r="BG122" s="462"/>
      <c r="BH122" s="123"/>
      <c r="BI122" s="123"/>
      <c r="BJ122" s="123"/>
      <c r="BK122" s="125"/>
      <c r="BL122" s="123"/>
      <c r="BM122" s="125"/>
      <c r="BN122" s="123"/>
      <c r="BO122" s="123"/>
      <c r="BP122" s="123"/>
      <c r="BQ122" s="125"/>
      <c r="BR122" s="123"/>
      <c r="BS122" s="125"/>
      <c r="BT122" s="123"/>
      <c r="BU122" s="125"/>
      <c r="BV122" s="123"/>
      <c r="BW122" s="123"/>
      <c r="BX122" s="125"/>
      <c r="BY122" s="123"/>
      <c r="BZ122" s="123"/>
      <c r="CA122" s="125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Y122" s="464"/>
      <c r="DA122" s="464"/>
      <c r="DE122" s="464"/>
      <c r="DG122" s="464"/>
      <c r="DI122" s="464"/>
      <c r="DL122" s="464"/>
      <c r="DO122" s="464"/>
    </row>
    <row r="123" spans="1:119" s="463" customFormat="1">
      <c r="A123" s="459"/>
      <c r="B123" s="459"/>
      <c r="C123" s="459"/>
      <c r="D123" s="124"/>
      <c r="E123" s="459"/>
      <c r="F123" s="459"/>
      <c r="G123" s="459"/>
      <c r="H123" s="459"/>
      <c r="I123" s="459"/>
      <c r="J123" s="459"/>
      <c r="K123" s="461"/>
      <c r="L123" s="459"/>
      <c r="M123" s="459"/>
      <c r="N123" s="461"/>
      <c r="O123" s="459"/>
      <c r="P123" s="459"/>
      <c r="Q123" s="459"/>
      <c r="R123" s="461"/>
      <c r="S123" s="459"/>
      <c r="T123" s="461"/>
      <c r="U123" s="459"/>
      <c r="V123" s="459"/>
      <c r="W123" s="461"/>
      <c r="X123" s="462"/>
      <c r="Y123" s="462"/>
      <c r="Z123" s="462"/>
      <c r="AA123" s="462"/>
      <c r="AB123" s="462"/>
      <c r="AC123" s="462"/>
      <c r="AD123" s="462"/>
      <c r="AE123" s="462"/>
      <c r="AF123" s="462"/>
      <c r="AG123" s="462"/>
      <c r="AH123" s="462"/>
      <c r="AI123" s="462"/>
      <c r="AJ123" s="462"/>
      <c r="AK123" s="462"/>
      <c r="AL123" s="462"/>
      <c r="AM123" s="462"/>
      <c r="AN123" s="462"/>
      <c r="AO123" s="462"/>
      <c r="AP123" s="462"/>
      <c r="AQ123" s="462"/>
      <c r="AR123" s="462"/>
      <c r="AS123" s="462"/>
      <c r="AT123" s="462"/>
      <c r="AU123" s="462"/>
      <c r="AV123" s="462"/>
      <c r="AW123" s="462"/>
      <c r="AX123" s="462"/>
      <c r="AY123" s="462"/>
      <c r="AZ123" s="462"/>
      <c r="BA123" s="462"/>
      <c r="BB123" s="462"/>
      <c r="BC123" s="462"/>
      <c r="BD123" s="462"/>
      <c r="BE123" s="462"/>
      <c r="BF123" s="462"/>
      <c r="BG123" s="462"/>
      <c r="BH123" s="123"/>
      <c r="BI123" s="123"/>
      <c r="BJ123" s="123"/>
      <c r="BK123" s="125"/>
      <c r="BL123" s="123"/>
      <c r="BM123" s="125"/>
      <c r="BN123" s="123"/>
      <c r="BO123" s="123"/>
      <c r="BP123" s="123"/>
      <c r="BQ123" s="125"/>
      <c r="BR123" s="123"/>
      <c r="BS123" s="125"/>
      <c r="BT123" s="123"/>
      <c r="BU123" s="125"/>
      <c r="BV123" s="123"/>
      <c r="BW123" s="123"/>
      <c r="BX123" s="125"/>
      <c r="BY123" s="123"/>
      <c r="BZ123" s="123"/>
      <c r="CA123" s="125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Y123" s="464"/>
      <c r="DA123" s="464"/>
      <c r="DE123" s="464"/>
      <c r="DG123" s="464"/>
      <c r="DI123" s="464"/>
      <c r="DL123" s="464"/>
      <c r="DO123" s="464"/>
    </row>
    <row r="124" spans="1:119" s="463" customFormat="1">
      <c r="A124" s="459"/>
      <c r="B124" s="459"/>
      <c r="C124" s="459"/>
      <c r="D124" s="124"/>
      <c r="E124" s="459"/>
      <c r="F124" s="459"/>
      <c r="G124" s="459"/>
      <c r="H124" s="459"/>
      <c r="I124" s="459"/>
      <c r="J124" s="459"/>
      <c r="K124" s="461"/>
      <c r="L124" s="459"/>
      <c r="M124" s="459"/>
      <c r="N124" s="461"/>
      <c r="O124" s="459"/>
      <c r="P124" s="459"/>
      <c r="Q124" s="459"/>
      <c r="R124" s="461"/>
      <c r="S124" s="459"/>
      <c r="T124" s="461"/>
      <c r="U124" s="459"/>
      <c r="V124" s="459"/>
      <c r="W124" s="461"/>
      <c r="X124" s="462"/>
      <c r="Y124" s="462"/>
      <c r="Z124" s="462"/>
      <c r="AA124" s="462"/>
      <c r="AB124" s="462"/>
      <c r="AC124" s="462"/>
      <c r="AD124" s="462"/>
      <c r="AE124" s="462"/>
      <c r="AF124" s="462"/>
      <c r="AG124" s="462"/>
      <c r="AH124" s="462"/>
      <c r="AI124" s="462"/>
      <c r="AJ124" s="462"/>
      <c r="AK124" s="462"/>
      <c r="AL124" s="462"/>
      <c r="AM124" s="462"/>
      <c r="AN124" s="462"/>
      <c r="AO124" s="462"/>
      <c r="AP124" s="462"/>
      <c r="AQ124" s="462"/>
      <c r="AR124" s="462"/>
      <c r="AS124" s="462"/>
      <c r="AT124" s="462"/>
      <c r="AU124" s="462"/>
      <c r="AV124" s="462"/>
      <c r="AW124" s="462"/>
      <c r="AX124" s="462"/>
      <c r="AY124" s="462"/>
      <c r="AZ124" s="462"/>
      <c r="BA124" s="462"/>
      <c r="BB124" s="462"/>
      <c r="BC124" s="462"/>
      <c r="BD124" s="462"/>
      <c r="BE124" s="462"/>
      <c r="BF124" s="462"/>
      <c r="BG124" s="462"/>
      <c r="BH124" s="123"/>
      <c r="BI124" s="123"/>
      <c r="BJ124" s="123"/>
      <c r="BK124" s="125"/>
      <c r="BL124" s="123"/>
      <c r="BM124" s="125"/>
      <c r="BN124" s="123"/>
      <c r="BO124" s="123"/>
      <c r="BP124" s="123"/>
      <c r="BQ124" s="125"/>
      <c r="BR124" s="123"/>
      <c r="BS124" s="125"/>
      <c r="BT124" s="123"/>
      <c r="BU124" s="125"/>
      <c r="BV124" s="123"/>
      <c r="BW124" s="123"/>
      <c r="BX124" s="125"/>
      <c r="BY124" s="123"/>
      <c r="BZ124" s="123"/>
      <c r="CA124" s="125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Y124" s="464"/>
      <c r="DA124" s="464"/>
      <c r="DE124" s="464"/>
      <c r="DG124" s="464"/>
      <c r="DI124" s="464"/>
      <c r="DL124" s="464"/>
      <c r="DO124" s="464"/>
    </row>
    <row r="125" spans="1:119" s="463" customFormat="1">
      <c r="A125" s="459"/>
      <c r="B125" s="459"/>
      <c r="C125" s="459"/>
      <c r="D125" s="124"/>
      <c r="E125" s="459"/>
      <c r="F125" s="459"/>
      <c r="G125" s="459"/>
      <c r="H125" s="459"/>
      <c r="I125" s="459"/>
      <c r="J125" s="459"/>
      <c r="K125" s="461"/>
      <c r="L125" s="459"/>
      <c r="M125" s="459"/>
      <c r="N125" s="461"/>
      <c r="O125" s="459"/>
      <c r="P125" s="459"/>
      <c r="Q125" s="459"/>
      <c r="R125" s="461"/>
      <c r="S125" s="459"/>
      <c r="T125" s="461"/>
      <c r="U125" s="459"/>
      <c r="V125" s="459"/>
      <c r="W125" s="461"/>
      <c r="X125" s="462"/>
      <c r="Y125" s="462"/>
      <c r="Z125" s="462"/>
      <c r="AA125" s="462"/>
      <c r="AB125" s="462"/>
      <c r="AC125" s="462"/>
      <c r="AD125" s="462"/>
      <c r="AE125" s="462"/>
      <c r="AF125" s="462"/>
      <c r="AG125" s="462"/>
      <c r="AH125" s="462"/>
      <c r="AI125" s="462"/>
      <c r="AJ125" s="462"/>
      <c r="AK125" s="462"/>
      <c r="AL125" s="462"/>
      <c r="AM125" s="462"/>
      <c r="AN125" s="462"/>
      <c r="AO125" s="462"/>
      <c r="AP125" s="462"/>
      <c r="AQ125" s="462"/>
      <c r="AR125" s="462"/>
      <c r="AS125" s="462"/>
      <c r="AT125" s="462"/>
      <c r="AU125" s="462"/>
      <c r="AV125" s="462"/>
      <c r="AW125" s="462"/>
      <c r="AX125" s="462"/>
      <c r="AY125" s="462"/>
      <c r="AZ125" s="462"/>
      <c r="BA125" s="462"/>
      <c r="BB125" s="462"/>
      <c r="BC125" s="462"/>
      <c r="BD125" s="462"/>
      <c r="BE125" s="462"/>
      <c r="BF125" s="462"/>
      <c r="BG125" s="462"/>
      <c r="BH125" s="123"/>
      <c r="BI125" s="123"/>
      <c r="BJ125" s="123"/>
      <c r="BK125" s="125"/>
      <c r="BL125" s="123"/>
      <c r="BM125" s="125"/>
      <c r="BN125" s="123"/>
      <c r="BO125" s="123"/>
      <c r="BP125" s="123"/>
      <c r="BQ125" s="125"/>
      <c r="BR125" s="123"/>
      <c r="BS125" s="125"/>
      <c r="BT125" s="123"/>
      <c r="BU125" s="125"/>
      <c r="BV125" s="123"/>
      <c r="BW125" s="123"/>
      <c r="BX125" s="125"/>
      <c r="BY125" s="123"/>
      <c r="BZ125" s="123"/>
      <c r="CA125" s="125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Y125" s="464"/>
      <c r="DA125" s="464"/>
      <c r="DE125" s="464"/>
      <c r="DG125" s="464"/>
      <c r="DI125" s="464"/>
      <c r="DL125" s="464"/>
      <c r="DO125" s="464"/>
    </row>
    <row r="126" spans="1:119" s="463" customFormat="1">
      <c r="A126" s="459"/>
      <c r="B126" s="459"/>
      <c r="C126" s="459"/>
      <c r="D126" s="124"/>
      <c r="E126" s="459"/>
      <c r="F126" s="459"/>
      <c r="G126" s="459"/>
      <c r="H126" s="459"/>
      <c r="I126" s="459"/>
      <c r="J126" s="459"/>
      <c r="K126" s="461"/>
      <c r="L126" s="459"/>
      <c r="M126" s="459"/>
      <c r="N126" s="461"/>
      <c r="O126" s="459"/>
      <c r="P126" s="459"/>
      <c r="Q126" s="459"/>
      <c r="R126" s="461"/>
      <c r="S126" s="459"/>
      <c r="T126" s="461"/>
      <c r="U126" s="459"/>
      <c r="V126" s="459"/>
      <c r="W126" s="461"/>
      <c r="X126" s="462"/>
      <c r="Y126" s="462"/>
      <c r="Z126" s="462"/>
      <c r="AA126" s="462"/>
      <c r="AB126" s="462"/>
      <c r="AC126" s="462"/>
      <c r="AD126" s="462"/>
      <c r="AE126" s="462"/>
      <c r="AF126" s="462"/>
      <c r="AG126" s="462"/>
      <c r="AH126" s="462"/>
      <c r="AI126" s="462"/>
      <c r="AJ126" s="462"/>
      <c r="AK126" s="462"/>
      <c r="AL126" s="462"/>
      <c r="AM126" s="462"/>
      <c r="AN126" s="462"/>
      <c r="AO126" s="462"/>
      <c r="AP126" s="462"/>
      <c r="AQ126" s="462"/>
      <c r="AR126" s="462"/>
      <c r="AS126" s="462"/>
      <c r="AT126" s="462"/>
      <c r="AU126" s="462"/>
      <c r="AV126" s="462"/>
      <c r="AW126" s="462"/>
      <c r="AX126" s="462"/>
      <c r="AY126" s="462"/>
      <c r="AZ126" s="462"/>
      <c r="BA126" s="462"/>
      <c r="BB126" s="462"/>
      <c r="BC126" s="462"/>
      <c r="BD126" s="462"/>
      <c r="BE126" s="462"/>
      <c r="BF126" s="462"/>
      <c r="BG126" s="462"/>
      <c r="BH126" s="123"/>
      <c r="BI126" s="123"/>
      <c r="BJ126" s="123"/>
      <c r="BK126" s="125"/>
      <c r="BL126" s="123"/>
      <c r="BM126" s="125"/>
      <c r="BN126" s="123"/>
      <c r="BO126" s="123"/>
      <c r="BP126" s="123"/>
      <c r="BQ126" s="125"/>
      <c r="BR126" s="123"/>
      <c r="BS126" s="125"/>
      <c r="BT126" s="123"/>
      <c r="BU126" s="125"/>
      <c r="BV126" s="123"/>
      <c r="BW126" s="123"/>
      <c r="BX126" s="125"/>
      <c r="BY126" s="123"/>
      <c r="BZ126" s="123"/>
      <c r="CA126" s="125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Y126" s="464"/>
      <c r="DA126" s="464"/>
      <c r="DE126" s="464"/>
      <c r="DG126" s="464"/>
      <c r="DI126" s="464"/>
      <c r="DL126" s="464"/>
      <c r="DO126" s="464"/>
    </row>
    <row r="127" spans="1:119" s="463" customFormat="1">
      <c r="A127" s="459"/>
      <c r="B127" s="459"/>
      <c r="C127" s="459"/>
      <c r="D127" s="124"/>
      <c r="E127" s="459"/>
      <c r="F127" s="459"/>
      <c r="G127" s="459"/>
      <c r="H127" s="459"/>
      <c r="I127" s="459"/>
      <c r="J127" s="459"/>
      <c r="K127" s="461"/>
      <c r="L127" s="459"/>
      <c r="M127" s="459"/>
      <c r="N127" s="461"/>
      <c r="O127" s="459"/>
      <c r="P127" s="459"/>
      <c r="Q127" s="459"/>
      <c r="R127" s="461"/>
      <c r="S127" s="459"/>
      <c r="T127" s="461"/>
      <c r="U127" s="459"/>
      <c r="V127" s="459"/>
      <c r="W127" s="461"/>
      <c r="X127" s="462"/>
      <c r="Y127" s="462"/>
      <c r="Z127" s="462"/>
      <c r="AA127" s="462"/>
      <c r="AB127" s="462"/>
      <c r="AC127" s="462"/>
      <c r="AD127" s="462"/>
      <c r="AE127" s="462"/>
      <c r="AF127" s="462"/>
      <c r="AG127" s="462"/>
      <c r="AH127" s="462"/>
      <c r="AI127" s="462"/>
      <c r="AJ127" s="462"/>
      <c r="AK127" s="462"/>
      <c r="AL127" s="462"/>
      <c r="AM127" s="462"/>
      <c r="AN127" s="462"/>
      <c r="AO127" s="462"/>
      <c r="AP127" s="462"/>
      <c r="AQ127" s="462"/>
      <c r="AR127" s="462"/>
      <c r="AS127" s="462"/>
      <c r="AT127" s="462"/>
      <c r="AU127" s="462"/>
      <c r="AV127" s="462"/>
      <c r="AW127" s="462"/>
      <c r="AX127" s="462"/>
      <c r="AY127" s="462"/>
      <c r="AZ127" s="462"/>
      <c r="BA127" s="462"/>
      <c r="BB127" s="462"/>
      <c r="BC127" s="462"/>
      <c r="BD127" s="462"/>
      <c r="BE127" s="462"/>
      <c r="BF127" s="462"/>
      <c r="BG127" s="462"/>
      <c r="BH127" s="123"/>
      <c r="BI127" s="123"/>
      <c r="BJ127" s="123"/>
      <c r="BK127" s="125"/>
      <c r="BL127" s="123"/>
      <c r="BM127" s="125"/>
      <c r="BN127" s="123"/>
      <c r="BO127" s="123"/>
      <c r="BP127" s="123"/>
      <c r="BQ127" s="125"/>
      <c r="BR127" s="123"/>
      <c r="BS127" s="125"/>
      <c r="BT127" s="123"/>
      <c r="BU127" s="125"/>
      <c r="BV127" s="123"/>
      <c r="BW127" s="123"/>
      <c r="BX127" s="125"/>
      <c r="BY127" s="123"/>
      <c r="BZ127" s="123"/>
      <c r="CA127" s="125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Y127" s="464"/>
      <c r="DA127" s="464"/>
      <c r="DE127" s="464"/>
      <c r="DG127" s="464"/>
      <c r="DI127" s="464"/>
      <c r="DL127" s="464"/>
      <c r="DO127" s="464"/>
    </row>
    <row r="128" spans="1:119" s="463" customFormat="1">
      <c r="A128" s="459"/>
      <c r="B128" s="459"/>
      <c r="C128" s="459"/>
      <c r="D128" s="124"/>
      <c r="E128" s="459"/>
      <c r="F128" s="459"/>
      <c r="G128" s="459"/>
      <c r="H128" s="459"/>
      <c r="I128" s="459"/>
      <c r="J128" s="459"/>
      <c r="K128" s="461"/>
      <c r="L128" s="459"/>
      <c r="M128" s="459"/>
      <c r="N128" s="461"/>
      <c r="O128" s="459"/>
      <c r="P128" s="459"/>
      <c r="Q128" s="459"/>
      <c r="R128" s="461"/>
      <c r="S128" s="459"/>
      <c r="T128" s="461"/>
      <c r="U128" s="459"/>
      <c r="V128" s="459"/>
      <c r="W128" s="461"/>
      <c r="X128" s="462"/>
      <c r="Y128" s="462"/>
      <c r="Z128" s="462"/>
      <c r="AA128" s="462"/>
      <c r="AB128" s="462"/>
      <c r="AC128" s="462"/>
      <c r="AD128" s="462"/>
      <c r="AE128" s="462"/>
      <c r="AF128" s="462"/>
      <c r="AG128" s="462"/>
      <c r="AH128" s="462"/>
      <c r="AI128" s="462"/>
      <c r="AJ128" s="462"/>
      <c r="AK128" s="462"/>
      <c r="AL128" s="462"/>
      <c r="AM128" s="462"/>
      <c r="AN128" s="462"/>
      <c r="AO128" s="462"/>
      <c r="AP128" s="462"/>
      <c r="AQ128" s="462"/>
      <c r="AR128" s="462"/>
      <c r="AS128" s="462"/>
      <c r="AT128" s="462"/>
      <c r="AU128" s="462"/>
      <c r="AV128" s="462"/>
      <c r="AW128" s="462"/>
      <c r="AX128" s="462"/>
      <c r="AY128" s="462"/>
      <c r="AZ128" s="462"/>
      <c r="BA128" s="462"/>
      <c r="BB128" s="462"/>
      <c r="BC128" s="462"/>
      <c r="BD128" s="462"/>
      <c r="BE128" s="462"/>
      <c r="BF128" s="462"/>
      <c r="BG128" s="462"/>
      <c r="BH128" s="123"/>
      <c r="BI128" s="123"/>
      <c r="BJ128" s="123"/>
      <c r="BK128" s="125"/>
      <c r="BL128" s="123"/>
      <c r="BM128" s="125"/>
      <c r="BN128" s="123"/>
      <c r="BO128" s="123"/>
      <c r="BP128" s="123"/>
      <c r="BQ128" s="125"/>
      <c r="BR128" s="123"/>
      <c r="BS128" s="125"/>
      <c r="BT128" s="123"/>
      <c r="BU128" s="125"/>
      <c r="BV128" s="123"/>
      <c r="BW128" s="123"/>
      <c r="BX128" s="125"/>
      <c r="BY128" s="123"/>
      <c r="BZ128" s="123"/>
      <c r="CA128" s="125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Y128" s="464"/>
      <c r="DA128" s="464"/>
      <c r="DE128" s="464"/>
      <c r="DG128" s="464"/>
      <c r="DI128" s="464"/>
      <c r="DL128" s="464"/>
      <c r="DO128" s="464"/>
    </row>
    <row r="129" spans="1:119" s="463" customFormat="1">
      <c r="A129" s="459"/>
      <c r="B129" s="459"/>
      <c r="C129" s="459"/>
      <c r="D129" s="124"/>
      <c r="E129" s="459"/>
      <c r="F129" s="459"/>
      <c r="G129" s="459"/>
      <c r="H129" s="459"/>
      <c r="I129" s="459"/>
      <c r="J129" s="459"/>
      <c r="K129" s="461"/>
      <c r="L129" s="459"/>
      <c r="M129" s="459"/>
      <c r="N129" s="461"/>
      <c r="O129" s="459"/>
      <c r="P129" s="459"/>
      <c r="Q129" s="459"/>
      <c r="R129" s="461"/>
      <c r="S129" s="459"/>
      <c r="T129" s="461"/>
      <c r="U129" s="459"/>
      <c r="V129" s="459"/>
      <c r="W129" s="461"/>
      <c r="X129" s="462"/>
      <c r="Y129" s="462"/>
      <c r="Z129" s="462"/>
      <c r="AA129" s="462"/>
      <c r="AB129" s="462"/>
      <c r="AC129" s="462"/>
      <c r="AD129" s="462"/>
      <c r="AE129" s="462"/>
      <c r="AF129" s="462"/>
      <c r="AG129" s="462"/>
      <c r="AH129" s="462"/>
      <c r="AI129" s="462"/>
      <c r="AJ129" s="462"/>
      <c r="AK129" s="462"/>
      <c r="AL129" s="462"/>
      <c r="AM129" s="462"/>
      <c r="AN129" s="462"/>
      <c r="AO129" s="462"/>
      <c r="AP129" s="462"/>
      <c r="AQ129" s="462"/>
      <c r="AR129" s="462"/>
      <c r="AS129" s="462"/>
      <c r="AT129" s="462"/>
      <c r="AU129" s="462"/>
      <c r="AV129" s="462"/>
      <c r="AW129" s="462"/>
      <c r="AX129" s="462"/>
      <c r="AY129" s="462"/>
      <c r="AZ129" s="462"/>
      <c r="BA129" s="462"/>
      <c r="BB129" s="462"/>
      <c r="BC129" s="462"/>
      <c r="BD129" s="462"/>
      <c r="BE129" s="462"/>
      <c r="BF129" s="462"/>
      <c r="BG129" s="462"/>
      <c r="BH129" s="123"/>
      <c r="BI129" s="123"/>
      <c r="BJ129" s="123"/>
      <c r="BK129" s="125"/>
      <c r="BL129" s="123"/>
      <c r="BM129" s="125"/>
      <c r="BN129" s="123"/>
      <c r="BO129" s="123"/>
      <c r="BP129" s="123"/>
      <c r="BQ129" s="125"/>
      <c r="BR129" s="123"/>
      <c r="BS129" s="125"/>
      <c r="BT129" s="123"/>
      <c r="BU129" s="125"/>
      <c r="BV129" s="123"/>
      <c r="BW129" s="123"/>
      <c r="BX129" s="125"/>
      <c r="BY129" s="123"/>
      <c r="BZ129" s="123"/>
      <c r="CA129" s="125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Y129" s="464"/>
      <c r="DA129" s="464"/>
      <c r="DE129" s="464"/>
      <c r="DG129" s="464"/>
      <c r="DI129" s="464"/>
      <c r="DL129" s="464"/>
      <c r="DO129" s="464"/>
    </row>
    <row r="130" spans="1:119" s="463" customFormat="1">
      <c r="A130" s="459"/>
      <c r="B130" s="459"/>
      <c r="C130" s="459"/>
      <c r="D130" s="124"/>
      <c r="E130" s="459"/>
      <c r="F130" s="459"/>
      <c r="G130" s="459"/>
      <c r="H130" s="459"/>
      <c r="I130" s="459"/>
      <c r="J130" s="459"/>
      <c r="K130" s="461"/>
      <c r="L130" s="459"/>
      <c r="M130" s="459"/>
      <c r="N130" s="461"/>
      <c r="O130" s="459"/>
      <c r="P130" s="459"/>
      <c r="Q130" s="459"/>
      <c r="R130" s="461"/>
      <c r="S130" s="459"/>
      <c r="T130" s="461"/>
      <c r="U130" s="459"/>
      <c r="V130" s="459"/>
      <c r="W130" s="461"/>
      <c r="X130" s="462"/>
      <c r="Y130" s="462"/>
      <c r="Z130" s="462"/>
      <c r="AA130" s="462"/>
      <c r="AB130" s="462"/>
      <c r="AC130" s="462"/>
      <c r="AD130" s="462"/>
      <c r="AE130" s="462"/>
      <c r="AF130" s="462"/>
      <c r="AG130" s="462"/>
      <c r="AH130" s="462"/>
      <c r="AI130" s="462"/>
      <c r="AJ130" s="462"/>
      <c r="AK130" s="462"/>
      <c r="AL130" s="462"/>
      <c r="AM130" s="462"/>
      <c r="AN130" s="462"/>
      <c r="AO130" s="462"/>
      <c r="AP130" s="462"/>
      <c r="AQ130" s="462"/>
      <c r="AR130" s="462"/>
      <c r="AS130" s="462"/>
      <c r="AT130" s="462"/>
      <c r="AU130" s="462"/>
      <c r="AV130" s="462"/>
      <c r="AW130" s="462"/>
      <c r="AX130" s="462"/>
      <c r="AY130" s="462"/>
      <c r="AZ130" s="462"/>
      <c r="BA130" s="462"/>
      <c r="BB130" s="462"/>
      <c r="BC130" s="462"/>
      <c r="BD130" s="462"/>
      <c r="BE130" s="462"/>
      <c r="BF130" s="462"/>
      <c r="BG130" s="462"/>
      <c r="BH130" s="123"/>
      <c r="BI130" s="123"/>
      <c r="BJ130" s="123"/>
      <c r="BK130" s="125"/>
      <c r="BL130" s="123"/>
      <c r="BM130" s="125"/>
      <c r="BN130" s="123"/>
      <c r="BO130" s="123"/>
      <c r="BP130" s="123"/>
      <c r="BQ130" s="125"/>
      <c r="BR130" s="123"/>
      <c r="BS130" s="125"/>
      <c r="BT130" s="123"/>
      <c r="BU130" s="125"/>
      <c r="BV130" s="123"/>
      <c r="BW130" s="123"/>
      <c r="BX130" s="125"/>
      <c r="BY130" s="123"/>
      <c r="BZ130" s="123"/>
      <c r="CA130" s="125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Y130" s="464"/>
      <c r="DA130" s="464"/>
      <c r="DE130" s="464"/>
      <c r="DG130" s="464"/>
      <c r="DI130" s="464"/>
      <c r="DL130" s="464"/>
      <c r="DO130" s="464"/>
    </row>
    <row r="131" spans="1:119" s="463" customFormat="1">
      <c r="A131" s="459"/>
      <c r="B131" s="459"/>
      <c r="C131" s="459"/>
      <c r="D131" s="124"/>
      <c r="E131" s="459"/>
      <c r="F131" s="459"/>
      <c r="G131" s="459"/>
      <c r="H131" s="459"/>
      <c r="I131" s="459"/>
      <c r="J131" s="459"/>
      <c r="K131" s="461"/>
      <c r="L131" s="459"/>
      <c r="M131" s="459"/>
      <c r="N131" s="461"/>
      <c r="O131" s="459"/>
      <c r="P131" s="459"/>
      <c r="Q131" s="459"/>
      <c r="R131" s="461"/>
      <c r="S131" s="459"/>
      <c r="T131" s="461"/>
      <c r="U131" s="459"/>
      <c r="V131" s="459"/>
      <c r="W131" s="461"/>
      <c r="X131" s="462"/>
      <c r="Y131" s="462"/>
      <c r="Z131" s="462"/>
      <c r="AA131" s="462"/>
      <c r="AB131" s="462"/>
      <c r="AC131" s="462"/>
      <c r="AD131" s="462"/>
      <c r="AE131" s="462"/>
      <c r="AF131" s="462"/>
      <c r="AG131" s="462"/>
      <c r="AH131" s="462"/>
      <c r="AI131" s="462"/>
      <c r="AJ131" s="462"/>
      <c r="AK131" s="462"/>
      <c r="AL131" s="462"/>
      <c r="AM131" s="462"/>
      <c r="AN131" s="462"/>
      <c r="AO131" s="462"/>
      <c r="AP131" s="462"/>
      <c r="AQ131" s="462"/>
      <c r="AR131" s="462"/>
      <c r="AS131" s="462"/>
      <c r="AT131" s="462"/>
      <c r="AU131" s="462"/>
      <c r="AV131" s="462"/>
      <c r="AW131" s="462"/>
      <c r="AX131" s="462"/>
      <c r="AY131" s="462"/>
      <c r="AZ131" s="462"/>
      <c r="BA131" s="462"/>
      <c r="BB131" s="462"/>
      <c r="BC131" s="462"/>
      <c r="BD131" s="462"/>
      <c r="BE131" s="462"/>
      <c r="BF131" s="462"/>
      <c r="BG131" s="462"/>
      <c r="BH131" s="123"/>
      <c r="BI131" s="123"/>
      <c r="BJ131" s="123"/>
      <c r="BK131" s="125"/>
      <c r="BL131" s="123"/>
      <c r="BM131" s="125"/>
      <c r="BN131" s="123"/>
      <c r="BO131" s="123"/>
      <c r="BP131" s="123"/>
      <c r="BQ131" s="125"/>
      <c r="BR131" s="123"/>
      <c r="BS131" s="125"/>
      <c r="BT131" s="123"/>
      <c r="BU131" s="125"/>
      <c r="BV131" s="123"/>
      <c r="BW131" s="123"/>
      <c r="BX131" s="125"/>
      <c r="BY131" s="123"/>
      <c r="BZ131" s="123"/>
      <c r="CA131" s="125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Y131" s="464"/>
      <c r="DA131" s="464"/>
      <c r="DE131" s="464"/>
      <c r="DG131" s="464"/>
      <c r="DI131" s="464"/>
      <c r="DL131" s="464"/>
      <c r="DO131" s="464"/>
    </row>
    <row r="132" spans="1:119" s="463" customFormat="1">
      <c r="A132" s="459"/>
      <c r="B132" s="459"/>
      <c r="C132" s="459"/>
      <c r="D132" s="124"/>
      <c r="E132" s="459"/>
      <c r="F132" s="459"/>
      <c r="G132" s="459"/>
      <c r="H132" s="459"/>
      <c r="I132" s="459"/>
      <c r="J132" s="459"/>
      <c r="K132" s="461"/>
      <c r="L132" s="459"/>
      <c r="M132" s="459"/>
      <c r="N132" s="461"/>
      <c r="O132" s="459"/>
      <c r="P132" s="459"/>
      <c r="Q132" s="459"/>
      <c r="R132" s="461"/>
      <c r="S132" s="459"/>
      <c r="T132" s="461"/>
      <c r="U132" s="459"/>
      <c r="V132" s="459"/>
      <c r="W132" s="461"/>
      <c r="X132" s="462"/>
      <c r="Y132" s="462"/>
      <c r="Z132" s="462"/>
      <c r="AA132" s="462"/>
      <c r="AB132" s="462"/>
      <c r="AC132" s="462"/>
      <c r="AD132" s="462"/>
      <c r="AE132" s="462"/>
      <c r="AF132" s="462"/>
      <c r="AG132" s="462"/>
      <c r="AH132" s="462"/>
      <c r="AI132" s="462"/>
      <c r="AJ132" s="462"/>
      <c r="AK132" s="462"/>
      <c r="AL132" s="462"/>
      <c r="AM132" s="462"/>
      <c r="AN132" s="462"/>
      <c r="AO132" s="462"/>
      <c r="AP132" s="462"/>
      <c r="AQ132" s="462"/>
      <c r="AR132" s="462"/>
      <c r="AS132" s="462"/>
      <c r="AT132" s="462"/>
      <c r="AU132" s="462"/>
      <c r="AV132" s="462"/>
      <c r="AW132" s="462"/>
      <c r="AX132" s="462"/>
      <c r="AY132" s="462"/>
      <c r="AZ132" s="462"/>
      <c r="BA132" s="462"/>
      <c r="BB132" s="462"/>
      <c r="BC132" s="462"/>
      <c r="BD132" s="462"/>
      <c r="BE132" s="462"/>
      <c r="BF132" s="462"/>
      <c r="BG132" s="462"/>
      <c r="BH132" s="123"/>
      <c r="BI132" s="123"/>
      <c r="BJ132" s="123"/>
      <c r="BK132" s="125"/>
      <c r="BL132" s="123"/>
      <c r="BM132" s="125"/>
      <c r="BN132" s="123"/>
      <c r="BO132" s="123"/>
      <c r="BP132" s="123"/>
      <c r="BQ132" s="125"/>
      <c r="BR132" s="123"/>
      <c r="BS132" s="125"/>
      <c r="BT132" s="123"/>
      <c r="BU132" s="125"/>
      <c r="BV132" s="123"/>
      <c r="BW132" s="123"/>
      <c r="BX132" s="125"/>
      <c r="BY132" s="123"/>
      <c r="BZ132" s="123"/>
      <c r="CA132" s="125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Y132" s="464"/>
      <c r="DA132" s="464"/>
      <c r="DE132" s="464"/>
      <c r="DG132" s="464"/>
      <c r="DI132" s="464"/>
      <c r="DL132" s="464"/>
      <c r="DO132" s="464"/>
    </row>
    <row r="133" spans="1:119" s="463" customFormat="1">
      <c r="A133" s="459"/>
      <c r="B133" s="459"/>
      <c r="C133" s="459"/>
      <c r="D133" s="124"/>
      <c r="E133" s="459"/>
      <c r="F133" s="459"/>
      <c r="G133" s="459"/>
      <c r="H133" s="459"/>
      <c r="I133" s="459"/>
      <c r="J133" s="459"/>
      <c r="K133" s="461"/>
      <c r="L133" s="459"/>
      <c r="M133" s="459"/>
      <c r="N133" s="461"/>
      <c r="O133" s="459"/>
      <c r="P133" s="459"/>
      <c r="Q133" s="459"/>
      <c r="R133" s="461"/>
      <c r="S133" s="459"/>
      <c r="T133" s="461"/>
      <c r="U133" s="459"/>
      <c r="V133" s="459"/>
      <c r="W133" s="461"/>
      <c r="X133" s="462"/>
      <c r="Y133" s="462"/>
      <c r="Z133" s="462"/>
      <c r="AA133" s="462"/>
      <c r="AB133" s="462"/>
      <c r="AC133" s="462"/>
      <c r="AD133" s="462"/>
      <c r="AE133" s="462"/>
      <c r="AF133" s="462"/>
      <c r="AG133" s="462"/>
      <c r="AH133" s="462"/>
      <c r="AI133" s="462"/>
      <c r="AJ133" s="462"/>
      <c r="AK133" s="462"/>
      <c r="AL133" s="462"/>
      <c r="AM133" s="462"/>
      <c r="AN133" s="462"/>
      <c r="AO133" s="462"/>
      <c r="AP133" s="462"/>
      <c r="AQ133" s="462"/>
      <c r="AR133" s="462"/>
      <c r="AS133" s="462"/>
      <c r="AT133" s="462"/>
      <c r="AU133" s="462"/>
      <c r="AV133" s="462"/>
      <c r="AW133" s="462"/>
      <c r="AX133" s="462"/>
      <c r="AY133" s="462"/>
      <c r="AZ133" s="462"/>
      <c r="BA133" s="462"/>
      <c r="BB133" s="462"/>
      <c r="BC133" s="462"/>
      <c r="BD133" s="462"/>
      <c r="BE133" s="462"/>
      <c r="BF133" s="462"/>
      <c r="BG133" s="462"/>
      <c r="BH133" s="123"/>
      <c r="BI133" s="123"/>
      <c r="BJ133" s="123"/>
      <c r="BK133" s="125"/>
      <c r="BL133" s="123"/>
      <c r="BM133" s="125"/>
      <c r="BN133" s="123"/>
      <c r="BO133" s="123"/>
      <c r="BP133" s="123"/>
      <c r="BQ133" s="125"/>
      <c r="BR133" s="123"/>
      <c r="BS133" s="125"/>
      <c r="BT133" s="123"/>
      <c r="BU133" s="125"/>
      <c r="BV133" s="123"/>
      <c r="BW133" s="123"/>
      <c r="BX133" s="125"/>
      <c r="BY133" s="123"/>
      <c r="BZ133" s="123"/>
      <c r="CA133" s="125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Y133" s="464"/>
      <c r="DA133" s="464"/>
      <c r="DE133" s="464"/>
      <c r="DG133" s="464"/>
      <c r="DI133" s="464"/>
      <c r="DL133" s="464"/>
      <c r="DO133" s="464"/>
    </row>
    <row r="134" spans="1:119" s="463" customFormat="1">
      <c r="A134" s="459"/>
      <c r="B134" s="459"/>
      <c r="C134" s="459"/>
      <c r="D134" s="124"/>
      <c r="E134" s="459"/>
      <c r="F134" s="459"/>
      <c r="G134" s="459"/>
      <c r="H134" s="459"/>
      <c r="I134" s="459"/>
      <c r="J134" s="459"/>
      <c r="K134" s="461"/>
      <c r="L134" s="459"/>
      <c r="M134" s="459"/>
      <c r="N134" s="461"/>
      <c r="O134" s="459"/>
      <c r="P134" s="459"/>
      <c r="Q134" s="459"/>
      <c r="R134" s="461"/>
      <c r="S134" s="459"/>
      <c r="T134" s="461"/>
      <c r="U134" s="459"/>
      <c r="V134" s="459"/>
      <c r="W134" s="461"/>
      <c r="X134" s="462"/>
      <c r="Y134" s="462"/>
      <c r="Z134" s="462"/>
      <c r="AA134" s="462"/>
      <c r="AB134" s="462"/>
      <c r="AC134" s="462"/>
      <c r="AD134" s="462"/>
      <c r="AE134" s="462"/>
      <c r="AF134" s="462"/>
      <c r="AG134" s="462"/>
      <c r="AH134" s="462"/>
      <c r="AI134" s="462"/>
      <c r="AJ134" s="462"/>
      <c r="AK134" s="462"/>
      <c r="AL134" s="462"/>
      <c r="AM134" s="462"/>
      <c r="AN134" s="462"/>
      <c r="AO134" s="462"/>
      <c r="AP134" s="462"/>
      <c r="AQ134" s="462"/>
      <c r="AR134" s="462"/>
      <c r="AS134" s="462"/>
      <c r="AT134" s="462"/>
      <c r="AU134" s="462"/>
      <c r="AV134" s="462"/>
      <c r="AW134" s="462"/>
      <c r="AX134" s="462"/>
      <c r="AY134" s="462"/>
      <c r="AZ134" s="462"/>
      <c r="BA134" s="462"/>
      <c r="BB134" s="462"/>
      <c r="BC134" s="462"/>
      <c r="BD134" s="462"/>
      <c r="BE134" s="462"/>
      <c r="BF134" s="462"/>
      <c r="BG134" s="462"/>
      <c r="BH134" s="123"/>
      <c r="BI134" s="123"/>
      <c r="BJ134" s="123"/>
      <c r="BK134" s="125"/>
      <c r="BL134" s="123"/>
      <c r="BM134" s="125"/>
      <c r="BN134" s="123"/>
      <c r="BO134" s="123"/>
      <c r="BP134" s="123"/>
      <c r="BQ134" s="125"/>
      <c r="BR134" s="123"/>
      <c r="BS134" s="125"/>
      <c r="BT134" s="123"/>
      <c r="BU134" s="125"/>
      <c r="BV134" s="123"/>
      <c r="BW134" s="123"/>
      <c r="BX134" s="125"/>
      <c r="BY134" s="123"/>
      <c r="BZ134" s="123"/>
      <c r="CA134" s="125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Y134" s="464"/>
      <c r="DA134" s="464"/>
      <c r="DE134" s="464"/>
      <c r="DG134" s="464"/>
      <c r="DI134" s="464"/>
      <c r="DL134" s="464"/>
      <c r="DO134" s="464"/>
    </row>
    <row r="135" spans="1:119" s="463" customFormat="1">
      <c r="A135" s="459"/>
      <c r="B135" s="459"/>
      <c r="C135" s="459"/>
      <c r="D135" s="124"/>
      <c r="E135" s="459"/>
      <c r="F135" s="459"/>
      <c r="G135" s="459"/>
      <c r="H135" s="459"/>
      <c r="I135" s="459"/>
      <c r="J135" s="459"/>
      <c r="K135" s="461"/>
      <c r="L135" s="459"/>
      <c r="M135" s="459"/>
      <c r="N135" s="461"/>
      <c r="O135" s="459"/>
      <c r="P135" s="459"/>
      <c r="Q135" s="459"/>
      <c r="R135" s="461"/>
      <c r="S135" s="459"/>
      <c r="T135" s="461"/>
      <c r="U135" s="459"/>
      <c r="V135" s="459"/>
      <c r="W135" s="461"/>
      <c r="X135" s="462"/>
      <c r="Y135" s="462"/>
      <c r="Z135" s="462"/>
      <c r="AA135" s="462"/>
      <c r="AB135" s="462"/>
      <c r="AC135" s="462"/>
      <c r="AD135" s="462"/>
      <c r="AE135" s="462"/>
      <c r="AF135" s="462"/>
      <c r="AG135" s="462"/>
      <c r="AH135" s="462"/>
      <c r="AI135" s="462"/>
      <c r="AJ135" s="462"/>
      <c r="AK135" s="462"/>
      <c r="AL135" s="462"/>
      <c r="AM135" s="462"/>
      <c r="AN135" s="462"/>
      <c r="AO135" s="462"/>
      <c r="AP135" s="462"/>
      <c r="AQ135" s="462"/>
      <c r="AR135" s="462"/>
      <c r="AS135" s="462"/>
      <c r="AT135" s="462"/>
      <c r="AU135" s="462"/>
      <c r="AV135" s="462"/>
      <c r="AW135" s="462"/>
      <c r="AX135" s="462"/>
      <c r="AY135" s="462"/>
      <c r="AZ135" s="462"/>
      <c r="BA135" s="462"/>
      <c r="BB135" s="462"/>
      <c r="BC135" s="462"/>
      <c r="BD135" s="462"/>
      <c r="BE135" s="462"/>
      <c r="BF135" s="462"/>
      <c r="BG135" s="462"/>
      <c r="BH135" s="123"/>
      <c r="BI135" s="123"/>
      <c r="BJ135" s="123"/>
      <c r="BK135" s="125"/>
      <c r="BL135" s="123"/>
      <c r="BM135" s="125"/>
      <c r="BN135" s="123"/>
      <c r="BO135" s="123"/>
      <c r="BP135" s="123"/>
      <c r="BQ135" s="125"/>
      <c r="BR135" s="123"/>
      <c r="BS135" s="125"/>
      <c r="BT135" s="123"/>
      <c r="BU135" s="125"/>
      <c r="BV135" s="123"/>
      <c r="BW135" s="123"/>
      <c r="BX135" s="125"/>
      <c r="BY135" s="123"/>
      <c r="BZ135" s="123"/>
      <c r="CA135" s="125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Y135" s="464"/>
      <c r="DA135" s="464"/>
      <c r="DE135" s="464"/>
      <c r="DG135" s="464"/>
      <c r="DI135" s="464"/>
      <c r="DL135" s="464"/>
      <c r="DO135" s="464"/>
    </row>
    <row r="136" spans="1:119" s="463" customFormat="1">
      <c r="A136" s="459"/>
      <c r="B136" s="459"/>
      <c r="C136" s="459"/>
      <c r="D136" s="124"/>
      <c r="E136" s="459"/>
      <c r="F136" s="459"/>
      <c r="G136" s="459"/>
      <c r="H136" s="459"/>
      <c r="I136" s="459"/>
      <c r="J136" s="459"/>
      <c r="K136" s="461"/>
      <c r="L136" s="459"/>
      <c r="M136" s="459"/>
      <c r="N136" s="461"/>
      <c r="O136" s="459"/>
      <c r="P136" s="459"/>
      <c r="Q136" s="459"/>
      <c r="R136" s="461"/>
      <c r="S136" s="459"/>
      <c r="T136" s="461"/>
      <c r="U136" s="459"/>
      <c r="V136" s="459"/>
      <c r="W136" s="461"/>
      <c r="X136" s="462"/>
      <c r="Y136" s="462"/>
      <c r="Z136" s="462"/>
      <c r="AA136" s="462"/>
      <c r="AB136" s="462"/>
      <c r="AC136" s="462"/>
      <c r="AD136" s="462"/>
      <c r="AE136" s="462"/>
      <c r="AF136" s="462"/>
      <c r="AG136" s="462"/>
      <c r="AH136" s="462"/>
      <c r="AI136" s="462"/>
      <c r="AJ136" s="462"/>
      <c r="AK136" s="462"/>
      <c r="AL136" s="462"/>
      <c r="AM136" s="462"/>
      <c r="AN136" s="462"/>
      <c r="AO136" s="462"/>
      <c r="AP136" s="462"/>
      <c r="AQ136" s="462"/>
      <c r="AR136" s="462"/>
      <c r="AS136" s="462"/>
      <c r="AT136" s="462"/>
      <c r="AU136" s="462"/>
      <c r="AV136" s="462"/>
      <c r="AW136" s="462"/>
      <c r="AX136" s="462"/>
      <c r="AY136" s="462"/>
      <c r="AZ136" s="462"/>
      <c r="BA136" s="462"/>
      <c r="BB136" s="462"/>
      <c r="BC136" s="462"/>
      <c r="BD136" s="462"/>
      <c r="BE136" s="462"/>
      <c r="BF136" s="462"/>
      <c r="BG136" s="462"/>
      <c r="BH136" s="123"/>
      <c r="BI136" s="123"/>
      <c r="BJ136" s="123"/>
      <c r="BK136" s="125"/>
      <c r="BL136" s="123"/>
      <c r="BM136" s="125"/>
      <c r="BN136" s="123"/>
      <c r="BO136" s="123"/>
      <c r="BP136" s="123"/>
      <c r="BQ136" s="125"/>
      <c r="BR136" s="123"/>
      <c r="BS136" s="125"/>
      <c r="BT136" s="123"/>
      <c r="BU136" s="125"/>
      <c r="BV136" s="123"/>
      <c r="BW136" s="123"/>
      <c r="BX136" s="125"/>
      <c r="BY136" s="123"/>
      <c r="BZ136" s="123"/>
      <c r="CA136" s="125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Y136" s="464"/>
      <c r="DA136" s="464"/>
      <c r="DE136" s="464"/>
      <c r="DG136" s="464"/>
      <c r="DI136" s="464"/>
      <c r="DL136" s="464"/>
      <c r="DO136" s="464"/>
    </row>
    <row r="137" spans="1:119" s="463" customFormat="1">
      <c r="A137" s="459"/>
      <c r="B137" s="459"/>
      <c r="C137" s="459"/>
      <c r="D137" s="124"/>
      <c r="E137" s="459"/>
      <c r="F137" s="459"/>
      <c r="G137" s="459"/>
      <c r="H137" s="459"/>
      <c r="I137" s="459"/>
      <c r="J137" s="459"/>
      <c r="K137" s="461"/>
      <c r="L137" s="459"/>
      <c r="M137" s="459"/>
      <c r="N137" s="461"/>
      <c r="O137" s="459"/>
      <c r="P137" s="459"/>
      <c r="Q137" s="459"/>
      <c r="R137" s="461"/>
      <c r="S137" s="459"/>
      <c r="T137" s="461"/>
      <c r="U137" s="459"/>
      <c r="V137" s="459"/>
      <c r="W137" s="461"/>
      <c r="X137" s="462"/>
      <c r="Y137" s="462"/>
      <c r="Z137" s="462"/>
      <c r="AA137" s="462"/>
      <c r="AB137" s="462"/>
      <c r="AC137" s="462"/>
      <c r="AD137" s="462"/>
      <c r="AE137" s="462"/>
      <c r="AF137" s="462"/>
      <c r="AG137" s="462"/>
      <c r="AH137" s="462"/>
      <c r="AI137" s="462"/>
      <c r="AJ137" s="462"/>
      <c r="AK137" s="462"/>
      <c r="AL137" s="462"/>
      <c r="AM137" s="462"/>
      <c r="AN137" s="462"/>
      <c r="AO137" s="462"/>
      <c r="AP137" s="462"/>
      <c r="AQ137" s="462"/>
      <c r="AR137" s="462"/>
      <c r="AS137" s="462"/>
      <c r="AT137" s="462"/>
      <c r="AU137" s="462"/>
      <c r="AV137" s="462"/>
      <c r="AW137" s="462"/>
      <c r="AX137" s="462"/>
      <c r="AY137" s="462"/>
      <c r="AZ137" s="462"/>
      <c r="BA137" s="462"/>
      <c r="BB137" s="462"/>
      <c r="BC137" s="462"/>
      <c r="BD137" s="462"/>
      <c r="BE137" s="462"/>
      <c r="BF137" s="462"/>
      <c r="BG137" s="462"/>
      <c r="BH137" s="123"/>
      <c r="BI137" s="123"/>
      <c r="BJ137" s="123"/>
      <c r="BK137" s="125"/>
      <c r="BL137" s="123"/>
      <c r="BM137" s="125"/>
      <c r="BN137" s="123"/>
      <c r="BO137" s="123"/>
      <c r="BP137" s="123"/>
      <c r="BQ137" s="125"/>
      <c r="BR137" s="123"/>
      <c r="BS137" s="125"/>
      <c r="BT137" s="123"/>
      <c r="BU137" s="125"/>
      <c r="BV137" s="123"/>
      <c r="BW137" s="123"/>
      <c r="BX137" s="125"/>
      <c r="BY137" s="123"/>
      <c r="BZ137" s="123"/>
      <c r="CA137" s="125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Y137" s="464"/>
      <c r="DA137" s="464"/>
      <c r="DE137" s="464"/>
      <c r="DG137" s="464"/>
      <c r="DI137" s="464"/>
      <c r="DL137" s="464"/>
      <c r="DO137" s="464"/>
    </row>
    <row r="138" spans="1:119" s="463" customFormat="1">
      <c r="A138" s="459"/>
      <c r="B138" s="459"/>
      <c r="C138" s="459"/>
      <c r="D138" s="124"/>
      <c r="E138" s="459"/>
      <c r="F138" s="459"/>
      <c r="G138" s="459"/>
      <c r="H138" s="459"/>
      <c r="I138" s="459"/>
      <c r="J138" s="459"/>
      <c r="K138" s="461"/>
      <c r="L138" s="459"/>
      <c r="M138" s="459"/>
      <c r="N138" s="461"/>
      <c r="O138" s="459"/>
      <c r="P138" s="459"/>
      <c r="Q138" s="459"/>
      <c r="R138" s="461"/>
      <c r="S138" s="459"/>
      <c r="T138" s="461"/>
      <c r="U138" s="459"/>
      <c r="V138" s="459"/>
      <c r="W138" s="461"/>
      <c r="X138" s="462"/>
      <c r="Y138" s="462"/>
      <c r="Z138" s="462"/>
      <c r="AA138" s="462"/>
      <c r="AB138" s="462"/>
      <c r="AC138" s="462"/>
      <c r="AD138" s="462"/>
      <c r="AE138" s="462"/>
      <c r="AF138" s="462"/>
      <c r="AG138" s="462"/>
      <c r="AH138" s="462"/>
      <c r="AI138" s="462"/>
      <c r="AJ138" s="462"/>
      <c r="AK138" s="462"/>
      <c r="AL138" s="462"/>
      <c r="AM138" s="462"/>
      <c r="AN138" s="462"/>
      <c r="AO138" s="462"/>
      <c r="AP138" s="462"/>
      <c r="AQ138" s="462"/>
      <c r="AR138" s="462"/>
      <c r="AS138" s="462"/>
      <c r="AT138" s="462"/>
      <c r="AU138" s="462"/>
      <c r="AV138" s="462"/>
      <c r="AW138" s="462"/>
      <c r="AX138" s="462"/>
      <c r="AY138" s="462"/>
      <c r="AZ138" s="462"/>
      <c r="BA138" s="462"/>
      <c r="BB138" s="462"/>
      <c r="BC138" s="462"/>
      <c r="BD138" s="462"/>
      <c r="BE138" s="462"/>
      <c r="BF138" s="462"/>
      <c r="BG138" s="462"/>
      <c r="BH138" s="123"/>
      <c r="BI138" s="123"/>
      <c r="BJ138" s="123"/>
      <c r="BK138" s="125"/>
      <c r="BL138" s="123"/>
      <c r="BM138" s="125"/>
      <c r="BN138" s="123"/>
      <c r="BO138" s="123"/>
      <c r="BP138" s="123"/>
      <c r="BQ138" s="125"/>
      <c r="BR138" s="123"/>
      <c r="BS138" s="125"/>
      <c r="BT138" s="123"/>
      <c r="BU138" s="125"/>
      <c r="BV138" s="123"/>
      <c r="BW138" s="123"/>
      <c r="BX138" s="125"/>
      <c r="BY138" s="123"/>
      <c r="BZ138" s="123"/>
      <c r="CA138" s="125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Y138" s="464"/>
      <c r="DA138" s="464"/>
      <c r="DE138" s="464"/>
      <c r="DG138" s="464"/>
      <c r="DI138" s="464"/>
      <c r="DL138" s="464"/>
      <c r="DO138" s="464"/>
    </row>
    <row r="139" spans="1:119" s="463" customFormat="1">
      <c r="A139" s="459"/>
      <c r="B139" s="459"/>
      <c r="C139" s="459"/>
      <c r="D139" s="124"/>
      <c r="E139" s="459"/>
      <c r="F139" s="459"/>
      <c r="G139" s="459"/>
      <c r="H139" s="459"/>
      <c r="I139" s="459"/>
      <c r="J139" s="459"/>
      <c r="K139" s="461"/>
      <c r="L139" s="459"/>
      <c r="M139" s="459"/>
      <c r="N139" s="461"/>
      <c r="O139" s="459"/>
      <c r="P139" s="459"/>
      <c r="Q139" s="459"/>
      <c r="R139" s="461"/>
      <c r="S139" s="459"/>
      <c r="T139" s="461"/>
      <c r="U139" s="459"/>
      <c r="V139" s="459"/>
      <c r="W139" s="461"/>
      <c r="X139" s="462"/>
      <c r="Y139" s="462"/>
      <c r="Z139" s="462"/>
      <c r="AA139" s="462"/>
      <c r="AB139" s="462"/>
      <c r="AC139" s="462"/>
      <c r="AD139" s="462"/>
      <c r="AE139" s="462"/>
      <c r="AF139" s="462"/>
      <c r="AG139" s="462"/>
      <c r="AH139" s="462"/>
      <c r="AI139" s="462"/>
      <c r="AJ139" s="462"/>
      <c r="AK139" s="462"/>
      <c r="AL139" s="462"/>
      <c r="AM139" s="462"/>
      <c r="AN139" s="462"/>
      <c r="AO139" s="462"/>
      <c r="AP139" s="462"/>
      <c r="AQ139" s="462"/>
      <c r="AR139" s="462"/>
      <c r="AS139" s="462"/>
      <c r="AT139" s="462"/>
      <c r="AU139" s="462"/>
      <c r="AV139" s="462"/>
      <c r="AW139" s="462"/>
      <c r="AX139" s="462"/>
      <c r="AY139" s="462"/>
      <c r="AZ139" s="462"/>
      <c r="BA139" s="462"/>
      <c r="BB139" s="462"/>
      <c r="BC139" s="462"/>
      <c r="BD139" s="462"/>
      <c r="BE139" s="462"/>
      <c r="BF139" s="462"/>
      <c r="BG139" s="462"/>
      <c r="BH139" s="123"/>
      <c r="BI139" s="123"/>
      <c r="BJ139" s="123"/>
      <c r="BK139" s="125"/>
      <c r="BL139" s="123"/>
      <c r="BM139" s="125"/>
      <c r="BN139" s="123"/>
      <c r="BO139" s="123"/>
      <c r="BP139" s="123"/>
      <c r="BQ139" s="125"/>
      <c r="BR139" s="123"/>
      <c r="BS139" s="125"/>
      <c r="BT139" s="123"/>
      <c r="BU139" s="125"/>
      <c r="BV139" s="123"/>
      <c r="BW139" s="123"/>
      <c r="BX139" s="125"/>
      <c r="BY139" s="123"/>
      <c r="BZ139" s="123"/>
      <c r="CA139" s="125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Y139" s="464"/>
      <c r="DA139" s="464"/>
      <c r="DE139" s="464"/>
      <c r="DG139" s="464"/>
      <c r="DI139" s="464"/>
      <c r="DL139" s="464"/>
      <c r="DO139" s="464"/>
    </row>
    <row r="140" spans="1:119" s="463" customFormat="1">
      <c r="A140" s="459"/>
      <c r="B140" s="459"/>
      <c r="C140" s="459"/>
      <c r="D140" s="124"/>
      <c r="E140" s="459"/>
      <c r="F140" s="459"/>
      <c r="G140" s="459"/>
      <c r="H140" s="459"/>
      <c r="I140" s="459"/>
      <c r="J140" s="459"/>
      <c r="K140" s="461"/>
      <c r="L140" s="459"/>
      <c r="M140" s="459"/>
      <c r="N140" s="461"/>
      <c r="O140" s="459"/>
      <c r="P140" s="459"/>
      <c r="Q140" s="459"/>
      <c r="R140" s="461"/>
      <c r="S140" s="459"/>
      <c r="T140" s="461"/>
      <c r="U140" s="459"/>
      <c r="V140" s="459"/>
      <c r="W140" s="461"/>
      <c r="X140" s="462"/>
      <c r="Y140" s="462"/>
      <c r="Z140" s="462"/>
      <c r="AA140" s="462"/>
      <c r="AB140" s="462"/>
      <c r="AC140" s="462"/>
      <c r="AD140" s="462"/>
      <c r="AE140" s="462"/>
      <c r="AF140" s="462"/>
      <c r="AG140" s="462"/>
      <c r="AH140" s="462"/>
      <c r="AI140" s="462"/>
      <c r="AJ140" s="462"/>
      <c r="AK140" s="462"/>
      <c r="AL140" s="462"/>
      <c r="AM140" s="462"/>
      <c r="AN140" s="462"/>
      <c r="AO140" s="462"/>
      <c r="AP140" s="462"/>
      <c r="AQ140" s="462"/>
      <c r="AR140" s="462"/>
      <c r="AS140" s="462"/>
      <c r="AT140" s="462"/>
      <c r="AU140" s="462"/>
      <c r="AV140" s="462"/>
      <c r="AW140" s="462"/>
      <c r="AX140" s="462"/>
      <c r="AY140" s="462"/>
      <c r="AZ140" s="462"/>
      <c r="BA140" s="462"/>
      <c r="BB140" s="462"/>
      <c r="BC140" s="462"/>
      <c r="BD140" s="462"/>
      <c r="BE140" s="462"/>
      <c r="BF140" s="462"/>
      <c r="BG140" s="462"/>
      <c r="BH140" s="123"/>
      <c r="BI140" s="123"/>
      <c r="BJ140" s="123"/>
      <c r="BK140" s="125"/>
      <c r="BL140" s="123"/>
      <c r="BM140" s="125"/>
      <c r="BN140" s="123"/>
      <c r="BO140" s="123"/>
      <c r="BP140" s="123"/>
      <c r="BQ140" s="125"/>
      <c r="BR140" s="123"/>
      <c r="BS140" s="125"/>
      <c r="BT140" s="123"/>
      <c r="BU140" s="125"/>
      <c r="BV140" s="123"/>
      <c r="BW140" s="123"/>
      <c r="BX140" s="125"/>
      <c r="BY140" s="123"/>
      <c r="BZ140" s="123"/>
      <c r="CA140" s="125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Y140" s="464"/>
      <c r="DA140" s="464"/>
      <c r="DE140" s="464"/>
      <c r="DG140" s="464"/>
      <c r="DI140" s="464"/>
      <c r="DL140" s="464"/>
      <c r="DO140" s="464"/>
    </row>
    <row r="141" spans="1:119" s="463" customFormat="1">
      <c r="A141" s="459"/>
      <c r="B141" s="459"/>
      <c r="C141" s="459"/>
      <c r="D141" s="124"/>
      <c r="E141" s="459"/>
      <c r="F141" s="459"/>
      <c r="G141" s="459"/>
      <c r="H141" s="459"/>
      <c r="I141" s="459"/>
      <c r="J141" s="459"/>
      <c r="K141" s="461"/>
      <c r="L141" s="459"/>
      <c r="M141" s="459"/>
      <c r="N141" s="461"/>
      <c r="O141" s="459"/>
      <c r="P141" s="459"/>
      <c r="Q141" s="459"/>
      <c r="R141" s="461"/>
      <c r="S141" s="459"/>
      <c r="T141" s="461"/>
      <c r="U141" s="459"/>
      <c r="V141" s="459"/>
      <c r="W141" s="461"/>
      <c r="X141" s="462"/>
      <c r="Y141" s="462"/>
      <c r="Z141" s="462"/>
      <c r="AA141" s="462"/>
      <c r="AB141" s="462"/>
      <c r="AC141" s="462"/>
      <c r="AD141" s="462"/>
      <c r="AE141" s="462"/>
      <c r="AF141" s="462"/>
      <c r="AG141" s="462"/>
      <c r="AH141" s="462"/>
      <c r="AI141" s="462"/>
      <c r="AJ141" s="462"/>
      <c r="AK141" s="462"/>
      <c r="AL141" s="462"/>
      <c r="AM141" s="462"/>
      <c r="AN141" s="462"/>
      <c r="AO141" s="462"/>
      <c r="AP141" s="462"/>
      <c r="AQ141" s="462"/>
      <c r="AR141" s="462"/>
      <c r="AS141" s="462"/>
      <c r="AT141" s="462"/>
      <c r="AU141" s="462"/>
      <c r="AV141" s="462"/>
      <c r="AW141" s="462"/>
      <c r="AX141" s="462"/>
      <c r="AY141" s="462"/>
      <c r="AZ141" s="462"/>
      <c r="BA141" s="462"/>
      <c r="BB141" s="462"/>
      <c r="BC141" s="462"/>
      <c r="BD141" s="462"/>
      <c r="BE141" s="462"/>
      <c r="BF141" s="462"/>
      <c r="BG141" s="462"/>
      <c r="BH141" s="123"/>
      <c r="BI141" s="123"/>
      <c r="BJ141" s="123"/>
      <c r="BK141" s="125"/>
      <c r="BL141" s="123"/>
      <c r="BM141" s="125"/>
      <c r="BN141" s="123"/>
      <c r="BO141" s="123"/>
      <c r="BP141" s="123"/>
      <c r="BQ141" s="125"/>
      <c r="BR141" s="123"/>
      <c r="BS141" s="125"/>
      <c r="BT141" s="123"/>
      <c r="BU141" s="125"/>
      <c r="BV141" s="123"/>
      <c r="BW141" s="123"/>
      <c r="BX141" s="125"/>
      <c r="BY141" s="123"/>
      <c r="BZ141" s="123"/>
      <c r="CA141" s="125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Y141" s="464"/>
      <c r="DA141" s="464"/>
      <c r="DE141" s="464"/>
      <c r="DG141" s="464"/>
      <c r="DI141" s="464"/>
      <c r="DL141" s="464"/>
      <c r="DO141" s="464"/>
    </row>
    <row r="142" spans="1:119" s="463" customFormat="1">
      <c r="A142" s="459"/>
      <c r="B142" s="459"/>
      <c r="C142" s="459"/>
      <c r="D142" s="124"/>
      <c r="E142" s="459"/>
      <c r="F142" s="459"/>
      <c r="G142" s="459"/>
      <c r="H142" s="459"/>
      <c r="I142" s="459"/>
      <c r="J142" s="459"/>
      <c r="K142" s="461"/>
      <c r="L142" s="459"/>
      <c r="M142" s="459"/>
      <c r="N142" s="461"/>
      <c r="O142" s="459"/>
      <c r="P142" s="459"/>
      <c r="Q142" s="459"/>
      <c r="R142" s="461"/>
      <c r="S142" s="459"/>
      <c r="T142" s="461"/>
      <c r="U142" s="459"/>
      <c r="V142" s="459"/>
      <c r="W142" s="461"/>
      <c r="X142" s="462"/>
      <c r="Y142" s="462"/>
      <c r="Z142" s="462"/>
      <c r="AA142" s="462"/>
      <c r="AB142" s="462"/>
      <c r="AC142" s="462"/>
      <c r="AD142" s="462"/>
      <c r="AE142" s="462"/>
      <c r="AF142" s="462"/>
      <c r="AG142" s="462"/>
      <c r="AH142" s="462"/>
      <c r="AI142" s="462"/>
      <c r="AJ142" s="462"/>
      <c r="AK142" s="462"/>
      <c r="AL142" s="462"/>
      <c r="AM142" s="462"/>
      <c r="AN142" s="462"/>
      <c r="AO142" s="462"/>
      <c r="AP142" s="462"/>
      <c r="AQ142" s="462"/>
      <c r="AR142" s="462"/>
      <c r="AS142" s="462"/>
      <c r="AT142" s="462"/>
      <c r="AU142" s="462"/>
      <c r="AV142" s="462"/>
      <c r="AW142" s="462"/>
      <c r="AX142" s="462"/>
      <c r="AY142" s="462"/>
      <c r="AZ142" s="462"/>
      <c r="BA142" s="462"/>
      <c r="BB142" s="462"/>
      <c r="BC142" s="462"/>
      <c r="BD142" s="462"/>
      <c r="BE142" s="462"/>
      <c r="BF142" s="462"/>
      <c r="BG142" s="462"/>
      <c r="BH142" s="123"/>
      <c r="BI142" s="123"/>
      <c r="BJ142" s="123"/>
      <c r="BK142" s="125"/>
      <c r="BL142" s="123"/>
      <c r="BM142" s="125"/>
      <c r="BN142" s="123"/>
      <c r="BO142" s="123"/>
      <c r="BP142" s="123"/>
      <c r="BQ142" s="125"/>
      <c r="BR142" s="123"/>
      <c r="BS142" s="125"/>
      <c r="BT142" s="123"/>
      <c r="BU142" s="125"/>
      <c r="BV142" s="123"/>
      <c r="BW142" s="123"/>
      <c r="BX142" s="125"/>
      <c r="BY142" s="123"/>
      <c r="BZ142" s="123"/>
      <c r="CA142" s="125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Y142" s="464"/>
      <c r="DA142" s="464"/>
      <c r="DE142" s="464"/>
      <c r="DG142" s="464"/>
      <c r="DI142" s="464"/>
      <c r="DL142" s="464"/>
      <c r="DO142" s="464"/>
    </row>
    <row r="143" spans="1:119" s="463" customFormat="1">
      <c r="A143" s="459"/>
      <c r="B143" s="459"/>
      <c r="C143" s="459"/>
      <c r="D143" s="124"/>
      <c r="E143" s="459"/>
      <c r="F143" s="459"/>
      <c r="G143" s="459"/>
      <c r="H143" s="459"/>
      <c r="I143" s="459"/>
      <c r="J143" s="459"/>
      <c r="K143" s="461"/>
      <c r="L143" s="459"/>
      <c r="M143" s="459"/>
      <c r="N143" s="461"/>
      <c r="O143" s="459"/>
      <c r="P143" s="459"/>
      <c r="Q143" s="459"/>
      <c r="R143" s="461"/>
      <c r="S143" s="459"/>
      <c r="T143" s="461"/>
      <c r="U143" s="459"/>
      <c r="V143" s="459"/>
      <c r="W143" s="461"/>
      <c r="X143" s="462"/>
      <c r="Y143" s="462"/>
      <c r="Z143" s="462"/>
      <c r="AA143" s="462"/>
      <c r="AB143" s="462"/>
      <c r="AC143" s="462"/>
      <c r="AD143" s="462"/>
      <c r="AE143" s="462"/>
      <c r="AF143" s="462"/>
      <c r="AG143" s="462"/>
      <c r="AH143" s="462"/>
      <c r="AI143" s="462"/>
      <c r="AJ143" s="462"/>
      <c r="AK143" s="462"/>
      <c r="AL143" s="462"/>
      <c r="AM143" s="462"/>
      <c r="AN143" s="462"/>
      <c r="AO143" s="462"/>
      <c r="AP143" s="462"/>
      <c r="AQ143" s="462"/>
      <c r="AR143" s="462"/>
      <c r="AS143" s="462"/>
      <c r="AT143" s="462"/>
      <c r="AU143" s="462"/>
      <c r="AV143" s="462"/>
      <c r="AW143" s="462"/>
      <c r="AX143" s="462"/>
      <c r="AY143" s="462"/>
      <c r="AZ143" s="462"/>
      <c r="BA143" s="462"/>
      <c r="BB143" s="462"/>
      <c r="BC143" s="462"/>
      <c r="BD143" s="462"/>
      <c r="BE143" s="462"/>
      <c r="BF143" s="462"/>
      <c r="BG143" s="462"/>
      <c r="BH143" s="123"/>
      <c r="BI143" s="123"/>
      <c r="BJ143" s="123"/>
      <c r="BK143" s="125"/>
      <c r="BL143" s="123"/>
      <c r="BM143" s="125"/>
      <c r="BN143" s="123"/>
      <c r="BO143" s="123"/>
      <c r="BP143" s="123"/>
      <c r="BQ143" s="125"/>
      <c r="BR143" s="123"/>
      <c r="BS143" s="125"/>
      <c r="BT143" s="123"/>
      <c r="BU143" s="125"/>
      <c r="BV143" s="123"/>
      <c r="BW143" s="123"/>
      <c r="BX143" s="125"/>
      <c r="BY143" s="123"/>
      <c r="BZ143" s="123"/>
      <c r="CA143" s="125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Y143" s="464"/>
      <c r="DA143" s="464"/>
      <c r="DE143" s="464"/>
      <c r="DG143" s="464"/>
      <c r="DI143" s="464"/>
      <c r="DL143" s="464"/>
      <c r="DO143" s="464"/>
    </row>
    <row r="144" spans="1:119" s="463" customFormat="1">
      <c r="A144" s="459"/>
      <c r="B144" s="459"/>
      <c r="C144" s="459"/>
      <c r="D144" s="124"/>
      <c r="E144" s="459"/>
      <c r="F144" s="459"/>
      <c r="G144" s="459"/>
      <c r="H144" s="459"/>
      <c r="I144" s="459"/>
      <c r="J144" s="459"/>
      <c r="K144" s="461"/>
      <c r="L144" s="459"/>
      <c r="M144" s="459"/>
      <c r="N144" s="461"/>
      <c r="O144" s="459"/>
      <c r="P144" s="459"/>
      <c r="Q144" s="459"/>
      <c r="R144" s="461"/>
      <c r="S144" s="459"/>
      <c r="T144" s="461"/>
      <c r="U144" s="459"/>
      <c r="V144" s="459"/>
      <c r="W144" s="461"/>
      <c r="X144" s="462"/>
      <c r="Y144" s="462"/>
      <c r="Z144" s="462"/>
      <c r="AA144" s="462"/>
      <c r="AB144" s="462"/>
      <c r="AC144" s="462"/>
      <c r="AD144" s="462"/>
      <c r="AE144" s="462"/>
      <c r="AF144" s="462"/>
      <c r="AG144" s="462"/>
      <c r="AH144" s="462"/>
      <c r="AI144" s="462"/>
      <c r="AJ144" s="462"/>
      <c r="AK144" s="462"/>
      <c r="AL144" s="462"/>
      <c r="AM144" s="462"/>
      <c r="AN144" s="462"/>
      <c r="AO144" s="462"/>
      <c r="AP144" s="462"/>
      <c r="AQ144" s="462"/>
      <c r="AR144" s="462"/>
      <c r="AS144" s="462"/>
      <c r="AT144" s="462"/>
      <c r="AU144" s="462"/>
      <c r="AV144" s="462"/>
      <c r="AW144" s="462"/>
      <c r="AX144" s="462"/>
      <c r="AY144" s="462"/>
      <c r="AZ144" s="462"/>
      <c r="BA144" s="462"/>
      <c r="BB144" s="462"/>
      <c r="BC144" s="462"/>
      <c r="BD144" s="462"/>
      <c r="BE144" s="462"/>
      <c r="BF144" s="462"/>
      <c r="BG144" s="462"/>
      <c r="BH144" s="123"/>
      <c r="BI144" s="123"/>
      <c r="BJ144" s="123"/>
      <c r="BK144" s="125"/>
      <c r="BL144" s="123"/>
      <c r="BM144" s="125"/>
      <c r="BN144" s="123"/>
      <c r="BO144" s="123"/>
      <c r="BP144" s="123"/>
      <c r="BQ144" s="125"/>
      <c r="BR144" s="123"/>
      <c r="BS144" s="125"/>
      <c r="BT144" s="123"/>
      <c r="BU144" s="125"/>
      <c r="BV144" s="123"/>
      <c r="BW144" s="123"/>
      <c r="BX144" s="125"/>
      <c r="BY144" s="123"/>
      <c r="BZ144" s="123"/>
      <c r="CA144" s="125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Y144" s="464"/>
      <c r="DA144" s="464"/>
      <c r="DE144" s="464"/>
      <c r="DG144" s="464"/>
      <c r="DI144" s="464"/>
      <c r="DL144" s="464"/>
      <c r="DO144" s="464"/>
    </row>
    <row r="145" spans="1:147" s="463" customFormat="1">
      <c r="A145" s="459"/>
      <c r="B145" s="459"/>
      <c r="C145" s="459"/>
      <c r="D145" s="124"/>
      <c r="E145" s="459"/>
      <c r="F145" s="459"/>
      <c r="G145" s="459"/>
      <c r="H145" s="459"/>
      <c r="I145" s="459"/>
      <c r="J145" s="459"/>
      <c r="K145" s="461"/>
      <c r="L145" s="459"/>
      <c r="M145" s="459"/>
      <c r="N145" s="461"/>
      <c r="O145" s="459"/>
      <c r="P145" s="459"/>
      <c r="Q145" s="459"/>
      <c r="R145" s="461"/>
      <c r="S145" s="459"/>
      <c r="T145" s="461"/>
      <c r="U145" s="459"/>
      <c r="V145" s="459"/>
      <c r="W145" s="461"/>
      <c r="X145" s="462"/>
      <c r="Y145" s="462"/>
      <c r="Z145" s="462"/>
      <c r="AA145" s="462"/>
      <c r="AB145" s="462"/>
      <c r="AC145" s="462"/>
      <c r="AD145" s="462"/>
      <c r="AE145" s="462"/>
      <c r="AF145" s="462"/>
      <c r="AG145" s="462"/>
      <c r="AH145" s="462"/>
      <c r="AI145" s="462"/>
      <c r="AJ145" s="462"/>
      <c r="AK145" s="462"/>
      <c r="AL145" s="462"/>
      <c r="AM145" s="462"/>
      <c r="AN145" s="462"/>
      <c r="AO145" s="462"/>
      <c r="AP145" s="462"/>
      <c r="AQ145" s="462"/>
      <c r="AR145" s="462"/>
      <c r="AS145" s="462"/>
      <c r="AT145" s="462"/>
      <c r="AU145" s="462"/>
      <c r="AV145" s="462"/>
      <c r="AW145" s="462"/>
      <c r="AX145" s="462"/>
      <c r="AY145" s="462"/>
      <c r="AZ145" s="462"/>
      <c r="BA145" s="462"/>
      <c r="BB145" s="462"/>
      <c r="BC145" s="462"/>
      <c r="BD145" s="462"/>
      <c r="BE145" s="462"/>
      <c r="BF145" s="462"/>
      <c r="BG145" s="462"/>
      <c r="BH145" s="123"/>
      <c r="BI145" s="123"/>
      <c r="BJ145" s="123"/>
      <c r="BK145" s="125"/>
      <c r="BL145" s="123"/>
      <c r="BM145" s="125"/>
      <c r="BN145" s="123"/>
      <c r="BO145" s="123"/>
      <c r="BP145" s="123"/>
      <c r="BQ145" s="125"/>
      <c r="BR145" s="123"/>
      <c r="BS145" s="125"/>
      <c r="BT145" s="123"/>
      <c r="BU145" s="125"/>
      <c r="BV145" s="123"/>
      <c r="BW145" s="123"/>
      <c r="BX145" s="125"/>
      <c r="BY145" s="123"/>
      <c r="BZ145" s="123"/>
      <c r="CA145" s="125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Y145" s="464"/>
      <c r="DA145" s="464"/>
      <c r="DE145" s="464"/>
      <c r="DG145" s="464"/>
      <c r="DI145" s="464"/>
      <c r="DL145" s="464"/>
      <c r="DO145" s="464"/>
    </row>
    <row r="146" spans="1:147" s="463" customFormat="1">
      <c r="A146" s="459"/>
      <c r="B146" s="459"/>
      <c r="C146" s="459"/>
      <c r="D146" s="124"/>
      <c r="E146" s="459"/>
      <c r="F146" s="459"/>
      <c r="G146" s="459"/>
      <c r="H146" s="459"/>
      <c r="I146" s="459"/>
      <c r="J146" s="459"/>
      <c r="K146" s="461"/>
      <c r="L146" s="459"/>
      <c r="M146" s="459"/>
      <c r="N146" s="461"/>
      <c r="O146" s="459"/>
      <c r="P146" s="459"/>
      <c r="Q146" s="459"/>
      <c r="R146" s="461"/>
      <c r="S146" s="459"/>
      <c r="T146" s="461"/>
      <c r="U146" s="459"/>
      <c r="V146" s="459"/>
      <c r="W146" s="461"/>
      <c r="X146" s="462"/>
      <c r="Y146" s="462"/>
      <c r="Z146" s="462"/>
      <c r="AA146" s="462"/>
      <c r="AB146" s="462"/>
      <c r="AC146" s="462"/>
      <c r="AD146" s="462"/>
      <c r="AE146" s="462"/>
      <c r="AF146" s="462"/>
      <c r="AG146" s="462"/>
      <c r="AH146" s="462"/>
      <c r="AI146" s="462"/>
      <c r="AJ146" s="462"/>
      <c r="AK146" s="462"/>
      <c r="AL146" s="462"/>
      <c r="AM146" s="462"/>
      <c r="AN146" s="462"/>
      <c r="AO146" s="462"/>
      <c r="AP146" s="462"/>
      <c r="AQ146" s="462"/>
      <c r="AR146" s="462"/>
      <c r="AS146" s="462"/>
      <c r="AT146" s="462"/>
      <c r="AU146" s="462"/>
      <c r="AV146" s="462"/>
      <c r="AW146" s="462"/>
      <c r="AX146" s="462"/>
      <c r="AY146" s="462"/>
      <c r="AZ146" s="462"/>
      <c r="BA146" s="462"/>
      <c r="BB146" s="462"/>
      <c r="BC146" s="462"/>
      <c r="BD146" s="462"/>
      <c r="BE146" s="462"/>
      <c r="BF146" s="462"/>
      <c r="BG146" s="462"/>
      <c r="BH146" s="123"/>
      <c r="BI146" s="123"/>
      <c r="BJ146" s="123"/>
      <c r="BK146" s="125"/>
      <c r="BL146" s="123"/>
      <c r="BM146" s="125"/>
      <c r="BN146" s="123"/>
      <c r="BO146" s="123"/>
      <c r="BP146" s="123"/>
      <c r="BQ146" s="125"/>
      <c r="BR146" s="123"/>
      <c r="BS146" s="125"/>
      <c r="BT146" s="123"/>
      <c r="BU146" s="125"/>
      <c r="BV146" s="123"/>
      <c r="BW146" s="123"/>
      <c r="BX146" s="125"/>
      <c r="BY146" s="123"/>
      <c r="BZ146" s="123"/>
      <c r="CA146" s="125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Y146" s="464"/>
      <c r="DA146" s="464"/>
      <c r="DE146" s="464"/>
      <c r="DG146" s="464"/>
      <c r="DI146" s="464"/>
      <c r="DL146" s="464"/>
      <c r="DO146" s="464"/>
    </row>
    <row r="147" spans="1:147" s="463" customFormat="1">
      <c r="A147" s="459"/>
      <c r="B147" s="459"/>
      <c r="C147" s="459"/>
      <c r="D147" s="124"/>
      <c r="E147" s="459"/>
      <c r="F147" s="459"/>
      <c r="G147" s="459"/>
      <c r="H147" s="459"/>
      <c r="I147" s="459"/>
      <c r="J147" s="459"/>
      <c r="K147" s="461"/>
      <c r="L147" s="459"/>
      <c r="M147" s="459"/>
      <c r="N147" s="461"/>
      <c r="O147" s="459"/>
      <c r="P147" s="459"/>
      <c r="Q147" s="459"/>
      <c r="R147" s="461"/>
      <c r="S147" s="459"/>
      <c r="T147" s="461"/>
      <c r="U147" s="459"/>
      <c r="V147" s="459"/>
      <c r="W147" s="461"/>
      <c r="X147" s="462"/>
      <c r="Y147" s="462"/>
      <c r="Z147" s="462"/>
      <c r="AA147" s="462"/>
      <c r="AB147" s="462"/>
      <c r="AC147" s="462"/>
      <c r="AD147" s="462"/>
      <c r="AE147" s="462"/>
      <c r="AF147" s="462"/>
      <c r="AG147" s="462"/>
      <c r="AH147" s="462"/>
      <c r="AI147" s="462"/>
      <c r="AJ147" s="462"/>
      <c r="AK147" s="462"/>
      <c r="AL147" s="462"/>
      <c r="AM147" s="462"/>
      <c r="AN147" s="462"/>
      <c r="AO147" s="462"/>
      <c r="AP147" s="462"/>
      <c r="AQ147" s="462"/>
      <c r="AR147" s="462"/>
      <c r="AS147" s="462"/>
      <c r="AT147" s="462"/>
      <c r="AU147" s="462"/>
      <c r="AV147" s="462"/>
      <c r="AW147" s="462"/>
      <c r="AX147" s="462"/>
      <c r="AY147" s="462"/>
      <c r="AZ147" s="462"/>
      <c r="BA147" s="462"/>
      <c r="BB147" s="462"/>
      <c r="BC147" s="462"/>
      <c r="BD147" s="462"/>
      <c r="BE147" s="462"/>
      <c r="BF147" s="462"/>
      <c r="BG147" s="462"/>
      <c r="BH147" s="123"/>
      <c r="BI147" s="123"/>
      <c r="BJ147" s="123"/>
      <c r="BK147" s="125"/>
      <c r="BL147" s="123"/>
      <c r="BM147" s="125"/>
      <c r="BN147" s="123"/>
      <c r="BO147" s="123"/>
      <c r="BP147" s="123"/>
      <c r="BQ147" s="125"/>
      <c r="BR147" s="123"/>
      <c r="BS147" s="125"/>
      <c r="BT147" s="123"/>
      <c r="BU147" s="125"/>
      <c r="BV147" s="123"/>
      <c r="BW147" s="123"/>
      <c r="BX147" s="125"/>
      <c r="BY147" s="123"/>
      <c r="BZ147" s="123"/>
      <c r="CA147" s="125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Y147" s="464"/>
      <c r="DA147" s="464"/>
      <c r="DE147" s="464"/>
      <c r="DG147" s="464"/>
      <c r="DI147" s="464"/>
      <c r="DL147" s="464"/>
      <c r="DO147" s="464"/>
    </row>
    <row r="148" spans="1:147" s="463" customFormat="1">
      <c r="A148" s="459"/>
      <c r="B148" s="459"/>
      <c r="C148" s="459"/>
      <c r="D148" s="124"/>
      <c r="E148" s="459"/>
      <c r="F148" s="459"/>
      <c r="G148" s="459"/>
      <c r="H148" s="459"/>
      <c r="I148" s="459"/>
      <c r="J148" s="459"/>
      <c r="K148" s="461"/>
      <c r="L148" s="459"/>
      <c r="M148" s="459"/>
      <c r="N148" s="461"/>
      <c r="O148" s="459"/>
      <c r="P148" s="459"/>
      <c r="Q148" s="459"/>
      <c r="R148" s="461"/>
      <c r="S148" s="459"/>
      <c r="T148" s="461"/>
      <c r="U148" s="459"/>
      <c r="V148" s="459"/>
      <c r="W148" s="461"/>
      <c r="X148" s="462"/>
      <c r="Y148" s="462"/>
      <c r="Z148" s="462"/>
      <c r="AA148" s="462"/>
      <c r="AB148" s="462"/>
      <c r="AC148" s="462"/>
      <c r="AD148" s="462"/>
      <c r="AE148" s="462"/>
      <c r="AF148" s="462"/>
      <c r="AG148" s="462"/>
      <c r="AH148" s="462"/>
      <c r="AI148" s="462"/>
      <c r="AJ148" s="462"/>
      <c r="AK148" s="462"/>
      <c r="AL148" s="462"/>
      <c r="AM148" s="462"/>
      <c r="AN148" s="462"/>
      <c r="AO148" s="462"/>
      <c r="AP148" s="462"/>
      <c r="AQ148" s="462"/>
      <c r="AR148" s="462"/>
      <c r="AS148" s="462"/>
      <c r="AT148" s="462"/>
      <c r="AU148" s="462"/>
      <c r="AV148" s="462"/>
      <c r="AW148" s="462"/>
      <c r="AX148" s="462"/>
      <c r="AY148" s="462"/>
      <c r="AZ148" s="462"/>
      <c r="BA148" s="462"/>
      <c r="BB148" s="462"/>
      <c r="BC148" s="462"/>
      <c r="BD148" s="462"/>
      <c r="BE148" s="462"/>
      <c r="BF148" s="462"/>
      <c r="BG148" s="462"/>
      <c r="BH148" s="123"/>
      <c r="BI148" s="123"/>
      <c r="BJ148" s="123"/>
      <c r="BK148" s="125"/>
      <c r="BL148" s="123"/>
      <c r="BM148" s="125"/>
      <c r="BN148" s="123"/>
      <c r="BO148" s="123"/>
      <c r="BP148" s="123"/>
      <c r="BQ148" s="125"/>
      <c r="BR148" s="123"/>
      <c r="BS148" s="125"/>
      <c r="BT148" s="123"/>
      <c r="BU148" s="125"/>
      <c r="BV148" s="123"/>
      <c r="BW148" s="123"/>
      <c r="BX148" s="125"/>
      <c r="BY148" s="123"/>
      <c r="BZ148" s="123"/>
      <c r="CA148" s="125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Y148" s="464"/>
      <c r="DA148" s="464"/>
      <c r="DE148" s="464"/>
      <c r="DG148" s="464"/>
      <c r="DI148" s="464"/>
      <c r="DL148" s="464"/>
      <c r="DO148" s="464"/>
    </row>
    <row r="149" spans="1:147" s="463" customFormat="1">
      <c r="A149" s="459"/>
      <c r="B149" s="459"/>
      <c r="C149" s="459"/>
      <c r="D149" s="124"/>
      <c r="E149" s="459"/>
      <c r="F149" s="459"/>
      <c r="G149" s="459"/>
      <c r="H149" s="459"/>
      <c r="I149" s="459"/>
      <c r="J149" s="459"/>
      <c r="K149" s="461"/>
      <c r="L149" s="459"/>
      <c r="M149" s="459"/>
      <c r="N149" s="461"/>
      <c r="O149" s="459"/>
      <c r="P149" s="459"/>
      <c r="Q149" s="459"/>
      <c r="R149" s="461"/>
      <c r="S149" s="459"/>
      <c r="T149" s="461"/>
      <c r="U149" s="459"/>
      <c r="V149" s="459"/>
      <c r="W149" s="461"/>
      <c r="X149" s="462"/>
      <c r="Y149" s="462"/>
      <c r="Z149" s="462"/>
      <c r="AA149" s="462"/>
      <c r="AB149" s="462"/>
      <c r="AC149" s="462"/>
      <c r="AD149" s="462"/>
      <c r="AE149" s="462"/>
      <c r="AF149" s="462"/>
      <c r="AG149" s="462"/>
      <c r="AH149" s="462"/>
      <c r="AI149" s="462"/>
      <c r="AJ149" s="462"/>
      <c r="AK149" s="462"/>
      <c r="AL149" s="462"/>
      <c r="AM149" s="462"/>
      <c r="AN149" s="462"/>
      <c r="AO149" s="462"/>
      <c r="AP149" s="462"/>
      <c r="AQ149" s="462"/>
      <c r="AR149" s="462"/>
      <c r="AS149" s="462"/>
      <c r="AT149" s="462"/>
      <c r="AU149" s="462"/>
      <c r="AV149" s="462"/>
      <c r="AW149" s="462"/>
      <c r="AX149" s="462"/>
      <c r="AY149" s="462"/>
      <c r="AZ149" s="462"/>
      <c r="BA149" s="462"/>
      <c r="BB149" s="462"/>
      <c r="BC149" s="462"/>
      <c r="BD149" s="462"/>
      <c r="BE149" s="462"/>
      <c r="BF149" s="462"/>
      <c r="BG149" s="462"/>
      <c r="BH149" s="123"/>
      <c r="BI149" s="123"/>
      <c r="BJ149" s="123"/>
      <c r="BK149" s="125"/>
      <c r="BL149" s="123"/>
      <c r="BM149" s="125"/>
      <c r="BN149" s="123"/>
      <c r="BO149" s="123"/>
      <c r="BP149" s="123"/>
      <c r="BQ149" s="125"/>
      <c r="BR149" s="123"/>
      <c r="BS149" s="125"/>
      <c r="BT149" s="123"/>
      <c r="BU149" s="125"/>
      <c r="BV149" s="123"/>
      <c r="BW149" s="123"/>
      <c r="BX149" s="125"/>
      <c r="BY149" s="123"/>
      <c r="BZ149" s="123"/>
      <c r="CA149" s="125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Y149" s="464"/>
      <c r="DA149" s="464"/>
      <c r="DE149" s="464"/>
      <c r="DG149" s="464"/>
      <c r="DI149" s="464"/>
      <c r="DL149" s="464"/>
      <c r="DO149" s="464"/>
    </row>
    <row r="150" spans="1:147" s="463" customFormat="1">
      <c r="A150" s="459"/>
      <c r="B150" s="459"/>
      <c r="C150" s="459"/>
      <c r="D150" s="124"/>
      <c r="E150" s="459"/>
      <c r="F150" s="459"/>
      <c r="G150" s="459"/>
      <c r="H150" s="459"/>
      <c r="I150" s="459"/>
      <c r="J150" s="459"/>
      <c r="K150" s="461"/>
      <c r="L150" s="459"/>
      <c r="M150" s="459"/>
      <c r="N150" s="461"/>
      <c r="O150" s="459"/>
      <c r="P150" s="459"/>
      <c r="Q150" s="459"/>
      <c r="R150" s="461"/>
      <c r="S150" s="459"/>
      <c r="T150" s="461"/>
      <c r="U150" s="459"/>
      <c r="V150" s="459"/>
      <c r="W150" s="461"/>
      <c r="X150" s="462"/>
      <c r="Y150" s="462"/>
      <c r="Z150" s="462"/>
      <c r="AA150" s="462"/>
      <c r="AB150" s="462"/>
      <c r="AC150" s="462"/>
      <c r="AD150" s="462"/>
      <c r="AE150" s="462"/>
      <c r="AF150" s="462"/>
      <c r="AG150" s="462"/>
      <c r="AH150" s="462"/>
      <c r="AI150" s="462"/>
      <c r="AJ150" s="462"/>
      <c r="AK150" s="462"/>
      <c r="AL150" s="462"/>
      <c r="AM150" s="462"/>
      <c r="AN150" s="462"/>
      <c r="AO150" s="462"/>
      <c r="AP150" s="462"/>
      <c r="AQ150" s="462"/>
      <c r="AR150" s="462"/>
      <c r="AS150" s="462"/>
      <c r="AT150" s="462"/>
      <c r="AU150" s="462"/>
      <c r="AV150" s="462"/>
      <c r="AW150" s="462"/>
      <c r="AX150" s="462"/>
      <c r="AY150" s="462"/>
      <c r="AZ150" s="462"/>
      <c r="BA150" s="462"/>
      <c r="BB150" s="462"/>
      <c r="BC150" s="462"/>
      <c r="BD150" s="462"/>
      <c r="BE150" s="462"/>
      <c r="BF150" s="462"/>
      <c r="BG150" s="462"/>
      <c r="BH150" s="123"/>
      <c r="BI150" s="123"/>
      <c r="BJ150" s="123"/>
      <c r="BK150" s="125"/>
      <c r="BL150" s="123"/>
      <c r="BM150" s="125"/>
      <c r="BN150" s="123"/>
      <c r="BO150" s="123"/>
      <c r="BP150" s="123"/>
      <c r="BQ150" s="125"/>
      <c r="BR150" s="123"/>
      <c r="BS150" s="125"/>
      <c r="BT150" s="123"/>
      <c r="BU150" s="125"/>
      <c r="BV150" s="123"/>
      <c r="BW150" s="123"/>
      <c r="BX150" s="125"/>
      <c r="BY150" s="123"/>
      <c r="BZ150" s="123"/>
      <c r="CA150" s="125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Y150" s="464"/>
      <c r="DA150" s="464"/>
      <c r="DE150" s="464"/>
      <c r="DG150" s="464"/>
      <c r="DI150" s="464"/>
      <c r="DL150" s="464"/>
      <c r="DO150" s="464"/>
    </row>
    <row r="151" spans="1:147" s="463" customFormat="1">
      <c r="A151" s="459"/>
      <c r="B151" s="459"/>
      <c r="C151" s="459"/>
      <c r="D151" s="124"/>
      <c r="E151" s="459"/>
      <c r="F151" s="459"/>
      <c r="G151" s="459"/>
      <c r="H151" s="459"/>
      <c r="I151" s="459"/>
      <c r="J151" s="459"/>
      <c r="K151" s="461"/>
      <c r="L151" s="459"/>
      <c r="M151" s="459"/>
      <c r="N151" s="461"/>
      <c r="O151" s="459"/>
      <c r="P151" s="459"/>
      <c r="Q151" s="459"/>
      <c r="R151" s="461"/>
      <c r="S151" s="459"/>
      <c r="T151" s="461"/>
      <c r="U151" s="459"/>
      <c r="V151" s="459"/>
      <c r="W151" s="461"/>
      <c r="X151" s="462"/>
      <c r="Y151" s="462"/>
      <c r="Z151" s="462"/>
      <c r="AA151" s="462"/>
      <c r="AB151" s="462"/>
      <c r="AC151" s="462"/>
      <c r="AD151" s="462"/>
      <c r="AE151" s="462"/>
      <c r="AF151" s="462"/>
      <c r="AG151" s="462"/>
      <c r="AH151" s="462"/>
      <c r="AI151" s="462"/>
      <c r="AJ151" s="462"/>
      <c r="AK151" s="462"/>
      <c r="AL151" s="462"/>
      <c r="AM151" s="462"/>
      <c r="AN151" s="462"/>
      <c r="AO151" s="462"/>
      <c r="AP151" s="462"/>
      <c r="AQ151" s="462"/>
      <c r="AR151" s="462"/>
      <c r="AS151" s="462"/>
      <c r="AT151" s="462"/>
      <c r="AU151" s="462"/>
      <c r="AV151" s="462"/>
      <c r="AW151" s="462"/>
      <c r="AX151" s="462"/>
      <c r="AY151" s="462"/>
      <c r="AZ151" s="462"/>
      <c r="BA151" s="462"/>
      <c r="BB151" s="462"/>
      <c r="BC151" s="462"/>
      <c r="BD151" s="462"/>
      <c r="BE151" s="462"/>
      <c r="BF151" s="462"/>
      <c r="BG151" s="462"/>
      <c r="BH151" s="123"/>
      <c r="BI151" s="123"/>
      <c r="BJ151" s="123"/>
      <c r="BK151" s="125"/>
      <c r="BL151" s="123"/>
      <c r="BM151" s="125"/>
      <c r="BN151" s="123"/>
      <c r="BO151" s="123"/>
      <c r="BP151" s="123"/>
      <c r="BQ151" s="125"/>
      <c r="BR151" s="123"/>
      <c r="BS151" s="125"/>
      <c r="BT151" s="123"/>
      <c r="BU151" s="125"/>
      <c r="BV151" s="123"/>
      <c r="BW151" s="123"/>
      <c r="BX151" s="125"/>
      <c r="BY151" s="123"/>
      <c r="BZ151" s="123"/>
      <c r="CA151" s="125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Y151" s="464"/>
      <c r="DA151" s="464"/>
      <c r="DE151" s="464"/>
      <c r="DG151" s="464"/>
      <c r="DI151" s="464"/>
      <c r="DL151" s="464"/>
      <c r="DO151" s="464"/>
    </row>
    <row r="152" spans="1:147" s="463" customFormat="1">
      <c r="A152" s="459"/>
      <c r="B152" s="459"/>
      <c r="C152" s="459"/>
      <c r="D152" s="124"/>
      <c r="E152" s="459"/>
      <c r="F152" s="459"/>
      <c r="G152" s="459"/>
      <c r="H152" s="459"/>
      <c r="I152" s="459"/>
      <c r="J152" s="459"/>
      <c r="K152" s="461"/>
      <c r="L152" s="459"/>
      <c r="M152" s="459"/>
      <c r="N152" s="461"/>
      <c r="O152" s="459"/>
      <c r="P152" s="459"/>
      <c r="Q152" s="459"/>
      <c r="R152" s="461"/>
      <c r="S152" s="459"/>
      <c r="T152" s="461"/>
      <c r="U152" s="459"/>
      <c r="V152" s="459"/>
      <c r="W152" s="461"/>
      <c r="X152" s="462"/>
      <c r="Y152" s="462"/>
      <c r="Z152" s="462"/>
      <c r="AA152" s="462"/>
      <c r="AB152" s="462"/>
      <c r="AC152" s="462"/>
      <c r="AD152" s="462"/>
      <c r="AE152" s="462"/>
      <c r="AF152" s="462"/>
      <c r="AG152" s="462"/>
      <c r="AH152" s="462"/>
      <c r="AI152" s="462"/>
      <c r="AJ152" s="462"/>
      <c r="AK152" s="462"/>
      <c r="AL152" s="462"/>
      <c r="AM152" s="462"/>
      <c r="AN152" s="462"/>
      <c r="AO152" s="462"/>
      <c r="AP152" s="462"/>
      <c r="AQ152" s="462"/>
      <c r="AR152" s="462"/>
      <c r="AS152" s="462"/>
      <c r="AT152" s="462"/>
      <c r="AU152" s="462"/>
      <c r="AV152" s="462"/>
      <c r="AW152" s="462"/>
      <c r="AX152" s="462"/>
      <c r="AY152" s="462"/>
      <c r="AZ152" s="462"/>
      <c r="BA152" s="462"/>
      <c r="BB152" s="462"/>
      <c r="BC152" s="462"/>
      <c r="BD152" s="462"/>
      <c r="BE152" s="462"/>
      <c r="BF152" s="462"/>
      <c r="BG152" s="462"/>
      <c r="BH152" s="123"/>
      <c r="BI152" s="123"/>
      <c r="BJ152" s="123"/>
      <c r="BK152" s="125"/>
      <c r="BL152" s="123"/>
      <c r="BM152" s="125"/>
      <c r="BN152" s="123"/>
      <c r="BO152" s="123"/>
      <c r="BP152" s="123"/>
      <c r="BQ152" s="125"/>
      <c r="BR152" s="123"/>
      <c r="BS152" s="125"/>
      <c r="BT152" s="123"/>
      <c r="BU152" s="125"/>
      <c r="BV152" s="123"/>
      <c r="BW152" s="123"/>
      <c r="BX152" s="125"/>
      <c r="BY152" s="123"/>
      <c r="BZ152" s="123"/>
      <c r="CA152" s="125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Y152" s="464"/>
      <c r="DA152" s="464"/>
      <c r="DE152" s="464"/>
      <c r="DG152" s="464"/>
      <c r="DI152" s="464"/>
      <c r="DL152" s="464"/>
      <c r="DO152" s="464"/>
    </row>
    <row r="153" spans="1:147" s="463" customFormat="1">
      <c r="A153" s="459"/>
      <c r="B153" s="459"/>
      <c r="C153" s="459"/>
      <c r="D153" s="124"/>
      <c r="E153" s="459"/>
      <c r="F153" s="459"/>
      <c r="G153" s="459"/>
      <c r="H153" s="459"/>
      <c r="I153" s="459"/>
      <c r="J153" s="459"/>
      <c r="K153" s="461"/>
      <c r="L153" s="459"/>
      <c r="M153" s="459"/>
      <c r="N153" s="461"/>
      <c r="O153" s="459"/>
      <c r="P153" s="459"/>
      <c r="Q153" s="459"/>
      <c r="R153" s="461"/>
      <c r="S153" s="459"/>
      <c r="T153" s="461"/>
      <c r="U153" s="459"/>
      <c r="V153" s="459"/>
      <c r="W153" s="461"/>
      <c r="X153" s="462"/>
      <c r="Y153" s="462"/>
      <c r="Z153" s="462"/>
      <c r="AA153" s="462"/>
      <c r="AB153" s="462"/>
      <c r="AC153" s="462"/>
      <c r="AD153" s="462"/>
      <c r="AE153" s="462"/>
      <c r="AF153" s="462"/>
      <c r="AG153" s="462"/>
      <c r="AH153" s="462"/>
      <c r="AI153" s="462"/>
      <c r="AJ153" s="462"/>
      <c r="AK153" s="462"/>
      <c r="AL153" s="462"/>
      <c r="AM153" s="462"/>
      <c r="AN153" s="462"/>
      <c r="AO153" s="462"/>
      <c r="AP153" s="462"/>
      <c r="AQ153" s="462"/>
      <c r="AR153" s="462"/>
      <c r="AS153" s="462"/>
      <c r="AT153" s="462"/>
      <c r="AU153" s="462"/>
      <c r="AV153" s="462"/>
      <c r="AW153" s="462"/>
      <c r="AX153" s="462"/>
      <c r="AY153" s="462"/>
      <c r="AZ153" s="462"/>
      <c r="BA153" s="462"/>
      <c r="BB153" s="462"/>
      <c r="BC153" s="462"/>
      <c r="BD153" s="462"/>
      <c r="BE153" s="462"/>
      <c r="BF153" s="462"/>
      <c r="BG153" s="462"/>
      <c r="BH153" s="123"/>
      <c r="BI153" s="123"/>
      <c r="BJ153" s="123"/>
      <c r="BK153" s="125"/>
      <c r="BL153" s="123"/>
      <c r="BM153" s="125"/>
      <c r="BN153" s="123"/>
      <c r="BO153" s="123"/>
      <c r="BP153" s="123"/>
      <c r="BQ153" s="125"/>
      <c r="BR153" s="123"/>
      <c r="BS153" s="125"/>
      <c r="BT153" s="123"/>
      <c r="BU153" s="125"/>
      <c r="BV153" s="123"/>
      <c r="BW153" s="123"/>
      <c r="BX153" s="125"/>
      <c r="BY153" s="123"/>
      <c r="BZ153" s="123"/>
      <c r="CA153" s="125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Y153" s="464"/>
      <c r="DA153" s="464"/>
      <c r="DE153" s="464"/>
      <c r="DG153" s="464"/>
      <c r="DI153" s="464"/>
      <c r="DL153" s="464"/>
      <c r="DO153" s="464"/>
    </row>
    <row r="154" spans="1:147" s="463" customFormat="1">
      <c r="A154" s="459"/>
      <c r="B154" s="459"/>
      <c r="C154" s="459"/>
      <c r="D154" s="124"/>
      <c r="E154" s="459"/>
      <c r="F154" s="459"/>
      <c r="G154" s="459"/>
      <c r="H154" s="459"/>
      <c r="I154" s="459"/>
      <c r="J154" s="459"/>
      <c r="K154" s="461"/>
      <c r="L154" s="459"/>
      <c r="M154" s="459"/>
      <c r="N154" s="461"/>
      <c r="O154" s="459"/>
      <c r="P154" s="459"/>
      <c r="Q154" s="459"/>
      <c r="R154" s="461"/>
      <c r="S154" s="459"/>
      <c r="T154" s="461"/>
      <c r="U154" s="459"/>
      <c r="V154" s="459"/>
      <c r="W154" s="461"/>
      <c r="X154" s="462"/>
      <c r="Y154" s="462"/>
      <c r="Z154" s="462"/>
      <c r="AA154" s="462"/>
      <c r="AB154" s="462"/>
      <c r="AC154" s="462"/>
      <c r="AD154" s="462"/>
      <c r="AE154" s="462"/>
      <c r="AF154" s="462"/>
      <c r="AG154" s="462"/>
      <c r="AH154" s="462"/>
      <c r="AI154" s="462"/>
      <c r="AJ154" s="462"/>
      <c r="AK154" s="462"/>
      <c r="AL154" s="462"/>
      <c r="AM154" s="462"/>
      <c r="AN154" s="462"/>
      <c r="AO154" s="462"/>
      <c r="AP154" s="462"/>
      <c r="AQ154" s="462"/>
      <c r="AR154" s="462"/>
      <c r="AS154" s="462"/>
      <c r="AT154" s="462"/>
      <c r="AU154" s="462"/>
      <c r="AV154" s="462"/>
      <c r="AW154" s="462"/>
      <c r="AX154" s="462"/>
      <c r="AY154" s="462"/>
      <c r="AZ154" s="462"/>
      <c r="BA154" s="462"/>
      <c r="BB154" s="462"/>
      <c r="BC154" s="462"/>
      <c r="BD154" s="462"/>
      <c r="BE154" s="462"/>
      <c r="BF154" s="462"/>
      <c r="BG154" s="462"/>
      <c r="BH154" s="123"/>
      <c r="BI154" s="123"/>
      <c r="BJ154" s="123"/>
      <c r="BK154" s="125"/>
      <c r="BL154" s="123"/>
      <c r="BM154" s="125"/>
      <c r="BN154" s="123"/>
      <c r="BO154" s="123"/>
      <c r="BP154" s="123"/>
      <c r="BQ154" s="125"/>
      <c r="BR154" s="123"/>
      <c r="BS154" s="125"/>
      <c r="BT154" s="123"/>
      <c r="BU154" s="125"/>
      <c r="BV154" s="123"/>
      <c r="BW154" s="123"/>
      <c r="BX154" s="125"/>
      <c r="BY154" s="123"/>
      <c r="BZ154" s="123"/>
      <c r="CA154" s="125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Y154" s="464"/>
      <c r="DA154" s="464"/>
      <c r="DE154" s="464"/>
      <c r="DG154" s="464"/>
      <c r="DI154" s="464"/>
      <c r="DL154" s="464"/>
      <c r="DO154" s="464"/>
    </row>
    <row r="155" spans="1:147" s="463" customFormat="1">
      <c r="A155" s="459"/>
      <c r="B155" s="459"/>
      <c r="C155" s="459"/>
      <c r="D155" s="124"/>
      <c r="E155" s="459"/>
      <c r="F155" s="459"/>
      <c r="G155" s="459"/>
      <c r="H155" s="459"/>
      <c r="I155" s="459"/>
      <c r="J155" s="459"/>
      <c r="K155" s="461"/>
      <c r="L155" s="459"/>
      <c r="M155" s="459"/>
      <c r="N155" s="461"/>
      <c r="O155" s="459"/>
      <c r="P155" s="459"/>
      <c r="Q155" s="459"/>
      <c r="R155" s="461"/>
      <c r="S155" s="459"/>
      <c r="T155" s="461"/>
      <c r="U155" s="459"/>
      <c r="V155" s="459"/>
      <c r="W155" s="461"/>
      <c r="X155" s="462"/>
      <c r="Y155" s="462"/>
      <c r="Z155" s="462"/>
      <c r="AA155" s="462"/>
      <c r="AB155" s="462"/>
      <c r="AC155" s="462"/>
      <c r="AD155" s="462"/>
      <c r="AE155" s="462"/>
      <c r="AF155" s="462"/>
      <c r="AG155" s="462"/>
      <c r="AH155" s="462"/>
      <c r="AI155" s="462"/>
      <c r="AJ155" s="462"/>
      <c r="AK155" s="462"/>
      <c r="AL155" s="462"/>
      <c r="AM155" s="462"/>
      <c r="AN155" s="462"/>
      <c r="AO155" s="462"/>
      <c r="AP155" s="462"/>
      <c r="AQ155" s="462"/>
      <c r="AR155" s="462"/>
      <c r="AS155" s="462"/>
      <c r="AT155" s="462"/>
      <c r="AU155" s="462"/>
      <c r="AV155" s="462"/>
      <c r="AW155" s="462"/>
      <c r="AX155" s="462"/>
      <c r="AY155" s="462"/>
      <c r="AZ155" s="462"/>
      <c r="BA155" s="462"/>
      <c r="BB155" s="462"/>
      <c r="BC155" s="462"/>
      <c r="BD155" s="462"/>
      <c r="BE155" s="462"/>
      <c r="BF155" s="462"/>
      <c r="BG155" s="462"/>
      <c r="BH155" s="123"/>
      <c r="BI155" s="123"/>
      <c r="BJ155" s="123"/>
      <c r="BK155" s="125"/>
      <c r="BL155" s="123"/>
      <c r="BM155" s="125"/>
      <c r="BN155" s="123"/>
      <c r="BO155" s="123"/>
      <c r="BP155" s="123"/>
      <c r="BQ155" s="125"/>
      <c r="BR155" s="123"/>
      <c r="BS155" s="125"/>
      <c r="BT155" s="123"/>
      <c r="BU155" s="125"/>
      <c r="BV155" s="123"/>
      <c r="BW155" s="123"/>
      <c r="BX155" s="125"/>
      <c r="BY155" s="123"/>
      <c r="BZ155" s="123"/>
      <c r="CA155" s="125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Y155" s="464"/>
      <c r="DA155" s="464"/>
      <c r="DE155" s="464"/>
      <c r="DG155" s="464"/>
      <c r="DI155" s="464"/>
      <c r="DL155" s="464"/>
      <c r="DO155" s="464"/>
    </row>
    <row r="156" spans="1:147" s="39" customFormat="1">
      <c r="A156" s="459"/>
      <c r="B156" s="123"/>
      <c r="C156" s="123"/>
      <c r="D156" s="124"/>
      <c r="E156" s="123"/>
      <c r="F156" s="123"/>
      <c r="G156" s="123"/>
      <c r="H156" s="123"/>
      <c r="I156" s="123"/>
      <c r="J156" s="123"/>
      <c r="K156" s="125"/>
      <c r="L156" s="123"/>
      <c r="M156" s="123"/>
      <c r="N156" s="125"/>
      <c r="O156" s="123"/>
      <c r="P156" s="123"/>
      <c r="Q156" s="123"/>
      <c r="R156" s="125"/>
      <c r="S156" s="123"/>
      <c r="T156" s="125"/>
      <c r="U156" s="123"/>
      <c r="V156" s="123"/>
      <c r="W156" s="125"/>
      <c r="X156" s="126"/>
      <c r="Y156" s="126"/>
      <c r="Z156" s="126"/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3"/>
      <c r="BI156" s="123"/>
      <c r="BJ156" s="123"/>
      <c r="BK156" s="125"/>
      <c r="BL156" s="123"/>
      <c r="BM156" s="125"/>
      <c r="BN156" s="123"/>
      <c r="BO156" s="123"/>
      <c r="BP156" s="123"/>
      <c r="BQ156" s="125"/>
      <c r="BR156" s="123"/>
      <c r="BS156" s="125"/>
      <c r="BT156" s="123"/>
      <c r="BU156" s="125"/>
      <c r="BV156" s="123"/>
      <c r="BW156" s="123"/>
      <c r="BX156" s="125"/>
      <c r="BY156" s="123"/>
      <c r="BZ156" s="123"/>
      <c r="CA156" s="125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7"/>
      <c r="CW156" s="127"/>
      <c r="CX156" s="127"/>
      <c r="CY156" s="128"/>
      <c r="CZ156" s="127"/>
      <c r="DA156" s="128"/>
      <c r="DB156" s="127"/>
      <c r="DC156" s="127"/>
      <c r="DD156" s="127"/>
      <c r="DE156" s="128"/>
      <c r="DF156" s="127"/>
      <c r="DG156" s="128"/>
      <c r="DH156" s="127"/>
      <c r="DI156" s="128"/>
      <c r="DJ156" s="127"/>
      <c r="DK156" s="127"/>
      <c r="DL156" s="128"/>
      <c r="DM156" s="127"/>
      <c r="DN156" s="127"/>
      <c r="DO156" s="128"/>
      <c r="DP156" s="127"/>
      <c r="DQ156" s="127"/>
      <c r="DR156" s="127"/>
      <c r="DS156" s="127"/>
      <c r="DT156" s="127"/>
      <c r="DU156" s="127"/>
      <c r="DV156" s="127"/>
      <c r="DW156" s="127"/>
      <c r="DX156" s="127"/>
      <c r="DY156" s="127"/>
      <c r="DZ156" s="127"/>
      <c r="EA156" s="127"/>
      <c r="EB156" s="127"/>
      <c r="EC156" s="127"/>
      <c r="ED156" s="127"/>
      <c r="EE156" s="127"/>
      <c r="EF156" s="127"/>
      <c r="EG156" s="127"/>
      <c r="EH156" s="127"/>
      <c r="EI156" s="127"/>
      <c r="EJ156" s="127"/>
      <c r="EK156" s="127"/>
      <c r="EL156" s="127"/>
      <c r="EM156" s="127"/>
      <c r="EN156" s="127"/>
      <c r="EO156" s="127"/>
      <c r="EP156" s="127"/>
      <c r="EQ156" s="127"/>
    </row>
    <row r="157" spans="1:147" s="39" customFormat="1">
      <c r="A157" s="459"/>
      <c r="B157" s="123"/>
      <c r="C157" s="123"/>
      <c r="D157" s="124"/>
      <c r="E157" s="123"/>
      <c r="F157" s="123"/>
      <c r="G157" s="123"/>
      <c r="H157" s="123"/>
      <c r="I157" s="123"/>
      <c r="J157" s="123"/>
      <c r="K157" s="125"/>
      <c r="L157" s="123"/>
      <c r="M157" s="123"/>
      <c r="N157" s="125"/>
      <c r="O157" s="123"/>
      <c r="P157" s="123"/>
      <c r="Q157" s="123"/>
      <c r="R157" s="125"/>
      <c r="S157" s="123"/>
      <c r="T157" s="125"/>
      <c r="U157" s="123"/>
      <c r="V157" s="123"/>
      <c r="W157" s="125"/>
      <c r="X157" s="126"/>
      <c r="Y157" s="126"/>
      <c r="Z157" s="126"/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3"/>
      <c r="BI157" s="123"/>
      <c r="BJ157" s="123"/>
      <c r="BK157" s="125"/>
      <c r="BL157" s="123"/>
      <c r="BM157" s="125"/>
      <c r="BN157" s="123"/>
      <c r="BO157" s="123"/>
      <c r="BP157" s="123"/>
      <c r="BQ157" s="125"/>
      <c r="BR157" s="123"/>
      <c r="BS157" s="125"/>
      <c r="BT157" s="123"/>
      <c r="BU157" s="125"/>
      <c r="BV157" s="123"/>
      <c r="BW157" s="123"/>
      <c r="BX157" s="125"/>
      <c r="BY157" s="123"/>
      <c r="BZ157" s="123"/>
      <c r="CA157" s="125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7"/>
      <c r="CW157" s="127"/>
      <c r="CX157" s="127"/>
      <c r="CY157" s="128"/>
      <c r="CZ157" s="127"/>
      <c r="DA157" s="128"/>
      <c r="DB157" s="127"/>
      <c r="DC157" s="127"/>
      <c r="DD157" s="127"/>
      <c r="DE157" s="128"/>
      <c r="DF157" s="127"/>
      <c r="DG157" s="128"/>
      <c r="DH157" s="127"/>
      <c r="DI157" s="128"/>
      <c r="DJ157" s="127"/>
      <c r="DK157" s="127"/>
      <c r="DL157" s="128"/>
      <c r="DM157" s="127"/>
      <c r="DN157" s="127"/>
      <c r="DO157" s="128"/>
      <c r="DP157" s="127"/>
      <c r="DQ157" s="127"/>
      <c r="DR157" s="127"/>
      <c r="DS157" s="127"/>
      <c r="DT157" s="127"/>
      <c r="DU157" s="127"/>
      <c r="DV157" s="127"/>
      <c r="DW157" s="127"/>
      <c r="DX157" s="127"/>
      <c r="DY157" s="127"/>
      <c r="DZ157" s="127"/>
      <c r="EA157" s="127"/>
      <c r="EB157" s="127"/>
      <c r="EC157" s="127"/>
      <c r="ED157" s="127"/>
      <c r="EE157" s="127"/>
      <c r="EF157" s="127"/>
      <c r="EG157" s="127"/>
      <c r="EH157" s="127"/>
      <c r="EI157" s="127"/>
      <c r="EJ157" s="127"/>
      <c r="EK157" s="127"/>
      <c r="EL157" s="127"/>
      <c r="EM157" s="127"/>
      <c r="EN157" s="127"/>
      <c r="EO157" s="127"/>
      <c r="EP157" s="127"/>
      <c r="EQ157" s="127"/>
    </row>
    <row r="158" spans="1:147" s="39" customFormat="1">
      <c r="A158" s="459"/>
      <c r="B158" s="123"/>
      <c r="C158" s="123"/>
      <c r="D158" s="124"/>
      <c r="E158" s="123"/>
      <c r="F158" s="123"/>
      <c r="G158" s="123"/>
      <c r="H158" s="123"/>
      <c r="I158" s="123"/>
      <c r="J158" s="123"/>
      <c r="K158" s="125"/>
      <c r="L158" s="123"/>
      <c r="M158" s="123"/>
      <c r="N158" s="125"/>
      <c r="O158" s="123"/>
      <c r="P158" s="123"/>
      <c r="Q158" s="123"/>
      <c r="R158" s="125"/>
      <c r="S158" s="123"/>
      <c r="T158" s="125"/>
      <c r="U158" s="123"/>
      <c r="V158" s="123"/>
      <c r="W158" s="125"/>
      <c r="X158" s="126"/>
      <c r="Y158" s="126"/>
      <c r="Z158" s="126"/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3"/>
      <c r="BI158" s="123"/>
      <c r="BJ158" s="123"/>
      <c r="BK158" s="125"/>
      <c r="BL158" s="123"/>
      <c r="BM158" s="125"/>
      <c r="BN158" s="123"/>
      <c r="BO158" s="123"/>
      <c r="BP158" s="123"/>
      <c r="BQ158" s="125"/>
      <c r="BR158" s="123"/>
      <c r="BS158" s="125"/>
      <c r="BT158" s="123"/>
      <c r="BU158" s="125"/>
      <c r="BV158" s="123"/>
      <c r="BW158" s="123"/>
      <c r="BX158" s="125"/>
      <c r="BY158" s="123"/>
      <c r="BZ158" s="123"/>
      <c r="CA158" s="125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7"/>
      <c r="CW158" s="127"/>
      <c r="CX158" s="127"/>
      <c r="CY158" s="128"/>
      <c r="CZ158" s="127"/>
      <c r="DA158" s="128"/>
      <c r="DB158" s="127"/>
      <c r="DC158" s="127"/>
      <c r="DD158" s="127"/>
      <c r="DE158" s="128"/>
      <c r="DF158" s="127"/>
      <c r="DG158" s="128"/>
      <c r="DH158" s="127"/>
      <c r="DI158" s="128"/>
      <c r="DJ158" s="127"/>
      <c r="DK158" s="127"/>
      <c r="DL158" s="128"/>
      <c r="DM158" s="127"/>
      <c r="DN158" s="127"/>
      <c r="DO158" s="128"/>
      <c r="DP158" s="127"/>
      <c r="DQ158" s="127"/>
      <c r="DR158" s="127"/>
      <c r="DS158" s="127"/>
      <c r="DT158" s="127"/>
      <c r="DU158" s="127"/>
      <c r="DV158" s="127"/>
      <c r="DW158" s="127"/>
      <c r="DX158" s="127"/>
      <c r="DY158" s="127"/>
      <c r="DZ158" s="127"/>
      <c r="EA158" s="127"/>
      <c r="EB158" s="127"/>
      <c r="EC158" s="127"/>
      <c r="ED158" s="127"/>
      <c r="EE158" s="127"/>
      <c r="EF158" s="127"/>
      <c r="EG158" s="127"/>
      <c r="EH158" s="127"/>
      <c r="EI158" s="127"/>
      <c r="EJ158" s="127"/>
      <c r="EK158" s="127"/>
      <c r="EL158" s="127"/>
      <c r="EM158" s="127"/>
      <c r="EN158" s="127"/>
      <c r="EO158" s="127"/>
      <c r="EP158" s="127"/>
      <c r="EQ158" s="127"/>
    </row>
    <row r="159" spans="1:147" s="39" customFormat="1">
      <c r="A159" s="459"/>
      <c r="B159" s="123"/>
      <c r="C159" s="123"/>
      <c r="D159" s="124"/>
      <c r="E159" s="123"/>
      <c r="F159" s="123"/>
      <c r="G159" s="123"/>
      <c r="H159" s="123"/>
      <c r="I159" s="123"/>
      <c r="J159" s="123"/>
      <c r="K159" s="125"/>
      <c r="L159" s="123"/>
      <c r="M159" s="123"/>
      <c r="N159" s="125"/>
      <c r="O159" s="123"/>
      <c r="P159" s="123"/>
      <c r="Q159" s="123"/>
      <c r="R159" s="125"/>
      <c r="S159" s="123"/>
      <c r="T159" s="125"/>
      <c r="U159" s="123"/>
      <c r="V159" s="123"/>
      <c r="W159" s="125"/>
      <c r="X159" s="126"/>
      <c r="Y159" s="126"/>
      <c r="Z159" s="126"/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3"/>
      <c r="BI159" s="123"/>
      <c r="BJ159" s="123"/>
      <c r="BK159" s="125"/>
      <c r="BL159" s="123"/>
      <c r="BM159" s="125"/>
      <c r="BN159" s="123"/>
      <c r="BO159" s="123"/>
      <c r="BP159" s="123"/>
      <c r="BQ159" s="125"/>
      <c r="BR159" s="123"/>
      <c r="BS159" s="125"/>
      <c r="BT159" s="123"/>
      <c r="BU159" s="125"/>
      <c r="BV159" s="123"/>
      <c r="BW159" s="123"/>
      <c r="BX159" s="125"/>
      <c r="BY159" s="123"/>
      <c r="BZ159" s="123"/>
      <c r="CA159" s="125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7"/>
      <c r="CW159" s="127"/>
      <c r="CX159" s="127"/>
      <c r="CY159" s="128"/>
      <c r="CZ159" s="127"/>
      <c r="DA159" s="128"/>
      <c r="DB159" s="127"/>
      <c r="DC159" s="127"/>
      <c r="DD159" s="127"/>
      <c r="DE159" s="128"/>
      <c r="DF159" s="127"/>
      <c r="DG159" s="128"/>
      <c r="DH159" s="127"/>
      <c r="DI159" s="128"/>
      <c r="DJ159" s="127"/>
      <c r="DK159" s="127"/>
      <c r="DL159" s="128"/>
      <c r="DM159" s="127"/>
      <c r="DN159" s="127"/>
      <c r="DO159" s="128"/>
      <c r="DP159" s="127"/>
      <c r="DQ159" s="127"/>
      <c r="DR159" s="127"/>
      <c r="DS159" s="127"/>
      <c r="DT159" s="127"/>
      <c r="DU159" s="127"/>
      <c r="DV159" s="127"/>
      <c r="DW159" s="127"/>
      <c r="DX159" s="127"/>
      <c r="DY159" s="127"/>
      <c r="DZ159" s="127"/>
      <c r="EA159" s="127"/>
      <c r="EB159" s="127"/>
      <c r="EC159" s="127"/>
      <c r="ED159" s="127"/>
      <c r="EE159" s="127"/>
      <c r="EF159" s="127"/>
      <c r="EG159" s="127"/>
      <c r="EH159" s="127"/>
      <c r="EI159" s="127"/>
      <c r="EJ159" s="127"/>
      <c r="EK159" s="127"/>
      <c r="EL159" s="127"/>
      <c r="EM159" s="127"/>
      <c r="EN159" s="127"/>
      <c r="EO159" s="127"/>
      <c r="EP159" s="127"/>
      <c r="EQ159" s="127"/>
    </row>
    <row r="160" spans="1:147" s="39" customFormat="1">
      <c r="A160" s="459"/>
      <c r="B160" s="123"/>
      <c r="C160" s="123"/>
      <c r="D160" s="124"/>
      <c r="E160" s="123"/>
      <c r="F160" s="123"/>
      <c r="G160" s="123"/>
      <c r="H160" s="123"/>
      <c r="I160" s="123"/>
      <c r="J160" s="123"/>
      <c r="K160" s="125"/>
      <c r="L160" s="123"/>
      <c r="M160" s="123"/>
      <c r="N160" s="125"/>
      <c r="O160" s="123"/>
      <c r="P160" s="123"/>
      <c r="Q160" s="123"/>
      <c r="R160" s="125"/>
      <c r="S160" s="123"/>
      <c r="T160" s="125"/>
      <c r="U160" s="123"/>
      <c r="V160" s="123"/>
      <c r="W160" s="125"/>
      <c r="X160" s="126"/>
      <c r="Y160" s="126"/>
      <c r="Z160" s="126"/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3"/>
      <c r="BI160" s="123"/>
      <c r="BJ160" s="123"/>
      <c r="BK160" s="125"/>
      <c r="BL160" s="123"/>
      <c r="BM160" s="125"/>
      <c r="BN160" s="123"/>
      <c r="BO160" s="123"/>
      <c r="BP160" s="123"/>
      <c r="BQ160" s="125"/>
      <c r="BR160" s="123"/>
      <c r="BS160" s="125"/>
      <c r="BT160" s="123"/>
      <c r="BU160" s="125"/>
      <c r="BV160" s="123"/>
      <c r="BW160" s="123"/>
      <c r="BX160" s="125"/>
      <c r="BY160" s="123"/>
      <c r="BZ160" s="123"/>
      <c r="CA160" s="125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7"/>
      <c r="CW160" s="127"/>
      <c r="CX160" s="127"/>
      <c r="CY160" s="128"/>
      <c r="CZ160" s="127"/>
      <c r="DA160" s="128"/>
      <c r="DB160" s="127"/>
      <c r="DC160" s="127"/>
      <c r="DD160" s="127"/>
      <c r="DE160" s="128"/>
      <c r="DF160" s="127"/>
      <c r="DG160" s="128"/>
      <c r="DH160" s="127"/>
      <c r="DI160" s="128"/>
      <c r="DJ160" s="127"/>
      <c r="DK160" s="127"/>
      <c r="DL160" s="128"/>
      <c r="DM160" s="127"/>
      <c r="DN160" s="127"/>
      <c r="DO160" s="128"/>
      <c r="DP160" s="127"/>
      <c r="DQ160" s="127"/>
      <c r="DR160" s="127"/>
      <c r="DS160" s="127"/>
      <c r="DT160" s="127"/>
      <c r="DU160" s="127"/>
      <c r="DV160" s="127"/>
      <c r="DW160" s="127"/>
      <c r="DX160" s="127"/>
      <c r="DY160" s="127"/>
      <c r="DZ160" s="127"/>
      <c r="EA160" s="127"/>
      <c r="EB160" s="127"/>
      <c r="EC160" s="127"/>
      <c r="ED160" s="127"/>
      <c r="EE160" s="127"/>
      <c r="EF160" s="127"/>
      <c r="EG160" s="127"/>
      <c r="EH160" s="127"/>
      <c r="EI160" s="127"/>
      <c r="EJ160" s="127"/>
      <c r="EK160" s="127"/>
      <c r="EL160" s="127"/>
      <c r="EM160" s="127"/>
      <c r="EN160" s="127"/>
      <c r="EO160" s="127"/>
      <c r="EP160" s="127"/>
      <c r="EQ160" s="127"/>
    </row>
    <row r="161" spans="1:147" s="39" customFormat="1">
      <c r="A161" s="459"/>
      <c r="B161" s="123"/>
      <c r="C161" s="123"/>
      <c r="D161" s="124"/>
      <c r="E161" s="123"/>
      <c r="F161" s="123"/>
      <c r="G161" s="123"/>
      <c r="H161" s="123"/>
      <c r="I161" s="123"/>
      <c r="J161" s="123"/>
      <c r="K161" s="125"/>
      <c r="L161" s="123"/>
      <c r="M161" s="123"/>
      <c r="N161" s="125"/>
      <c r="O161" s="123"/>
      <c r="P161" s="123"/>
      <c r="Q161" s="123"/>
      <c r="R161" s="125"/>
      <c r="S161" s="123"/>
      <c r="T161" s="125"/>
      <c r="U161" s="123"/>
      <c r="V161" s="123"/>
      <c r="W161" s="125"/>
      <c r="X161" s="126"/>
      <c r="Y161" s="126"/>
      <c r="Z161" s="126"/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3"/>
      <c r="BI161" s="123"/>
      <c r="BJ161" s="123"/>
      <c r="BK161" s="125"/>
      <c r="BL161" s="123"/>
      <c r="BM161" s="125"/>
      <c r="BN161" s="123"/>
      <c r="BO161" s="123"/>
      <c r="BP161" s="123"/>
      <c r="BQ161" s="125"/>
      <c r="BR161" s="123"/>
      <c r="BS161" s="125"/>
      <c r="BT161" s="123"/>
      <c r="BU161" s="125"/>
      <c r="BV161" s="123"/>
      <c r="BW161" s="123"/>
      <c r="BX161" s="125"/>
      <c r="BY161" s="123"/>
      <c r="BZ161" s="123"/>
      <c r="CA161" s="125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7"/>
      <c r="CW161" s="127"/>
      <c r="CX161" s="127"/>
      <c r="CY161" s="128"/>
      <c r="CZ161" s="127"/>
      <c r="DA161" s="128"/>
      <c r="DB161" s="127"/>
      <c r="DC161" s="127"/>
      <c r="DD161" s="127"/>
      <c r="DE161" s="128"/>
      <c r="DF161" s="127"/>
      <c r="DG161" s="128"/>
      <c r="DH161" s="127"/>
      <c r="DI161" s="128"/>
      <c r="DJ161" s="127"/>
      <c r="DK161" s="127"/>
      <c r="DL161" s="128"/>
      <c r="DM161" s="127"/>
      <c r="DN161" s="127"/>
      <c r="DO161" s="128"/>
      <c r="DP161" s="127"/>
      <c r="DQ161" s="127"/>
      <c r="DR161" s="127"/>
      <c r="DS161" s="127"/>
      <c r="DT161" s="127"/>
      <c r="DU161" s="127"/>
      <c r="DV161" s="127"/>
      <c r="DW161" s="127"/>
      <c r="DX161" s="127"/>
      <c r="DY161" s="127"/>
      <c r="DZ161" s="127"/>
      <c r="EA161" s="127"/>
      <c r="EB161" s="127"/>
      <c r="EC161" s="127"/>
      <c r="ED161" s="127"/>
      <c r="EE161" s="127"/>
      <c r="EF161" s="127"/>
      <c r="EG161" s="127"/>
      <c r="EH161" s="127"/>
      <c r="EI161" s="127"/>
      <c r="EJ161" s="127"/>
      <c r="EK161" s="127"/>
      <c r="EL161" s="127"/>
      <c r="EM161" s="127"/>
      <c r="EN161" s="127"/>
      <c r="EO161" s="127"/>
      <c r="EP161" s="127"/>
      <c r="EQ161" s="127"/>
    </row>
    <row r="162" spans="1:147" s="39" customFormat="1">
      <c r="A162" s="459"/>
      <c r="B162" s="123"/>
      <c r="C162" s="123"/>
      <c r="D162" s="124"/>
      <c r="E162" s="123"/>
      <c r="F162" s="123"/>
      <c r="G162" s="123"/>
      <c r="H162" s="123"/>
      <c r="I162" s="123"/>
      <c r="J162" s="123"/>
      <c r="K162" s="125"/>
      <c r="L162" s="123"/>
      <c r="M162" s="123"/>
      <c r="N162" s="125"/>
      <c r="O162" s="123"/>
      <c r="P162" s="123"/>
      <c r="Q162" s="123"/>
      <c r="R162" s="125"/>
      <c r="S162" s="123"/>
      <c r="T162" s="125"/>
      <c r="U162" s="123"/>
      <c r="V162" s="123"/>
      <c r="W162" s="125"/>
      <c r="X162" s="126"/>
      <c r="Y162" s="126"/>
      <c r="Z162" s="126"/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3"/>
      <c r="BI162" s="123"/>
      <c r="BJ162" s="123"/>
      <c r="BK162" s="125"/>
      <c r="BL162" s="123"/>
      <c r="BM162" s="125"/>
      <c r="BN162" s="123"/>
      <c r="BO162" s="123"/>
      <c r="BP162" s="123"/>
      <c r="BQ162" s="125"/>
      <c r="BR162" s="123"/>
      <c r="BS162" s="125"/>
      <c r="BT162" s="123"/>
      <c r="BU162" s="125"/>
      <c r="BV162" s="123"/>
      <c r="BW162" s="123"/>
      <c r="BX162" s="125"/>
      <c r="BY162" s="123"/>
      <c r="BZ162" s="123"/>
      <c r="CA162" s="125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7"/>
      <c r="CW162" s="127"/>
      <c r="CX162" s="127"/>
      <c r="CY162" s="128"/>
      <c r="CZ162" s="127"/>
      <c r="DA162" s="128"/>
      <c r="DB162" s="127"/>
      <c r="DC162" s="127"/>
      <c r="DD162" s="127"/>
      <c r="DE162" s="128"/>
      <c r="DF162" s="127"/>
      <c r="DG162" s="128"/>
      <c r="DH162" s="127"/>
      <c r="DI162" s="128"/>
      <c r="DJ162" s="127"/>
      <c r="DK162" s="127"/>
      <c r="DL162" s="128"/>
      <c r="DM162" s="127"/>
      <c r="DN162" s="127"/>
      <c r="DO162" s="128"/>
      <c r="DP162" s="127"/>
      <c r="DQ162" s="127"/>
      <c r="DR162" s="127"/>
      <c r="DS162" s="127"/>
      <c r="DT162" s="127"/>
      <c r="DU162" s="127"/>
      <c r="DV162" s="127"/>
      <c r="DW162" s="127"/>
      <c r="DX162" s="127"/>
      <c r="DY162" s="127"/>
      <c r="DZ162" s="127"/>
      <c r="EA162" s="127"/>
      <c r="EB162" s="127"/>
      <c r="EC162" s="127"/>
      <c r="ED162" s="127"/>
      <c r="EE162" s="127"/>
      <c r="EF162" s="127"/>
      <c r="EG162" s="127"/>
      <c r="EH162" s="127"/>
      <c r="EI162" s="127"/>
      <c r="EJ162" s="127"/>
      <c r="EK162" s="127"/>
      <c r="EL162" s="127"/>
      <c r="EM162" s="127"/>
      <c r="EN162" s="127"/>
      <c r="EO162" s="127"/>
      <c r="EP162" s="127"/>
      <c r="EQ162" s="127"/>
    </row>
    <row r="163" spans="1:147" s="39" customFormat="1">
      <c r="A163" s="459"/>
      <c r="B163" s="123"/>
      <c r="C163" s="123"/>
      <c r="D163" s="124"/>
      <c r="E163" s="123"/>
      <c r="F163" s="123"/>
      <c r="G163" s="123"/>
      <c r="H163" s="123"/>
      <c r="I163" s="123"/>
      <c r="J163" s="123"/>
      <c r="K163" s="125"/>
      <c r="L163" s="123"/>
      <c r="M163" s="123"/>
      <c r="N163" s="125"/>
      <c r="O163" s="123"/>
      <c r="P163" s="123"/>
      <c r="Q163" s="123"/>
      <c r="R163" s="125"/>
      <c r="S163" s="123"/>
      <c r="T163" s="125"/>
      <c r="U163" s="123"/>
      <c r="V163" s="123"/>
      <c r="W163" s="125"/>
      <c r="X163" s="126"/>
      <c r="Y163" s="126"/>
      <c r="Z163" s="126"/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3"/>
      <c r="BI163" s="123"/>
      <c r="BJ163" s="123"/>
      <c r="BK163" s="125"/>
      <c r="BL163" s="123"/>
      <c r="BM163" s="125"/>
      <c r="BN163" s="123"/>
      <c r="BO163" s="123"/>
      <c r="BP163" s="123"/>
      <c r="BQ163" s="125"/>
      <c r="BR163" s="123"/>
      <c r="BS163" s="125"/>
      <c r="BT163" s="123"/>
      <c r="BU163" s="125"/>
      <c r="BV163" s="123"/>
      <c r="BW163" s="123"/>
      <c r="BX163" s="125"/>
      <c r="BY163" s="123"/>
      <c r="BZ163" s="123"/>
      <c r="CA163" s="125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7"/>
      <c r="CW163" s="127"/>
      <c r="CX163" s="127"/>
      <c r="CY163" s="128"/>
      <c r="CZ163" s="127"/>
      <c r="DA163" s="128"/>
      <c r="DB163" s="127"/>
      <c r="DC163" s="127"/>
      <c r="DD163" s="127"/>
      <c r="DE163" s="128"/>
      <c r="DF163" s="127"/>
      <c r="DG163" s="128"/>
      <c r="DH163" s="127"/>
      <c r="DI163" s="128"/>
      <c r="DJ163" s="127"/>
      <c r="DK163" s="127"/>
      <c r="DL163" s="128"/>
      <c r="DM163" s="127"/>
      <c r="DN163" s="127"/>
      <c r="DO163" s="128"/>
      <c r="DP163" s="127"/>
      <c r="DQ163" s="127"/>
      <c r="DR163" s="127"/>
      <c r="DS163" s="127"/>
      <c r="DT163" s="127"/>
      <c r="DU163" s="127"/>
      <c r="DV163" s="127"/>
      <c r="DW163" s="127"/>
      <c r="DX163" s="127"/>
      <c r="DY163" s="127"/>
      <c r="DZ163" s="127"/>
      <c r="EA163" s="127"/>
      <c r="EB163" s="127"/>
      <c r="EC163" s="127"/>
      <c r="ED163" s="127"/>
      <c r="EE163" s="127"/>
      <c r="EF163" s="127"/>
      <c r="EG163" s="127"/>
      <c r="EH163" s="127"/>
      <c r="EI163" s="127"/>
      <c r="EJ163" s="127"/>
      <c r="EK163" s="127"/>
      <c r="EL163" s="127"/>
      <c r="EM163" s="127"/>
      <c r="EN163" s="127"/>
      <c r="EO163" s="127"/>
      <c r="EP163" s="127"/>
      <c r="EQ163" s="127"/>
    </row>
    <row r="164" spans="1:147" s="39" customFormat="1">
      <c r="A164" s="459"/>
      <c r="B164" s="123"/>
      <c r="C164" s="123"/>
      <c r="D164" s="124"/>
      <c r="E164" s="123"/>
      <c r="F164" s="123"/>
      <c r="G164" s="123"/>
      <c r="H164" s="123"/>
      <c r="I164" s="123"/>
      <c r="J164" s="123"/>
      <c r="K164" s="125"/>
      <c r="L164" s="123"/>
      <c r="M164" s="123"/>
      <c r="N164" s="125"/>
      <c r="O164" s="123"/>
      <c r="P164" s="123"/>
      <c r="Q164" s="123"/>
      <c r="R164" s="125"/>
      <c r="S164" s="123"/>
      <c r="T164" s="125"/>
      <c r="U164" s="123"/>
      <c r="V164" s="123"/>
      <c r="W164" s="125"/>
      <c r="X164" s="126"/>
      <c r="Y164" s="126"/>
      <c r="Z164" s="126"/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3"/>
      <c r="BI164" s="123"/>
      <c r="BJ164" s="123"/>
      <c r="BK164" s="125"/>
      <c r="BL164" s="123"/>
      <c r="BM164" s="125"/>
      <c r="BN164" s="123"/>
      <c r="BO164" s="123"/>
      <c r="BP164" s="123"/>
      <c r="BQ164" s="125"/>
      <c r="BR164" s="123"/>
      <c r="BS164" s="125"/>
      <c r="BT164" s="123"/>
      <c r="BU164" s="125"/>
      <c r="BV164" s="123"/>
      <c r="BW164" s="123"/>
      <c r="BX164" s="125"/>
      <c r="BY164" s="123"/>
      <c r="BZ164" s="123"/>
      <c r="CA164" s="125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7"/>
      <c r="CW164" s="127"/>
      <c r="CX164" s="127"/>
      <c r="CY164" s="128"/>
      <c r="CZ164" s="127"/>
      <c r="DA164" s="128"/>
      <c r="DB164" s="127"/>
      <c r="DC164" s="127"/>
      <c r="DD164" s="127"/>
      <c r="DE164" s="128"/>
      <c r="DF164" s="127"/>
      <c r="DG164" s="128"/>
      <c r="DH164" s="127"/>
      <c r="DI164" s="128"/>
      <c r="DJ164" s="127"/>
      <c r="DK164" s="127"/>
      <c r="DL164" s="128"/>
      <c r="DM164" s="127"/>
      <c r="DN164" s="127"/>
      <c r="DO164" s="128"/>
      <c r="DP164" s="127"/>
      <c r="DQ164" s="127"/>
      <c r="DR164" s="127"/>
      <c r="DS164" s="127"/>
      <c r="DT164" s="127"/>
      <c r="DU164" s="127"/>
      <c r="DV164" s="127"/>
      <c r="DW164" s="127"/>
      <c r="DX164" s="127"/>
      <c r="DY164" s="127"/>
      <c r="DZ164" s="127"/>
      <c r="EA164" s="127"/>
      <c r="EB164" s="127"/>
      <c r="EC164" s="127"/>
      <c r="ED164" s="127"/>
      <c r="EE164" s="127"/>
      <c r="EF164" s="127"/>
      <c r="EG164" s="127"/>
      <c r="EH164" s="127"/>
      <c r="EI164" s="127"/>
      <c r="EJ164" s="127"/>
      <c r="EK164" s="127"/>
      <c r="EL164" s="127"/>
      <c r="EM164" s="127"/>
      <c r="EN164" s="127"/>
      <c r="EO164" s="127"/>
      <c r="EP164" s="127"/>
      <c r="EQ164" s="127"/>
    </row>
    <row r="165" spans="1:147" s="39" customFormat="1">
      <c r="A165" s="459"/>
      <c r="B165" s="123"/>
      <c r="C165" s="123"/>
      <c r="D165" s="124"/>
      <c r="E165" s="123"/>
      <c r="F165" s="123"/>
      <c r="G165" s="123"/>
      <c r="H165" s="123"/>
      <c r="I165" s="123"/>
      <c r="J165" s="123"/>
      <c r="K165" s="125"/>
      <c r="L165" s="123"/>
      <c r="M165" s="123"/>
      <c r="N165" s="125"/>
      <c r="O165" s="123"/>
      <c r="P165" s="123"/>
      <c r="Q165" s="123"/>
      <c r="R165" s="125"/>
      <c r="S165" s="123"/>
      <c r="T165" s="125"/>
      <c r="U165" s="123"/>
      <c r="V165" s="123"/>
      <c r="W165" s="125"/>
      <c r="X165" s="126"/>
      <c r="Y165" s="126"/>
      <c r="Z165" s="126"/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3"/>
      <c r="BI165" s="123"/>
      <c r="BJ165" s="123"/>
      <c r="BK165" s="125"/>
      <c r="BL165" s="123"/>
      <c r="BM165" s="125"/>
      <c r="BN165" s="123"/>
      <c r="BO165" s="123"/>
      <c r="BP165" s="123"/>
      <c r="BQ165" s="125"/>
      <c r="BR165" s="123"/>
      <c r="BS165" s="125"/>
      <c r="BT165" s="123"/>
      <c r="BU165" s="125"/>
      <c r="BV165" s="123"/>
      <c r="BW165" s="123"/>
      <c r="BX165" s="125"/>
      <c r="BY165" s="123"/>
      <c r="BZ165" s="123"/>
      <c r="CA165" s="125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7"/>
      <c r="CW165" s="127"/>
      <c r="CX165" s="127"/>
      <c r="CY165" s="128"/>
      <c r="CZ165" s="127"/>
      <c r="DA165" s="128"/>
      <c r="DB165" s="127"/>
      <c r="DC165" s="127"/>
      <c r="DD165" s="127"/>
      <c r="DE165" s="128"/>
      <c r="DF165" s="127"/>
      <c r="DG165" s="128"/>
      <c r="DH165" s="127"/>
      <c r="DI165" s="128"/>
      <c r="DJ165" s="127"/>
      <c r="DK165" s="127"/>
      <c r="DL165" s="128"/>
      <c r="DM165" s="127"/>
      <c r="DN165" s="127"/>
      <c r="DO165" s="128"/>
      <c r="DP165" s="127"/>
      <c r="DQ165" s="127"/>
      <c r="DR165" s="127"/>
      <c r="DS165" s="127"/>
      <c r="DT165" s="127"/>
      <c r="DU165" s="127"/>
      <c r="DV165" s="127"/>
      <c r="DW165" s="127"/>
      <c r="DX165" s="127"/>
      <c r="DY165" s="127"/>
      <c r="DZ165" s="127"/>
      <c r="EA165" s="127"/>
      <c r="EB165" s="127"/>
      <c r="EC165" s="127"/>
      <c r="ED165" s="127"/>
      <c r="EE165" s="127"/>
      <c r="EF165" s="127"/>
      <c r="EG165" s="127"/>
      <c r="EH165" s="127"/>
      <c r="EI165" s="127"/>
      <c r="EJ165" s="127"/>
      <c r="EK165" s="127"/>
      <c r="EL165" s="127"/>
      <c r="EM165" s="127"/>
      <c r="EN165" s="127"/>
      <c r="EO165" s="127"/>
      <c r="EP165" s="127"/>
      <c r="EQ165" s="127"/>
    </row>
    <row r="166" spans="1:147" s="39" customFormat="1">
      <c r="A166" s="459"/>
      <c r="B166" s="123"/>
      <c r="C166" s="123"/>
      <c r="D166" s="124"/>
      <c r="E166" s="123"/>
      <c r="F166" s="123"/>
      <c r="G166" s="123"/>
      <c r="H166" s="123"/>
      <c r="I166" s="123"/>
      <c r="J166" s="123"/>
      <c r="K166" s="125"/>
      <c r="L166" s="123"/>
      <c r="M166" s="123"/>
      <c r="N166" s="125"/>
      <c r="O166" s="123"/>
      <c r="P166" s="123"/>
      <c r="Q166" s="123"/>
      <c r="R166" s="125"/>
      <c r="S166" s="123"/>
      <c r="T166" s="125"/>
      <c r="U166" s="123"/>
      <c r="V166" s="123"/>
      <c r="W166" s="125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3"/>
      <c r="BI166" s="123"/>
      <c r="BJ166" s="123"/>
      <c r="BK166" s="125"/>
      <c r="BL166" s="123"/>
      <c r="BM166" s="125"/>
      <c r="BN166" s="123"/>
      <c r="BO166" s="123"/>
      <c r="BP166" s="123"/>
      <c r="BQ166" s="125"/>
      <c r="BR166" s="123"/>
      <c r="BS166" s="125"/>
      <c r="BT166" s="123"/>
      <c r="BU166" s="125"/>
      <c r="BV166" s="123"/>
      <c r="BW166" s="123"/>
      <c r="BX166" s="125"/>
      <c r="BY166" s="123"/>
      <c r="BZ166" s="123"/>
      <c r="CA166" s="125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7"/>
      <c r="CW166" s="127"/>
      <c r="CX166" s="127"/>
      <c r="CY166" s="128"/>
      <c r="CZ166" s="127"/>
      <c r="DA166" s="128"/>
      <c r="DB166" s="127"/>
      <c r="DC166" s="127"/>
      <c r="DD166" s="127"/>
      <c r="DE166" s="128"/>
      <c r="DF166" s="127"/>
      <c r="DG166" s="128"/>
      <c r="DH166" s="127"/>
      <c r="DI166" s="128"/>
      <c r="DJ166" s="127"/>
      <c r="DK166" s="127"/>
      <c r="DL166" s="128"/>
      <c r="DM166" s="127"/>
      <c r="DN166" s="127"/>
      <c r="DO166" s="128"/>
      <c r="DP166" s="127"/>
      <c r="DQ166" s="127"/>
      <c r="DR166" s="127"/>
      <c r="DS166" s="127"/>
      <c r="DT166" s="127"/>
      <c r="DU166" s="127"/>
      <c r="DV166" s="127"/>
      <c r="DW166" s="127"/>
      <c r="DX166" s="127"/>
      <c r="DY166" s="127"/>
      <c r="DZ166" s="127"/>
      <c r="EA166" s="127"/>
      <c r="EB166" s="127"/>
      <c r="EC166" s="127"/>
      <c r="ED166" s="127"/>
      <c r="EE166" s="127"/>
      <c r="EF166" s="127"/>
      <c r="EG166" s="127"/>
      <c r="EH166" s="127"/>
      <c r="EI166" s="127"/>
      <c r="EJ166" s="127"/>
      <c r="EK166" s="127"/>
      <c r="EL166" s="127"/>
      <c r="EM166" s="127"/>
      <c r="EN166" s="127"/>
      <c r="EO166" s="127"/>
      <c r="EP166" s="127"/>
      <c r="EQ166" s="127"/>
    </row>
    <row r="167" spans="1:147" s="39" customFormat="1">
      <c r="A167" s="459"/>
      <c r="B167" s="123"/>
      <c r="C167" s="123"/>
      <c r="D167" s="124"/>
      <c r="E167" s="123"/>
      <c r="F167" s="123"/>
      <c r="G167" s="123"/>
      <c r="H167" s="123"/>
      <c r="I167" s="123"/>
      <c r="J167" s="123"/>
      <c r="K167" s="125"/>
      <c r="L167" s="123"/>
      <c r="M167" s="123"/>
      <c r="N167" s="125"/>
      <c r="O167" s="123"/>
      <c r="P167" s="123"/>
      <c r="Q167" s="123"/>
      <c r="R167" s="125"/>
      <c r="S167" s="123"/>
      <c r="T167" s="125"/>
      <c r="U167" s="123"/>
      <c r="V167" s="123"/>
      <c r="W167" s="125"/>
      <c r="X167" s="126"/>
      <c r="Y167" s="126"/>
      <c r="Z167" s="126"/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3"/>
      <c r="BI167" s="123"/>
      <c r="BJ167" s="123"/>
      <c r="BK167" s="125"/>
      <c r="BL167" s="123"/>
      <c r="BM167" s="125"/>
      <c r="BN167" s="123"/>
      <c r="BO167" s="123"/>
      <c r="BP167" s="123"/>
      <c r="BQ167" s="125"/>
      <c r="BR167" s="123"/>
      <c r="BS167" s="125"/>
      <c r="BT167" s="123"/>
      <c r="BU167" s="125"/>
      <c r="BV167" s="123"/>
      <c r="BW167" s="123"/>
      <c r="BX167" s="125"/>
      <c r="BY167" s="123"/>
      <c r="BZ167" s="123"/>
      <c r="CA167" s="125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7"/>
      <c r="CW167" s="127"/>
      <c r="CX167" s="127"/>
      <c r="CY167" s="128"/>
      <c r="CZ167" s="127"/>
      <c r="DA167" s="128"/>
      <c r="DB167" s="127"/>
      <c r="DC167" s="127"/>
      <c r="DD167" s="127"/>
      <c r="DE167" s="128"/>
      <c r="DF167" s="127"/>
      <c r="DG167" s="128"/>
      <c r="DH167" s="127"/>
      <c r="DI167" s="128"/>
      <c r="DJ167" s="127"/>
      <c r="DK167" s="127"/>
      <c r="DL167" s="128"/>
      <c r="DM167" s="127"/>
      <c r="DN167" s="127"/>
      <c r="DO167" s="128"/>
      <c r="DP167" s="127"/>
      <c r="DQ167" s="127"/>
      <c r="DR167" s="127"/>
      <c r="DS167" s="127"/>
      <c r="DT167" s="127"/>
      <c r="DU167" s="127"/>
      <c r="DV167" s="127"/>
      <c r="DW167" s="127"/>
      <c r="DX167" s="127"/>
      <c r="DY167" s="127"/>
      <c r="DZ167" s="127"/>
      <c r="EA167" s="127"/>
      <c r="EB167" s="127"/>
      <c r="EC167" s="127"/>
      <c r="ED167" s="127"/>
      <c r="EE167" s="127"/>
      <c r="EF167" s="127"/>
      <c r="EG167" s="127"/>
      <c r="EH167" s="127"/>
      <c r="EI167" s="127"/>
      <c r="EJ167" s="127"/>
      <c r="EK167" s="127"/>
      <c r="EL167" s="127"/>
      <c r="EM167" s="127"/>
      <c r="EN167" s="127"/>
      <c r="EO167" s="127"/>
      <c r="EP167" s="127"/>
      <c r="EQ167" s="127"/>
    </row>
    <row r="168" spans="1:147" s="39" customFormat="1">
      <c r="A168" s="459"/>
      <c r="B168" s="123"/>
      <c r="C168" s="123"/>
      <c r="D168" s="124"/>
      <c r="E168" s="123"/>
      <c r="F168" s="123"/>
      <c r="G168" s="123"/>
      <c r="H168" s="123"/>
      <c r="I168" s="123"/>
      <c r="J168" s="123"/>
      <c r="K168" s="125"/>
      <c r="L168" s="123"/>
      <c r="M168" s="123"/>
      <c r="N168" s="125"/>
      <c r="O168" s="123"/>
      <c r="P168" s="123"/>
      <c r="Q168" s="123"/>
      <c r="R168" s="125"/>
      <c r="S168" s="123"/>
      <c r="T168" s="125"/>
      <c r="U168" s="123"/>
      <c r="V168" s="123"/>
      <c r="W168" s="125"/>
      <c r="X168" s="126"/>
      <c r="Y168" s="126"/>
      <c r="Z168" s="126"/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3"/>
      <c r="BI168" s="123"/>
      <c r="BJ168" s="123"/>
      <c r="BK168" s="125"/>
      <c r="BL168" s="123"/>
      <c r="BM168" s="125"/>
      <c r="BN168" s="123"/>
      <c r="BO168" s="123"/>
      <c r="BP168" s="123"/>
      <c r="BQ168" s="125"/>
      <c r="BR168" s="123"/>
      <c r="BS168" s="125"/>
      <c r="BT168" s="123"/>
      <c r="BU168" s="125"/>
      <c r="BV168" s="123"/>
      <c r="BW168" s="123"/>
      <c r="BX168" s="125"/>
      <c r="BY168" s="123"/>
      <c r="BZ168" s="123"/>
      <c r="CA168" s="125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7"/>
      <c r="CW168" s="127"/>
      <c r="CX168" s="127"/>
      <c r="CY168" s="128"/>
      <c r="CZ168" s="127"/>
      <c r="DA168" s="128"/>
      <c r="DB168" s="127"/>
      <c r="DC168" s="127"/>
      <c r="DD168" s="127"/>
      <c r="DE168" s="128"/>
      <c r="DF168" s="127"/>
      <c r="DG168" s="128"/>
      <c r="DH168" s="127"/>
      <c r="DI168" s="128"/>
      <c r="DJ168" s="127"/>
      <c r="DK168" s="127"/>
      <c r="DL168" s="128"/>
      <c r="DM168" s="127"/>
      <c r="DN168" s="127"/>
      <c r="DO168" s="128"/>
      <c r="DP168" s="127"/>
      <c r="DQ168" s="127"/>
      <c r="DR168" s="127"/>
      <c r="DS168" s="127"/>
      <c r="DT168" s="127"/>
      <c r="DU168" s="127"/>
      <c r="DV168" s="127"/>
      <c r="DW168" s="127"/>
      <c r="DX168" s="127"/>
      <c r="DY168" s="127"/>
      <c r="DZ168" s="127"/>
      <c r="EA168" s="127"/>
      <c r="EB168" s="127"/>
      <c r="EC168" s="127"/>
      <c r="ED168" s="127"/>
      <c r="EE168" s="127"/>
      <c r="EF168" s="127"/>
      <c r="EG168" s="127"/>
      <c r="EH168" s="127"/>
      <c r="EI168" s="127"/>
      <c r="EJ168" s="127"/>
      <c r="EK168" s="127"/>
      <c r="EL168" s="127"/>
      <c r="EM168" s="127"/>
      <c r="EN168" s="127"/>
      <c r="EO168" s="127"/>
      <c r="EP168" s="127"/>
      <c r="EQ168" s="127"/>
    </row>
    <row r="169" spans="1:147" s="39" customFormat="1">
      <c r="A169" s="459"/>
      <c r="B169" s="123"/>
      <c r="C169" s="123"/>
      <c r="D169" s="124"/>
      <c r="E169" s="123"/>
      <c r="F169" s="123"/>
      <c r="G169" s="123"/>
      <c r="H169" s="123"/>
      <c r="I169" s="123"/>
      <c r="J169" s="123"/>
      <c r="K169" s="125"/>
      <c r="L169" s="123"/>
      <c r="M169" s="123"/>
      <c r="N169" s="125"/>
      <c r="O169" s="123"/>
      <c r="P169" s="123"/>
      <c r="Q169" s="123"/>
      <c r="R169" s="125"/>
      <c r="S169" s="123"/>
      <c r="T169" s="125"/>
      <c r="U169" s="123"/>
      <c r="V169" s="123"/>
      <c r="W169" s="125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3"/>
      <c r="BI169" s="123"/>
      <c r="BJ169" s="123"/>
      <c r="BK169" s="125"/>
      <c r="BL169" s="123"/>
      <c r="BM169" s="125"/>
      <c r="BN169" s="123"/>
      <c r="BO169" s="123"/>
      <c r="BP169" s="123"/>
      <c r="BQ169" s="125"/>
      <c r="BR169" s="123"/>
      <c r="BS169" s="125"/>
      <c r="BT169" s="123"/>
      <c r="BU169" s="125"/>
      <c r="BV169" s="123"/>
      <c r="BW169" s="123"/>
      <c r="BX169" s="125"/>
      <c r="BY169" s="123"/>
      <c r="BZ169" s="123"/>
      <c r="CA169" s="125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7"/>
      <c r="CW169" s="127"/>
      <c r="CX169" s="127"/>
      <c r="CY169" s="128"/>
      <c r="CZ169" s="127"/>
      <c r="DA169" s="128"/>
      <c r="DB169" s="127"/>
      <c r="DC169" s="127"/>
      <c r="DD169" s="127"/>
      <c r="DE169" s="128"/>
      <c r="DF169" s="127"/>
      <c r="DG169" s="128"/>
      <c r="DH169" s="127"/>
      <c r="DI169" s="128"/>
      <c r="DJ169" s="127"/>
      <c r="DK169" s="127"/>
      <c r="DL169" s="128"/>
      <c r="DM169" s="127"/>
      <c r="DN169" s="127"/>
      <c r="DO169" s="128"/>
      <c r="DP169" s="127"/>
      <c r="DQ169" s="127"/>
      <c r="DR169" s="127"/>
      <c r="DS169" s="127"/>
      <c r="DT169" s="127"/>
      <c r="DU169" s="127"/>
      <c r="DV169" s="127"/>
      <c r="DW169" s="127"/>
      <c r="DX169" s="127"/>
      <c r="DY169" s="127"/>
      <c r="DZ169" s="127"/>
      <c r="EA169" s="127"/>
      <c r="EB169" s="127"/>
      <c r="EC169" s="127"/>
      <c r="ED169" s="127"/>
      <c r="EE169" s="127"/>
      <c r="EF169" s="127"/>
      <c r="EG169" s="127"/>
      <c r="EH169" s="127"/>
      <c r="EI169" s="127"/>
      <c r="EJ169" s="127"/>
      <c r="EK169" s="127"/>
      <c r="EL169" s="127"/>
      <c r="EM169" s="127"/>
      <c r="EN169" s="127"/>
      <c r="EO169" s="127"/>
      <c r="EP169" s="127"/>
      <c r="EQ169" s="127"/>
    </row>
    <row r="170" spans="1:147" s="39" customFormat="1">
      <c r="A170" s="459"/>
      <c r="B170" s="123"/>
      <c r="C170" s="123"/>
      <c r="D170" s="124"/>
      <c r="E170" s="123"/>
      <c r="F170" s="123"/>
      <c r="G170" s="123"/>
      <c r="H170" s="123"/>
      <c r="I170" s="123"/>
      <c r="J170" s="123"/>
      <c r="K170" s="125"/>
      <c r="L170" s="123"/>
      <c r="M170" s="123"/>
      <c r="N170" s="125"/>
      <c r="O170" s="123"/>
      <c r="P170" s="123"/>
      <c r="Q170" s="123"/>
      <c r="R170" s="125"/>
      <c r="S170" s="123"/>
      <c r="T170" s="125"/>
      <c r="U170" s="123"/>
      <c r="V170" s="123"/>
      <c r="W170" s="125"/>
      <c r="X170" s="126"/>
      <c r="Y170" s="126"/>
      <c r="Z170" s="126"/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3"/>
      <c r="BI170" s="123"/>
      <c r="BJ170" s="123"/>
      <c r="BK170" s="125"/>
      <c r="BL170" s="123"/>
      <c r="BM170" s="125"/>
      <c r="BN170" s="123"/>
      <c r="BO170" s="123"/>
      <c r="BP170" s="123"/>
      <c r="BQ170" s="125"/>
      <c r="BR170" s="123"/>
      <c r="BS170" s="125"/>
      <c r="BT170" s="123"/>
      <c r="BU170" s="125"/>
      <c r="BV170" s="123"/>
      <c r="BW170" s="123"/>
      <c r="BX170" s="125"/>
      <c r="BY170" s="123"/>
      <c r="BZ170" s="123"/>
      <c r="CA170" s="125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7"/>
      <c r="CW170" s="127"/>
      <c r="CX170" s="127"/>
      <c r="CY170" s="128"/>
      <c r="CZ170" s="127"/>
      <c r="DA170" s="128"/>
      <c r="DB170" s="127"/>
      <c r="DC170" s="127"/>
      <c r="DD170" s="127"/>
      <c r="DE170" s="128"/>
      <c r="DF170" s="127"/>
      <c r="DG170" s="128"/>
      <c r="DH170" s="127"/>
      <c r="DI170" s="128"/>
      <c r="DJ170" s="127"/>
      <c r="DK170" s="127"/>
      <c r="DL170" s="128"/>
      <c r="DM170" s="127"/>
      <c r="DN170" s="127"/>
      <c r="DO170" s="128"/>
      <c r="DP170" s="127"/>
      <c r="DQ170" s="127"/>
      <c r="DR170" s="127"/>
      <c r="DS170" s="127"/>
      <c r="DT170" s="127"/>
      <c r="DU170" s="127"/>
      <c r="DV170" s="127"/>
      <c r="DW170" s="127"/>
      <c r="DX170" s="127"/>
      <c r="DY170" s="127"/>
      <c r="DZ170" s="127"/>
      <c r="EA170" s="127"/>
      <c r="EB170" s="127"/>
      <c r="EC170" s="127"/>
      <c r="ED170" s="127"/>
      <c r="EE170" s="127"/>
      <c r="EF170" s="127"/>
      <c r="EG170" s="127"/>
      <c r="EH170" s="127"/>
      <c r="EI170" s="127"/>
      <c r="EJ170" s="127"/>
      <c r="EK170" s="127"/>
      <c r="EL170" s="127"/>
      <c r="EM170" s="127"/>
      <c r="EN170" s="127"/>
      <c r="EO170" s="127"/>
      <c r="EP170" s="127"/>
      <c r="EQ170" s="127"/>
    </row>
    <row r="171" spans="1:147" s="39" customFormat="1">
      <c r="A171" s="459"/>
      <c r="B171" s="123"/>
      <c r="C171" s="123"/>
      <c r="D171" s="124"/>
      <c r="E171" s="123"/>
      <c r="F171" s="123"/>
      <c r="G171" s="123"/>
      <c r="H171" s="123"/>
      <c r="I171" s="123"/>
      <c r="J171" s="123"/>
      <c r="K171" s="125"/>
      <c r="L171" s="123"/>
      <c r="M171" s="123"/>
      <c r="N171" s="125"/>
      <c r="O171" s="123"/>
      <c r="P171" s="123"/>
      <c r="Q171" s="123"/>
      <c r="R171" s="125"/>
      <c r="S171" s="123"/>
      <c r="T171" s="125"/>
      <c r="U171" s="123"/>
      <c r="V171" s="123"/>
      <c r="W171" s="125"/>
      <c r="X171" s="126"/>
      <c r="Y171" s="126"/>
      <c r="Z171" s="126"/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3"/>
      <c r="BI171" s="123"/>
      <c r="BJ171" s="123"/>
      <c r="BK171" s="125"/>
      <c r="BL171" s="123"/>
      <c r="BM171" s="125"/>
      <c r="BN171" s="123"/>
      <c r="BO171" s="123"/>
      <c r="BP171" s="123"/>
      <c r="BQ171" s="125"/>
      <c r="BR171" s="123"/>
      <c r="BS171" s="125"/>
      <c r="BT171" s="123"/>
      <c r="BU171" s="125"/>
      <c r="BV171" s="123"/>
      <c r="BW171" s="123"/>
      <c r="BX171" s="125"/>
      <c r="BY171" s="123"/>
      <c r="BZ171" s="123"/>
      <c r="CA171" s="125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7"/>
      <c r="CW171" s="127"/>
      <c r="CX171" s="127"/>
      <c r="CY171" s="128"/>
      <c r="CZ171" s="127"/>
      <c r="DA171" s="128"/>
      <c r="DB171" s="127"/>
      <c r="DC171" s="127"/>
      <c r="DD171" s="127"/>
      <c r="DE171" s="128"/>
      <c r="DF171" s="127"/>
      <c r="DG171" s="128"/>
      <c r="DH171" s="127"/>
      <c r="DI171" s="128"/>
      <c r="DJ171" s="127"/>
      <c r="DK171" s="127"/>
      <c r="DL171" s="128"/>
      <c r="DM171" s="127"/>
      <c r="DN171" s="127"/>
      <c r="DO171" s="128"/>
      <c r="DP171" s="127"/>
      <c r="DQ171" s="127"/>
      <c r="DR171" s="127"/>
      <c r="DS171" s="127"/>
      <c r="DT171" s="127"/>
      <c r="DU171" s="127"/>
      <c r="DV171" s="127"/>
      <c r="DW171" s="127"/>
      <c r="DX171" s="127"/>
      <c r="DY171" s="127"/>
      <c r="DZ171" s="127"/>
      <c r="EA171" s="127"/>
      <c r="EB171" s="127"/>
      <c r="EC171" s="127"/>
      <c r="ED171" s="127"/>
      <c r="EE171" s="127"/>
      <c r="EF171" s="127"/>
      <c r="EG171" s="127"/>
      <c r="EH171" s="127"/>
      <c r="EI171" s="127"/>
      <c r="EJ171" s="127"/>
      <c r="EK171" s="127"/>
      <c r="EL171" s="127"/>
      <c r="EM171" s="127"/>
      <c r="EN171" s="127"/>
      <c r="EO171" s="127"/>
      <c r="EP171" s="127"/>
      <c r="EQ171" s="127"/>
    </row>
    <row r="172" spans="1:147" s="39" customFormat="1">
      <c r="A172" s="459"/>
      <c r="B172" s="123"/>
      <c r="C172" s="123"/>
      <c r="D172" s="124"/>
      <c r="E172" s="123"/>
      <c r="F172" s="123"/>
      <c r="G172" s="123"/>
      <c r="H172" s="123"/>
      <c r="I172" s="123"/>
      <c r="J172" s="123"/>
      <c r="K172" s="125"/>
      <c r="L172" s="123"/>
      <c r="M172" s="123"/>
      <c r="N172" s="125"/>
      <c r="O172" s="123"/>
      <c r="P172" s="123"/>
      <c r="Q172" s="123"/>
      <c r="R172" s="125"/>
      <c r="S172" s="123"/>
      <c r="T172" s="125"/>
      <c r="U172" s="123"/>
      <c r="V172" s="123"/>
      <c r="W172" s="125"/>
      <c r="X172" s="126"/>
      <c r="Y172" s="126"/>
      <c r="Z172" s="126"/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3"/>
      <c r="BI172" s="123"/>
      <c r="BJ172" s="123"/>
      <c r="BK172" s="125"/>
      <c r="BL172" s="123"/>
      <c r="BM172" s="125"/>
      <c r="BN172" s="123"/>
      <c r="BO172" s="123"/>
      <c r="BP172" s="123"/>
      <c r="BQ172" s="125"/>
      <c r="BR172" s="123"/>
      <c r="BS172" s="125"/>
      <c r="BT172" s="123"/>
      <c r="BU172" s="125"/>
      <c r="BV172" s="123"/>
      <c r="BW172" s="123"/>
      <c r="BX172" s="125"/>
      <c r="BY172" s="123"/>
      <c r="BZ172" s="123"/>
      <c r="CA172" s="125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7"/>
      <c r="CW172" s="127"/>
      <c r="CX172" s="127"/>
      <c r="CY172" s="128"/>
      <c r="CZ172" s="127"/>
      <c r="DA172" s="128"/>
      <c r="DB172" s="127"/>
      <c r="DC172" s="127"/>
      <c r="DD172" s="127"/>
      <c r="DE172" s="128"/>
      <c r="DF172" s="127"/>
      <c r="DG172" s="128"/>
      <c r="DH172" s="127"/>
      <c r="DI172" s="128"/>
      <c r="DJ172" s="127"/>
      <c r="DK172" s="127"/>
      <c r="DL172" s="128"/>
      <c r="DM172" s="127"/>
      <c r="DN172" s="127"/>
      <c r="DO172" s="128"/>
      <c r="DP172" s="127"/>
      <c r="DQ172" s="127"/>
      <c r="DR172" s="127"/>
      <c r="DS172" s="127"/>
      <c r="DT172" s="127"/>
      <c r="DU172" s="127"/>
      <c r="DV172" s="127"/>
      <c r="DW172" s="127"/>
      <c r="DX172" s="127"/>
      <c r="DY172" s="127"/>
      <c r="DZ172" s="127"/>
      <c r="EA172" s="127"/>
      <c r="EB172" s="127"/>
      <c r="EC172" s="127"/>
      <c r="ED172" s="127"/>
      <c r="EE172" s="127"/>
      <c r="EF172" s="127"/>
      <c r="EG172" s="127"/>
      <c r="EH172" s="127"/>
      <c r="EI172" s="127"/>
      <c r="EJ172" s="127"/>
      <c r="EK172" s="127"/>
      <c r="EL172" s="127"/>
      <c r="EM172" s="127"/>
      <c r="EN172" s="127"/>
      <c r="EO172" s="127"/>
      <c r="EP172" s="127"/>
      <c r="EQ172" s="127"/>
    </row>
    <row r="173" spans="1:147" s="39" customFormat="1">
      <c r="A173" s="459"/>
      <c r="B173" s="123"/>
      <c r="C173" s="123"/>
      <c r="D173" s="124"/>
      <c r="E173" s="123"/>
      <c r="F173" s="123"/>
      <c r="G173" s="123"/>
      <c r="H173" s="123"/>
      <c r="I173" s="123"/>
      <c r="J173" s="123"/>
      <c r="K173" s="125"/>
      <c r="L173" s="123"/>
      <c r="M173" s="123"/>
      <c r="N173" s="125"/>
      <c r="O173" s="123"/>
      <c r="P173" s="123"/>
      <c r="Q173" s="123"/>
      <c r="R173" s="125"/>
      <c r="S173" s="123"/>
      <c r="T173" s="125"/>
      <c r="U173" s="123"/>
      <c r="V173" s="123"/>
      <c r="W173" s="125"/>
      <c r="X173" s="126"/>
      <c r="Y173" s="126"/>
      <c r="Z173" s="126"/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3"/>
      <c r="BI173" s="123"/>
      <c r="BJ173" s="123"/>
      <c r="BK173" s="125"/>
      <c r="BL173" s="123"/>
      <c r="BM173" s="125"/>
      <c r="BN173" s="123"/>
      <c r="BO173" s="123"/>
      <c r="BP173" s="123"/>
      <c r="BQ173" s="125"/>
      <c r="BR173" s="123"/>
      <c r="BS173" s="125"/>
      <c r="BT173" s="123"/>
      <c r="BU173" s="125"/>
      <c r="BV173" s="123"/>
      <c r="BW173" s="123"/>
      <c r="BX173" s="125"/>
      <c r="BY173" s="123"/>
      <c r="BZ173" s="123"/>
      <c r="CA173" s="125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7"/>
      <c r="CW173" s="127"/>
      <c r="CX173" s="127"/>
      <c r="CY173" s="128"/>
      <c r="CZ173" s="127"/>
      <c r="DA173" s="128"/>
      <c r="DB173" s="127"/>
      <c r="DC173" s="127"/>
      <c r="DD173" s="127"/>
      <c r="DE173" s="128"/>
      <c r="DF173" s="127"/>
      <c r="DG173" s="128"/>
      <c r="DH173" s="127"/>
      <c r="DI173" s="128"/>
      <c r="DJ173" s="127"/>
      <c r="DK173" s="127"/>
      <c r="DL173" s="128"/>
      <c r="DM173" s="127"/>
      <c r="DN173" s="127"/>
      <c r="DO173" s="128"/>
      <c r="DP173" s="127"/>
      <c r="DQ173" s="127"/>
      <c r="DR173" s="127"/>
      <c r="DS173" s="127"/>
      <c r="DT173" s="127"/>
      <c r="DU173" s="127"/>
      <c r="DV173" s="127"/>
      <c r="DW173" s="127"/>
      <c r="DX173" s="127"/>
      <c r="DY173" s="127"/>
      <c r="DZ173" s="127"/>
      <c r="EA173" s="127"/>
      <c r="EB173" s="127"/>
      <c r="EC173" s="127"/>
      <c r="ED173" s="127"/>
      <c r="EE173" s="127"/>
      <c r="EF173" s="127"/>
      <c r="EG173" s="127"/>
      <c r="EH173" s="127"/>
      <c r="EI173" s="127"/>
      <c r="EJ173" s="127"/>
      <c r="EK173" s="127"/>
      <c r="EL173" s="127"/>
      <c r="EM173" s="127"/>
      <c r="EN173" s="127"/>
      <c r="EO173" s="127"/>
      <c r="EP173" s="127"/>
      <c r="EQ173" s="127"/>
    </row>
    <row r="174" spans="1:147" s="39" customFormat="1">
      <c r="A174" s="459"/>
      <c r="B174" s="36"/>
      <c r="C174" s="36"/>
      <c r="D174" s="48"/>
      <c r="E174" s="36"/>
      <c r="F174" s="36"/>
      <c r="G174" s="36"/>
      <c r="H174" s="36"/>
      <c r="I174" s="36"/>
      <c r="J174" s="36"/>
      <c r="K174" s="37"/>
      <c r="L174" s="36"/>
      <c r="M174" s="36"/>
      <c r="N174" s="37"/>
      <c r="O174" s="36"/>
      <c r="P174" s="36"/>
      <c r="Q174" s="36"/>
      <c r="R174" s="37"/>
      <c r="S174" s="36"/>
      <c r="T174" s="37"/>
      <c r="U174" s="36"/>
      <c r="V174" s="36"/>
      <c r="W174" s="37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  <c r="BG174" s="51"/>
      <c r="BH174" s="36"/>
      <c r="BI174" s="36"/>
      <c r="BJ174" s="36"/>
      <c r="BK174" s="37"/>
      <c r="BL174" s="36"/>
      <c r="BM174" s="37"/>
      <c r="BN174" s="36"/>
      <c r="BO174" s="36"/>
      <c r="BP174" s="36"/>
      <c r="BQ174" s="37"/>
      <c r="BR174" s="36"/>
      <c r="BS174" s="37"/>
      <c r="BT174" s="36"/>
      <c r="BU174" s="37"/>
      <c r="BV174" s="36"/>
      <c r="BW174" s="36"/>
      <c r="BX174" s="37"/>
      <c r="BY174" s="36"/>
      <c r="BZ174" s="36"/>
      <c r="CA174" s="37"/>
      <c r="CB174" s="51"/>
      <c r="CC174" s="51"/>
      <c r="CD174" s="51"/>
      <c r="CE174" s="51"/>
      <c r="CF174" s="51"/>
      <c r="CG174" s="51"/>
      <c r="CH174" s="51"/>
      <c r="CI174" s="51"/>
      <c r="CJ174" s="51"/>
      <c r="CK174" s="51"/>
      <c r="CL174" s="51"/>
      <c r="CM174" s="51"/>
      <c r="CN174" s="51"/>
      <c r="CO174" s="51"/>
      <c r="CP174" s="51"/>
      <c r="CQ174" s="51"/>
      <c r="CR174" s="51"/>
      <c r="CS174" s="51"/>
      <c r="CT174" s="51"/>
      <c r="CU174" s="51"/>
      <c r="CY174" s="40"/>
      <c r="DA174" s="40"/>
      <c r="DE174" s="40"/>
      <c r="DG174" s="40"/>
      <c r="DI174" s="40"/>
      <c r="DL174" s="40"/>
      <c r="DO174" s="40"/>
    </row>
    <row r="175" spans="1:147" s="39" customFormat="1">
      <c r="A175" s="459"/>
      <c r="B175" s="36"/>
      <c r="C175" s="36"/>
      <c r="D175" s="48"/>
      <c r="E175" s="36"/>
      <c r="F175" s="36"/>
      <c r="G175" s="36"/>
      <c r="H175" s="36"/>
      <c r="I175" s="36"/>
      <c r="J175" s="36"/>
      <c r="K175" s="37"/>
      <c r="L175" s="36"/>
      <c r="M175" s="36"/>
      <c r="N175" s="37"/>
      <c r="O175" s="36"/>
      <c r="P175" s="36"/>
      <c r="Q175" s="36"/>
      <c r="R175" s="37"/>
      <c r="S175" s="36"/>
      <c r="T175" s="37"/>
      <c r="U175" s="36"/>
      <c r="V175" s="36"/>
      <c r="W175" s="37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  <c r="BG175" s="51"/>
      <c r="BH175" s="36"/>
      <c r="BI175" s="36"/>
      <c r="BJ175" s="36"/>
      <c r="BK175" s="37"/>
      <c r="BL175" s="36"/>
      <c r="BM175" s="37"/>
      <c r="BN175" s="36"/>
      <c r="BO175" s="36"/>
      <c r="BP175" s="36"/>
      <c r="BQ175" s="37"/>
      <c r="BR175" s="36"/>
      <c r="BS175" s="37"/>
      <c r="BT175" s="36"/>
      <c r="BU175" s="37"/>
      <c r="BV175" s="36"/>
      <c r="BW175" s="36"/>
      <c r="BX175" s="37"/>
      <c r="BY175" s="36"/>
      <c r="BZ175" s="36"/>
      <c r="CA175" s="37"/>
      <c r="CB175" s="51"/>
      <c r="CC175" s="51"/>
      <c r="CD175" s="51"/>
      <c r="CE175" s="51"/>
      <c r="CF175" s="51"/>
      <c r="CG175" s="51"/>
      <c r="CH175" s="51"/>
      <c r="CI175" s="51"/>
      <c r="CJ175" s="51"/>
      <c r="CK175" s="51"/>
      <c r="CL175" s="51"/>
      <c r="CM175" s="51"/>
      <c r="CN175" s="51"/>
      <c r="CO175" s="51"/>
      <c r="CP175" s="51"/>
      <c r="CQ175" s="51"/>
      <c r="CR175" s="51"/>
      <c r="CS175" s="51"/>
      <c r="CT175" s="51"/>
      <c r="CU175" s="51"/>
      <c r="CY175" s="40"/>
      <c r="DA175" s="40"/>
      <c r="DE175" s="40"/>
      <c r="DG175" s="40"/>
      <c r="DI175" s="40"/>
      <c r="DL175" s="40"/>
      <c r="DO175" s="40"/>
    </row>
    <row r="176" spans="1:147" s="39" customFormat="1">
      <c r="A176" s="459"/>
      <c r="B176" s="36"/>
      <c r="C176" s="36"/>
      <c r="D176" s="48"/>
      <c r="E176" s="36"/>
      <c r="F176" s="36"/>
      <c r="G176" s="36"/>
      <c r="H176" s="36"/>
      <c r="I176" s="36"/>
      <c r="J176" s="36"/>
      <c r="K176" s="37"/>
      <c r="L176" s="36"/>
      <c r="M176" s="36"/>
      <c r="N176" s="37"/>
      <c r="O176" s="36"/>
      <c r="P176" s="36"/>
      <c r="Q176" s="36"/>
      <c r="R176" s="37"/>
      <c r="S176" s="36"/>
      <c r="T176" s="37"/>
      <c r="U176" s="36"/>
      <c r="V176" s="36"/>
      <c r="W176" s="37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  <c r="BG176" s="51"/>
      <c r="BH176" s="36"/>
      <c r="BI176" s="36"/>
      <c r="BJ176" s="36"/>
      <c r="BK176" s="37"/>
      <c r="BL176" s="36"/>
      <c r="BM176" s="37"/>
      <c r="BN176" s="36"/>
      <c r="BO176" s="36"/>
      <c r="BP176" s="36"/>
      <c r="BQ176" s="37"/>
      <c r="BR176" s="36"/>
      <c r="BS176" s="37"/>
      <c r="BT176" s="36"/>
      <c r="BU176" s="37"/>
      <c r="BV176" s="36"/>
      <c r="BW176" s="36"/>
      <c r="BX176" s="37"/>
      <c r="BY176" s="36"/>
      <c r="BZ176" s="36"/>
      <c r="CA176" s="37"/>
      <c r="CB176" s="51"/>
      <c r="CC176" s="51"/>
      <c r="CD176" s="51"/>
      <c r="CE176" s="51"/>
      <c r="CF176" s="51"/>
      <c r="CG176" s="51"/>
      <c r="CH176" s="51"/>
      <c r="CI176" s="51"/>
      <c r="CJ176" s="51"/>
      <c r="CK176" s="51"/>
      <c r="CL176" s="51"/>
      <c r="CM176" s="51"/>
      <c r="CN176" s="51"/>
      <c r="CO176" s="51"/>
      <c r="CP176" s="51"/>
      <c r="CQ176" s="51"/>
      <c r="CR176" s="51"/>
      <c r="CS176" s="51"/>
      <c r="CT176" s="51"/>
      <c r="CU176" s="51"/>
      <c r="CY176" s="40"/>
      <c r="DA176" s="40"/>
      <c r="DE176" s="40"/>
      <c r="DG176" s="40"/>
      <c r="DI176" s="40"/>
      <c r="DL176" s="40"/>
      <c r="DO176" s="40"/>
    </row>
    <row r="177" spans="1:119" s="39" customFormat="1">
      <c r="A177" s="459"/>
      <c r="B177" s="36"/>
      <c r="C177" s="36"/>
      <c r="D177" s="48"/>
      <c r="E177" s="36"/>
      <c r="F177" s="36"/>
      <c r="G177" s="36"/>
      <c r="H177" s="36"/>
      <c r="I177" s="36"/>
      <c r="J177" s="36"/>
      <c r="K177" s="37"/>
      <c r="L177" s="36"/>
      <c r="M177" s="36"/>
      <c r="N177" s="37"/>
      <c r="O177" s="36"/>
      <c r="P177" s="36"/>
      <c r="Q177" s="36"/>
      <c r="R177" s="37"/>
      <c r="S177" s="36"/>
      <c r="T177" s="37"/>
      <c r="U177" s="36"/>
      <c r="V177" s="36"/>
      <c r="W177" s="37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36"/>
      <c r="BI177" s="36"/>
      <c r="BJ177" s="36"/>
      <c r="BK177" s="37"/>
      <c r="BL177" s="36"/>
      <c r="BM177" s="37"/>
      <c r="BN177" s="36"/>
      <c r="BO177" s="36"/>
      <c r="BP177" s="36"/>
      <c r="BQ177" s="37"/>
      <c r="BR177" s="36"/>
      <c r="BS177" s="37"/>
      <c r="BT177" s="36"/>
      <c r="BU177" s="37"/>
      <c r="BV177" s="36"/>
      <c r="BW177" s="36"/>
      <c r="BX177" s="37"/>
      <c r="BY177" s="36"/>
      <c r="BZ177" s="36"/>
      <c r="CA177" s="37"/>
      <c r="CB177" s="51"/>
      <c r="CC177" s="51"/>
      <c r="CD177" s="51"/>
      <c r="CE177" s="51"/>
      <c r="CF177" s="51"/>
      <c r="CG177" s="51"/>
      <c r="CH177" s="51"/>
      <c r="CI177" s="51"/>
      <c r="CJ177" s="51"/>
      <c r="CK177" s="51"/>
      <c r="CL177" s="51"/>
      <c r="CM177" s="51"/>
      <c r="CN177" s="51"/>
      <c r="CO177" s="51"/>
      <c r="CP177" s="51"/>
      <c r="CQ177" s="51"/>
      <c r="CR177" s="51"/>
      <c r="CS177" s="51"/>
      <c r="CT177" s="51"/>
      <c r="CU177" s="51"/>
      <c r="CY177" s="40"/>
      <c r="DA177" s="40"/>
      <c r="DE177" s="40"/>
      <c r="DG177" s="40"/>
      <c r="DI177" s="40"/>
      <c r="DL177" s="40"/>
      <c r="DO177" s="40"/>
    </row>
    <row r="178" spans="1:119" s="39" customFormat="1">
      <c r="A178" s="459"/>
      <c r="B178" s="36"/>
      <c r="C178" s="36"/>
      <c r="D178" s="48"/>
      <c r="E178" s="36"/>
      <c r="F178" s="36"/>
      <c r="G178" s="36"/>
      <c r="H178" s="36"/>
      <c r="I178" s="36"/>
      <c r="J178" s="36"/>
      <c r="K178" s="37"/>
      <c r="L178" s="36"/>
      <c r="M178" s="36"/>
      <c r="N178" s="37"/>
      <c r="O178" s="36"/>
      <c r="P178" s="36"/>
      <c r="Q178" s="36"/>
      <c r="R178" s="37"/>
      <c r="S178" s="36"/>
      <c r="T178" s="37"/>
      <c r="U178" s="36"/>
      <c r="V178" s="36"/>
      <c r="W178" s="37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  <c r="BE178" s="51"/>
      <c r="BF178" s="51"/>
      <c r="BG178" s="51"/>
      <c r="BH178" s="36"/>
      <c r="BI178" s="36"/>
      <c r="BJ178" s="36"/>
      <c r="BK178" s="37"/>
      <c r="BL178" s="36"/>
      <c r="BM178" s="37"/>
      <c r="BN178" s="36"/>
      <c r="BO178" s="36"/>
      <c r="BP178" s="36"/>
      <c r="BQ178" s="37"/>
      <c r="BR178" s="36"/>
      <c r="BS178" s="37"/>
      <c r="BT178" s="36"/>
      <c r="BU178" s="37"/>
      <c r="BV178" s="36"/>
      <c r="BW178" s="36"/>
      <c r="BX178" s="37"/>
      <c r="BY178" s="36"/>
      <c r="BZ178" s="36"/>
      <c r="CA178" s="37"/>
      <c r="CB178" s="51"/>
      <c r="CC178" s="51"/>
      <c r="CD178" s="51"/>
      <c r="CE178" s="51"/>
      <c r="CF178" s="51"/>
      <c r="CG178" s="51"/>
      <c r="CH178" s="51"/>
      <c r="CI178" s="51"/>
      <c r="CJ178" s="51"/>
      <c r="CK178" s="51"/>
      <c r="CL178" s="51"/>
      <c r="CM178" s="51"/>
      <c r="CN178" s="51"/>
      <c r="CO178" s="51"/>
      <c r="CP178" s="51"/>
      <c r="CQ178" s="51"/>
      <c r="CR178" s="51"/>
      <c r="CS178" s="51"/>
      <c r="CT178" s="51"/>
      <c r="CU178" s="51"/>
      <c r="CY178" s="40"/>
      <c r="DA178" s="40"/>
      <c r="DE178" s="40"/>
      <c r="DG178" s="40"/>
      <c r="DI178" s="40"/>
      <c r="DL178" s="40"/>
      <c r="DO178" s="40"/>
    </row>
    <row r="179" spans="1:119" s="39" customFormat="1">
      <c r="A179" s="459"/>
      <c r="B179" s="36"/>
      <c r="C179" s="36"/>
      <c r="D179" s="48"/>
      <c r="E179" s="36"/>
      <c r="F179" s="36"/>
      <c r="G179" s="36"/>
      <c r="H179" s="36"/>
      <c r="I179" s="36"/>
      <c r="J179" s="36"/>
      <c r="K179" s="37"/>
      <c r="L179" s="36"/>
      <c r="M179" s="36"/>
      <c r="N179" s="37"/>
      <c r="O179" s="36"/>
      <c r="P179" s="36"/>
      <c r="Q179" s="36"/>
      <c r="R179" s="37"/>
      <c r="S179" s="36"/>
      <c r="T179" s="37"/>
      <c r="U179" s="36"/>
      <c r="V179" s="36"/>
      <c r="W179" s="37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  <c r="BA179" s="51"/>
      <c r="BB179" s="51"/>
      <c r="BC179" s="51"/>
      <c r="BD179" s="51"/>
      <c r="BE179" s="51"/>
      <c r="BF179" s="51"/>
      <c r="BG179" s="51"/>
      <c r="BH179" s="36"/>
      <c r="BI179" s="36"/>
      <c r="BJ179" s="36"/>
      <c r="BK179" s="37"/>
      <c r="BL179" s="36"/>
      <c r="BM179" s="37"/>
      <c r="BN179" s="36"/>
      <c r="BO179" s="36"/>
      <c r="BP179" s="36"/>
      <c r="BQ179" s="37"/>
      <c r="BR179" s="36"/>
      <c r="BS179" s="37"/>
      <c r="BT179" s="36"/>
      <c r="BU179" s="37"/>
      <c r="BV179" s="36"/>
      <c r="BW179" s="36"/>
      <c r="BX179" s="37"/>
      <c r="BY179" s="36"/>
      <c r="BZ179" s="36"/>
      <c r="CA179" s="37"/>
      <c r="CB179" s="51"/>
      <c r="CC179" s="51"/>
      <c r="CD179" s="51"/>
      <c r="CE179" s="51"/>
      <c r="CF179" s="51"/>
      <c r="CG179" s="51"/>
      <c r="CH179" s="51"/>
      <c r="CI179" s="51"/>
      <c r="CJ179" s="51"/>
      <c r="CK179" s="51"/>
      <c r="CL179" s="51"/>
      <c r="CM179" s="51"/>
      <c r="CN179" s="51"/>
      <c r="CO179" s="51"/>
      <c r="CP179" s="51"/>
      <c r="CQ179" s="51"/>
      <c r="CR179" s="51"/>
      <c r="CS179" s="51"/>
      <c r="CT179" s="51"/>
      <c r="CU179" s="51"/>
      <c r="CY179" s="40"/>
      <c r="DA179" s="40"/>
      <c r="DE179" s="40"/>
      <c r="DG179" s="40"/>
      <c r="DI179" s="40"/>
      <c r="DL179" s="40"/>
      <c r="DO179" s="40"/>
    </row>
    <row r="180" spans="1:119" s="39" customFormat="1">
      <c r="A180" s="459"/>
      <c r="B180" s="36"/>
      <c r="C180" s="36"/>
      <c r="D180" s="48"/>
      <c r="E180" s="36"/>
      <c r="F180" s="36"/>
      <c r="G180" s="36"/>
      <c r="H180" s="36"/>
      <c r="I180" s="36"/>
      <c r="J180" s="36"/>
      <c r="K180" s="37"/>
      <c r="L180" s="36"/>
      <c r="M180" s="36"/>
      <c r="N180" s="37"/>
      <c r="O180" s="36"/>
      <c r="P180" s="36"/>
      <c r="Q180" s="36"/>
      <c r="R180" s="37"/>
      <c r="S180" s="36"/>
      <c r="T180" s="37"/>
      <c r="U180" s="36"/>
      <c r="V180" s="36"/>
      <c r="W180" s="37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/>
      <c r="BB180" s="51"/>
      <c r="BC180" s="51"/>
      <c r="BD180" s="51"/>
      <c r="BE180" s="51"/>
      <c r="BF180" s="51"/>
      <c r="BG180" s="51"/>
      <c r="BH180" s="36"/>
      <c r="BI180" s="36"/>
      <c r="BJ180" s="36"/>
      <c r="BK180" s="37"/>
      <c r="BL180" s="36"/>
      <c r="BM180" s="37"/>
      <c r="BN180" s="36"/>
      <c r="BO180" s="36"/>
      <c r="BP180" s="36"/>
      <c r="BQ180" s="37"/>
      <c r="BR180" s="36"/>
      <c r="BS180" s="37"/>
      <c r="BT180" s="36"/>
      <c r="BU180" s="37"/>
      <c r="BV180" s="36"/>
      <c r="BW180" s="36"/>
      <c r="BX180" s="37"/>
      <c r="BY180" s="36"/>
      <c r="BZ180" s="36"/>
      <c r="CA180" s="37"/>
      <c r="CB180" s="51"/>
      <c r="CC180" s="51"/>
      <c r="CD180" s="51"/>
      <c r="CE180" s="51"/>
      <c r="CF180" s="51"/>
      <c r="CG180" s="51"/>
      <c r="CH180" s="51"/>
      <c r="CI180" s="51"/>
      <c r="CJ180" s="51"/>
      <c r="CK180" s="51"/>
      <c r="CL180" s="51"/>
      <c r="CM180" s="51"/>
      <c r="CN180" s="51"/>
      <c r="CO180" s="51"/>
      <c r="CP180" s="51"/>
      <c r="CQ180" s="51"/>
      <c r="CR180" s="51"/>
      <c r="CS180" s="51"/>
      <c r="CT180" s="51"/>
      <c r="CU180" s="51"/>
      <c r="CY180" s="40"/>
      <c r="DA180" s="40"/>
      <c r="DE180" s="40"/>
      <c r="DG180" s="40"/>
      <c r="DI180" s="40"/>
      <c r="DL180" s="40"/>
      <c r="DO180" s="40"/>
    </row>
    <row r="181" spans="1:119" s="39" customFormat="1">
      <c r="A181" s="459"/>
      <c r="B181" s="36"/>
      <c r="C181" s="36"/>
      <c r="D181" s="48"/>
      <c r="E181" s="36"/>
      <c r="F181" s="36"/>
      <c r="G181" s="36"/>
      <c r="H181" s="36"/>
      <c r="I181" s="36"/>
      <c r="J181" s="36"/>
      <c r="K181" s="37"/>
      <c r="L181" s="36"/>
      <c r="M181" s="36"/>
      <c r="N181" s="37"/>
      <c r="O181" s="36"/>
      <c r="P181" s="36"/>
      <c r="Q181" s="36"/>
      <c r="R181" s="37"/>
      <c r="S181" s="36"/>
      <c r="T181" s="37"/>
      <c r="U181" s="36"/>
      <c r="V181" s="36"/>
      <c r="W181" s="37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  <c r="BA181" s="51"/>
      <c r="BB181" s="51"/>
      <c r="BC181" s="51"/>
      <c r="BD181" s="51"/>
      <c r="BE181" s="51"/>
      <c r="BF181" s="51"/>
      <c r="BG181" s="51"/>
      <c r="BH181" s="36"/>
      <c r="BI181" s="36"/>
      <c r="BJ181" s="36"/>
      <c r="BK181" s="37"/>
      <c r="BL181" s="36"/>
      <c r="BM181" s="37"/>
      <c r="BN181" s="36"/>
      <c r="BO181" s="36"/>
      <c r="BP181" s="36"/>
      <c r="BQ181" s="37"/>
      <c r="BR181" s="36"/>
      <c r="BS181" s="37"/>
      <c r="BT181" s="36"/>
      <c r="BU181" s="37"/>
      <c r="BV181" s="36"/>
      <c r="BW181" s="36"/>
      <c r="BX181" s="37"/>
      <c r="BY181" s="36"/>
      <c r="BZ181" s="36"/>
      <c r="CA181" s="37"/>
      <c r="CB181" s="51"/>
      <c r="CC181" s="51"/>
      <c r="CD181" s="51"/>
      <c r="CE181" s="51"/>
      <c r="CF181" s="51"/>
      <c r="CG181" s="51"/>
      <c r="CH181" s="51"/>
      <c r="CI181" s="51"/>
      <c r="CJ181" s="51"/>
      <c r="CK181" s="51"/>
      <c r="CL181" s="51"/>
      <c r="CM181" s="51"/>
      <c r="CN181" s="51"/>
      <c r="CO181" s="51"/>
      <c r="CP181" s="51"/>
      <c r="CQ181" s="51"/>
      <c r="CR181" s="51"/>
      <c r="CS181" s="51"/>
      <c r="CT181" s="51"/>
      <c r="CU181" s="51"/>
      <c r="CY181" s="40"/>
      <c r="DA181" s="40"/>
      <c r="DE181" s="40"/>
      <c r="DG181" s="40"/>
      <c r="DI181" s="40"/>
      <c r="DL181" s="40"/>
      <c r="DO181" s="40"/>
    </row>
    <row r="182" spans="1:119" s="39" customFormat="1">
      <c r="A182" s="459"/>
      <c r="B182" s="36"/>
      <c r="C182" s="36"/>
      <c r="D182" s="48"/>
      <c r="E182" s="36"/>
      <c r="F182" s="36"/>
      <c r="G182" s="36"/>
      <c r="H182" s="36"/>
      <c r="I182" s="36"/>
      <c r="J182" s="36"/>
      <c r="K182" s="37"/>
      <c r="L182" s="36"/>
      <c r="M182" s="36"/>
      <c r="N182" s="37"/>
      <c r="O182" s="36"/>
      <c r="P182" s="36"/>
      <c r="Q182" s="36"/>
      <c r="R182" s="37"/>
      <c r="S182" s="36"/>
      <c r="T182" s="37"/>
      <c r="U182" s="36"/>
      <c r="V182" s="36"/>
      <c r="W182" s="37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36"/>
      <c r="BI182" s="36"/>
      <c r="BJ182" s="36"/>
      <c r="BK182" s="37"/>
      <c r="BL182" s="36"/>
      <c r="BM182" s="37"/>
      <c r="BN182" s="36"/>
      <c r="BO182" s="36"/>
      <c r="BP182" s="36"/>
      <c r="BQ182" s="37"/>
      <c r="BR182" s="36"/>
      <c r="BS182" s="37"/>
      <c r="BT182" s="36"/>
      <c r="BU182" s="37"/>
      <c r="BV182" s="36"/>
      <c r="BW182" s="36"/>
      <c r="BX182" s="37"/>
      <c r="BY182" s="36"/>
      <c r="BZ182" s="36"/>
      <c r="CA182" s="37"/>
      <c r="CB182" s="51"/>
      <c r="CC182" s="51"/>
      <c r="CD182" s="51"/>
      <c r="CE182" s="51"/>
      <c r="CF182" s="51"/>
      <c r="CG182" s="51"/>
      <c r="CH182" s="51"/>
      <c r="CI182" s="51"/>
      <c r="CJ182" s="51"/>
      <c r="CK182" s="51"/>
      <c r="CL182" s="51"/>
      <c r="CM182" s="51"/>
      <c r="CN182" s="51"/>
      <c r="CO182" s="51"/>
      <c r="CP182" s="51"/>
      <c r="CQ182" s="51"/>
      <c r="CR182" s="51"/>
      <c r="CS182" s="51"/>
      <c r="CT182" s="51"/>
      <c r="CU182" s="51"/>
      <c r="CY182" s="40"/>
      <c r="DA182" s="40"/>
      <c r="DE182" s="40"/>
      <c r="DG182" s="40"/>
      <c r="DI182" s="40"/>
      <c r="DL182" s="40"/>
      <c r="DO182" s="40"/>
    </row>
    <row r="183" spans="1:119" s="39" customFormat="1">
      <c r="A183" s="459"/>
      <c r="B183" s="36"/>
      <c r="C183" s="36"/>
      <c r="D183" s="48"/>
      <c r="E183" s="36"/>
      <c r="F183" s="36"/>
      <c r="G183" s="36"/>
      <c r="H183" s="36"/>
      <c r="I183" s="36"/>
      <c r="J183" s="36"/>
      <c r="K183" s="37"/>
      <c r="L183" s="36"/>
      <c r="M183" s="36"/>
      <c r="N183" s="37"/>
      <c r="O183" s="36"/>
      <c r="P183" s="36"/>
      <c r="Q183" s="36"/>
      <c r="R183" s="37"/>
      <c r="S183" s="36"/>
      <c r="T183" s="37"/>
      <c r="U183" s="36"/>
      <c r="V183" s="36"/>
      <c r="W183" s="37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  <c r="BA183" s="51"/>
      <c r="BB183" s="51"/>
      <c r="BC183" s="51"/>
      <c r="BD183" s="51"/>
      <c r="BE183" s="51"/>
      <c r="BF183" s="51"/>
      <c r="BG183" s="51"/>
      <c r="BH183" s="36"/>
      <c r="BI183" s="36"/>
      <c r="BJ183" s="36"/>
      <c r="BK183" s="37"/>
      <c r="BL183" s="36"/>
      <c r="BM183" s="37"/>
      <c r="BN183" s="36"/>
      <c r="BO183" s="36"/>
      <c r="BP183" s="36"/>
      <c r="BQ183" s="37"/>
      <c r="BR183" s="36"/>
      <c r="BS183" s="37"/>
      <c r="BT183" s="36"/>
      <c r="BU183" s="37"/>
      <c r="BV183" s="36"/>
      <c r="BW183" s="36"/>
      <c r="BX183" s="37"/>
      <c r="BY183" s="36"/>
      <c r="BZ183" s="36"/>
      <c r="CA183" s="37"/>
      <c r="CB183" s="51"/>
      <c r="CC183" s="51"/>
      <c r="CD183" s="51"/>
      <c r="CE183" s="51"/>
      <c r="CF183" s="51"/>
      <c r="CG183" s="51"/>
      <c r="CH183" s="51"/>
      <c r="CI183" s="51"/>
      <c r="CJ183" s="51"/>
      <c r="CK183" s="51"/>
      <c r="CL183" s="51"/>
      <c r="CM183" s="51"/>
      <c r="CN183" s="51"/>
      <c r="CO183" s="51"/>
      <c r="CP183" s="51"/>
      <c r="CQ183" s="51"/>
      <c r="CR183" s="51"/>
      <c r="CS183" s="51"/>
      <c r="CT183" s="51"/>
      <c r="CU183" s="51"/>
      <c r="CY183" s="40"/>
      <c r="DA183" s="40"/>
      <c r="DE183" s="40"/>
      <c r="DG183" s="40"/>
      <c r="DI183" s="40"/>
      <c r="DL183" s="40"/>
      <c r="DO183" s="40"/>
    </row>
    <row r="184" spans="1:119" s="39" customFormat="1">
      <c r="A184" s="459"/>
      <c r="B184" s="36"/>
      <c r="C184" s="36"/>
      <c r="D184" s="48"/>
      <c r="E184" s="36"/>
      <c r="F184" s="36"/>
      <c r="G184" s="36"/>
      <c r="H184" s="36"/>
      <c r="I184" s="36"/>
      <c r="J184" s="36"/>
      <c r="K184" s="37"/>
      <c r="L184" s="36"/>
      <c r="M184" s="36"/>
      <c r="N184" s="37"/>
      <c r="O184" s="36"/>
      <c r="P184" s="36"/>
      <c r="Q184" s="36"/>
      <c r="R184" s="37"/>
      <c r="S184" s="36"/>
      <c r="T184" s="37"/>
      <c r="U184" s="36"/>
      <c r="V184" s="36"/>
      <c r="W184" s="37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/>
      <c r="BB184" s="51"/>
      <c r="BC184" s="51"/>
      <c r="BD184" s="51"/>
      <c r="BE184" s="51"/>
      <c r="BF184" s="51"/>
      <c r="BG184" s="51"/>
      <c r="BH184" s="36"/>
      <c r="BI184" s="36"/>
      <c r="BJ184" s="36"/>
      <c r="BK184" s="37"/>
      <c r="BL184" s="36"/>
      <c r="BM184" s="37"/>
      <c r="BN184" s="36"/>
      <c r="BO184" s="36"/>
      <c r="BP184" s="36"/>
      <c r="BQ184" s="37"/>
      <c r="BR184" s="36"/>
      <c r="BS184" s="37"/>
      <c r="BT184" s="36"/>
      <c r="BU184" s="37"/>
      <c r="BV184" s="36"/>
      <c r="BW184" s="36"/>
      <c r="BX184" s="37"/>
      <c r="BY184" s="36"/>
      <c r="BZ184" s="36"/>
      <c r="CA184" s="37"/>
      <c r="CB184" s="51"/>
      <c r="CC184" s="51"/>
      <c r="CD184" s="51"/>
      <c r="CE184" s="51"/>
      <c r="CF184" s="51"/>
      <c r="CG184" s="51"/>
      <c r="CH184" s="51"/>
      <c r="CI184" s="51"/>
      <c r="CJ184" s="51"/>
      <c r="CK184" s="51"/>
      <c r="CL184" s="51"/>
      <c r="CM184" s="51"/>
      <c r="CN184" s="51"/>
      <c r="CO184" s="51"/>
      <c r="CP184" s="51"/>
      <c r="CQ184" s="51"/>
      <c r="CR184" s="51"/>
      <c r="CS184" s="51"/>
      <c r="CT184" s="51"/>
      <c r="CU184" s="51"/>
      <c r="CY184" s="40"/>
      <c r="DA184" s="40"/>
      <c r="DE184" s="40"/>
      <c r="DG184" s="40"/>
      <c r="DI184" s="40"/>
      <c r="DL184" s="40"/>
      <c r="DO184" s="40"/>
    </row>
    <row r="185" spans="1:119" s="39" customFormat="1">
      <c r="A185" s="459"/>
      <c r="B185" s="36"/>
      <c r="C185" s="36"/>
      <c r="D185" s="48"/>
      <c r="E185" s="36"/>
      <c r="F185" s="36"/>
      <c r="G185" s="36"/>
      <c r="H185" s="36"/>
      <c r="I185" s="36"/>
      <c r="J185" s="36"/>
      <c r="K185" s="37"/>
      <c r="L185" s="36"/>
      <c r="M185" s="36"/>
      <c r="N185" s="37"/>
      <c r="O185" s="36"/>
      <c r="P185" s="36"/>
      <c r="Q185" s="36"/>
      <c r="R185" s="37"/>
      <c r="S185" s="36"/>
      <c r="T185" s="37"/>
      <c r="U185" s="36"/>
      <c r="V185" s="36"/>
      <c r="W185" s="37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/>
      <c r="BB185" s="51"/>
      <c r="BC185" s="51"/>
      <c r="BD185" s="51"/>
      <c r="BE185" s="51"/>
      <c r="BF185" s="51"/>
      <c r="BG185" s="51"/>
      <c r="BH185" s="36"/>
      <c r="BI185" s="36"/>
      <c r="BJ185" s="36"/>
      <c r="BK185" s="37"/>
      <c r="BL185" s="36"/>
      <c r="BM185" s="37"/>
      <c r="BN185" s="36"/>
      <c r="BO185" s="36"/>
      <c r="BP185" s="36"/>
      <c r="BQ185" s="37"/>
      <c r="BR185" s="36"/>
      <c r="BS185" s="37"/>
      <c r="BT185" s="36"/>
      <c r="BU185" s="37"/>
      <c r="BV185" s="36"/>
      <c r="BW185" s="36"/>
      <c r="BX185" s="37"/>
      <c r="BY185" s="36"/>
      <c r="BZ185" s="36"/>
      <c r="CA185" s="37"/>
      <c r="CB185" s="51"/>
      <c r="CC185" s="51"/>
      <c r="CD185" s="51"/>
      <c r="CE185" s="51"/>
      <c r="CF185" s="51"/>
      <c r="CG185" s="51"/>
      <c r="CH185" s="51"/>
      <c r="CI185" s="51"/>
      <c r="CJ185" s="51"/>
      <c r="CK185" s="51"/>
      <c r="CL185" s="51"/>
      <c r="CM185" s="51"/>
      <c r="CN185" s="51"/>
      <c r="CO185" s="51"/>
      <c r="CP185" s="51"/>
      <c r="CQ185" s="51"/>
      <c r="CR185" s="51"/>
      <c r="CS185" s="51"/>
      <c r="CT185" s="51"/>
      <c r="CU185" s="51"/>
      <c r="CY185" s="40"/>
      <c r="DA185" s="40"/>
      <c r="DE185" s="40"/>
      <c r="DG185" s="40"/>
      <c r="DI185" s="40"/>
      <c r="DL185" s="40"/>
      <c r="DO185" s="40"/>
    </row>
    <row r="186" spans="1:119" s="39" customFormat="1">
      <c r="A186" s="459"/>
      <c r="B186" s="36"/>
      <c r="C186" s="36"/>
      <c r="D186" s="48"/>
      <c r="E186" s="36"/>
      <c r="F186" s="36"/>
      <c r="G186" s="36"/>
      <c r="H186" s="36"/>
      <c r="I186" s="36"/>
      <c r="J186" s="36"/>
      <c r="K186" s="37"/>
      <c r="L186" s="36"/>
      <c r="M186" s="36"/>
      <c r="N186" s="37"/>
      <c r="O186" s="36"/>
      <c r="P186" s="36"/>
      <c r="Q186" s="36"/>
      <c r="R186" s="37"/>
      <c r="S186" s="36"/>
      <c r="T186" s="37"/>
      <c r="U186" s="36"/>
      <c r="V186" s="36"/>
      <c r="W186" s="37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  <c r="BG186" s="51"/>
      <c r="BH186" s="36"/>
      <c r="BI186" s="36"/>
      <c r="BJ186" s="36"/>
      <c r="BK186" s="37"/>
      <c r="BL186" s="36"/>
      <c r="BM186" s="37"/>
      <c r="BN186" s="36"/>
      <c r="BO186" s="36"/>
      <c r="BP186" s="36"/>
      <c r="BQ186" s="37"/>
      <c r="BR186" s="36"/>
      <c r="BS186" s="37"/>
      <c r="BT186" s="36"/>
      <c r="BU186" s="37"/>
      <c r="BV186" s="36"/>
      <c r="BW186" s="36"/>
      <c r="BX186" s="37"/>
      <c r="BY186" s="36"/>
      <c r="BZ186" s="36"/>
      <c r="CA186" s="37"/>
      <c r="CB186" s="51"/>
      <c r="CC186" s="51"/>
      <c r="CD186" s="51"/>
      <c r="CE186" s="51"/>
      <c r="CF186" s="51"/>
      <c r="CG186" s="51"/>
      <c r="CH186" s="51"/>
      <c r="CI186" s="51"/>
      <c r="CJ186" s="51"/>
      <c r="CK186" s="51"/>
      <c r="CL186" s="51"/>
      <c r="CM186" s="51"/>
      <c r="CN186" s="51"/>
      <c r="CO186" s="51"/>
      <c r="CP186" s="51"/>
      <c r="CQ186" s="51"/>
      <c r="CR186" s="51"/>
      <c r="CS186" s="51"/>
      <c r="CT186" s="51"/>
      <c r="CU186" s="51"/>
      <c r="CY186" s="40"/>
      <c r="DA186" s="40"/>
      <c r="DE186" s="40"/>
      <c r="DG186" s="40"/>
      <c r="DI186" s="40"/>
      <c r="DL186" s="40"/>
      <c r="DO186" s="40"/>
    </row>
    <row r="187" spans="1:119" s="39" customFormat="1">
      <c r="A187" s="459"/>
      <c r="B187" s="36"/>
      <c r="C187" s="36"/>
      <c r="D187" s="48"/>
      <c r="E187" s="36"/>
      <c r="F187" s="36"/>
      <c r="G187" s="36"/>
      <c r="H187" s="36"/>
      <c r="I187" s="36"/>
      <c r="J187" s="36"/>
      <c r="K187" s="37"/>
      <c r="L187" s="36"/>
      <c r="M187" s="36"/>
      <c r="N187" s="37"/>
      <c r="O187" s="36"/>
      <c r="P187" s="36"/>
      <c r="Q187" s="36"/>
      <c r="R187" s="37"/>
      <c r="S187" s="36"/>
      <c r="T187" s="37"/>
      <c r="U187" s="36"/>
      <c r="V187" s="36"/>
      <c r="W187" s="37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  <c r="BE187" s="51"/>
      <c r="BF187" s="51"/>
      <c r="BG187" s="51"/>
      <c r="BH187" s="36"/>
      <c r="BI187" s="36"/>
      <c r="BJ187" s="36"/>
      <c r="BK187" s="37"/>
      <c r="BL187" s="36"/>
      <c r="BM187" s="37"/>
      <c r="BN187" s="36"/>
      <c r="BO187" s="36"/>
      <c r="BP187" s="36"/>
      <c r="BQ187" s="37"/>
      <c r="BR187" s="36"/>
      <c r="BS187" s="37"/>
      <c r="BT187" s="36"/>
      <c r="BU187" s="37"/>
      <c r="BV187" s="36"/>
      <c r="BW187" s="36"/>
      <c r="BX187" s="37"/>
      <c r="BY187" s="36"/>
      <c r="BZ187" s="36"/>
      <c r="CA187" s="37"/>
      <c r="CB187" s="51"/>
      <c r="CC187" s="51"/>
      <c r="CD187" s="51"/>
      <c r="CE187" s="51"/>
      <c r="CF187" s="51"/>
      <c r="CG187" s="51"/>
      <c r="CH187" s="51"/>
      <c r="CI187" s="51"/>
      <c r="CJ187" s="51"/>
      <c r="CK187" s="51"/>
      <c r="CL187" s="51"/>
      <c r="CM187" s="51"/>
      <c r="CN187" s="51"/>
      <c r="CO187" s="51"/>
      <c r="CP187" s="51"/>
      <c r="CQ187" s="51"/>
      <c r="CR187" s="51"/>
      <c r="CS187" s="51"/>
      <c r="CT187" s="51"/>
      <c r="CU187" s="51"/>
      <c r="CY187" s="40"/>
      <c r="DA187" s="40"/>
      <c r="DE187" s="40"/>
      <c r="DG187" s="40"/>
      <c r="DI187" s="40"/>
      <c r="DL187" s="40"/>
      <c r="DO187" s="40"/>
    </row>
    <row r="188" spans="1:119" s="39" customFormat="1">
      <c r="A188" s="459"/>
      <c r="B188" s="36"/>
      <c r="C188" s="36"/>
      <c r="D188" s="48"/>
      <c r="E188" s="36"/>
      <c r="F188" s="36"/>
      <c r="G188" s="36"/>
      <c r="H188" s="36"/>
      <c r="I188" s="36"/>
      <c r="J188" s="36"/>
      <c r="K188" s="37"/>
      <c r="L188" s="36"/>
      <c r="M188" s="36"/>
      <c r="N188" s="37"/>
      <c r="O188" s="36"/>
      <c r="P188" s="36"/>
      <c r="Q188" s="36"/>
      <c r="R188" s="37"/>
      <c r="S188" s="36"/>
      <c r="T188" s="37"/>
      <c r="U188" s="36"/>
      <c r="V188" s="36"/>
      <c r="W188" s="37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/>
      <c r="BB188" s="51"/>
      <c r="BC188" s="51"/>
      <c r="BD188" s="51"/>
      <c r="BE188" s="51"/>
      <c r="BF188" s="51"/>
      <c r="BG188" s="51"/>
      <c r="BH188" s="36"/>
      <c r="BI188" s="36"/>
      <c r="BJ188" s="36"/>
      <c r="BK188" s="37"/>
      <c r="BL188" s="36"/>
      <c r="BM188" s="37"/>
      <c r="BN188" s="36"/>
      <c r="BO188" s="36"/>
      <c r="BP188" s="36"/>
      <c r="BQ188" s="37"/>
      <c r="BR188" s="36"/>
      <c r="BS188" s="37"/>
      <c r="BT188" s="36"/>
      <c r="BU188" s="37"/>
      <c r="BV188" s="36"/>
      <c r="BW188" s="36"/>
      <c r="BX188" s="37"/>
      <c r="BY188" s="36"/>
      <c r="BZ188" s="36"/>
      <c r="CA188" s="37"/>
      <c r="CB188" s="51"/>
      <c r="CC188" s="51"/>
      <c r="CD188" s="51"/>
      <c r="CE188" s="51"/>
      <c r="CF188" s="51"/>
      <c r="CG188" s="51"/>
      <c r="CH188" s="51"/>
      <c r="CI188" s="51"/>
      <c r="CJ188" s="51"/>
      <c r="CK188" s="51"/>
      <c r="CL188" s="51"/>
      <c r="CM188" s="51"/>
      <c r="CN188" s="51"/>
      <c r="CO188" s="51"/>
      <c r="CP188" s="51"/>
      <c r="CQ188" s="51"/>
      <c r="CR188" s="51"/>
      <c r="CS188" s="51"/>
      <c r="CT188" s="51"/>
      <c r="CU188" s="51"/>
      <c r="CY188" s="40"/>
      <c r="DA188" s="40"/>
      <c r="DE188" s="40"/>
      <c r="DG188" s="40"/>
      <c r="DI188" s="40"/>
      <c r="DL188" s="40"/>
      <c r="DO188" s="40"/>
    </row>
    <row r="189" spans="1:119" s="39" customFormat="1">
      <c r="A189" s="459"/>
      <c r="B189" s="36"/>
      <c r="C189" s="36"/>
      <c r="D189" s="48"/>
      <c r="E189" s="36"/>
      <c r="F189" s="36"/>
      <c r="G189" s="36"/>
      <c r="H189" s="36"/>
      <c r="I189" s="36"/>
      <c r="J189" s="36"/>
      <c r="K189" s="37"/>
      <c r="L189" s="36"/>
      <c r="M189" s="36"/>
      <c r="N189" s="37"/>
      <c r="O189" s="36"/>
      <c r="P189" s="36"/>
      <c r="Q189" s="36"/>
      <c r="R189" s="37"/>
      <c r="S189" s="36"/>
      <c r="T189" s="37"/>
      <c r="U189" s="36"/>
      <c r="V189" s="36"/>
      <c r="W189" s="37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  <c r="BA189" s="51"/>
      <c r="BB189" s="51"/>
      <c r="BC189" s="51"/>
      <c r="BD189" s="51"/>
      <c r="BE189" s="51"/>
      <c r="BF189" s="51"/>
      <c r="BG189" s="51"/>
      <c r="BH189" s="36"/>
      <c r="BI189" s="36"/>
      <c r="BJ189" s="36"/>
      <c r="BK189" s="37"/>
      <c r="BL189" s="36"/>
      <c r="BM189" s="37"/>
      <c r="BN189" s="36"/>
      <c r="BO189" s="36"/>
      <c r="BP189" s="36"/>
      <c r="BQ189" s="37"/>
      <c r="BR189" s="36"/>
      <c r="BS189" s="37"/>
      <c r="BT189" s="36"/>
      <c r="BU189" s="37"/>
      <c r="BV189" s="36"/>
      <c r="BW189" s="36"/>
      <c r="BX189" s="37"/>
      <c r="BY189" s="36"/>
      <c r="BZ189" s="36"/>
      <c r="CA189" s="37"/>
      <c r="CB189" s="51"/>
      <c r="CC189" s="51"/>
      <c r="CD189" s="51"/>
      <c r="CE189" s="51"/>
      <c r="CF189" s="51"/>
      <c r="CG189" s="51"/>
      <c r="CH189" s="51"/>
      <c r="CI189" s="51"/>
      <c r="CJ189" s="51"/>
      <c r="CK189" s="51"/>
      <c r="CL189" s="51"/>
      <c r="CM189" s="51"/>
      <c r="CN189" s="51"/>
      <c r="CO189" s="51"/>
      <c r="CP189" s="51"/>
      <c r="CQ189" s="51"/>
      <c r="CR189" s="51"/>
      <c r="CS189" s="51"/>
      <c r="CT189" s="51"/>
      <c r="CU189" s="51"/>
      <c r="CY189" s="40"/>
      <c r="DA189" s="40"/>
      <c r="DE189" s="40"/>
      <c r="DG189" s="40"/>
      <c r="DI189" s="40"/>
      <c r="DL189" s="40"/>
      <c r="DO189" s="40"/>
    </row>
    <row r="190" spans="1:119" s="39" customFormat="1">
      <c r="A190" s="459"/>
      <c r="B190" s="36"/>
      <c r="C190" s="36"/>
      <c r="D190" s="48"/>
      <c r="E190" s="36"/>
      <c r="F190" s="36"/>
      <c r="G190" s="36"/>
      <c r="H190" s="36"/>
      <c r="I190" s="36"/>
      <c r="J190" s="36"/>
      <c r="K190" s="37"/>
      <c r="L190" s="36"/>
      <c r="M190" s="36"/>
      <c r="N190" s="37"/>
      <c r="O190" s="36"/>
      <c r="P190" s="36"/>
      <c r="Q190" s="36"/>
      <c r="R190" s="37"/>
      <c r="S190" s="36"/>
      <c r="T190" s="37"/>
      <c r="U190" s="36"/>
      <c r="V190" s="36"/>
      <c r="W190" s="37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  <c r="BG190" s="51"/>
      <c r="BH190" s="36"/>
      <c r="BI190" s="36"/>
      <c r="BJ190" s="36"/>
      <c r="BK190" s="37"/>
      <c r="BL190" s="36"/>
      <c r="BM190" s="37"/>
      <c r="BN190" s="36"/>
      <c r="BO190" s="36"/>
      <c r="BP190" s="36"/>
      <c r="BQ190" s="37"/>
      <c r="BR190" s="36"/>
      <c r="BS190" s="37"/>
      <c r="BT190" s="36"/>
      <c r="BU190" s="37"/>
      <c r="BV190" s="36"/>
      <c r="BW190" s="36"/>
      <c r="BX190" s="37"/>
      <c r="BY190" s="36"/>
      <c r="BZ190" s="36"/>
      <c r="CA190" s="37"/>
      <c r="CB190" s="51"/>
      <c r="CC190" s="51"/>
      <c r="CD190" s="51"/>
      <c r="CE190" s="51"/>
      <c r="CF190" s="51"/>
      <c r="CG190" s="51"/>
      <c r="CH190" s="51"/>
      <c r="CI190" s="51"/>
      <c r="CJ190" s="51"/>
      <c r="CK190" s="51"/>
      <c r="CL190" s="51"/>
      <c r="CM190" s="51"/>
      <c r="CN190" s="51"/>
      <c r="CO190" s="51"/>
      <c r="CP190" s="51"/>
      <c r="CQ190" s="51"/>
      <c r="CR190" s="51"/>
      <c r="CS190" s="51"/>
      <c r="CT190" s="51"/>
      <c r="CU190" s="51"/>
      <c r="CY190" s="40"/>
      <c r="DA190" s="40"/>
      <c r="DE190" s="40"/>
      <c r="DG190" s="40"/>
      <c r="DI190" s="40"/>
      <c r="DL190" s="40"/>
      <c r="DO190" s="40"/>
    </row>
    <row r="191" spans="1:119" s="39" customFormat="1">
      <c r="A191" s="459"/>
      <c r="B191" s="36"/>
      <c r="C191" s="36"/>
      <c r="D191" s="48"/>
      <c r="E191" s="36"/>
      <c r="F191" s="36"/>
      <c r="G191" s="36"/>
      <c r="H191" s="36"/>
      <c r="I191" s="36"/>
      <c r="J191" s="36"/>
      <c r="K191" s="37"/>
      <c r="L191" s="36"/>
      <c r="M191" s="36"/>
      <c r="N191" s="37"/>
      <c r="O191" s="36"/>
      <c r="P191" s="36"/>
      <c r="Q191" s="36"/>
      <c r="R191" s="37"/>
      <c r="S191" s="36"/>
      <c r="T191" s="37"/>
      <c r="U191" s="36"/>
      <c r="V191" s="36"/>
      <c r="W191" s="37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  <c r="BG191" s="51"/>
      <c r="BH191" s="36"/>
      <c r="BI191" s="36"/>
      <c r="BJ191" s="36"/>
      <c r="BK191" s="37"/>
      <c r="BL191" s="36"/>
      <c r="BM191" s="37"/>
      <c r="BN191" s="36"/>
      <c r="BO191" s="36"/>
      <c r="BP191" s="36"/>
      <c r="BQ191" s="37"/>
      <c r="BR191" s="36"/>
      <c r="BS191" s="37"/>
      <c r="BT191" s="36"/>
      <c r="BU191" s="37"/>
      <c r="BV191" s="36"/>
      <c r="BW191" s="36"/>
      <c r="BX191" s="37"/>
      <c r="BY191" s="36"/>
      <c r="BZ191" s="36"/>
      <c r="CA191" s="37"/>
      <c r="CB191" s="51"/>
      <c r="CC191" s="51"/>
      <c r="CD191" s="51"/>
      <c r="CE191" s="51"/>
      <c r="CF191" s="51"/>
      <c r="CG191" s="51"/>
      <c r="CH191" s="51"/>
      <c r="CI191" s="51"/>
      <c r="CJ191" s="51"/>
      <c r="CK191" s="51"/>
      <c r="CL191" s="51"/>
      <c r="CM191" s="51"/>
      <c r="CN191" s="51"/>
      <c r="CO191" s="51"/>
      <c r="CP191" s="51"/>
      <c r="CQ191" s="51"/>
      <c r="CR191" s="51"/>
      <c r="CS191" s="51"/>
      <c r="CT191" s="51"/>
      <c r="CU191" s="51"/>
      <c r="CY191" s="40"/>
      <c r="DA191" s="40"/>
      <c r="DE191" s="40"/>
      <c r="DG191" s="40"/>
      <c r="DI191" s="40"/>
      <c r="DL191" s="40"/>
      <c r="DO191" s="40"/>
    </row>
    <row r="192" spans="1:119" s="39" customFormat="1">
      <c r="A192" s="459"/>
      <c r="B192" s="36"/>
      <c r="C192" s="36"/>
      <c r="D192" s="48"/>
      <c r="E192" s="36"/>
      <c r="F192" s="36"/>
      <c r="G192" s="36"/>
      <c r="H192" s="36"/>
      <c r="I192" s="36"/>
      <c r="J192" s="36"/>
      <c r="K192" s="37"/>
      <c r="L192" s="36"/>
      <c r="M192" s="36"/>
      <c r="N192" s="37"/>
      <c r="O192" s="36"/>
      <c r="P192" s="36"/>
      <c r="Q192" s="36"/>
      <c r="R192" s="37"/>
      <c r="S192" s="36"/>
      <c r="T192" s="37"/>
      <c r="U192" s="36"/>
      <c r="V192" s="36"/>
      <c r="W192" s="37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  <c r="BG192" s="51"/>
      <c r="BH192" s="36"/>
      <c r="BI192" s="36"/>
      <c r="BJ192" s="36"/>
      <c r="BK192" s="37"/>
      <c r="BL192" s="36"/>
      <c r="BM192" s="37"/>
      <c r="BN192" s="36"/>
      <c r="BO192" s="36"/>
      <c r="BP192" s="36"/>
      <c r="BQ192" s="37"/>
      <c r="BR192" s="36"/>
      <c r="BS192" s="37"/>
      <c r="BT192" s="36"/>
      <c r="BU192" s="37"/>
      <c r="BV192" s="36"/>
      <c r="BW192" s="36"/>
      <c r="BX192" s="37"/>
      <c r="BY192" s="36"/>
      <c r="BZ192" s="36"/>
      <c r="CA192" s="37"/>
      <c r="CB192" s="51"/>
      <c r="CC192" s="51"/>
      <c r="CD192" s="51"/>
      <c r="CE192" s="51"/>
      <c r="CF192" s="51"/>
      <c r="CG192" s="51"/>
      <c r="CH192" s="51"/>
      <c r="CI192" s="51"/>
      <c r="CJ192" s="51"/>
      <c r="CK192" s="51"/>
      <c r="CL192" s="51"/>
      <c r="CM192" s="51"/>
      <c r="CN192" s="51"/>
      <c r="CO192" s="51"/>
      <c r="CP192" s="51"/>
      <c r="CQ192" s="51"/>
      <c r="CR192" s="51"/>
      <c r="CS192" s="51"/>
      <c r="CT192" s="51"/>
      <c r="CU192" s="51"/>
      <c r="CY192" s="40"/>
      <c r="DA192" s="40"/>
      <c r="DE192" s="40"/>
      <c r="DG192" s="40"/>
      <c r="DI192" s="40"/>
      <c r="DL192" s="40"/>
      <c r="DO192" s="40"/>
    </row>
    <row r="193" spans="1:119" s="39" customFormat="1">
      <c r="A193" s="459"/>
      <c r="B193" s="36"/>
      <c r="C193" s="36"/>
      <c r="D193" s="48"/>
      <c r="E193" s="36"/>
      <c r="F193" s="36"/>
      <c r="G193" s="36"/>
      <c r="H193" s="36"/>
      <c r="I193" s="36"/>
      <c r="J193" s="36"/>
      <c r="K193" s="37"/>
      <c r="L193" s="36"/>
      <c r="M193" s="36"/>
      <c r="N193" s="37"/>
      <c r="O193" s="36"/>
      <c r="P193" s="36"/>
      <c r="Q193" s="36"/>
      <c r="R193" s="37"/>
      <c r="S193" s="36"/>
      <c r="T193" s="37"/>
      <c r="U193" s="36"/>
      <c r="V193" s="36"/>
      <c r="W193" s="37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  <c r="BG193" s="51"/>
      <c r="BH193" s="36"/>
      <c r="BI193" s="36"/>
      <c r="BJ193" s="36"/>
      <c r="BK193" s="37"/>
      <c r="BL193" s="36"/>
      <c r="BM193" s="37"/>
      <c r="BN193" s="36"/>
      <c r="BO193" s="36"/>
      <c r="BP193" s="36"/>
      <c r="BQ193" s="37"/>
      <c r="BR193" s="36"/>
      <c r="BS193" s="37"/>
      <c r="BT193" s="36"/>
      <c r="BU193" s="37"/>
      <c r="BV193" s="36"/>
      <c r="BW193" s="36"/>
      <c r="BX193" s="37"/>
      <c r="BY193" s="36"/>
      <c r="BZ193" s="36"/>
      <c r="CA193" s="37"/>
      <c r="CB193" s="51"/>
      <c r="CC193" s="51"/>
      <c r="CD193" s="51"/>
      <c r="CE193" s="51"/>
      <c r="CF193" s="51"/>
      <c r="CG193" s="51"/>
      <c r="CH193" s="51"/>
      <c r="CI193" s="51"/>
      <c r="CJ193" s="51"/>
      <c r="CK193" s="51"/>
      <c r="CL193" s="51"/>
      <c r="CM193" s="51"/>
      <c r="CN193" s="51"/>
      <c r="CO193" s="51"/>
      <c r="CP193" s="51"/>
      <c r="CQ193" s="51"/>
      <c r="CR193" s="51"/>
      <c r="CS193" s="51"/>
      <c r="CT193" s="51"/>
      <c r="CU193" s="51"/>
      <c r="CY193" s="40"/>
      <c r="DA193" s="40"/>
      <c r="DE193" s="40"/>
      <c r="DG193" s="40"/>
      <c r="DI193" s="40"/>
      <c r="DL193" s="40"/>
      <c r="DO193" s="40"/>
    </row>
    <row r="194" spans="1:119" s="39" customFormat="1">
      <c r="A194" s="459"/>
      <c r="B194" s="36"/>
      <c r="C194" s="36"/>
      <c r="D194" s="48"/>
      <c r="E194" s="36"/>
      <c r="F194" s="36"/>
      <c r="G194" s="36"/>
      <c r="H194" s="36"/>
      <c r="I194" s="36"/>
      <c r="J194" s="36"/>
      <c r="K194" s="37"/>
      <c r="L194" s="36"/>
      <c r="M194" s="36"/>
      <c r="N194" s="37"/>
      <c r="O194" s="36"/>
      <c r="P194" s="36"/>
      <c r="Q194" s="36"/>
      <c r="R194" s="37"/>
      <c r="S194" s="36"/>
      <c r="T194" s="37"/>
      <c r="U194" s="36"/>
      <c r="V194" s="36"/>
      <c r="W194" s="37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  <c r="BG194" s="51"/>
      <c r="BH194" s="36"/>
      <c r="BI194" s="36"/>
      <c r="BJ194" s="36"/>
      <c r="BK194" s="37"/>
      <c r="BL194" s="36"/>
      <c r="BM194" s="37"/>
      <c r="BN194" s="36"/>
      <c r="BO194" s="36"/>
      <c r="BP194" s="36"/>
      <c r="BQ194" s="37"/>
      <c r="BR194" s="36"/>
      <c r="BS194" s="37"/>
      <c r="BT194" s="36"/>
      <c r="BU194" s="37"/>
      <c r="BV194" s="36"/>
      <c r="BW194" s="36"/>
      <c r="BX194" s="37"/>
      <c r="BY194" s="36"/>
      <c r="BZ194" s="36"/>
      <c r="CA194" s="37"/>
      <c r="CB194" s="51"/>
      <c r="CC194" s="51"/>
      <c r="CD194" s="51"/>
      <c r="CE194" s="51"/>
      <c r="CF194" s="51"/>
      <c r="CG194" s="51"/>
      <c r="CH194" s="51"/>
      <c r="CI194" s="51"/>
      <c r="CJ194" s="51"/>
      <c r="CK194" s="51"/>
      <c r="CL194" s="51"/>
      <c r="CM194" s="51"/>
      <c r="CN194" s="51"/>
      <c r="CO194" s="51"/>
      <c r="CP194" s="51"/>
      <c r="CQ194" s="51"/>
      <c r="CR194" s="51"/>
      <c r="CS194" s="51"/>
      <c r="CT194" s="51"/>
      <c r="CU194" s="51"/>
      <c r="CY194" s="40"/>
      <c r="DA194" s="40"/>
      <c r="DE194" s="40"/>
      <c r="DG194" s="40"/>
      <c r="DI194" s="40"/>
      <c r="DL194" s="40"/>
      <c r="DO194" s="40"/>
    </row>
    <row r="195" spans="1:119" s="39" customFormat="1">
      <c r="A195" s="459"/>
      <c r="B195" s="36"/>
      <c r="C195" s="36"/>
      <c r="D195" s="48"/>
      <c r="E195" s="36"/>
      <c r="F195" s="36"/>
      <c r="G195" s="36"/>
      <c r="H195" s="36"/>
      <c r="I195" s="36"/>
      <c r="J195" s="36"/>
      <c r="K195" s="37"/>
      <c r="L195" s="36"/>
      <c r="M195" s="36"/>
      <c r="N195" s="37"/>
      <c r="O195" s="36"/>
      <c r="P195" s="36"/>
      <c r="Q195" s="36"/>
      <c r="R195" s="37"/>
      <c r="S195" s="36"/>
      <c r="T195" s="37"/>
      <c r="U195" s="36"/>
      <c r="V195" s="36"/>
      <c r="W195" s="37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  <c r="BG195" s="51"/>
      <c r="BH195" s="36"/>
      <c r="BI195" s="36"/>
      <c r="BJ195" s="36"/>
      <c r="BK195" s="37"/>
      <c r="BL195" s="36"/>
      <c r="BM195" s="37"/>
      <c r="BN195" s="36"/>
      <c r="BO195" s="36"/>
      <c r="BP195" s="36"/>
      <c r="BQ195" s="37"/>
      <c r="BR195" s="36"/>
      <c r="BS195" s="37"/>
      <c r="BT195" s="36"/>
      <c r="BU195" s="37"/>
      <c r="BV195" s="36"/>
      <c r="BW195" s="36"/>
      <c r="BX195" s="37"/>
      <c r="BY195" s="36"/>
      <c r="BZ195" s="36"/>
      <c r="CA195" s="37"/>
      <c r="CB195" s="51"/>
      <c r="CC195" s="51"/>
      <c r="CD195" s="51"/>
      <c r="CE195" s="51"/>
      <c r="CF195" s="51"/>
      <c r="CG195" s="51"/>
      <c r="CH195" s="51"/>
      <c r="CI195" s="51"/>
      <c r="CJ195" s="51"/>
      <c r="CK195" s="51"/>
      <c r="CL195" s="51"/>
      <c r="CM195" s="51"/>
      <c r="CN195" s="51"/>
      <c r="CO195" s="51"/>
      <c r="CP195" s="51"/>
      <c r="CQ195" s="51"/>
      <c r="CR195" s="51"/>
      <c r="CS195" s="51"/>
      <c r="CT195" s="51"/>
      <c r="CU195" s="51"/>
      <c r="CY195" s="40"/>
      <c r="DA195" s="40"/>
      <c r="DE195" s="40"/>
      <c r="DG195" s="40"/>
      <c r="DI195" s="40"/>
      <c r="DL195" s="40"/>
      <c r="DO195" s="40"/>
    </row>
    <row r="196" spans="1:119" s="39" customFormat="1">
      <c r="A196" s="459"/>
      <c r="B196" s="36"/>
      <c r="C196" s="36"/>
      <c r="D196" s="48"/>
      <c r="E196" s="36"/>
      <c r="F196" s="36"/>
      <c r="G196" s="36"/>
      <c r="H196" s="36"/>
      <c r="I196" s="36"/>
      <c r="J196" s="36"/>
      <c r="K196" s="37"/>
      <c r="L196" s="36"/>
      <c r="M196" s="36"/>
      <c r="N196" s="37"/>
      <c r="O196" s="36"/>
      <c r="P196" s="36"/>
      <c r="Q196" s="36"/>
      <c r="R196" s="37"/>
      <c r="S196" s="36"/>
      <c r="T196" s="37"/>
      <c r="U196" s="36"/>
      <c r="V196" s="36"/>
      <c r="W196" s="37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  <c r="BG196" s="51"/>
      <c r="BH196" s="36"/>
      <c r="BI196" s="36"/>
      <c r="BJ196" s="36"/>
      <c r="BK196" s="37"/>
      <c r="BL196" s="36"/>
      <c r="BM196" s="37"/>
      <c r="BN196" s="36"/>
      <c r="BO196" s="36"/>
      <c r="BP196" s="36"/>
      <c r="BQ196" s="37"/>
      <c r="BR196" s="36"/>
      <c r="BS196" s="37"/>
      <c r="BT196" s="36"/>
      <c r="BU196" s="37"/>
      <c r="BV196" s="36"/>
      <c r="BW196" s="36"/>
      <c r="BX196" s="37"/>
      <c r="BY196" s="36"/>
      <c r="BZ196" s="36"/>
      <c r="CA196" s="37"/>
      <c r="CB196" s="51"/>
      <c r="CC196" s="51"/>
      <c r="CD196" s="51"/>
      <c r="CE196" s="51"/>
      <c r="CF196" s="51"/>
      <c r="CG196" s="51"/>
      <c r="CH196" s="51"/>
      <c r="CI196" s="51"/>
      <c r="CJ196" s="51"/>
      <c r="CK196" s="51"/>
      <c r="CL196" s="51"/>
      <c r="CM196" s="51"/>
      <c r="CN196" s="51"/>
      <c r="CO196" s="51"/>
      <c r="CP196" s="51"/>
      <c r="CQ196" s="51"/>
      <c r="CR196" s="51"/>
      <c r="CS196" s="51"/>
      <c r="CT196" s="51"/>
      <c r="CU196" s="51"/>
      <c r="CY196" s="40"/>
      <c r="DA196" s="40"/>
      <c r="DE196" s="40"/>
      <c r="DG196" s="40"/>
      <c r="DI196" s="40"/>
      <c r="DL196" s="40"/>
      <c r="DO196" s="40"/>
    </row>
    <row r="197" spans="1:119" s="39" customFormat="1">
      <c r="A197" s="459"/>
      <c r="B197" s="36"/>
      <c r="C197" s="36"/>
      <c r="D197" s="48"/>
      <c r="E197" s="36"/>
      <c r="F197" s="36"/>
      <c r="G197" s="36"/>
      <c r="H197" s="36"/>
      <c r="I197" s="36"/>
      <c r="J197" s="36"/>
      <c r="K197" s="37"/>
      <c r="L197" s="36"/>
      <c r="M197" s="36"/>
      <c r="N197" s="37"/>
      <c r="O197" s="36"/>
      <c r="P197" s="36"/>
      <c r="Q197" s="36"/>
      <c r="R197" s="37"/>
      <c r="S197" s="36"/>
      <c r="T197" s="37"/>
      <c r="U197" s="36"/>
      <c r="V197" s="36"/>
      <c r="W197" s="37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  <c r="BG197" s="51"/>
      <c r="BH197" s="36"/>
      <c r="BI197" s="36"/>
      <c r="BJ197" s="36"/>
      <c r="BK197" s="37"/>
      <c r="BL197" s="36"/>
      <c r="BM197" s="37"/>
      <c r="BN197" s="36"/>
      <c r="BO197" s="36"/>
      <c r="BP197" s="36"/>
      <c r="BQ197" s="37"/>
      <c r="BR197" s="36"/>
      <c r="BS197" s="37"/>
      <c r="BT197" s="36"/>
      <c r="BU197" s="37"/>
      <c r="BV197" s="36"/>
      <c r="BW197" s="36"/>
      <c r="BX197" s="37"/>
      <c r="BY197" s="36"/>
      <c r="BZ197" s="36"/>
      <c r="CA197" s="37"/>
      <c r="CB197" s="51"/>
      <c r="CC197" s="51"/>
      <c r="CD197" s="51"/>
      <c r="CE197" s="51"/>
      <c r="CF197" s="51"/>
      <c r="CG197" s="51"/>
      <c r="CH197" s="51"/>
      <c r="CI197" s="51"/>
      <c r="CJ197" s="51"/>
      <c r="CK197" s="51"/>
      <c r="CL197" s="51"/>
      <c r="CM197" s="51"/>
      <c r="CN197" s="51"/>
      <c r="CO197" s="51"/>
      <c r="CP197" s="51"/>
      <c r="CQ197" s="51"/>
      <c r="CR197" s="51"/>
      <c r="CS197" s="51"/>
      <c r="CT197" s="51"/>
      <c r="CU197" s="51"/>
      <c r="CY197" s="40"/>
      <c r="DA197" s="40"/>
      <c r="DE197" s="40"/>
      <c r="DG197" s="40"/>
      <c r="DI197" s="40"/>
      <c r="DL197" s="40"/>
      <c r="DO197" s="40"/>
    </row>
    <row r="198" spans="1:119" s="39" customFormat="1">
      <c r="A198" s="459"/>
      <c r="B198" s="36"/>
      <c r="C198" s="36"/>
      <c r="D198" s="48"/>
      <c r="E198" s="36"/>
      <c r="F198" s="36"/>
      <c r="G198" s="36"/>
      <c r="H198" s="36"/>
      <c r="I198" s="36"/>
      <c r="J198" s="36"/>
      <c r="K198" s="37"/>
      <c r="L198" s="36"/>
      <c r="M198" s="36"/>
      <c r="N198" s="37"/>
      <c r="O198" s="36"/>
      <c r="P198" s="36"/>
      <c r="Q198" s="36"/>
      <c r="R198" s="37"/>
      <c r="S198" s="36"/>
      <c r="T198" s="37"/>
      <c r="U198" s="36"/>
      <c r="V198" s="36"/>
      <c r="W198" s="37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  <c r="BG198" s="51"/>
      <c r="BH198" s="36"/>
      <c r="BI198" s="36"/>
      <c r="BJ198" s="36"/>
      <c r="BK198" s="37"/>
      <c r="BL198" s="36"/>
      <c r="BM198" s="37"/>
      <c r="BN198" s="36"/>
      <c r="BO198" s="36"/>
      <c r="BP198" s="36"/>
      <c r="BQ198" s="37"/>
      <c r="BR198" s="36"/>
      <c r="BS198" s="37"/>
      <c r="BT198" s="36"/>
      <c r="BU198" s="37"/>
      <c r="BV198" s="36"/>
      <c r="BW198" s="36"/>
      <c r="BX198" s="37"/>
      <c r="BY198" s="36"/>
      <c r="BZ198" s="36"/>
      <c r="CA198" s="37"/>
      <c r="CB198" s="51"/>
      <c r="CC198" s="51"/>
      <c r="CD198" s="51"/>
      <c r="CE198" s="51"/>
      <c r="CF198" s="51"/>
      <c r="CG198" s="51"/>
      <c r="CH198" s="51"/>
      <c r="CI198" s="51"/>
      <c r="CJ198" s="51"/>
      <c r="CK198" s="51"/>
      <c r="CL198" s="51"/>
      <c r="CM198" s="51"/>
      <c r="CN198" s="51"/>
      <c r="CO198" s="51"/>
      <c r="CP198" s="51"/>
      <c r="CQ198" s="51"/>
      <c r="CR198" s="51"/>
      <c r="CS198" s="51"/>
      <c r="CT198" s="51"/>
      <c r="CU198" s="51"/>
      <c r="CY198" s="40"/>
      <c r="DA198" s="40"/>
      <c r="DE198" s="40"/>
      <c r="DG198" s="40"/>
      <c r="DI198" s="40"/>
      <c r="DL198" s="40"/>
      <c r="DO198" s="40"/>
    </row>
    <row r="199" spans="1:119" s="39" customFormat="1">
      <c r="A199" s="459"/>
      <c r="B199" s="36"/>
      <c r="C199" s="36"/>
      <c r="D199" s="48"/>
      <c r="E199" s="36"/>
      <c r="F199" s="36"/>
      <c r="G199" s="36"/>
      <c r="H199" s="36"/>
      <c r="I199" s="36"/>
      <c r="J199" s="36"/>
      <c r="K199" s="37"/>
      <c r="L199" s="36"/>
      <c r="M199" s="36"/>
      <c r="N199" s="37"/>
      <c r="O199" s="36"/>
      <c r="P199" s="36"/>
      <c r="Q199" s="36"/>
      <c r="R199" s="37"/>
      <c r="S199" s="36"/>
      <c r="T199" s="37"/>
      <c r="U199" s="36"/>
      <c r="V199" s="36"/>
      <c r="W199" s="37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  <c r="BE199" s="51"/>
      <c r="BF199" s="51"/>
      <c r="BG199" s="51"/>
      <c r="BH199" s="36"/>
      <c r="BI199" s="36"/>
      <c r="BJ199" s="36"/>
      <c r="BK199" s="37"/>
      <c r="BL199" s="36"/>
      <c r="BM199" s="37"/>
      <c r="BN199" s="36"/>
      <c r="BO199" s="36"/>
      <c r="BP199" s="36"/>
      <c r="BQ199" s="37"/>
      <c r="BR199" s="36"/>
      <c r="BS199" s="37"/>
      <c r="BT199" s="36"/>
      <c r="BU199" s="37"/>
      <c r="BV199" s="36"/>
      <c r="BW199" s="36"/>
      <c r="BX199" s="37"/>
      <c r="BY199" s="36"/>
      <c r="BZ199" s="36"/>
      <c r="CA199" s="37"/>
      <c r="CB199" s="51"/>
      <c r="CC199" s="51"/>
      <c r="CD199" s="51"/>
      <c r="CE199" s="51"/>
      <c r="CF199" s="51"/>
      <c r="CG199" s="51"/>
      <c r="CH199" s="51"/>
      <c r="CI199" s="51"/>
      <c r="CJ199" s="51"/>
      <c r="CK199" s="51"/>
      <c r="CL199" s="51"/>
      <c r="CM199" s="51"/>
      <c r="CN199" s="51"/>
      <c r="CO199" s="51"/>
      <c r="CP199" s="51"/>
      <c r="CQ199" s="51"/>
      <c r="CR199" s="51"/>
      <c r="CS199" s="51"/>
      <c r="CT199" s="51"/>
      <c r="CU199" s="51"/>
      <c r="CY199" s="40"/>
      <c r="DA199" s="40"/>
      <c r="DE199" s="40"/>
      <c r="DG199" s="40"/>
      <c r="DI199" s="40"/>
      <c r="DL199" s="40"/>
      <c r="DO199" s="40"/>
    </row>
    <row r="200" spans="1:119" s="39" customFormat="1">
      <c r="A200" s="459"/>
      <c r="B200" s="36"/>
      <c r="C200" s="36"/>
      <c r="D200" s="48"/>
      <c r="E200" s="36"/>
      <c r="F200" s="36"/>
      <c r="G200" s="36"/>
      <c r="H200" s="36"/>
      <c r="I200" s="36"/>
      <c r="J200" s="36"/>
      <c r="K200" s="37"/>
      <c r="L200" s="36"/>
      <c r="M200" s="36"/>
      <c r="N200" s="37"/>
      <c r="O200" s="36"/>
      <c r="P200" s="36"/>
      <c r="Q200" s="36"/>
      <c r="R200" s="37"/>
      <c r="S200" s="36"/>
      <c r="T200" s="37"/>
      <c r="U200" s="36"/>
      <c r="V200" s="36"/>
      <c r="W200" s="37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/>
      <c r="BB200" s="51"/>
      <c r="BC200" s="51"/>
      <c r="BD200" s="51"/>
      <c r="BE200" s="51"/>
      <c r="BF200" s="51"/>
      <c r="BG200" s="51"/>
      <c r="BH200" s="36"/>
      <c r="BI200" s="36"/>
      <c r="BJ200" s="36"/>
      <c r="BK200" s="37"/>
      <c r="BL200" s="36"/>
      <c r="BM200" s="37"/>
      <c r="BN200" s="36"/>
      <c r="BO200" s="36"/>
      <c r="BP200" s="36"/>
      <c r="BQ200" s="37"/>
      <c r="BR200" s="36"/>
      <c r="BS200" s="37"/>
      <c r="BT200" s="36"/>
      <c r="BU200" s="37"/>
      <c r="BV200" s="36"/>
      <c r="BW200" s="36"/>
      <c r="BX200" s="37"/>
      <c r="BY200" s="36"/>
      <c r="BZ200" s="36"/>
      <c r="CA200" s="37"/>
      <c r="CB200" s="51"/>
      <c r="CC200" s="51"/>
      <c r="CD200" s="51"/>
      <c r="CE200" s="51"/>
      <c r="CF200" s="51"/>
      <c r="CG200" s="51"/>
      <c r="CH200" s="51"/>
      <c r="CI200" s="51"/>
      <c r="CJ200" s="51"/>
      <c r="CK200" s="51"/>
      <c r="CL200" s="51"/>
      <c r="CM200" s="51"/>
      <c r="CN200" s="51"/>
      <c r="CO200" s="51"/>
      <c r="CP200" s="51"/>
      <c r="CQ200" s="51"/>
      <c r="CR200" s="51"/>
      <c r="CS200" s="51"/>
      <c r="CT200" s="51"/>
      <c r="CU200" s="51"/>
      <c r="CY200" s="40"/>
      <c r="DA200" s="40"/>
      <c r="DE200" s="40"/>
      <c r="DG200" s="40"/>
      <c r="DI200" s="40"/>
      <c r="DL200" s="40"/>
      <c r="DO200" s="40"/>
    </row>
    <row r="201" spans="1:119" s="39" customFormat="1">
      <c r="A201" s="459"/>
      <c r="B201" s="36"/>
      <c r="C201" s="36"/>
      <c r="D201" s="48"/>
      <c r="E201" s="36"/>
      <c r="F201" s="36"/>
      <c r="G201" s="36"/>
      <c r="H201" s="36"/>
      <c r="I201" s="36"/>
      <c r="J201" s="36"/>
      <c r="K201" s="37"/>
      <c r="L201" s="36"/>
      <c r="M201" s="36"/>
      <c r="N201" s="37"/>
      <c r="O201" s="36"/>
      <c r="P201" s="36"/>
      <c r="Q201" s="36"/>
      <c r="R201" s="37"/>
      <c r="S201" s="36"/>
      <c r="T201" s="37"/>
      <c r="U201" s="36"/>
      <c r="V201" s="36"/>
      <c r="W201" s="37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  <c r="BA201" s="51"/>
      <c r="BB201" s="51"/>
      <c r="BC201" s="51"/>
      <c r="BD201" s="51"/>
      <c r="BE201" s="51"/>
      <c r="BF201" s="51"/>
      <c r="BG201" s="51"/>
      <c r="BH201" s="36"/>
      <c r="BI201" s="36"/>
      <c r="BJ201" s="36"/>
      <c r="BK201" s="37"/>
      <c r="BL201" s="36"/>
      <c r="BM201" s="37"/>
      <c r="BN201" s="36"/>
      <c r="BO201" s="36"/>
      <c r="BP201" s="36"/>
      <c r="BQ201" s="37"/>
      <c r="BR201" s="36"/>
      <c r="BS201" s="37"/>
      <c r="BT201" s="36"/>
      <c r="BU201" s="37"/>
      <c r="BV201" s="36"/>
      <c r="BW201" s="36"/>
      <c r="BX201" s="37"/>
      <c r="BY201" s="36"/>
      <c r="BZ201" s="36"/>
      <c r="CA201" s="37"/>
      <c r="CB201" s="51"/>
      <c r="CC201" s="51"/>
      <c r="CD201" s="51"/>
      <c r="CE201" s="51"/>
      <c r="CF201" s="51"/>
      <c r="CG201" s="51"/>
      <c r="CH201" s="51"/>
      <c r="CI201" s="51"/>
      <c r="CJ201" s="51"/>
      <c r="CK201" s="51"/>
      <c r="CL201" s="51"/>
      <c r="CM201" s="51"/>
      <c r="CN201" s="51"/>
      <c r="CO201" s="51"/>
      <c r="CP201" s="51"/>
      <c r="CQ201" s="51"/>
      <c r="CR201" s="51"/>
      <c r="CS201" s="51"/>
      <c r="CT201" s="51"/>
      <c r="CU201" s="51"/>
      <c r="CY201" s="40"/>
      <c r="DA201" s="40"/>
      <c r="DE201" s="40"/>
      <c r="DG201" s="40"/>
      <c r="DI201" s="40"/>
      <c r="DL201" s="40"/>
      <c r="DO201" s="40"/>
    </row>
    <row r="202" spans="1:119" s="39" customFormat="1">
      <c r="A202" s="459"/>
      <c r="B202" s="36"/>
      <c r="C202" s="36"/>
      <c r="D202" s="48"/>
      <c r="E202" s="36"/>
      <c r="F202" s="36"/>
      <c r="G202" s="36"/>
      <c r="H202" s="36"/>
      <c r="I202" s="36"/>
      <c r="J202" s="36"/>
      <c r="K202" s="37"/>
      <c r="L202" s="36"/>
      <c r="M202" s="36"/>
      <c r="N202" s="37"/>
      <c r="O202" s="36"/>
      <c r="P202" s="36"/>
      <c r="Q202" s="36"/>
      <c r="R202" s="37"/>
      <c r="S202" s="36"/>
      <c r="T202" s="37"/>
      <c r="U202" s="36"/>
      <c r="V202" s="36"/>
      <c r="W202" s="37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  <c r="BE202" s="51"/>
      <c r="BF202" s="51"/>
      <c r="BG202" s="51"/>
      <c r="BH202" s="36"/>
      <c r="BI202" s="36"/>
      <c r="BJ202" s="36"/>
      <c r="BK202" s="37"/>
      <c r="BL202" s="36"/>
      <c r="BM202" s="37"/>
      <c r="BN202" s="36"/>
      <c r="BO202" s="36"/>
      <c r="BP202" s="36"/>
      <c r="BQ202" s="37"/>
      <c r="BR202" s="36"/>
      <c r="BS202" s="37"/>
      <c r="BT202" s="36"/>
      <c r="BU202" s="37"/>
      <c r="BV202" s="36"/>
      <c r="BW202" s="36"/>
      <c r="BX202" s="37"/>
      <c r="BY202" s="36"/>
      <c r="BZ202" s="36"/>
      <c r="CA202" s="37"/>
      <c r="CB202" s="51"/>
      <c r="CC202" s="51"/>
      <c r="CD202" s="51"/>
      <c r="CE202" s="51"/>
      <c r="CF202" s="51"/>
      <c r="CG202" s="51"/>
      <c r="CH202" s="51"/>
      <c r="CI202" s="51"/>
      <c r="CJ202" s="51"/>
      <c r="CK202" s="51"/>
      <c r="CL202" s="51"/>
      <c r="CM202" s="51"/>
      <c r="CN202" s="51"/>
      <c r="CO202" s="51"/>
      <c r="CP202" s="51"/>
      <c r="CQ202" s="51"/>
      <c r="CR202" s="51"/>
      <c r="CS202" s="51"/>
      <c r="CT202" s="51"/>
      <c r="CU202" s="51"/>
      <c r="CY202" s="40"/>
      <c r="DA202" s="40"/>
      <c r="DE202" s="40"/>
      <c r="DG202" s="40"/>
      <c r="DI202" s="40"/>
      <c r="DL202" s="40"/>
      <c r="DO202" s="40"/>
    </row>
    <row r="203" spans="1:119" s="39" customFormat="1">
      <c r="A203" s="459"/>
      <c r="B203" s="36"/>
      <c r="C203" s="36"/>
      <c r="D203" s="48"/>
      <c r="E203" s="36"/>
      <c r="F203" s="36"/>
      <c r="G203" s="36"/>
      <c r="H203" s="36"/>
      <c r="I203" s="36"/>
      <c r="J203" s="36"/>
      <c r="K203" s="37"/>
      <c r="L203" s="36"/>
      <c r="M203" s="36"/>
      <c r="N203" s="37"/>
      <c r="O203" s="36"/>
      <c r="P203" s="36"/>
      <c r="Q203" s="36"/>
      <c r="R203" s="37"/>
      <c r="S203" s="36"/>
      <c r="T203" s="37"/>
      <c r="U203" s="36"/>
      <c r="V203" s="36"/>
      <c r="W203" s="37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/>
      <c r="BB203" s="51"/>
      <c r="BC203" s="51"/>
      <c r="BD203" s="51"/>
      <c r="BE203" s="51"/>
      <c r="BF203" s="51"/>
      <c r="BG203" s="51"/>
      <c r="BH203" s="36"/>
      <c r="BI203" s="36"/>
      <c r="BJ203" s="36"/>
      <c r="BK203" s="37"/>
      <c r="BL203" s="36"/>
      <c r="BM203" s="37"/>
      <c r="BN203" s="36"/>
      <c r="BO203" s="36"/>
      <c r="BP203" s="36"/>
      <c r="BQ203" s="37"/>
      <c r="BR203" s="36"/>
      <c r="BS203" s="37"/>
      <c r="BT203" s="36"/>
      <c r="BU203" s="37"/>
      <c r="BV203" s="36"/>
      <c r="BW203" s="36"/>
      <c r="BX203" s="37"/>
      <c r="BY203" s="36"/>
      <c r="BZ203" s="36"/>
      <c r="CA203" s="37"/>
      <c r="CB203" s="51"/>
      <c r="CC203" s="51"/>
      <c r="CD203" s="51"/>
      <c r="CE203" s="51"/>
      <c r="CF203" s="51"/>
      <c r="CG203" s="51"/>
      <c r="CH203" s="51"/>
      <c r="CI203" s="51"/>
      <c r="CJ203" s="51"/>
      <c r="CK203" s="51"/>
      <c r="CL203" s="51"/>
      <c r="CM203" s="51"/>
      <c r="CN203" s="51"/>
      <c r="CO203" s="51"/>
      <c r="CP203" s="51"/>
      <c r="CQ203" s="51"/>
      <c r="CR203" s="51"/>
      <c r="CS203" s="51"/>
      <c r="CT203" s="51"/>
      <c r="CU203" s="51"/>
      <c r="CY203" s="40"/>
      <c r="DA203" s="40"/>
      <c r="DE203" s="40"/>
      <c r="DG203" s="40"/>
      <c r="DI203" s="40"/>
      <c r="DL203" s="40"/>
      <c r="DO203" s="40"/>
    </row>
    <row r="204" spans="1:119" s="39" customFormat="1">
      <c r="A204" s="459"/>
      <c r="B204" s="36"/>
      <c r="C204" s="36"/>
      <c r="D204" s="48"/>
      <c r="E204" s="36"/>
      <c r="F204" s="36"/>
      <c r="G204" s="36"/>
      <c r="H204" s="36"/>
      <c r="I204" s="36"/>
      <c r="J204" s="36"/>
      <c r="K204" s="37"/>
      <c r="L204" s="36"/>
      <c r="M204" s="36"/>
      <c r="N204" s="37"/>
      <c r="O204" s="36"/>
      <c r="P204" s="36"/>
      <c r="Q204" s="36"/>
      <c r="R204" s="37"/>
      <c r="S204" s="36"/>
      <c r="T204" s="37"/>
      <c r="U204" s="36"/>
      <c r="V204" s="36"/>
      <c r="W204" s="37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/>
      <c r="BB204" s="51"/>
      <c r="BC204" s="51"/>
      <c r="BD204" s="51"/>
      <c r="BE204" s="51"/>
      <c r="BF204" s="51"/>
      <c r="BG204" s="51"/>
      <c r="BH204" s="36"/>
      <c r="BI204" s="36"/>
      <c r="BJ204" s="36"/>
      <c r="BK204" s="37"/>
      <c r="BL204" s="36"/>
      <c r="BM204" s="37"/>
      <c r="BN204" s="36"/>
      <c r="BO204" s="36"/>
      <c r="BP204" s="36"/>
      <c r="BQ204" s="37"/>
      <c r="BR204" s="36"/>
      <c r="BS204" s="37"/>
      <c r="BT204" s="36"/>
      <c r="BU204" s="37"/>
      <c r="BV204" s="36"/>
      <c r="BW204" s="36"/>
      <c r="BX204" s="37"/>
      <c r="BY204" s="36"/>
      <c r="BZ204" s="36"/>
      <c r="CA204" s="37"/>
      <c r="CB204" s="51"/>
      <c r="CC204" s="51"/>
      <c r="CD204" s="51"/>
      <c r="CE204" s="51"/>
      <c r="CF204" s="51"/>
      <c r="CG204" s="51"/>
      <c r="CH204" s="51"/>
      <c r="CI204" s="51"/>
      <c r="CJ204" s="51"/>
      <c r="CK204" s="51"/>
      <c r="CL204" s="51"/>
      <c r="CM204" s="51"/>
      <c r="CN204" s="51"/>
      <c r="CO204" s="51"/>
      <c r="CP204" s="51"/>
      <c r="CQ204" s="51"/>
      <c r="CR204" s="51"/>
      <c r="CS204" s="51"/>
      <c r="CT204" s="51"/>
      <c r="CU204" s="51"/>
      <c r="CY204" s="40"/>
      <c r="DA204" s="40"/>
      <c r="DE204" s="40"/>
      <c r="DG204" s="40"/>
      <c r="DI204" s="40"/>
      <c r="DL204" s="40"/>
      <c r="DO204" s="40"/>
    </row>
    <row r="205" spans="1:119" s="39" customFormat="1">
      <c r="A205" s="459"/>
      <c r="B205" s="36"/>
      <c r="C205" s="36"/>
      <c r="D205" s="48"/>
      <c r="E205" s="36"/>
      <c r="F205" s="36"/>
      <c r="G205" s="36"/>
      <c r="H205" s="36"/>
      <c r="I205" s="36"/>
      <c r="J205" s="36"/>
      <c r="K205" s="37"/>
      <c r="L205" s="36"/>
      <c r="M205" s="36"/>
      <c r="N205" s="37"/>
      <c r="O205" s="36"/>
      <c r="P205" s="36"/>
      <c r="Q205" s="36"/>
      <c r="R205" s="37"/>
      <c r="S205" s="36"/>
      <c r="T205" s="37"/>
      <c r="U205" s="36"/>
      <c r="V205" s="36"/>
      <c r="W205" s="37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  <c r="BE205" s="51"/>
      <c r="BF205" s="51"/>
      <c r="BG205" s="51"/>
      <c r="BH205" s="36"/>
      <c r="BI205" s="36"/>
      <c r="BJ205" s="36"/>
      <c r="BK205" s="37"/>
      <c r="BL205" s="36"/>
      <c r="BM205" s="37"/>
      <c r="BN205" s="36"/>
      <c r="BO205" s="36"/>
      <c r="BP205" s="36"/>
      <c r="BQ205" s="37"/>
      <c r="BR205" s="36"/>
      <c r="BS205" s="37"/>
      <c r="BT205" s="36"/>
      <c r="BU205" s="37"/>
      <c r="BV205" s="36"/>
      <c r="BW205" s="36"/>
      <c r="BX205" s="37"/>
      <c r="BY205" s="36"/>
      <c r="BZ205" s="36"/>
      <c r="CA205" s="37"/>
      <c r="CB205" s="51"/>
      <c r="CC205" s="51"/>
      <c r="CD205" s="51"/>
      <c r="CE205" s="51"/>
      <c r="CF205" s="51"/>
      <c r="CG205" s="51"/>
      <c r="CH205" s="51"/>
      <c r="CI205" s="51"/>
      <c r="CJ205" s="51"/>
      <c r="CK205" s="51"/>
      <c r="CL205" s="51"/>
      <c r="CM205" s="51"/>
      <c r="CN205" s="51"/>
      <c r="CO205" s="51"/>
      <c r="CP205" s="51"/>
      <c r="CQ205" s="51"/>
      <c r="CR205" s="51"/>
      <c r="CS205" s="51"/>
      <c r="CT205" s="51"/>
      <c r="CU205" s="51"/>
      <c r="CY205" s="40"/>
      <c r="DA205" s="40"/>
      <c r="DE205" s="40"/>
      <c r="DG205" s="40"/>
      <c r="DI205" s="40"/>
      <c r="DL205" s="40"/>
      <c r="DO205" s="40"/>
    </row>
    <row r="206" spans="1:119" s="39" customFormat="1">
      <c r="A206" s="459"/>
      <c r="B206" s="36"/>
      <c r="C206" s="36"/>
      <c r="D206" s="48"/>
      <c r="E206" s="36"/>
      <c r="F206" s="36"/>
      <c r="G206" s="36"/>
      <c r="H206" s="36"/>
      <c r="I206" s="36"/>
      <c r="J206" s="36"/>
      <c r="K206" s="37"/>
      <c r="L206" s="36"/>
      <c r="M206" s="36"/>
      <c r="N206" s="37"/>
      <c r="O206" s="36"/>
      <c r="P206" s="36"/>
      <c r="Q206" s="36"/>
      <c r="R206" s="37"/>
      <c r="S206" s="36"/>
      <c r="T206" s="37"/>
      <c r="U206" s="36"/>
      <c r="V206" s="36"/>
      <c r="W206" s="37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  <c r="BG206" s="51"/>
      <c r="BH206" s="36"/>
      <c r="BI206" s="36"/>
      <c r="BJ206" s="36"/>
      <c r="BK206" s="37"/>
      <c r="BL206" s="36"/>
      <c r="BM206" s="37"/>
      <c r="BN206" s="36"/>
      <c r="BO206" s="36"/>
      <c r="BP206" s="36"/>
      <c r="BQ206" s="37"/>
      <c r="BR206" s="36"/>
      <c r="BS206" s="37"/>
      <c r="BT206" s="36"/>
      <c r="BU206" s="37"/>
      <c r="BV206" s="36"/>
      <c r="BW206" s="36"/>
      <c r="BX206" s="37"/>
      <c r="BY206" s="36"/>
      <c r="BZ206" s="36"/>
      <c r="CA206" s="37"/>
      <c r="CB206" s="51"/>
      <c r="CC206" s="51"/>
      <c r="CD206" s="51"/>
      <c r="CE206" s="51"/>
      <c r="CF206" s="51"/>
      <c r="CG206" s="51"/>
      <c r="CH206" s="51"/>
      <c r="CI206" s="51"/>
      <c r="CJ206" s="51"/>
      <c r="CK206" s="51"/>
      <c r="CL206" s="51"/>
      <c r="CM206" s="51"/>
      <c r="CN206" s="51"/>
      <c r="CO206" s="51"/>
      <c r="CP206" s="51"/>
      <c r="CQ206" s="51"/>
      <c r="CR206" s="51"/>
      <c r="CS206" s="51"/>
      <c r="CT206" s="51"/>
      <c r="CU206" s="51"/>
      <c r="CY206" s="40"/>
      <c r="DA206" s="40"/>
      <c r="DE206" s="40"/>
      <c r="DG206" s="40"/>
      <c r="DI206" s="40"/>
      <c r="DL206" s="40"/>
      <c r="DO206" s="40"/>
    </row>
    <row r="207" spans="1:119" s="39" customFormat="1">
      <c r="A207" s="459"/>
      <c r="B207" s="36"/>
      <c r="C207" s="36"/>
      <c r="D207" s="48"/>
      <c r="E207" s="36"/>
      <c r="F207" s="36"/>
      <c r="G207" s="36"/>
      <c r="H207" s="36"/>
      <c r="I207" s="36"/>
      <c r="J207" s="36"/>
      <c r="K207" s="37"/>
      <c r="L207" s="36"/>
      <c r="M207" s="36"/>
      <c r="N207" s="37"/>
      <c r="O207" s="36"/>
      <c r="P207" s="36"/>
      <c r="Q207" s="36"/>
      <c r="R207" s="37"/>
      <c r="S207" s="36"/>
      <c r="T207" s="37"/>
      <c r="U207" s="36"/>
      <c r="V207" s="36"/>
      <c r="W207" s="37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/>
      <c r="BB207" s="51"/>
      <c r="BC207" s="51"/>
      <c r="BD207" s="51"/>
      <c r="BE207" s="51"/>
      <c r="BF207" s="51"/>
      <c r="BG207" s="51"/>
      <c r="BH207" s="36"/>
      <c r="BI207" s="36"/>
      <c r="BJ207" s="36"/>
      <c r="BK207" s="37"/>
      <c r="BL207" s="36"/>
      <c r="BM207" s="37"/>
      <c r="BN207" s="36"/>
      <c r="BO207" s="36"/>
      <c r="BP207" s="36"/>
      <c r="BQ207" s="37"/>
      <c r="BR207" s="36"/>
      <c r="BS207" s="37"/>
      <c r="BT207" s="36"/>
      <c r="BU207" s="37"/>
      <c r="BV207" s="36"/>
      <c r="BW207" s="36"/>
      <c r="BX207" s="37"/>
      <c r="BY207" s="36"/>
      <c r="BZ207" s="36"/>
      <c r="CA207" s="37"/>
      <c r="CB207" s="51"/>
      <c r="CC207" s="51"/>
      <c r="CD207" s="51"/>
      <c r="CE207" s="51"/>
      <c r="CF207" s="51"/>
      <c r="CG207" s="51"/>
      <c r="CH207" s="51"/>
      <c r="CI207" s="51"/>
      <c r="CJ207" s="51"/>
      <c r="CK207" s="51"/>
      <c r="CL207" s="51"/>
      <c r="CM207" s="51"/>
      <c r="CN207" s="51"/>
      <c r="CO207" s="51"/>
      <c r="CP207" s="51"/>
      <c r="CQ207" s="51"/>
      <c r="CR207" s="51"/>
      <c r="CS207" s="51"/>
      <c r="CT207" s="51"/>
      <c r="CU207" s="51"/>
      <c r="CY207" s="40"/>
      <c r="DA207" s="40"/>
      <c r="DE207" s="40"/>
      <c r="DG207" s="40"/>
      <c r="DI207" s="40"/>
      <c r="DL207" s="40"/>
      <c r="DO207" s="40"/>
    </row>
    <row r="208" spans="1:119" s="39" customFormat="1">
      <c r="A208" s="459"/>
      <c r="B208" s="36"/>
      <c r="C208" s="36"/>
      <c r="D208" s="48"/>
      <c r="E208" s="36"/>
      <c r="F208" s="36"/>
      <c r="G208" s="36"/>
      <c r="H208" s="36"/>
      <c r="I208" s="36"/>
      <c r="J208" s="36"/>
      <c r="K208" s="37"/>
      <c r="L208" s="36"/>
      <c r="M208" s="36"/>
      <c r="N208" s="37"/>
      <c r="O208" s="36"/>
      <c r="P208" s="36"/>
      <c r="Q208" s="36"/>
      <c r="R208" s="37"/>
      <c r="S208" s="36"/>
      <c r="T208" s="37"/>
      <c r="U208" s="36"/>
      <c r="V208" s="36"/>
      <c r="W208" s="37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  <c r="BE208" s="51"/>
      <c r="BF208" s="51"/>
      <c r="BG208" s="51"/>
      <c r="BH208" s="36"/>
      <c r="BI208" s="36"/>
      <c r="BJ208" s="36"/>
      <c r="BK208" s="37"/>
      <c r="BL208" s="36"/>
      <c r="BM208" s="37"/>
      <c r="BN208" s="36"/>
      <c r="BO208" s="36"/>
      <c r="BP208" s="36"/>
      <c r="BQ208" s="37"/>
      <c r="BR208" s="36"/>
      <c r="BS208" s="37"/>
      <c r="BT208" s="36"/>
      <c r="BU208" s="37"/>
      <c r="BV208" s="36"/>
      <c r="BW208" s="36"/>
      <c r="BX208" s="37"/>
      <c r="BY208" s="36"/>
      <c r="BZ208" s="36"/>
      <c r="CA208" s="37"/>
      <c r="CB208" s="51"/>
      <c r="CC208" s="51"/>
      <c r="CD208" s="51"/>
      <c r="CE208" s="51"/>
      <c r="CF208" s="51"/>
      <c r="CG208" s="51"/>
      <c r="CH208" s="51"/>
      <c r="CI208" s="51"/>
      <c r="CJ208" s="51"/>
      <c r="CK208" s="51"/>
      <c r="CL208" s="51"/>
      <c r="CM208" s="51"/>
      <c r="CN208" s="51"/>
      <c r="CO208" s="51"/>
      <c r="CP208" s="51"/>
      <c r="CQ208" s="51"/>
      <c r="CR208" s="51"/>
      <c r="CS208" s="51"/>
      <c r="CT208" s="51"/>
      <c r="CU208" s="51"/>
      <c r="CY208" s="40"/>
      <c r="DA208" s="40"/>
      <c r="DE208" s="40"/>
      <c r="DG208" s="40"/>
      <c r="DI208" s="40"/>
      <c r="DL208" s="40"/>
      <c r="DO208" s="40"/>
    </row>
    <row r="209" spans="1:119" s="39" customFormat="1">
      <c r="A209" s="459"/>
      <c r="B209" s="36"/>
      <c r="C209" s="36"/>
      <c r="D209" s="48"/>
      <c r="E209" s="36"/>
      <c r="F209" s="36"/>
      <c r="G209" s="36"/>
      <c r="H209" s="36"/>
      <c r="I209" s="36"/>
      <c r="J209" s="36"/>
      <c r="K209" s="37"/>
      <c r="L209" s="36"/>
      <c r="M209" s="36"/>
      <c r="N209" s="37"/>
      <c r="O209" s="36"/>
      <c r="P209" s="36"/>
      <c r="Q209" s="36"/>
      <c r="R209" s="37"/>
      <c r="S209" s="36"/>
      <c r="T209" s="37"/>
      <c r="U209" s="36"/>
      <c r="V209" s="36"/>
      <c r="W209" s="37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  <c r="BB209" s="51"/>
      <c r="BC209" s="51"/>
      <c r="BD209" s="51"/>
      <c r="BE209" s="51"/>
      <c r="BF209" s="51"/>
      <c r="BG209" s="51"/>
      <c r="BH209" s="36"/>
      <c r="BI209" s="36"/>
      <c r="BJ209" s="36"/>
      <c r="BK209" s="37"/>
      <c r="BL209" s="36"/>
      <c r="BM209" s="37"/>
      <c r="BN209" s="36"/>
      <c r="BO209" s="36"/>
      <c r="BP209" s="36"/>
      <c r="BQ209" s="37"/>
      <c r="BR209" s="36"/>
      <c r="BS209" s="37"/>
      <c r="BT209" s="36"/>
      <c r="BU209" s="37"/>
      <c r="BV209" s="36"/>
      <c r="BW209" s="36"/>
      <c r="BX209" s="37"/>
      <c r="BY209" s="36"/>
      <c r="BZ209" s="36"/>
      <c r="CA209" s="37"/>
      <c r="CB209" s="51"/>
      <c r="CC209" s="51"/>
      <c r="CD209" s="51"/>
      <c r="CE209" s="51"/>
      <c r="CF209" s="51"/>
      <c r="CG209" s="51"/>
      <c r="CH209" s="51"/>
      <c r="CI209" s="51"/>
      <c r="CJ209" s="51"/>
      <c r="CK209" s="51"/>
      <c r="CL209" s="51"/>
      <c r="CM209" s="51"/>
      <c r="CN209" s="51"/>
      <c r="CO209" s="51"/>
      <c r="CP209" s="51"/>
      <c r="CQ209" s="51"/>
      <c r="CR209" s="51"/>
      <c r="CS209" s="51"/>
      <c r="CT209" s="51"/>
      <c r="CU209" s="51"/>
      <c r="CY209" s="40"/>
      <c r="DA209" s="40"/>
      <c r="DE209" s="40"/>
      <c r="DG209" s="40"/>
      <c r="DI209" s="40"/>
      <c r="DL209" s="40"/>
      <c r="DO209" s="40"/>
    </row>
    <row r="210" spans="1:119" s="39" customFormat="1">
      <c r="A210" s="459"/>
      <c r="B210" s="36"/>
      <c r="C210" s="36"/>
      <c r="D210" s="48"/>
      <c r="E210" s="36"/>
      <c r="F210" s="36"/>
      <c r="G210" s="36"/>
      <c r="H210" s="36"/>
      <c r="I210" s="36"/>
      <c r="J210" s="36"/>
      <c r="K210" s="37"/>
      <c r="L210" s="36"/>
      <c r="M210" s="36"/>
      <c r="N210" s="37"/>
      <c r="O210" s="36"/>
      <c r="P210" s="36"/>
      <c r="Q210" s="36"/>
      <c r="R210" s="37"/>
      <c r="S210" s="36"/>
      <c r="T210" s="37"/>
      <c r="U210" s="36"/>
      <c r="V210" s="36"/>
      <c r="W210" s="37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  <c r="BG210" s="51"/>
      <c r="BH210" s="36"/>
      <c r="BI210" s="36"/>
      <c r="BJ210" s="36"/>
      <c r="BK210" s="37"/>
      <c r="BL210" s="36"/>
      <c r="BM210" s="37"/>
      <c r="BN210" s="36"/>
      <c r="BO210" s="36"/>
      <c r="BP210" s="36"/>
      <c r="BQ210" s="37"/>
      <c r="BR210" s="36"/>
      <c r="BS210" s="37"/>
      <c r="BT210" s="36"/>
      <c r="BU210" s="37"/>
      <c r="BV210" s="36"/>
      <c r="BW210" s="36"/>
      <c r="BX210" s="37"/>
      <c r="BY210" s="36"/>
      <c r="BZ210" s="36"/>
      <c r="CA210" s="37"/>
      <c r="CB210" s="51"/>
      <c r="CC210" s="51"/>
      <c r="CD210" s="51"/>
      <c r="CE210" s="51"/>
      <c r="CF210" s="51"/>
      <c r="CG210" s="51"/>
      <c r="CH210" s="51"/>
      <c r="CI210" s="51"/>
      <c r="CJ210" s="51"/>
      <c r="CK210" s="51"/>
      <c r="CL210" s="51"/>
      <c r="CM210" s="51"/>
      <c r="CN210" s="51"/>
      <c r="CO210" s="51"/>
      <c r="CP210" s="51"/>
      <c r="CQ210" s="51"/>
      <c r="CR210" s="51"/>
      <c r="CS210" s="51"/>
      <c r="CT210" s="51"/>
      <c r="CU210" s="51"/>
      <c r="CY210" s="40"/>
      <c r="DA210" s="40"/>
      <c r="DE210" s="40"/>
      <c r="DG210" s="40"/>
      <c r="DI210" s="40"/>
      <c r="DL210" s="40"/>
      <c r="DO210" s="40"/>
    </row>
    <row r="211" spans="1:119" s="39" customFormat="1">
      <c r="A211" s="459"/>
      <c r="B211" s="36"/>
      <c r="C211" s="36"/>
      <c r="D211" s="48"/>
      <c r="E211" s="36"/>
      <c r="F211" s="36"/>
      <c r="G211" s="36"/>
      <c r="H211" s="36"/>
      <c r="I211" s="36"/>
      <c r="J211" s="36"/>
      <c r="K211" s="37"/>
      <c r="L211" s="36"/>
      <c r="M211" s="36"/>
      <c r="N211" s="37"/>
      <c r="O211" s="36"/>
      <c r="P211" s="36"/>
      <c r="Q211" s="36"/>
      <c r="R211" s="37"/>
      <c r="S211" s="36"/>
      <c r="T211" s="37"/>
      <c r="U211" s="36"/>
      <c r="V211" s="36"/>
      <c r="W211" s="37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  <c r="BG211" s="51"/>
      <c r="BH211" s="36"/>
      <c r="BI211" s="36"/>
      <c r="BJ211" s="36"/>
      <c r="BK211" s="37"/>
      <c r="BL211" s="36"/>
      <c r="BM211" s="37"/>
      <c r="BN211" s="36"/>
      <c r="BO211" s="36"/>
      <c r="BP211" s="36"/>
      <c r="BQ211" s="37"/>
      <c r="BR211" s="36"/>
      <c r="BS211" s="37"/>
      <c r="BT211" s="36"/>
      <c r="BU211" s="37"/>
      <c r="BV211" s="36"/>
      <c r="BW211" s="36"/>
      <c r="BX211" s="37"/>
      <c r="BY211" s="36"/>
      <c r="BZ211" s="36"/>
      <c r="CA211" s="37"/>
      <c r="CB211" s="51"/>
      <c r="CC211" s="51"/>
      <c r="CD211" s="51"/>
      <c r="CE211" s="51"/>
      <c r="CF211" s="51"/>
      <c r="CG211" s="51"/>
      <c r="CH211" s="51"/>
      <c r="CI211" s="51"/>
      <c r="CJ211" s="51"/>
      <c r="CK211" s="51"/>
      <c r="CL211" s="51"/>
      <c r="CM211" s="51"/>
      <c r="CN211" s="51"/>
      <c r="CO211" s="51"/>
      <c r="CP211" s="51"/>
      <c r="CQ211" s="51"/>
      <c r="CR211" s="51"/>
      <c r="CS211" s="51"/>
      <c r="CT211" s="51"/>
      <c r="CU211" s="51"/>
      <c r="CY211" s="40"/>
      <c r="DA211" s="40"/>
      <c r="DE211" s="40"/>
      <c r="DG211" s="40"/>
      <c r="DI211" s="40"/>
      <c r="DL211" s="40"/>
      <c r="DO211" s="40"/>
    </row>
    <row r="212" spans="1:119" s="39" customFormat="1">
      <c r="A212" s="459"/>
      <c r="B212" s="36"/>
      <c r="C212" s="36"/>
      <c r="D212" s="48"/>
      <c r="E212" s="36"/>
      <c r="F212" s="36"/>
      <c r="G212" s="36"/>
      <c r="H212" s="36"/>
      <c r="I212" s="36"/>
      <c r="J212" s="36"/>
      <c r="K212" s="37"/>
      <c r="L212" s="36"/>
      <c r="M212" s="36"/>
      <c r="N212" s="37"/>
      <c r="O212" s="36"/>
      <c r="P212" s="36"/>
      <c r="Q212" s="36"/>
      <c r="R212" s="37"/>
      <c r="S212" s="36"/>
      <c r="T212" s="37"/>
      <c r="U212" s="36"/>
      <c r="V212" s="36"/>
      <c r="W212" s="37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  <c r="BB212" s="51"/>
      <c r="BC212" s="51"/>
      <c r="BD212" s="51"/>
      <c r="BE212" s="51"/>
      <c r="BF212" s="51"/>
      <c r="BG212" s="51"/>
      <c r="BH212" s="36"/>
      <c r="BI212" s="36"/>
      <c r="BJ212" s="36"/>
      <c r="BK212" s="37"/>
      <c r="BL212" s="36"/>
      <c r="BM212" s="37"/>
      <c r="BN212" s="36"/>
      <c r="BO212" s="36"/>
      <c r="BP212" s="36"/>
      <c r="BQ212" s="37"/>
      <c r="BR212" s="36"/>
      <c r="BS212" s="37"/>
      <c r="BT212" s="36"/>
      <c r="BU212" s="37"/>
      <c r="BV212" s="36"/>
      <c r="BW212" s="36"/>
      <c r="BX212" s="37"/>
      <c r="BY212" s="36"/>
      <c r="BZ212" s="36"/>
      <c r="CA212" s="37"/>
      <c r="CB212" s="51"/>
      <c r="CC212" s="51"/>
      <c r="CD212" s="51"/>
      <c r="CE212" s="51"/>
      <c r="CF212" s="51"/>
      <c r="CG212" s="51"/>
      <c r="CH212" s="51"/>
      <c r="CI212" s="51"/>
      <c r="CJ212" s="51"/>
      <c r="CK212" s="51"/>
      <c r="CL212" s="51"/>
      <c r="CM212" s="51"/>
      <c r="CN212" s="51"/>
      <c r="CO212" s="51"/>
      <c r="CP212" s="51"/>
      <c r="CQ212" s="51"/>
      <c r="CR212" s="51"/>
      <c r="CS212" s="51"/>
      <c r="CT212" s="51"/>
      <c r="CU212" s="51"/>
      <c r="CY212" s="40"/>
      <c r="DA212" s="40"/>
      <c r="DE212" s="40"/>
      <c r="DG212" s="40"/>
      <c r="DI212" s="40"/>
      <c r="DL212" s="40"/>
      <c r="DO212" s="40"/>
    </row>
    <row r="213" spans="1:119" s="39" customFormat="1">
      <c r="A213" s="459"/>
      <c r="B213" s="36"/>
      <c r="C213" s="36"/>
      <c r="D213" s="48"/>
      <c r="E213" s="36"/>
      <c r="F213" s="36"/>
      <c r="G213" s="36"/>
      <c r="H213" s="36"/>
      <c r="I213" s="36"/>
      <c r="J213" s="36"/>
      <c r="K213" s="37"/>
      <c r="L213" s="36"/>
      <c r="M213" s="36"/>
      <c r="N213" s="37"/>
      <c r="O213" s="36"/>
      <c r="P213" s="36"/>
      <c r="Q213" s="36"/>
      <c r="R213" s="37"/>
      <c r="S213" s="36"/>
      <c r="T213" s="37"/>
      <c r="U213" s="36"/>
      <c r="V213" s="36"/>
      <c r="W213" s="37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/>
      <c r="BB213" s="51"/>
      <c r="BC213" s="51"/>
      <c r="BD213" s="51"/>
      <c r="BE213" s="51"/>
      <c r="BF213" s="51"/>
      <c r="BG213" s="51"/>
      <c r="BH213" s="36"/>
      <c r="BI213" s="36"/>
      <c r="BJ213" s="36"/>
      <c r="BK213" s="37"/>
      <c r="BL213" s="36"/>
      <c r="BM213" s="37"/>
      <c r="BN213" s="36"/>
      <c r="BO213" s="36"/>
      <c r="BP213" s="36"/>
      <c r="BQ213" s="37"/>
      <c r="BR213" s="36"/>
      <c r="BS213" s="37"/>
      <c r="BT213" s="36"/>
      <c r="BU213" s="37"/>
      <c r="BV213" s="36"/>
      <c r="BW213" s="36"/>
      <c r="BX213" s="37"/>
      <c r="BY213" s="36"/>
      <c r="BZ213" s="36"/>
      <c r="CA213" s="37"/>
      <c r="CB213" s="51"/>
      <c r="CC213" s="51"/>
      <c r="CD213" s="51"/>
      <c r="CE213" s="51"/>
      <c r="CF213" s="51"/>
      <c r="CG213" s="51"/>
      <c r="CH213" s="51"/>
      <c r="CI213" s="51"/>
      <c r="CJ213" s="51"/>
      <c r="CK213" s="51"/>
      <c r="CL213" s="51"/>
      <c r="CM213" s="51"/>
      <c r="CN213" s="51"/>
      <c r="CO213" s="51"/>
      <c r="CP213" s="51"/>
      <c r="CQ213" s="51"/>
      <c r="CR213" s="51"/>
      <c r="CS213" s="51"/>
      <c r="CT213" s="51"/>
      <c r="CU213" s="51"/>
      <c r="CY213" s="40"/>
      <c r="DA213" s="40"/>
      <c r="DE213" s="40"/>
      <c r="DG213" s="40"/>
      <c r="DI213" s="40"/>
      <c r="DL213" s="40"/>
      <c r="DO213" s="40"/>
    </row>
    <row r="214" spans="1:119" s="39" customFormat="1">
      <c r="A214" s="459"/>
      <c r="B214" s="36"/>
      <c r="C214" s="36"/>
      <c r="D214" s="48"/>
      <c r="E214" s="36"/>
      <c r="F214" s="36"/>
      <c r="G214" s="36"/>
      <c r="H214" s="36"/>
      <c r="I214" s="36"/>
      <c r="J214" s="36"/>
      <c r="K214" s="37"/>
      <c r="L214" s="36"/>
      <c r="M214" s="36"/>
      <c r="N214" s="37"/>
      <c r="O214" s="36"/>
      <c r="P214" s="36"/>
      <c r="Q214" s="36"/>
      <c r="R214" s="37"/>
      <c r="S214" s="36"/>
      <c r="T214" s="37"/>
      <c r="U214" s="36"/>
      <c r="V214" s="36"/>
      <c r="W214" s="37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  <c r="BG214" s="51"/>
      <c r="BH214" s="36"/>
      <c r="BI214" s="36"/>
      <c r="BJ214" s="36"/>
      <c r="BK214" s="37"/>
      <c r="BL214" s="36"/>
      <c r="BM214" s="37"/>
      <c r="BN214" s="36"/>
      <c r="BO214" s="36"/>
      <c r="BP214" s="36"/>
      <c r="BQ214" s="37"/>
      <c r="BR214" s="36"/>
      <c r="BS214" s="37"/>
      <c r="BT214" s="36"/>
      <c r="BU214" s="37"/>
      <c r="BV214" s="36"/>
      <c r="BW214" s="36"/>
      <c r="BX214" s="37"/>
      <c r="BY214" s="36"/>
      <c r="BZ214" s="36"/>
      <c r="CA214" s="37"/>
      <c r="CB214" s="51"/>
      <c r="CC214" s="51"/>
      <c r="CD214" s="51"/>
      <c r="CE214" s="51"/>
      <c r="CF214" s="51"/>
      <c r="CG214" s="51"/>
      <c r="CH214" s="51"/>
      <c r="CI214" s="51"/>
      <c r="CJ214" s="51"/>
      <c r="CK214" s="51"/>
      <c r="CL214" s="51"/>
      <c r="CM214" s="51"/>
      <c r="CN214" s="51"/>
      <c r="CO214" s="51"/>
      <c r="CP214" s="51"/>
      <c r="CQ214" s="51"/>
      <c r="CR214" s="51"/>
      <c r="CS214" s="51"/>
      <c r="CT214" s="51"/>
      <c r="CU214" s="51"/>
      <c r="CY214" s="40"/>
      <c r="DA214" s="40"/>
      <c r="DE214" s="40"/>
      <c r="DG214" s="40"/>
      <c r="DI214" s="40"/>
      <c r="DL214" s="40"/>
      <c r="DO214" s="40"/>
    </row>
    <row r="215" spans="1:119" s="39" customFormat="1">
      <c r="A215" s="459"/>
      <c r="B215" s="36"/>
      <c r="C215" s="36"/>
      <c r="D215" s="48"/>
      <c r="E215" s="36"/>
      <c r="F215" s="36"/>
      <c r="G215" s="36"/>
      <c r="H215" s="36"/>
      <c r="I215" s="36"/>
      <c r="J215" s="36"/>
      <c r="K215" s="37"/>
      <c r="L215" s="36"/>
      <c r="M215" s="36"/>
      <c r="N215" s="37"/>
      <c r="O215" s="36"/>
      <c r="P215" s="36"/>
      <c r="Q215" s="36"/>
      <c r="R215" s="37"/>
      <c r="S215" s="36"/>
      <c r="T215" s="37"/>
      <c r="U215" s="36"/>
      <c r="V215" s="36"/>
      <c r="W215" s="37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  <c r="BB215" s="51"/>
      <c r="BC215" s="51"/>
      <c r="BD215" s="51"/>
      <c r="BE215" s="51"/>
      <c r="BF215" s="51"/>
      <c r="BG215" s="51"/>
      <c r="BH215" s="36"/>
      <c r="BI215" s="36"/>
      <c r="BJ215" s="36"/>
      <c r="BK215" s="37"/>
      <c r="BL215" s="36"/>
      <c r="BM215" s="37"/>
      <c r="BN215" s="36"/>
      <c r="BO215" s="36"/>
      <c r="BP215" s="36"/>
      <c r="BQ215" s="37"/>
      <c r="BR215" s="36"/>
      <c r="BS215" s="37"/>
      <c r="BT215" s="36"/>
      <c r="BU215" s="37"/>
      <c r="BV215" s="36"/>
      <c r="BW215" s="36"/>
      <c r="BX215" s="37"/>
      <c r="BY215" s="36"/>
      <c r="BZ215" s="36"/>
      <c r="CA215" s="37"/>
      <c r="CB215" s="51"/>
      <c r="CC215" s="51"/>
      <c r="CD215" s="51"/>
      <c r="CE215" s="51"/>
      <c r="CF215" s="51"/>
      <c r="CG215" s="51"/>
      <c r="CH215" s="51"/>
      <c r="CI215" s="51"/>
      <c r="CJ215" s="51"/>
      <c r="CK215" s="51"/>
      <c r="CL215" s="51"/>
      <c r="CM215" s="51"/>
      <c r="CN215" s="51"/>
      <c r="CO215" s="51"/>
      <c r="CP215" s="51"/>
      <c r="CQ215" s="51"/>
      <c r="CR215" s="51"/>
      <c r="CS215" s="51"/>
      <c r="CT215" s="51"/>
      <c r="CU215" s="51"/>
      <c r="CY215" s="40"/>
      <c r="DA215" s="40"/>
      <c r="DE215" s="40"/>
      <c r="DG215" s="40"/>
      <c r="DI215" s="40"/>
      <c r="DL215" s="40"/>
      <c r="DO215" s="40"/>
    </row>
    <row r="216" spans="1:119" s="39" customFormat="1">
      <c r="A216" s="459"/>
      <c r="B216" s="36"/>
      <c r="C216" s="36"/>
      <c r="D216" s="48"/>
      <c r="E216" s="36"/>
      <c r="F216" s="36"/>
      <c r="G216" s="36"/>
      <c r="H216" s="36"/>
      <c r="I216" s="36"/>
      <c r="J216" s="36"/>
      <c r="K216" s="37"/>
      <c r="L216" s="36"/>
      <c r="M216" s="36"/>
      <c r="N216" s="37"/>
      <c r="O216" s="36"/>
      <c r="P216" s="36"/>
      <c r="Q216" s="36"/>
      <c r="R216" s="37"/>
      <c r="S216" s="36"/>
      <c r="T216" s="37"/>
      <c r="U216" s="36"/>
      <c r="V216" s="36"/>
      <c r="W216" s="37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51"/>
      <c r="BC216" s="51"/>
      <c r="BD216" s="51"/>
      <c r="BE216" s="51"/>
      <c r="BF216" s="51"/>
      <c r="BG216" s="51"/>
      <c r="BH216" s="36"/>
      <c r="BI216" s="36"/>
      <c r="BJ216" s="36"/>
      <c r="BK216" s="37"/>
      <c r="BL216" s="36"/>
      <c r="BM216" s="37"/>
      <c r="BN216" s="36"/>
      <c r="BO216" s="36"/>
      <c r="BP216" s="36"/>
      <c r="BQ216" s="37"/>
      <c r="BR216" s="36"/>
      <c r="BS216" s="37"/>
      <c r="BT216" s="36"/>
      <c r="BU216" s="37"/>
      <c r="BV216" s="36"/>
      <c r="BW216" s="36"/>
      <c r="BX216" s="37"/>
      <c r="BY216" s="36"/>
      <c r="BZ216" s="36"/>
      <c r="CA216" s="37"/>
      <c r="CB216" s="51"/>
      <c r="CC216" s="51"/>
      <c r="CD216" s="51"/>
      <c r="CE216" s="51"/>
      <c r="CF216" s="51"/>
      <c r="CG216" s="51"/>
      <c r="CH216" s="51"/>
      <c r="CI216" s="51"/>
      <c r="CJ216" s="51"/>
      <c r="CK216" s="51"/>
      <c r="CL216" s="51"/>
      <c r="CM216" s="51"/>
      <c r="CN216" s="51"/>
      <c r="CO216" s="51"/>
      <c r="CP216" s="51"/>
      <c r="CQ216" s="51"/>
      <c r="CR216" s="51"/>
      <c r="CS216" s="51"/>
      <c r="CT216" s="51"/>
      <c r="CU216" s="51"/>
      <c r="CY216" s="40"/>
      <c r="DA216" s="40"/>
      <c r="DE216" s="40"/>
      <c r="DG216" s="40"/>
      <c r="DI216" s="40"/>
      <c r="DL216" s="40"/>
      <c r="DO216" s="40"/>
    </row>
    <row r="217" spans="1:119" s="39" customFormat="1">
      <c r="A217" s="459"/>
      <c r="B217" s="36"/>
      <c r="C217" s="36"/>
      <c r="D217" s="48"/>
      <c r="E217" s="36"/>
      <c r="F217" s="36"/>
      <c r="G217" s="36"/>
      <c r="H217" s="36"/>
      <c r="I217" s="36"/>
      <c r="J217" s="36"/>
      <c r="K217" s="37"/>
      <c r="L217" s="36"/>
      <c r="M217" s="36"/>
      <c r="N217" s="37"/>
      <c r="O217" s="36"/>
      <c r="P217" s="36"/>
      <c r="Q217" s="36"/>
      <c r="R217" s="37"/>
      <c r="S217" s="36"/>
      <c r="T217" s="37"/>
      <c r="U217" s="36"/>
      <c r="V217" s="36"/>
      <c r="W217" s="37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/>
      <c r="BB217" s="51"/>
      <c r="BC217" s="51"/>
      <c r="BD217" s="51"/>
      <c r="BE217" s="51"/>
      <c r="BF217" s="51"/>
      <c r="BG217" s="51"/>
      <c r="BH217" s="36"/>
      <c r="BI217" s="36"/>
      <c r="BJ217" s="36"/>
      <c r="BK217" s="37"/>
      <c r="BL217" s="36"/>
      <c r="BM217" s="37"/>
      <c r="BN217" s="36"/>
      <c r="BO217" s="36"/>
      <c r="BP217" s="36"/>
      <c r="BQ217" s="37"/>
      <c r="BR217" s="36"/>
      <c r="BS217" s="37"/>
      <c r="BT217" s="36"/>
      <c r="BU217" s="37"/>
      <c r="BV217" s="36"/>
      <c r="BW217" s="36"/>
      <c r="BX217" s="37"/>
      <c r="BY217" s="36"/>
      <c r="BZ217" s="36"/>
      <c r="CA217" s="37"/>
      <c r="CB217" s="51"/>
      <c r="CC217" s="51"/>
      <c r="CD217" s="51"/>
      <c r="CE217" s="51"/>
      <c r="CF217" s="51"/>
      <c r="CG217" s="51"/>
      <c r="CH217" s="51"/>
      <c r="CI217" s="51"/>
      <c r="CJ217" s="51"/>
      <c r="CK217" s="51"/>
      <c r="CL217" s="51"/>
      <c r="CM217" s="51"/>
      <c r="CN217" s="51"/>
      <c r="CO217" s="51"/>
      <c r="CP217" s="51"/>
      <c r="CQ217" s="51"/>
      <c r="CR217" s="51"/>
      <c r="CS217" s="51"/>
      <c r="CT217" s="51"/>
      <c r="CU217" s="51"/>
      <c r="CY217" s="40"/>
      <c r="DA217" s="40"/>
      <c r="DE217" s="40"/>
      <c r="DG217" s="40"/>
      <c r="DI217" s="40"/>
      <c r="DL217" s="40"/>
      <c r="DO217" s="40"/>
    </row>
    <row r="218" spans="1:119" s="39" customFormat="1">
      <c r="A218" s="459"/>
      <c r="B218" s="36"/>
      <c r="C218" s="36"/>
      <c r="D218" s="48"/>
      <c r="E218" s="36"/>
      <c r="F218" s="36"/>
      <c r="G218" s="36"/>
      <c r="H218" s="36"/>
      <c r="I218" s="36"/>
      <c r="J218" s="36"/>
      <c r="K218" s="37"/>
      <c r="L218" s="36"/>
      <c r="M218" s="36"/>
      <c r="N218" s="37"/>
      <c r="O218" s="36"/>
      <c r="P218" s="36"/>
      <c r="Q218" s="36"/>
      <c r="R218" s="37"/>
      <c r="S218" s="36"/>
      <c r="T218" s="37"/>
      <c r="U218" s="36"/>
      <c r="V218" s="36"/>
      <c r="W218" s="37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36"/>
      <c r="BI218" s="36"/>
      <c r="BJ218" s="36"/>
      <c r="BK218" s="37"/>
      <c r="BL218" s="36"/>
      <c r="BM218" s="37"/>
      <c r="BN218" s="36"/>
      <c r="BO218" s="36"/>
      <c r="BP218" s="36"/>
      <c r="BQ218" s="37"/>
      <c r="BR218" s="36"/>
      <c r="BS218" s="37"/>
      <c r="BT218" s="36"/>
      <c r="BU218" s="37"/>
      <c r="BV218" s="36"/>
      <c r="BW218" s="36"/>
      <c r="BX218" s="37"/>
      <c r="BY218" s="36"/>
      <c r="BZ218" s="36"/>
      <c r="CA218" s="37"/>
      <c r="CB218" s="51"/>
      <c r="CC218" s="51"/>
      <c r="CD218" s="51"/>
      <c r="CE218" s="51"/>
      <c r="CF218" s="51"/>
      <c r="CG218" s="51"/>
      <c r="CH218" s="51"/>
      <c r="CI218" s="51"/>
      <c r="CJ218" s="51"/>
      <c r="CK218" s="51"/>
      <c r="CL218" s="51"/>
      <c r="CM218" s="51"/>
      <c r="CN218" s="51"/>
      <c r="CO218" s="51"/>
      <c r="CP218" s="51"/>
      <c r="CQ218" s="51"/>
      <c r="CR218" s="51"/>
      <c r="CS218" s="51"/>
      <c r="CT218" s="51"/>
      <c r="CU218" s="51"/>
      <c r="CY218" s="40"/>
      <c r="DA218" s="40"/>
      <c r="DE218" s="40"/>
      <c r="DG218" s="40"/>
      <c r="DI218" s="40"/>
      <c r="DL218" s="40"/>
      <c r="DO218" s="40"/>
    </row>
    <row r="219" spans="1:119" s="39" customFormat="1">
      <c r="A219" s="459"/>
      <c r="B219" s="36"/>
      <c r="C219" s="36"/>
      <c r="D219" s="48"/>
      <c r="E219" s="36"/>
      <c r="F219" s="36"/>
      <c r="G219" s="36"/>
      <c r="H219" s="36"/>
      <c r="I219" s="36"/>
      <c r="J219" s="36"/>
      <c r="K219" s="37"/>
      <c r="L219" s="36"/>
      <c r="M219" s="36"/>
      <c r="N219" s="37"/>
      <c r="O219" s="36"/>
      <c r="P219" s="36"/>
      <c r="Q219" s="36"/>
      <c r="R219" s="37"/>
      <c r="S219" s="36"/>
      <c r="T219" s="37"/>
      <c r="U219" s="36"/>
      <c r="V219" s="36"/>
      <c r="W219" s="37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  <c r="BB219" s="51"/>
      <c r="BC219" s="51"/>
      <c r="BD219" s="51"/>
      <c r="BE219" s="51"/>
      <c r="BF219" s="51"/>
      <c r="BG219" s="51"/>
      <c r="BH219" s="36"/>
      <c r="BI219" s="36"/>
      <c r="BJ219" s="36"/>
      <c r="BK219" s="37"/>
      <c r="BL219" s="36"/>
      <c r="BM219" s="37"/>
      <c r="BN219" s="36"/>
      <c r="BO219" s="36"/>
      <c r="BP219" s="36"/>
      <c r="BQ219" s="37"/>
      <c r="BR219" s="36"/>
      <c r="BS219" s="37"/>
      <c r="BT219" s="36"/>
      <c r="BU219" s="37"/>
      <c r="BV219" s="36"/>
      <c r="BW219" s="36"/>
      <c r="BX219" s="37"/>
      <c r="BY219" s="36"/>
      <c r="BZ219" s="36"/>
      <c r="CA219" s="37"/>
      <c r="CB219" s="51"/>
      <c r="CC219" s="51"/>
      <c r="CD219" s="51"/>
      <c r="CE219" s="51"/>
      <c r="CF219" s="51"/>
      <c r="CG219" s="51"/>
      <c r="CH219" s="51"/>
      <c r="CI219" s="51"/>
      <c r="CJ219" s="51"/>
      <c r="CK219" s="51"/>
      <c r="CL219" s="51"/>
      <c r="CM219" s="51"/>
      <c r="CN219" s="51"/>
      <c r="CO219" s="51"/>
      <c r="CP219" s="51"/>
      <c r="CQ219" s="51"/>
      <c r="CR219" s="51"/>
      <c r="CS219" s="51"/>
      <c r="CT219" s="51"/>
      <c r="CU219" s="51"/>
      <c r="CY219" s="40"/>
      <c r="DA219" s="40"/>
      <c r="DE219" s="40"/>
      <c r="DG219" s="40"/>
      <c r="DI219" s="40"/>
      <c r="DL219" s="40"/>
      <c r="DO219" s="40"/>
    </row>
    <row r="220" spans="1:119" s="39" customFormat="1">
      <c r="A220" s="36"/>
      <c r="B220" s="36"/>
      <c r="C220" s="36"/>
      <c r="D220" s="48"/>
      <c r="E220" s="36"/>
      <c r="F220" s="36"/>
      <c r="G220" s="36"/>
      <c r="H220" s="36"/>
      <c r="I220" s="36"/>
      <c r="J220" s="36"/>
      <c r="K220" s="37"/>
      <c r="L220" s="36"/>
      <c r="M220" s="36"/>
      <c r="N220" s="37"/>
      <c r="O220" s="36"/>
      <c r="P220" s="36"/>
      <c r="Q220" s="36"/>
      <c r="R220" s="37"/>
      <c r="S220" s="36"/>
      <c r="T220" s="37"/>
      <c r="U220" s="36"/>
      <c r="V220" s="36"/>
      <c r="W220" s="37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51"/>
      <c r="BC220" s="51"/>
      <c r="BD220" s="51"/>
      <c r="BE220" s="51"/>
      <c r="BF220" s="51"/>
      <c r="BG220" s="51"/>
      <c r="BH220" s="36"/>
      <c r="BI220" s="36"/>
      <c r="BJ220" s="36"/>
      <c r="BK220" s="37"/>
      <c r="BL220" s="36"/>
      <c r="BM220" s="37"/>
      <c r="BN220" s="36"/>
      <c r="BO220" s="36"/>
      <c r="BP220" s="36"/>
      <c r="BQ220" s="37"/>
      <c r="BR220" s="36"/>
      <c r="BS220" s="37"/>
      <c r="BT220" s="36"/>
      <c r="BU220" s="37"/>
      <c r="BV220" s="36"/>
      <c r="BW220" s="36"/>
      <c r="BX220" s="37"/>
      <c r="BY220" s="36"/>
      <c r="BZ220" s="36"/>
      <c r="CA220" s="37"/>
      <c r="CB220" s="51"/>
      <c r="CC220" s="51"/>
      <c r="CD220" s="51"/>
      <c r="CE220" s="51"/>
      <c r="CF220" s="51"/>
      <c r="CG220" s="51"/>
      <c r="CH220" s="51"/>
      <c r="CI220" s="51"/>
      <c r="CJ220" s="51"/>
      <c r="CK220" s="51"/>
      <c r="CL220" s="51"/>
      <c r="CM220" s="51"/>
      <c r="CN220" s="51"/>
      <c r="CO220" s="51"/>
      <c r="CP220" s="51"/>
      <c r="CQ220" s="51"/>
      <c r="CR220" s="51"/>
      <c r="CS220" s="51"/>
      <c r="CT220" s="51"/>
      <c r="CU220" s="51"/>
      <c r="CY220" s="40"/>
      <c r="DA220" s="40"/>
      <c r="DE220" s="40"/>
      <c r="DG220" s="40"/>
      <c r="DI220" s="40"/>
      <c r="DL220" s="40"/>
      <c r="DO220" s="40"/>
    </row>
    <row r="221" spans="1:119" s="39" customFormat="1">
      <c r="A221" s="36"/>
      <c r="B221" s="36"/>
      <c r="C221" s="36"/>
      <c r="D221" s="48"/>
      <c r="E221" s="36"/>
      <c r="F221" s="36"/>
      <c r="G221" s="36"/>
      <c r="H221" s="36"/>
      <c r="I221" s="36"/>
      <c r="J221" s="36"/>
      <c r="K221" s="37"/>
      <c r="L221" s="36"/>
      <c r="M221" s="36"/>
      <c r="N221" s="37"/>
      <c r="O221" s="36"/>
      <c r="P221" s="36"/>
      <c r="Q221" s="36"/>
      <c r="R221" s="37"/>
      <c r="S221" s="36"/>
      <c r="T221" s="37"/>
      <c r="U221" s="36"/>
      <c r="V221" s="36"/>
      <c r="W221" s="37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/>
      <c r="BB221" s="51"/>
      <c r="BC221" s="51"/>
      <c r="BD221" s="51"/>
      <c r="BE221" s="51"/>
      <c r="BF221" s="51"/>
      <c r="BG221" s="51"/>
      <c r="BH221" s="36"/>
      <c r="BI221" s="36"/>
      <c r="BJ221" s="36"/>
      <c r="BK221" s="37"/>
      <c r="BL221" s="36"/>
      <c r="BM221" s="37"/>
      <c r="BN221" s="36"/>
      <c r="BO221" s="36"/>
      <c r="BP221" s="36"/>
      <c r="BQ221" s="37"/>
      <c r="BR221" s="36"/>
      <c r="BS221" s="37"/>
      <c r="BT221" s="36"/>
      <c r="BU221" s="37"/>
      <c r="BV221" s="36"/>
      <c r="BW221" s="36"/>
      <c r="BX221" s="37"/>
      <c r="BY221" s="36"/>
      <c r="BZ221" s="36"/>
      <c r="CA221" s="37"/>
      <c r="CB221" s="51"/>
      <c r="CC221" s="51"/>
      <c r="CD221" s="51"/>
      <c r="CE221" s="51"/>
      <c r="CF221" s="51"/>
      <c r="CG221" s="51"/>
      <c r="CH221" s="51"/>
      <c r="CI221" s="51"/>
      <c r="CJ221" s="51"/>
      <c r="CK221" s="51"/>
      <c r="CL221" s="51"/>
      <c r="CM221" s="51"/>
      <c r="CN221" s="51"/>
      <c r="CO221" s="51"/>
      <c r="CP221" s="51"/>
      <c r="CQ221" s="51"/>
      <c r="CR221" s="51"/>
      <c r="CS221" s="51"/>
      <c r="CT221" s="51"/>
      <c r="CU221" s="51"/>
      <c r="CY221" s="40"/>
      <c r="DA221" s="40"/>
      <c r="DE221" s="40"/>
      <c r="DG221" s="40"/>
      <c r="DI221" s="40"/>
      <c r="DL221" s="40"/>
      <c r="DO221" s="40"/>
    </row>
    <row r="222" spans="1:119" s="39" customFormat="1">
      <c r="A222" s="36"/>
      <c r="B222" s="36"/>
      <c r="C222" s="36"/>
      <c r="D222" s="48"/>
      <c r="E222" s="36"/>
      <c r="F222" s="36"/>
      <c r="G222" s="36"/>
      <c r="H222" s="36"/>
      <c r="I222" s="36"/>
      <c r="J222" s="36"/>
      <c r="K222" s="37"/>
      <c r="L222" s="36"/>
      <c r="M222" s="36"/>
      <c r="N222" s="37"/>
      <c r="O222" s="36"/>
      <c r="P222" s="36"/>
      <c r="Q222" s="36"/>
      <c r="R222" s="37"/>
      <c r="S222" s="36"/>
      <c r="T222" s="37"/>
      <c r="U222" s="36"/>
      <c r="V222" s="36"/>
      <c r="W222" s="37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  <c r="BB222" s="51"/>
      <c r="BC222" s="51"/>
      <c r="BD222" s="51"/>
      <c r="BE222" s="51"/>
      <c r="BF222" s="51"/>
      <c r="BG222" s="51"/>
      <c r="BH222" s="36"/>
      <c r="BI222" s="36"/>
      <c r="BJ222" s="36"/>
      <c r="BK222" s="37"/>
      <c r="BL222" s="36"/>
      <c r="BM222" s="37"/>
      <c r="BN222" s="36"/>
      <c r="BO222" s="36"/>
      <c r="BP222" s="36"/>
      <c r="BQ222" s="37"/>
      <c r="BR222" s="36"/>
      <c r="BS222" s="37"/>
      <c r="BT222" s="36"/>
      <c r="BU222" s="37"/>
      <c r="BV222" s="36"/>
      <c r="BW222" s="36"/>
      <c r="BX222" s="37"/>
      <c r="BY222" s="36"/>
      <c r="BZ222" s="36"/>
      <c r="CA222" s="37"/>
      <c r="CB222" s="51"/>
      <c r="CC222" s="51"/>
      <c r="CD222" s="51"/>
      <c r="CE222" s="51"/>
      <c r="CF222" s="51"/>
      <c r="CG222" s="51"/>
      <c r="CH222" s="51"/>
      <c r="CI222" s="51"/>
      <c r="CJ222" s="51"/>
      <c r="CK222" s="51"/>
      <c r="CL222" s="51"/>
      <c r="CM222" s="51"/>
      <c r="CN222" s="51"/>
      <c r="CO222" s="51"/>
      <c r="CP222" s="51"/>
      <c r="CQ222" s="51"/>
      <c r="CR222" s="51"/>
      <c r="CS222" s="51"/>
      <c r="CT222" s="51"/>
      <c r="CU222" s="51"/>
      <c r="CY222" s="40"/>
      <c r="DA222" s="40"/>
      <c r="DE222" s="40"/>
      <c r="DG222" s="40"/>
      <c r="DI222" s="40"/>
      <c r="DL222" s="40"/>
      <c r="DO222" s="40"/>
    </row>
    <row r="223" spans="1:119" s="39" customFormat="1">
      <c r="A223" s="36"/>
      <c r="B223" s="36"/>
      <c r="C223" s="36"/>
      <c r="D223" s="48"/>
      <c r="E223" s="36"/>
      <c r="F223" s="36"/>
      <c r="G223" s="36"/>
      <c r="H223" s="36"/>
      <c r="I223" s="36"/>
      <c r="J223" s="36"/>
      <c r="K223" s="37"/>
      <c r="L223" s="36"/>
      <c r="M223" s="36"/>
      <c r="N223" s="37"/>
      <c r="O223" s="36"/>
      <c r="P223" s="36"/>
      <c r="Q223" s="36"/>
      <c r="R223" s="37"/>
      <c r="S223" s="36"/>
      <c r="T223" s="37"/>
      <c r="U223" s="36"/>
      <c r="V223" s="36"/>
      <c r="W223" s="37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/>
      <c r="BB223" s="51"/>
      <c r="BC223" s="51"/>
      <c r="BD223" s="51"/>
      <c r="BE223" s="51"/>
      <c r="BF223" s="51"/>
      <c r="BG223" s="51"/>
      <c r="BH223" s="36"/>
      <c r="BI223" s="36"/>
      <c r="BJ223" s="36"/>
      <c r="BK223" s="37"/>
      <c r="BL223" s="36"/>
      <c r="BM223" s="37"/>
      <c r="BN223" s="36"/>
      <c r="BO223" s="36"/>
      <c r="BP223" s="36"/>
      <c r="BQ223" s="37"/>
      <c r="BR223" s="36"/>
      <c r="BS223" s="37"/>
      <c r="BT223" s="36"/>
      <c r="BU223" s="37"/>
      <c r="BV223" s="36"/>
      <c r="BW223" s="36"/>
      <c r="BX223" s="37"/>
      <c r="BY223" s="36"/>
      <c r="BZ223" s="36"/>
      <c r="CA223" s="37"/>
      <c r="CB223" s="51"/>
      <c r="CC223" s="51"/>
      <c r="CD223" s="51"/>
      <c r="CE223" s="51"/>
      <c r="CF223" s="51"/>
      <c r="CG223" s="51"/>
      <c r="CH223" s="51"/>
      <c r="CI223" s="51"/>
      <c r="CJ223" s="51"/>
      <c r="CK223" s="51"/>
      <c r="CL223" s="51"/>
      <c r="CM223" s="51"/>
      <c r="CN223" s="51"/>
      <c r="CO223" s="51"/>
      <c r="CP223" s="51"/>
      <c r="CQ223" s="51"/>
      <c r="CR223" s="51"/>
      <c r="CS223" s="51"/>
      <c r="CT223" s="51"/>
      <c r="CU223" s="51"/>
      <c r="CY223" s="40"/>
      <c r="DA223" s="40"/>
      <c r="DE223" s="40"/>
      <c r="DG223" s="40"/>
      <c r="DI223" s="40"/>
      <c r="DL223" s="40"/>
      <c r="DO223" s="40"/>
    </row>
    <row r="224" spans="1:119" s="39" customFormat="1">
      <c r="A224" s="36"/>
      <c r="B224" s="36"/>
      <c r="C224" s="36"/>
      <c r="D224" s="48"/>
      <c r="E224" s="36"/>
      <c r="F224" s="36"/>
      <c r="G224" s="36"/>
      <c r="H224" s="36"/>
      <c r="I224" s="36"/>
      <c r="J224" s="36"/>
      <c r="K224" s="37"/>
      <c r="L224" s="36"/>
      <c r="M224" s="36"/>
      <c r="N224" s="37"/>
      <c r="O224" s="36"/>
      <c r="P224" s="36"/>
      <c r="Q224" s="36"/>
      <c r="R224" s="37"/>
      <c r="S224" s="36"/>
      <c r="T224" s="37"/>
      <c r="U224" s="36"/>
      <c r="V224" s="36"/>
      <c r="W224" s="37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  <c r="BB224" s="51"/>
      <c r="BC224" s="51"/>
      <c r="BD224" s="51"/>
      <c r="BE224" s="51"/>
      <c r="BF224" s="51"/>
      <c r="BG224" s="51"/>
      <c r="BH224" s="36"/>
      <c r="BI224" s="36"/>
      <c r="BJ224" s="36"/>
      <c r="BK224" s="37"/>
      <c r="BL224" s="36"/>
      <c r="BM224" s="37"/>
      <c r="BN224" s="36"/>
      <c r="BO224" s="36"/>
      <c r="BP224" s="36"/>
      <c r="BQ224" s="37"/>
      <c r="BR224" s="36"/>
      <c r="BS224" s="37"/>
      <c r="BT224" s="36"/>
      <c r="BU224" s="37"/>
      <c r="BV224" s="36"/>
      <c r="BW224" s="36"/>
      <c r="BX224" s="37"/>
      <c r="BY224" s="36"/>
      <c r="BZ224" s="36"/>
      <c r="CA224" s="37"/>
      <c r="CB224" s="51"/>
      <c r="CC224" s="51"/>
      <c r="CD224" s="51"/>
      <c r="CE224" s="51"/>
      <c r="CF224" s="51"/>
      <c r="CG224" s="51"/>
      <c r="CH224" s="51"/>
      <c r="CI224" s="51"/>
      <c r="CJ224" s="51"/>
      <c r="CK224" s="51"/>
      <c r="CL224" s="51"/>
      <c r="CM224" s="51"/>
      <c r="CN224" s="51"/>
      <c r="CO224" s="51"/>
      <c r="CP224" s="51"/>
      <c r="CQ224" s="51"/>
      <c r="CR224" s="51"/>
      <c r="CS224" s="51"/>
      <c r="CT224" s="51"/>
      <c r="CU224" s="51"/>
      <c r="CY224" s="40"/>
      <c r="DA224" s="40"/>
      <c r="DE224" s="40"/>
      <c r="DG224" s="40"/>
      <c r="DI224" s="40"/>
      <c r="DL224" s="40"/>
      <c r="DO224" s="40"/>
    </row>
    <row r="225" spans="1:119" s="39" customFormat="1">
      <c r="A225" s="36"/>
      <c r="B225" s="36"/>
      <c r="C225" s="36"/>
      <c r="D225" s="48"/>
      <c r="E225" s="36"/>
      <c r="F225" s="36"/>
      <c r="G225" s="36"/>
      <c r="H225" s="36"/>
      <c r="I225" s="36"/>
      <c r="J225" s="36"/>
      <c r="K225" s="37"/>
      <c r="L225" s="36"/>
      <c r="M225" s="36"/>
      <c r="N225" s="37"/>
      <c r="O225" s="36"/>
      <c r="P225" s="36"/>
      <c r="Q225" s="36"/>
      <c r="R225" s="37"/>
      <c r="S225" s="36"/>
      <c r="T225" s="37"/>
      <c r="U225" s="36"/>
      <c r="V225" s="36"/>
      <c r="W225" s="37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/>
      <c r="BB225" s="51"/>
      <c r="BC225" s="51"/>
      <c r="BD225" s="51"/>
      <c r="BE225" s="51"/>
      <c r="BF225" s="51"/>
      <c r="BG225" s="51"/>
      <c r="BH225" s="36"/>
      <c r="BI225" s="36"/>
      <c r="BJ225" s="36"/>
      <c r="BK225" s="37"/>
      <c r="BL225" s="36"/>
      <c r="BM225" s="37"/>
      <c r="BN225" s="36"/>
      <c r="BO225" s="36"/>
      <c r="BP225" s="36"/>
      <c r="BQ225" s="37"/>
      <c r="BR225" s="36"/>
      <c r="BS225" s="37"/>
      <c r="BT225" s="36"/>
      <c r="BU225" s="37"/>
      <c r="BV225" s="36"/>
      <c r="BW225" s="36"/>
      <c r="BX225" s="37"/>
      <c r="BY225" s="36"/>
      <c r="BZ225" s="36"/>
      <c r="CA225" s="37"/>
      <c r="CB225" s="51"/>
      <c r="CC225" s="51"/>
      <c r="CD225" s="51"/>
      <c r="CE225" s="51"/>
      <c r="CF225" s="51"/>
      <c r="CG225" s="51"/>
      <c r="CH225" s="51"/>
      <c r="CI225" s="51"/>
      <c r="CJ225" s="51"/>
      <c r="CK225" s="51"/>
      <c r="CL225" s="51"/>
      <c r="CM225" s="51"/>
      <c r="CN225" s="51"/>
      <c r="CO225" s="51"/>
      <c r="CP225" s="51"/>
      <c r="CQ225" s="51"/>
      <c r="CR225" s="51"/>
      <c r="CS225" s="51"/>
      <c r="CT225" s="51"/>
      <c r="CU225" s="51"/>
      <c r="CY225" s="40"/>
      <c r="DA225" s="40"/>
      <c r="DE225" s="40"/>
      <c r="DG225" s="40"/>
      <c r="DI225" s="40"/>
      <c r="DL225" s="40"/>
      <c r="DO225" s="40"/>
    </row>
    <row r="226" spans="1:119" s="39" customFormat="1">
      <c r="A226" s="36"/>
      <c r="B226" s="36"/>
      <c r="C226" s="36"/>
      <c r="D226" s="48"/>
      <c r="E226" s="36"/>
      <c r="F226" s="36"/>
      <c r="G226" s="36"/>
      <c r="H226" s="36"/>
      <c r="I226" s="36"/>
      <c r="J226" s="36"/>
      <c r="K226" s="37"/>
      <c r="L226" s="36"/>
      <c r="M226" s="36"/>
      <c r="N226" s="37"/>
      <c r="O226" s="36"/>
      <c r="P226" s="36"/>
      <c r="Q226" s="36"/>
      <c r="R226" s="37"/>
      <c r="S226" s="36"/>
      <c r="T226" s="37"/>
      <c r="U226" s="36"/>
      <c r="V226" s="36"/>
      <c r="W226" s="37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  <c r="BE226" s="51"/>
      <c r="BF226" s="51"/>
      <c r="BG226" s="51"/>
      <c r="BH226" s="36"/>
      <c r="BI226" s="36"/>
      <c r="BJ226" s="36"/>
      <c r="BK226" s="37"/>
      <c r="BL226" s="36"/>
      <c r="BM226" s="37"/>
      <c r="BN226" s="36"/>
      <c r="BO226" s="36"/>
      <c r="BP226" s="36"/>
      <c r="BQ226" s="37"/>
      <c r="BR226" s="36"/>
      <c r="BS226" s="37"/>
      <c r="BT226" s="36"/>
      <c r="BU226" s="37"/>
      <c r="BV226" s="36"/>
      <c r="BW226" s="36"/>
      <c r="BX226" s="37"/>
      <c r="BY226" s="36"/>
      <c r="BZ226" s="36"/>
      <c r="CA226" s="37"/>
      <c r="CB226" s="51"/>
      <c r="CC226" s="51"/>
      <c r="CD226" s="51"/>
      <c r="CE226" s="51"/>
      <c r="CF226" s="51"/>
      <c r="CG226" s="51"/>
      <c r="CH226" s="51"/>
      <c r="CI226" s="51"/>
      <c r="CJ226" s="51"/>
      <c r="CK226" s="51"/>
      <c r="CL226" s="51"/>
      <c r="CM226" s="51"/>
      <c r="CN226" s="51"/>
      <c r="CO226" s="51"/>
      <c r="CP226" s="51"/>
      <c r="CQ226" s="51"/>
      <c r="CR226" s="51"/>
      <c r="CS226" s="51"/>
      <c r="CT226" s="51"/>
      <c r="CU226" s="51"/>
      <c r="CY226" s="40"/>
      <c r="DA226" s="40"/>
      <c r="DE226" s="40"/>
      <c r="DG226" s="40"/>
      <c r="DI226" s="40"/>
      <c r="DL226" s="40"/>
      <c r="DO226" s="40"/>
    </row>
    <row r="227" spans="1:119" s="39" customFormat="1">
      <c r="A227" s="36"/>
      <c r="B227" s="36"/>
      <c r="C227" s="36"/>
      <c r="D227" s="48"/>
      <c r="E227" s="36"/>
      <c r="F227" s="36"/>
      <c r="G227" s="36"/>
      <c r="H227" s="36"/>
      <c r="I227" s="36"/>
      <c r="J227" s="36"/>
      <c r="K227" s="37"/>
      <c r="L227" s="36"/>
      <c r="M227" s="36"/>
      <c r="N227" s="37"/>
      <c r="O227" s="36"/>
      <c r="P227" s="36"/>
      <c r="Q227" s="36"/>
      <c r="R227" s="37"/>
      <c r="S227" s="36"/>
      <c r="T227" s="37"/>
      <c r="U227" s="36"/>
      <c r="V227" s="36"/>
      <c r="W227" s="37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/>
      <c r="BB227" s="51"/>
      <c r="BC227" s="51"/>
      <c r="BD227" s="51"/>
      <c r="BE227" s="51"/>
      <c r="BF227" s="51"/>
      <c r="BG227" s="51"/>
      <c r="BH227" s="36"/>
      <c r="BI227" s="36"/>
      <c r="BJ227" s="36"/>
      <c r="BK227" s="37"/>
      <c r="BL227" s="36"/>
      <c r="BM227" s="37"/>
      <c r="BN227" s="36"/>
      <c r="BO227" s="36"/>
      <c r="BP227" s="36"/>
      <c r="BQ227" s="37"/>
      <c r="BR227" s="36"/>
      <c r="BS227" s="37"/>
      <c r="BT227" s="36"/>
      <c r="BU227" s="37"/>
      <c r="BV227" s="36"/>
      <c r="BW227" s="36"/>
      <c r="BX227" s="37"/>
      <c r="BY227" s="36"/>
      <c r="BZ227" s="36"/>
      <c r="CA227" s="37"/>
      <c r="CB227" s="51"/>
      <c r="CC227" s="51"/>
      <c r="CD227" s="51"/>
      <c r="CE227" s="51"/>
      <c r="CF227" s="51"/>
      <c r="CG227" s="51"/>
      <c r="CH227" s="51"/>
      <c r="CI227" s="51"/>
      <c r="CJ227" s="51"/>
      <c r="CK227" s="51"/>
      <c r="CL227" s="51"/>
      <c r="CM227" s="51"/>
      <c r="CN227" s="51"/>
      <c r="CO227" s="51"/>
      <c r="CP227" s="51"/>
      <c r="CQ227" s="51"/>
      <c r="CR227" s="51"/>
      <c r="CS227" s="51"/>
      <c r="CT227" s="51"/>
      <c r="CU227" s="51"/>
      <c r="CY227" s="40"/>
      <c r="DA227" s="40"/>
      <c r="DE227" s="40"/>
      <c r="DG227" s="40"/>
      <c r="DI227" s="40"/>
      <c r="DL227" s="40"/>
      <c r="DO227" s="40"/>
    </row>
    <row r="228" spans="1:119" s="39" customFormat="1">
      <c r="A228" s="36"/>
      <c r="B228" s="36"/>
      <c r="C228" s="36"/>
      <c r="D228" s="48"/>
      <c r="E228" s="36"/>
      <c r="F228" s="36"/>
      <c r="G228" s="36"/>
      <c r="H228" s="36"/>
      <c r="I228" s="36"/>
      <c r="J228" s="36"/>
      <c r="K228" s="37"/>
      <c r="L228" s="36"/>
      <c r="M228" s="36"/>
      <c r="N228" s="37"/>
      <c r="O228" s="36"/>
      <c r="P228" s="36"/>
      <c r="Q228" s="36"/>
      <c r="R228" s="37"/>
      <c r="S228" s="36"/>
      <c r="T228" s="37"/>
      <c r="U228" s="36"/>
      <c r="V228" s="36"/>
      <c r="W228" s="37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  <c r="BG228" s="51"/>
      <c r="BH228" s="36"/>
      <c r="BI228" s="36"/>
      <c r="BJ228" s="36"/>
      <c r="BK228" s="37"/>
      <c r="BL228" s="36"/>
      <c r="BM228" s="37"/>
      <c r="BN228" s="36"/>
      <c r="BO228" s="36"/>
      <c r="BP228" s="36"/>
      <c r="BQ228" s="37"/>
      <c r="BR228" s="36"/>
      <c r="BS228" s="37"/>
      <c r="BT228" s="36"/>
      <c r="BU228" s="37"/>
      <c r="BV228" s="36"/>
      <c r="BW228" s="36"/>
      <c r="BX228" s="37"/>
      <c r="BY228" s="36"/>
      <c r="BZ228" s="36"/>
      <c r="CA228" s="37"/>
      <c r="CB228" s="51"/>
      <c r="CC228" s="51"/>
      <c r="CD228" s="51"/>
      <c r="CE228" s="51"/>
      <c r="CF228" s="51"/>
      <c r="CG228" s="51"/>
      <c r="CH228" s="51"/>
      <c r="CI228" s="51"/>
      <c r="CJ228" s="51"/>
      <c r="CK228" s="51"/>
      <c r="CL228" s="51"/>
      <c r="CM228" s="51"/>
      <c r="CN228" s="51"/>
      <c r="CO228" s="51"/>
      <c r="CP228" s="51"/>
      <c r="CQ228" s="51"/>
      <c r="CR228" s="51"/>
      <c r="CS228" s="51"/>
      <c r="CT228" s="51"/>
      <c r="CU228" s="51"/>
      <c r="CY228" s="40"/>
      <c r="DA228" s="40"/>
      <c r="DE228" s="40"/>
      <c r="DG228" s="40"/>
      <c r="DI228" s="40"/>
      <c r="DL228" s="40"/>
      <c r="DO228" s="40"/>
    </row>
    <row r="229" spans="1:119" s="39" customFormat="1">
      <c r="A229" s="36"/>
      <c r="B229" s="36"/>
      <c r="C229" s="36"/>
      <c r="D229" s="48"/>
      <c r="E229" s="36"/>
      <c r="F229" s="36"/>
      <c r="G229" s="36"/>
      <c r="H229" s="36"/>
      <c r="I229" s="36"/>
      <c r="J229" s="36"/>
      <c r="K229" s="37"/>
      <c r="L229" s="36"/>
      <c r="M229" s="36"/>
      <c r="N229" s="37"/>
      <c r="O229" s="36"/>
      <c r="P229" s="36"/>
      <c r="Q229" s="36"/>
      <c r="R229" s="37"/>
      <c r="S229" s="36"/>
      <c r="T229" s="37"/>
      <c r="U229" s="36"/>
      <c r="V229" s="36"/>
      <c r="W229" s="37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/>
      <c r="BB229" s="51"/>
      <c r="BC229" s="51"/>
      <c r="BD229" s="51"/>
      <c r="BE229" s="51"/>
      <c r="BF229" s="51"/>
      <c r="BG229" s="51"/>
      <c r="BH229" s="36"/>
      <c r="BI229" s="36"/>
      <c r="BJ229" s="36"/>
      <c r="BK229" s="37"/>
      <c r="BL229" s="36"/>
      <c r="BM229" s="37"/>
      <c r="BN229" s="36"/>
      <c r="BO229" s="36"/>
      <c r="BP229" s="36"/>
      <c r="BQ229" s="37"/>
      <c r="BR229" s="36"/>
      <c r="BS229" s="37"/>
      <c r="BT229" s="36"/>
      <c r="BU229" s="37"/>
      <c r="BV229" s="36"/>
      <c r="BW229" s="36"/>
      <c r="BX229" s="37"/>
      <c r="BY229" s="36"/>
      <c r="BZ229" s="36"/>
      <c r="CA229" s="37"/>
      <c r="CB229" s="51"/>
      <c r="CC229" s="51"/>
      <c r="CD229" s="51"/>
      <c r="CE229" s="51"/>
      <c r="CF229" s="51"/>
      <c r="CG229" s="51"/>
      <c r="CH229" s="51"/>
      <c r="CI229" s="51"/>
      <c r="CJ229" s="51"/>
      <c r="CK229" s="51"/>
      <c r="CL229" s="51"/>
      <c r="CM229" s="51"/>
      <c r="CN229" s="51"/>
      <c r="CO229" s="51"/>
      <c r="CP229" s="51"/>
      <c r="CQ229" s="51"/>
      <c r="CR229" s="51"/>
      <c r="CS229" s="51"/>
      <c r="CT229" s="51"/>
      <c r="CU229" s="51"/>
      <c r="CY229" s="40"/>
      <c r="DA229" s="40"/>
      <c r="DE229" s="40"/>
      <c r="DG229" s="40"/>
      <c r="DI229" s="40"/>
      <c r="DL229" s="40"/>
      <c r="DO229" s="40"/>
    </row>
    <row r="230" spans="1:119" s="39" customFormat="1">
      <c r="A230" s="36"/>
      <c r="B230" s="36"/>
      <c r="C230" s="36"/>
      <c r="D230" s="48"/>
      <c r="E230" s="36"/>
      <c r="F230" s="36"/>
      <c r="G230" s="36"/>
      <c r="H230" s="36"/>
      <c r="I230" s="36"/>
      <c r="J230" s="36"/>
      <c r="K230" s="37"/>
      <c r="L230" s="36"/>
      <c r="M230" s="36"/>
      <c r="N230" s="37"/>
      <c r="O230" s="36"/>
      <c r="P230" s="36"/>
      <c r="Q230" s="36"/>
      <c r="R230" s="37"/>
      <c r="S230" s="36"/>
      <c r="T230" s="37"/>
      <c r="U230" s="36"/>
      <c r="V230" s="36"/>
      <c r="W230" s="37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  <c r="BB230" s="51"/>
      <c r="BC230" s="51"/>
      <c r="BD230" s="51"/>
      <c r="BE230" s="51"/>
      <c r="BF230" s="51"/>
      <c r="BG230" s="51"/>
      <c r="BH230" s="36"/>
      <c r="BI230" s="36"/>
      <c r="BJ230" s="36"/>
      <c r="BK230" s="37"/>
      <c r="BL230" s="36"/>
      <c r="BM230" s="37"/>
      <c r="BN230" s="36"/>
      <c r="BO230" s="36"/>
      <c r="BP230" s="36"/>
      <c r="BQ230" s="37"/>
      <c r="BR230" s="36"/>
      <c r="BS230" s="37"/>
      <c r="BT230" s="36"/>
      <c r="BU230" s="37"/>
      <c r="BV230" s="36"/>
      <c r="BW230" s="36"/>
      <c r="BX230" s="37"/>
      <c r="BY230" s="36"/>
      <c r="BZ230" s="36"/>
      <c r="CA230" s="37"/>
      <c r="CB230" s="51"/>
      <c r="CC230" s="51"/>
      <c r="CD230" s="51"/>
      <c r="CE230" s="51"/>
      <c r="CF230" s="51"/>
      <c r="CG230" s="51"/>
      <c r="CH230" s="51"/>
      <c r="CI230" s="51"/>
      <c r="CJ230" s="51"/>
      <c r="CK230" s="51"/>
      <c r="CL230" s="51"/>
      <c r="CM230" s="51"/>
      <c r="CN230" s="51"/>
      <c r="CO230" s="51"/>
      <c r="CP230" s="51"/>
      <c r="CQ230" s="51"/>
      <c r="CR230" s="51"/>
      <c r="CS230" s="51"/>
      <c r="CT230" s="51"/>
      <c r="CU230" s="51"/>
      <c r="CY230" s="40"/>
      <c r="DA230" s="40"/>
      <c r="DE230" s="40"/>
      <c r="DG230" s="40"/>
      <c r="DI230" s="40"/>
      <c r="DL230" s="40"/>
      <c r="DO230" s="40"/>
    </row>
    <row r="231" spans="1:119" s="39" customFormat="1">
      <c r="A231" s="36"/>
      <c r="B231" s="36"/>
      <c r="C231" s="36"/>
      <c r="D231" s="48"/>
      <c r="E231" s="36"/>
      <c r="F231" s="36"/>
      <c r="G231" s="36"/>
      <c r="H231" s="36"/>
      <c r="I231" s="36"/>
      <c r="J231" s="36"/>
      <c r="K231" s="37"/>
      <c r="L231" s="36"/>
      <c r="M231" s="36"/>
      <c r="N231" s="37"/>
      <c r="O231" s="36"/>
      <c r="P231" s="36"/>
      <c r="Q231" s="36"/>
      <c r="R231" s="37"/>
      <c r="S231" s="36"/>
      <c r="T231" s="37"/>
      <c r="U231" s="36"/>
      <c r="V231" s="36"/>
      <c r="W231" s="37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/>
      <c r="BB231" s="51"/>
      <c r="BC231" s="51"/>
      <c r="BD231" s="51"/>
      <c r="BE231" s="51"/>
      <c r="BF231" s="51"/>
      <c r="BG231" s="51"/>
      <c r="BH231" s="36"/>
      <c r="BI231" s="36"/>
      <c r="BJ231" s="36"/>
      <c r="BK231" s="37"/>
      <c r="BL231" s="36"/>
      <c r="BM231" s="37"/>
      <c r="BN231" s="36"/>
      <c r="BO231" s="36"/>
      <c r="BP231" s="36"/>
      <c r="BQ231" s="37"/>
      <c r="BR231" s="36"/>
      <c r="BS231" s="37"/>
      <c r="BT231" s="36"/>
      <c r="BU231" s="37"/>
      <c r="BV231" s="36"/>
      <c r="BW231" s="36"/>
      <c r="BX231" s="37"/>
      <c r="BY231" s="36"/>
      <c r="BZ231" s="36"/>
      <c r="CA231" s="37"/>
      <c r="CB231" s="51"/>
      <c r="CC231" s="51"/>
      <c r="CD231" s="51"/>
      <c r="CE231" s="51"/>
      <c r="CF231" s="51"/>
      <c r="CG231" s="51"/>
      <c r="CH231" s="51"/>
      <c r="CI231" s="51"/>
      <c r="CJ231" s="51"/>
      <c r="CK231" s="51"/>
      <c r="CL231" s="51"/>
      <c r="CM231" s="51"/>
      <c r="CN231" s="51"/>
      <c r="CO231" s="51"/>
      <c r="CP231" s="51"/>
      <c r="CQ231" s="51"/>
      <c r="CR231" s="51"/>
      <c r="CS231" s="51"/>
      <c r="CT231" s="51"/>
      <c r="CU231" s="51"/>
      <c r="CY231" s="40"/>
      <c r="DA231" s="40"/>
      <c r="DE231" s="40"/>
      <c r="DG231" s="40"/>
      <c r="DI231" s="40"/>
      <c r="DL231" s="40"/>
      <c r="DO231" s="40"/>
    </row>
    <row r="232" spans="1:119" s="39" customFormat="1">
      <c r="A232" s="36"/>
      <c r="B232" s="36"/>
      <c r="C232" s="36"/>
      <c r="D232" s="48"/>
      <c r="E232" s="36"/>
      <c r="F232" s="36"/>
      <c r="G232" s="36"/>
      <c r="H232" s="36"/>
      <c r="I232" s="36"/>
      <c r="J232" s="36"/>
      <c r="K232" s="37"/>
      <c r="L232" s="36"/>
      <c r="M232" s="36"/>
      <c r="N232" s="37"/>
      <c r="O232" s="36"/>
      <c r="P232" s="36"/>
      <c r="Q232" s="36"/>
      <c r="R232" s="37"/>
      <c r="S232" s="36"/>
      <c r="T232" s="37"/>
      <c r="U232" s="36"/>
      <c r="V232" s="36"/>
      <c r="W232" s="37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  <c r="BE232" s="51"/>
      <c r="BF232" s="51"/>
      <c r="BG232" s="51"/>
      <c r="BH232" s="36"/>
      <c r="BI232" s="36"/>
      <c r="BJ232" s="36"/>
      <c r="BK232" s="37"/>
      <c r="BL232" s="36"/>
      <c r="BM232" s="37"/>
      <c r="BN232" s="36"/>
      <c r="BO232" s="36"/>
      <c r="BP232" s="36"/>
      <c r="BQ232" s="37"/>
      <c r="BR232" s="36"/>
      <c r="BS232" s="37"/>
      <c r="BT232" s="36"/>
      <c r="BU232" s="37"/>
      <c r="BV232" s="36"/>
      <c r="BW232" s="36"/>
      <c r="BX232" s="37"/>
      <c r="BY232" s="36"/>
      <c r="BZ232" s="36"/>
      <c r="CA232" s="37"/>
      <c r="CB232" s="51"/>
      <c r="CC232" s="51"/>
      <c r="CD232" s="51"/>
      <c r="CE232" s="51"/>
      <c r="CF232" s="51"/>
      <c r="CG232" s="51"/>
      <c r="CH232" s="51"/>
      <c r="CI232" s="51"/>
      <c r="CJ232" s="51"/>
      <c r="CK232" s="51"/>
      <c r="CL232" s="51"/>
      <c r="CM232" s="51"/>
      <c r="CN232" s="51"/>
      <c r="CO232" s="51"/>
      <c r="CP232" s="51"/>
      <c r="CQ232" s="51"/>
      <c r="CR232" s="51"/>
      <c r="CS232" s="51"/>
      <c r="CT232" s="51"/>
      <c r="CU232" s="51"/>
      <c r="CY232" s="40"/>
      <c r="DA232" s="40"/>
      <c r="DE232" s="40"/>
      <c r="DG232" s="40"/>
      <c r="DI232" s="40"/>
      <c r="DL232" s="40"/>
      <c r="DO232" s="40"/>
    </row>
    <row r="233" spans="1:119" s="39" customFormat="1">
      <c r="A233" s="36"/>
      <c r="B233" s="36"/>
      <c r="C233" s="36"/>
      <c r="D233" s="48"/>
      <c r="E233" s="36"/>
      <c r="F233" s="36"/>
      <c r="G233" s="36"/>
      <c r="H233" s="36"/>
      <c r="I233" s="36"/>
      <c r="J233" s="36"/>
      <c r="K233" s="37"/>
      <c r="L233" s="36"/>
      <c r="M233" s="36"/>
      <c r="N233" s="37"/>
      <c r="O233" s="36"/>
      <c r="P233" s="36"/>
      <c r="Q233" s="36"/>
      <c r="R233" s="37"/>
      <c r="S233" s="36"/>
      <c r="T233" s="37"/>
      <c r="U233" s="36"/>
      <c r="V233" s="36"/>
      <c r="W233" s="37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  <c r="BB233" s="51"/>
      <c r="BC233" s="51"/>
      <c r="BD233" s="51"/>
      <c r="BE233" s="51"/>
      <c r="BF233" s="51"/>
      <c r="BG233" s="51"/>
      <c r="BH233" s="36"/>
      <c r="BI233" s="36"/>
      <c r="BJ233" s="36"/>
      <c r="BK233" s="37"/>
      <c r="BL233" s="36"/>
      <c r="BM233" s="37"/>
      <c r="BN233" s="36"/>
      <c r="BO233" s="36"/>
      <c r="BP233" s="36"/>
      <c r="BQ233" s="37"/>
      <c r="BR233" s="36"/>
      <c r="BS233" s="37"/>
      <c r="BT233" s="36"/>
      <c r="BU233" s="37"/>
      <c r="BV233" s="36"/>
      <c r="BW233" s="36"/>
      <c r="BX233" s="37"/>
      <c r="BY233" s="36"/>
      <c r="BZ233" s="36"/>
      <c r="CA233" s="37"/>
      <c r="CB233" s="51"/>
      <c r="CC233" s="51"/>
      <c r="CD233" s="51"/>
      <c r="CE233" s="51"/>
      <c r="CF233" s="51"/>
      <c r="CG233" s="51"/>
      <c r="CH233" s="51"/>
      <c r="CI233" s="51"/>
      <c r="CJ233" s="51"/>
      <c r="CK233" s="51"/>
      <c r="CL233" s="51"/>
      <c r="CM233" s="51"/>
      <c r="CN233" s="51"/>
      <c r="CO233" s="51"/>
      <c r="CP233" s="51"/>
      <c r="CQ233" s="51"/>
      <c r="CR233" s="51"/>
      <c r="CS233" s="51"/>
      <c r="CT233" s="51"/>
      <c r="CU233" s="51"/>
      <c r="CY233" s="40"/>
      <c r="DA233" s="40"/>
      <c r="DE233" s="40"/>
      <c r="DG233" s="40"/>
      <c r="DI233" s="40"/>
      <c r="DL233" s="40"/>
      <c r="DO233" s="40"/>
    </row>
    <row r="234" spans="1:119" s="39" customFormat="1">
      <c r="A234" s="36"/>
      <c r="B234" s="36"/>
      <c r="C234" s="36"/>
      <c r="D234" s="48"/>
      <c r="E234" s="36"/>
      <c r="F234" s="36"/>
      <c r="G234" s="36"/>
      <c r="H234" s="36"/>
      <c r="I234" s="36"/>
      <c r="J234" s="36"/>
      <c r="K234" s="37"/>
      <c r="L234" s="36"/>
      <c r="M234" s="36"/>
      <c r="N234" s="37"/>
      <c r="O234" s="36"/>
      <c r="P234" s="36"/>
      <c r="Q234" s="36"/>
      <c r="R234" s="37"/>
      <c r="S234" s="36"/>
      <c r="T234" s="37"/>
      <c r="U234" s="36"/>
      <c r="V234" s="36"/>
      <c r="W234" s="37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51"/>
      <c r="BC234" s="51"/>
      <c r="BD234" s="51"/>
      <c r="BE234" s="51"/>
      <c r="BF234" s="51"/>
      <c r="BG234" s="51"/>
      <c r="BH234" s="36"/>
      <c r="BI234" s="36"/>
      <c r="BJ234" s="36"/>
      <c r="BK234" s="37"/>
      <c r="BL234" s="36"/>
      <c r="BM234" s="37"/>
      <c r="BN234" s="36"/>
      <c r="BO234" s="36"/>
      <c r="BP234" s="36"/>
      <c r="BQ234" s="37"/>
      <c r="BR234" s="36"/>
      <c r="BS234" s="37"/>
      <c r="BT234" s="36"/>
      <c r="BU234" s="37"/>
      <c r="BV234" s="36"/>
      <c r="BW234" s="36"/>
      <c r="BX234" s="37"/>
      <c r="BY234" s="36"/>
      <c r="BZ234" s="36"/>
      <c r="CA234" s="37"/>
      <c r="CB234" s="51"/>
      <c r="CC234" s="51"/>
      <c r="CD234" s="51"/>
      <c r="CE234" s="51"/>
      <c r="CF234" s="51"/>
      <c r="CG234" s="51"/>
      <c r="CH234" s="51"/>
      <c r="CI234" s="51"/>
      <c r="CJ234" s="51"/>
      <c r="CK234" s="51"/>
      <c r="CL234" s="51"/>
      <c r="CM234" s="51"/>
      <c r="CN234" s="51"/>
      <c r="CO234" s="51"/>
      <c r="CP234" s="51"/>
      <c r="CQ234" s="51"/>
      <c r="CR234" s="51"/>
      <c r="CS234" s="51"/>
      <c r="CT234" s="51"/>
      <c r="CU234" s="51"/>
      <c r="CY234" s="40"/>
      <c r="DA234" s="40"/>
      <c r="DE234" s="40"/>
      <c r="DG234" s="40"/>
      <c r="DI234" s="40"/>
      <c r="DL234" s="40"/>
      <c r="DO234" s="40"/>
    </row>
    <row r="235" spans="1:119" s="39" customFormat="1">
      <c r="A235" s="36"/>
      <c r="B235" s="36"/>
      <c r="C235" s="36"/>
      <c r="D235" s="48"/>
      <c r="E235" s="36"/>
      <c r="F235" s="36"/>
      <c r="G235" s="36"/>
      <c r="H235" s="36"/>
      <c r="I235" s="36"/>
      <c r="J235" s="36"/>
      <c r="K235" s="37"/>
      <c r="L235" s="36"/>
      <c r="M235" s="36"/>
      <c r="N235" s="37"/>
      <c r="O235" s="36"/>
      <c r="P235" s="36"/>
      <c r="Q235" s="36"/>
      <c r="R235" s="37"/>
      <c r="S235" s="36"/>
      <c r="T235" s="37"/>
      <c r="U235" s="36"/>
      <c r="V235" s="36"/>
      <c r="W235" s="37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  <c r="BA235" s="51"/>
      <c r="BB235" s="51"/>
      <c r="BC235" s="51"/>
      <c r="BD235" s="51"/>
      <c r="BE235" s="51"/>
      <c r="BF235" s="51"/>
      <c r="BG235" s="51"/>
      <c r="BH235" s="36"/>
      <c r="BI235" s="36"/>
      <c r="BJ235" s="36"/>
      <c r="BK235" s="37"/>
      <c r="BL235" s="36"/>
      <c r="BM235" s="37"/>
      <c r="BN235" s="36"/>
      <c r="BO235" s="36"/>
      <c r="BP235" s="36"/>
      <c r="BQ235" s="37"/>
      <c r="BR235" s="36"/>
      <c r="BS235" s="37"/>
      <c r="BT235" s="36"/>
      <c r="BU235" s="37"/>
      <c r="BV235" s="36"/>
      <c r="BW235" s="36"/>
      <c r="BX235" s="37"/>
      <c r="BY235" s="36"/>
      <c r="BZ235" s="36"/>
      <c r="CA235" s="37"/>
      <c r="CB235" s="51"/>
      <c r="CC235" s="51"/>
      <c r="CD235" s="51"/>
      <c r="CE235" s="51"/>
      <c r="CF235" s="51"/>
      <c r="CG235" s="51"/>
      <c r="CH235" s="51"/>
      <c r="CI235" s="51"/>
      <c r="CJ235" s="51"/>
      <c r="CK235" s="51"/>
      <c r="CL235" s="51"/>
      <c r="CM235" s="51"/>
      <c r="CN235" s="51"/>
      <c r="CO235" s="51"/>
      <c r="CP235" s="51"/>
      <c r="CQ235" s="51"/>
      <c r="CR235" s="51"/>
      <c r="CS235" s="51"/>
      <c r="CT235" s="51"/>
      <c r="CU235" s="51"/>
      <c r="CY235" s="40"/>
      <c r="DA235" s="40"/>
      <c r="DE235" s="40"/>
      <c r="DG235" s="40"/>
      <c r="DI235" s="40"/>
      <c r="DL235" s="40"/>
      <c r="DO235" s="40"/>
    </row>
    <row r="236" spans="1:119" s="39" customFormat="1">
      <c r="A236" s="36"/>
      <c r="B236" s="36"/>
      <c r="C236" s="36"/>
      <c r="D236" s="48"/>
      <c r="E236" s="36"/>
      <c r="F236" s="36"/>
      <c r="G236" s="36"/>
      <c r="H236" s="36"/>
      <c r="I236" s="36"/>
      <c r="J236" s="36"/>
      <c r="K236" s="37"/>
      <c r="L236" s="36"/>
      <c r="M236" s="36"/>
      <c r="N236" s="37"/>
      <c r="O236" s="36"/>
      <c r="P236" s="36"/>
      <c r="Q236" s="36"/>
      <c r="R236" s="37"/>
      <c r="S236" s="36"/>
      <c r="T236" s="37"/>
      <c r="U236" s="36"/>
      <c r="V236" s="36"/>
      <c r="W236" s="37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51"/>
      <c r="BC236" s="51"/>
      <c r="BD236" s="51"/>
      <c r="BE236" s="51"/>
      <c r="BF236" s="51"/>
      <c r="BG236" s="51"/>
      <c r="BH236" s="36"/>
      <c r="BI236" s="36"/>
      <c r="BJ236" s="36"/>
      <c r="BK236" s="37"/>
      <c r="BL236" s="36"/>
      <c r="BM236" s="37"/>
      <c r="BN236" s="36"/>
      <c r="BO236" s="36"/>
      <c r="BP236" s="36"/>
      <c r="BQ236" s="37"/>
      <c r="BR236" s="36"/>
      <c r="BS236" s="37"/>
      <c r="BT236" s="36"/>
      <c r="BU236" s="37"/>
      <c r="BV236" s="36"/>
      <c r="BW236" s="36"/>
      <c r="BX236" s="37"/>
      <c r="BY236" s="36"/>
      <c r="BZ236" s="36"/>
      <c r="CA236" s="37"/>
      <c r="CB236" s="51"/>
      <c r="CC236" s="51"/>
      <c r="CD236" s="51"/>
      <c r="CE236" s="51"/>
      <c r="CF236" s="51"/>
      <c r="CG236" s="51"/>
      <c r="CH236" s="51"/>
      <c r="CI236" s="51"/>
      <c r="CJ236" s="51"/>
      <c r="CK236" s="51"/>
      <c r="CL236" s="51"/>
      <c r="CM236" s="51"/>
      <c r="CN236" s="51"/>
      <c r="CO236" s="51"/>
      <c r="CP236" s="51"/>
      <c r="CQ236" s="51"/>
      <c r="CR236" s="51"/>
      <c r="CS236" s="51"/>
      <c r="CT236" s="51"/>
      <c r="CU236" s="51"/>
      <c r="CY236" s="40"/>
      <c r="DA236" s="40"/>
      <c r="DE236" s="40"/>
      <c r="DG236" s="40"/>
      <c r="DI236" s="40"/>
      <c r="DL236" s="40"/>
      <c r="DO236" s="40"/>
    </row>
    <row r="237" spans="1:119" s="39" customFormat="1">
      <c r="A237" s="36"/>
      <c r="B237" s="36"/>
      <c r="C237" s="36"/>
      <c r="D237" s="48"/>
      <c r="E237" s="36"/>
      <c r="F237" s="36"/>
      <c r="G237" s="36"/>
      <c r="H237" s="36"/>
      <c r="I237" s="36"/>
      <c r="J237" s="36"/>
      <c r="K237" s="37"/>
      <c r="L237" s="36"/>
      <c r="M237" s="36"/>
      <c r="N237" s="37"/>
      <c r="O237" s="36"/>
      <c r="P237" s="36"/>
      <c r="Q237" s="36"/>
      <c r="R237" s="37"/>
      <c r="S237" s="36"/>
      <c r="T237" s="37"/>
      <c r="U237" s="36"/>
      <c r="V237" s="36"/>
      <c r="W237" s="37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  <c r="BA237" s="51"/>
      <c r="BB237" s="51"/>
      <c r="BC237" s="51"/>
      <c r="BD237" s="51"/>
      <c r="BE237" s="51"/>
      <c r="BF237" s="51"/>
      <c r="BG237" s="51"/>
      <c r="BH237" s="36"/>
      <c r="BI237" s="36"/>
      <c r="BJ237" s="36"/>
      <c r="BK237" s="37"/>
      <c r="BL237" s="36"/>
      <c r="BM237" s="37"/>
      <c r="BN237" s="36"/>
      <c r="BO237" s="36"/>
      <c r="BP237" s="36"/>
      <c r="BQ237" s="37"/>
      <c r="BR237" s="36"/>
      <c r="BS237" s="37"/>
      <c r="BT237" s="36"/>
      <c r="BU237" s="37"/>
      <c r="BV237" s="36"/>
      <c r="BW237" s="36"/>
      <c r="BX237" s="37"/>
      <c r="BY237" s="36"/>
      <c r="BZ237" s="36"/>
      <c r="CA237" s="37"/>
      <c r="CB237" s="51"/>
      <c r="CC237" s="51"/>
      <c r="CD237" s="51"/>
      <c r="CE237" s="51"/>
      <c r="CF237" s="51"/>
      <c r="CG237" s="51"/>
      <c r="CH237" s="51"/>
      <c r="CI237" s="51"/>
      <c r="CJ237" s="51"/>
      <c r="CK237" s="51"/>
      <c r="CL237" s="51"/>
      <c r="CM237" s="51"/>
      <c r="CN237" s="51"/>
      <c r="CO237" s="51"/>
      <c r="CP237" s="51"/>
      <c r="CQ237" s="51"/>
      <c r="CR237" s="51"/>
      <c r="CS237" s="51"/>
      <c r="CT237" s="51"/>
      <c r="CU237" s="51"/>
      <c r="CY237" s="40"/>
      <c r="DA237" s="40"/>
      <c r="DE237" s="40"/>
      <c r="DG237" s="40"/>
      <c r="DI237" s="40"/>
      <c r="DL237" s="40"/>
      <c r="DO237" s="40"/>
    </row>
    <row r="238" spans="1:119" s="39" customFormat="1">
      <c r="A238" s="36"/>
      <c r="B238" s="36"/>
      <c r="C238" s="36"/>
      <c r="D238" s="48"/>
      <c r="E238" s="36"/>
      <c r="F238" s="36"/>
      <c r="G238" s="36"/>
      <c r="H238" s="36"/>
      <c r="I238" s="36"/>
      <c r="J238" s="36"/>
      <c r="K238" s="37"/>
      <c r="L238" s="36"/>
      <c r="M238" s="36"/>
      <c r="N238" s="37"/>
      <c r="O238" s="36"/>
      <c r="P238" s="36"/>
      <c r="Q238" s="36"/>
      <c r="R238" s="37"/>
      <c r="S238" s="36"/>
      <c r="T238" s="37"/>
      <c r="U238" s="36"/>
      <c r="V238" s="36"/>
      <c r="W238" s="37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/>
      <c r="BB238" s="51"/>
      <c r="BC238" s="51"/>
      <c r="BD238" s="51"/>
      <c r="BE238" s="51"/>
      <c r="BF238" s="51"/>
      <c r="BG238" s="51"/>
      <c r="BH238" s="36"/>
      <c r="BI238" s="36"/>
      <c r="BJ238" s="36"/>
      <c r="BK238" s="37"/>
      <c r="BL238" s="36"/>
      <c r="BM238" s="37"/>
      <c r="BN238" s="36"/>
      <c r="BO238" s="36"/>
      <c r="BP238" s="36"/>
      <c r="BQ238" s="37"/>
      <c r="BR238" s="36"/>
      <c r="BS238" s="37"/>
      <c r="BT238" s="36"/>
      <c r="BU238" s="37"/>
      <c r="BV238" s="36"/>
      <c r="BW238" s="36"/>
      <c r="BX238" s="37"/>
      <c r="BY238" s="36"/>
      <c r="BZ238" s="36"/>
      <c r="CA238" s="37"/>
      <c r="CB238" s="51"/>
      <c r="CC238" s="51"/>
      <c r="CD238" s="51"/>
      <c r="CE238" s="51"/>
      <c r="CF238" s="51"/>
      <c r="CG238" s="51"/>
      <c r="CH238" s="51"/>
      <c r="CI238" s="51"/>
      <c r="CJ238" s="51"/>
      <c r="CK238" s="51"/>
      <c r="CL238" s="51"/>
      <c r="CM238" s="51"/>
      <c r="CN238" s="51"/>
      <c r="CO238" s="51"/>
      <c r="CP238" s="51"/>
      <c r="CQ238" s="51"/>
      <c r="CR238" s="51"/>
      <c r="CS238" s="51"/>
      <c r="CT238" s="51"/>
      <c r="CU238" s="51"/>
      <c r="CY238" s="40"/>
      <c r="DA238" s="40"/>
      <c r="DE238" s="40"/>
      <c r="DG238" s="40"/>
      <c r="DI238" s="40"/>
      <c r="DL238" s="40"/>
      <c r="DO238" s="40"/>
    </row>
    <row r="239" spans="1:119" s="39" customFormat="1">
      <c r="A239" s="36"/>
      <c r="B239" s="36"/>
      <c r="C239" s="36"/>
      <c r="D239" s="48"/>
      <c r="E239" s="36"/>
      <c r="F239" s="36"/>
      <c r="G239" s="36"/>
      <c r="H239" s="36"/>
      <c r="I239" s="36"/>
      <c r="J239" s="36"/>
      <c r="K239" s="37"/>
      <c r="L239" s="36"/>
      <c r="M239" s="36"/>
      <c r="N239" s="37"/>
      <c r="O239" s="36"/>
      <c r="P239" s="36"/>
      <c r="Q239" s="36"/>
      <c r="R239" s="37"/>
      <c r="S239" s="36"/>
      <c r="T239" s="37"/>
      <c r="U239" s="36"/>
      <c r="V239" s="36"/>
      <c r="W239" s="37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  <c r="BA239" s="51"/>
      <c r="BB239" s="51"/>
      <c r="BC239" s="51"/>
      <c r="BD239" s="51"/>
      <c r="BE239" s="51"/>
      <c r="BF239" s="51"/>
      <c r="BG239" s="51"/>
      <c r="BH239" s="36"/>
      <c r="BI239" s="36"/>
      <c r="BJ239" s="36"/>
      <c r="BK239" s="37"/>
      <c r="BL239" s="36"/>
      <c r="BM239" s="37"/>
      <c r="BN239" s="36"/>
      <c r="BO239" s="36"/>
      <c r="BP239" s="36"/>
      <c r="BQ239" s="37"/>
      <c r="BR239" s="36"/>
      <c r="BS239" s="37"/>
      <c r="BT239" s="36"/>
      <c r="BU239" s="37"/>
      <c r="BV239" s="36"/>
      <c r="BW239" s="36"/>
      <c r="BX239" s="37"/>
      <c r="BY239" s="36"/>
      <c r="BZ239" s="36"/>
      <c r="CA239" s="37"/>
      <c r="CB239" s="51"/>
      <c r="CC239" s="51"/>
      <c r="CD239" s="51"/>
      <c r="CE239" s="51"/>
      <c r="CF239" s="51"/>
      <c r="CG239" s="51"/>
      <c r="CH239" s="51"/>
      <c r="CI239" s="51"/>
      <c r="CJ239" s="51"/>
      <c r="CK239" s="51"/>
      <c r="CL239" s="51"/>
      <c r="CM239" s="51"/>
      <c r="CN239" s="51"/>
      <c r="CO239" s="51"/>
      <c r="CP239" s="51"/>
      <c r="CQ239" s="51"/>
      <c r="CR239" s="51"/>
      <c r="CS239" s="51"/>
      <c r="CT239" s="51"/>
      <c r="CU239" s="51"/>
      <c r="CY239" s="40"/>
      <c r="DA239" s="40"/>
      <c r="DE239" s="40"/>
      <c r="DG239" s="40"/>
      <c r="DI239" s="40"/>
      <c r="DL239" s="40"/>
      <c r="DO239" s="40"/>
    </row>
    <row r="240" spans="1:119" s="39" customFormat="1">
      <c r="A240" s="36"/>
      <c r="B240" s="36"/>
      <c r="C240" s="36"/>
      <c r="D240" s="48"/>
      <c r="E240" s="36"/>
      <c r="F240" s="36"/>
      <c r="G240" s="36"/>
      <c r="H240" s="36"/>
      <c r="I240" s="36"/>
      <c r="J240" s="36"/>
      <c r="K240" s="37"/>
      <c r="L240" s="36"/>
      <c r="M240" s="36"/>
      <c r="N240" s="37"/>
      <c r="O240" s="36"/>
      <c r="P240" s="36"/>
      <c r="Q240" s="36"/>
      <c r="R240" s="37"/>
      <c r="S240" s="36"/>
      <c r="T240" s="37"/>
      <c r="U240" s="36"/>
      <c r="V240" s="36"/>
      <c r="W240" s="37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/>
      <c r="BB240" s="51"/>
      <c r="BC240" s="51"/>
      <c r="BD240" s="51"/>
      <c r="BE240" s="51"/>
      <c r="BF240" s="51"/>
      <c r="BG240" s="51"/>
      <c r="BH240" s="36"/>
      <c r="BI240" s="36"/>
      <c r="BJ240" s="36"/>
      <c r="BK240" s="37"/>
      <c r="BL240" s="36"/>
      <c r="BM240" s="37"/>
      <c r="BN240" s="36"/>
      <c r="BO240" s="36"/>
      <c r="BP240" s="36"/>
      <c r="BQ240" s="37"/>
      <c r="BR240" s="36"/>
      <c r="BS240" s="37"/>
      <c r="BT240" s="36"/>
      <c r="BU240" s="37"/>
      <c r="BV240" s="36"/>
      <c r="BW240" s="36"/>
      <c r="BX240" s="37"/>
      <c r="BY240" s="36"/>
      <c r="BZ240" s="36"/>
      <c r="CA240" s="37"/>
      <c r="CB240" s="51"/>
      <c r="CC240" s="51"/>
      <c r="CD240" s="51"/>
      <c r="CE240" s="51"/>
      <c r="CF240" s="51"/>
      <c r="CG240" s="51"/>
      <c r="CH240" s="51"/>
      <c r="CI240" s="51"/>
      <c r="CJ240" s="51"/>
      <c r="CK240" s="51"/>
      <c r="CL240" s="51"/>
      <c r="CM240" s="51"/>
      <c r="CN240" s="51"/>
      <c r="CO240" s="51"/>
      <c r="CP240" s="51"/>
      <c r="CQ240" s="51"/>
      <c r="CR240" s="51"/>
      <c r="CS240" s="51"/>
      <c r="CT240" s="51"/>
      <c r="CU240" s="51"/>
      <c r="CY240" s="40"/>
      <c r="DA240" s="40"/>
      <c r="DE240" s="40"/>
      <c r="DG240" s="40"/>
      <c r="DI240" s="40"/>
      <c r="DL240" s="40"/>
      <c r="DO240" s="40"/>
    </row>
    <row r="241" spans="1:119" s="39" customFormat="1">
      <c r="A241" s="36"/>
      <c r="B241" s="36"/>
      <c r="C241" s="36"/>
      <c r="D241" s="48"/>
      <c r="E241" s="36"/>
      <c r="F241" s="36"/>
      <c r="G241" s="36"/>
      <c r="H241" s="36"/>
      <c r="I241" s="36"/>
      <c r="J241" s="36"/>
      <c r="K241" s="37"/>
      <c r="L241" s="36"/>
      <c r="M241" s="36"/>
      <c r="N241" s="37"/>
      <c r="O241" s="36"/>
      <c r="P241" s="36"/>
      <c r="Q241" s="36"/>
      <c r="R241" s="37"/>
      <c r="S241" s="36"/>
      <c r="T241" s="37"/>
      <c r="U241" s="36"/>
      <c r="V241" s="36"/>
      <c r="W241" s="37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  <c r="BA241" s="51"/>
      <c r="BB241" s="51"/>
      <c r="BC241" s="51"/>
      <c r="BD241" s="51"/>
      <c r="BE241" s="51"/>
      <c r="BF241" s="51"/>
      <c r="BG241" s="51"/>
      <c r="BH241" s="36"/>
      <c r="BI241" s="36"/>
      <c r="BJ241" s="36"/>
      <c r="BK241" s="37"/>
      <c r="BL241" s="36"/>
      <c r="BM241" s="37"/>
      <c r="BN241" s="36"/>
      <c r="BO241" s="36"/>
      <c r="BP241" s="36"/>
      <c r="BQ241" s="37"/>
      <c r="BR241" s="36"/>
      <c r="BS241" s="37"/>
      <c r="BT241" s="36"/>
      <c r="BU241" s="37"/>
      <c r="BV241" s="36"/>
      <c r="BW241" s="36"/>
      <c r="BX241" s="37"/>
      <c r="BY241" s="36"/>
      <c r="BZ241" s="36"/>
      <c r="CA241" s="37"/>
      <c r="CB241" s="51"/>
      <c r="CC241" s="51"/>
      <c r="CD241" s="51"/>
      <c r="CE241" s="51"/>
      <c r="CF241" s="51"/>
      <c r="CG241" s="51"/>
      <c r="CH241" s="51"/>
      <c r="CI241" s="51"/>
      <c r="CJ241" s="51"/>
      <c r="CK241" s="51"/>
      <c r="CL241" s="51"/>
      <c r="CM241" s="51"/>
      <c r="CN241" s="51"/>
      <c r="CO241" s="51"/>
      <c r="CP241" s="51"/>
      <c r="CQ241" s="51"/>
      <c r="CR241" s="51"/>
      <c r="CS241" s="51"/>
      <c r="CT241" s="51"/>
      <c r="CU241" s="51"/>
      <c r="CY241" s="40"/>
      <c r="DA241" s="40"/>
      <c r="DE241" s="40"/>
      <c r="DG241" s="40"/>
      <c r="DI241" s="40"/>
      <c r="DL241" s="40"/>
      <c r="DO241" s="40"/>
    </row>
    <row r="242" spans="1:119" s="39" customFormat="1">
      <c r="A242" s="36"/>
      <c r="B242" s="36"/>
      <c r="C242" s="36"/>
      <c r="D242" s="48"/>
      <c r="E242" s="36"/>
      <c r="F242" s="36"/>
      <c r="G242" s="36"/>
      <c r="H242" s="36"/>
      <c r="I242" s="36"/>
      <c r="J242" s="36"/>
      <c r="K242" s="37"/>
      <c r="L242" s="36"/>
      <c r="M242" s="36"/>
      <c r="N242" s="37"/>
      <c r="O242" s="36"/>
      <c r="P242" s="36"/>
      <c r="Q242" s="36"/>
      <c r="R242" s="37"/>
      <c r="S242" s="36"/>
      <c r="T242" s="37"/>
      <c r="U242" s="36"/>
      <c r="V242" s="36"/>
      <c r="W242" s="37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/>
      <c r="BB242" s="51"/>
      <c r="BC242" s="51"/>
      <c r="BD242" s="51"/>
      <c r="BE242" s="51"/>
      <c r="BF242" s="51"/>
      <c r="BG242" s="51"/>
      <c r="BH242" s="36"/>
      <c r="BI242" s="36"/>
      <c r="BJ242" s="36"/>
      <c r="BK242" s="37"/>
      <c r="BL242" s="36"/>
      <c r="BM242" s="37"/>
      <c r="BN242" s="36"/>
      <c r="BO242" s="36"/>
      <c r="BP242" s="36"/>
      <c r="BQ242" s="37"/>
      <c r="BR242" s="36"/>
      <c r="BS242" s="37"/>
      <c r="BT242" s="36"/>
      <c r="BU242" s="37"/>
      <c r="BV242" s="36"/>
      <c r="BW242" s="36"/>
      <c r="BX242" s="37"/>
      <c r="BY242" s="36"/>
      <c r="BZ242" s="36"/>
      <c r="CA242" s="37"/>
      <c r="CB242" s="51"/>
      <c r="CC242" s="51"/>
      <c r="CD242" s="51"/>
      <c r="CE242" s="51"/>
      <c r="CF242" s="51"/>
      <c r="CG242" s="51"/>
      <c r="CH242" s="51"/>
      <c r="CI242" s="51"/>
      <c r="CJ242" s="51"/>
      <c r="CK242" s="51"/>
      <c r="CL242" s="51"/>
      <c r="CM242" s="51"/>
      <c r="CN242" s="51"/>
      <c r="CO242" s="51"/>
      <c r="CP242" s="51"/>
      <c r="CQ242" s="51"/>
      <c r="CR242" s="51"/>
      <c r="CS242" s="51"/>
      <c r="CT242" s="51"/>
      <c r="CU242" s="51"/>
      <c r="CY242" s="40"/>
      <c r="DA242" s="40"/>
      <c r="DE242" s="40"/>
      <c r="DG242" s="40"/>
      <c r="DI242" s="40"/>
      <c r="DL242" s="40"/>
      <c r="DO242" s="40"/>
    </row>
    <row r="243" spans="1:119" s="39" customFormat="1">
      <c r="A243" s="36"/>
      <c r="B243" s="36"/>
      <c r="C243" s="36"/>
      <c r="D243" s="48"/>
      <c r="E243" s="36"/>
      <c r="F243" s="36"/>
      <c r="G243" s="36"/>
      <c r="H243" s="36"/>
      <c r="I243" s="36"/>
      <c r="J243" s="36"/>
      <c r="K243" s="37"/>
      <c r="L243" s="36"/>
      <c r="M243" s="36"/>
      <c r="N243" s="37"/>
      <c r="O243" s="36"/>
      <c r="P243" s="36"/>
      <c r="Q243" s="36"/>
      <c r="R243" s="37"/>
      <c r="S243" s="36"/>
      <c r="T243" s="37"/>
      <c r="U243" s="36"/>
      <c r="V243" s="36"/>
      <c r="W243" s="37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  <c r="BA243" s="51"/>
      <c r="BB243" s="51"/>
      <c r="BC243" s="51"/>
      <c r="BD243" s="51"/>
      <c r="BE243" s="51"/>
      <c r="BF243" s="51"/>
      <c r="BG243" s="51"/>
      <c r="BH243" s="36"/>
      <c r="BI243" s="36"/>
      <c r="BJ243" s="36"/>
      <c r="BK243" s="37"/>
      <c r="BL243" s="36"/>
      <c r="BM243" s="37"/>
      <c r="BN243" s="36"/>
      <c r="BO243" s="36"/>
      <c r="BP243" s="36"/>
      <c r="BQ243" s="37"/>
      <c r="BR243" s="36"/>
      <c r="BS243" s="37"/>
      <c r="BT243" s="36"/>
      <c r="BU243" s="37"/>
      <c r="BV243" s="36"/>
      <c r="BW243" s="36"/>
      <c r="BX243" s="37"/>
      <c r="BY243" s="36"/>
      <c r="BZ243" s="36"/>
      <c r="CA243" s="37"/>
      <c r="CB243" s="51"/>
      <c r="CC243" s="51"/>
      <c r="CD243" s="51"/>
      <c r="CE243" s="51"/>
      <c r="CF243" s="51"/>
      <c r="CG243" s="51"/>
      <c r="CH243" s="51"/>
      <c r="CI243" s="51"/>
      <c r="CJ243" s="51"/>
      <c r="CK243" s="51"/>
      <c r="CL243" s="51"/>
      <c r="CM243" s="51"/>
      <c r="CN243" s="51"/>
      <c r="CO243" s="51"/>
      <c r="CP243" s="51"/>
      <c r="CQ243" s="51"/>
      <c r="CR243" s="51"/>
      <c r="CS243" s="51"/>
      <c r="CT243" s="51"/>
      <c r="CU243" s="51"/>
      <c r="CY243" s="40"/>
      <c r="DA243" s="40"/>
      <c r="DE243" s="40"/>
      <c r="DG243" s="40"/>
      <c r="DI243" s="40"/>
      <c r="DL243" s="40"/>
      <c r="DO243" s="40"/>
    </row>
    <row r="244" spans="1:119" s="39" customFormat="1">
      <c r="A244" s="36"/>
      <c r="B244" s="36"/>
      <c r="C244" s="36"/>
      <c r="D244" s="48"/>
      <c r="E244" s="36"/>
      <c r="F244" s="36"/>
      <c r="G244" s="36"/>
      <c r="H244" s="36"/>
      <c r="I244" s="36"/>
      <c r="J244" s="36"/>
      <c r="K244" s="37"/>
      <c r="L244" s="36"/>
      <c r="M244" s="36"/>
      <c r="N244" s="37"/>
      <c r="O244" s="36"/>
      <c r="P244" s="36"/>
      <c r="Q244" s="36"/>
      <c r="R244" s="37"/>
      <c r="S244" s="36"/>
      <c r="T244" s="37"/>
      <c r="U244" s="36"/>
      <c r="V244" s="36"/>
      <c r="W244" s="37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/>
      <c r="BB244" s="51"/>
      <c r="BC244" s="51"/>
      <c r="BD244" s="51"/>
      <c r="BE244" s="51"/>
      <c r="BF244" s="51"/>
      <c r="BG244" s="51"/>
      <c r="BH244" s="36"/>
      <c r="BI244" s="36"/>
      <c r="BJ244" s="36"/>
      <c r="BK244" s="37"/>
      <c r="BL244" s="36"/>
      <c r="BM244" s="37"/>
      <c r="BN244" s="36"/>
      <c r="BO244" s="36"/>
      <c r="BP244" s="36"/>
      <c r="BQ244" s="37"/>
      <c r="BR244" s="36"/>
      <c r="BS244" s="37"/>
      <c r="BT244" s="36"/>
      <c r="BU244" s="37"/>
      <c r="BV244" s="36"/>
      <c r="BW244" s="36"/>
      <c r="BX244" s="37"/>
      <c r="BY244" s="36"/>
      <c r="BZ244" s="36"/>
      <c r="CA244" s="37"/>
      <c r="CB244" s="51"/>
      <c r="CC244" s="51"/>
      <c r="CD244" s="51"/>
      <c r="CE244" s="51"/>
      <c r="CF244" s="51"/>
      <c r="CG244" s="51"/>
      <c r="CH244" s="51"/>
      <c r="CI244" s="51"/>
      <c r="CJ244" s="51"/>
      <c r="CK244" s="51"/>
      <c r="CL244" s="51"/>
      <c r="CM244" s="51"/>
      <c r="CN244" s="51"/>
      <c r="CO244" s="51"/>
      <c r="CP244" s="51"/>
      <c r="CQ244" s="51"/>
      <c r="CR244" s="51"/>
      <c r="CS244" s="51"/>
      <c r="CT244" s="51"/>
      <c r="CU244" s="51"/>
      <c r="CY244" s="40"/>
      <c r="DA244" s="40"/>
      <c r="DE244" s="40"/>
      <c r="DG244" s="40"/>
      <c r="DI244" s="40"/>
      <c r="DL244" s="40"/>
      <c r="DO244" s="40"/>
    </row>
    <row r="245" spans="1:119" s="39" customFormat="1">
      <c r="A245" s="36"/>
      <c r="B245" s="36"/>
      <c r="C245" s="36"/>
      <c r="D245" s="48"/>
      <c r="E245" s="36"/>
      <c r="F245" s="36"/>
      <c r="G245" s="36"/>
      <c r="H245" s="36"/>
      <c r="I245" s="36"/>
      <c r="J245" s="36"/>
      <c r="K245" s="37"/>
      <c r="L245" s="36"/>
      <c r="M245" s="36"/>
      <c r="N245" s="37"/>
      <c r="O245" s="36"/>
      <c r="P245" s="36"/>
      <c r="Q245" s="36"/>
      <c r="R245" s="37"/>
      <c r="S245" s="36"/>
      <c r="T245" s="37"/>
      <c r="U245" s="36"/>
      <c r="V245" s="36"/>
      <c r="W245" s="37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  <c r="BA245" s="51"/>
      <c r="BB245" s="51"/>
      <c r="BC245" s="51"/>
      <c r="BD245" s="51"/>
      <c r="BE245" s="51"/>
      <c r="BF245" s="51"/>
      <c r="BG245" s="51"/>
      <c r="BH245" s="36"/>
      <c r="BI245" s="36"/>
      <c r="BJ245" s="36"/>
      <c r="BK245" s="37"/>
      <c r="BL245" s="36"/>
      <c r="BM245" s="37"/>
      <c r="BN245" s="36"/>
      <c r="BO245" s="36"/>
      <c r="BP245" s="36"/>
      <c r="BQ245" s="37"/>
      <c r="BR245" s="36"/>
      <c r="BS245" s="37"/>
      <c r="BT245" s="36"/>
      <c r="BU245" s="37"/>
      <c r="BV245" s="36"/>
      <c r="BW245" s="36"/>
      <c r="BX245" s="37"/>
      <c r="BY245" s="36"/>
      <c r="BZ245" s="36"/>
      <c r="CA245" s="37"/>
      <c r="CB245" s="51"/>
      <c r="CC245" s="51"/>
      <c r="CD245" s="51"/>
      <c r="CE245" s="51"/>
      <c r="CF245" s="51"/>
      <c r="CG245" s="51"/>
      <c r="CH245" s="51"/>
      <c r="CI245" s="51"/>
      <c r="CJ245" s="51"/>
      <c r="CK245" s="51"/>
      <c r="CL245" s="51"/>
      <c r="CM245" s="51"/>
      <c r="CN245" s="51"/>
      <c r="CO245" s="51"/>
      <c r="CP245" s="51"/>
      <c r="CQ245" s="51"/>
      <c r="CR245" s="51"/>
      <c r="CS245" s="51"/>
      <c r="CT245" s="51"/>
      <c r="CU245" s="51"/>
      <c r="CY245" s="40"/>
      <c r="DA245" s="40"/>
      <c r="DE245" s="40"/>
      <c r="DG245" s="40"/>
      <c r="DI245" s="40"/>
      <c r="DL245" s="40"/>
      <c r="DO245" s="40"/>
    </row>
    <row r="246" spans="1:119" s="39" customFormat="1">
      <c r="A246" s="36"/>
      <c r="B246" s="36"/>
      <c r="C246" s="36"/>
      <c r="D246" s="48"/>
      <c r="E246" s="36"/>
      <c r="F246" s="36"/>
      <c r="G246" s="36"/>
      <c r="H246" s="36"/>
      <c r="I246" s="36"/>
      <c r="J246" s="36"/>
      <c r="K246" s="37"/>
      <c r="L246" s="36"/>
      <c r="M246" s="36"/>
      <c r="N246" s="37"/>
      <c r="O246" s="36"/>
      <c r="P246" s="36"/>
      <c r="Q246" s="36"/>
      <c r="R246" s="37"/>
      <c r="S246" s="36"/>
      <c r="T246" s="37"/>
      <c r="U246" s="36"/>
      <c r="V246" s="36"/>
      <c r="W246" s="37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51"/>
      <c r="BC246" s="51"/>
      <c r="BD246" s="51"/>
      <c r="BE246" s="51"/>
      <c r="BF246" s="51"/>
      <c r="BG246" s="51"/>
      <c r="BH246" s="36"/>
      <c r="BI246" s="36"/>
      <c r="BJ246" s="36"/>
      <c r="BK246" s="37"/>
      <c r="BL246" s="36"/>
      <c r="BM246" s="37"/>
      <c r="BN246" s="36"/>
      <c r="BO246" s="36"/>
      <c r="BP246" s="36"/>
      <c r="BQ246" s="37"/>
      <c r="BR246" s="36"/>
      <c r="BS246" s="37"/>
      <c r="BT246" s="36"/>
      <c r="BU246" s="37"/>
      <c r="BV246" s="36"/>
      <c r="BW246" s="36"/>
      <c r="BX246" s="37"/>
      <c r="BY246" s="36"/>
      <c r="BZ246" s="36"/>
      <c r="CA246" s="37"/>
      <c r="CB246" s="51"/>
      <c r="CC246" s="51"/>
      <c r="CD246" s="51"/>
      <c r="CE246" s="51"/>
      <c r="CF246" s="51"/>
      <c r="CG246" s="51"/>
      <c r="CH246" s="51"/>
      <c r="CI246" s="51"/>
      <c r="CJ246" s="51"/>
      <c r="CK246" s="51"/>
      <c r="CL246" s="51"/>
      <c r="CM246" s="51"/>
      <c r="CN246" s="51"/>
      <c r="CO246" s="51"/>
      <c r="CP246" s="51"/>
      <c r="CQ246" s="51"/>
      <c r="CR246" s="51"/>
      <c r="CS246" s="51"/>
      <c r="CT246" s="51"/>
      <c r="CU246" s="51"/>
      <c r="CY246" s="40"/>
      <c r="DA246" s="40"/>
      <c r="DE246" s="40"/>
      <c r="DG246" s="40"/>
      <c r="DI246" s="40"/>
      <c r="DL246" s="40"/>
      <c r="DO246" s="40"/>
    </row>
    <row r="247" spans="1:119" s="39" customFormat="1">
      <c r="A247" s="36"/>
      <c r="B247" s="36"/>
      <c r="C247" s="36"/>
      <c r="D247" s="48"/>
      <c r="E247" s="36"/>
      <c r="F247" s="36"/>
      <c r="G247" s="36"/>
      <c r="H247" s="36"/>
      <c r="I247" s="36"/>
      <c r="J247" s="36"/>
      <c r="K247" s="37"/>
      <c r="L247" s="36"/>
      <c r="M247" s="36"/>
      <c r="N247" s="37"/>
      <c r="O247" s="36"/>
      <c r="P247" s="36"/>
      <c r="Q247" s="36"/>
      <c r="R247" s="37"/>
      <c r="S247" s="36"/>
      <c r="T247" s="37"/>
      <c r="U247" s="36"/>
      <c r="V247" s="36"/>
      <c r="W247" s="37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/>
      <c r="BB247" s="51"/>
      <c r="BC247" s="51"/>
      <c r="BD247" s="51"/>
      <c r="BE247" s="51"/>
      <c r="BF247" s="51"/>
      <c r="BG247" s="51"/>
      <c r="BH247" s="36"/>
      <c r="BI247" s="36"/>
      <c r="BJ247" s="36"/>
      <c r="BK247" s="37"/>
      <c r="BL247" s="36"/>
      <c r="BM247" s="37"/>
      <c r="BN247" s="36"/>
      <c r="BO247" s="36"/>
      <c r="BP247" s="36"/>
      <c r="BQ247" s="37"/>
      <c r="BR247" s="36"/>
      <c r="BS247" s="37"/>
      <c r="BT247" s="36"/>
      <c r="BU247" s="37"/>
      <c r="BV247" s="36"/>
      <c r="BW247" s="36"/>
      <c r="BX247" s="37"/>
      <c r="BY247" s="36"/>
      <c r="BZ247" s="36"/>
      <c r="CA247" s="37"/>
      <c r="CB247" s="51"/>
      <c r="CC247" s="51"/>
      <c r="CD247" s="51"/>
      <c r="CE247" s="51"/>
      <c r="CF247" s="51"/>
      <c r="CG247" s="51"/>
      <c r="CH247" s="51"/>
      <c r="CI247" s="51"/>
      <c r="CJ247" s="51"/>
      <c r="CK247" s="51"/>
      <c r="CL247" s="51"/>
      <c r="CM247" s="51"/>
      <c r="CN247" s="51"/>
      <c r="CO247" s="51"/>
      <c r="CP247" s="51"/>
      <c r="CQ247" s="51"/>
      <c r="CR247" s="51"/>
      <c r="CS247" s="51"/>
      <c r="CT247" s="51"/>
      <c r="CU247" s="51"/>
      <c r="CY247" s="40"/>
      <c r="DA247" s="40"/>
      <c r="DE247" s="40"/>
      <c r="DG247" s="40"/>
      <c r="DI247" s="40"/>
      <c r="DL247" s="40"/>
      <c r="DO247" s="40"/>
    </row>
    <row r="248" spans="1:119" s="39" customFormat="1">
      <c r="A248" s="36"/>
      <c r="B248" s="36"/>
      <c r="C248" s="36"/>
      <c r="D248" s="48"/>
      <c r="E248" s="36"/>
      <c r="F248" s="36"/>
      <c r="G248" s="36"/>
      <c r="H248" s="36"/>
      <c r="I248" s="36"/>
      <c r="J248" s="36"/>
      <c r="K248" s="37"/>
      <c r="L248" s="36"/>
      <c r="M248" s="36"/>
      <c r="N248" s="37"/>
      <c r="O248" s="36"/>
      <c r="P248" s="36"/>
      <c r="Q248" s="36"/>
      <c r="R248" s="37"/>
      <c r="S248" s="36"/>
      <c r="T248" s="37"/>
      <c r="U248" s="36"/>
      <c r="V248" s="36"/>
      <c r="W248" s="37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51"/>
      <c r="BC248" s="51"/>
      <c r="BD248" s="51"/>
      <c r="BE248" s="51"/>
      <c r="BF248" s="51"/>
      <c r="BG248" s="51"/>
      <c r="BH248" s="36"/>
      <c r="BI248" s="36"/>
      <c r="BJ248" s="36"/>
      <c r="BK248" s="37"/>
      <c r="BL248" s="36"/>
      <c r="BM248" s="37"/>
      <c r="BN248" s="36"/>
      <c r="BO248" s="36"/>
      <c r="BP248" s="36"/>
      <c r="BQ248" s="37"/>
      <c r="BR248" s="36"/>
      <c r="BS248" s="37"/>
      <c r="BT248" s="36"/>
      <c r="BU248" s="37"/>
      <c r="BV248" s="36"/>
      <c r="BW248" s="36"/>
      <c r="BX248" s="37"/>
      <c r="BY248" s="36"/>
      <c r="BZ248" s="36"/>
      <c r="CA248" s="37"/>
      <c r="CB248" s="51"/>
      <c r="CC248" s="51"/>
      <c r="CD248" s="51"/>
      <c r="CE248" s="51"/>
      <c r="CF248" s="51"/>
      <c r="CG248" s="51"/>
      <c r="CH248" s="51"/>
      <c r="CI248" s="51"/>
      <c r="CJ248" s="51"/>
      <c r="CK248" s="51"/>
      <c r="CL248" s="51"/>
      <c r="CM248" s="51"/>
      <c r="CN248" s="51"/>
      <c r="CO248" s="51"/>
      <c r="CP248" s="51"/>
      <c r="CQ248" s="51"/>
      <c r="CR248" s="51"/>
      <c r="CS248" s="51"/>
      <c r="CT248" s="51"/>
      <c r="CU248" s="51"/>
      <c r="CY248" s="40"/>
      <c r="DA248" s="40"/>
      <c r="DE248" s="40"/>
      <c r="DG248" s="40"/>
      <c r="DI248" s="40"/>
      <c r="DL248" s="40"/>
      <c r="DO248" s="40"/>
    </row>
    <row r="249" spans="1:119" s="39" customFormat="1">
      <c r="A249" s="36"/>
      <c r="B249" s="36"/>
      <c r="C249" s="36"/>
      <c r="D249" s="48"/>
      <c r="E249" s="36"/>
      <c r="F249" s="36"/>
      <c r="G249" s="36"/>
      <c r="H249" s="36"/>
      <c r="I249" s="36"/>
      <c r="J249" s="36"/>
      <c r="K249" s="37"/>
      <c r="L249" s="36"/>
      <c r="M249" s="36"/>
      <c r="N249" s="37"/>
      <c r="O249" s="36"/>
      <c r="P249" s="36"/>
      <c r="Q249" s="36"/>
      <c r="R249" s="37"/>
      <c r="S249" s="36"/>
      <c r="T249" s="37"/>
      <c r="U249" s="36"/>
      <c r="V249" s="36"/>
      <c r="W249" s="37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/>
      <c r="BB249" s="51"/>
      <c r="BC249" s="51"/>
      <c r="BD249" s="51"/>
      <c r="BE249" s="51"/>
      <c r="BF249" s="51"/>
      <c r="BG249" s="51"/>
      <c r="BH249" s="36"/>
      <c r="BI249" s="36"/>
      <c r="BJ249" s="36"/>
      <c r="BK249" s="37"/>
      <c r="BL249" s="36"/>
      <c r="BM249" s="37"/>
      <c r="BN249" s="36"/>
      <c r="BO249" s="36"/>
      <c r="BP249" s="36"/>
      <c r="BQ249" s="37"/>
      <c r="BR249" s="36"/>
      <c r="BS249" s="37"/>
      <c r="BT249" s="36"/>
      <c r="BU249" s="37"/>
      <c r="BV249" s="36"/>
      <c r="BW249" s="36"/>
      <c r="BX249" s="37"/>
      <c r="BY249" s="36"/>
      <c r="BZ249" s="36"/>
      <c r="CA249" s="37"/>
      <c r="CB249" s="51"/>
      <c r="CC249" s="51"/>
      <c r="CD249" s="51"/>
      <c r="CE249" s="51"/>
      <c r="CF249" s="51"/>
      <c r="CG249" s="51"/>
      <c r="CH249" s="51"/>
      <c r="CI249" s="51"/>
      <c r="CJ249" s="51"/>
      <c r="CK249" s="51"/>
      <c r="CL249" s="51"/>
      <c r="CM249" s="51"/>
      <c r="CN249" s="51"/>
      <c r="CO249" s="51"/>
      <c r="CP249" s="51"/>
      <c r="CQ249" s="51"/>
      <c r="CR249" s="51"/>
      <c r="CS249" s="51"/>
      <c r="CT249" s="51"/>
      <c r="CU249" s="51"/>
      <c r="CY249" s="40"/>
      <c r="DA249" s="40"/>
      <c r="DE249" s="40"/>
      <c r="DG249" s="40"/>
      <c r="DI249" s="40"/>
      <c r="DL249" s="40"/>
      <c r="DO249" s="40"/>
    </row>
    <row r="250" spans="1:119" s="39" customFormat="1">
      <c r="A250" s="36"/>
      <c r="B250" s="36"/>
      <c r="C250" s="36"/>
      <c r="D250" s="48"/>
      <c r="E250" s="36"/>
      <c r="F250" s="36"/>
      <c r="G250" s="36"/>
      <c r="H250" s="36"/>
      <c r="I250" s="36"/>
      <c r="J250" s="36"/>
      <c r="K250" s="37"/>
      <c r="L250" s="36"/>
      <c r="M250" s="36"/>
      <c r="N250" s="37"/>
      <c r="O250" s="36"/>
      <c r="P250" s="36"/>
      <c r="Q250" s="36"/>
      <c r="R250" s="37"/>
      <c r="S250" s="36"/>
      <c r="T250" s="37"/>
      <c r="U250" s="36"/>
      <c r="V250" s="36"/>
      <c r="W250" s="37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51"/>
      <c r="BC250" s="51"/>
      <c r="BD250" s="51"/>
      <c r="BE250" s="51"/>
      <c r="BF250" s="51"/>
      <c r="BG250" s="51"/>
      <c r="BH250" s="36"/>
      <c r="BI250" s="36"/>
      <c r="BJ250" s="36"/>
      <c r="BK250" s="37"/>
      <c r="BL250" s="36"/>
      <c r="BM250" s="37"/>
      <c r="BN250" s="36"/>
      <c r="BO250" s="36"/>
      <c r="BP250" s="36"/>
      <c r="BQ250" s="37"/>
      <c r="BR250" s="36"/>
      <c r="BS250" s="37"/>
      <c r="BT250" s="36"/>
      <c r="BU250" s="37"/>
      <c r="BV250" s="36"/>
      <c r="BW250" s="36"/>
      <c r="BX250" s="37"/>
      <c r="BY250" s="36"/>
      <c r="BZ250" s="36"/>
      <c r="CA250" s="37"/>
      <c r="CB250" s="51"/>
      <c r="CC250" s="51"/>
      <c r="CD250" s="51"/>
      <c r="CE250" s="51"/>
      <c r="CF250" s="51"/>
      <c r="CG250" s="51"/>
      <c r="CH250" s="51"/>
      <c r="CI250" s="51"/>
      <c r="CJ250" s="51"/>
      <c r="CK250" s="51"/>
      <c r="CL250" s="51"/>
      <c r="CM250" s="51"/>
      <c r="CN250" s="51"/>
      <c r="CO250" s="51"/>
      <c r="CP250" s="51"/>
      <c r="CQ250" s="51"/>
      <c r="CR250" s="51"/>
      <c r="CS250" s="51"/>
      <c r="CT250" s="51"/>
      <c r="CU250" s="51"/>
      <c r="CY250" s="40"/>
      <c r="DA250" s="40"/>
      <c r="DE250" s="40"/>
      <c r="DG250" s="40"/>
      <c r="DI250" s="40"/>
      <c r="DL250" s="40"/>
      <c r="DO250" s="40"/>
    </row>
    <row r="251" spans="1:119" s="39" customFormat="1">
      <c r="A251" s="36"/>
      <c r="B251" s="36"/>
      <c r="C251" s="36"/>
      <c r="D251" s="48"/>
      <c r="E251" s="36"/>
      <c r="F251" s="36"/>
      <c r="G251" s="36"/>
      <c r="H251" s="36"/>
      <c r="I251" s="36"/>
      <c r="J251" s="36"/>
      <c r="K251" s="37"/>
      <c r="L251" s="36"/>
      <c r="M251" s="36"/>
      <c r="N251" s="37"/>
      <c r="O251" s="36"/>
      <c r="P251" s="36"/>
      <c r="Q251" s="36"/>
      <c r="R251" s="37"/>
      <c r="S251" s="36"/>
      <c r="T251" s="37"/>
      <c r="U251" s="36"/>
      <c r="V251" s="36"/>
      <c r="W251" s="37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  <c r="BE251" s="51"/>
      <c r="BF251" s="51"/>
      <c r="BG251" s="51"/>
      <c r="BH251" s="36"/>
      <c r="BI251" s="36"/>
      <c r="BJ251" s="36"/>
      <c r="BK251" s="37"/>
      <c r="BL251" s="36"/>
      <c r="BM251" s="37"/>
      <c r="BN251" s="36"/>
      <c r="BO251" s="36"/>
      <c r="BP251" s="36"/>
      <c r="BQ251" s="37"/>
      <c r="BR251" s="36"/>
      <c r="BS251" s="37"/>
      <c r="BT251" s="36"/>
      <c r="BU251" s="37"/>
      <c r="BV251" s="36"/>
      <c r="BW251" s="36"/>
      <c r="BX251" s="37"/>
      <c r="BY251" s="36"/>
      <c r="BZ251" s="36"/>
      <c r="CA251" s="37"/>
      <c r="CB251" s="51"/>
      <c r="CC251" s="51"/>
      <c r="CD251" s="51"/>
      <c r="CE251" s="51"/>
      <c r="CF251" s="51"/>
      <c r="CG251" s="51"/>
      <c r="CH251" s="51"/>
      <c r="CI251" s="51"/>
      <c r="CJ251" s="51"/>
      <c r="CK251" s="51"/>
      <c r="CL251" s="51"/>
      <c r="CM251" s="51"/>
      <c r="CN251" s="51"/>
      <c r="CO251" s="51"/>
      <c r="CP251" s="51"/>
      <c r="CQ251" s="51"/>
      <c r="CR251" s="51"/>
      <c r="CS251" s="51"/>
      <c r="CT251" s="51"/>
      <c r="CU251" s="51"/>
      <c r="CY251" s="40"/>
      <c r="DA251" s="40"/>
      <c r="DE251" s="40"/>
      <c r="DG251" s="40"/>
      <c r="DI251" s="40"/>
      <c r="DL251" s="40"/>
      <c r="DO251" s="40"/>
    </row>
    <row r="252" spans="1:119" s="39" customFormat="1">
      <c r="A252" s="36"/>
      <c r="B252" s="36"/>
      <c r="C252" s="36"/>
      <c r="D252" s="48"/>
      <c r="E252" s="36"/>
      <c r="F252" s="36"/>
      <c r="G252" s="36"/>
      <c r="H252" s="36"/>
      <c r="I252" s="36"/>
      <c r="J252" s="36"/>
      <c r="K252" s="37"/>
      <c r="L252" s="36"/>
      <c r="M252" s="36"/>
      <c r="N252" s="37"/>
      <c r="O252" s="36"/>
      <c r="P252" s="36"/>
      <c r="Q252" s="36"/>
      <c r="R252" s="37"/>
      <c r="S252" s="36"/>
      <c r="T252" s="37"/>
      <c r="U252" s="36"/>
      <c r="V252" s="36"/>
      <c r="W252" s="37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/>
      <c r="BB252" s="51"/>
      <c r="BC252" s="51"/>
      <c r="BD252" s="51"/>
      <c r="BE252" s="51"/>
      <c r="BF252" s="51"/>
      <c r="BG252" s="51"/>
      <c r="BH252" s="36"/>
      <c r="BI252" s="36"/>
      <c r="BJ252" s="36"/>
      <c r="BK252" s="37"/>
      <c r="BL252" s="36"/>
      <c r="BM252" s="37"/>
      <c r="BN252" s="36"/>
      <c r="BO252" s="36"/>
      <c r="BP252" s="36"/>
      <c r="BQ252" s="37"/>
      <c r="BR252" s="36"/>
      <c r="BS252" s="37"/>
      <c r="BT252" s="36"/>
      <c r="BU252" s="37"/>
      <c r="BV252" s="36"/>
      <c r="BW252" s="36"/>
      <c r="BX252" s="37"/>
      <c r="BY252" s="36"/>
      <c r="BZ252" s="36"/>
      <c r="CA252" s="37"/>
      <c r="CB252" s="51"/>
      <c r="CC252" s="51"/>
      <c r="CD252" s="51"/>
      <c r="CE252" s="51"/>
      <c r="CF252" s="51"/>
      <c r="CG252" s="51"/>
      <c r="CH252" s="51"/>
      <c r="CI252" s="51"/>
      <c r="CJ252" s="51"/>
      <c r="CK252" s="51"/>
      <c r="CL252" s="51"/>
      <c r="CM252" s="51"/>
      <c r="CN252" s="51"/>
      <c r="CO252" s="51"/>
      <c r="CP252" s="51"/>
      <c r="CQ252" s="51"/>
      <c r="CR252" s="51"/>
      <c r="CS252" s="51"/>
      <c r="CT252" s="51"/>
      <c r="CU252" s="51"/>
      <c r="CY252" s="40"/>
      <c r="DA252" s="40"/>
      <c r="DE252" s="40"/>
      <c r="DG252" s="40"/>
      <c r="DI252" s="40"/>
      <c r="DL252" s="40"/>
      <c r="DO252" s="40"/>
    </row>
    <row r="253" spans="1:119" s="39" customFormat="1">
      <c r="A253" s="36"/>
      <c r="B253" s="36"/>
      <c r="C253" s="36"/>
      <c r="D253" s="48"/>
      <c r="E253" s="36"/>
      <c r="F253" s="36"/>
      <c r="G253" s="36"/>
      <c r="H253" s="36"/>
      <c r="I253" s="36"/>
      <c r="J253" s="36"/>
      <c r="K253" s="37"/>
      <c r="L253" s="36"/>
      <c r="M253" s="36"/>
      <c r="N253" s="37"/>
      <c r="O253" s="36"/>
      <c r="P253" s="36"/>
      <c r="Q253" s="36"/>
      <c r="R253" s="37"/>
      <c r="S253" s="36"/>
      <c r="T253" s="37"/>
      <c r="U253" s="36"/>
      <c r="V253" s="36"/>
      <c r="W253" s="37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  <c r="BA253" s="51"/>
      <c r="BB253" s="51"/>
      <c r="BC253" s="51"/>
      <c r="BD253" s="51"/>
      <c r="BE253" s="51"/>
      <c r="BF253" s="51"/>
      <c r="BG253" s="51"/>
      <c r="BH253" s="36"/>
      <c r="BI253" s="36"/>
      <c r="BJ253" s="36"/>
      <c r="BK253" s="37"/>
      <c r="BL253" s="36"/>
      <c r="BM253" s="37"/>
      <c r="BN253" s="36"/>
      <c r="BO253" s="36"/>
      <c r="BP253" s="36"/>
      <c r="BQ253" s="37"/>
      <c r="BR253" s="36"/>
      <c r="BS253" s="37"/>
      <c r="BT253" s="36"/>
      <c r="BU253" s="37"/>
      <c r="BV253" s="36"/>
      <c r="BW253" s="36"/>
      <c r="BX253" s="37"/>
      <c r="BY253" s="36"/>
      <c r="BZ253" s="36"/>
      <c r="CA253" s="37"/>
      <c r="CB253" s="51"/>
      <c r="CC253" s="51"/>
      <c r="CD253" s="51"/>
      <c r="CE253" s="51"/>
      <c r="CF253" s="51"/>
      <c r="CG253" s="51"/>
      <c r="CH253" s="51"/>
      <c r="CI253" s="51"/>
      <c r="CJ253" s="51"/>
      <c r="CK253" s="51"/>
      <c r="CL253" s="51"/>
      <c r="CM253" s="51"/>
      <c r="CN253" s="51"/>
      <c r="CO253" s="51"/>
      <c r="CP253" s="51"/>
      <c r="CQ253" s="51"/>
      <c r="CR253" s="51"/>
      <c r="CS253" s="51"/>
      <c r="CT253" s="51"/>
      <c r="CU253" s="51"/>
      <c r="CY253" s="40"/>
      <c r="DA253" s="40"/>
      <c r="DE253" s="40"/>
      <c r="DG253" s="40"/>
      <c r="DI253" s="40"/>
      <c r="DL253" s="40"/>
      <c r="DO253" s="40"/>
    </row>
    <row r="254" spans="1:119" s="39" customFormat="1">
      <c r="A254" s="36"/>
      <c r="B254" s="36"/>
      <c r="C254" s="36"/>
      <c r="D254" s="48"/>
      <c r="E254" s="36"/>
      <c r="F254" s="36"/>
      <c r="G254" s="36"/>
      <c r="H254" s="36"/>
      <c r="I254" s="36"/>
      <c r="J254" s="36"/>
      <c r="K254" s="37"/>
      <c r="L254" s="36"/>
      <c r="M254" s="36"/>
      <c r="N254" s="37"/>
      <c r="O254" s="36"/>
      <c r="P254" s="36"/>
      <c r="Q254" s="36"/>
      <c r="R254" s="37"/>
      <c r="S254" s="36"/>
      <c r="T254" s="37"/>
      <c r="U254" s="36"/>
      <c r="V254" s="36"/>
      <c r="W254" s="37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/>
      <c r="BB254" s="51"/>
      <c r="BC254" s="51"/>
      <c r="BD254" s="51"/>
      <c r="BE254" s="51"/>
      <c r="BF254" s="51"/>
      <c r="BG254" s="51"/>
      <c r="BH254" s="36"/>
      <c r="BI254" s="36"/>
      <c r="BJ254" s="36"/>
      <c r="BK254" s="37"/>
      <c r="BL254" s="36"/>
      <c r="BM254" s="37"/>
      <c r="BN254" s="36"/>
      <c r="BO254" s="36"/>
      <c r="BP254" s="36"/>
      <c r="BQ254" s="37"/>
      <c r="BR254" s="36"/>
      <c r="BS254" s="37"/>
      <c r="BT254" s="36"/>
      <c r="BU254" s="37"/>
      <c r="BV254" s="36"/>
      <c r="BW254" s="36"/>
      <c r="BX254" s="37"/>
      <c r="BY254" s="36"/>
      <c r="BZ254" s="36"/>
      <c r="CA254" s="37"/>
      <c r="CB254" s="51"/>
      <c r="CC254" s="51"/>
      <c r="CD254" s="51"/>
      <c r="CE254" s="51"/>
      <c r="CF254" s="51"/>
      <c r="CG254" s="51"/>
      <c r="CH254" s="51"/>
      <c r="CI254" s="51"/>
      <c r="CJ254" s="51"/>
      <c r="CK254" s="51"/>
      <c r="CL254" s="51"/>
      <c r="CM254" s="51"/>
      <c r="CN254" s="51"/>
      <c r="CO254" s="51"/>
      <c r="CP254" s="51"/>
      <c r="CQ254" s="51"/>
      <c r="CR254" s="51"/>
      <c r="CS254" s="51"/>
      <c r="CT254" s="51"/>
      <c r="CU254" s="51"/>
      <c r="CY254" s="40"/>
      <c r="DA254" s="40"/>
      <c r="DE254" s="40"/>
      <c r="DG254" s="40"/>
      <c r="DI254" s="40"/>
      <c r="DL254" s="40"/>
      <c r="DO254" s="40"/>
    </row>
    <row r="255" spans="1:119" s="39" customFormat="1">
      <c r="A255" s="36"/>
      <c r="B255" s="36"/>
      <c r="C255" s="36"/>
      <c r="D255" s="48"/>
      <c r="E255" s="36"/>
      <c r="F255" s="36"/>
      <c r="G255" s="36"/>
      <c r="H255" s="36"/>
      <c r="I255" s="36"/>
      <c r="J255" s="36"/>
      <c r="K255" s="37"/>
      <c r="L255" s="36"/>
      <c r="M255" s="36"/>
      <c r="N255" s="37"/>
      <c r="O255" s="36"/>
      <c r="P255" s="36"/>
      <c r="Q255" s="36"/>
      <c r="R255" s="37"/>
      <c r="S255" s="36"/>
      <c r="T255" s="37"/>
      <c r="U255" s="36"/>
      <c r="V255" s="36"/>
      <c r="W255" s="37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  <c r="BA255" s="51"/>
      <c r="BB255" s="51"/>
      <c r="BC255" s="51"/>
      <c r="BD255" s="51"/>
      <c r="BE255" s="51"/>
      <c r="BF255" s="51"/>
      <c r="BG255" s="51"/>
      <c r="BH255" s="36"/>
      <c r="BI255" s="36"/>
      <c r="BJ255" s="36"/>
      <c r="BK255" s="37"/>
      <c r="BL255" s="36"/>
      <c r="BM255" s="37"/>
      <c r="BN255" s="36"/>
      <c r="BO255" s="36"/>
      <c r="BP255" s="36"/>
      <c r="BQ255" s="37"/>
      <c r="BR255" s="36"/>
      <c r="BS255" s="37"/>
      <c r="BT255" s="36"/>
      <c r="BU255" s="37"/>
      <c r="BV255" s="36"/>
      <c r="BW255" s="36"/>
      <c r="BX255" s="37"/>
      <c r="BY255" s="36"/>
      <c r="BZ255" s="36"/>
      <c r="CA255" s="37"/>
      <c r="CB255" s="51"/>
      <c r="CC255" s="51"/>
      <c r="CD255" s="51"/>
      <c r="CE255" s="51"/>
      <c r="CF255" s="51"/>
      <c r="CG255" s="51"/>
      <c r="CH255" s="51"/>
      <c r="CI255" s="51"/>
      <c r="CJ255" s="51"/>
      <c r="CK255" s="51"/>
      <c r="CL255" s="51"/>
      <c r="CM255" s="51"/>
      <c r="CN255" s="51"/>
      <c r="CO255" s="51"/>
      <c r="CP255" s="51"/>
      <c r="CQ255" s="51"/>
      <c r="CR255" s="51"/>
      <c r="CS255" s="51"/>
      <c r="CT255" s="51"/>
      <c r="CU255" s="51"/>
      <c r="CY255" s="40"/>
      <c r="DA255" s="40"/>
      <c r="DE255" s="40"/>
      <c r="DG255" s="40"/>
      <c r="DI255" s="40"/>
      <c r="DL255" s="40"/>
      <c r="DO255" s="40"/>
    </row>
    <row r="256" spans="1:119" s="39" customFormat="1">
      <c r="A256" s="36"/>
      <c r="B256" s="36"/>
      <c r="C256" s="36"/>
      <c r="D256" s="48"/>
      <c r="E256" s="36"/>
      <c r="F256" s="36"/>
      <c r="G256" s="36"/>
      <c r="H256" s="36"/>
      <c r="I256" s="36"/>
      <c r="J256" s="36"/>
      <c r="K256" s="37"/>
      <c r="L256" s="36"/>
      <c r="M256" s="36"/>
      <c r="N256" s="37"/>
      <c r="O256" s="36"/>
      <c r="P256" s="36"/>
      <c r="Q256" s="36"/>
      <c r="R256" s="37"/>
      <c r="S256" s="36"/>
      <c r="T256" s="37"/>
      <c r="U256" s="36"/>
      <c r="V256" s="36"/>
      <c r="W256" s="37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51"/>
      <c r="BC256" s="51"/>
      <c r="BD256" s="51"/>
      <c r="BE256" s="51"/>
      <c r="BF256" s="51"/>
      <c r="BG256" s="51"/>
      <c r="BH256" s="36"/>
      <c r="BI256" s="36"/>
      <c r="BJ256" s="36"/>
      <c r="BK256" s="37"/>
      <c r="BL256" s="36"/>
      <c r="BM256" s="37"/>
      <c r="BN256" s="36"/>
      <c r="BO256" s="36"/>
      <c r="BP256" s="36"/>
      <c r="BQ256" s="37"/>
      <c r="BR256" s="36"/>
      <c r="BS256" s="37"/>
      <c r="BT256" s="36"/>
      <c r="BU256" s="37"/>
      <c r="BV256" s="36"/>
      <c r="BW256" s="36"/>
      <c r="BX256" s="37"/>
      <c r="BY256" s="36"/>
      <c r="BZ256" s="36"/>
      <c r="CA256" s="37"/>
      <c r="CB256" s="51"/>
      <c r="CC256" s="51"/>
      <c r="CD256" s="51"/>
      <c r="CE256" s="51"/>
      <c r="CF256" s="51"/>
      <c r="CG256" s="51"/>
      <c r="CH256" s="51"/>
      <c r="CI256" s="51"/>
      <c r="CJ256" s="51"/>
      <c r="CK256" s="51"/>
      <c r="CL256" s="51"/>
      <c r="CM256" s="51"/>
      <c r="CN256" s="51"/>
      <c r="CO256" s="51"/>
      <c r="CP256" s="51"/>
      <c r="CQ256" s="51"/>
      <c r="CR256" s="51"/>
      <c r="CS256" s="51"/>
      <c r="CT256" s="51"/>
      <c r="CU256" s="51"/>
      <c r="CY256" s="40"/>
      <c r="DA256" s="40"/>
      <c r="DE256" s="40"/>
      <c r="DG256" s="40"/>
      <c r="DI256" s="40"/>
      <c r="DL256" s="40"/>
      <c r="DO256" s="40"/>
    </row>
    <row r="257" spans="1:119" s="39" customFormat="1">
      <c r="A257" s="36"/>
      <c r="B257" s="36"/>
      <c r="C257" s="36"/>
      <c r="D257" s="48"/>
      <c r="E257" s="36"/>
      <c r="F257" s="36"/>
      <c r="G257" s="36"/>
      <c r="H257" s="36"/>
      <c r="I257" s="36"/>
      <c r="J257" s="36"/>
      <c r="K257" s="37"/>
      <c r="L257" s="36"/>
      <c r="M257" s="36"/>
      <c r="N257" s="37"/>
      <c r="O257" s="36"/>
      <c r="P257" s="36"/>
      <c r="Q257" s="36"/>
      <c r="R257" s="37"/>
      <c r="S257" s="36"/>
      <c r="T257" s="37"/>
      <c r="U257" s="36"/>
      <c r="V257" s="36"/>
      <c r="W257" s="37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  <c r="BE257" s="51"/>
      <c r="BF257" s="51"/>
      <c r="BG257" s="51"/>
      <c r="BH257" s="36"/>
      <c r="BI257" s="36"/>
      <c r="BJ257" s="36"/>
      <c r="BK257" s="37"/>
      <c r="BL257" s="36"/>
      <c r="BM257" s="37"/>
      <c r="BN257" s="36"/>
      <c r="BO257" s="36"/>
      <c r="BP257" s="36"/>
      <c r="BQ257" s="37"/>
      <c r="BR257" s="36"/>
      <c r="BS257" s="37"/>
      <c r="BT257" s="36"/>
      <c r="BU257" s="37"/>
      <c r="BV257" s="36"/>
      <c r="BW257" s="36"/>
      <c r="BX257" s="37"/>
      <c r="BY257" s="36"/>
      <c r="BZ257" s="36"/>
      <c r="CA257" s="37"/>
      <c r="CB257" s="51"/>
      <c r="CC257" s="51"/>
      <c r="CD257" s="51"/>
      <c r="CE257" s="51"/>
      <c r="CF257" s="51"/>
      <c r="CG257" s="51"/>
      <c r="CH257" s="51"/>
      <c r="CI257" s="51"/>
      <c r="CJ257" s="51"/>
      <c r="CK257" s="51"/>
      <c r="CL257" s="51"/>
      <c r="CM257" s="51"/>
      <c r="CN257" s="51"/>
      <c r="CO257" s="51"/>
      <c r="CP257" s="51"/>
      <c r="CQ257" s="51"/>
      <c r="CR257" s="51"/>
      <c r="CS257" s="51"/>
      <c r="CT257" s="51"/>
      <c r="CU257" s="51"/>
      <c r="CY257" s="40"/>
      <c r="DA257" s="40"/>
      <c r="DE257" s="40"/>
      <c r="DG257" s="40"/>
      <c r="DI257" s="40"/>
      <c r="DL257" s="40"/>
      <c r="DO257" s="40"/>
    </row>
    <row r="258" spans="1:119" s="39" customFormat="1">
      <c r="A258" s="36"/>
      <c r="B258" s="36"/>
      <c r="C258" s="36"/>
      <c r="D258" s="48"/>
      <c r="E258" s="36"/>
      <c r="F258" s="36"/>
      <c r="G258" s="36"/>
      <c r="H258" s="36"/>
      <c r="I258" s="36"/>
      <c r="J258" s="36"/>
      <c r="K258" s="37"/>
      <c r="L258" s="36"/>
      <c r="M258" s="36"/>
      <c r="N258" s="37"/>
      <c r="O258" s="36"/>
      <c r="P258" s="36"/>
      <c r="Q258" s="36"/>
      <c r="R258" s="37"/>
      <c r="S258" s="36"/>
      <c r="T258" s="37"/>
      <c r="U258" s="36"/>
      <c r="V258" s="36"/>
      <c r="W258" s="37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/>
      <c r="BB258" s="51"/>
      <c r="BC258" s="51"/>
      <c r="BD258" s="51"/>
      <c r="BE258" s="51"/>
      <c r="BF258" s="51"/>
      <c r="BG258" s="51"/>
      <c r="BH258" s="36"/>
      <c r="BI258" s="36"/>
      <c r="BJ258" s="36"/>
      <c r="BK258" s="37"/>
      <c r="BL258" s="36"/>
      <c r="BM258" s="37"/>
      <c r="BN258" s="36"/>
      <c r="BO258" s="36"/>
      <c r="BP258" s="36"/>
      <c r="BQ258" s="37"/>
      <c r="BR258" s="36"/>
      <c r="BS258" s="37"/>
      <c r="BT258" s="36"/>
      <c r="BU258" s="37"/>
      <c r="BV258" s="36"/>
      <c r="BW258" s="36"/>
      <c r="BX258" s="37"/>
      <c r="BY258" s="36"/>
      <c r="BZ258" s="36"/>
      <c r="CA258" s="37"/>
      <c r="CB258" s="51"/>
      <c r="CC258" s="51"/>
      <c r="CD258" s="51"/>
      <c r="CE258" s="51"/>
      <c r="CF258" s="51"/>
      <c r="CG258" s="51"/>
      <c r="CH258" s="51"/>
      <c r="CI258" s="51"/>
      <c r="CJ258" s="51"/>
      <c r="CK258" s="51"/>
      <c r="CL258" s="51"/>
      <c r="CM258" s="51"/>
      <c r="CN258" s="51"/>
      <c r="CO258" s="51"/>
      <c r="CP258" s="51"/>
      <c r="CQ258" s="51"/>
      <c r="CR258" s="51"/>
      <c r="CS258" s="51"/>
      <c r="CT258" s="51"/>
      <c r="CU258" s="51"/>
      <c r="CY258" s="40"/>
      <c r="DA258" s="40"/>
      <c r="DE258" s="40"/>
      <c r="DG258" s="40"/>
      <c r="DI258" s="40"/>
      <c r="DL258" s="40"/>
      <c r="DO258" s="40"/>
    </row>
    <row r="259" spans="1:119" s="39" customFormat="1">
      <c r="A259" s="36"/>
      <c r="B259" s="36"/>
      <c r="C259" s="36"/>
      <c r="D259" s="48"/>
      <c r="E259" s="36"/>
      <c r="F259" s="36"/>
      <c r="G259" s="36"/>
      <c r="H259" s="36"/>
      <c r="I259" s="36"/>
      <c r="J259" s="36"/>
      <c r="K259" s="37"/>
      <c r="L259" s="36"/>
      <c r="M259" s="36"/>
      <c r="N259" s="37"/>
      <c r="O259" s="36"/>
      <c r="P259" s="36"/>
      <c r="Q259" s="36"/>
      <c r="R259" s="37"/>
      <c r="S259" s="36"/>
      <c r="T259" s="37"/>
      <c r="U259" s="36"/>
      <c r="V259" s="36"/>
      <c r="W259" s="37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36"/>
      <c r="BI259" s="36"/>
      <c r="BJ259" s="36"/>
      <c r="BK259" s="37"/>
      <c r="BL259" s="36"/>
      <c r="BM259" s="37"/>
      <c r="BN259" s="36"/>
      <c r="BO259" s="36"/>
      <c r="BP259" s="36"/>
      <c r="BQ259" s="37"/>
      <c r="BR259" s="36"/>
      <c r="BS259" s="37"/>
      <c r="BT259" s="36"/>
      <c r="BU259" s="37"/>
      <c r="BV259" s="36"/>
      <c r="BW259" s="36"/>
      <c r="BX259" s="37"/>
      <c r="BY259" s="36"/>
      <c r="BZ259" s="36"/>
      <c r="CA259" s="37"/>
      <c r="CB259" s="51"/>
      <c r="CC259" s="51"/>
      <c r="CD259" s="51"/>
      <c r="CE259" s="51"/>
      <c r="CF259" s="51"/>
      <c r="CG259" s="51"/>
      <c r="CH259" s="51"/>
      <c r="CI259" s="51"/>
      <c r="CJ259" s="51"/>
      <c r="CK259" s="51"/>
      <c r="CL259" s="51"/>
      <c r="CM259" s="51"/>
      <c r="CN259" s="51"/>
      <c r="CO259" s="51"/>
      <c r="CP259" s="51"/>
      <c r="CQ259" s="51"/>
      <c r="CR259" s="51"/>
      <c r="CS259" s="51"/>
      <c r="CT259" s="51"/>
      <c r="CU259" s="51"/>
      <c r="CY259" s="40"/>
      <c r="DA259" s="40"/>
      <c r="DE259" s="40"/>
      <c r="DG259" s="40"/>
      <c r="DI259" s="40"/>
      <c r="DL259" s="40"/>
      <c r="DO259" s="40"/>
    </row>
    <row r="260" spans="1:119" s="39" customFormat="1">
      <c r="A260" s="36"/>
      <c r="B260" s="36"/>
      <c r="C260" s="36"/>
      <c r="D260" s="48"/>
      <c r="E260" s="36"/>
      <c r="F260" s="36"/>
      <c r="G260" s="36"/>
      <c r="H260" s="36"/>
      <c r="I260" s="36"/>
      <c r="J260" s="36"/>
      <c r="K260" s="37"/>
      <c r="L260" s="36"/>
      <c r="M260" s="36"/>
      <c r="N260" s="37"/>
      <c r="O260" s="36"/>
      <c r="P260" s="36"/>
      <c r="Q260" s="36"/>
      <c r="R260" s="37"/>
      <c r="S260" s="36"/>
      <c r="T260" s="37"/>
      <c r="U260" s="36"/>
      <c r="V260" s="36"/>
      <c r="W260" s="37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  <c r="BE260" s="51"/>
      <c r="BF260" s="51"/>
      <c r="BG260" s="51"/>
      <c r="BH260" s="36"/>
      <c r="BI260" s="36"/>
      <c r="BJ260" s="36"/>
      <c r="BK260" s="37"/>
      <c r="BL260" s="36"/>
      <c r="BM260" s="37"/>
      <c r="BN260" s="36"/>
      <c r="BO260" s="36"/>
      <c r="BP260" s="36"/>
      <c r="BQ260" s="37"/>
      <c r="BR260" s="36"/>
      <c r="BS260" s="37"/>
      <c r="BT260" s="36"/>
      <c r="BU260" s="37"/>
      <c r="BV260" s="36"/>
      <c r="BW260" s="36"/>
      <c r="BX260" s="37"/>
      <c r="BY260" s="36"/>
      <c r="BZ260" s="36"/>
      <c r="CA260" s="37"/>
      <c r="CB260" s="51"/>
      <c r="CC260" s="51"/>
      <c r="CD260" s="51"/>
      <c r="CE260" s="51"/>
      <c r="CF260" s="51"/>
      <c r="CG260" s="51"/>
      <c r="CH260" s="51"/>
      <c r="CI260" s="51"/>
      <c r="CJ260" s="51"/>
      <c r="CK260" s="51"/>
      <c r="CL260" s="51"/>
      <c r="CM260" s="51"/>
      <c r="CN260" s="51"/>
      <c r="CO260" s="51"/>
      <c r="CP260" s="51"/>
      <c r="CQ260" s="51"/>
      <c r="CR260" s="51"/>
      <c r="CS260" s="51"/>
      <c r="CT260" s="51"/>
      <c r="CU260" s="51"/>
      <c r="CY260" s="40"/>
      <c r="DA260" s="40"/>
      <c r="DE260" s="40"/>
      <c r="DG260" s="40"/>
      <c r="DI260" s="40"/>
      <c r="DL260" s="40"/>
      <c r="DO260" s="40"/>
    </row>
    <row r="261" spans="1:119" s="39" customFormat="1">
      <c r="A261" s="36"/>
      <c r="B261" s="36"/>
      <c r="C261" s="36"/>
      <c r="D261" s="48"/>
      <c r="E261" s="36"/>
      <c r="F261" s="36"/>
      <c r="G261" s="36"/>
      <c r="H261" s="36"/>
      <c r="I261" s="36"/>
      <c r="J261" s="36"/>
      <c r="K261" s="37"/>
      <c r="L261" s="36"/>
      <c r="M261" s="36"/>
      <c r="N261" s="37"/>
      <c r="O261" s="36"/>
      <c r="P261" s="36"/>
      <c r="Q261" s="36"/>
      <c r="R261" s="37"/>
      <c r="S261" s="36"/>
      <c r="T261" s="37"/>
      <c r="U261" s="36"/>
      <c r="V261" s="36"/>
      <c r="W261" s="37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/>
      <c r="BB261" s="51"/>
      <c r="BC261" s="51"/>
      <c r="BD261" s="51"/>
      <c r="BE261" s="51"/>
      <c r="BF261" s="51"/>
      <c r="BG261" s="51"/>
      <c r="BH261" s="36"/>
      <c r="BI261" s="36"/>
      <c r="BJ261" s="36"/>
      <c r="BK261" s="37"/>
      <c r="BL261" s="36"/>
      <c r="BM261" s="37"/>
      <c r="BN261" s="36"/>
      <c r="BO261" s="36"/>
      <c r="BP261" s="36"/>
      <c r="BQ261" s="37"/>
      <c r="BR261" s="36"/>
      <c r="BS261" s="37"/>
      <c r="BT261" s="36"/>
      <c r="BU261" s="37"/>
      <c r="BV261" s="36"/>
      <c r="BW261" s="36"/>
      <c r="BX261" s="37"/>
      <c r="BY261" s="36"/>
      <c r="BZ261" s="36"/>
      <c r="CA261" s="37"/>
      <c r="CB261" s="51"/>
      <c r="CC261" s="51"/>
      <c r="CD261" s="51"/>
      <c r="CE261" s="51"/>
      <c r="CF261" s="51"/>
      <c r="CG261" s="51"/>
      <c r="CH261" s="51"/>
      <c r="CI261" s="51"/>
      <c r="CJ261" s="51"/>
      <c r="CK261" s="51"/>
      <c r="CL261" s="51"/>
      <c r="CM261" s="51"/>
      <c r="CN261" s="51"/>
      <c r="CO261" s="51"/>
      <c r="CP261" s="51"/>
      <c r="CQ261" s="51"/>
      <c r="CR261" s="51"/>
      <c r="CS261" s="51"/>
      <c r="CT261" s="51"/>
      <c r="CU261" s="51"/>
      <c r="CY261" s="40"/>
      <c r="DA261" s="40"/>
      <c r="DE261" s="40"/>
      <c r="DG261" s="40"/>
      <c r="DI261" s="40"/>
      <c r="DL261" s="40"/>
      <c r="DO261" s="40"/>
    </row>
    <row r="262" spans="1:119" s="39" customFormat="1">
      <c r="A262" s="36"/>
      <c r="B262" s="36"/>
      <c r="C262" s="36"/>
      <c r="D262" s="48"/>
      <c r="E262" s="36"/>
      <c r="F262" s="36"/>
      <c r="G262" s="36"/>
      <c r="H262" s="36"/>
      <c r="I262" s="36"/>
      <c r="J262" s="36"/>
      <c r="K262" s="37"/>
      <c r="L262" s="36"/>
      <c r="M262" s="36"/>
      <c r="N262" s="37"/>
      <c r="O262" s="36"/>
      <c r="P262" s="36"/>
      <c r="Q262" s="36"/>
      <c r="R262" s="37"/>
      <c r="S262" s="36"/>
      <c r="T262" s="37"/>
      <c r="U262" s="36"/>
      <c r="V262" s="36"/>
      <c r="W262" s="37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/>
      <c r="BB262" s="51"/>
      <c r="BC262" s="51"/>
      <c r="BD262" s="51"/>
      <c r="BE262" s="51"/>
      <c r="BF262" s="51"/>
      <c r="BG262" s="51"/>
      <c r="BH262" s="36"/>
      <c r="BI262" s="36"/>
      <c r="BJ262" s="36"/>
      <c r="BK262" s="37"/>
      <c r="BL262" s="36"/>
      <c r="BM262" s="37"/>
      <c r="BN262" s="36"/>
      <c r="BO262" s="36"/>
      <c r="BP262" s="36"/>
      <c r="BQ262" s="37"/>
      <c r="BR262" s="36"/>
      <c r="BS262" s="37"/>
      <c r="BT262" s="36"/>
      <c r="BU262" s="37"/>
      <c r="BV262" s="36"/>
      <c r="BW262" s="36"/>
      <c r="BX262" s="37"/>
      <c r="BY262" s="36"/>
      <c r="BZ262" s="36"/>
      <c r="CA262" s="37"/>
      <c r="CB262" s="51"/>
      <c r="CC262" s="51"/>
      <c r="CD262" s="51"/>
      <c r="CE262" s="51"/>
      <c r="CF262" s="51"/>
      <c r="CG262" s="51"/>
      <c r="CH262" s="51"/>
      <c r="CI262" s="51"/>
      <c r="CJ262" s="51"/>
      <c r="CK262" s="51"/>
      <c r="CL262" s="51"/>
      <c r="CM262" s="51"/>
      <c r="CN262" s="51"/>
      <c r="CO262" s="51"/>
      <c r="CP262" s="51"/>
      <c r="CQ262" s="51"/>
      <c r="CR262" s="51"/>
      <c r="CS262" s="51"/>
      <c r="CT262" s="51"/>
      <c r="CU262" s="51"/>
      <c r="CY262" s="40"/>
      <c r="DA262" s="40"/>
      <c r="DE262" s="40"/>
      <c r="DG262" s="40"/>
      <c r="DI262" s="40"/>
      <c r="DL262" s="40"/>
      <c r="DO262" s="40"/>
    </row>
    <row r="263" spans="1:119" s="39" customFormat="1">
      <c r="A263" s="36"/>
      <c r="B263" s="36"/>
      <c r="C263" s="36"/>
      <c r="D263" s="48"/>
      <c r="E263" s="36"/>
      <c r="F263" s="36"/>
      <c r="G263" s="36"/>
      <c r="H263" s="36"/>
      <c r="I263" s="36"/>
      <c r="J263" s="36"/>
      <c r="K263" s="37"/>
      <c r="L263" s="36"/>
      <c r="M263" s="36"/>
      <c r="N263" s="37"/>
      <c r="O263" s="36"/>
      <c r="P263" s="36"/>
      <c r="Q263" s="36"/>
      <c r="R263" s="37"/>
      <c r="S263" s="36"/>
      <c r="T263" s="37"/>
      <c r="U263" s="36"/>
      <c r="V263" s="36"/>
      <c r="W263" s="37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  <c r="BE263" s="51"/>
      <c r="BF263" s="51"/>
      <c r="BG263" s="51"/>
      <c r="BH263" s="36"/>
      <c r="BI263" s="36"/>
      <c r="BJ263" s="36"/>
      <c r="BK263" s="37"/>
      <c r="BL263" s="36"/>
      <c r="BM263" s="37"/>
      <c r="BN263" s="36"/>
      <c r="BO263" s="36"/>
      <c r="BP263" s="36"/>
      <c r="BQ263" s="37"/>
      <c r="BR263" s="36"/>
      <c r="BS263" s="37"/>
      <c r="BT263" s="36"/>
      <c r="BU263" s="37"/>
      <c r="BV263" s="36"/>
      <c r="BW263" s="36"/>
      <c r="BX263" s="37"/>
      <c r="BY263" s="36"/>
      <c r="BZ263" s="36"/>
      <c r="CA263" s="37"/>
      <c r="CB263" s="51"/>
      <c r="CC263" s="51"/>
      <c r="CD263" s="51"/>
      <c r="CE263" s="51"/>
      <c r="CF263" s="51"/>
      <c r="CG263" s="51"/>
      <c r="CH263" s="51"/>
      <c r="CI263" s="51"/>
      <c r="CJ263" s="51"/>
      <c r="CK263" s="51"/>
      <c r="CL263" s="51"/>
      <c r="CM263" s="51"/>
      <c r="CN263" s="51"/>
      <c r="CO263" s="51"/>
      <c r="CP263" s="51"/>
      <c r="CQ263" s="51"/>
      <c r="CR263" s="51"/>
      <c r="CS263" s="51"/>
      <c r="CT263" s="51"/>
      <c r="CU263" s="51"/>
      <c r="CY263" s="40"/>
      <c r="DA263" s="40"/>
      <c r="DE263" s="40"/>
      <c r="DG263" s="40"/>
      <c r="DI263" s="40"/>
      <c r="DL263" s="40"/>
      <c r="DO263" s="40"/>
    </row>
    <row r="264" spans="1:119" s="39" customFormat="1">
      <c r="A264" s="36"/>
      <c r="B264" s="36"/>
      <c r="C264" s="36"/>
      <c r="D264" s="48"/>
      <c r="E264" s="36"/>
      <c r="F264" s="36"/>
      <c r="G264" s="36"/>
      <c r="H264" s="36"/>
      <c r="I264" s="36"/>
      <c r="J264" s="36"/>
      <c r="K264" s="37"/>
      <c r="L264" s="36"/>
      <c r="M264" s="36"/>
      <c r="N264" s="37"/>
      <c r="O264" s="36"/>
      <c r="P264" s="36"/>
      <c r="Q264" s="36"/>
      <c r="R264" s="37"/>
      <c r="S264" s="36"/>
      <c r="T264" s="37"/>
      <c r="U264" s="36"/>
      <c r="V264" s="36"/>
      <c r="W264" s="37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51"/>
      <c r="BC264" s="51"/>
      <c r="BD264" s="51"/>
      <c r="BE264" s="51"/>
      <c r="BF264" s="51"/>
      <c r="BG264" s="51"/>
      <c r="BH264" s="36"/>
      <c r="BI264" s="36"/>
      <c r="BJ264" s="36"/>
      <c r="BK264" s="37"/>
      <c r="BL264" s="36"/>
      <c r="BM264" s="37"/>
      <c r="BN264" s="36"/>
      <c r="BO264" s="36"/>
      <c r="BP264" s="36"/>
      <c r="BQ264" s="37"/>
      <c r="BR264" s="36"/>
      <c r="BS264" s="37"/>
      <c r="BT264" s="36"/>
      <c r="BU264" s="37"/>
      <c r="BV264" s="36"/>
      <c r="BW264" s="36"/>
      <c r="BX264" s="37"/>
      <c r="BY264" s="36"/>
      <c r="BZ264" s="36"/>
      <c r="CA264" s="37"/>
      <c r="CB264" s="51"/>
      <c r="CC264" s="51"/>
      <c r="CD264" s="51"/>
      <c r="CE264" s="51"/>
      <c r="CF264" s="51"/>
      <c r="CG264" s="51"/>
      <c r="CH264" s="51"/>
      <c r="CI264" s="51"/>
      <c r="CJ264" s="51"/>
      <c r="CK264" s="51"/>
      <c r="CL264" s="51"/>
      <c r="CM264" s="51"/>
      <c r="CN264" s="51"/>
      <c r="CO264" s="51"/>
      <c r="CP264" s="51"/>
      <c r="CQ264" s="51"/>
      <c r="CR264" s="51"/>
      <c r="CS264" s="51"/>
      <c r="CT264" s="51"/>
      <c r="CU264" s="51"/>
      <c r="CY264" s="40"/>
      <c r="DA264" s="40"/>
      <c r="DE264" s="40"/>
      <c r="DG264" s="40"/>
      <c r="DI264" s="40"/>
      <c r="DL264" s="40"/>
      <c r="DO264" s="40"/>
    </row>
    <row r="265" spans="1:119" s="39" customFormat="1">
      <c r="A265" s="36"/>
      <c r="B265" s="36"/>
      <c r="C265" s="36"/>
      <c r="D265" s="48"/>
      <c r="E265" s="36"/>
      <c r="F265" s="36"/>
      <c r="G265" s="36"/>
      <c r="H265" s="36"/>
      <c r="I265" s="36"/>
      <c r="J265" s="36"/>
      <c r="K265" s="37"/>
      <c r="L265" s="36"/>
      <c r="M265" s="36"/>
      <c r="N265" s="37"/>
      <c r="O265" s="36"/>
      <c r="P265" s="36"/>
      <c r="Q265" s="36"/>
      <c r="R265" s="37"/>
      <c r="S265" s="36"/>
      <c r="T265" s="37"/>
      <c r="U265" s="36"/>
      <c r="V265" s="36"/>
      <c r="W265" s="37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  <c r="BA265" s="51"/>
      <c r="BB265" s="51"/>
      <c r="BC265" s="51"/>
      <c r="BD265" s="51"/>
      <c r="BE265" s="51"/>
      <c r="BF265" s="51"/>
      <c r="BG265" s="51"/>
      <c r="BH265" s="36"/>
      <c r="BI265" s="36"/>
      <c r="BJ265" s="36"/>
      <c r="BK265" s="37"/>
      <c r="BL265" s="36"/>
      <c r="BM265" s="37"/>
      <c r="BN265" s="36"/>
      <c r="BO265" s="36"/>
      <c r="BP265" s="36"/>
      <c r="BQ265" s="37"/>
      <c r="BR265" s="36"/>
      <c r="BS265" s="37"/>
      <c r="BT265" s="36"/>
      <c r="BU265" s="37"/>
      <c r="BV265" s="36"/>
      <c r="BW265" s="36"/>
      <c r="BX265" s="37"/>
      <c r="BY265" s="36"/>
      <c r="BZ265" s="36"/>
      <c r="CA265" s="37"/>
      <c r="CB265" s="51"/>
      <c r="CC265" s="51"/>
      <c r="CD265" s="51"/>
      <c r="CE265" s="51"/>
      <c r="CF265" s="51"/>
      <c r="CG265" s="51"/>
      <c r="CH265" s="51"/>
      <c r="CI265" s="51"/>
      <c r="CJ265" s="51"/>
      <c r="CK265" s="51"/>
      <c r="CL265" s="51"/>
      <c r="CM265" s="51"/>
      <c r="CN265" s="51"/>
      <c r="CO265" s="51"/>
      <c r="CP265" s="51"/>
      <c r="CQ265" s="51"/>
      <c r="CR265" s="51"/>
      <c r="CS265" s="51"/>
      <c r="CT265" s="51"/>
      <c r="CU265" s="51"/>
      <c r="CY265" s="40"/>
      <c r="DA265" s="40"/>
      <c r="DE265" s="40"/>
      <c r="DG265" s="40"/>
      <c r="DI265" s="40"/>
      <c r="DL265" s="40"/>
      <c r="DO265" s="40"/>
    </row>
    <row r="266" spans="1:119" s="39" customFormat="1">
      <c r="A266" s="36"/>
      <c r="B266" s="36"/>
      <c r="C266" s="36"/>
      <c r="D266" s="48"/>
      <c r="E266" s="36"/>
      <c r="F266" s="36"/>
      <c r="G266" s="36"/>
      <c r="H266" s="36"/>
      <c r="I266" s="36"/>
      <c r="J266" s="36"/>
      <c r="K266" s="37"/>
      <c r="L266" s="36"/>
      <c r="M266" s="36"/>
      <c r="N266" s="37"/>
      <c r="O266" s="36"/>
      <c r="P266" s="36"/>
      <c r="Q266" s="36"/>
      <c r="R266" s="37"/>
      <c r="S266" s="36"/>
      <c r="T266" s="37"/>
      <c r="U266" s="36"/>
      <c r="V266" s="36"/>
      <c r="W266" s="37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  <c r="BG266" s="51"/>
      <c r="BH266" s="36"/>
      <c r="BI266" s="36"/>
      <c r="BJ266" s="36"/>
      <c r="BK266" s="37"/>
      <c r="BL266" s="36"/>
      <c r="BM266" s="37"/>
      <c r="BN266" s="36"/>
      <c r="BO266" s="36"/>
      <c r="BP266" s="36"/>
      <c r="BQ266" s="37"/>
      <c r="BR266" s="36"/>
      <c r="BS266" s="37"/>
      <c r="BT266" s="36"/>
      <c r="BU266" s="37"/>
      <c r="BV266" s="36"/>
      <c r="BW266" s="36"/>
      <c r="BX266" s="37"/>
      <c r="BY266" s="36"/>
      <c r="BZ266" s="36"/>
      <c r="CA266" s="37"/>
      <c r="CB266" s="51"/>
      <c r="CC266" s="51"/>
      <c r="CD266" s="51"/>
      <c r="CE266" s="51"/>
      <c r="CF266" s="51"/>
      <c r="CG266" s="51"/>
      <c r="CH266" s="51"/>
      <c r="CI266" s="51"/>
      <c r="CJ266" s="51"/>
      <c r="CK266" s="51"/>
      <c r="CL266" s="51"/>
      <c r="CM266" s="51"/>
      <c r="CN266" s="51"/>
      <c r="CO266" s="51"/>
      <c r="CP266" s="51"/>
      <c r="CQ266" s="51"/>
      <c r="CR266" s="51"/>
      <c r="CS266" s="51"/>
      <c r="CT266" s="51"/>
      <c r="CU266" s="51"/>
      <c r="CY266" s="40"/>
      <c r="DA266" s="40"/>
      <c r="DE266" s="40"/>
      <c r="DG266" s="40"/>
      <c r="DI266" s="40"/>
      <c r="DL266" s="40"/>
      <c r="DO266" s="40"/>
    </row>
    <row r="267" spans="1:119" s="39" customFormat="1">
      <c r="A267" s="36"/>
      <c r="B267" s="36"/>
      <c r="C267" s="36"/>
      <c r="D267" s="48"/>
      <c r="E267" s="36"/>
      <c r="F267" s="36"/>
      <c r="G267" s="36"/>
      <c r="H267" s="36"/>
      <c r="I267" s="36"/>
      <c r="J267" s="36"/>
      <c r="K267" s="37"/>
      <c r="L267" s="36"/>
      <c r="M267" s="36"/>
      <c r="N267" s="37"/>
      <c r="O267" s="36"/>
      <c r="P267" s="36"/>
      <c r="Q267" s="36"/>
      <c r="R267" s="37"/>
      <c r="S267" s="36"/>
      <c r="T267" s="37"/>
      <c r="U267" s="36"/>
      <c r="V267" s="36"/>
      <c r="W267" s="37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/>
      <c r="BB267" s="51"/>
      <c r="BC267" s="51"/>
      <c r="BD267" s="51"/>
      <c r="BE267" s="51"/>
      <c r="BF267" s="51"/>
      <c r="BG267" s="51"/>
      <c r="BH267" s="36"/>
      <c r="BI267" s="36"/>
      <c r="BJ267" s="36"/>
      <c r="BK267" s="37"/>
      <c r="BL267" s="36"/>
      <c r="BM267" s="37"/>
      <c r="BN267" s="36"/>
      <c r="BO267" s="36"/>
      <c r="BP267" s="36"/>
      <c r="BQ267" s="37"/>
      <c r="BR267" s="36"/>
      <c r="BS267" s="37"/>
      <c r="BT267" s="36"/>
      <c r="BU267" s="37"/>
      <c r="BV267" s="36"/>
      <c r="BW267" s="36"/>
      <c r="BX267" s="37"/>
      <c r="BY267" s="36"/>
      <c r="BZ267" s="36"/>
      <c r="CA267" s="37"/>
      <c r="CB267" s="51"/>
      <c r="CC267" s="51"/>
      <c r="CD267" s="51"/>
      <c r="CE267" s="51"/>
      <c r="CF267" s="51"/>
      <c r="CG267" s="51"/>
      <c r="CH267" s="51"/>
      <c r="CI267" s="51"/>
      <c r="CJ267" s="51"/>
      <c r="CK267" s="51"/>
      <c r="CL267" s="51"/>
      <c r="CM267" s="51"/>
      <c r="CN267" s="51"/>
      <c r="CO267" s="51"/>
      <c r="CP267" s="51"/>
      <c r="CQ267" s="51"/>
      <c r="CR267" s="51"/>
      <c r="CS267" s="51"/>
      <c r="CT267" s="51"/>
      <c r="CU267" s="51"/>
      <c r="CY267" s="40"/>
      <c r="DA267" s="40"/>
      <c r="DE267" s="40"/>
      <c r="DG267" s="40"/>
      <c r="DI267" s="40"/>
      <c r="DL267" s="40"/>
      <c r="DO267" s="40"/>
    </row>
    <row r="268" spans="1:119" s="39" customFormat="1">
      <c r="A268" s="36"/>
      <c r="B268" s="36"/>
      <c r="C268" s="36"/>
      <c r="D268" s="48"/>
      <c r="E268" s="36"/>
      <c r="F268" s="36"/>
      <c r="G268" s="36"/>
      <c r="H268" s="36"/>
      <c r="I268" s="36"/>
      <c r="J268" s="36"/>
      <c r="K268" s="37"/>
      <c r="L268" s="36"/>
      <c r="M268" s="36"/>
      <c r="N268" s="37"/>
      <c r="O268" s="36"/>
      <c r="P268" s="36"/>
      <c r="Q268" s="36"/>
      <c r="R268" s="37"/>
      <c r="S268" s="36"/>
      <c r="T268" s="37"/>
      <c r="U268" s="36"/>
      <c r="V268" s="36"/>
      <c r="W268" s="37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/>
      <c r="BB268" s="51"/>
      <c r="BC268" s="51"/>
      <c r="BD268" s="51"/>
      <c r="BE268" s="51"/>
      <c r="BF268" s="51"/>
      <c r="BG268" s="51"/>
      <c r="BH268" s="36"/>
      <c r="BI268" s="36"/>
      <c r="BJ268" s="36"/>
      <c r="BK268" s="37"/>
      <c r="BL268" s="36"/>
      <c r="BM268" s="37"/>
      <c r="BN268" s="36"/>
      <c r="BO268" s="36"/>
      <c r="BP268" s="36"/>
      <c r="BQ268" s="37"/>
      <c r="BR268" s="36"/>
      <c r="BS268" s="37"/>
      <c r="BT268" s="36"/>
      <c r="BU268" s="37"/>
      <c r="BV268" s="36"/>
      <c r="BW268" s="36"/>
      <c r="BX268" s="37"/>
      <c r="BY268" s="36"/>
      <c r="BZ268" s="36"/>
      <c r="CA268" s="37"/>
      <c r="CB268" s="51"/>
      <c r="CC268" s="51"/>
      <c r="CD268" s="51"/>
      <c r="CE268" s="51"/>
      <c r="CF268" s="51"/>
      <c r="CG268" s="51"/>
      <c r="CH268" s="51"/>
      <c r="CI268" s="51"/>
      <c r="CJ268" s="51"/>
      <c r="CK268" s="51"/>
      <c r="CL268" s="51"/>
      <c r="CM268" s="51"/>
      <c r="CN268" s="51"/>
      <c r="CO268" s="51"/>
      <c r="CP268" s="51"/>
      <c r="CQ268" s="51"/>
      <c r="CR268" s="51"/>
      <c r="CS268" s="51"/>
      <c r="CT268" s="51"/>
      <c r="CU268" s="51"/>
      <c r="CY268" s="40"/>
      <c r="DA268" s="40"/>
      <c r="DE268" s="40"/>
      <c r="DG268" s="40"/>
      <c r="DI268" s="40"/>
      <c r="DL268" s="40"/>
      <c r="DO268" s="40"/>
    </row>
    <row r="269" spans="1:119" s="39" customFormat="1">
      <c r="A269" s="36"/>
      <c r="B269" s="36"/>
      <c r="C269" s="36"/>
      <c r="D269" s="48"/>
      <c r="E269" s="36"/>
      <c r="F269" s="36"/>
      <c r="G269" s="36"/>
      <c r="H269" s="36"/>
      <c r="I269" s="36"/>
      <c r="J269" s="36"/>
      <c r="K269" s="37"/>
      <c r="L269" s="36"/>
      <c r="M269" s="36"/>
      <c r="N269" s="37"/>
      <c r="O269" s="36"/>
      <c r="P269" s="36"/>
      <c r="Q269" s="36"/>
      <c r="R269" s="37"/>
      <c r="S269" s="36"/>
      <c r="T269" s="37"/>
      <c r="U269" s="36"/>
      <c r="V269" s="36"/>
      <c r="W269" s="37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  <c r="BE269" s="51"/>
      <c r="BF269" s="51"/>
      <c r="BG269" s="51"/>
      <c r="BH269" s="36"/>
      <c r="BI269" s="36"/>
      <c r="BJ269" s="36"/>
      <c r="BK269" s="37"/>
      <c r="BL269" s="36"/>
      <c r="BM269" s="37"/>
      <c r="BN269" s="36"/>
      <c r="BO269" s="36"/>
      <c r="BP269" s="36"/>
      <c r="BQ269" s="37"/>
      <c r="BR269" s="36"/>
      <c r="BS269" s="37"/>
      <c r="BT269" s="36"/>
      <c r="BU269" s="37"/>
      <c r="BV269" s="36"/>
      <c r="BW269" s="36"/>
      <c r="BX269" s="37"/>
      <c r="BY269" s="36"/>
      <c r="BZ269" s="36"/>
      <c r="CA269" s="37"/>
      <c r="CB269" s="51"/>
      <c r="CC269" s="51"/>
      <c r="CD269" s="51"/>
      <c r="CE269" s="51"/>
      <c r="CF269" s="51"/>
      <c r="CG269" s="51"/>
      <c r="CH269" s="51"/>
      <c r="CI269" s="51"/>
      <c r="CJ269" s="51"/>
      <c r="CK269" s="51"/>
      <c r="CL269" s="51"/>
      <c r="CM269" s="51"/>
      <c r="CN269" s="51"/>
      <c r="CO269" s="51"/>
      <c r="CP269" s="51"/>
      <c r="CQ269" s="51"/>
      <c r="CR269" s="51"/>
      <c r="CS269" s="51"/>
      <c r="CT269" s="51"/>
      <c r="CU269" s="51"/>
      <c r="CY269" s="40"/>
      <c r="DA269" s="40"/>
      <c r="DE269" s="40"/>
      <c r="DG269" s="40"/>
      <c r="DI269" s="40"/>
      <c r="DL269" s="40"/>
      <c r="DO269" s="40"/>
    </row>
    <row r="270" spans="1:119" s="39" customFormat="1">
      <c r="A270" s="36"/>
      <c r="B270" s="36"/>
      <c r="C270" s="36"/>
      <c r="D270" s="48"/>
      <c r="E270" s="36"/>
      <c r="F270" s="36"/>
      <c r="G270" s="36"/>
      <c r="H270" s="36"/>
      <c r="I270" s="36"/>
      <c r="J270" s="36"/>
      <c r="K270" s="37"/>
      <c r="L270" s="36"/>
      <c r="M270" s="36"/>
      <c r="N270" s="37"/>
      <c r="O270" s="36"/>
      <c r="P270" s="36"/>
      <c r="Q270" s="36"/>
      <c r="R270" s="37"/>
      <c r="S270" s="36"/>
      <c r="T270" s="37"/>
      <c r="U270" s="36"/>
      <c r="V270" s="36"/>
      <c r="W270" s="37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51"/>
      <c r="BC270" s="51"/>
      <c r="BD270" s="51"/>
      <c r="BE270" s="51"/>
      <c r="BF270" s="51"/>
      <c r="BG270" s="51"/>
      <c r="BH270" s="36"/>
      <c r="BI270" s="36"/>
      <c r="BJ270" s="36"/>
      <c r="BK270" s="37"/>
      <c r="BL270" s="36"/>
      <c r="BM270" s="37"/>
      <c r="BN270" s="36"/>
      <c r="BO270" s="36"/>
      <c r="BP270" s="36"/>
      <c r="BQ270" s="37"/>
      <c r="BR270" s="36"/>
      <c r="BS270" s="37"/>
      <c r="BT270" s="36"/>
      <c r="BU270" s="37"/>
      <c r="BV270" s="36"/>
      <c r="BW270" s="36"/>
      <c r="BX270" s="37"/>
      <c r="BY270" s="36"/>
      <c r="BZ270" s="36"/>
      <c r="CA270" s="37"/>
      <c r="CB270" s="51"/>
      <c r="CC270" s="51"/>
      <c r="CD270" s="51"/>
      <c r="CE270" s="51"/>
      <c r="CF270" s="51"/>
      <c r="CG270" s="51"/>
      <c r="CH270" s="51"/>
      <c r="CI270" s="51"/>
      <c r="CJ270" s="51"/>
      <c r="CK270" s="51"/>
      <c r="CL270" s="51"/>
      <c r="CM270" s="51"/>
      <c r="CN270" s="51"/>
      <c r="CO270" s="51"/>
      <c r="CP270" s="51"/>
      <c r="CQ270" s="51"/>
      <c r="CR270" s="51"/>
      <c r="CS270" s="51"/>
      <c r="CT270" s="51"/>
      <c r="CU270" s="51"/>
      <c r="CY270" s="40"/>
      <c r="DA270" s="40"/>
      <c r="DE270" s="40"/>
      <c r="DG270" s="40"/>
      <c r="DI270" s="40"/>
      <c r="DL270" s="40"/>
      <c r="DO270" s="40"/>
    </row>
    <row r="271" spans="1:119" s="39" customFormat="1">
      <c r="A271" s="36"/>
      <c r="B271" s="36"/>
      <c r="C271" s="36"/>
      <c r="D271" s="48"/>
      <c r="E271" s="36"/>
      <c r="F271" s="36"/>
      <c r="G271" s="36"/>
      <c r="H271" s="36"/>
      <c r="I271" s="36"/>
      <c r="J271" s="36"/>
      <c r="K271" s="37"/>
      <c r="L271" s="36"/>
      <c r="M271" s="36"/>
      <c r="N271" s="37"/>
      <c r="O271" s="36"/>
      <c r="P271" s="36"/>
      <c r="Q271" s="36"/>
      <c r="R271" s="37"/>
      <c r="S271" s="36"/>
      <c r="T271" s="37"/>
      <c r="U271" s="36"/>
      <c r="V271" s="36"/>
      <c r="W271" s="37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  <c r="AX271" s="51"/>
      <c r="AY271" s="51"/>
      <c r="AZ271" s="51"/>
      <c r="BA271" s="51"/>
      <c r="BB271" s="51"/>
      <c r="BC271" s="51"/>
      <c r="BD271" s="51"/>
      <c r="BE271" s="51"/>
      <c r="BF271" s="51"/>
      <c r="BG271" s="51"/>
      <c r="BH271" s="36"/>
      <c r="BI271" s="36"/>
      <c r="BJ271" s="36"/>
      <c r="BK271" s="37"/>
      <c r="BL271" s="36"/>
      <c r="BM271" s="37"/>
      <c r="BN271" s="36"/>
      <c r="BO271" s="36"/>
      <c r="BP271" s="36"/>
      <c r="BQ271" s="37"/>
      <c r="BR271" s="36"/>
      <c r="BS271" s="37"/>
      <c r="BT271" s="36"/>
      <c r="BU271" s="37"/>
      <c r="BV271" s="36"/>
      <c r="BW271" s="36"/>
      <c r="BX271" s="37"/>
      <c r="BY271" s="36"/>
      <c r="BZ271" s="36"/>
      <c r="CA271" s="37"/>
      <c r="CB271" s="51"/>
      <c r="CC271" s="51"/>
      <c r="CD271" s="51"/>
      <c r="CE271" s="51"/>
      <c r="CF271" s="51"/>
      <c r="CG271" s="51"/>
      <c r="CH271" s="51"/>
      <c r="CI271" s="51"/>
      <c r="CJ271" s="51"/>
      <c r="CK271" s="51"/>
      <c r="CL271" s="51"/>
      <c r="CM271" s="51"/>
      <c r="CN271" s="51"/>
      <c r="CO271" s="51"/>
      <c r="CP271" s="51"/>
      <c r="CQ271" s="51"/>
      <c r="CR271" s="51"/>
      <c r="CS271" s="51"/>
      <c r="CT271" s="51"/>
      <c r="CU271" s="51"/>
      <c r="CY271" s="40"/>
      <c r="DA271" s="40"/>
      <c r="DE271" s="40"/>
      <c r="DG271" s="40"/>
      <c r="DI271" s="40"/>
      <c r="DL271" s="40"/>
      <c r="DO271" s="40"/>
    </row>
    <row r="272" spans="1:119" s="39" customFormat="1">
      <c r="A272" s="36"/>
      <c r="B272" s="36"/>
      <c r="C272" s="36"/>
      <c r="D272" s="48"/>
      <c r="E272" s="36"/>
      <c r="F272" s="36"/>
      <c r="G272" s="36"/>
      <c r="H272" s="36"/>
      <c r="I272" s="36"/>
      <c r="J272" s="36"/>
      <c r="K272" s="37"/>
      <c r="L272" s="36"/>
      <c r="M272" s="36"/>
      <c r="N272" s="37"/>
      <c r="O272" s="36"/>
      <c r="P272" s="36"/>
      <c r="Q272" s="36"/>
      <c r="R272" s="37"/>
      <c r="S272" s="36"/>
      <c r="T272" s="37"/>
      <c r="U272" s="36"/>
      <c r="V272" s="36"/>
      <c r="W272" s="37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  <c r="AZ272" s="51"/>
      <c r="BA272" s="51"/>
      <c r="BB272" s="51"/>
      <c r="BC272" s="51"/>
      <c r="BD272" s="51"/>
      <c r="BE272" s="51"/>
      <c r="BF272" s="51"/>
      <c r="BG272" s="51"/>
      <c r="BH272" s="36"/>
      <c r="BI272" s="36"/>
      <c r="BJ272" s="36"/>
      <c r="BK272" s="37"/>
      <c r="BL272" s="36"/>
      <c r="BM272" s="37"/>
      <c r="BN272" s="36"/>
      <c r="BO272" s="36"/>
      <c r="BP272" s="36"/>
      <c r="BQ272" s="37"/>
      <c r="BR272" s="36"/>
      <c r="BS272" s="37"/>
      <c r="BT272" s="36"/>
      <c r="BU272" s="37"/>
      <c r="BV272" s="36"/>
      <c r="BW272" s="36"/>
      <c r="BX272" s="37"/>
      <c r="BY272" s="36"/>
      <c r="BZ272" s="36"/>
      <c r="CA272" s="37"/>
      <c r="CB272" s="51"/>
      <c r="CC272" s="51"/>
      <c r="CD272" s="51"/>
      <c r="CE272" s="51"/>
      <c r="CF272" s="51"/>
      <c r="CG272" s="51"/>
      <c r="CH272" s="51"/>
      <c r="CI272" s="51"/>
      <c r="CJ272" s="51"/>
      <c r="CK272" s="51"/>
      <c r="CL272" s="51"/>
      <c r="CM272" s="51"/>
      <c r="CN272" s="51"/>
      <c r="CO272" s="51"/>
      <c r="CP272" s="51"/>
      <c r="CQ272" s="51"/>
      <c r="CR272" s="51"/>
      <c r="CS272" s="51"/>
      <c r="CT272" s="51"/>
      <c r="CU272" s="51"/>
      <c r="CY272" s="40"/>
      <c r="DA272" s="40"/>
      <c r="DE272" s="40"/>
      <c r="DG272" s="40"/>
      <c r="DI272" s="40"/>
      <c r="DL272" s="40"/>
      <c r="DO272" s="40"/>
    </row>
    <row r="273" spans="1:119" s="39" customFormat="1">
      <c r="A273" s="36"/>
      <c r="B273" s="36"/>
      <c r="C273" s="36"/>
      <c r="D273" s="48"/>
      <c r="E273" s="36"/>
      <c r="F273" s="36"/>
      <c r="G273" s="36"/>
      <c r="H273" s="36"/>
      <c r="I273" s="36"/>
      <c r="J273" s="36"/>
      <c r="K273" s="37"/>
      <c r="L273" s="36"/>
      <c r="M273" s="36"/>
      <c r="N273" s="37"/>
      <c r="O273" s="36"/>
      <c r="P273" s="36"/>
      <c r="Q273" s="36"/>
      <c r="R273" s="37"/>
      <c r="S273" s="36"/>
      <c r="T273" s="37"/>
      <c r="U273" s="36"/>
      <c r="V273" s="36"/>
      <c r="W273" s="37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  <c r="AX273" s="51"/>
      <c r="AY273" s="51"/>
      <c r="AZ273" s="51"/>
      <c r="BA273" s="51"/>
      <c r="BB273" s="51"/>
      <c r="BC273" s="51"/>
      <c r="BD273" s="51"/>
      <c r="BE273" s="51"/>
      <c r="BF273" s="51"/>
      <c r="BG273" s="51"/>
      <c r="BH273" s="36"/>
      <c r="BI273" s="36"/>
      <c r="BJ273" s="36"/>
      <c r="BK273" s="37"/>
      <c r="BL273" s="36"/>
      <c r="BM273" s="37"/>
      <c r="BN273" s="36"/>
      <c r="BO273" s="36"/>
      <c r="BP273" s="36"/>
      <c r="BQ273" s="37"/>
      <c r="BR273" s="36"/>
      <c r="BS273" s="37"/>
      <c r="BT273" s="36"/>
      <c r="BU273" s="37"/>
      <c r="BV273" s="36"/>
      <c r="BW273" s="36"/>
      <c r="BX273" s="37"/>
      <c r="BY273" s="36"/>
      <c r="BZ273" s="36"/>
      <c r="CA273" s="37"/>
      <c r="CB273" s="51"/>
      <c r="CC273" s="51"/>
      <c r="CD273" s="51"/>
      <c r="CE273" s="51"/>
      <c r="CF273" s="51"/>
      <c r="CG273" s="51"/>
      <c r="CH273" s="51"/>
      <c r="CI273" s="51"/>
      <c r="CJ273" s="51"/>
      <c r="CK273" s="51"/>
      <c r="CL273" s="51"/>
      <c r="CM273" s="51"/>
      <c r="CN273" s="51"/>
      <c r="CO273" s="51"/>
      <c r="CP273" s="51"/>
      <c r="CQ273" s="51"/>
      <c r="CR273" s="51"/>
      <c r="CS273" s="51"/>
      <c r="CT273" s="51"/>
      <c r="CU273" s="51"/>
      <c r="CY273" s="40"/>
      <c r="DA273" s="40"/>
      <c r="DE273" s="40"/>
      <c r="DG273" s="40"/>
      <c r="DI273" s="40"/>
      <c r="DL273" s="40"/>
      <c r="DO273" s="40"/>
    </row>
    <row r="274" spans="1:119" s="39" customFormat="1">
      <c r="A274" s="36"/>
      <c r="B274" s="36"/>
      <c r="C274" s="36"/>
      <c r="D274" s="48"/>
      <c r="E274" s="36"/>
      <c r="F274" s="36"/>
      <c r="G274" s="36"/>
      <c r="H274" s="36"/>
      <c r="I274" s="36"/>
      <c r="J274" s="36"/>
      <c r="K274" s="37"/>
      <c r="L274" s="36"/>
      <c r="M274" s="36"/>
      <c r="N274" s="37"/>
      <c r="O274" s="36"/>
      <c r="P274" s="36"/>
      <c r="Q274" s="36"/>
      <c r="R274" s="37"/>
      <c r="S274" s="36"/>
      <c r="T274" s="37"/>
      <c r="U274" s="36"/>
      <c r="V274" s="36"/>
      <c r="W274" s="37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  <c r="AX274" s="51"/>
      <c r="AY274" s="51"/>
      <c r="AZ274" s="51"/>
      <c r="BA274" s="51"/>
      <c r="BB274" s="51"/>
      <c r="BC274" s="51"/>
      <c r="BD274" s="51"/>
      <c r="BE274" s="51"/>
      <c r="BF274" s="51"/>
      <c r="BG274" s="51"/>
      <c r="BH274" s="36"/>
      <c r="BI274" s="36"/>
      <c r="BJ274" s="36"/>
      <c r="BK274" s="37"/>
      <c r="BL274" s="36"/>
      <c r="BM274" s="37"/>
      <c r="BN274" s="36"/>
      <c r="BO274" s="36"/>
      <c r="BP274" s="36"/>
      <c r="BQ274" s="37"/>
      <c r="BR274" s="36"/>
      <c r="BS274" s="37"/>
      <c r="BT274" s="36"/>
      <c r="BU274" s="37"/>
      <c r="BV274" s="36"/>
      <c r="BW274" s="36"/>
      <c r="BX274" s="37"/>
      <c r="BY274" s="36"/>
      <c r="BZ274" s="36"/>
      <c r="CA274" s="37"/>
      <c r="CB274" s="51"/>
      <c r="CC274" s="51"/>
      <c r="CD274" s="51"/>
      <c r="CE274" s="51"/>
      <c r="CF274" s="51"/>
      <c r="CG274" s="51"/>
      <c r="CH274" s="51"/>
      <c r="CI274" s="51"/>
      <c r="CJ274" s="51"/>
      <c r="CK274" s="51"/>
      <c r="CL274" s="51"/>
      <c r="CM274" s="51"/>
      <c r="CN274" s="51"/>
      <c r="CO274" s="51"/>
      <c r="CP274" s="51"/>
      <c r="CQ274" s="51"/>
      <c r="CR274" s="51"/>
      <c r="CS274" s="51"/>
      <c r="CT274" s="51"/>
      <c r="CU274" s="51"/>
      <c r="CY274" s="40"/>
      <c r="DA274" s="40"/>
      <c r="DE274" s="40"/>
      <c r="DG274" s="40"/>
      <c r="DI274" s="40"/>
      <c r="DL274" s="40"/>
      <c r="DO274" s="40"/>
    </row>
    <row r="275" spans="1:119" s="39" customFormat="1">
      <c r="A275" s="36"/>
      <c r="B275" s="36"/>
      <c r="C275" s="36"/>
      <c r="D275" s="48"/>
      <c r="E275" s="36"/>
      <c r="F275" s="36"/>
      <c r="G275" s="36"/>
      <c r="H275" s="36"/>
      <c r="I275" s="36"/>
      <c r="J275" s="36"/>
      <c r="K275" s="37"/>
      <c r="L275" s="36"/>
      <c r="M275" s="36"/>
      <c r="N275" s="37"/>
      <c r="O275" s="36"/>
      <c r="P275" s="36"/>
      <c r="Q275" s="36"/>
      <c r="R275" s="37"/>
      <c r="S275" s="36"/>
      <c r="T275" s="37"/>
      <c r="U275" s="36"/>
      <c r="V275" s="36"/>
      <c r="W275" s="37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  <c r="AX275" s="51"/>
      <c r="AY275" s="51"/>
      <c r="AZ275" s="51"/>
      <c r="BA275" s="51"/>
      <c r="BB275" s="51"/>
      <c r="BC275" s="51"/>
      <c r="BD275" s="51"/>
      <c r="BE275" s="51"/>
      <c r="BF275" s="51"/>
      <c r="BG275" s="51"/>
      <c r="BH275" s="36"/>
      <c r="BI275" s="36"/>
      <c r="BJ275" s="36"/>
      <c r="BK275" s="37"/>
      <c r="BL275" s="36"/>
      <c r="BM275" s="37"/>
      <c r="BN275" s="36"/>
      <c r="BO275" s="36"/>
      <c r="BP275" s="36"/>
      <c r="BQ275" s="37"/>
      <c r="BR275" s="36"/>
      <c r="BS275" s="37"/>
      <c r="BT275" s="36"/>
      <c r="BU275" s="37"/>
      <c r="BV275" s="36"/>
      <c r="BW275" s="36"/>
      <c r="BX275" s="37"/>
      <c r="BY275" s="36"/>
      <c r="BZ275" s="36"/>
      <c r="CA275" s="37"/>
      <c r="CB275" s="51"/>
      <c r="CC275" s="51"/>
      <c r="CD275" s="51"/>
      <c r="CE275" s="51"/>
      <c r="CF275" s="51"/>
      <c r="CG275" s="51"/>
      <c r="CH275" s="51"/>
      <c r="CI275" s="51"/>
      <c r="CJ275" s="51"/>
      <c r="CK275" s="51"/>
      <c r="CL275" s="51"/>
      <c r="CM275" s="51"/>
      <c r="CN275" s="51"/>
      <c r="CO275" s="51"/>
      <c r="CP275" s="51"/>
      <c r="CQ275" s="51"/>
      <c r="CR275" s="51"/>
      <c r="CS275" s="51"/>
      <c r="CT275" s="51"/>
      <c r="CU275" s="51"/>
      <c r="CY275" s="40"/>
      <c r="DA275" s="40"/>
      <c r="DE275" s="40"/>
      <c r="DG275" s="40"/>
      <c r="DI275" s="40"/>
      <c r="DL275" s="40"/>
      <c r="DO275" s="40"/>
    </row>
    <row r="276" spans="1:119" s="39" customFormat="1">
      <c r="A276" s="36"/>
      <c r="B276" s="36"/>
      <c r="C276" s="36"/>
      <c r="D276" s="48"/>
      <c r="E276" s="36"/>
      <c r="F276" s="36"/>
      <c r="G276" s="36"/>
      <c r="H276" s="36"/>
      <c r="I276" s="36"/>
      <c r="J276" s="36"/>
      <c r="K276" s="37"/>
      <c r="L276" s="36"/>
      <c r="M276" s="36"/>
      <c r="N276" s="37"/>
      <c r="O276" s="36"/>
      <c r="P276" s="36"/>
      <c r="Q276" s="36"/>
      <c r="R276" s="37"/>
      <c r="S276" s="36"/>
      <c r="T276" s="37"/>
      <c r="U276" s="36"/>
      <c r="V276" s="36"/>
      <c r="W276" s="37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  <c r="AZ276" s="51"/>
      <c r="BA276" s="51"/>
      <c r="BB276" s="51"/>
      <c r="BC276" s="51"/>
      <c r="BD276" s="51"/>
      <c r="BE276" s="51"/>
      <c r="BF276" s="51"/>
      <c r="BG276" s="51"/>
      <c r="BH276" s="36"/>
      <c r="BI276" s="36"/>
      <c r="BJ276" s="36"/>
      <c r="BK276" s="37"/>
      <c r="BL276" s="36"/>
      <c r="BM276" s="37"/>
      <c r="BN276" s="36"/>
      <c r="BO276" s="36"/>
      <c r="BP276" s="36"/>
      <c r="BQ276" s="37"/>
      <c r="BR276" s="36"/>
      <c r="BS276" s="37"/>
      <c r="BT276" s="36"/>
      <c r="BU276" s="37"/>
      <c r="BV276" s="36"/>
      <c r="BW276" s="36"/>
      <c r="BX276" s="37"/>
      <c r="BY276" s="36"/>
      <c r="BZ276" s="36"/>
      <c r="CA276" s="37"/>
      <c r="CB276" s="51"/>
      <c r="CC276" s="51"/>
      <c r="CD276" s="51"/>
      <c r="CE276" s="51"/>
      <c r="CF276" s="51"/>
      <c r="CG276" s="51"/>
      <c r="CH276" s="51"/>
      <c r="CI276" s="51"/>
      <c r="CJ276" s="51"/>
      <c r="CK276" s="51"/>
      <c r="CL276" s="51"/>
      <c r="CM276" s="51"/>
      <c r="CN276" s="51"/>
      <c r="CO276" s="51"/>
      <c r="CP276" s="51"/>
      <c r="CQ276" s="51"/>
      <c r="CR276" s="51"/>
      <c r="CS276" s="51"/>
      <c r="CT276" s="51"/>
      <c r="CU276" s="51"/>
      <c r="CY276" s="40"/>
      <c r="DA276" s="40"/>
      <c r="DE276" s="40"/>
      <c r="DG276" s="40"/>
      <c r="DI276" s="40"/>
      <c r="DL276" s="40"/>
      <c r="DO276" s="40"/>
    </row>
    <row r="277" spans="1:119" s="39" customFormat="1">
      <c r="A277" s="36"/>
      <c r="B277" s="36"/>
      <c r="C277" s="36"/>
      <c r="D277" s="48"/>
      <c r="E277" s="36"/>
      <c r="F277" s="36"/>
      <c r="G277" s="36"/>
      <c r="H277" s="36"/>
      <c r="I277" s="36"/>
      <c r="J277" s="36"/>
      <c r="K277" s="37"/>
      <c r="L277" s="36"/>
      <c r="M277" s="36"/>
      <c r="N277" s="37"/>
      <c r="O277" s="36"/>
      <c r="P277" s="36"/>
      <c r="Q277" s="36"/>
      <c r="R277" s="37"/>
      <c r="S277" s="36"/>
      <c r="T277" s="37"/>
      <c r="U277" s="36"/>
      <c r="V277" s="36"/>
      <c r="W277" s="37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36"/>
      <c r="BI277" s="36"/>
      <c r="BJ277" s="36"/>
      <c r="BK277" s="37"/>
      <c r="BL277" s="36"/>
      <c r="BM277" s="37"/>
      <c r="BN277" s="36"/>
      <c r="BO277" s="36"/>
      <c r="BP277" s="36"/>
      <c r="BQ277" s="37"/>
      <c r="BR277" s="36"/>
      <c r="BS277" s="37"/>
      <c r="BT277" s="36"/>
      <c r="BU277" s="37"/>
      <c r="BV277" s="36"/>
      <c r="BW277" s="36"/>
      <c r="BX277" s="37"/>
      <c r="BY277" s="36"/>
      <c r="BZ277" s="36"/>
      <c r="CA277" s="37"/>
      <c r="CB277" s="51"/>
      <c r="CC277" s="51"/>
      <c r="CD277" s="51"/>
      <c r="CE277" s="51"/>
      <c r="CF277" s="51"/>
      <c r="CG277" s="51"/>
      <c r="CH277" s="51"/>
      <c r="CI277" s="51"/>
      <c r="CJ277" s="51"/>
      <c r="CK277" s="51"/>
      <c r="CL277" s="51"/>
      <c r="CM277" s="51"/>
      <c r="CN277" s="51"/>
      <c r="CO277" s="51"/>
      <c r="CP277" s="51"/>
      <c r="CQ277" s="51"/>
      <c r="CR277" s="51"/>
      <c r="CS277" s="51"/>
      <c r="CT277" s="51"/>
      <c r="CU277" s="51"/>
      <c r="CY277" s="40"/>
      <c r="DA277" s="40"/>
      <c r="DE277" s="40"/>
      <c r="DG277" s="40"/>
      <c r="DI277" s="40"/>
      <c r="DL277" s="40"/>
      <c r="DO277" s="40"/>
    </row>
    <row r="278" spans="1:119" s="39" customFormat="1">
      <c r="A278" s="36"/>
      <c r="B278" s="36"/>
      <c r="C278" s="36"/>
      <c r="D278" s="48"/>
      <c r="E278" s="36"/>
      <c r="F278" s="36"/>
      <c r="G278" s="36"/>
      <c r="H278" s="36"/>
      <c r="I278" s="36"/>
      <c r="J278" s="36"/>
      <c r="K278" s="37"/>
      <c r="L278" s="36"/>
      <c r="M278" s="36"/>
      <c r="N278" s="37"/>
      <c r="O278" s="36"/>
      <c r="P278" s="36"/>
      <c r="Q278" s="36"/>
      <c r="R278" s="37"/>
      <c r="S278" s="36"/>
      <c r="T278" s="37"/>
      <c r="U278" s="36"/>
      <c r="V278" s="36"/>
      <c r="W278" s="37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36"/>
      <c r="BI278" s="36"/>
      <c r="BJ278" s="36"/>
      <c r="BK278" s="37"/>
      <c r="BL278" s="36"/>
      <c r="BM278" s="37"/>
      <c r="BN278" s="36"/>
      <c r="BO278" s="36"/>
      <c r="BP278" s="36"/>
      <c r="BQ278" s="37"/>
      <c r="BR278" s="36"/>
      <c r="BS278" s="37"/>
      <c r="BT278" s="36"/>
      <c r="BU278" s="37"/>
      <c r="BV278" s="36"/>
      <c r="BW278" s="36"/>
      <c r="BX278" s="37"/>
      <c r="BY278" s="36"/>
      <c r="BZ278" s="36"/>
      <c r="CA278" s="37"/>
      <c r="CB278" s="51"/>
      <c r="CC278" s="51"/>
      <c r="CD278" s="51"/>
      <c r="CE278" s="51"/>
      <c r="CF278" s="51"/>
      <c r="CG278" s="51"/>
      <c r="CH278" s="51"/>
      <c r="CI278" s="51"/>
      <c r="CJ278" s="51"/>
      <c r="CK278" s="51"/>
      <c r="CL278" s="51"/>
      <c r="CM278" s="51"/>
      <c r="CN278" s="51"/>
      <c r="CO278" s="51"/>
      <c r="CP278" s="51"/>
      <c r="CQ278" s="51"/>
      <c r="CR278" s="51"/>
      <c r="CS278" s="51"/>
      <c r="CT278" s="51"/>
      <c r="CU278" s="51"/>
      <c r="CY278" s="40"/>
      <c r="DA278" s="40"/>
      <c r="DE278" s="40"/>
      <c r="DG278" s="40"/>
      <c r="DI278" s="40"/>
      <c r="DL278" s="40"/>
      <c r="DO278" s="40"/>
    </row>
    <row r="279" spans="1:119" s="39" customFormat="1">
      <c r="A279" s="36"/>
      <c r="B279" s="36"/>
      <c r="C279" s="36"/>
      <c r="D279" s="48"/>
      <c r="E279" s="36"/>
      <c r="F279" s="36"/>
      <c r="G279" s="36"/>
      <c r="H279" s="36"/>
      <c r="I279" s="36"/>
      <c r="J279" s="36"/>
      <c r="K279" s="37"/>
      <c r="L279" s="36"/>
      <c r="M279" s="36"/>
      <c r="N279" s="37"/>
      <c r="O279" s="36"/>
      <c r="P279" s="36"/>
      <c r="Q279" s="36"/>
      <c r="R279" s="37"/>
      <c r="S279" s="36"/>
      <c r="T279" s="37"/>
      <c r="U279" s="36"/>
      <c r="V279" s="36"/>
      <c r="W279" s="37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36"/>
      <c r="BI279" s="36"/>
      <c r="BJ279" s="36"/>
      <c r="BK279" s="37"/>
      <c r="BL279" s="36"/>
      <c r="BM279" s="37"/>
      <c r="BN279" s="36"/>
      <c r="BO279" s="36"/>
      <c r="BP279" s="36"/>
      <c r="BQ279" s="37"/>
      <c r="BR279" s="36"/>
      <c r="BS279" s="37"/>
      <c r="BT279" s="36"/>
      <c r="BU279" s="37"/>
      <c r="BV279" s="36"/>
      <c r="BW279" s="36"/>
      <c r="BX279" s="37"/>
      <c r="BY279" s="36"/>
      <c r="BZ279" s="36"/>
      <c r="CA279" s="37"/>
      <c r="CB279" s="51"/>
      <c r="CC279" s="51"/>
      <c r="CD279" s="51"/>
      <c r="CE279" s="51"/>
      <c r="CF279" s="51"/>
      <c r="CG279" s="51"/>
      <c r="CH279" s="51"/>
      <c r="CI279" s="51"/>
      <c r="CJ279" s="51"/>
      <c r="CK279" s="51"/>
      <c r="CL279" s="51"/>
      <c r="CM279" s="51"/>
      <c r="CN279" s="51"/>
      <c r="CO279" s="51"/>
      <c r="CP279" s="51"/>
      <c r="CQ279" s="51"/>
      <c r="CR279" s="51"/>
      <c r="CS279" s="51"/>
      <c r="CT279" s="51"/>
      <c r="CU279" s="51"/>
      <c r="CY279" s="40"/>
      <c r="DA279" s="40"/>
      <c r="DE279" s="40"/>
      <c r="DG279" s="40"/>
      <c r="DI279" s="40"/>
      <c r="DL279" s="40"/>
      <c r="DO279" s="40"/>
    </row>
    <row r="280" spans="1:119" s="39" customFormat="1">
      <c r="A280" s="36"/>
      <c r="B280" s="36"/>
      <c r="C280" s="36"/>
      <c r="D280" s="48"/>
      <c r="E280" s="36"/>
      <c r="F280" s="36"/>
      <c r="G280" s="36"/>
      <c r="H280" s="36"/>
      <c r="I280" s="36"/>
      <c r="J280" s="36"/>
      <c r="K280" s="37"/>
      <c r="L280" s="36"/>
      <c r="M280" s="36"/>
      <c r="N280" s="37"/>
      <c r="O280" s="36"/>
      <c r="P280" s="36"/>
      <c r="Q280" s="36"/>
      <c r="R280" s="37"/>
      <c r="S280" s="36"/>
      <c r="T280" s="37"/>
      <c r="U280" s="36"/>
      <c r="V280" s="36"/>
      <c r="W280" s="37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  <c r="AX280" s="51"/>
      <c r="AY280" s="51"/>
      <c r="AZ280" s="51"/>
      <c r="BA280" s="51"/>
      <c r="BB280" s="51"/>
      <c r="BC280" s="51"/>
      <c r="BD280" s="51"/>
      <c r="BE280" s="51"/>
      <c r="BF280" s="51"/>
      <c r="BG280" s="51"/>
      <c r="BH280" s="36"/>
      <c r="BI280" s="36"/>
      <c r="BJ280" s="36"/>
      <c r="BK280" s="37"/>
      <c r="BL280" s="36"/>
      <c r="BM280" s="37"/>
      <c r="BN280" s="36"/>
      <c r="BO280" s="36"/>
      <c r="BP280" s="36"/>
      <c r="BQ280" s="37"/>
      <c r="BR280" s="36"/>
      <c r="BS280" s="37"/>
      <c r="BT280" s="36"/>
      <c r="BU280" s="37"/>
      <c r="BV280" s="36"/>
      <c r="BW280" s="36"/>
      <c r="BX280" s="37"/>
      <c r="BY280" s="36"/>
      <c r="BZ280" s="36"/>
      <c r="CA280" s="37"/>
      <c r="CB280" s="51"/>
      <c r="CC280" s="51"/>
      <c r="CD280" s="51"/>
      <c r="CE280" s="51"/>
      <c r="CF280" s="51"/>
      <c r="CG280" s="51"/>
      <c r="CH280" s="51"/>
      <c r="CI280" s="51"/>
      <c r="CJ280" s="51"/>
      <c r="CK280" s="51"/>
      <c r="CL280" s="51"/>
      <c r="CM280" s="51"/>
      <c r="CN280" s="51"/>
      <c r="CO280" s="51"/>
      <c r="CP280" s="51"/>
      <c r="CQ280" s="51"/>
      <c r="CR280" s="51"/>
      <c r="CS280" s="51"/>
      <c r="CT280" s="51"/>
      <c r="CU280" s="51"/>
      <c r="CY280" s="40"/>
      <c r="DA280" s="40"/>
      <c r="DE280" s="40"/>
      <c r="DG280" s="40"/>
      <c r="DI280" s="40"/>
      <c r="DL280" s="40"/>
      <c r="DO280" s="40"/>
    </row>
    <row r="281" spans="1:119" s="39" customFormat="1">
      <c r="A281" s="36"/>
      <c r="B281" s="36"/>
      <c r="C281" s="36"/>
      <c r="D281" s="48"/>
      <c r="E281" s="36"/>
      <c r="F281" s="36"/>
      <c r="G281" s="36"/>
      <c r="H281" s="36"/>
      <c r="I281" s="36"/>
      <c r="J281" s="36"/>
      <c r="K281" s="37"/>
      <c r="L281" s="36"/>
      <c r="M281" s="36"/>
      <c r="N281" s="37"/>
      <c r="O281" s="36"/>
      <c r="P281" s="36"/>
      <c r="Q281" s="36"/>
      <c r="R281" s="37"/>
      <c r="S281" s="36"/>
      <c r="T281" s="37"/>
      <c r="U281" s="36"/>
      <c r="V281" s="36"/>
      <c r="W281" s="37"/>
      <c r="X281" s="51"/>
      <c r="Y281" s="51"/>
      <c r="Z281" s="51"/>
      <c r="AA281" s="51"/>
      <c r="AB281" s="51"/>
      <c r="AC281" s="51"/>
      <c r="AD281" s="51"/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  <c r="AX281" s="51"/>
      <c r="AY281" s="51"/>
      <c r="AZ281" s="51"/>
      <c r="BA281" s="51"/>
      <c r="BB281" s="51"/>
      <c r="BC281" s="51"/>
      <c r="BD281" s="51"/>
      <c r="BE281" s="51"/>
      <c r="BF281" s="51"/>
      <c r="BG281" s="51"/>
      <c r="BH281" s="36"/>
      <c r="BI281" s="36"/>
      <c r="BJ281" s="36"/>
      <c r="BK281" s="37"/>
      <c r="BL281" s="36"/>
      <c r="BM281" s="37"/>
      <c r="BN281" s="36"/>
      <c r="BO281" s="36"/>
      <c r="BP281" s="36"/>
      <c r="BQ281" s="37"/>
      <c r="BR281" s="36"/>
      <c r="BS281" s="37"/>
      <c r="BT281" s="36"/>
      <c r="BU281" s="37"/>
      <c r="BV281" s="36"/>
      <c r="BW281" s="36"/>
      <c r="BX281" s="37"/>
      <c r="BY281" s="36"/>
      <c r="BZ281" s="36"/>
      <c r="CA281" s="37"/>
      <c r="CB281" s="51"/>
      <c r="CC281" s="51"/>
      <c r="CD281" s="51"/>
      <c r="CE281" s="51"/>
      <c r="CF281" s="51"/>
      <c r="CG281" s="51"/>
      <c r="CH281" s="51"/>
      <c r="CI281" s="51"/>
      <c r="CJ281" s="51"/>
      <c r="CK281" s="51"/>
      <c r="CL281" s="51"/>
      <c r="CM281" s="51"/>
      <c r="CN281" s="51"/>
      <c r="CO281" s="51"/>
      <c r="CP281" s="51"/>
      <c r="CQ281" s="51"/>
      <c r="CR281" s="51"/>
      <c r="CS281" s="51"/>
      <c r="CT281" s="51"/>
      <c r="CU281" s="51"/>
      <c r="CY281" s="40"/>
      <c r="DA281" s="40"/>
      <c r="DE281" s="40"/>
      <c r="DG281" s="40"/>
      <c r="DI281" s="40"/>
      <c r="DL281" s="40"/>
      <c r="DO281" s="40"/>
    </row>
    <row r="282" spans="1:119" s="39" customFormat="1">
      <c r="A282" s="36"/>
      <c r="B282" s="36"/>
      <c r="C282" s="36"/>
      <c r="D282" s="48"/>
      <c r="E282" s="36"/>
      <c r="F282" s="36"/>
      <c r="G282" s="36"/>
      <c r="H282" s="36"/>
      <c r="I282" s="36"/>
      <c r="J282" s="36"/>
      <c r="K282" s="37"/>
      <c r="L282" s="36"/>
      <c r="M282" s="36"/>
      <c r="N282" s="37"/>
      <c r="O282" s="36"/>
      <c r="P282" s="36"/>
      <c r="Q282" s="36"/>
      <c r="R282" s="37"/>
      <c r="S282" s="36"/>
      <c r="T282" s="37"/>
      <c r="U282" s="36"/>
      <c r="V282" s="36"/>
      <c r="W282" s="37"/>
      <c r="X282" s="51"/>
      <c r="Y282" s="51"/>
      <c r="Z282" s="51"/>
      <c r="AA282" s="51"/>
      <c r="AB282" s="51"/>
      <c r="AC282" s="51"/>
      <c r="AD282" s="51"/>
      <c r="AE282" s="51"/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  <c r="AX282" s="51"/>
      <c r="AY282" s="51"/>
      <c r="AZ282" s="51"/>
      <c r="BA282" s="51"/>
      <c r="BB282" s="51"/>
      <c r="BC282" s="51"/>
      <c r="BD282" s="51"/>
      <c r="BE282" s="51"/>
      <c r="BF282" s="51"/>
      <c r="BG282" s="51"/>
      <c r="BH282" s="36"/>
      <c r="BI282" s="36"/>
      <c r="BJ282" s="36"/>
      <c r="BK282" s="37"/>
      <c r="BL282" s="36"/>
      <c r="BM282" s="37"/>
      <c r="BN282" s="36"/>
      <c r="BO282" s="36"/>
      <c r="BP282" s="36"/>
      <c r="BQ282" s="37"/>
      <c r="BR282" s="36"/>
      <c r="BS282" s="37"/>
      <c r="BT282" s="36"/>
      <c r="BU282" s="37"/>
      <c r="BV282" s="36"/>
      <c r="BW282" s="36"/>
      <c r="BX282" s="37"/>
      <c r="BY282" s="36"/>
      <c r="BZ282" s="36"/>
      <c r="CA282" s="37"/>
      <c r="CB282" s="51"/>
      <c r="CC282" s="51"/>
      <c r="CD282" s="51"/>
      <c r="CE282" s="51"/>
      <c r="CF282" s="51"/>
      <c r="CG282" s="51"/>
      <c r="CH282" s="51"/>
      <c r="CI282" s="51"/>
      <c r="CJ282" s="51"/>
      <c r="CK282" s="51"/>
      <c r="CL282" s="51"/>
      <c r="CM282" s="51"/>
      <c r="CN282" s="51"/>
      <c r="CO282" s="51"/>
      <c r="CP282" s="51"/>
      <c r="CQ282" s="51"/>
      <c r="CR282" s="51"/>
      <c r="CS282" s="51"/>
      <c r="CT282" s="51"/>
      <c r="CU282" s="51"/>
      <c r="CY282" s="40"/>
      <c r="DA282" s="40"/>
      <c r="DE282" s="40"/>
      <c r="DG282" s="40"/>
      <c r="DI282" s="40"/>
      <c r="DL282" s="40"/>
      <c r="DO282" s="40"/>
    </row>
    <row r="283" spans="1:119" s="39" customFormat="1">
      <c r="A283" s="36"/>
      <c r="B283" s="36"/>
      <c r="C283" s="36"/>
      <c r="D283" s="48"/>
      <c r="E283" s="36"/>
      <c r="F283" s="36"/>
      <c r="G283" s="36"/>
      <c r="H283" s="36"/>
      <c r="I283" s="36"/>
      <c r="J283" s="36"/>
      <c r="K283" s="37"/>
      <c r="L283" s="36"/>
      <c r="M283" s="36"/>
      <c r="N283" s="37"/>
      <c r="O283" s="36"/>
      <c r="P283" s="36"/>
      <c r="Q283" s="36"/>
      <c r="R283" s="37"/>
      <c r="S283" s="36"/>
      <c r="T283" s="37"/>
      <c r="U283" s="36"/>
      <c r="V283" s="36"/>
      <c r="W283" s="37"/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  <c r="AX283" s="51"/>
      <c r="AY283" s="51"/>
      <c r="AZ283" s="51"/>
      <c r="BA283" s="51"/>
      <c r="BB283" s="51"/>
      <c r="BC283" s="51"/>
      <c r="BD283" s="51"/>
      <c r="BE283" s="51"/>
      <c r="BF283" s="51"/>
      <c r="BG283" s="51"/>
      <c r="BH283" s="36"/>
      <c r="BI283" s="36"/>
      <c r="BJ283" s="36"/>
      <c r="BK283" s="37"/>
      <c r="BL283" s="36"/>
      <c r="BM283" s="37"/>
      <c r="BN283" s="36"/>
      <c r="BO283" s="36"/>
      <c r="BP283" s="36"/>
      <c r="BQ283" s="37"/>
      <c r="BR283" s="36"/>
      <c r="BS283" s="37"/>
      <c r="BT283" s="36"/>
      <c r="BU283" s="37"/>
      <c r="BV283" s="36"/>
      <c r="BW283" s="36"/>
      <c r="BX283" s="37"/>
      <c r="BY283" s="36"/>
      <c r="BZ283" s="36"/>
      <c r="CA283" s="37"/>
      <c r="CB283" s="51"/>
      <c r="CC283" s="51"/>
      <c r="CD283" s="51"/>
      <c r="CE283" s="51"/>
      <c r="CF283" s="51"/>
      <c r="CG283" s="51"/>
      <c r="CH283" s="51"/>
      <c r="CI283" s="51"/>
      <c r="CJ283" s="51"/>
      <c r="CK283" s="51"/>
      <c r="CL283" s="51"/>
      <c r="CM283" s="51"/>
      <c r="CN283" s="51"/>
      <c r="CO283" s="51"/>
      <c r="CP283" s="51"/>
      <c r="CQ283" s="51"/>
      <c r="CR283" s="51"/>
      <c r="CS283" s="51"/>
      <c r="CT283" s="51"/>
      <c r="CU283" s="51"/>
      <c r="CY283" s="40"/>
      <c r="DA283" s="40"/>
      <c r="DE283" s="40"/>
      <c r="DG283" s="40"/>
      <c r="DI283" s="40"/>
      <c r="DL283" s="40"/>
      <c r="DO283" s="40"/>
    </row>
    <row r="284" spans="1:119" s="39" customFormat="1">
      <c r="A284" s="36"/>
      <c r="B284" s="36"/>
      <c r="C284" s="36"/>
      <c r="D284" s="48"/>
      <c r="E284" s="36"/>
      <c r="F284" s="36"/>
      <c r="G284" s="36"/>
      <c r="H284" s="36"/>
      <c r="I284" s="36"/>
      <c r="J284" s="36"/>
      <c r="K284" s="37"/>
      <c r="L284" s="36"/>
      <c r="M284" s="36"/>
      <c r="N284" s="37"/>
      <c r="O284" s="36"/>
      <c r="P284" s="36"/>
      <c r="Q284" s="36"/>
      <c r="R284" s="37"/>
      <c r="S284" s="36"/>
      <c r="T284" s="37"/>
      <c r="U284" s="36"/>
      <c r="V284" s="36"/>
      <c r="W284" s="37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  <c r="BC284" s="51"/>
      <c r="BD284" s="51"/>
      <c r="BE284" s="51"/>
      <c r="BF284" s="51"/>
      <c r="BG284" s="51"/>
      <c r="BH284" s="36"/>
      <c r="BI284" s="36"/>
      <c r="BJ284" s="36"/>
      <c r="BK284" s="37"/>
      <c r="BL284" s="36"/>
      <c r="BM284" s="37"/>
      <c r="BN284" s="36"/>
      <c r="BO284" s="36"/>
      <c r="BP284" s="36"/>
      <c r="BQ284" s="37"/>
      <c r="BR284" s="36"/>
      <c r="BS284" s="37"/>
      <c r="BT284" s="36"/>
      <c r="BU284" s="37"/>
      <c r="BV284" s="36"/>
      <c r="BW284" s="36"/>
      <c r="BX284" s="37"/>
      <c r="BY284" s="36"/>
      <c r="BZ284" s="36"/>
      <c r="CA284" s="37"/>
      <c r="CB284" s="51"/>
      <c r="CC284" s="51"/>
      <c r="CD284" s="51"/>
      <c r="CE284" s="51"/>
      <c r="CF284" s="51"/>
      <c r="CG284" s="51"/>
      <c r="CH284" s="51"/>
      <c r="CI284" s="51"/>
      <c r="CJ284" s="51"/>
      <c r="CK284" s="51"/>
      <c r="CL284" s="51"/>
      <c r="CM284" s="51"/>
      <c r="CN284" s="51"/>
      <c r="CO284" s="51"/>
      <c r="CP284" s="51"/>
      <c r="CQ284" s="51"/>
      <c r="CR284" s="51"/>
      <c r="CS284" s="51"/>
      <c r="CT284" s="51"/>
      <c r="CU284" s="51"/>
      <c r="CY284" s="40"/>
      <c r="DA284" s="40"/>
      <c r="DE284" s="40"/>
      <c r="DG284" s="40"/>
      <c r="DI284" s="40"/>
      <c r="DL284" s="40"/>
      <c r="DO284" s="40"/>
    </row>
    <row r="285" spans="1:119" s="39" customFormat="1">
      <c r="A285" s="36"/>
      <c r="B285" s="36"/>
      <c r="C285" s="36"/>
      <c r="D285" s="48"/>
      <c r="E285" s="36"/>
      <c r="F285" s="36"/>
      <c r="G285" s="36"/>
      <c r="H285" s="36"/>
      <c r="I285" s="36"/>
      <c r="J285" s="36"/>
      <c r="K285" s="37"/>
      <c r="L285" s="36"/>
      <c r="M285" s="36"/>
      <c r="N285" s="37"/>
      <c r="O285" s="36"/>
      <c r="P285" s="36"/>
      <c r="Q285" s="36"/>
      <c r="R285" s="37"/>
      <c r="S285" s="36"/>
      <c r="T285" s="37"/>
      <c r="U285" s="36"/>
      <c r="V285" s="36"/>
      <c r="W285" s="37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  <c r="AX285" s="51"/>
      <c r="AY285" s="51"/>
      <c r="AZ285" s="51"/>
      <c r="BA285" s="51"/>
      <c r="BB285" s="51"/>
      <c r="BC285" s="51"/>
      <c r="BD285" s="51"/>
      <c r="BE285" s="51"/>
      <c r="BF285" s="51"/>
      <c r="BG285" s="51"/>
      <c r="BH285" s="36"/>
      <c r="BI285" s="36"/>
      <c r="BJ285" s="36"/>
      <c r="BK285" s="37"/>
      <c r="BL285" s="36"/>
      <c r="BM285" s="37"/>
      <c r="BN285" s="36"/>
      <c r="BO285" s="36"/>
      <c r="BP285" s="36"/>
      <c r="BQ285" s="37"/>
      <c r="BR285" s="36"/>
      <c r="BS285" s="37"/>
      <c r="BT285" s="36"/>
      <c r="BU285" s="37"/>
      <c r="BV285" s="36"/>
      <c r="BW285" s="36"/>
      <c r="BX285" s="37"/>
      <c r="BY285" s="36"/>
      <c r="BZ285" s="36"/>
      <c r="CA285" s="37"/>
      <c r="CB285" s="51"/>
      <c r="CC285" s="51"/>
      <c r="CD285" s="51"/>
      <c r="CE285" s="51"/>
      <c r="CF285" s="51"/>
      <c r="CG285" s="51"/>
      <c r="CH285" s="51"/>
      <c r="CI285" s="51"/>
      <c r="CJ285" s="51"/>
      <c r="CK285" s="51"/>
      <c r="CL285" s="51"/>
      <c r="CM285" s="51"/>
      <c r="CN285" s="51"/>
      <c r="CO285" s="51"/>
      <c r="CP285" s="51"/>
      <c r="CQ285" s="51"/>
      <c r="CR285" s="51"/>
      <c r="CS285" s="51"/>
      <c r="CT285" s="51"/>
      <c r="CU285" s="51"/>
      <c r="CY285" s="40"/>
      <c r="DA285" s="40"/>
      <c r="DE285" s="40"/>
      <c r="DG285" s="40"/>
      <c r="DI285" s="40"/>
      <c r="DL285" s="40"/>
      <c r="DO285" s="40"/>
    </row>
    <row r="286" spans="1:119" s="39" customFormat="1">
      <c r="A286" s="36"/>
      <c r="B286" s="36"/>
      <c r="C286" s="36"/>
      <c r="D286" s="48"/>
      <c r="E286" s="36"/>
      <c r="F286" s="36"/>
      <c r="G286" s="36"/>
      <c r="H286" s="36"/>
      <c r="I286" s="36"/>
      <c r="J286" s="36"/>
      <c r="K286" s="37"/>
      <c r="L286" s="36"/>
      <c r="M286" s="36"/>
      <c r="N286" s="37"/>
      <c r="O286" s="36"/>
      <c r="P286" s="36"/>
      <c r="Q286" s="36"/>
      <c r="R286" s="37"/>
      <c r="S286" s="36"/>
      <c r="T286" s="37"/>
      <c r="U286" s="36"/>
      <c r="V286" s="36"/>
      <c r="W286" s="37"/>
      <c r="X286" s="51"/>
      <c r="Y286" s="51"/>
      <c r="Z286" s="51"/>
      <c r="AA286" s="51"/>
      <c r="AB286" s="51"/>
      <c r="AC286" s="51"/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  <c r="AZ286" s="51"/>
      <c r="BA286" s="51"/>
      <c r="BB286" s="51"/>
      <c r="BC286" s="51"/>
      <c r="BD286" s="51"/>
      <c r="BE286" s="51"/>
      <c r="BF286" s="51"/>
      <c r="BG286" s="51"/>
      <c r="BH286" s="36"/>
      <c r="BI286" s="36"/>
      <c r="BJ286" s="36"/>
      <c r="BK286" s="37"/>
      <c r="BL286" s="36"/>
      <c r="BM286" s="37"/>
      <c r="BN286" s="36"/>
      <c r="BO286" s="36"/>
      <c r="BP286" s="36"/>
      <c r="BQ286" s="37"/>
      <c r="BR286" s="36"/>
      <c r="BS286" s="37"/>
      <c r="BT286" s="36"/>
      <c r="BU286" s="37"/>
      <c r="BV286" s="36"/>
      <c r="BW286" s="36"/>
      <c r="BX286" s="37"/>
      <c r="BY286" s="36"/>
      <c r="BZ286" s="36"/>
      <c r="CA286" s="37"/>
      <c r="CB286" s="51"/>
      <c r="CC286" s="51"/>
      <c r="CD286" s="51"/>
      <c r="CE286" s="51"/>
      <c r="CF286" s="51"/>
      <c r="CG286" s="51"/>
      <c r="CH286" s="51"/>
      <c r="CI286" s="51"/>
      <c r="CJ286" s="51"/>
      <c r="CK286" s="51"/>
      <c r="CL286" s="51"/>
      <c r="CM286" s="51"/>
      <c r="CN286" s="51"/>
      <c r="CO286" s="51"/>
      <c r="CP286" s="51"/>
      <c r="CQ286" s="51"/>
      <c r="CR286" s="51"/>
      <c r="CS286" s="51"/>
      <c r="CT286" s="51"/>
      <c r="CU286" s="51"/>
      <c r="CY286" s="40"/>
      <c r="DA286" s="40"/>
      <c r="DE286" s="40"/>
      <c r="DG286" s="40"/>
      <c r="DI286" s="40"/>
      <c r="DL286" s="40"/>
      <c r="DO286" s="40"/>
    </row>
    <row r="287" spans="1:119" s="39" customFormat="1">
      <c r="A287" s="36"/>
      <c r="B287" s="36"/>
      <c r="C287" s="36"/>
      <c r="D287" s="48"/>
      <c r="E287" s="36"/>
      <c r="F287" s="36"/>
      <c r="G287" s="36"/>
      <c r="H287" s="36"/>
      <c r="I287" s="36"/>
      <c r="J287" s="36"/>
      <c r="K287" s="37"/>
      <c r="L287" s="36"/>
      <c r="M287" s="36"/>
      <c r="N287" s="37"/>
      <c r="O287" s="36"/>
      <c r="P287" s="36"/>
      <c r="Q287" s="36"/>
      <c r="R287" s="37"/>
      <c r="S287" s="36"/>
      <c r="T287" s="37"/>
      <c r="U287" s="36"/>
      <c r="V287" s="36"/>
      <c r="W287" s="37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  <c r="BC287" s="51"/>
      <c r="BD287" s="51"/>
      <c r="BE287" s="51"/>
      <c r="BF287" s="51"/>
      <c r="BG287" s="51"/>
      <c r="BH287" s="36"/>
      <c r="BI287" s="36"/>
      <c r="BJ287" s="36"/>
      <c r="BK287" s="37"/>
      <c r="BL287" s="36"/>
      <c r="BM287" s="37"/>
      <c r="BN287" s="36"/>
      <c r="BO287" s="36"/>
      <c r="BP287" s="36"/>
      <c r="BQ287" s="37"/>
      <c r="BR287" s="36"/>
      <c r="BS287" s="37"/>
      <c r="BT287" s="36"/>
      <c r="BU287" s="37"/>
      <c r="BV287" s="36"/>
      <c r="BW287" s="36"/>
      <c r="BX287" s="37"/>
      <c r="BY287" s="36"/>
      <c r="BZ287" s="36"/>
      <c r="CA287" s="37"/>
      <c r="CB287" s="51"/>
      <c r="CC287" s="51"/>
      <c r="CD287" s="51"/>
      <c r="CE287" s="51"/>
      <c r="CF287" s="51"/>
      <c r="CG287" s="51"/>
      <c r="CH287" s="51"/>
      <c r="CI287" s="51"/>
      <c r="CJ287" s="51"/>
      <c r="CK287" s="51"/>
      <c r="CL287" s="51"/>
      <c r="CM287" s="51"/>
      <c r="CN287" s="51"/>
      <c r="CO287" s="51"/>
      <c r="CP287" s="51"/>
      <c r="CQ287" s="51"/>
      <c r="CR287" s="51"/>
      <c r="CS287" s="51"/>
      <c r="CT287" s="51"/>
      <c r="CU287" s="51"/>
      <c r="CY287" s="40"/>
      <c r="DA287" s="40"/>
      <c r="DE287" s="40"/>
      <c r="DG287" s="40"/>
      <c r="DI287" s="40"/>
      <c r="DL287" s="40"/>
      <c r="DO287" s="40"/>
    </row>
    <row r="288" spans="1:119" s="39" customFormat="1">
      <c r="A288" s="36"/>
      <c r="B288" s="36"/>
      <c r="C288" s="36"/>
      <c r="D288" s="48"/>
      <c r="E288" s="36"/>
      <c r="F288" s="36"/>
      <c r="G288" s="36"/>
      <c r="H288" s="36"/>
      <c r="I288" s="36"/>
      <c r="J288" s="36"/>
      <c r="K288" s="37"/>
      <c r="L288" s="36"/>
      <c r="M288" s="36"/>
      <c r="N288" s="37"/>
      <c r="O288" s="36"/>
      <c r="P288" s="36"/>
      <c r="Q288" s="36"/>
      <c r="R288" s="37"/>
      <c r="S288" s="36"/>
      <c r="T288" s="37"/>
      <c r="U288" s="36"/>
      <c r="V288" s="36"/>
      <c r="W288" s="37"/>
      <c r="X288" s="51"/>
      <c r="Y288" s="51"/>
      <c r="Z288" s="51"/>
      <c r="AA288" s="51"/>
      <c r="AB288" s="51"/>
      <c r="AC288" s="51"/>
      <c r="AD288" s="51"/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36"/>
      <c r="BI288" s="36"/>
      <c r="BJ288" s="36"/>
      <c r="BK288" s="37"/>
      <c r="BL288" s="36"/>
      <c r="BM288" s="37"/>
      <c r="BN288" s="36"/>
      <c r="BO288" s="36"/>
      <c r="BP288" s="36"/>
      <c r="BQ288" s="37"/>
      <c r="BR288" s="36"/>
      <c r="BS288" s="37"/>
      <c r="BT288" s="36"/>
      <c r="BU288" s="37"/>
      <c r="BV288" s="36"/>
      <c r="BW288" s="36"/>
      <c r="BX288" s="37"/>
      <c r="BY288" s="36"/>
      <c r="BZ288" s="36"/>
      <c r="CA288" s="37"/>
      <c r="CB288" s="51"/>
      <c r="CC288" s="51"/>
      <c r="CD288" s="51"/>
      <c r="CE288" s="51"/>
      <c r="CF288" s="51"/>
      <c r="CG288" s="51"/>
      <c r="CH288" s="51"/>
      <c r="CI288" s="51"/>
      <c r="CJ288" s="51"/>
      <c r="CK288" s="51"/>
      <c r="CL288" s="51"/>
      <c r="CM288" s="51"/>
      <c r="CN288" s="51"/>
      <c r="CO288" s="51"/>
      <c r="CP288" s="51"/>
      <c r="CQ288" s="51"/>
      <c r="CR288" s="51"/>
      <c r="CS288" s="51"/>
      <c r="CT288" s="51"/>
      <c r="CU288" s="51"/>
      <c r="CY288" s="40"/>
      <c r="DA288" s="40"/>
      <c r="DE288" s="40"/>
      <c r="DG288" s="40"/>
      <c r="DI288" s="40"/>
      <c r="DL288" s="40"/>
      <c r="DO288" s="40"/>
    </row>
    <row r="289" spans="1:119" s="39" customFormat="1">
      <c r="A289" s="36"/>
      <c r="B289" s="36"/>
      <c r="C289" s="36"/>
      <c r="D289" s="48"/>
      <c r="E289" s="36"/>
      <c r="F289" s="36"/>
      <c r="G289" s="36"/>
      <c r="H289" s="36"/>
      <c r="I289" s="36"/>
      <c r="J289" s="36"/>
      <c r="K289" s="37"/>
      <c r="L289" s="36"/>
      <c r="M289" s="36"/>
      <c r="N289" s="37"/>
      <c r="O289" s="36"/>
      <c r="P289" s="36"/>
      <c r="Q289" s="36"/>
      <c r="R289" s="37"/>
      <c r="S289" s="36"/>
      <c r="T289" s="37"/>
      <c r="U289" s="36"/>
      <c r="V289" s="36"/>
      <c r="W289" s="37"/>
      <c r="X289" s="51"/>
      <c r="Y289" s="51"/>
      <c r="Z289" s="51"/>
      <c r="AA289" s="51"/>
      <c r="AB289" s="51"/>
      <c r="AC289" s="51"/>
      <c r="AD289" s="51"/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36"/>
      <c r="BI289" s="36"/>
      <c r="BJ289" s="36"/>
      <c r="BK289" s="37"/>
      <c r="BL289" s="36"/>
      <c r="BM289" s="37"/>
      <c r="BN289" s="36"/>
      <c r="BO289" s="36"/>
      <c r="BP289" s="36"/>
      <c r="BQ289" s="37"/>
      <c r="BR289" s="36"/>
      <c r="BS289" s="37"/>
      <c r="BT289" s="36"/>
      <c r="BU289" s="37"/>
      <c r="BV289" s="36"/>
      <c r="BW289" s="36"/>
      <c r="BX289" s="37"/>
      <c r="BY289" s="36"/>
      <c r="BZ289" s="36"/>
      <c r="CA289" s="37"/>
      <c r="CB289" s="51"/>
      <c r="CC289" s="51"/>
      <c r="CD289" s="51"/>
      <c r="CE289" s="51"/>
      <c r="CF289" s="51"/>
      <c r="CG289" s="51"/>
      <c r="CH289" s="51"/>
      <c r="CI289" s="51"/>
      <c r="CJ289" s="51"/>
      <c r="CK289" s="51"/>
      <c r="CL289" s="51"/>
      <c r="CM289" s="51"/>
      <c r="CN289" s="51"/>
      <c r="CO289" s="51"/>
      <c r="CP289" s="51"/>
      <c r="CQ289" s="51"/>
      <c r="CR289" s="51"/>
      <c r="CS289" s="51"/>
      <c r="CT289" s="51"/>
      <c r="CU289" s="51"/>
      <c r="CY289" s="40"/>
      <c r="DA289" s="40"/>
      <c r="DE289" s="40"/>
      <c r="DG289" s="40"/>
      <c r="DI289" s="40"/>
      <c r="DL289" s="40"/>
      <c r="DO289" s="40"/>
    </row>
    <row r="290" spans="1:119" s="39" customFormat="1">
      <c r="A290" s="36"/>
      <c r="B290" s="36"/>
      <c r="C290" s="36"/>
      <c r="D290" s="48"/>
      <c r="E290" s="36"/>
      <c r="F290" s="36"/>
      <c r="G290" s="36"/>
      <c r="H290" s="36"/>
      <c r="I290" s="36"/>
      <c r="J290" s="36"/>
      <c r="K290" s="37"/>
      <c r="L290" s="36"/>
      <c r="M290" s="36"/>
      <c r="N290" s="37"/>
      <c r="O290" s="36"/>
      <c r="P290" s="36"/>
      <c r="Q290" s="36"/>
      <c r="R290" s="37"/>
      <c r="S290" s="36"/>
      <c r="T290" s="37"/>
      <c r="U290" s="36"/>
      <c r="V290" s="36"/>
      <c r="W290" s="37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36"/>
      <c r="BI290" s="36"/>
      <c r="BJ290" s="36"/>
      <c r="BK290" s="37"/>
      <c r="BL290" s="36"/>
      <c r="BM290" s="37"/>
      <c r="BN290" s="36"/>
      <c r="BO290" s="36"/>
      <c r="BP290" s="36"/>
      <c r="BQ290" s="37"/>
      <c r="BR290" s="36"/>
      <c r="BS290" s="37"/>
      <c r="BT290" s="36"/>
      <c r="BU290" s="37"/>
      <c r="BV290" s="36"/>
      <c r="BW290" s="36"/>
      <c r="BX290" s="37"/>
      <c r="BY290" s="36"/>
      <c r="BZ290" s="36"/>
      <c r="CA290" s="37"/>
      <c r="CB290" s="51"/>
      <c r="CC290" s="51"/>
      <c r="CD290" s="51"/>
      <c r="CE290" s="51"/>
      <c r="CF290" s="51"/>
      <c r="CG290" s="51"/>
      <c r="CH290" s="51"/>
      <c r="CI290" s="51"/>
      <c r="CJ290" s="51"/>
      <c r="CK290" s="51"/>
      <c r="CL290" s="51"/>
      <c r="CM290" s="51"/>
      <c r="CN290" s="51"/>
      <c r="CO290" s="51"/>
      <c r="CP290" s="51"/>
      <c r="CQ290" s="51"/>
      <c r="CR290" s="51"/>
      <c r="CS290" s="51"/>
      <c r="CT290" s="51"/>
      <c r="CU290" s="51"/>
      <c r="CY290" s="40"/>
      <c r="DA290" s="40"/>
      <c r="DE290" s="40"/>
      <c r="DG290" s="40"/>
      <c r="DI290" s="40"/>
      <c r="DL290" s="40"/>
      <c r="DO290" s="40"/>
    </row>
    <row r="291" spans="1:119" s="39" customFormat="1">
      <c r="A291" s="36"/>
      <c r="B291" s="36"/>
      <c r="C291" s="36"/>
      <c r="D291" s="48"/>
      <c r="E291" s="36"/>
      <c r="F291" s="36"/>
      <c r="G291" s="36"/>
      <c r="H291" s="36"/>
      <c r="I291" s="36"/>
      <c r="J291" s="36"/>
      <c r="K291" s="37"/>
      <c r="L291" s="36"/>
      <c r="M291" s="36"/>
      <c r="N291" s="37"/>
      <c r="O291" s="36"/>
      <c r="P291" s="36"/>
      <c r="Q291" s="36"/>
      <c r="R291" s="37"/>
      <c r="S291" s="36"/>
      <c r="T291" s="37"/>
      <c r="U291" s="36"/>
      <c r="V291" s="36"/>
      <c r="W291" s="37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  <c r="AX291" s="51"/>
      <c r="AY291" s="51"/>
      <c r="AZ291" s="51"/>
      <c r="BA291" s="51"/>
      <c r="BB291" s="51"/>
      <c r="BC291" s="51"/>
      <c r="BD291" s="51"/>
      <c r="BE291" s="51"/>
      <c r="BF291" s="51"/>
      <c r="BG291" s="51"/>
      <c r="BH291" s="36"/>
      <c r="BI291" s="36"/>
      <c r="BJ291" s="36"/>
      <c r="BK291" s="37"/>
      <c r="BL291" s="36"/>
      <c r="BM291" s="37"/>
      <c r="BN291" s="36"/>
      <c r="BO291" s="36"/>
      <c r="BP291" s="36"/>
      <c r="BQ291" s="37"/>
      <c r="BR291" s="36"/>
      <c r="BS291" s="37"/>
      <c r="BT291" s="36"/>
      <c r="BU291" s="37"/>
      <c r="BV291" s="36"/>
      <c r="BW291" s="36"/>
      <c r="BX291" s="37"/>
      <c r="BY291" s="36"/>
      <c r="BZ291" s="36"/>
      <c r="CA291" s="37"/>
      <c r="CB291" s="51"/>
      <c r="CC291" s="51"/>
      <c r="CD291" s="51"/>
      <c r="CE291" s="51"/>
      <c r="CF291" s="51"/>
      <c r="CG291" s="51"/>
      <c r="CH291" s="51"/>
      <c r="CI291" s="51"/>
      <c r="CJ291" s="51"/>
      <c r="CK291" s="51"/>
      <c r="CL291" s="51"/>
      <c r="CM291" s="51"/>
      <c r="CN291" s="51"/>
      <c r="CO291" s="51"/>
      <c r="CP291" s="51"/>
      <c r="CQ291" s="51"/>
      <c r="CR291" s="51"/>
      <c r="CS291" s="51"/>
      <c r="CT291" s="51"/>
      <c r="CU291" s="51"/>
      <c r="CY291" s="40"/>
      <c r="DA291" s="40"/>
      <c r="DE291" s="40"/>
      <c r="DG291" s="40"/>
      <c r="DI291" s="40"/>
      <c r="DL291" s="40"/>
      <c r="DO291" s="40"/>
    </row>
    <row r="292" spans="1:119" s="39" customFormat="1">
      <c r="A292" s="36"/>
      <c r="B292" s="36"/>
      <c r="C292" s="36"/>
      <c r="D292" s="48"/>
      <c r="E292" s="36"/>
      <c r="F292" s="36"/>
      <c r="G292" s="36"/>
      <c r="H292" s="36"/>
      <c r="I292" s="36"/>
      <c r="J292" s="36"/>
      <c r="K292" s="37"/>
      <c r="L292" s="36"/>
      <c r="M292" s="36"/>
      <c r="N292" s="37"/>
      <c r="O292" s="36"/>
      <c r="P292" s="36"/>
      <c r="Q292" s="36"/>
      <c r="R292" s="37"/>
      <c r="S292" s="36"/>
      <c r="T292" s="37"/>
      <c r="U292" s="36"/>
      <c r="V292" s="36"/>
      <c r="W292" s="37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  <c r="AX292" s="51"/>
      <c r="AY292" s="51"/>
      <c r="AZ292" s="51"/>
      <c r="BA292" s="51"/>
      <c r="BB292" s="51"/>
      <c r="BC292" s="51"/>
      <c r="BD292" s="51"/>
      <c r="BE292" s="51"/>
      <c r="BF292" s="51"/>
      <c r="BG292" s="51"/>
      <c r="BH292" s="36"/>
      <c r="BI292" s="36"/>
      <c r="BJ292" s="36"/>
      <c r="BK292" s="37"/>
      <c r="BL292" s="36"/>
      <c r="BM292" s="37"/>
      <c r="BN292" s="36"/>
      <c r="BO292" s="36"/>
      <c r="BP292" s="36"/>
      <c r="BQ292" s="37"/>
      <c r="BR292" s="36"/>
      <c r="BS292" s="37"/>
      <c r="BT292" s="36"/>
      <c r="BU292" s="37"/>
      <c r="BV292" s="36"/>
      <c r="BW292" s="36"/>
      <c r="BX292" s="37"/>
      <c r="BY292" s="36"/>
      <c r="BZ292" s="36"/>
      <c r="CA292" s="37"/>
      <c r="CB292" s="51"/>
      <c r="CC292" s="51"/>
      <c r="CD292" s="51"/>
      <c r="CE292" s="51"/>
      <c r="CF292" s="51"/>
      <c r="CG292" s="51"/>
      <c r="CH292" s="51"/>
      <c r="CI292" s="51"/>
      <c r="CJ292" s="51"/>
      <c r="CK292" s="51"/>
      <c r="CL292" s="51"/>
      <c r="CM292" s="51"/>
      <c r="CN292" s="51"/>
      <c r="CO292" s="51"/>
      <c r="CP292" s="51"/>
      <c r="CQ292" s="51"/>
      <c r="CR292" s="51"/>
      <c r="CS292" s="51"/>
      <c r="CT292" s="51"/>
      <c r="CU292" s="51"/>
      <c r="CY292" s="40"/>
      <c r="DA292" s="40"/>
      <c r="DE292" s="40"/>
      <c r="DG292" s="40"/>
      <c r="DI292" s="40"/>
      <c r="DL292" s="40"/>
      <c r="DO292" s="40"/>
    </row>
    <row r="293" spans="1:119" s="39" customFormat="1">
      <c r="A293" s="36"/>
      <c r="B293" s="36"/>
      <c r="C293" s="36"/>
      <c r="D293" s="48"/>
      <c r="E293" s="36"/>
      <c r="F293" s="36"/>
      <c r="G293" s="36"/>
      <c r="H293" s="36"/>
      <c r="I293" s="36"/>
      <c r="J293" s="36"/>
      <c r="K293" s="37"/>
      <c r="L293" s="36"/>
      <c r="M293" s="36"/>
      <c r="N293" s="37"/>
      <c r="O293" s="36"/>
      <c r="P293" s="36"/>
      <c r="Q293" s="36"/>
      <c r="R293" s="37"/>
      <c r="S293" s="36"/>
      <c r="T293" s="37"/>
      <c r="U293" s="36"/>
      <c r="V293" s="36"/>
      <c r="W293" s="37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  <c r="BC293" s="51"/>
      <c r="BD293" s="51"/>
      <c r="BE293" s="51"/>
      <c r="BF293" s="51"/>
      <c r="BG293" s="51"/>
      <c r="BH293" s="36"/>
      <c r="BI293" s="36"/>
      <c r="BJ293" s="36"/>
      <c r="BK293" s="37"/>
      <c r="BL293" s="36"/>
      <c r="BM293" s="37"/>
      <c r="BN293" s="36"/>
      <c r="BO293" s="36"/>
      <c r="BP293" s="36"/>
      <c r="BQ293" s="37"/>
      <c r="BR293" s="36"/>
      <c r="BS293" s="37"/>
      <c r="BT293" s="36"/>
      <c r="BU293" s="37"/>
      <c r="BV293" s="36"/>
      <c r="BW293" s="36"/>
      <c r="BX293" s="37"/>
      <c r="BY293" s="36"/>
      <c r="BZ293" s="36"/>
      <c r="CA293" s="37"/>
      <c r="CB293" s="51"/>
      <c r="CC293" s="51"/>
      <c r="CD293" s="51"/>
      <c r="CE293" s="51"/>
      <c r="CF293" s="51"/>
      <c r="CG293" s="51"/>
      <c r="CH293" s="51"/>
      <c r="CI293" s="51"/>
      <c r="CJ293" s="51"/>
      <c r="CK293" s="51"/>
      <c r="CL293" s="51"/>
      <c r="CM293" s="51"/>
      <c r="CN293" s="51"/>
      <c r="CO293" s="51"/>
      <c r="CP293" s="51"/>
      <c r="CQ293" s="51"/>
      <c r="CR293" s="51"/>
      <c r="CS293" s="51"/>
      <c r="CT293" s="51"/>
      <c r="CU293" s="51"/>
      <c r="CY293" s="40"/>
      <c r="DA293" s="40"/>
      <c r="DE293" s="40"/>
      <c r="DG293" s="40"/>
      <c r="DI293" s="40"/>
      <c r="DL293" s="40"/>
      <c r="DO293" s="40"/>
    </row>
    <row r="294" spans="1:119" s="39" customFormat="1">
      <c r="A294" s="36"/>
      <c r="B294" s="36"/>
      <c r="C294" s="36"/>
      <c r="D294" s="48"/>
      <c r="E294" s="36"/>
      <c r="F294" s="36"/>
      <c r="G294" s="36"/>
      <c r="H294" s="36"/>
      <c r="I294" s="36"/>
      <c r="J294" s="36"/>
      <c r="K294" s="37"/>
      <c r="L294" s="36"/>
      <c r="M294" s="36"/>
      <c r="N294" s="37"/>
      <c r="O294" s="36"/>
      <c r="P294" s="36"/>
      <c r="Q294" s="36"/>
      <c r="R294" s="37"/>
      <c r="S294" s="36"/>
      <c r="T294" s="37"/>
      <c r="U294" s="36"/>
      <c r="V294" s="36"/>
      <c r="W294" s="37"/>
      <c r="X294" s="51"/>
      <c r="Y294" s="51"/>
      <c r="Z294" s="51"/>
      <c r="AA294" s="51"/>
      <c r="AB294" s="51"/>
      <c r="AC294" s="51"/>
      <c r="AD294" s="51"/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  <c r="AX294" s="51"/>
      <c r="AY294" s="51"/>
      <c r="AZ294" s="51"/>
      <c r="BA294" s="51"/>
      <c r="BB294" s="51"/>
      <c r="BC294" s="51"/>
      <c r="BD294" s="51"/>
      <c r="BE294" s="51"/>
      <c r="BF294" s="51"/>
      <c r="BG294" s="51"/>
      <c r="BH294" s="36"/>
      <c r="BI294" s="36"/>
      <c r="BJ294" s="36"/>
      <c r="BK294" s="37"/>
      <c r="BL294" s="36"/>
      <c r="BM294" s="37"/>
      <c r="BN294" s="36"/>
      <c r="BO294" s="36"/>
      <c r="BP294" s="36"/>
      <c r="BQ294" s="37"/>
      <c r="BR294" s="36"/>
      <c r="BS294" s="37"/>
      <c r="BT294" s="36"/>
      <c r="BU294" s="37"/>
      <c r="BV294" s="36"/>
      <c r="BW294" s="36"/>
      <c r="BX294" s="37"/>
      <c r="BY294" s="36"/>
      <c r="BZ294" s="36"/>
      <c r="CA294" s="37"/>
      <c r="CB294" s="51"/>
      <c r="CC294" s="51"/>
      <c r="CD294" s="51"/>
      <c r="CE294" s="51"/>
      <c r="CF294" s="51"/>
      <c r="CG294" s="51"/>
      <c r="CH294" s="51"/>
      <c r="CI294" s="51"/>
      <c r="CJ294" s="51"/>
      <c r="CK294" s="51"/>
      <c r="CL294" s="51"/>
      <c r="CM294" s="51"/>
      <c r="CN294" s="51"/>
      <c r="CO294" s="51"/>
      <c r="CP294" s="51"/>
      <c r="CQ294" s="51"/>
      <c r="CR294" s="51"/>
      <c r="CS294" s="51"/>
      <c r="CT294" s="51"/>
      <c r="CU294" s="51"/>
      <c r="CY294" s="40"/>
      <c r="DA294" s="40"/>
      <c r="DE294" s="40"/>
      <c r="DG294" s="40"/>
      <c r="DI294" s="40"/>
      <c r="DL294" s="40"/>
      <c r="DO294" s="40"/>
    </row>
    <row r="295" spans="1:119" s="39" customFormat="1">
      <c r="A295" s="36"/>
      <c r="B295" s="36"/>
      <c r="C295" s="36"/>
      <c r="D295" s="48"/>
      <c r="E295" s="36"/>
      <c r="F295" s="36"/>
      <c r="G295" s="36"/>
      <c r="H295" s="36"/>
      <c r="I295" s="36"/>
      <c r="J295" s="36"/>
      <c r="K295" s="37"/>
      <c r="L295" s="36"/>
      <c r="M295" s="36"/>
      <c r="N295" s="37"/>
      <c r="O295" s="36"/>
      <c r="P295" s="36"/>
      <c r="Q295" s="36"/>
      <c r="R295" s="37"/>
      <c r="S295" s="36"/>
      <c r="T295" s="37"/>
      <c r="U295" s="36"/>
      <c r="V295" s="36"/>
      <c r="W295" s="37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  <c r="AX295" s="51"/>
      <c r="AY295" s="51"/>
      <c r="AZ295" s="51"/>
      <c r="BA295" s="51"/>
      <c r="BB295" s="51"/>
      <c r="BC295" s="51"/>
      <c r="BD295" s="51"/>
      <c r="BE295" s="51"/>
      <c r="BF295" s="51"/>
      <c r="BG295" s="51"/>
      <c r="BH295" s="36"/>
      <c r="BI295" s="36"/>
      <c r="BJ295" s="36"/>
      <c r="BK295" s="37"/>
      <c r="BL295" s="36"/>
      <c r="BM295" s="37"/>
      <c r="BN295" s="36"/>
      <c r="BO295" s="36"/>
      <c r="BP295" s="36"/>
      <c r="BQ295" s="37"/>
      <c r="BR295" s="36"/>
      <c r="BS295" s="37"/>
      <c r="BT295" s="36"/>
      <c r="BU295" s="37"/>
      <c r="BV295" s="36"/>
      <c r="BW295" s="36"/>
      <c r="BX295" s="37"/>
      <c r="BY295" s="36"/>
      <c r="BZ295" s="36"/>
      <c r="CA295" s="37"/>
      <c r="CB295" s="51"/>
      <c r="CC295" s="51"/>
      <c r="CD295" s="51"/>
      <c r="CE295" s="51"/>
      <c r="CF295" s="51"/>
      <c r="CG295" s="51"/>
      <c r="CH295" s="51"/>
      <c r="CI295" s="51"/>
      <c r="CJ295" s="51"/>
      <c r="CK295" s="51"/>
      <c r="CL295" s="51"/>
      <c r="CM295" s="51"/>
      <c r="CN295" s="51"/>
      <c r="CO295" s="51"/>
      <c r="CP295" s="51"/>
      <c r="CQ295" s="51"/>
      <c r="CR295" s="51"/>
      <c r="CS295" s="51"/>
      <c r="CT295" s="51"/>
      <c r="CU295" s="51"/>
      <c r="CY295" s="40"/>
      <c r="DA295" s="40"/>
      <c r="DE295" s="40"/>
      <c r="DG295" s="40"/>
      <c r="DI295" s="40"/>
      <c r="DL295" s="40"/>
      <c r="DO295" s="40"/>
    </row>
    <row r="296" spans="1:119" s="39" customFormat="1">
      <c r="A296" s="36"/>
      <c r="B296" s="36"/>
      <c r="C296" s="36"/>
      <c r="D296" s="48"/>
      <c r="E296" s="36"/>
      <c r="F296" s="36"/>
      <c r="G296" s="36"/>
      <c r="H296" s="36"/>
      <c r="I296" s="36"/>
      <c r="J296" s="36"/>
      <c r="K296" s="37"/>
      <c r="L296" s="36"/>
      <c r="M296" s="36"/>
      <c r="N296" s="37"/>
      <c r="O296" s="36"/>
      <c r="P296" s="36"/>
      <c r="Q296" s="36"/>
      <c r="R296" s="37"/>
      <c r="S296" s="36"/>
      <c r="T296" s="37"/>
      <c r="U296" s="36"/>
      <c r="V296" s="36"/>
      <c r="W296" s="37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  <c r="BC296" s="51"/>
      <c r="BD296" s="51"/>
      <c r="BE296" s="51"/>
      <c r="BF296" s="51"/>
      <c r="BG296" s="51"/>
      <c r="BH296" s="36"/>
      <c r="BI296" s="36"/>
      <c r="BJ296" s="36"/>
      <c r="BK296" s="37"/>
      <c r="BL296" s="36"/>
      <c r="BM296" s="37"/>
      <c r="BN296" s="36"/>
      <c r="BO296" s="36"/>
      <c r="BP296" s="36"/>
      <c r="BQ296" s="37"/>
      <c r="BR296" s="36"/>
      <c r="BS296" s="37"/>
      <c r="BT296" s="36"/>
      <c r="BU296" s="37"/>
      <c r="BV296" s="36"/>
      <c r="BW296" s="36"/>
      <c r="BX296" s="37"/>
      <c r="BY296" s="36"/>
      <c r="BZ296" s="36"/>
      <c r="CA296" s="37"/>
      <c r="CB296" s="51"/>
      <c r="CC296" s="51"/>
      <c r="CD296" s="51"/>
      <c r="CE296" s="51"/>
      <c r="CF296" s="51"/>
      <c r="CG296" s="51"/>
      <c r="CH296" s="51"/>
      <c r="CI296" s="51"/>
      <c r="CJ296" s="51"/>
      <c r="CK296" s="51"/>
      <c r="CL296" s="51"/>
      <c r="CM296" s="51"/>
      <c r="CN296" s="51"/>
      <c r="CO296" s="51"/>
      <c r="CP296" s="51"/>
      <c r="CQ296" s="51"/>
      <c r="CR296" s="51"/>
      <c r="CS296" s="51"/>
      <c r="CT296" s="51"/>
      <c r="CU296" s="51"/>
      <c r="CY296" s="40"/>
      <c r="DA296" s="40"/>
      <c r="DE296" s="40"/>
      <c r="DG296" s="40"/>
      <c r="DI296" s="40"/>
      <c r="DL296" s="40"/>
      <c r="DO296" s="40"/>
    </row>
    <row r="297" spans="1:119" s="39" customFormat="1">
      <c r="A297" s="36"/>
      <c r="B297" s="36"/>
      <c r="C297" s="36"/>
      <c r="D297" s="48"/>
      <c r="E297" s="36"/>
      <c r="F297" s="36"/>
      <c r="G297" s="36"/>
      <c r="H297" s="36"/>
      <c r="I297" s="36"/>
      <c r="J297" s="36"/>
      <c r="K297" s="37"/>
      <c r="L297" s="36"/>
      <c r="M297" s="36"/>
      <c r="N297" s="37"/>
      <c r="O297" s="36"/>
      <c r="P297" s="36"/>
      <c r="Q297" s="36"/>
      <c r="R297" s="37"/>
      <c r="S297" s="36"/>
      <c r="T297" s="37"/>
      <c r="U297" s="36"/>
      <c r="V297" s="36"/>
      <c r="W297" s="37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  <c r="AX297" s="51"/>
      <c r="AY297" s="51"/>
      <c r="AZ297" s="51"/>
      <c r="BA297" s="51"/>
      <c r="BB297" s="51"/>
      <c r="BC297" s="51"/>
      <c r="BD297" s="51"/>
      <c r="BE297" s="51"/>
      <c r="BF297" s="51"/>
      <c r="BG297" s="51"/>
      <c r="BH297" s="36"/>
      <c r="BI297" s="36"/>
      <c r="BJ297" s="36"/>
      <c r="BK297" s="37"/>
      <c r="BL297" s="36"/>
      <c r="BM297" s="37"/>
      <c r="BN297" s="36"/>
      <c r="BO297" s="36"/>
      <c r="BP297" s="36"/>
      <c r="BQ297" s="37"/>
      <c r="BR297" s="36"/>
      <c r="BS297" s="37"/>
      <c r="BT297" s="36"/>
      <c r="BU297" s="37"/>
      <c r="BV297" s="36"/>
      <c r="BW297" s="36"/>
      <c r="BX297" s="37"/>
      <c r="BY297" s="36"/>
      <c r="BZ297" s="36"/>
      <c r="CA297" s="37"/>
      <c r="CB297" s="51"/>
      <c r="CC297" s="51"/>
      <c r="CD297" s="51"/>
      <c r="CE297" s="51"/>
      <c r="CF297" s="51"/>
      <c r="CG297" s="51"/>
      <c r="CH297" s="51"/>
      <c r="CI297" s="51"/>
      <c r="CJ297" s="51"/>
      <c r="CK297" s="51"/>
      <c r="CL297" s="51"/>
      <c r="CM297" s="51"/>
      <c r="CN297" s="51"/>
      <c r="CO297" s="51"/>
      <c r="CP297" s="51"/>
      <c r="CQ297" s="51"/>
      <c r="CR297" s="51"/>
      <c r="CS297" s="51"/>
      <c r="CT297" s="51"/>
      <c r="CU297" s="51"/>
      <c r="CY297" s="40"/>
      <c r="DA297" s="40"/>
      <c r="DE297" s="40"/>
      <c r="DG297" s="40"/>
      <c r="DI297" s="40"/>
      <c r="DL297" s="40"/>
      <c r="DO297" s="40"/>
    </row>
    <row r="298" spans="1:119" s="39" customFormat="1">
      <c r="A298" s="36"/>
      <c r="B298" s="36"/>
      <c r="C298" s="36"/>
      <c r="D298" s="48"/>
      <c r="E298" s="36"/>
      <c r="F298" s="36"/>
      <c r="G298" s="36"/>
      <c r="H298" s="36"/>
      <c r="I298" s="36"/>
      <c r="J298" s="36"/>
      <c r="K298" s="37"/>
      <c r="L298" s="36"/>
      <c r="M298" s="36"/>
      <c r="N298" s="37"/>
      <c r="O298" s="36"/>
      <c r="P298" s="36"/>
      <c r="Q298" s="36"/>
      <c r="R298" s="37"/>
      <c r="S298" s="36"/>
      <c r="T298" s="37"/>
      <c r="U298" s="36"/>
      <c r="V298" s="36"/>
      <c r="W298" s="37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  <c r="AX298" s="51"/>
      <c r="AY298" s="51"/>
      <c r="AZ298" s="51"/>
      <c r="BA298" s="51"/>
      <c r="BB298" s="51"/>
      <c r="BC298" s="51"/>
      <c r="BD298" s="51"/>
      <c r="BE298" s="51"/>
      <c r="BF298" s="51"/>
      <c r="BG298" s="51"/>
      <c r="BH298" s="36"/>
      <c r="BI298" s="36"/>
      <c r="BJ298" s="36"/>
      <c r="BK298" s="37"/>
      <c r="BL298" s="36"/>
      <c r="BM298" s="37"/>
      <c r="BN298" s="36"/>
      <c r="BO298" s="36"/>
      <c r="BP298" s="36"/>
      <c r="BQ298" s="37"/>
      <c r="BR298" s="36"/>
      <c r="BS298" s="37"/>
      <c r="BT298" s="36"/>
      <c r="BU298" s="37"/>
      <c r="BV298" s="36"/>
      <c r="BW298" s="36"/>
      <c r="BX298" s="37"/>
      <c r="BY298" s="36"/>
      <c r="BZ298" s="36"/>
      <c r="CA298" s="37"/>
      <c r="CB298" s="51"/>
      <c r="CC298" s="51"/>
      <c r="CD298" s="51"/>
      <c r="CE298" s="51"/>
      <c r="CF298" s="51"/>
      <c r="CG298" s="51"/>
      <c r="CH298" s="51"/>
      <c r="CI298" s="51"/>
      <c r="CJ298" s="51"/>
      <c r="CK298" s="51"/>
      <c r="CL298" s="51"/>
      <c r="CM298" s="51"/>
      <c r="CN298" s="51"/>
      <c r="CO298" s="51"/>
      <c r="CP298" s="51"/>
      <c r="CQ298" s="51"/>
      <c r="CR298" s="51"/>
      <c r="CS298" s="51"/>
      <c r="CT298" s="51"/>
      <c r="CU298" s="51"/>
      <c r="CY298" s="40"/>
      <c r="DA298" s="40"/>
      <c r="DE298" s="40"/>
      <c r="DG298" s="40"/>
      <c r="DI298" s="40"/>
      <c r="DL298" s="40"/>
      <c r="DO298" s="40"/>
    </row>
    <row r="299" spans="1:119" s="39" customFormat="1">
      <c r="A299" s="36"/>
      <c r="B299" s="36"/>
      <c r="C299" s="36"/>
      <c r="D299" s="48"/>
      <c r="E299" s="36"/>
      <c r="F299" s="36"/>
      <c r="G299" s="36"/>
      <c r="H299" s="36"/>
      <c r="I299" s="36"/>
      <c r="J299" s="36"/>
      <c r="K299" s="37"/>
      <c r="L299" s="36"/>
      <c r="M299" s="36"/>
      <c r="N299" s="37"/>
      <c r="O299" s="36"/>
      <c r="P299" s="36"/>
      <c r="Q299" s="36"/>
      <c r="R299" s="37"/>
      <c r="S299" s="36"/>
      <c r="T299" s="37"/>
      <c r="U299" s="36"/>
      <c r="V299" s="36"/>
      <c r="W299" s="37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  <c r="BC299" s="51"/>
      <c r="BD299" s="51"/>
      <c r="BE299" s="51"/>
      <c r="BF299" s="51"/>
      <c r="BG299" s="51"/>
      <c r="BH299" s="36"/>
      <c r="BI299" s="36"/>
      <c r="BJ299" s="36"/>
      <c r="BK299" s="37"/>
      <c r="BL299" s="36"/>
      <c r="BM299" s="37"/>
      <c r="BN299" s="36"/>
      <c r="BO299" s="36"/>
      <c r="BP299" s="36"/>
      <c r="BQ299" s="37"/>
      <c r="BR299" s="36"/>
      <c r="BS299" s="37"/>
      <c r="BT299" s="36"/>
      <c r="BU299" s="37"/>
      <c r="BV299" s="36"/>
      <c r="BW299" s="36"/>
      <c r="BX299" s="37"/>
      <c r="BY299" s="36"/>
      <c r="BZ299" s="36"/>
      <c r="CA299" s="37"/>
      <c r="CB299" s="51"/>
      <c r="CC299" s="51"/>
      <c r="CD299" s="51"/>
      <c r="CE299" s="51"/>
      <c r="CF299" s="51"/>
      <c r="CG299" s="51"/>
      <c r="CH299" s="51"/>
      <c r="CI299" s="51"/>
      <c r="CJ299" s="51"/>
      <c r="CK299" s="51"/>
      <c r="CL299" s="51"/>
      <c r="CM299" s="51"/>
      <c r="CN299" s="51"/>
      <c r="CO299" s="51"/>
      <c r="CP299" s="51"/>
      <c r="CQ299" s="51"/>
      <c r="CR299" s="51"/>
      <c r="CS299" s="51"/>
      <c r="CT299" s="51"/>
      <c r="CU299" s="51"/>
      <c r="CY299" s="40"/>
      <c r="DA299" s="40"/>
      <c r="DE299" s="40"/>
      <c r="DG299" s="40"/>
      <c r="DI299" s="40"/>
      <c r="DL299" s="40"/>
      <c r="DO299" s="40"/>
    </row>
    <row r="300" spans="1:119" s="39" customFormat="1">
      <c r="A300" s="36"/>
      <c r="B300" s="36"/>
      <c r="C300" s="36"/>
      <c r="D300" s="48"/>
      <c r="E300" s="36"/>
      <c r="F300" s="36"/>
      <c r="G300" s="36"/>
      <c r="H300" s="36"/>
      <c r="I300" s="36"/>
      <c r="J300" s="36"/>
      <c r="K300" s="37"/>
      <c r="L300" s="36"/>
      <c r="M300" s="36"/>
      <c r="N300" s="37"/>
      <c r="O300" s="36"/>
      <c r="P300" s="36"/>
      <c r="Q300" s="36"/>
      <c r="R300" s="37"/>
      <c r="S300" s="36"/>
      <c r="T300" s="37"/>
      <c r="U300" s="36"/>
      <c r="V300" s="36"/>
      <c r="W300" s="37"/>
      <c r="X300" s="51"/>
      <c r="Y300" s="51"/>
      <c r="Z300" s="51"/>
      <c r="AA300" s="51"/>
      <c r="AB300" s="51"/>
      <c r="AC300" s="51"/>
      <c r="AD300" s="51"/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  <c r="AX300" s="51"/>
      <c r="AY300" s="51"/>
      <c r="AZ300" s="51"/>
      <c r="BA300" s="51"/>
      <c r="BB300" s="51"/>
      <c r="BC300" s="51"/>
      <c r="BD300" s="51"/>
      <c r="BE300" s="51"/>
      <c r="BF300" s="51"/>
      <c r="BG300" s="51"/>
      <c r="BH300" s="36"/>
      <c r="BI300" s="36"/>
      <c r="BJ300" s="36"/>
      <c r="BK300" s="37"/>
      <c r="BL300" s="36"/>
      <c r="BM300" s="37"/>
      <c r="BN300" s="36"/>
      <c r="BO300" s="36"/>
      <c r="BP300" s="36"/>
      <c r="BQ300" s="37"/>
      <c r="BR300" s="36"/>
      <c r="BS300" s="37"/>
      <c r="BT300" s="36"/>
      <c r="BU300" s="37"/>
      <c r="BV300" s="36"/>
      <c r="BW300" s="36"/>
      <c r="BX300" s="37"/>
      <c r="BY300" s="36"/>
      <c r="BZ300" s="36"/>
      <c r="CA300" s="37"/>
      <c r="CB300" s="51"/>
      <c r="CC300" s="51"/>
      <c r="CD300" s="51"/>
      <c r="CE300" s="51"/>
      <c r="CF300" s="51"/>
      <c r="CG300" s="51"/>
      <c r="CH300" s="51"/>
      <c r="CI300" s="51"/>
      <c r="CJ300" s="51"/>
      <c r="CK300" s="51"/>
      <c r="CL300" s="51"/>
      <c r="CM300" s="51"/>
      <c r="CN300" s="51"/>
      <c r="CO300" s="51"/>
      <c r="CP300" s="51"/>
      <c r="CQ300" s="51"/>
      <c r="CR300" s="51"/>
      <c r="CS300" s="51"/>
      <c r="CT300" s="51"/>
      <c r="CU300" s="51"/>
      <c r="CY300" s="40"/>
      <c r="DA300" s="40"/>
      <c r="DE300" s="40"/>
      <c r="DG300" s="40"/>
      <c r="DI300" s="40"/>
      <c r="DL300" s="40"/>
      <c r="DO300" s="40"/>
    </row>
    <row r="301" spans="1:119" s="39" customFormat="1">
      <c r="A301" s="36"/>
      <c r="B301" s="36"/>
      <c r="C301" s="36"/>
      <c r="D301" s="48"/>
      <c r="E301" s="36"/>
      <c r="F301" s="36"/>
      <c r="G301" s="36"/>
      <c r="H301" s="36"/>
      <c r="I301" s="36"/>
      <c r="J301" s="36"/>
      <c r="K301" s="37"/>
      <c r="L301" s="36"/>
      <c r="M301" s="36"/>
      <c r="N301" s="37"/>
      <c r="O301" s="36"/>
      <c r="P301" s="36"/>
      <c r="Q301" s="36"/>
      <c r="R301" s="37"/>
      <c r="S301" s="36"/>
      <c r="T301" s="37"/>
      <c r="U301" s="36"/>
      <c r="V301" s="36"/>
      <c r="W301" s="37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  <c r="AX301" s="51"/>
      <c r="AY301" s="51"/>
      <c r="AZ301" s="51"/>
      <c r="BA301" s="51"/>
      <c r="BB301" s="51"/>
      <c r="BC301" s="51"/>
      <c r="BD301" s="51"/>
      <c r="BE301" s="51"/>
      <c r="BF301" s="51"/>
      <c r="BG301" s="51"/>
      <c r="BH301" s="36"/>
      <c r="BI301" s="36"/>
      <c r="BJ301" s="36"/>
      <c r="BK301" s="37"/>
      <c r="BL301" s="36"/>
      <c r="BM301" s="37"/>
      <c r="BN301" s="36"/>
      <c r="BO301" s="36"/>
      <c r="BP301" s="36"/>
      <c r="BQ301" s="37"/>
      <c r="BR301" s="36"/>
      <c r="BS301" s="37"/>
      <c r="BT301" s="36"/>
      <c r="BU301" s="37"/>
      <c r="BV301" s="36"/>
      <c r="BW301" s="36"/>
      <c r="BX301" s="37"/>
      <c r="BY301" s="36"/>
      <c r="BZ301" s="36"/>
      <c r="CA301" s="37"/>
      <c r="CB301" s="51"/>
      <c r="CC301" s="51"/>
      <c r="CD301" s="51"/>
      <c r="CE301" s="51"/>
      <c r="CF301" s="51"/>
      <c r="CG301" s="51"/>
      <c r="CH301" s="51"/>
      <c r="CI301" s="51"/>
      <c r="CJ301" s="51"/>
      <c r="CK301" s="51"/>
      <c r="CL301" s="51"/>
      <c r="CM301" s="51"/>
      <c r="CN301" s="51"/>
      <c r="CO301" s="51"/>
      <c r="CP301" s="51"/>
      <c r="CQ301" s="51"/>
      <c r="CR301" s="51"/>
      <c r="CS301" s="51"/>
      <c r="CT301" s="51"/>
      <c r="CU301" s="51"/>
      <c r="CY301" s="40"/>
      <c r="DA301" s="40"/>
      <c r="DE301" s="40"/>
      <c r="DG301" s="40"/>
      <c r="DI301" s="40"/>
      <c r="DL301" s="40"/>
      <c r="DO301" s="40"/>
    </row>
    <row r="302" spans="1:119" s="39" customFormat="1">
      <c r="A302" s="36"/>
      <c r="B302" s="36"/>
      <c r="C302" s="36"/>
      <c r="D302" s="48"/>
      <c r="E302" s="36"/>
      <c r="F302" s="36"/>
      <c r="G302" s="36"/>
      <c r="H302" s="36"/>
      <c r="I302" s="36"/>
      <c r="J302" s="36"/>
      <c r="K302" s="37"/>
      <c r="L302" s="36"/>
      <c r="M302" s="36"/>
      <c r="N302" s="37"/>
      <c r="O302" s="36"/>
      <c r="P302" s="36"/>
      <c r="Q302" s="36"/>
      <c r="R302" s="37"/>
      <c r="S302" s="36"/>
      <c r="T302" s="37"/>
      <c r="U302" s="36"/>
      <c r="V302" s="36"/>
      <c r="W302" s="37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  <c r="BC302" s="51"/>
      <c r="BD302" s="51"/>
      <c r="BE302" s="51"/>
      <c r="BF302" s="51"/>
      <c r="BG302" s="51"/>
      <c r="BH302" s="36"/>
      <c r="BI302" s="36"/>
      <c r="BJ302" s="36"/>
      <c r="BK302" s="37"/>
      <c r="BL302" s="36"/>
      <c r="BM302" s="37"/>
      <c r="BN302" s="36"/>
      <c r="BO302" s="36"/>
      <c r="BP302" s="36"/>
      <c r="BQ302" s="37"/>
      <c r="BR302" s="36"/>
      <c r="BS302" s="37"/>
      <c r="BT302" s="36"/>
      <c r="BU302" s="37"/>
      <c r="BV302" s="36"/>
      <c r="BW302" s="36"/>
      <c r="BX302" s="37"/>
      <c r="BY302" s="36"/>
      <c r="BZ302" s="36"/>
      <c r="CA302" s="37"/>
      <c r="CB302" s="51"/>
      <c r="CC302" s="51"/>
      <c r="CD302" s="51"/>
      <c r="CE302" s="51"/>
      <c r="CF302" s="51"/>
      <c r="CG302" s="51"/>
      <c r="CH302" s="51"/>
      <c r="CI302" s="51"/>
      <c r="CJ302" s="51"/>
      <c r="CK302" s="51"/>
      <c r="CL302" s="51"/>
      <c r="CM302" s="51"/>
      <c r="CN302" s="51"/>
      <c r="CO302" s="51"/>
      <c r="CP302" s="51"/>
      <c r="CQ302" s="51"/>
      <c r="CR302" s="51"/>
      <c r="CS302" s="51"/>
      <c r="CT302" s="51"/>
      <c r="CU302" s="51"/>
      <c r="CY302" s="40"/>
      <c r="DA302" s="40"/>
      <c r="DE302" s="40"/>
      <c r="DG302" s="40"/>
      <c r="DI302" s="40"/>
      <c r="DL302" s="40"/>
      <c r="DO302" s="40"/>
    </row>
    <row r="303" spans="1:119" s="39" customFormat="1">
      <c r="A303" s="36"/>
      <c r="B303" s="36"/>
      <c r="C303" s="36"/>
      <c r="D303" s="48"/>
      <c r="E303" s="36"/>
      <c r="F303" s="36"/>
      <c r="G303" s="36"/>
      <c r="H303" s="36"/>
      <c r="I303" s="36"/>
      <c r="J303" s="36"/>
      <c r="K303" s="37"/>
      <c r="L303" s="36"/>
      <c r="M303" s="36"/>
      <c r="N303" s="37"/>
      <c r="O303" s="36"/>
      <c r="P303" s="36"/>
      <c r="Q303" s="36"/>
      <c r="R303" s="37"/>
      <c r="S303" s="36"/>
      <c r="T303" s="37"/>
      <c r="U303" s="36"/>
      <c r="V303" s="36"/>
      <c r="W303" s="37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  <c r="AX303" s="51"/>
      <c r="AY303" s="51"/>
      <c r="AZ303" s="51"/>
      <c r="BA303" s="51"/>
      <c r="BB303" s="51"/>
      <c r="BC303" s="51"/>
      <c r="BD303" s="51"/>
      <c r="BE303" s="51"/>
      <c r="BF303" s="51"/>
      <c r="BG303" s="51"/>
      <c r="BH303" s="36"/>
      <c r="BI303" s="36"/>
      <c r="BJ303" s="36"/>
      <c r="BK303" s="37"/>
      <c r="BL303" s="36"/>
      <c r="BM303" s="37"/>
      <c r="BN303" s="36"/>
      <c r="BO303" s="36"/>
      <c r="BP303" s="36"/>
      <c r="BQ303" s="37"/>
      <c r="BR303" s="36"/>
      <c r="BS303" s="37"/>
      <c r="BT303" s="36"/>
      <c r="BU303" s="37"/>
      <c r="BV303" s="36"/>
      <c r="BW303" s="36"/>
      <c r="BX303" s="37"/>
      <c r="BY303" s="36"/>
      <c r="BZ303" s="36"/>
      <c r="CA303" s="37"/>
      <c r="CB303" s="51"/>
      <c r="CC303" s="51"/>
      <c r="CD303" s="51"/>
      <c r="CE303" s="51"/>
      <c r="CF303" s="51"/>
      <c r="CG303" s="51"/>
      <c r="CH303" s="51"/>
      <c r="CI303" s="51"/>
      <c r="CJ303" s="51"/>
      <c r="CK303" s="51"/>
      <c r="CL303" s="51"/>
      <c r="CM303" s="51"/>
      <c r="CN303" s="51"/>
      <c r="CO303" s="51"/>
      <c r="CP303" s="51"/>
      <c r="CQ303" s="51"/>
      <c r="CR303" s="51"/>
      <c r="CS303" s="51"/>
      <c r="CT303" s="51"/>
      <c r="CU303" s="51"/>
      <c r="CY303" s="40"/>
      <c r="DA303" s="40"/>
      <c r="DE303" s="40"/>
      <c r="DG303" s="40"/>
      <c r="DI303" s="40"/>
      <c r="DL303" s="40"/>
      <c r="DO303" s="40"/>
    </row>
    <row r="304" spans="1:119" s="39" customFormat="1">
      <c r="A304" s="36"/>
      <c r="B304" s="36"/>
      <c r="C304" s="36"/>
      <c r="D304" s="48"/>
      <c r="E304" s="36"/>
      <c r="F304" s="36"/>
      <c r="G304" s="36"/>
      <c r="H304" s="36"/>
      <c r="I304" s="36"/>
      <c r="J304" s="36"/>
      <c r="K304" s="37"/>
      <c r="L304" s="36"/>
      <c r="M304" s="36"/>
      <c r="N304" s="37"/>
      <c r="O304" s="36"/>
      <c r="P304" s="36"/>
      <c r="Q304" s="36"/>
      <c r="R304" s="37"/>
      <c r="S304" s="36"/>
      <c r="T304" s="37"/>
      <c r="U304" s="36"/>
      <c r="V304" s="36"/>
      <c r="W304" s="37"/>
      <c r="X304" s="51"/>
      <c r="Y304" s="51"/>
      <c r="Z304" s="51"/>
      <c r="AA304" s="51"/>
      <c r="AB304" s="51"/>
      <c r="AC304" s="51"/>
      <c r="AD304" s="51"/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  <c r="AX304" s="51"/>
      <c r="AY304" s="51"/>
      <c r="AZ304" s="51"/>
      <c r="BA304" s="51"/>
      <c r="BB304" s="51"/>
      <c r="BC304" s="51"/>
      <c r="BD304" s="51"/>
      <c r="BE304" s="51"/>
      <c r="BF304" s="51"/>
      <c r="BG304" s="51"/>
      <c r="BH304" s="36"/>
      <c r="BI304" s="36"/>
      <c r="BJ304" s="36"/>
      <c r="BK304" s="37"/>
      <c r="BL304" s="36"/>
      <c r="BM304" s="37"/>
      <c r="BN304" s="36"/>
      <c r="BO304" s="36"/>
      <c r="BP304" s="36"/>
      <c r="BQ304" s="37"/>
      <c r="BR304" s="36"/>
      <c r="BS304" s="37"/>
      <c r="BT304" s="36"/>
      <c r="BU304" s="37"/>
      <c r="BV304" s="36"/>
      <c r="BW304" s="36"/>
      <c r="BX304" s="37"/>
      <c r="BY304" s="36"/>
      <c r="BZ304" s="36"/>
      <c r="CA304" s="37"/>
      <c r="CB304" s="51"/>
      <c r="CC304" s="51"/>
      <c r="CD304" s="51"/>
      <c r="CE304" s="51"/>
      <c r="CF304" s="51"/>
      <c r="CG304" s="51"/>
      <c r="CH304" s="51"/>
      <c r="CI304" s="51"/>
      <c r="CJ304" s="51"/>
      <c r="CK304" s="51"/>
      <c r="CL304" s="51"/>
      <c r="CM304" s="51"/>
      <c r="CN304" s="51"/>
      <c r="CO304" s="51"/>
      <c r="CP304" s="51"/>
      <c r="CQ304" s="51"/>
      <c r="CR304" s="51"/>
      <c r="CS304" s="51"/>
      <c r="CT304" s="51"/>
      <c r="CU304" s="51"/>
      <c r="CY304" s="40"/>
      <c r="DA304" s="40"/>
      <c r="DE304" s="40"/>
      <c r="DG304" s="40"/>
      <c r="DI304" s="40"/>
      <c r="DL304" s="40"/>
      <c r="DO304" s="40"/>
    </row>
    <row r="305" spans="1:119" s="39" customFormat="1">
      <c r="A305" s="36"/>
      <c r="B305" s="36"/>
      <c r="C305" s="36"/>
      <c r="D305" s="48"/>
      <c r="E305" s="36"/>
      <c r="F305" s="36"/>
      <c r="G305" s="36"/>
      <c r="H305" s="36"/>
      <c r="I305" s="36"/>
      <c r="J305" s="36"/>
      <c r="K305" s="37"/>
      <c r="L305" s="36"/>
      <c r="M305" s="36"/>
      <c r="N305" s="37"/>
      <c r="O305" s="36"/>
      <c r="P305" s="36"/>
      <c r="Q305" s="36"/>
      <c r="R305" s="37"/>
      <c r="S305" s="36"/>
      <c r="T305" s="37"/>
      <c r="U305" s="36"/>
      <c r="V305" s="36"/>
      <c r="W305" s="37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  <c r="BC305" s="51"/>
      <c r="BD305" s="51"/>
      <c r="BE305" s="51"/>
      <c r="BF305" s="51"/>
      <c r="BG305" s="51"/>
      <c r="BH305" s="36"/>
      <c r="BI305" s="36"/>
      <c r="BJ305" s="36"/>
      <c r="BK305" s="37"/>
      <c r="BL305" s="36"/>
      <c r="BM305" s="37"/>
      <c r="BN305" s="36"/>
      <c r="BO305" s="36"/>
      <c r="BP305" s="36"/>
      <c r="BQ305" s="37"/>
      <c r="BR305" s="36"/>
      <c r="BS305" s="37"/>
      <c r="BT305" s="36"/>
      <c r="BU305" s="37"/>
      <c r="BV305" s="36"/>
      <c r="BW305" s="36"/>
      <c r="BX305" s="37"/>
      <c r="BY305" s="36"/>
      <c r="BZ305" s="36"/>
      <c r="CA305" s="37"/>
      <c r="CB305" s="51"/>
      <c r="CC305" s="51"/>
      <c r="CD305" s="51"/>
      <c r="CE305" s="51"/>
      <c r="CF305" s="51"/>
      <c r="CG305" s="51"/>
      <c r="CH305" s="51"/>
      <c r="CI305" s="51"/>
      <c r="CJ305" s="51"/>
      <c r="CK305" s="51"/>
      <c r="CL305" s="51"/>
      <c r="CM305" s="51"/>
      <c r="CN305" s="51"/>
      <c r="CO305" s="51"/>
      <c r="CP305" s="51"/>
      <c r="CQ305" s="51"/>
      <c r="CR305" s="51"/>
      <c r="CS305" s="51"/>
      <c r="CT305" s="51"/>
      <c r="CU305" s="51"/>
      <c r="CY305" s="40"/>
      <c r="DA305" s="40"/>
      <c r="DE305" s="40"/>
      <c r="DG305" s="40"/>
      <c r="DI305" s="40"/>
      <c r="DL305" s="40"/>
      <c r="DO305" s="40"/>
    </row>
    <row r="306" spans="1:119" s="39" customFormat="1">
      <c r="A306" s="36"/>
      <c r="B306" s="36"/>
      <c r="C306" s="36"/>
      <c r="D306" s="48"/>
      <c r="E306" s="36"/>
      <c r="F306" s="36"/>
      <c r="G306" s="36"/>
      <c r="H306" s="36"/>
      <c r="I306" s="36"/>
      <c r="J306" s="36"/>
      <c r="K306" s="37"/>
      <c r="L306" s="36"/>
      <c r="M306" s="36"/>
      <c r="N306" s="37"/>
      <c r="O306" s="36"/>
      <c r="P306" s="36"/>
      <c r="Q306" s="36"/>
      <c r="R306" s="37"/>
      <c r="S306" s="36"/>
      <c r="T306" s="37"/>
      <c r="U306" s="36"/>
      <c r="V306" s="36"/>
      <c r="W306" s="37"/>
      <c r="X306" s="51"/>
      <c r="Y306" s="51"/>
      <c r="Z306" s="51"/>
      <c r="AA306" s="51"/>
      <c r="AB306" s="51"/>
      <c r="AC306" s="51"/>
      <c r="AD306" s="51"/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  <c r="AX306" s="51"/>
      <c r="AY306" s="51"/>
      <c r="AZ306" s="51"/>
      <c r="BA306" s="51"/>
      <c r="BB306" s="51"/>
      <c r="BC306" s="51"/>
      <c r="BD306" s="51"/>
      <c r="BE306" s="51"/>
      <c r="BF306" s="51"/>
      <c r="BG306" s="51"/>
      <c r="BH306" s="36"/>
      <c r="BI306" s="36"/>
      <c r="BJ306" s="36"/>
      <c r="BK306" s="37"/>
      <c r="BL306" s="36"/>
      <c r="BM306" s="37"/>
      <c r="BN306" s="36"/>
      <c r="BO306" s="36"/>
      <c r="BP306" s="36"/>
      <c r="BQ306" s="37"/>
      <c r="BR306" s="36"/>
      <c r="BS306" s="37"/>
      <c r="BT306" s="36"/>
      <c r="BU306" s="37"/>
      <c r="BV306" s="36"/>
      <c r="BW306" s="36"/>
      <c r="BX306" s="37"/>
      <c r="BY306" s="36"/>
      <c r="BZ306" s="36"/>
      <c r="CA306" s="37"/>
      <c r="CB306" s="51"/>
      <c r="CC306" s="51"/>
      <c r="CD306" s="51"/>
      <c r="CE306" s="51"/>
      <c r="CF306" s="51"/>
      <c r="CG306" s="51"/>
      <c r="CH306" s="51"/>
      <c r="CI306" s="51"/>
      <c r="CJ306" s="51"/>
      <c r="CK306" s="51"/>
      <c r="CL306" s="51"/>
      <c r="CM306" s="51"/>
      <c r="CN306" s="51"/>
      <c r="CO306" s="51"/>
      <c r="CP306" s="51"/>
      <c r="CQ306" s="51"/>
      <c r="CR306" s="51"/>
      <c r="CS306" s="51"/>
      <c r="CT306" s="51"/>
      <c r="CU306" s="51"/>
      <c r="CY306" s="40"/>
      <c r="DA306" s="40"/>
      <c r="DE306" s="40"/>
      <c r="DG306" s="40"/>
      <c r="DI306" s="40"/>
      <c r="DL306" s="40"/>
      <c r="DO306" s="40"/>
    </row>
    <row r="307" spans="1:119" s="39" customFormat="1">
      <c r="A307" s="36"/>
      <c r="B307" s="36"/>
      <c r="C307" s="36"/>
      <c r="D307" s="48"/>
      <c r="E307" s="36"/>
      <c r="F307" s="36"/>
      <c r="G307" s="36"/>
      <c r="H307" s="36"/>
      <c r="I307" s="36"/>
      <c r="J307" s="36"/>
      <c r="K307" s="37"/>
      <c r="L307" s="36"/>
      <c r="M307" s="36"/>
      <c r="N307" s="37"/>
      <c r="O307" s="36"/>
      <c r="P307" s="36"/>
      <c r="Q307" s="36"/>
      <c r="R307" s="37"/>
      <c r="S307" s="36"/>
      <c r="T307" s="37"/>
      <c r="U307" s="36"/>
      <c r="V307" s="36"/>
      <c r="W307" s="37"/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  <c r="AX307" s="51"/>
      <c r="AY307" s="51"/>
      <c r="AZ307" s="51"/>
      <c r="BA307" s="51"/>
      <c r="BB307" s="51"/>
      <c r="BC307" s="51"/>
      <c r="BD307" s="51"/>
      <c r="BE307" s="51"/>
      <c r="BF307" s="51"/>
      <c r="BG307" s="51"/>
      <c r="BH307" s="36"/>
      <c r="BI307" s="36"/>
      <c r="BJ307" s="36"/>
      <c r="BK307" s="37"/>
      <c r="BL307" s="36"/>
      <c r="BM307" s="37"/>
      <c r="BN307" s="36"/>
      <c r="BO307" s="36"/>
      <c r="BP307" s="36"/>
      <c r="BQ307" s="37"/>
      <c r="BR307" s="36"/>
      <c r="BS307" s="37"/>
      <c r="BT307" s="36"/>
      <c r="BU307" s="37"/>
      <c r="BV307" s="36"/>
      <c r="BW307" s="36"/>
      <c r="BX307" s="37"/>
      <c r="BY307" s="36"/>
      <c r="BZ307" s="36"/>
      <c r="CA307" s="37"/>
      <c r="CB307" s="51"/>
      <c r="CC307" s="51"/>
      <c r="CD307" s="51"/>
      <c r="CE307" s="51"/>
      <c r="CF307" s="51"/>
      <c r="CG307" s="51"/>
      <c r="CH307" s="51"/>
      <c r="CI307" s="51"/>
      <c r="CJ307" s="51"/>
      <c r="CK307" s="51"/>
      <c r="CL307" s="51"/>
      <c r="CM307" s="51"/>
      <c r="CN307" s="51"/>
      <c r="CO307" s="51"/>
      <c r="CP307" s="51"/>
      <c r="CQ307" s="51"/>
      <c r="CR307" s="51"/>
      <c r="CS307" s="51"/>
      <c r="CT307" s="51"/>
      <c r="CU307" s="51"/>
      <c r="CY307" s="40"/>
      <c r="DA307" s="40"/>
      <c r="DE307" s="40"/>
      <c r="DG307" s="40"/>
      <c r="DI307" s="40"/>
      <c r="DL307" s="40"/>
      <c r="DO307" s="40"/>
    </row>
    <row r="308" spans="1:119" s="39" customFormat="1">
      <c r="A308" s="36"/>
      <c r="B308" s="36"/>
      <c r="C308" s="36"/>
      <c r="D308" s="48"/>
      <c r="E308" s="36"/>
      <c r="F308" s="36"/>
      <c r="G308" s="36"/>
      <c r="H308" s="36"/>
      <c r="I308" s="36"/>
      <c r="J308" s="36"/>
      <c r="K308" s="37"/>
      <c r="L308" s="36"/>
      <c r="M308" s="36"/>
      <c r="N308" s="37"/>
      <c r="O308" s="36"/>
      <c r="P308" s="36"/>
      <c r="Q308" s="36"/>
      <c r="R308" s="37"/>
      <c r="S308" s="36"/>
      <c r="T308" s="37"/>
      <c r="U308" s="36"/>
      <c r="V308" s="36"/>
      <c r="W308" s="37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  <c r="BC308" s="51"/>
      <c r="BD308" s="51"/>
      <c r="BE308" s="51"/>
      <c r="BF308" s="51"/>
      <c r="BG308" s="51"/>
      <c r="BH308" s="36"/>
      <c r="BI308" s="36"/>
      <c r="BJ308" s="36"/>
      <c r="BK308" s="37"/>
      <c r="BL308" s="36"/>
      <c r="BM308" s="37"/>
      <c r="BN308" s="36"/>
      <c r="BO308" s="36"/>
      <c r="BP308" s="36"/>
      <c r="BQ308" s="37"/>
      <c r="BR308" s="36"/>
      <c r="BS308" s="37"/>
      <c r="BT308" s="36"/>
      <c r="BU308" s="37"/>
      <c r="BV308" s="36"/>
      <c r="BW308" s="36"/>
      <c r="BX308" s="37"/>
      <c r="BY308" s="36"/>
      <c r="BZ308" s="36"/>
      <c r="CA308" s="37"/>
      <c r="CB308" s="51"/>
      <c r="CC308" s="51"/>
      <c r="CD308" s="51"/>
      <c r="CE308" s="51"/>
      <c r="CF308" s="51"/>
      <c r="CG308" s="51"/>
      <c r="CH308" s="51"/>
      <c r="CI308" s="51"/>
      <c r="CJ308" s="51"/>
      <c r="CK308" s="51"/>
      <c r="CL308" s="51"/>
      <c r="CM308" s="51"/>
      <c r="CN308" s="51"/>
      <c r="CO308" s="51"/>
      <c r="CP308" s="51"/>
      <c r="CQ308" s="51"/>
      <c r="CR308" s="51"/>
      <c r="CS308" s="51"/>
      <c r="CT308" s="51"/>
      <c r="CU308" s="51"/>
      <c r="CY308" s="40"/>
      <c r="DA308" s="40"/>
      <c r="DE308" s="40"/>
      <c r="DG308" s="40"/>
      <c r="DI308" s="40"/>
      <c r="DL308" s="40"/>
      <c r="DO308" s="40"/>
    </row>
    <row r="309" spans="1:119" s="39" customFormat="1">
      <c r="A309" s="36"/>
      <c r="B309" s="36"/>
      <c r="C309" s="36"/>
      <c r="D309" s="48"/>
      <c r="E309" s="36"/>
      <c r="F309" s="36"/>
      <c r="G309" s="36"/>
      <c r="H309" s="36"/>
      <c r="I309" s="36"/>
      <c r="J309" s="36"/>
      <c r="K309" s="37"/>
      <c r="L309" s="36"/>
      <c r="M309" s="36"/>
      <c r="N309" s="37"/>
      <c r="O309" s="36"/>
      <c r="P309" s="36"/>
      <c r="Q309" s="36"/>
      <c r="R309" s="37"/>
      <c r="S309" s="36"/>
      <c r="T309" s="37"/>
      <c r="U309" s="36"/>
      <c r="V309" s="36"/>
      <c r="W309" s="37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  <c r="AX309" s="51"/>
      <c r="AY309" s="51"/>
      <c r="AZ309" s="51"/>
      <c r="BA309" s="51"/>
      <c r="BB309" s="51"/>
      <c r="BC309" s="51"/>
      <c r="BD309" s="51"/>
      <c r="BE309" s="51"/>
      <c r="BF309" s="51"/>
      <c r="BG309" s="51"/>
      <c r="BH309" s="36"/>
      <c r="BI309" s="36"/>
      <c r="BJ309" s="36"/>
      <c r="BK309" s="37"/>
      <c r="BL309" s="36"/>
      <c r="BM309" s="37"/>
      <c r="BN309" s="36"/>
      <c r="BO309" s="36"/>
      <c r="BP309" s="36"/>
      <c r="BQ309" s="37"/>
      <c r="BR309" s="36"/>
      <c r="BS309" s="37"/>
      <c r="BT309" s="36"/>
      <c r="BU309" s="37"/>
      <c r="BV309" s="36"/>
      <c r="BW309" s="36"/>
      <c r="BX309" s="37"/>
      <c r="BY309" s="36"/>
      <c r="BZ309" s="36"/>
      <c r="CA309" s="37"/>
      <c r="CB309" s="51"/>
      <c r="CC309" s="51"/>
      <c r="CD309" s="51"/>
      <c r="CE309" s="51"/>
      <c r="CF309" s="51"/>
      <c r="CG309" s="51"/>
      <c r="CH309" s="51"/>
      <c r="CI309" s="51"/>
      <c r="CJ309" s="51"/>
      <c r="CK309" s="51"/>
      <c r="CL309" s="51"/>
      <c r="CM309" s="51"/>
      <c r="CN309" s="51"/>
      <c r="CO309" s="51"/>
      <c r="CP309" s="51"/>
      <c r="CQ309" s="51"/>
      <c r="CR309" s="51"/>
      <c r="CS309" s="51"/>
      <c r="CT309" s="51"/>
      <c r="CU309" s="51"/>
      <c r="CY309" s="40"/>
      <c r="DA309" s="40"/>
      <c r="DE309" s="40"/>
      <c r="DG309" s="40"/>
      <c r="DI309" s="40"/>
      <c r="DL309" s="40"/>
      <c r="DO309" s="40"/>
    </row>
    <row r="310" spans="1:119" s="39" customFormat="1">
      <c r="A310" s="36"/>
      <c r="B310" s="36"/>
      <c r="C310" s="36"/>
      <c r="D310" s="48"/>
      <c r="E310" s="36"/>
      <c r="F310" s="36"/>
      <c r="G310" s="36"/>
      <c r="H310" s="36"/>
      <c r="I310" s="36"/>
      <c r="J310" s="36"/>
      <c r="K310" s="37"/>
      <c r="L310" s="36"/>
      <c r="M310" s="36"/>
      <c r="N310" s="37"/>
      <c r="O310" s="36"/>
      <c r="P310" s="36"/>
      <c r="Q310" s="36"/>
      <c r="R310" s="37"/>
      <c r="S310" s="36"/>
      <c r="T310" s="37"/>
      <c r="U310" s="36"/>
      <c r="V310" s="36"/>
      <c r="W310" s="37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  <c r="AX310" s="51"/>
      <c r="AY310" s="51"/>
      <c r="AZ310" s="51"/>
      <c r="BA310" s="51"/>
      <c r="BB310" s="51"/>
      <c r="BC310" s="51"/>
      <c r="BD310" s="51"/>
      <c r="BE310" s="51"/>
      <c r="BF310" s="51"/>
      <c r="BG310" s="51"/>
      <c r="BH310" s="36"/>
      <c r="BI310" s="36"/>
      <c r="BJ310" s="36"/>
      <c r="BK310" s="37"/>
      <c r="BL310" s="36"/>
      <c r="BM310" s="37"/>
      <c r="BN310" s="36"/>
      <c r="BO310" s="36"/>
      <c r="BP310" s="36"/>
      <c r="BQ310" s="37"/>
      <c r="BR310" s="36"/>
      <c r="BS310" s="37"/>
      <c r="BT310" s="36"/>
      <c r="BU310" s="37"/>
      <c r="BV310" s="36"/>
      <c r="BW310" s="36"/>
      <c r="BX310" s="37"/>
      <c r="BY310" s="36"/>
      <c r="BZ310" s="36"/>
      <c r="CA310" s="37"/>
      <c r="CB310" s="51"/>
      <c r="CC310" s="51"/>
      <c r="CD310" s="51"/>
      <c r="CE310" s="51"/>
      <c r="CF310" s="51"/>
      <c r="CG310" s="51"/>
      <c r="CH310" s="51"/>
      <c r="CI310" s="51"/>
      <c r="CJ310" s="51"/>
      <c r="CK310" s="51"/>
      <c r="CL310" s="51"/>
      <c r="CM310" s="51"/>
      <c r="CN310" s="51"/>
      <c r="CO310" s="51"/>
      <c r="CP310" s="51"/>
      <c r="CQ310" s="51"/>
      <c r="CR310" s="51"/>
      <c r="CS310" s="51"/>
      <c r="CT310" s="51"/>
      <c r="CU310" s="51"/>
      <c r="CY310" s="40"/>
      <c r="DA310" s="40"/>
      <c r="DE310" s="40"/>
      <c r="DG310" s="40"/>
      <c r="DI310" s="40"/>
      <c r="DL310" s="40"/>
      <c r="DO310" s="40"/>
    </row>
    <row r="311" spans="1:119" s="39" customFormat="1">
      <c r="A311" s="36"/>
      <c r="B311" s="36"/>
      <c r="C311" s="36"/>
      <c r="D311" s="48"/>
      <c r="E311" s="36"/>
      <c r="F311" s="36"/>
      <c r="G311" s="36"/>
      <c r="H311" s="36"/>
      <c r="I311" s="36"/>
      <c r="J311" s="36"/>
      <c r="K311" s="37"/>
      <c r="L311" s="36"/>
      <c r="M311" s="36"/>
      <c r="N311" s="37"/>
      <c r="O311" s="36"/>
      <c r="P311" s="36"/>
      <c r="Q311" s="36"/>
      <c r="R311" s="37"/>
      <c r="S311" s="36"/>
      <c r="T311" s="37"/>
      <c r="U311" s="36"/>
      <c r="V311" s="36"/>
      <c r="W311" s="37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  <c r="AX311" s="51"/>
      <c r="AY311" s="51"/>
      <c r="AZ311" s="51"/>
      <c r="BA311" s="51"/>
      <c r="BB311" s="51"/>
      <c r="BC311" s="51"/>
      <c r="BD311" s="51"/>
      <c r="BE311" s="51"/>
      <c r="BF311" s="51"/>
      <c r="BG311" s="51"/>
      <c r="BH311" s="36"/>
      <c r="BI311" s="36"/>
      <c r="BJ311" s="36"/>
      <c r="BK311" s="37"/>
      <c r="BL311" s="36"/>
      <c r="BM311" s="37"/>
      <c r="BN311" s="36"/>
      <c r="BO311" s="36"/>
      <c r="BP311" s="36"/>
      <c r="BQ311" s="37"/>
      <c r="BR311" s="36"/>
      <c r="BS311" s="37"/>
      <c r="BT311" s="36"/>
      <c r="BU311" s="37"/>
      <c r="BV311" s="36"/>
      <c r="BW311" s="36"/>
      <c r="BX311" s="37"/>
      <c r="BY311" s="36"/>
      <c r="BZ311" s="36"/>
      <c r="CA311" s="37"/>
      <c r="CB311" s="51"/>
      <c r="CC311" s="51"/>
      <c r="CD311" s="51"/>
      <c r="CE311" s="51"/>
      <c r="CF311" s="51"/>
      <c r="CG311" s="51"/>
      <c r="CH311" s="51"/>
      <c r="CI311" s="51"/>
      <c r="CJ311" s="51"/>
      <c r="CK311" s="51"/>
      <c r="CL311" s="51"/>
      <c r="CM311" s="51"/>
      <c r="CN311" s="51"/>
      <c r="CO311" s="51"/>
      <c r="CP311" s="51"/>
      <c r="CQ311" s="51"/>
      <c r="CR311" s="51"/>
      <c r="CS311" s="51"/>
      <c r="CT311" s="51"/>
      <c r="CU311" s="51"/>
      <c r="CY311" s="40"/>
      <c r="DA311" s="40"/>
      <c r="DE311" s="40"/>
      <c r="DG311" s="40"/>
      <c r="DI311" s="40"/>
      <c r="DL311" s="40"/>
      <c r="DO311" s="40"/>
    </row>
    <row r="312" spans="1:119" s="39" customFormat="1">
      <c r="A312" s="36"/>
      <c r="B312" s="36"/>
      <c r="C312" s="36"/>
      <c r="D312" s="48"/>
      <c r="E312" s="36"/>
      <c r="F312" s="36"/>
      <c r="G312" s="36"/>
      <c r="H312" s="36"/>
      <c r="I312" s="36"/>
      <c r="J312" s="36"/>
      <c r="K312" s="37"/>
      <c r="L312" s="36"/>
      <c r="M312" s="36"/>
      <c r="N312" s="37"/>
      <c r="O312" s="36"/>
      <c r="P312" s="36"/>
      <c r="Q312" s="36"/>
      <c r="R312" s="37"/>
      <c r="S312" s="36"/>
      <c r="T312" s="37"/>
      <c r="U312" s="36"/>
      <c r="V312" s="36"/>
      <c r="W312" s="37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  <c r="AX312" s="51"/>
      <c r="AY312" s="51"/>
      <c r="AZ312" s="51"/>
      <c r="BA312" s="51"/>
      <c r="BB312" s="51"/>
      <c r="BC312" s="51"/>
      <c r="BD312" s="51"/>
      <c r="BE312" s="51"/>
      <c r="BF312" s="51"/>
      <c r="BG312" s="51"/>
      <c r="BH312" s="36"/>
      <c r="BI312" s="36"/>
      <c r="BJ312" s="36"/>
      <c r="BK312" s="37"/>
      <c r="BL312" s="36"/>
      <c r="BM312" s="37"/>
      <c r="BN312" s="36"/>
      <c r="BO312" s="36"/>
      <c r="BP312" s="36"/>
      <c r="BQ312" s="37"/>
      <c r="BR312" s="36"/>
      <c r="BS312" s="37"/>
      <c r="BT312" s="36"/>
      <c r="BU312" s="37"/>
      <c r="BV312" s="36"/>
      <c r="BW312" s="36"/>
      <c r="BX312" s="37"/>
      <c r="BY312" s="36"/>
      <c r="BZ312" s="36"/>
      <c r="CA312" s="37"/>
      <c r="CB312" s="51"/>
      <c r="CC312" s="51"/>
      <c r="CD312" s="51"/>
      <c r="CE312" s="51"/>
      <c r="CF312" s="51"/>
      <c r="CG312" s="51"/>
      <c r="CH312" s="51"/>
      <c r="CI312" s="51"/>
      <c r="CJ312" s="51"/>
      <c r="CK312" s="51"/>
      <c r="CL312" s="51"/>
      <c r="CM312" s="51"/>
      <c r="CN312" s="51"/>
      <c r="CO312" s="51"/>
      <c r="CP312" s="51"/>
      <c r="CQ312" s="51"/>
      <c r="CR312" s="51"/>
      <c r="CS312" s="51"/>
      <c r="CT312" s="51"/>
      <c r="CU312" s="51"/>
      <c r="CY312" s="40"/>
      <c r="DA312" s="40"/>
      <c r="DE312" s="40"/>
      <c r="DG312" s="40"/>
      <c r="DI312" s="40"/>
      <c r="DL312" s="40"/>
      <c r="DO312" s="40"/>
    </row>
    <row r="313" spans="1:119" s="39" customFormat="1">
      <c r="A313" s="36"/>
      <c r="B313" s="36"/>
      <c r="C313" s="36"/>
      <c r="D313" s="48"/>
      <c r="E313" s="36"/>
      <c r="F313" s="36"/>
      <c r="G313" s="36"/>
      <c r="H313" s="36"/>
      <c r="I313" s="36"/>
      <c r="J313" s="36"/>
      <c r="K313" s="37"/>
      <c r="L313" s="36"/>
      <c r="M313" s="36"/>
      <c r="N313" s="37"/>
      <c r="O313" s="36"/>
      <c r="P313" s="36"/>
      <c r="Q313" s="36"/>
      <c r="R313" s="37"/>
      <c r="S313" s="36"/>
      <c r="T313" s="37"/>
      <c r="U313" s="36"/>
      <c r="V313" s="36"/>
      <c r="W313" s="37"/>
      <c r="X313" s="51"/>
      <c r="Y313" s="51"/>
      <c r="Z313" s="51"/>
      <c r="AA313" s="51"/>
      <c r="AB313" s="51"/>
      <c r="AC313" s="51"/>
      <c r="AD313" s="51"/>
      <c r="AE313" s="51"/>
      <c r="AF313" s="51"/>
      <c r="AG313" s="51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  <c r="AX313" s="51"/>
      <c r="AY313" s="51"/>
      <c r="AZ313" s="51"/>
      <c r="BA313" s="51"/>
      <c r="BB313" s="51"/>
      <c r="BC313" s="51"/>
      <c r="BD313" s="51"/>
      <c r="BE313" s="51"/>
      <c r="BF313" s="51"/>
      <c r="BG313" s="51"/>
      <c r="BH313" s="36"/>
      <c r="BI313" s="36"/>
      <c r="BJ313" s="36"/>
      <c r="BK313" s="37"/>
      <c r="BL313" s="36"/>
      <c r="BM313" s="37"/>
      <c r="BN313" s="36"/>
      <c r="BO313" s="36"/>
      <c r="BP313" s="36"/>
      <c r="BQ313" s="37"/>
      <c r="BR313" s="36"/>
      <c r="BS313" s="37"/>
      <c r="BT313" s="36"/>
      <c r="BU313" s="37"/>
      <c r="BV313" s="36"/>
      <c r="BW313" s="36"/>
      <c r="BX313" s="37"/>
      <c r="BY313" s="36"/>
      <c r="BZ313" s="36"/>
      <c r="CA313" s="37"/>
      <c r="CB313" s="51"/>
      <c r="CC313" s="51"/>
      <c r="CD313" s="51"/>
      <c r="CE313" s="51"/>
      <c r="CF313" s="51"/>
      <c r="CG313" s="51"/>
      <c r="CH313" s="51"/>
      <c r="CI313" s="51"/>
      <c r="CJ313" s="51"/>
      <c r="CK313" s="51"/>
      <c r="CL313" s="51"/>
      <c r="CM313" s="51"/>
      <c r="CN313" s="51"/>
      <c r="CO313" s="51"/>
      <c r="CP313" s="51"/>
      <c r="CQ313" s="51"/>
      <c r="CR313" s="51"/>
      <c r="CS313" s="51"/>
      <c r="CT313" s="51"/>
      <c r="CU313" s="51"/>
      <c r="CY313" s="40"/>
      <c r="DA313" s="40"/>
      <c r="DE313" s="40"/>
      <c r="DG313" s="40"/>
      <c r="DI313" s="40"/>
      <c r="DL313" s="40"/>
      <c r="DO313" s="40"/>
    </row>
    <row r="314" spans="1:119" s="39" customFormat="1">
      <c r="A314" s="36"/>
      <c r="B314" s="36"/>
      <c r="C314" s="36"/>
      <c r="D314" s="48"/>
      <c r="E314" s="36"/>
      <c r="F314" s="36"/>
      <c r="G314" s="36"/>
      <c r="H314" s="36"/>
      <c r="I314" s="36"/>
      <c r="J314" s="36"/>
      <c r="K314" s="37"/>
      <c r="L314" s="36"/>
      <c r="M314" s="36"/>
      <c r="N314" s="37"/>
      <c r="O314" s="36"/>
      <c r="P314" s="36"/>
      <c r="Q314" s="36"/>
      <c r="R314" s="37"/>
      <c r="S314" s="36"/>
      <c r="T314" s="37"/>
      <c r="U314" s="36"/>
      <c r="V314" s="36"/>
      <c r="W314" s="37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  <c r="BC314" s="51"/>
      <c r="BD314" s="51"/>
      <c r="BE314" s="51"/>
      <c r="BF314" s="51"/>
      <c r="BG314" s="51"/>
      <c r="BH314" s="36"/>
      <c r="BI314" s="36"/>
      <c r="BJ314" s="36"/>
      <c r="BK314" s="37"/>
      <c r="BL314" s="36"/>
      <c r="BM314" s="37"/>
      <c r="BN314" s="36"/>
      <c r="BO314" s="36"/>
      <c r="BP314" s="36"/>
      <c r="BQ314" s="37"/>
      <c r="BR314" s="36"/>
      <c r="BS314" s="37"/>
      <c r="BT314" s="36"/>
      <c r="BU314" s="37"/>
      <c r="BV314" s="36"/>
      <c r="BW314" s="36"/>
      <c r="BX314" s="37"/>
      <c r="BY314" s="36"/>
      <c r="BZ314" s="36"/>
      <c r="CA314" s="37"/>
      <c r="CB314" s="51"/>
      <c r="CC314" s="51"/>
      <c r="CD314" s="51"/>
      <c r="CE314" s="51"/>
      <c r="CF314" s="51"/>
      <c r="CG314" s="51"/>
      <c r="CH314" s="51"/>
      <c r="CI314" s="51"/>
      <c r="CJ314" s="51"/>
      <c r="CK314" s="51"/>
      <c r="CL314" s="51"/>
      <c r="CM314" s="51"/>
      <c r="CN314" s="51"/>
      <c r="CO314" s="51"/>
      <c r="CP314" s="51"/>
      <c r="CQ314" s="51"/>
      <c r="CR314" s="51"/>
      <c r="CS314" s="51"/>
      <c r="CT314" s="51"/>
      <c r="CU314" s="51"/>
      <c r="CY314" s="40"/>
      <c r="DA314" s="40"/>
      <c r="DE314" s="40"/>
      <c r="DG314" s="40"/>
      <c r="DI314" s="40"/>
      <c r="DL314" s="40"/>
      <c r="DO314" s="40"/>
    </row>
    <row r="315" spans="1:119" s="39" customFormat="1">
      <c r="A315" s="36"/>
      <c r="B315" s="36"/>
      <c r="C315" s="36"/>
      <c r="D315" s="48"/>
      <c r="E315" s="36"/>
      <c r="F315" s="36"/>
      <c r="G315" s="36"/>
      <c r="H315" s="36"/>
      <c r="I315" s="36"/>
      <c r="J315" s="36"/>
      <c r="K315" s="37"/>
      <c r="L315" s="36"/>
      <c r="M315" s="36"/>
      <c r="N315" s="37"/>
      <c r="O315" s="36"/>
      <c r="P315" s="36"/>
      <c r="Q315" s="36"/>
      <c r="R315" s="37"/>
      <c r="S315" s="36"/>
      <c r="T315" s="37"/>
      <c r="U315" s="36"/>
      <c r="V315" s="36"/>
      <c r="W315" s="37"/>
      <c r="X315" s="51"/>
      <c r="Y315" s="51"/>
      <c r="Z315" s="51"/>
      <c r="AA315" s="51"/>
      <c r="AB315" s="51"/>
      <c r="AC315" s="51"/>
      <c r="AD315" s="51"/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  <c r="AX315" s="51"/>
      <c r="AY315" s="51"/>
      <c r="AZ315" s="51"/>
      <c r="BA315" s="51"/>
      <c r="BB315" s="51"/>
      <c r="BC315" s="51"/>
      <c r="BD315" s="51"/>
      <c r="BE315" s="51"/>
      <c r="BF315" s="51"/>
      <c r="BG315" s="51"/>
      <c r="BH315" s="36"/>
      <c r="BI315" s="36"/>
      <c r="BJ315" s="36"/>
      <c r="BK315" s="37"/>
      <c r="BL315" s="36"/>
      <c r="BM315" s="37"/>
      <c r="BN315" s="36"/>
      <c r="BO315" s="36"/>
      <c r="BP315" s="36"/>
      <c r="BQ315" s="37"/>
      <c r="BR315" s="36"/>
      <c r="BS315" s="37"/>
      <c r="BT315" s="36"/>
      <c r="BU315" s="37"/>
      <c r="BV315" s="36"/>
      <c r="BW315" s="36"/>
      <c r="BX315" s="37"/>
      <c r="BY315" s="36"/>
      <c r="BZ315" s="36"/>
      <c r="CA315" s="37"/>
      <c r="CB315" s="51"/>
      <c r="CC315" s="51"/>
      <c r="CD315" s="51"/>
      <c r="CE315" s="51"/>
      <c r="CF315" s="51"/>
      <c r="CG315" s="51"/>
      <c r="CH315" s="51"/>
      <c r="CI315" s="51"/>
      <c r="CJ315" s="51"/>
      <c r="CK315" s="51"/>
      <c r="CL315" s="51"/>
      <c r="CM315" s="51"/>
      <c r="CN315" s="51"/>
      <c r="CO315" s="51"/>
      <c r="CP315" s="51"/>
      <c r="CQ315" s="51"/>
      <c r="CR315" s="51"/>
      <c r="CS315" s="51"/>
      <c r="CT315" s="51"/>
      <c r="CU315" s="51"/>
      <c r="CY315" s="40"/>
      <c r="DA315" s="40"/>
      <c r="DE315" s="40"/>
      <c r="DG315" s="40"/>
      <c r="DI315" s="40"/>
      <c r="DL315" s="40"/>
      <c r="DO315" s="40"/>
    </row>
    <row r="316" spans="1:119" s="39" customFormat="1">
      <c r="A316" s="36"/>
      <c r="B316" s="36"/>
      <c r="C316" s="36"/>
      <c r="D316" s="48"/>
      <c r="E316" s="36"/>
      <c r="F316" s="36"/>
      <c r="G316" s="36"/>
      <c r="H316" s="36"/>
      <c r="I316" s="36"/>
      <c r="J316" s="36"/>
      <c r="K316" s="37"/>
      <c r="L316" s="36"/>
      <c r="M316" s="36"/>
      <c r="N316" s="37"/>
      <c r="O316" s="36"/>
      <c r="P316" s="36"/>
      <c r="Q316" s="36"/>
      <c r="R316" s="37"/>
      <c r="S316" s="36"/>
      <c r="T316" s="37"/>
      <c r="U316" s="36"/>
      <c r="V316" s="36"/>
      <c r="W316" s="37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  <c r="AX316" s="51"/>
      <c r="AY316" s="51"/>
      <c r="AZ316" s="51"/>
      <c r="BA316" s="51"/>
      <c r="BB316" s="51"/>
      <c r="BC316" s="51"/>
      <c r="BD316" s="51"/>
      <c r="BE316" s="51"/>
      <c r="BF316" s="51"/>
      <c r="BG316" s="51"/>
      <c r="BH316" s="36"/>
      <c r="BI316" s="36"/>
      <c r="BJ316" s="36"/>
      <c r="BK316" s="37"/>
      <c r="BL316" s="36"/>
      <c r="BM316" s="37"/>
      <c r="BN316" s="36"/>
      <c r="BO316" s="36"/>
      <c r="BP316" s="36"/>
      <c r="BQ316" s="37"/>
      <c r="BR316" s="36"/>
      <c r="BS316" s="37"/>
      <c r="BT316" s="36"/>
      <c r="BU316" s="37"/>
      <c r="BV316" s="36"/>
      <c r="BW316" s="36"/>
      <c r="BX316" s="37"/>
      <c r="BY316" s="36"/>
      <c r="BZ316" s="36"/>
      <c r="CA316" s="37"/>
      <c r="CB316" s="51"/>
      <c r="CC316" s="51"/>
      <c r="CD316" s="51"/>
      <c r="CE316" s="51"/>
      <c r="CF316" s="51"/>
      <c r="CG316" s="51"/>
      <c r="CH316" s="51"/>
      <c r="CI316" s="51"/>
      <c r="CJ316" s="51"/>
      <c r="CK316" s="51"/>
      <c r="CL316" s="51"/>
      <c r="CM316" s="51"/>
      <c r="CN316" s="51"/>
      <c r="CO316" s="51"/>
      <c r="CP316" s="51"/>
      <c r="CQ316" s="51"/>
      <c r="CR316" s="51"/>
      <c r="CS316" s="51"/>
      <c r="CT316" s="51"/>
      <c r="CU316" s="51"/>
      <c r="CY316" s="40"/>
      <c r="DA316" s="40"/>
      <c r="DE316" s="40"/>
      <c r="DG316" s="40"/>
      <c r="DI316" s="40"/>
      <c r="DL316" s="40"/>
      <c r="DO316" s="40"/>
    </row>
    <row r="317" spans="1:119" s="39" customFormat="1">
      <c r="A317" s="36"/>
      <c r="B317" s="36"/>
      <c r="C317" s="36"/>
      <c r="D317" s="48"/>
      <c r="E317" s="36"/>
      <c r="F317" s="36"/>
      <c r="G317" s="36"/>
      <c r="H317" s="36"/>
      <c r="I317" s="36"/>
      <c r="J317" s="36"/>
      <c r="K317" s="37"/>
      <c r="L317" s="36"/>
      <c r="M317" s="36"/>
      <c r="N317" s="37"/>
      <c r="O317" s="36"/>
      <c r="P317" s="36"/>
      <c r="Q317" s="36"/>
      <c r="R317" s="37"/>
      <c r="S317" s="36"/>
      <c r="T317" s="37"/>
      <c r="U317" s="36"/>
      <c r="V317" s="36"/>
      <c r="W317" s="37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  <c r="BC317" s="51"/>
      <c r="BD317" s="51"/>
      <c r="BE317" s="51"/>
      <c r="BF317" s="51"/>
      <c r="BG317" s="51"/>
      <c r="BH317" s="36"/>
      <c r="BI317" s="36"/>
      <c r="BJ317" s="36"/>
      <c r="BK317" s="37"/>
      <c r="BL317" s="36"/>
      <c r="BM317" s="37"/>
      <c r="BN317" s="36"/>
      <c r="BO317" s="36"/>
      <c r="BP317" s="36"/>
      <c r="BQ317" s="37"/>
      <c r="BR317" s="36"/>
      <c r="BS317" s="37"/>
      <c r="BT317" s="36"/>
      <c r="BU317" s="37"/>
      <c r="BV317" s="36"/>
      <c r="BW317" s="36"/>
      <c r="BX317" s="37"/>
      <c r="BY317" s="36"/>
      <c r="BZ317" s="36"/>
      <c r="CA317" s="37"/>
      <c r="CB317" s="51"/>
      <c r="CC317" s="51"/>
      <c r="CD317" s="51"/>
      <c r="CE317" s="51"/>
      <c r="CF317" s="51"/>
      <c r="CG317" s="51"/>
      <c r="CH317" s="51"/>
      <c r="CI317" s="51"/>
      <c r="CJ317" s="51"/>
      <c r="CK317" s="51"/>
      <c r="CL317" s="51"/>
      <c r="CM317" s="51"/>
      <c r="CN317" s="51"/>
      <c r="CO317" s="51"/>
      <c r="CP317" s="51"/>
      <c r="CQ317" s="51"/>
      <c r="CR317" s="51"/>
      <c r="CS317" s="51"/>
      <c r="CT317" s="51"/>
      <c r="CU317" s="51"/>
      <c r="CY317" s="40"/>
      <c r="DA317" s="40"/>
      <c r="DE317" s="40"/>
      <c r="DG317" s="40"/>
      <c r="DI317" s="40"/>
      <c r="DL317" s="40"/>
      <c r="DO317" s="40"/>
    </row>
    <row r="318" spans="1:119" s="39" customFormat="1">
      <c r="A318" s="36"/>
      <c r="B318" s="36"/>
      <c r="C318" s="36"/>
      <c r="D318" s="48"/>
      <c r="E318" s="36"/>
      <c r="F318" s="36"/>
      <c r="G318" s="36"/>
      <c r="H318" s="36"/>
      <c r="I318" s="36"/>
      <c r="J318" s="36"/>
      <c r="K318" s="37"/>
      <c r="L318" s="36"/>
      <c r="M318" s="36"/>
      <c r="N318" s="37"/>
      <c r="O318" s="36"/>
      <c r="P318" s="36"/>
      <c r="Q318" s="36"/>
      <c r="R318" s="37"/>
      <c r="S318" s="36"/>
      <c r="T318" s="37"/>
      <c r="U318" s="36"/>
      <c r="V318" s="36"/>
      <c r="W318" s="37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  <c r="AX318" s="51"/>
      <c r="AY318" s="51"/>
      <c r="AZ318" s="51"/>
      <c r="BA318" s="51"/>
      <c r="BB318" s="51"/>
      <c r="BC318" s="51"/>
      <c r="BD318" s="51"/>
      <c r="BE318" s="51"/>
      <c r="BF318" s="51"/>
      <c r="BG318" s="51"/>
      <c r="BH318" s="36"/>
      <c r="BI318" s="36"/>
      <c r="BJ318" s="36"/>
      <c r="BK318" s="37"/>
      <c r="BL318" s="36"/>
      <c r="BM318" s="37"/>
      <c r="BN318" s="36"/>
      <c r="BO318" s="36"/>
      <c r="BP318" s="36"/>
      <c r="BQ318" s="37"/>
      <c r="BR318" s="36"/>
      <c r="BS318" s="37"/>
      <c r="BT318" s="36"/>
      <c r="BU318" s="37"/>
      <c r="BV318" s="36"/>
      <c r="BW318" s="36"/>
      <c r="BX318" s="37"/>
      <c r="BY318" s="36"/>
      <c r="BZ318" s="36"/>
      <c r="CA318" s="37"/>
      <c r="CB318" s="51"/>
      <c r="CC318" s="51"/>
      <c r="CD318" s="51"/>
      <c r="CE318" s="51"/>
      <c r="CF318" s="51"/>
      <c r="CG318" s="51"/>
      <c r="CH318" s="51"/>
      <c r="CI318" s="51"/>
      <c r="CJ318" s="51"/>
      <c r="CK318" s="51"/>
      <c r="CL318" s="51"/>
      <c r="CM318" s="51"/>
      <c r="CN318" s="51"/>
      <c r="CO318" s="51"/>
      <c r="CP318" s="51"/>
      <c r="CQ318" s="51"/>
      <c r="CR318" s="51"/>
      <c r="CS318" s="51"/>
      <c r="CT318" s="51"/>
      <c r="CU318" s="51"/>
      <c r="CY318" s="40"/>
      <c r="DA318" s="40"/>
      <c r="DE318" s="40"/>
      <c r="DG318" s="40"/>
      <c r="DI318" s="40"/>
      <c r="DL318" s="40"/>
      <c r="DO318" s="40"/>
    </row>
    <row r="319" spans="1:119" s="39" customFormat="1">
      <c r="A319" s="36"/>
      <c r="B319" s="36"/>
      <c r="C319" s="36"/>
      <c r="D319" s="48"/>
      <c r="E319" s="36"/>
      <c r="F319" s="36"/>
      <c r="G319" s="36"/>
      <c r="H319" s="36"/>
      <c r="I319" s="36"/>
      <c r="J319" s="36"/>
      <c r="K319" s="37"/>
      <c r="L319" s="36"/>
      <c r="M319" s="36"/>
      <c r="N319" s="37"/>
      <c r="O319" s="36"/>
      <c r="P319" s="36"/>
      <c r="Q319" s="36"/>
      <c r="R319" s="37"/>
      <c r="S319" s="36"/>
      <c r="T319" s="37"/>
      <c r="U319" s="36"/>
      <c r="V319" s="36"/>
      <c r="W319" s="37"/>
      <c r="X319" s="51"/>
      <c r="Y319" s="51"/>
      <c r="Z319" s="51"/>
      <c r="AA319" s="51"/>
      <c r="AB319" s="51"/>
      <c r="AC319" s="51"/>
      <c r="AD319" s="51"/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  <c r="AX319" s="51"/>
      <c r="AY319" s="51"/>
      <c r="AZ319" s="51"/>
      <c r="BA319" s="51"/>
      <c r="BB319" s="51"/>
      <c r="BC319" s="51"/>
      <c r="BD319" s="51"/>
      <c r="BE319" s="51"/>
      <c r="BF319" s="51"/>
      <c r="BG319" s="51"/>
      <c r="BH319" s="36"/>
      <c r="BI319" s="36"/>
      <c r="BJ319" s="36"/>
      <c r="BK319" s="37"/>
      <c r="BL319" s="36"/>
      <c r="BM319" s="37"/>
      <c r="BN319" s="36"/>
      <c r="BO319" s="36"/>
      <c r="BP319" s="36"/>
      <c r="BQ319" s="37"/>
      <c r="BR319" s="36"/>
      <c r="BS319" s="37"/>
      <c r="BT319" s="36"/>
      <c r="BU319" s="37"/>
      <c r="BV319" s="36"/>
      <c r="BW319" s="36"/>
      <c r="BX319" s="37"/>
      <c r="BY319" s="36"/>
      <c r="BZ319" s="36"/>
      <c r="CA319" s="37"/>
      <c r="CB319" s="51"/>
      <c r="CC319" s="51"/>
      <c r="CD319" s="51"/>
      <c r="CE319" s="51"/>
      <c r="CF319" s="51"/>
      <c r="CG319" s="51"/>
      <c r="CH319" s="51"/>
      <c r="CI319" s="51"/>
      <c r="CJ319" s="51"/>
      <c r="CK319" s="51"/>
      <c r="CL319" s="51"/>
      <c r="CM319" s="51"/>
      <c r="CN319" s="51"/>
      <c r="CO319" s="51"/>
      <c r="CP319" s="51"/>
      <c r="CQ319" s="51"/>
      <c r="CR319" s="51"/>
      <c r="CS319" s="51"/>
      <c r="CT319" s="51"/>
      <c r="CU319" s="51"/>
      <c r="CY319" s="40"/>
      <c r="DA319" s="40"/>
      <c r="DE319" s="40"/>
      <c r="DG319" s="40"/>
      <c r="DI319" s="40"/>
      <c r="DL319" s="40"/>
      <c r="DO319" s="40"/>
    </row>
    <row r="320" spans="1:119" s="39" customFormat="1">
      <c r="A320" s="36"/>
      <c r="B320" s="36"/>
      <c r="C320" s="36"/>
      <c r="D320" s="48"/>
      <c r="E320" s="36"/>
      <c r="F320" s="36"/>
      <c r="G320" s="36"/>
      <c r="H320" s="36"/>
      <c r="I320" s="36"/>
      <c r="J320" s="36"/>
      <c r="K320" s="37"/>
      <c r="L320" s="36"/>
      <c r="M320" s="36"/>
      <c r="N320" s="37"/>
      <c r="O320" s="36"/>
      <c r="P320" s="36"/>
      <c r="Q320" s="36"/>
      <c r="R320" s="37"/>
      <c r="S320" s="36"/>
      <c r="T320" s="37"/>
      <c r="U320" s="36"/>
      <c r="V320" s="36"/>
      <c r="W320" s="37"/>
      <c r="X320" s="51"/>
      <c r="Y320" s="51"/>
      <c r="Z320" s="51"/>
      <c r="AA320" s="51"/>
      <c r="AB320" s="51"/>
      <c r="AC320" s="51"/>
      <c r="AD320" s="51"/>
      <c r="AE320" s="51"/>
      <c r="AF320" s="51"/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  <c r="AX320" s="51"/>
      <c r="AY320" s="51"/>
      <c r="AZ320" s="51"/>
      <c r="BA320" s="51"/>
      <c r="BB320" s="51"/>
      <c r="BC320" s="51"/>
      <c r="BD320" s="51"/>
      <c r="BE320" s="51"/>
      <c r="BF320" s="51"/>
      <c r="BG320" s="51"/>
      <c r="BH320" s="36"/>
      <c r="BI320" s="36"/>
      <c r="BJ320" s="36"/>
      <c r="BK320" s="37"/>
      <c r="BL320" s="36"/>
      <c r="BM320" s="37"/>
      <c r="BN320" s="36"/>
      <c r="BO320" s="36"/>
      <c r="BP320" s="36"/>
      <c r="BQ320" s="37"/>
      <c r="BR320" s="36"/>
      <c r="BS320" s="37"/>
      <c r="BT320" s="36"/>
      <c r="BU320" s="37"/>
      <c r="BV320" s="36"/>
      <c r="BW320" s="36"/>
      <c r="BX320" s="37"/>
      <c r="BY320" s="36"/>
      <c r="BZ320" s="36"/>
      <c r="CA320" s="37"/>
      <c r="CB320" s="51"/>
      <c r="CC320" s="51"/>
      <c r="CD320" s="51"/>
      <c r="CE320" s="51"/>
      <c r="CF320" s="51"/>
      <c r="CG320" s="51"/>
      <c r="CH320" s="51"/>
      <c r="CI320" s="51"/>
      <c r="CJ320" s="51"/>
      <c r="CK320" s="51"/>
      <c r="CL320" s="51"/>
      <c r="CM320" s="51"/>
      <c r="CN320" s="51"/>
      <c r="CO320" s="51"/>
      <c r="CP320" s="51"/>
      <c r="CQ320" s="51"/>
      <c r="CR320" s="51"/>
      <c r="CS320" s="51"/>
      <c r="CT320" s="51"/>
      <c r="CU320" s="51"/>
      <c r="CY320" s="40"/>
      <c r="DA320" s="40"/>
      <c r="DE320" s="40"/>
      <c r="DG320" s="40"/>
      <c r="DI320" s="40"/>
      <c r="DL320" s="40"/>
      <c r="DO320" s="40"/>
    </row>
    <row r="321" spans="1:119" s="39" customFormat="1">
      <c r="A321" s="36"/>
      <c r="B321" s="36"/>
      <c r="C321" s="36"/>
      <c r="D321" s="48"/>
      <c r="E321" s="36"/>
      <c r="F321" s="36"/>
      <c r="G321" s="36"/>
      <c r="H321" s="36"/>
      <c r="I321" s="36"/>
      <c r="J321" s="36"/>
      <c r="K321" s="37"/>
      <c r="L321" s="36"/>
      <c r="M321" s="36"/>
      <c r="N321" s="37"/>
      <c r="O321" s="36"/>
      <c r="P321" s="36"/>
      <c r="Q321" s="36"/>
      <c r="R321" s="37"/>
      <c r="S321" s="36"/>
      <c r="T321" s="37"/>
      <c r="U321" s="36"/>
      <c r="V321" s="36"/>
      <c r="W321" s="37"/>
      <c r="X321" s="51"/>
      <c r="Y321" s="51"/>
      <c r="Z321" s="51"/>
      <c r="AA321" s="51"/>
      <c r="AB321" s="51"/>
      <c r="AC321" s="51"/>
      <c r="AD321" s="51"/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  <c r="AX321" s="51"/>
      <c r="AY321" s="51"/>
      <c r="AZ321" s="51"/>
      <c r="BA321" s="51"/>
      <c r="BB321" s="51"/>
      <c r="BC321" s="51"/>
      <c r="BD321" s="51"/>
      <c r="BE321" s="51"/>
      <c r="BF321" s="51"/>
      <c r="BG321" s="51"/>
      <c r="BH321" s="36"/>
      <c r="BI321" s="36"/>
      <c r="BJ321" s="36"/>
      <c r="BK321" s="37"/>
      <c r="BL321" s="36"/>
      <c r="BM321" s="37"/>
      <c r="BN321" s="36"/>
      <c r="BO321" s="36"/>
      <c r="BP321" s="36"/>
      <c r="BQ321" s="37"/>
      <c r="BR321" s="36"/>
      <c r="BS321" s="37"/>
      <c r="BT321" s="36"/>
      <c r="BU321" s="37"/>
      <c r="BV321" s="36"/>
      <c r="BW321" s="36"/>
      <c r="BX321" s="37"/>
      <c r="BY321" s="36"/>
      <c r="BZ321" s="36"/>
      <c r="CA321" s="37"/>
      <c r="CB321" s="51"/>
      <c r="CC321" s="51"/>
      <c r="CD321" s="51"/>
      <c r="CE321" s="51"/>
      <c r="CF321" s="51"/>
      <c r="CG321" s="51"/>
      <c r="CH321" s="51"/>
      <c r="CI321" s="51"/>
      <c r="CJ321" s="51"/>
      <c r="CK321" s="51"/>
      <c r="CL321" s="51"/>
      <c r="CM321" s="51"/>
      <c r="CN321" s="51"/>
      <c r="CO321" s="51"/>
      <c r="CP321" s="51"/>
      <c r="CQ321" s="51"/>
      <c r="CR321" s="51"/>
      <c r="CS321" s="51"/>
      <c r="CT321" s="51"/>
      <c r="CU321" s="51"/>
      <c r="CY321" s="40"/>
      <c r="DA321" s="40"/>
      <c r="DE321" s="40"/>
      <c r="DG321" s="40"/>
      <c r="DI321" s="40"/>
      <c r="DL321" s="40"/>
      <c r="DO321" s="40"/>
    </row>
    <row r="322" spans="1:119" s="39" customFormat="1">
      <c r="A322" s="36"/>
      <c r="B322" s="36"/>
      <c r="C322" s="36"/>
      <c r="D322" s="48"/>
      <c r="E322" s="36"/>
      <c r="F322" s="36"/>
      <c r="G322" s="36"/>
      <c r="H322" s="36"/>
      <c r="I322" s="36"/>
      <c r="J322" s="36"/>
      <c r="K322" s="37"/>
      <c r="L322" s="36"/>
      <c r="M322" s="36"/>
      <c r="N322" s="37"/>
      <c r="O322" s="36"/>
      <c r="P322" s="36"/>
      <c r="Q322" s="36"/>
      <c r="R322" s="37"/>
      <c r="S322" s="36"/>
      <c r="T322" s="37"/>
      <c r="U322" s="36"/>
      <c r="V322" s="36"/>
      <c r="W322" s="37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  <c r="AX322" s="51"/>
      <c r="AY322" s="51"/>
      <c r="AZ322" s="51"/>
      <c r="BA322" s="51"/>
      <c r="BB322" s="51"/>
      <c r="BC322" s="51"/>
      <c r="BD322" s="51"/>
      <c r="BE322" s="51"/>
      <c r="BF322" s="51"/>
      <c r="BG322" s="51"/>
      <c r="BH322" s="36"/>
      <c r="BI322" s="36"/>
      <c r="BJ322" s="36"/>
      <c r="BK322" s="37"/>
      <c r="BL322" s="36"/>
      <c r="BM322" s="37"/>
      <c r="BN322" s="36"/>
      <c r="BO322" s="36"/>
      <c r="BP322" s="36"/>
      <c r="BQ322" s="37"/>
      <c r="BR322" s="36"/>
      <c r="BS322" s="37"/>
      <c r="BT322" s="36"/>
      <c r="BU322" s="37"/>
      <c r="BV322" s="36"/>
      <c r="BW322" s="36"/>
      <c r="BX322" s="37"/>
      <c r="BY322" s="36"/>
      <c r="BZ322" s="36"/>
      <c r="CA322" s="37"/>
      <c r="CB322" s="51"/>
      <c r="CC322" s="51"/>
      <c r="CD322" s="51"/>
      <c r="CE322" s="51"/>
      <c r="CF322" s="51"/>
      <c r="CG322" s="51"/>
      <c r="CH322" s="51"/>
      <c r="CI322" s="51"/>
      <c r="CJ322" s="51"/>
      <c r="CK322" s="51"/>
      <c r="CL322" s="51"/>
      <c r="CM322" s="51"/>
      <c r="CN322" s="51"/>
      <c r="CO322" s="51"/>
      <c r="CP322" s="51"/>
      <c r="CQ322" s="51"/>
      <c r="CR322" s="51"/>
      <c r="CS322" s="51"/>
      <c r="CT322" s="51"/>
      <c r="CU322" s="51"/>
      <c r="CY322" s="40"/>
      <c r="DA322" s="40"/>
      <c r="DE322" s="40"/>
      <c r="DG322" s="40"/>
      <c r="DI322" s="40"/>
      <c r="DL322" s="40"/>
      <c r="DO322" s="40"/>
    </row>
    <row r="323" spans="1:119" s="39" customFormat="1">
      <c r="A323" s="36"/>
      <c r="B323" s="36"/>
      <c r="C323" s="36"/>
      <c r="D323" s="48"/>
      <c r="E323" s="36"/>
      <c r="F323" s="36"/>
      <c r="G323" s="36"/>
      <c r="H323" s="36"/>
      <c r="I323" s="36"/>
      <c r="J323" s="36"/>
      <c r="K323" s="37"/>
      <c r="L323" s="36"/>
      <c r="M323" s="36"/>
      <c r="N323" s="37"/>
      <c r="O323" s="36"/>
      <c r="P323" s="36"/>
      <c r="Q323" s="36"/>
      <c r="R323" s="37"/>
      <c r="S323" s="36"/>
      <c r="T323" s="37"/>
      <c r="U323" s="36"/>
      <c r="V323" s="36"/>
      <c r="W323" s="37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  <c r="BC323" s="51"/>
      <c r="BD323" s="51"/>
      <c r="BE323" s="51"/>
      <c r="BF323" s="51"/>
      <c r="BG323" s="51"/>
      <c r="BH323" s="36"/>
      <c r="BI323" s="36"/>
      <c r="BJ323" s="36"/>
      <c r="BK323" s="37"/>
      <c r="BL323" s="36"/>
      <c r="BM323" s="37"/>
      <c r="BN323" s="36"/>
      <c r="BO323" s="36"/>
      <c r="BP323" s="36"/>
      <c r="BQ323" s="37"/>
      <c r="BR323" s="36"/>
      <c r="BS323" s="37"/>
      <c r="BT323" s="36"/>
      <c r="BU323" s="37"/>
      <c r="BV323" s="36"/>
      <c r="BW323" s="36"/>
      <c r="BX323" s="37"/>
      <c r="BY323" s="36"/>
      <c r="BZ323" s="36"/>
      <c r="CA323" s="37"/>
      <c r="CB323" s="51"/>
      <c r="CC323" s="51"/>
      <c r="CD323" s="51"/>
      <c r="CE323" s="51"/>
      <c r="CF323" s="51"/>
      <c r="CG323" s="51"/>
      <c r="CH323" s="51"/>
      <c r="CI323" s="51"/>
      <c r="CJ323" s="51"/>
      <c r="CK323" s="51"/>
      <c r="CL323" s="51"/>
      <c r="CM323" s="51"/>
      <c r="CN323" s="51"/>
      <c r="CO323" s="51"/>
      <c r="CP323" s="51"/>
      <c r="CQ323" s="51"/>
      <c r="CR323" s="51"/>
      <c r="CS323" s="51"/>
      <c r="CT323" s="51"/>
      <c r="CU323" s="51"/>
      <c r="CY323" s="40"/>
      <c r="DA323" s="40"/>
      <c r="DE323" s="40"/>
      <c r="DG323" s="40"/>
      <c r="DI323" s="40"/>
      <c r="DL323" s="40"/>
      <c r="DO323" s="40"/>
    </row>
    <row r="324" spans="1:119" s="39" customFormat="1">
      <c r="A324" s="36"/>
      <c r="B324" s="36"/>
      <c r="C324" s="36"/>
      <c r="D324" s="48"/>
      <c r="E324" s="36"/>
      <c r="F324" s="36"/>
      <c r="G324" s="36"/>
      <c r="H324" s="36"/>
      <c r="I324" s="36"/>
      <c r="J324" s="36"/>
      <c r="K324" s="37"/>
      <c r="L324" s="36"/>
      <c r="M324" s="36"/>
      <c r="N324" s="37"/>
      <c r="O324" s="36"/>
      <c r="P324" s="36"/>
      <c r="Q324" s="36"/>
      <c r="R324" s="37"/>
      <c r="S324" s="36"/>
      <c r="T324" s="37"/>
      <c r="U324" s="36"/>
      <c r="V324" s="36"/>
      <c r="W324" s="37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  <c r="AX324" s="51"/>
      <c r="AY324" s="51"/>
      <c r="AZ324" s="51"/>
      <c r="BA324" s="51"/>
      <c r="BB324" s="51"/>
      <c r="BC324" s="51"/>
      <c r="BD324" s="51"/>
      <c r="BE324" s="51"/>
      <c r="BF324" s="51"/>
      <c r="BG324" s="51"/>
      <c r="BH324" s="36"/>
      <c r="BI324" s="36"/>
      <c r="BJ324" s="36"/>
      <c r="BK324" s="37"/>
      <c r="BL324" s="36"/>
      <c r="BM324" s="37"/>
      <c r="BN324" s="36"/>
      <c r="BO324" s="36"/>
      <c r="BP324" s="36"/>
      <c r="BQ324" s="37"/>
      <c r="BR324" s="36"/>
      <c r="BS324" s="37"/>
      <c r="BT324" s="36"/>
      <c r="BU324" s="37"/>
      <c r="BV324" s="36"/>
      <c r="BW324" s="36"/>
      <c r="BX324" s="37"/>
      <c r="BY324" s="36"/>
      <c r="BZ324" s="36"/>
      <c r="CA324" s="37"/>
      <c r="CB324" s="51"/>
      <c r="CC324" s="51"/>
      <c r="CD324" s="51"/>
      <c r="CE324" s="51"/>
      <c r="CF324" s="51"/>
      <c r="CG324" s="51"/>
      <c r="CH324" s="51"/>
      <c r="CI324" s="51"/>
      <c r="CJ324" s="51"/>
      <c r="CK324" s="51"/>
      <c r="CL324" s="51"/>
      <c r="CM324" s="51"/>
      <c r="CN324" s="51"/>
      <c r="CO324" s="51"/>
      <c r="CP324" s="51"/>
      <c r="CQ324" s="51"/>
      <c r="CR324" s="51"/>
      <c r="CS324" s="51"/>
      <c r="CT324" s="51"/>
      <c r="CU324" s="51"/>
      <c r="CY324" s="40"/>
      <c r="DA324" s="40"/>
      <c r="DE324" s="40"/>
      <c r="DG324" s="40"/>
      <c r="DI324" s="40"/>
      <c r="DL324" s="40"/>
      <c r="DO324" s="40"/>
    </row>
    <row r="325" spans="1:119" s="39" customFormat="1">
      <c r="A325" s="36"/>
      <c r="B325" s="36"/>
      <c r="C325" s="36"/>
      <c r="D325" s="48"/>
      <c r="E325" s="36"/>
      <c r="F325" s="36"/>
      <c r="G325" s="36"/>
      <c r="H325" s="36"/>
      <c r="I325" s="36"/>
      <c r="J325" s="36"/>
      <c r="K325" s="37"/>
      <c r="L325" s="36"/>
      <c r="M325" s="36"/>
      <c r="N325" s="37"/>
      <c r="O325" s="36"/>
      <c r="P325" s="36"/>
      <c r="Q325" s="36"/>
      <c r="R325" s="37"/>
      <c r="S325" s="36"/>
      <c r="T325" s="37"/>
      <c r="U325" s="36"/>
      <c r="V325" s="36"/>
      <c r="W325" s="37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  <c r="AX325" s="51"/>
      <c r="AY325" s="51"/>
      <c r="AZ325" s="51"/>
      <c r="BA325" s="51"/>
      <c r="BB325" s="51"/>
      <c r="BC325" s="51"/>
      <c r="BD325" s="51"/>
      <c r="BE325" s="51"/>
      <c r="BF325" s="51"/>
      <c r="BG325" s="51"/>
      <c r="BH325" s="36"/>
      <c r="BI325" s="36"/>
      <c r="BJ325" s="36"/>
      <c r="BK325" s="37"/>
      <c r="BL325" s="36"/>
      <c r="BM325" s="37"/>
      <c r="BN325" s="36"/>
      <c r="BO325" s="36"/>
      <c r="BP325" s="36"/>
      <c r="BQ325" s="37"/>
      <c r="BR325" s="36"/>
      <c r="BS325" s="37"/>
      <c r="BT325" s="36"/>
      <c r="BU325" s="37"/>
      <c r="BV325" s="36"/>
      <c r="BW325" s="36"/>
      <c r="BX325" s="37"/>
      <c r="BY325" s="36"/>
      <c r="BZ325" s="36"/>
      <c r="CA325" s="37"/>
      <c r="CB325" s="51"/>
      <c r="CC325" s="51"/>
      <c r="CD325" s="51"/>
      <c r="CE325" s="51"/>
      <c r="CF325" s="51"/>
      <c r="CG325" s="51"/>
      <c r="CH325" s="51"/>
      <c r="CI325" s="51"/>
      <c r="CJ325" s="51"/>
      <c r="CK325" s="51"/>
      <c r="CL325" s="51"/>
      <c r="CM325" s="51"/>
      <c r="CN325" s="51"/>
      <c r="CO325" s="51"/>
      <c r="CP325" s="51"/>
      <c r="CQ325" s="51"/>
      <c r="CR325" s="51"/>
      <c r="CS325" s="51"/>
      <c r="CT325" s="51"/>
      <c r="CU325" s="51"/>
      <c r="CY325" s="40"/>
      <c r="DA325" s="40"/>
      <c r="DE325" s="40"/>
      <c r="DG325" s="40"/>
      <c r="DI325" s="40"/>
      <c r="DL325" s="40"/>
      <c r="DO325" s="40"/>
    </row>
    <row r="326" spans="1:119" s="39" customFormat="1">
      <c r="A326" s="36"/>
      <c r="B326" s="36"/>
      <c r="C326" s="36"/>
      <c r="D326" s="48"/>
      <c r="E326" s="36"/>
      <c r="F326" s="36"/>
      <c r="G326" s="36"/>
      <c r="H326" s="36"/>
      <c r="I326" s="36"/>
      <c r="J326" s="36"/>
      <c r="K326" s="37"/>
      <c r="L326" s="36"/>
      <c r="M326" s="36"/>
      <c r="N326" s="37"/>
      <c r="O326" s="36"/>
      <c r="P326" s="36"/>
      <c r="Q326" s="36"/>
      <c r="R326" s="37"/>
      <c r="S326" s="36"/>
      <c r="T326" s="37"/>
      <c r="U326" s="36"/>
      <c r="V326" s="36"/>
      <c r="W326" s="37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  <c r="BC326" s="51"/>
      <c r="BD326" s="51"/>
      <c r="BE326" s="51"/>
      <c r="BF326" s="51"/>
      <c r="BG326" s="51"/>
      <c r="BH326" s="36"/>
      <c r="BI326" s="36"/>
      <c r="BJ326" s="36"/>
      <c r="BK326" s="37"/>
      <c r="BL326" s="36"/>
      <c r="BM326" s="37"/>
      <c r="BN326" s="36"/>
      <c r="BO326" s="36"/>
      <c r="BP326" s="36"/>
      <c r="BQ326" s="37"/>
      <c r="BR326" s="36"/>
      <c r="BS326" s="37"/>
      <c r="BT326" s="36"/>
      <c r="BU326" s="37"/>
      <c r="BV326" s="36"/>
      <c r="BW326" s="36"/>
      <c r="BX326" s="37"/>
      <c r="BY326" s="36"/>
      <c r="BZ326" s="36"/>
      <c r="CA326" s="37"/>
      <c r="CB326" s="51"/>
      <c r="CC326" s="51"/>
      <c r="CD326" s="51"/>
      <c r="CE326" s="51"/>
      <c r="CF326" s="51"/>
      <c r="CG326" s="51"/>
      <c r="CH326" s="51"/>
      <c r="CI326" s="51"/>
      <c r="CJ326" s="51"/>
      <c r="CK326" s="51"/>
      <c r="CL326" s="51"/>
      <c r="CM326" s="51"/>
      <c r="CN326" s="51"/>
      <c r="CO326" s="51"/>
      <c r="CP326" s="51"/>
      <c r="CQ326" s="51"/>
      <c r="CR326" s="51"/>
      <c r="CS326" s="51"/>
      <c r="CT326" s="51"/>
      <c r="CU326" s="51"/>
      <c r="CY326" s="40"/>
      <c r="DA326" s="40"/>
      <c r="DE326" s="40"/>
      <c r="DG326" s="40"/>
      <c r="DI326" s="40"/>
      <c r="DL326" s="40"/>
      <c r="DO326" s="40"/>
    </row>
    <row r="327" spans="1:119" s="39" customFormat="1">
      <c r="A327" s="36"/>
      <c r="B327" s="36"/>
      <c r="C327" s="36"/>
      <c r="D327" s="48"/>
      <c r="E327" s="36"/>
      <c r="F327" s="36"/>
      <c r="G327" s="36"/>
      <c r="H327" s="36"/>
      <c r="I327" s="36"/>
      <c r="J327" s="36"/>
      <c r="K327" s="37"/>
      <c r="L327" s="36"/>
      <c r="M327" s="36"/>
      <c r="N327" s="37"/>
      <c r="O327" s="36"/>
      <c r="P327" s="36"/>
      <c r="Q327" s="36"/>
      <c r="R327" s="37"/>
      <c r="S327" s="36"/>
      <c r="T327" s="37"/>
      <c r="U327" s="36"/>
      <c r="V327" s="36"/>
      <c r="W327" s="37"/>
      <c r="X327" s="51"/>
      <c r="Y327" s="51"/>
      <c r="Z327" s="51"/>
      <c r="AA327" s="51"/>
      <c r="AB327" s="51"/>
      <c r="AC327" s="51"/>
      <c r="AD327" s="51"/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  <c r="AX327" s="51"/>
      <c r="AY327" s="51"/>
      <c r="AZ327" s="51"/>
      <c r="BA327" s="51"/>
      <c r="BB327" s="51"/>
      <c r="BC327" s="51"/>
      <c r="BD327" s="51"/>
      <c r="BE327" s="51"/>
      <c r="BF327" s="51"/>
      <c r="BG327" s="51"/>
      <c r="BH327" s="36"/>
      <c r="BI327" s="36"/>
      <c r="BJ327" s="36"/>
      <c r="BK327" s="37"/>
      <c r="BL327" s="36"/>
      <c r="BM327" s="37"/>
      <c r="BN327" s="36"/>
      <c r="BO327" s="36"/>
      <c r="BP327" s="36"/>
      <c r="BQ327" s="37"/>
      <c r="BR327" s="36"/>
      <c r="BS327" s="37"/>
      <c r="BT327" s="36"/>
      <c r="BU327" s="37"/>
      <c r="BV327" s="36"/>
      <c r="BW327" s="36"/>
      <c r="BX327" s="37"/>
      <c r="BY327" s="36"/>
      <c r="BZ327" s="36"/>
      <c r="CA327" s="37"/>
      <c r="CB327" s="51"/>
      <c r="CC327" s="51"/>
      <c r="CD327" s="51"/>
      <c r="CE327" s="51"/>
      <c r="CF327" s="51"/>
      <c r="CG327" s="51"/>
      <c r="CH327" s="51"/>
      <c r="CI327" s="51"/>
      <c r="CJ327" s="51"/>
      <c r="CK327" s="51"/>
      <c r="CL327" s="51"/>
      <c r="CM327" s="51"/>
      <c r="CN327" s="51"/>
      <c r="CO327" s="51"/>
      <c r="CP327" s="51"/>
      <c r="CQ327" s="51"/>
      <c r="CR327" s="51"/>
      <c r="CS327" s="51"/>
      <c r="CT327" s="51"/>
      <c r="CU327" s="51"/>
      <c r="CY327" s="40"/>
      <c r="DA327" s="40"/>
      <c r="DE327" s="40"/>
      <c r="DG327" s="40"/>
      <c r="DI327" s="40"/>
      <c r="DL327" s="40"/>
      <c r="DO327" s="40"/>
    </row>
    <row r="328" spans="1:119" s="39" customFormat="1">
      <c r="A328" s="36"/>
      <c r="B328" s="36"/>
      <c r="C328" s="36"/>
      <c r="D328" s="48"/>
      <c r="E328" s="36"/>
      <c r="F328" s="36"/>
      <c r="G328" s="36"/>
      <c r="H328" s="36"/>
      <c r="I328" s="36"/>
      <c r="J328" s="36"/>
      <c r="K328" s="37"/>
      <c r="L328" s="36"/>
      <c r="M328" s="36"/>
      <c r="N328" s="37"/>
      <c r="O328" s="36"/>
      <c r="P328" s="36"/>
      <c r="Q328" s="36"/>
      <c r="R328" s="37"/>
      <c r="S328" s="36"/>
      <c r="T328" s="37"/>
      <c r="U328" s="36"/>
      <c r="V328" s="36"/>
      <c r="W328" s="37"/>
      <c r="X328" s="51"/>
      <c r="Y328" s="51"/>
      <c r="Z328" s="51"/>
      <c r="AA328" s="51"/>
      <c r="AB328" s="51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  <c r="AX328" s="51"/>
      <c r="AY328" s="51"/>
      <c r="AZ328" s="51"/>
      <c r="BA328" s="51"/>
      <c r="BB328" s="51"/>
      <c r="BC328" s="51"/>
      <c r="BD328" s="51"/>
      <c r="BE328" s="51"/>
      <c r="BF328" s="51"/>
      <c r="BG328" s="51"/>
      <c r="BH328" s="36"/>
      <c r="BI328" s="36"/>
      <c r="BJ328" s="36"/>
      <c r="BK328" s="37"/>
      <c r="BL328" s="36"/>
      <c r="BM328" s="37"/>
      <c r="BN328" s="36"/>
      <c r="BO328" s="36"/>
      <c r="BP328" s="36"/>
      <c r="BQ328" s="37"/>
      <c r="BR328" s="36"/>
      <c r="BS328" s="37"/>
      <c r="BT328" s="36"/>
      <c r="BU328" s="37"/>
      <c r="BV328" s="36"/>
      <c r="BW328" s="36"/>
      <c r="BX328" s="37"/>
      <c r="BY328" s="36"/>
      <c r="BZ328" s="36"/>
      <c r="CA328" s="37"/>
      <c r="CB328" s="51"/>
      <c r="CC328" s="51"/>
      <c r="CD328" s="51"/>
      <c r="CE328" s="51"/>
      <c r="CF328" s="51"/>
      <c r="CG328" s="51"/>
      <c r="CH328" s="51"/>
      <c r="CI328" s="51"/>
      <c r="CJ328" s="51"/>
      <c r="CK328" s="51"/>
      <c r="CL328" s="51"/>
      <c r="CM328" s="51"/>
      <c r="CN328" s="51"/>
      <c r="CO328" s="51"/>
      <c r="CP328" s="51"/>
      <c r="CQ328" s="51"/>
      <c r="CR328" s="51"/>
      <c r="CS328" s="51"/>
      <c r="CT328" s="51"/>
      <c r="CU328" s="51"/>
      <c r="CY328" s="40"/>
      <c r="DA328" s="40"/>
      <c r="DE328" s="40"/>
      <c r="DG328" s="40"/>
      <c r="DI328" s="40"/>
      <c r="DL328" s="40"/>
      <c r="DO328" s="40"/>
    </row>
    <row r="329" spans="1:119" s="39" customFormat="1">
      <c r="A329" s="36"/>
      <c r="B329" s="36"/>
      <c r="C329" s="36"/>
      <c r="D329" s="48"/>
      <c r="E329" s="36"/>
      <c r="F329" s="36"/>
      <c r="G329" s="36"/>
      <c r="H329" s="36"/>
      <c r="I329" s="36"/>
      <c r="J329" s="36"/>
      <c r="K329" s="37"/>
      <c r="L329" s="36"/>
      <c r="M329" s="36"/>
      <c r="N329" s="37"/>
      <c r="O329" s="36"/>
      <c r="P329" s="36"/>
      <c r="Q329" s="36"/>
      <c r="R329" s="37"/>
      <c r="S329" s="36"/>
      <c r="T329" s="37"/>
      <c r="U329" s="36"/>
      <c r="V329" s="36"/>
      <c r="W329" s="37"/>
      <c r="X329" s="51"/>
      <c r="Y329" s="51"/>
      <c r="Z329" s="51"/>
      <c r="AA329" s="51"/>
      <c r="AB329" s="51"/>
      <c r="AC329" s="51"/>
      <c r="AD329" s="51"/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  <c r="AX329" s="51"/>
      <c r="AY329" s="51"/>
      <c r="AZ329" s="51"/>
      <c r="BA329" s="51"/>
      <c r="BB329" s="51"/>
      <c r="BC329" s="51"/>
      <c r="BD329" s="51"/>
      <c r="BE329" s="51"/>
      <c r="BF329" s="51"/>
      <c r="BG329" s="51"/>
      <c r="BH329" s="36"/>
      <c r="BI329" s="36"/>
      <c r="BJ329" s="36"/>
      <c r="BK329" s="37"/>
      <c r="BL329" s="36"/>
      <c r="BM329" s="37"/>
      <c r="BN329" s="36"/>
      <c r="BO329" s="36"/>
      <c r="BP329" s="36"/>
      <c r="BQ329" s="37"/>
      <c r="BR329" s="36"/>
      <c r="BS329" s="37"/>
      <c r="BT329" s="36"/>
      <c r="BU329" s="37"/>
      <c r="BV329" s="36"/>
      <c r="BW329" s="36"/>
      <c r="BX329" s="37"/>
      <c r="BY329" s="36"/>
      <c r="BZ329" s="36"/>
      <c r="CA329" s="37"/>
      <c r="CB329" s="51"/>
      <c r="CC329" s="51"/>
      <c r="CD329" s="51"/>
      <c r="CE329" s="51"/>
      <c r="CF329" s="51"/>
      <c r="CG329" s="51"/>
      <c r="CH329" s="51"/>
      <c r="CI329" s="51"/>
      <c r="CJ329" s="51"/>
      <c r="CK329" s="51"/>
      <c r="CL329" s="51"/>
      <c r="CM329" s="51"/>
      <c r="CN329" s="51"/>
      <c r="CO329" s="51"/>
      <c r="CP329" s="51"/>
      <c r="CQ329" s="51"/>
      <c r="CR329" s="51"/>
      <c r="CS329" s="51"/>
      <c r="CT329" s="51"/>
      <c r="CU329" s="51"/>
      <c r="CY329" s="40"/>
      <c r="DA329" s="40"/>
      <c r="DE329" s="40"/>
      <c r="DG329" s="40"/>
      <c r="DI329" s="40"/>
      <c r="DL329" s="40"/>
      <c r="DO329" s="40"/>
    </row>
    <row r="330" spans="1:119" s="39" customFormat="1">
      <c r="A330" s="36"/>
      <c r="B330" s="36"/>
      <c r="C330" s="36"/>
      <c r="D330" s="48"/>
      <c r="E330" s="36"/>
      <c r="F330" s="36"/>
      <c r="G330" s="36"/>
      <c r="H330" s="36"/>
      <c r="I330" s="36"/>
      <c r="J330" s="36"/>
      <c r="K330" s="37"/>
      <c r="L330" s="36"/>
      <c r="M330" s="36"/>
      <c r="N330" s="37"/>
      <c r="O330" s="36"/>
      <c r="P330" s="36"/>
      <c r="Q330" s="36"/>
      <c r="R330" s="37"/>
      <c r="S330" s="36"/>
      <c r="T330" s="37"/>
      <c r="U330" s="36"/>
      <c r="V330" s="36"/>
      <c r="W330" s="37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  <c r="AZ330" s="51"/>
      <c r="BA330" s="51"/>
      <c r="BB330" s="51"/>
      <c r="BC330" s="51"/>
      <c r="BD330" s="51"/>
      <c r="BE330" s="51"/>
      <c r="BF330" s="51"/>
      <c r="BG330" s="51"/>
      <c r="BH330" s="36"/>
      <c r="BI330" s="36"/>
      <c r="BJ330" s="36"/>
      <c r="BK330" s="37"/>
      <c r="BL330" s="36"/>
      <c r="BM330" s="37"/>
      <c r="BN330" s="36"/>
      <c r="BO330" s="36"/>
      <c r="BP330" s="36"/>
      <c r="BQ330" s="37"/>
      <c r="BR330" s="36"/>
      <c r="BS330" s="37"/>
      <c r="BT330" s="36"/>
      <c r="BU330" s="37"/>
      <c r="BV330" s="36"/>
      <c r="BW330" s="36"/>
      <c r="BX330" s="37"/>
      <c r="BY330" s="36"/>
      <c r="BZ330" s="36"/>
      <c r="CA330" s="37"/>
      <c r="CB330" s="51"/>
      <c r="CC330" s="51"/>
      <c r="CD330" s="51"/>
      <c r="CE330" s="51"/>
      <c r="CF330" s="51"/>
      <c r="CG330" s="51"/>
      <c r="CH330" s="51"/>
      <c r="CI330" s="51"/>
      <c r="CJ330" s="51"/>
      <c r="CK330" s="51"/>
      <c r="CL330" s="51"/>
      <c r="CM330" s="51"/>
      <c r="CN330" s="51"/>
      <c r="CO330" s="51"/>
      <c r="CP330" s="51"/>
      <c r="CQ330" s="51"/>
      <c r="CR330" s="51"/>
      <c r="CS330" s="51"/>
      <c r="CT330" s="51"/>
      <c r="CU330" s="51"/>
      <c r="CY330" s="40"/>
      <c r="DA330" s="40"/>
      <c r="DE330" s="40"/>
      <c r="DG330" s="40"/>
      <c r="DI330" s="40"/>
      <c r="DL330" s="40"/>
      <c r="DO330" s="40"/>
    </row>
    <row r="331" spans="1:119" s="39" customFormat="1">
      <c r="A331" s="36"/>
      <c r="B331" s="36"/>
      <c r="C331" s="36"/>
      <c r="D331" s="48"/>
      <c r="E331" s="36"/>
      <c r="F331" s="36"/>
      <c r="G331" s="36"/>
      <c r="H331" s="36"/>
      <c r="I331" s="36"/>
      <c r="J331" s="36"/>
      <c r="K331" s="37"/>
      <c r="L331" s="36"/>
      <c r="M331" s="36"/>
      <c r="N331" s="37"/>
      <c r="O331" s="36"/>
      <c r="P331" s="36"/>
      <c r="Q331" s="36"/>
      <c r="R331" s="37"/>
      <c r="S331" s="36"/>
      <c r="T331" s="37"/>
      <c r="U331" s="36"/>
      <c r="V331" s="36"/>
      <c r="W331" s="37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  <c r="AX331" s="51"/>
      <c r="AY331" s="51"/>
      <c r="AZ331" s="51"/>
      <c r="BA331" s="51"/>
      <c r="BB331" s="51"/>
      <c r="BC331" s="51"/>
      <c r="BD331" s="51"/>
      <c r="BE331" s="51"/>
      <c r="BF331" s="51"/>
      <c r="BG331" s="51"/>
      <c r="BH331" s="36"/>
      <c r="BI331" s="36"/>
      <c r="BJ331" s="36"/>
      <c r="BK331" s="37"/>
      <c r="BL331" s="36"/>
      <c r="BM331" s="37"/>
      <c r="BN331" s="36"/>
      <c r="BO331" s="36"/>
      <c r="BP331" s="36"/>
      <c r="BQ331" s="37"/>
      <c r="BR331" s="36"/>
      <c r="BS331" s="37"/>
      <c r="BT331" s="36"/>
      <c r="BU331" s="37"/>
      <c r="BV331" s="36"/>
      <c r="BW331" s="36"/>
      <c r="BX331" s="37"/>
      <c r="BY331" s="36"/>
      <c r="BZ331" s="36"/>
      <c r="CA331" s="37"/>
      <c r="CB331" s="51"/>
      <c r="CC331" s="51"/>
      <c r="CD331" s="51"/>
      <c r="CE331" s="51"/>
      <c r="CF331" s="51"/>
      <c r="CG331" s="51"/>
      <c r="CH331" s="51"/>
      <c r="CI331" s="51"/>
      <c r="CJ331" s="51"/>
      <c r="CK331" s="51"/>
      <c r="CL331" s="51"/>
      <c r="CM331" s="51"/>
      <c r="CN331" s="51"/>
      <c r="CO331" s="51"/>
      <c r="CP331" s="51"/>
      <c r="CQ331" s="51"/>
      <c r="CR331" s="51"/>
      <c r="CS331" s="51"/>
      <c r="CT331" s="51"/>
      <c r="CU331" s="51"/>
      <c r="CY331" s="40"/>
      <c r="DA331" s="40"/>
      <c r="DE331" s="40"/>
      <c r="DG331" s="40"/>
      <c r="DI331" s="40"/>
      <c r="DL331" s="40"/>
      <c r="DO331" s="40"/>
    </row>
    <row r="332" spans="1:119" s="39" customFormat="1">
      <c r="A332" s="36"/>
      <c r="B332" s="36"/>
      <c r="C332" s="36"/>
      <c r="D332" s="48"/>
      <c r="E332" s="36"/>
      <c r="F332" s="36"/>
      <c r="G332" s="36"/>
      <c r="H332" s="36"/>
      <c r="I332" s="36"/>
      <c r="J332" s="36"/>
      <c r="K332" s="37"/>
      <c r="L332" s="36"/>
      <c r="M332" s="36"/>
      <c r="N332" s="37"/>
      <c r="O332" s="36"/>
      <c r="P332" s="36"/>
      <c r="Q332" s="36"/>
      <c r="R332" s="37"/>
      <c r="S332" s="36"/>
      <c r="T332" s="37"/>
      <c r="U332" s="36"/>
      <c r="V332" s="36"/>
      <c r="W332" s="37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  <c r="AZ332" s="51"/>
      <c r="BA332" s="51"/>
      <c r="BB332" s="51"/>
      <c r="BC332" s="51"/>
      <c r="BD332" s="51"/>
      <c r="BE332" s="51"/>
      <c r="BF332" s="51"/>
      <c r="BG332" s="51"/>
      <c r="BH332" s="36"/>
      <c r="BI332" s="36"/>
      <c r="BJ332" s="36"/>
      <c r="BK332" s="37"/>
      <c r="BL332" s="36"/>
      <c r="BM332" s="37"/>
      <c r="BN332" s="36"/>
      <c r="BO332" s="36"/>
      <c r="BP332" s="36"/>
      <c r="BQ332" s="37"/>
      <c r="BR332" s="36"/>
      <c r="BS332" s="37"/>
      <c r="BT332" s="36"/>
      <c r="BU332" s="37"/>
      <c r="BV332" s="36"/>
      <c r="BW332" s="36"/>
      <c r="BX332" s="37"/>
      <c r="BY332" s="36"/>
      <c r="BZ332" s="36"/>
      <c r="CA332" s="37"/>
      <c r="CB332" s="51"/>
      <c r="CC332" s="51"/>
      <c r="CD332" s="51"/>
      <c r="CE332" s="51"/>
      <c r="CF332" s="51"/>
      <c r="CG332" s="51"/>
      <c r="CH332" s="51"/>
      <c r="CI332" s="51"/>
      <c r="CJ332" s="51"/>
      <c r="CK332" s="51"/>
      <c r="CL332" s="51"/>
      <c r="CM332" s="51"/>
      <c r="CN332" s="51"/>
      <c r="CO332" s="51"/>
      <c r="CP332" s="51"/>
      <c r="CQ332" s="51"/>
      <c r="CR332" s="51"/>
      <c r="CS332" s="51"/>
      <c r="CT332" s="51"/>
      <c r="CU332" s="51"/>
      <c r="CY332" s="40"/>
      <c r="DA332" s="40"/>
      <c r="DE332" s="40"/>
      <c r="DG332" s="40"/>
      <c r="DI332" s="40"/>
      <c r="DL332" s="40"/>
      <c r="DO332" s="40"/>
    </row>
    <row r="333" spans="1:119" s="39" customFormat="1">
      <c r="A333" s="36"/>
      <c r="B333" s="36"/>
      <c r="C333" s="36"/>
      <c r="D333" s="48"/>
      <c r="E333" s="36"/>
      <c r="F333" s="36"/>
      <c r="G333" s="36"/>
      <c r="H333" s="36"/>
      <c r="I333" s="36"/>
      <c r="J333" s="36"/>
      <c r="K333" s="37"/>
      <c r="L333" s="36"/>
      <c r="M333" s="36"/>
      <c r="N333" s="37"/>
      <c r="O333" s="36"/>
      <c r="P333" s="36"/>
      <c r="Q333" s="36"/>
      <c r="R333" s="37"/>
      <c r="S333" s="36"/>
      <c r="T333" s="37"/>
      <c r="U333" s="36"/>
      <c r="V333" s="36"/>
      <c r="W333" s="37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  <c r="AX333" s="51"/>
      <c r="AY333" s="51"/>
      <c r="AZ333" s="51"/>
      <c r="BA333" s="51"/>
      <c r="BB333" s="51"/>
      <c r="BC333" s="51"/>
      <c r="BD333" s="51"/>
      <c r="BE333" s="51"/>
      <c r="BF333" s="51"/>
      <c r="BG333" s="51"/>
      <c r="BH333" s="36"/>
      <c r="BI333" s="36"/>
      <c r="BJ333" s="36"/>
      <c r="BK333" s="37"/>
      <c r="BL333" s="36"/>
      <c r="BM333" s="37"/>
      <c r="BN333" s="36"/>
      <c r="BO333" s="36"/>
      <c r="BP333" s="36"/>
      <c r="BQ333" s="37"/>
      <c r="BR333" s="36"/>
      <c r="BS333" s="37"/>
      <c r="BT333" s="36"/>
      <c r="BU333" s="37"/>
      <c r="BV333" s="36"/>
      <c r="BW333" s="36"/>
      <c r="BX333" s="37"/>
      <c r="BY333" s="36"/>
      <c r="BZ333" s="36"/>
      <c r="CA333" s="37"/>
      <c r="CB333" s="51"/>
      <c r="CC333" s="51"/>
      <c r="CD333" s="51"/>
      <c r="CE333" s="51"/>
      <c r="CF333" s="51"/>
      <c r="CG333" s="51"/>
      <c r="CH333" s="51"/>
      <c r="CI333" s="51"/>
      <c r="CJ333" s="51"/>
      <c r="CK333" s="51"/>
      <c r="CL333" s="51"/>
      <c r="CM333" s="51"/>
      <c r="CN333" s="51"/>
      <c r="CO333" s="51"/>
      <c r="CP333" s="51"/>
      <c r="CQ333" s="51"/>
      <c r="CR333" s="51"/>
      <c r="CS333" s="51"/>
      <c r="CT333" s="51"/>
      <c r="CU333" s="51"/>
      <c r="CY333" s="40"/>
      <c r="DA333" s="40"/>
      <c r="DE333" s="40"/>
      <c r="DG333" s="40"/>
      <c r="DI333" s="40"/>
      <c r="DL333" s="40"/>
      <c r="DO333" s="40"/>
    </row>
    <row r="334" spans="1:119" s="39" customFormat="1">
      <c r="A334" s="36"/>
      <c r="B334" s="36"/>
      <c r="C334" s="36"/>
      <c r="D334" s="48"/>
      <c r="E334" s="36"/>
      <c r="F334" s="36"/>
      <c r="G334" s="36"/>
      <c r="H334" s="36"/>
      <c r="I334" s="36"/>
      <c r="J334" s="36"/>
      <c r="K334" s="37"/>
      <c r="L334" s="36"/>
      <c r="M334" s="36"/>
      <c r="N334" s="37"/>
      <c r="O334" s="36"/>
      <c r="P334" s="36"/>
      <c r="Q334" s="36"/>
      <c r="R334" s="37"/>
      <c r="S334" s="36"/>
      <c r="T334" s="37"/>
      <c r="U334" s="36"/>
      <c r="V334" s="36"/>
      <c r="W334" s="37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  <c r="AZ334" s="51"/>
      <c r="BA334" s="51"/>
      <c r="BB334" s="51"/>
      <c r="BC334" s="51"/>
      <c r="BD334" s="51"/>
      <c r="BE334" s="51"/>
      <c r="BF334" s="51"/>
      <c r="BG334" s="51"/>
      <c r="BH334" s="36"/>
      <c r="BI334" s="36"/>
      <c r="BJ334" s="36"/>
      <c r="BK334" s="37"/>
      <c r="BL334" s="36"/>
      <c r="BM334" s="37"/>
      <c r="BN334" s="36"/>
      <c r="BO334" s="36"/>
      <c r="BP334" s="36"/>
      <c r="BQ334" s="37"/>
      <c r="BR334" s="36"/>
      <c r="BS334" s="37"/>
      <c r="BT334" s="36"/>
      <c r="BU334" s="37"/>
      <c r="BV334" s="36"/>
      <c r="BW334" s="36"/>
      <c r="BX334" s="37"/>
      <c r="BY334" s="36"/>
      <c r="BZ334" s="36"/>
      <c r="CA334" s="37"/>
      <c r="CB334" s="51"/>
      <c r="CC334" s="51"/>
      <c r="CD334" s="51"/>
      <c r="CE334" s="51"/>
      <c r="CF334" s="51"/>
      <c r="CG334" s="51"/>
      <c r="CH334" s="51"/>
      <c r="CI334" s="51"/>
      <c r="CJ334" s="51"/>
      <c r="CK334" s="51"/>
      <c r="CL334" s="51"/>
      <c r="CM334" s="51"/>
      <c r="CN334" s="51"/>
      <c r="CO334" s="51"/>
      <c r="CP334" s="51"/>
      <c r="CQ334" s="51"/>
      <c r="CR334" s="51"/>
      <c r="CS334" s="51"/>
      <c r="CT334" s="51"/>
      <c r="CU334" s="51"/>
      <c r="CY334" s="40"/>
      <c r="DA334" s="40"/>
      <c r="DE334" s="40"/>
      <c r="DG334" s="40"/>
      <c r="DI334" s="40"/>
      <c r="DL334" s="40"/>
      <c r="DO334" s="40"/>
    </row>
    <row r="335" spans="1:119" s="39" customFormat="1">
      <c r="A335" s="36"/>
      <c r="B335" s="36"/>
      <c r="C335" s="36"/>
      <c r="D335" s="48"/>
      <c r="E335" s="36"/>
      <c r="F335" s="36"/>
      <c r="G335" s="36"/>
      <c r="H335" s="36"/>
      <c r="I335" s="36"/>
      <c r="J335" s="36"/>
      <c r="K335" s="37"/>
      <c r="L335" s="36"/>
      <c r="M335" s="36"/>
      <c r="N335" s="37"/>
      <c r="O335" s="36"/>
      <c r="P335" s="36"/>
      <c r="Q335" s="36"/>
      <c r="R335" s="37"/>
      <c r="S335" s="36"/>
      <c r="T335" s="37"/>
      <c r="U335" s="36"/>
      <c r="V335" s="36"/>
      <c r="W335" s="37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  <c r="BC335" s="51"/>
      <c r="BD335" s="51"/>
      <c r="BE335" s="51"/>
      <c r="BF335" s="51"/>
      <c r="BG335" s="51"/>
      <c r="BH335" s="36"/>
      <c r="BI335" s="36"/>
      <c r="BJ335" s="36"/>
      <c r="BK335" s="37"/>
      <c r="BL335" s="36"/>
      <c r="BM335" s="37"/>
      <c r="BN335" s="36"/>
      <c r="BO335" s="36"/>
      <c r="BP335" s="36"/>
      <c r="BQ335" s="37"/>
      <c r="BR335" s="36"/>
      <c r="BS335" s="37"/>
      <c r="BT335" s="36"/>
      <c r="BU335" s="37"/>
      <c r="BV335" s="36"/>
      <c r="BW335" s="36"/>
      <c r="BX335" s="37"/>
      <c r="BY335" s="36"/>
      <c r="BZ335" s="36"/>
      <c r="CA335" s="37"/>
      <c r="CB335" s="51"/>
      <c r="CC335" s="51"/>
      <c r="CD335" s="51"/>
      <c r="CE335" s="51"/>
      <c r="CF335" s="51"/>
      <c r="CG335" s="51"/>
      <c r="CH335" s="51"/>
      <c r="CI335" s="51"/>
      <c r="CJ335" s="51"/>
      <c r="CK335" s="51"/>
      <c r="CL335" s="51"/>
      <c r="CM335" s="51"/>
      <c r="CN335" s="51"/>
      <c r="CO335" s="51"/>
      <c r="CP335" s="51"/>
      <c r="CQ335" s="51"/>
      <c r="CR335" s="51"/>
      <c r="CS335" s="51"/>
      <c r="CT335" s="51"/>
      <c r="CU335" s="51"/>
      <c r="CY335" s="40"/>
      <c r="DA335" s="40"/>
      <c r="DE335" s="40"/>
      <c r="DG335" s="40"/>
      <c r="DI335" s="40"/>
      <c r="DL335" s="40"/>
      <c r="DO335" s="40"/>
    </row>
    <row r="336" spans="1:119" s="39" customFormat="1">
      <c r="A336" s="36"/>
      <c r="B336" s="36"/>
      <c r="C336" s="36"/>
      <c r="D336" s="48"/>
      <c r="E336" s="36"/>
      <c r="F336" s="36"/>
      <c r="G336" s="36"/>
      <c r="H336" s="36"/>
      <c r="I336" s="36"/>
      <c r="J336" s="36"/>
      <c r="K336" s="37"/>
      <c r="L336" s="36"/>
      <c r="M336" s="36"/>
      <c r="N336" s="37"/>
      <c r="O336" s="36"/>
      <c r="P336" s="36"/>
      <c r="Q336" s="36"/>
      <c r="R336" s="37"/>
      <c r="S336" s="36"/>
      <c r="T336" s="37"/>
      <c r="U336" s="36"/>
      <c r="V336" s="36"/>
      <c r="W336" s="37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  <c r="AZ336" s="51"/>
      <c r="BA336" s="51"/>
      <c r="BB336" s="51"/>
      <c r="BC336" s="51"/>
      <c r="BD336" s="51"/>
      <c r="BE336" s="51"/>
      <c r="BF336" s="51"/>
      <c r="BG336" s="51"/>
      <c r="BH336" s="36"/>
      <c r="BI336" s="36"/>
      <c r="BJ336" s="36"/>
      <c r="BK336" s="37"/>
      <c r="BL336" s="36"/>
      <c r="BM336" s="37"/>
      <c r="BN336" s="36"/>
      <c r="BO336" s="36"/>
      <c r="BP336" s="36"/>
      <c r="BQ336" s="37"/>
      <c r="BR336" s="36"/>
      <c r="BS336" s="37"/>
      <c r="BT336" s="36"/>
      <c r="BU336" s="37"/>
      <c r="BV336" s="36"/>
      <c r="BW336" s="36"/>
      <c r="BX336" s="37"/>
      <c r="BY336" s="36"/>
      <c r="BZ336" s="36"/>
      <c r="CA336" s="37"/>
      <c r="CB336" s="51"/>
      <c r="CC336" s="51"/>
      <c r="CD336" s="51"/>
      <c r="CE336" s="51"/>
      <c r="CF336" s="51"/>
      <c r="CG336" s="51"/>
      <c r="CH336" s="51"/>
      <c r="CI336" s="51"/>
      <c r="CJ336" s="51"/>
      <c r="CK336" s="51"/>
      <c r="CL336" s="51"/>
      <c r="CM336" s="51"/>
      <c r="CN336" s="51"/>
      <c r="CO336" s="51"/>
      <c r="CP336" s="51"/>
      <c r="CQ336" s="51"/>
      <c r="CR336" s="51"/>
      <c r="CS336" s="51"/>
      <c r="CT336" s="51"/>
      <c r="CU336" s="51"/>
      <c r="CY336" s="40"/>
      <c r="DA336" s="40"/>
      <c r="DE336" s="40"/>
      <c r="DG336" s="40"/>
      <c r="DI336" s="40"/>
      <c r="DL336" s="40"/>
      <c r="DO336" s="40"/>
    </row>
    <row r="337" spans="1:119" s="39" customFormat="1">
      <c r="A337" s="36"/>
      <c r="B337" s="36"/>
      <c r="C337" s="36"/>
      <c r="D337" s="48"/>
      <c r="E337" s="36"/>
      <c r="F337" s="36"/>
      <c r="G337" s="36"/>
      <c r="H337" s="36"/>
      <c r="I337" s="36"/>
      <c r="J337" s="36"/>
      <c r="K337" s="37"/>
      <c r="L337" s="36"/>
      <c r="M337" s="36"/>
      <c r="N337" s="37"/>
      <c r="O337" s="36"/>
      <c r="P337" s="36"/>
      <c r="Q337" s="36"/>
      <c r="R337" s="37"/>
      <c r="S337" s="36"/>
      <c r="T337" s="37"/>
      <c r="U337" s="36"/>
      <c r="V337" s="36"/>
      <c r="W337" s="37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  <c r="AX337" s="51"/>
      <c r="AY337" s="51"/>
      <c r="AZ337" s="51"/>
      <c r="BA337" s="51"/>
      <c r="BB337" s="51"/>
      <c r="BC337" s="51"/>
      <c r="BD337" s="51"/>
      <c r="BE337" s="51"/>
      <c r="BF337" s="51"/>
      <c r="BG337" s="51"/>
      <c r="BH337" s="36"/>
      <c r="BI337" s="36"/>
      <c r="BJ337" s="36"/>
      <c r="BK337" s="37"/>
      <c r="BL337" s="36"/>
      <c r="BM337" s="37"/>
      <c r="BN337" s="36"/>
      <c r="BO337" s="36"/>
      <c r="BP337" s="36"/>
      <c r="BQ337" s="37"/>
      <c r="BR337" s="36"/>
      <c r="BS337" s="37"/>
      <c r="BT337" s="36"/>
      <c r="BU337" s="37"/>
      <c r="BV337" s="36"/>
      <c r="BW337" s="36"/>
      <c r="BX337" s="37"/>
      <c r="BY337" s="36"/>
      <c r="BZ337" s="36"/>
      <c r="CA337" s="37"/>
      <c r="CB337" s="51"/>
      <c r="CC337" s="51"/>
      <c r="CD337" s="51"/>
      <c r="CE337" s="51"/>
      <c r="CF337" s="51"/>
      <c r="CG337" s="51"/>
      <c r="CH337" s="51"/>
      <c r="CI337" s="51"/>
      <c r="CJ337" s="51"/>
      <c r="CK337" s="51"/>
      <c r="CL337" s="51"/>
      <c r="CM337" s="51"/>
      <c r="CN337" s="51"/>
      <c r="CO337" s="51"/>
      <c r="CP337" s="51"/>
      <c r="CQ337" s="51"/>
      <c r="CR337" s="51"/>
      <c r="CS337" s="51"/>
      <c r="CT337" s="51"/>
      <c r="CU337" s="51"/>
      <c r="CY337" s="40"/>
      <c r="DA337" s="40"/>
      <c r="DE337" s="40"/>
      <c r="DG337" s="40"/>
      <c r="DI337" s="40"/>
      <c r="DL337" s="40"/>
      <c r="DO337" s="40"/>
    </row>
    <row r="338" spans="1:119" s="39" customFormat="1">
      <c r="A338" s="36"/>
      <c r="B338" s="36"/>
      <c r="C338" s="36"/>
      <c r="D338" s="48"/>
      <c r="E338" s="36"/>
      <c r="F338" s="36"/>
      <c r="G338" s="36"/>
      <c r="H338" s="36"/>
      <c r="I338" s="36"/>
      <c r="J338" s="36"/>
      <c r="K338" s="37"/>
      <c r="L338" s="36"/>
      <c r="M338" s="36"/>
      <c r="N338" s="37"/>
      <c r="O338" s="36"/>
      <c r="P338" s="36"/>
      <c r="Q338" s="36"/>
      <c r="R338" s="37"/>
      <c r="S338" s="36"/>
      <c r="T338" s="37"/>
      <c r="U338" s="36"/>
      <c r="V338" s="36"/>
      <c r="W338" s="37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  <c r="BC338" s="51"/>
      <c r="BD338" s="51"/>
      <c r="BE338" s="51"/>
      <c r="BF338" s="51"/>
      <c r="BG338" s="51"/>
      <c r="BH338" s="36"/>
      <c r="BI338" s="36"/>
      <c r="BJ338" s="36"/>
      <c r="BK338" s="37"/>
      <c r="BL338" s="36"/>
      <c r="BM338" s="37"/>
      <c r="BN338" s="36"/>
      <c r="BO338" s="36"/>
      <c r="BP338" s="36"/>
      <c r="BQ338" s="37"/>
      <c r="BR338" s="36"/>
      <c r="BS338" s="37"/>
      <c r="BT338" s="36"/>
      <c r="BU338" s="37"/>
      <c r="BV338" s="36"/>
      <c r="BW338" s="36"/>
      <c r="BX338" s="37"/>
      <c r="BY338" s="36"/>
      <c r="BZ338" s="36"/>
      <c r="CA338" s="37"/>
      <c r="CB338" s="51"/>
      <c r="CC338" s="51"/>
      <c r="CD338" s="51"/>
      <c r="CE338" s="51"/>
      <c r="CF338" s="51"/>
      <c r="CG338" s="51"/>
      <c r="CH338" s="51"/>
      <c r="CI338" s="51"/>
      <c r="CJ338" s="51"/>
      <c r="CK338" s="51"/>
      <c r="CL338" s="51"/>
      <c r="CM338" s="51"/>
      <c r="CN338" s="51"/>
      <c r="CO338" s="51"/>
      <c r="CP338" s="51"/>
      <c r="CQ338" s="51"/>
      <c r="CR338" s="51"/>
      <c r="CS338" s="51"/>
      <c r="CT338" s="51"/>
      <c r="CU338" s="51"/>
      <c r="CY338" s="40"/>
      <c r="DA338" s="40"/>
      <c r="DE338" s="40"/>
      <c r="DG338" s="40"/>
      <c r="DI338" s="40"/>
      <c r="DL338" s="40"/>
      <c r="DO338" s="40"/>
    </row>
    <row r="339" spans="1:119" s="39" customFormat="1">
      <c r="A339" s="36"/>
      <c r="B339" s="36"/>
      <c r="C339" s="36"/>
      <c r="D339" s="48"/>
      <c r="E339" s="36"/>
      <c r="F339" s="36"/>
      <c r="G339" s="36"/>
      <c r="H339" s="36"/>
      <c r="I339" s="36"/>
      <c r="J339" s="36"/>
      <c r="K339" s="37"/>
      <c r="L339" s="36"/>
      <c r="M339" s="36"/>
      <c r="N339" s="37"/>
      <c r="O339" s="36"/>
      <c r="P339" s="36"/>
      <c r="Q339" s="36"/>
      <c r="R339" s="37"/>
      <c r="S339" s="36"/>
      <c r="T339" s="37"/>
      <c r="U339" s="36"/>
      <c r="V339" s="36"/>
      <c r="W339" s="37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  <c r="AX339" s="51"/>
      <c r="AY339" s="51"/>
      <c r="AZ339" s="51"/>
      <c r="BA339" s="51"/>
      <c r="BB339" s="51"/>
      <c r="BC339" s="51"/>
      <c r="BD339" s="51"/>
      <c r="BE339" s="51"/>
      <c r="BF339" s="51"/>
      <c r="BG339" s="51"/>
      <c r="BH339" s="36"/>
      <c r="BI339" s="36"/>
      <c r="BJ339" s="36"/>
      <c r="BK339" s="37"/>
      <c r="BL339" s="36"/>
      <c r="BM339" s="37"/>
      <c r="BN339" s="36"/>
      <c r="BO339" s="36"/>
      <c r="BP339" s="36"/>
      <c r="BQ339" s="37"/>
      <c r="BR339" s="36"/>
      <c r="BS339" s="37"/>
      <c r="BT339" s="36"/>
      <c r="BU339" s="37"/>
      <c r="BV339" s="36"/>
      <c r="BW339" s="36"/>
      <c r="BX339" s="37"/>
      <c r="BY339" s="36"/>
      <c r="BZ339" s="36"/>
      <c r="CA339" s="37"/>
      <c r="CB339" s="51"/>
      <c r="CC339" s="51"/>
      <c r="CD339" s="51"/>
      <c r="CE339" s="51"/>
      <c r="CF339" s="51"/>
      <c r="CG339" s="51"/>
      <c r="CH339" s="51"/>
      <c r="CI339" s="51"/>
      <c r="CJ339" s="51"/>
      <c r="CK339" s="51"/>
      <c r="CL339" s="51"/>
      <c r="CM339" s="51"/>
      <c r="CN339" s="51"/>
      <c r="CO339" s="51"/>
      <c r="CP339" s="51"/>
      <c r="CQ339" s="51"/>
      <c r="CR339" s="51"/>
      <c r="CS339" s="51"/>
      <c r="CT339" s="51"/>
      <c r="CU339" s="51"/>
      <c r="CY339" s="40"/>
      <c r="DA339" s="40"/>
      <c r="DE339" s="40"/>
      <c r="DG339" s="40"/>
      <c r="DI339" s="40"/>
      <c r="DL339" s="40"/>
      <c r="DO339" s="40"/>
    </row>
    <row r="340" spans="1:119" s="39" customFormat="1">
      <c r="A340" s="36"/>
      <c r="B340" s="36"/>
      <c r="C340" s="36"/>
      <c r="D340" s="48"/>
      <c r="E340" s="36"/>
      <c r="F340" s="36"/>
      <c r="G340" s="36"/>
      <c r="H340" s="36"/>
      <c r="I340" s="36"/>
      <c r="J340" s="36"/>
      <c r="K340" s="37"/>
      <c r="L340" s="36"/>
      <c r="M340" s="36"/>
      <c r="N340" s="37"/>
      <c r="O340" s="36"/>
      <c r="P340" s="36"/>
      <c r="Q340" s="36"/>
      <c r="R340" s="37"/>
      <c r="S340" s="36"/>
      <c r="T340" s="37"/>
      <c r="U340" s="36"/>
      <c r="V340" s="36"/>
      <c r="W340" s="37"/>
      <c r="X340" s="51"/>
      <c r="Y340" s="51"/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  <c r="AX340" s="51"/>
      <c r="AY340" s="51"/>
      <c r="AZ340" s="51"/>
      <c r="BA340" s="51"/>
      <c r="BB340" s="51"/>
      <c r="BC340" s="51"/>
      <c r="BD340" s="51"/>
      <c r="BE340" s="51"/>
      <c r="BF340" s="51"/>
      <c r="BG340" s="51"/>
      <c r="BH340" s="36"/>
      <c r="BI340" s="36"/>
      <c r="BJ340" s="36"/>
      <c r="BK340" s="37"/>
      <c r="BL340" s="36"/>
      <c r="BM340" s="37"/>
      <c r="BN340" s="36"/>
      <c r="BO340" s="36"/>
      <c r="BP340" s="36"/>
      <c r="BQ340" s="37"/>
      <c r="BR340" s="36"/>
      <c r="BS340" s="37"/>
      <c r="BT340" s="36"/>
      <c r="BU340" s="37"/>
      <c r="BV340" s="36"/>
      <c r="BW340" s="36"/>
      <c r="BX340" s="37"/>
      <c r="BY340" s="36"/>
      <c r="BZ340" s="36"/>
      <c r="CA340" s="37"/>
      <c r="CB340" s="51"/>
      <c r="CC340" s="51"/>
      <c r="CD340" s="51"/>
      <c r="CE340" s="51"/>
      <c r="CF340" s="51"/>
      <c r="CG340" s="51"/>
      <c r="CH340" s="51"/>
      <c r="CI340" s="51"/>
      <c r="CJ340" s="51"/>
      <c r="CK340" s="51"/>
      <c r="CL340" s="51"/>
      <c r="CM340" s="51"/>
      <c r="CN340" s="51"/>
      <c r="CO340" s="51"/>
      <c r="CP340" s="51"/>
      <c r="CQ340" s="51"/>
      <c r="CR340" s="51"/>
      <c r="CS340" s="51"/>
      <c r="CT340" s="51"/>
      <c r="CU340" s="51"/>
      <c r="CY340" s="40"/>
      <c r="DA340" s="40"/>
      <c r="DE340" s="40"/>
      <c r="DG340" s="40"/>
      <c r="DI340" s="40"/>
      <c r="DL340" s="40"/>
      <c r="DO340" s="40"/>
    </row>
    <row r="341" spans="1:119" s="39" customFormat="1">
      <c r="A341" s="36"/>
      <c r="B341" s="36"/>
      <c r="C341" s="36"/>
      <c r="D341" s="48"/>
      <c r="E341" s="36"/>
      <c r="F341" s="36"/>
      <c r="G341" s="36"/>
      <c r="H341" s="36"/>
      <c r="I341" s="36"/>
      <c r="J341" s="36"/>
      <c r="K341" s="37"/>
      <c r="L341" s="36"/>
      <c r="M341" s="36"/>
      <c r="N341" s="37"/>
      <c r="O341" s="36"/>
      <c r="P341" s="36"/>
      <c r="Q341" s="36"/>
      <c r="R341" s="37"/>
      <c r="S341" s="36"/>
      <c r="T341" s="37"/>
      <c r="U341" s="36"/>
      <c r="V341" s="36"/>
      <c r="W341" s="37"/>
      <c r="X341" s="51"/>
      <c r="Y341" s="51"/>
      <c r="Z341" s="51"/>
      <c r="AA341" s="51"/>
      <c r="AB341" s="51"/>
      <c r="AC341" s="51"/>
      <c r="AD341" s="51"/>
      <c r="AE341" s="51"/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AX341" s="51"/>
      <c r="AY341" s="51"/>
      <c r="AZ341" s="51"/>
      <c r="BA341" s="51"/>
      <c r="BB341" s="51"/>
      <c r="BC341" s="51"/>
      <c r="BD341" s="51"/>
      <c r="BE341" s="51"/>
      <c r="BF341" s="51"/>
      <c r="BG341" s="51"/>
      <c r="BH341" s="36"/>
      <c r="BI341" s="36"/>
      <c r="BJ341" s="36"/>
      <c r="BK341" s="37"/>
      <c r="BL341" s="36"/>
      <c r="BM341" s="37"/>
      <c r="BN341" s="36"/>
      <c r="BO341" s="36"/>
      <c r="BP341" s="36"/>
      <c r="BQ341" s="37"/>
      <c r="BR341" s="36"/>
      <c r="BS341" s="37"/>
      <c r="BT341" s="36"/>
      <c r="BU341" s="37"/>
      <c r="BV341" s="36"/>
      <c r="BW341" s="36"/>
      <c r="BX341" s="37"/>
      <c r="BY341" s="36"/>
      <c r="BZ341" s="36"/>
      <c r="CA341" s="37"/>
      <c r="CB341" s="51"/>
      <c r="CC341" s="51"/>
      <c r="CD341" s="51"/>
      <c r="CE341" s="51"/>
      <c r="CF341" s="51"/>
      <c r="CG341" s="51"/>
      <c r="CH341" s="51"/>
      <c r="CI341" s="51"/>
      <c r="CJ341" s="51"/>
      <c r="CK341" s="51"/>
      <c r="CL341" s="51"/>
      <c r="CM341" s="51"/>
      <c r="CN341" s="51"/>
      <c r="CO341" s="51"/>
      <c r="CP341" s="51"/>
      <c r="CQ341" s="51"/>
      <c r="CR341" s="51"/>
      <c r="CS341" s="51"/>
      <c r="CT341" s="51"/>
      <c r="CU341" s="51"/>
      <c r="CY341" s="40"/>
      <c r="DA341" s="40"/>
      <c r="DE341" s="40"/>
      <c r="DG341" s="40"/>
      <c r="DI341" s="40"/>
      <c r="DL341" s="40"/>
      <c r="DO341" s="40"/>
    </row>
    <row r="342" spans="1:119" s="39" customFormat="1">
      <c r="A342" s="36"/>
      <c r="B342" s="36"/>
      <c r="C342" s="36"/>
      <c r="D342" s="48"/>
      <c r="E342" s="36"/>
      <c r="F342" s="36"/>
      <c r="G342" s="36"/>
      <c r="H342" s="36"/>
      <c r="I342" s="36"/>
      <c r="J342" s="36"/>
      <c r="K342" s="37"/>
      <c r="L342" s="36"/>
      <c r="M342" s="36"/>
      <c r="N342" s="37"/>
      <c r="O342" s="36"/>
      <c r="P342" s="36"/>
      <c r="Q342" s="36"/>
      <c r="R342" s="37"/>
      <c r="S342" s="36"/>
      <c r="T342" s="37"/>
      <c r="U342" s="36"/>
      <c r="V342" s="36"/>
      <c r="W342" s="37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  <c r="BC342" s="51"/>
      <c r="BD342" s="51"/>
      <c r="BE342" s="51"/>
      <c r="BF342" s="51"/>
      <c r="BG342" s="51"/>
      <c r="BH342" s="36"/>
      <c r="BI342" s="36"/>
      <c r="BJ342" s="36"/>
      <c r="BK342" s="37"/>
      <c r="BL342" s="36"/>
      <c r="BM342" s="37"/>
      <c r="BN342" s="36"/>
      <c r="BO342" s="36"/>
      <c r="BP342" s="36"/>
      <c r="BQ342" s="37"/>
      <c r="BR342" s="36"/>
      <c r="BS342" s="37"/>
      <c r="BT342" s="36"/>
      <c r="BU342" s="37"/>
      <c r="BV342" s="36"/>
      <c r="BW342" s="36"/>
      <c r="BX342" s="37"/>
      <c r="BY342" s="36"/>
      <c r="BZ342" s="36"/>
      <c r="CA342" s="37"/>
      <c r="CB342" s="51"/>
      <c r="CC342" s="51"/>
      <c r="CD342" s="51"/>
      <c r="CE342" s="51"/>
      <c r="CF342" s="51"/>
      <c r="CG342" s="51"/>
      <c r="CH342" s="51"/>
      <c r="CI342" s="51"/>
      <c r="CJ342" s="51"/>
      <c r="CK342" s="51"/>
      <c r="CL342" s="51"/>
      <c r="CM342" s="51"/>
      <c r="CN342" s="51"/>
      <c r="CO342" s="51"/>
      <c r="CP342" s="51"/>
      <c r="CQ342" s="51"/>
      <c r="CR342" s="51"/>
      <c r="CS342" s="51"/>
      <c r="CT342" s="51"/>
      <c r="CU342" s="51"/>
      <c r="CY342" s="40"/>
      <c r="DA342" s="40"/>
      <c r="DE342" s="40"/>
      <c r="DG342" s="40"/>
      <c r="DI342" s="40"/>
      <c r="DL342" s="40"/>
      <c r="DO342" s="40"/>
    </row>
    <row r="343" spans="1:119" s="39" customFormat="1">
      <c r="A343" s="36"/>
      <c r="B343" s="36"/>
      <c r="C343" s="36"/>
      <c r="D343" s="48"/>
      <c r="E343" s="36"/>
      <c r="F343" s="36"/>
      <c r="G343" s="36"/>
      <c r="H343" s="36"/>
      <c r="I343" s="36"/>
      <c r="J343" s="36"/>
      <c r="K343" s="37"/>
      <c r="L343" s="36"/>
      <c r="M343" s="36"/>
      <c r="N343" s="37"/>
      <c r="O343" s="36"/>
      <c r="P343" s="36"/>
      <c r="Q343" s="36"/>
      <c r="R343" s="37"/>
      <c r="S343" s="36"/>
      <c r="T343" s="37"/>
      <c r="U343" s="36"/>
      <c r="V343" s="36"/>
      <c r="W343" s="37"/>
      <c r="X343" s="51"/>
      <c r="Y343" s="51"/>
      <c r="Z343" s="51"/>
      <c r="AA343" s="51"/>
      <c r="AB343" s="51"/>
      <c r="AC343" s="51"/>
      <c r="AD343" s="51"/>
      <c r="AE343" s="51"/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  <c r="AX343" s="51"/>
      <c r="AY343" s="51"/>
      <c r="AZ343" s="51"/>
      <c r="BA343" s="51"/>
      <c r="BB343" s="51"/>
      <c r="BC343" s="51"/>
      <c r="BD343" s="51"/>
      <c r="BE343" s="51"/>
      <c r="BF343" s="51"/>
      <c r="BG343" s="51"/>
      <c r="BH343" s="36"/>
      <c r="BI343" s="36"/>
      <c r="BJ343" s="36"/>
      <c r="BK343" s="37"/>
      <c r="BL343" s="36"/>
      <c r="BM343" s="37"/>
      <c r="BN343" s="36"/>
      <c r="BO343" s="36"/>
      <c r="BP343" s="36"/>
      <c r="BQ343" s="37"/>
      <c r="BR343" s="36"/>
      <c r="BS343" s="37"/>
      <c r="BT343" s="36"/>
      <c r="BU343" s="37"/>
      <c r="BV343" s="36"/>
      <c r="BW343" s="36"/>
      <c r="BX343" s="37"/>
      <c r="BY343" s="36"/>
      <c r="BZ343" s="36"/>
      <c r="CA343" s="37"/>
      <c r="CB343" s="51"/>
      <c r="CC343" s="51"/>
      <c r="CD343" s="51"/>
      <c r="CE343" s="51"/>
      <c r="CF343" s="51"/>
      <c r="CG343" s="51"/>
      <c r="CH343" s="51"/>
      <c r="CI343" s="51"/>
      <c r="CJ343" s="51"/>
      <c r="CK343" s="51"/>
      <c r="CL343" s="51"/>
      <c r="CM343" s="51"/>
      <c r="CN343" s="51"/>
      <c r="CO343" s="51"/>
      <c r="CP343" s="51"/>
      <c r="CQ343" s="51"/>
      <c r="CR343" s="51"/>
      <c r="CS343" s="51"/>
      <c r="CT343" s="51"/>
      <c r="CU343" s="51"/>
      <c r="CY343" s="40"/>
      <c r="DA343" s="40"/>
      <c r="DE343" s="40"/>
      <c r="DG343" s="40"/>
      <c r="DI343" s="40"/>
      <c r="DL343" s="40"/>
      <c r="DO343" s="40"/>
    </row>
    <row r="344" spans="1:119" s="39" customFormat="1">
      <c r="A344" s="36"/>
      <c r="B344" s="36"/>
      <c r="C344" s="36"/>
      <c r="D344" s="48"/>
      <c r="E344" s="36"/>
      <c r="F344" s="36"/>
      <c r="G344" s="36"/>
      <c r="H344" s="36"/>
      <c r="I344" s="36"/>
      <c r="J344" s="36"/>
      <c r="K344" s="37"/>
      <c r="L344" s="36"/>
      <c r="M344" s="36"/>
      <c r="N344" s="37"/>
      <c r="O344" s="36"/>
      <c r="P344" s="36"/>
      <c r="Q344" s="36"/>
      <c r="R344" s="37"/>
      <c r="S344" s="36"/>
      <c r="T344" s="37"/>
      <c r="U344" s="36"/>
      <c r="V344" s="36"/>
      <c r="W344" s="37"/>
      <c r="X344" s="51"/>
      <c r="Y344" s="51"/>
      <c r="Z344" s="51"/>
      <c r="AA344" s="51"/>
      <c r="AB344" s="51"/>
      <c r="AC344" s="51"/>
      <c r="AD344" s="51"/>
      <c r="AE344" s="51"/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  <c r="AX344" s="51"/>
      <c r="AY344" s="51"/>
      <c r="AZ344" s="51"/>
      <c r="BA344" s="51"/>
      <c r="BB344" s="51"/>
      <c r="BC344" s="51"/>
      <c r="BD344" s="51"/>
      <c r="BE344" s="51"/>
      <c r="BF344" s="51"/>
      <c r="BG344" s="51"/>
      <c r="BH344" s="36"/>
      <c r="BI344" s="36"/>
      <c r="BJ344" s="36"/>
      <c r="BK344" s="37"/>
      <c r="BL344" s="36"/>
      <c r="BM344" s="37"/>
      <c r="BN344" s="36"/>
      <c r="BO344" s="36"/>
      <c r="BP344" s="36"/>
      <c r="BQ344" s="37"/>
      <c r="BR344" s="36"/>
      <c r="BS344" s="37"/>
      <c r="BT344" s="36"/>
      <c r="BU344" s="37"/>
      <c r="BV344" s="36"/>
      <c r="BW344" s="36"/>
      <c r="BX344" s="37"/>
      <c r="BY344" s="36"/>
      <c r="BZ344" s="36"/>
      <c r="CA344" s="37"/>
      <c r="CB344" s="51"/>
      <c r="CC344" s="51"/>
      <c r="CD344" s="51"/>
      <c r="CE344" s="51"/>
      <c r="CF344" s="51"/>
      <c r="CG344" s="51"/>
      <c r="CH344" s="51"/>
      <c r="CI344" s="51"/>
      <c r="CJ344" s="51"/>
      <c r="CK344" s="51"/>
      <c r="CL344" s="51"/>
      <c r="CM344" s="51"/>
      <c r="CN344" s="51"/>
      <c r="CO344" s="51"/>
      <c r="CP344" s="51"/>
      <c r="CQ344" s="51"/>
      <c r="CR344" s="51"/>
      <c r="CS344" s="51"/>
      <c r="CT344" s="51"/>
      <c r="CU344" s="51"/>
      <c r="CY344" s="40"/>
      <c r="DA344" s="40"/>
      <c r="DE344" s="40"/>
      <c r="DG344" s="40"/>
      <c r="DI344" s="40"/>
      <c r="DL344" s="40"/>
      <c r="DO344" s="40"/>
    </row>
    <row r="345" spans="1:119" s="39" customFormat="1">
      <c r="A345" s="36"/>
      <c r="B345" s="36"/>
      <c r="C345" s="36"/>
      <c r="D345" s="48"/>
      <c r="E345" s="36"/>
      <c r="F345" s="36"/>
      <c r="G345" s="36"/>
      <c r="H345" s="36"/>
      <c r="I345" s="36"/>
      <c r="J345" s="36"/>
      <c r="K345" s="37"/>
      <c r="L345" s="36"/>
      <c r="M345" s="36"/>
      <c r="N345" s="37"/>
      <c r="O345" s="36"/>
      <c r="P345" s="36"/>
      <c r="Q345" s="36"/>
      <c r="R345" s="37"/>
      <c r="S345" s="36"/>
      <c r="T345" s="37"/>
      <c r="U345" s="36"/>
      <c r="V345" s="36"/>
      <c r="W345" s="37"/>
      <c r="X345" s="51"/>
      <c r="Y345" s="51"/>
      <c r="Z345" s="51"/>
      <c r="AA345" s="51"/>
      <c r="AB345" s="51"/>
      <c r="AC345" s="51"/>
      <c r="AD345" s="51"/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  <c r="AX345" s="51"/>
      <c r="AY345" s="51"/>
      <c r="AZ345" s="51"/>
      <c r="BA345" s="51"/>
      <c r="BB345" s="51"/>
      <c r="BC345" s="51"/>
      <c r="BD345" s="51"/>
      <c r="BE345" s="51"/>
      <c r="BF345" s="51"/>
      <c r="BG345" s="51"/>
      <c r="BH345" s="36"/>
      <c r="BI345" s="36"/>
      <c r="BJ345" s="36"/>
      <c r="BK345" s="37"/>
      <c r="BL345" s="36"/>
      <c r="BM345" s="37"/>
      <c r="BN345" s="36"/>
      <c r="BO345" s="36"/>
      <c r="BP345" s="36"/>
      <c r="BQ345" s="37"/>
      <c r="BR345" s="36"/>
      <c r="BS345" s="37"/>
      <c r="BT345" s="36"/>
      <c r="BU345" s="37"/>
      <c r="BV345" s="36"/>
      <c r="BW345" s="36"/>
      <c r="BX345" s="37"/>
      <c r="BY345" s="36"/>
      <c r="BZ345" s="36"/>
      <c r="CA345" s="37"/>
      <c r="CB345" s="51"/>
      <c r="CC345" s="51"/>
      <c r="CD345" s="51"/>
      <c r="CE345" s="51"/>
      <c r="CF345" s="51"/>
      <c r="CG345" s="51"/>
      <c r="CH345" s="51"/>
      <c r="CI345" s="51"/>
      <c r="CJ345" s="51"/>
      <c r="CK345" s="51"/>
      <c r="CL345" s="51"/>
      <c r="CM345" s="51"/>
      <c r="CN345" s="51"/>
      <c r="CO345" s="51"/>
      <c r="CP345" s="51"/>
      <c r="CQ345" s="51"/>
      <c r="CR345" s="51"/>
      <c r="CS345" s="51"/>
      <c r="CT345" s="51"/>
      <c r="CU345" s="51"/>
      <c r="CY345" s="40"/>
      <c r="DA345" s="40"/>
      <c r="DE345" s="40"/>
      <c r="DG345" s="40"/>
      <c r="DI345" s="40"/>
      <c r="DL345" s="40"/>
      <c r="DO345" s="40"/>
    </row>
    <row r="346" spans="1:119" s="39" customFormat="1">
      <c r="A346" s="36"/>
      <c r="B346" s="36"/>
      <c r="C346" s="36"/>
      <c r="D346" s="48"/>
      <c r="E346" s="36"/>
      <c r="F346" s="36"/>
      <c r="G346" s="36"/>
      <c r="H346" s="36"/>
      <c r="I346" s="36"/>
      <c r="J346" s="36"/>
      <c r="K346" s="37"/>
      <c r="L346" s="36"/>
      <c r="M346" s="36"/>
      <c r="N346" s="37"/>
      <c r="O346" s="36"/>
      <c r="P346" s="36"/>
      <c r="Q346" s="36"/>
      <c r="R346" s="37"/>
      <c r="S346" s="36"/>
      <c r="T346" s="37"/>
      <c r="U346" s="36"/>
      <c r="V346" s="36"/>
      <c r="W346" s="37"/>
      <c r="X346" s="51"/>
      <c r="Y346" s="51"/>
      <c r="Z346" s="51"/>
      <c r="AA346" s="51"/>
      <c r="AB346" s="51"/>
      <c r="AC346" s="51"/>
      <c r="AD346" s="51"/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  <c r="AX346" s="51"/>
      <c r="AY346" s="51"/>
      <c r="AZ346" s="51"/>
      <c r="BA346" s="51"/>
      <c r="BB346" s="51"/>
      <c r="BC346" s="51"/>
      <c r="BD346" s="51"/>
      <c r="BE346" s="51"/>
      <c r="BF346" s="51"/>
      <c r="BG346" s="51"/>
      <c r="BH346" s="36"/>
      <c r="BI346" s="36"/>
      <c r="BJ346" s="36"/>
      <c r="BK346" s="37"/>
      <c r="BL346" s="36"/>
      <c r="BM346" s="37"/>
      <c r="BN346" s="36"/>
      <c r="BO346" s="36"/>
      <c r="BP346" s="36"/>
      <c r="BQ346" s="37"/>
      <c r="BR346" s="36"/>
      <c r="BS346" s="37"/>
      <c r="BT346" s="36"/>
      <c r="BU346" s="37"/>
      <c r="BV346" s="36"/>
      <c r="BW346" s="36"/>
      <c r="BX346" s="37"/>
      <c r="BY346" s="36"/>
      <c r="BZ346" s="36"/>
      <c r="CA346" s="37"/>
      <c r="CB346" s="51"/>
      <c r="CC346" s="51"/>
      <c r="CD346" s="51"/>
      <c r="CE346" s="51"/>
      <c r="CF346" s="51"/>
      <c r="CG346" s="51"/>
      <c r="CH346" s="51"/>
      <c r="CI346" s="51"/>
      <c r="CJ346" s="51"/>
      <c r="CK346" s="51"/>
      <c r="CL346" s="51"/>
      <c r="CM346" s="51"/>
      <c r="CN346" s="51"/>
      <c r="CO346" s="51"/>
      <c r="CP346" s="51"/>
      <c r="CQ346" s="51"/>
      <c r="CR346" s="51"/>
      <c r="CS346" s="51"/>
      <c r="CT346" s="51"/>
      <c r="CU346" s="51"/>
      <c r="CY346" s="40"/>
      <c r="DA346" s="40"/>
      <c r="DE346" s="40"/>
      <c r="DG346" s="40"/>
      <c r="DI346" s="40"/>
      <c r="DL346" s="40"/>
      <c r="DO346" s="40"/>
    </row>
    <row r="347" spans="1:119" s="39" customFormat="1">
      <c r="A347" s="36"/>
      <c r="B347" s="36"/>
      <c r="C347" s="36"/>
      <c r="D347" s="48"/>
      <c r="E347" s="36"/>
      <c r="F347" s="36"/>
      <c r="G347" s="36"/>
      <c r="H347" s="36"/>
      <c r="I347" s="36"/>
      <c r="J347" s="36"/>
      <c r="K347" s="37"/>
      <c r="L347" s="36"/>
      <c r="M347" s="36"/>
      <c r="N347" s="37"/>
      <c r="O347" s="36"/>
      <c r="P347" s="36"/>
      <c r="Q347" s="36"/>
      <c r="R347" s="37"/>
      <c r="S347" s="36"/>
      <c r="T347" s="37"/>
      <c r="U347" s="36"/>
      <c r="V347" s="36"/>
      <c r="W347" s="37"/>
      <c r="X347" s="51"/>
      <c r="Y347" s="51"/>
      <c r="Z347" s="51"/>
      <c r="AA347" s="51"/>
      <c r="AB347" s="51"/>
      <c r="AC347" s="51"/>
      <c r="AD347" s="51"/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  <c r="AX347" s="51"/>
      <c r="AY347" s="51"/>
      <c r="AZ347" s="51"/>
      <c r="BA347" s="51"/>
      <c r="BB347" s="51"/>
      <c r="BC347" s="51"/>
      <c r="BD347" s="51"/>
      <c r="BE347" s="51"/>
      <c r="BF347" s="51"/>
      <c r="BG347" s="51"/>
      <c r="BH347" s="36"/>
      <c r="BI347" s="36"/>
      <c r="BJ347" s="36"/>
      <c r="BK347" s="37"/>
      <c r="BL347" s="36"/>
      <c r="BM347" s="37"/>
      <c r="BN347" s="36"/>
      <c r="BO347" s="36"/>
      <c r="BP347" s="36"/>
      <c r="BQ347" s="37"/>
      <c r="BR347" s="36"/>
      <c r="BS347" s="37"/>
      <c r="BT347" s="36"/>
      <c r="BU347" s="37"/>
      <c r="BV347" s="36"/>
      <c r="BW347" s="36"/>
      <c r="BX347" s="37"/>
      <c r="BY347" s="36"/>
      <c r="BZ347" s="36"/>
      <c r="CA347" s="37"/>
      <c r="CB347" s="51"/>
      <c r="CC347" s="51"/>
      <c r="CD347" s="51"/>
      <c r="CE347" s="51"/>
      <c r="CF347" s="51"/>
      <c r="CG347" s="51"/>
      <c r="CH347" s="51"/>
      <c r="CI347" s="51"/>
      <c r="CJ347" s="51"/>
      <c r="CK347" s="51"/>
      <c r="CL347" s="51"/>
      <c r="CM347" s="51"/>
      <c r="CN347" s="51"/>
      <c r="CO347" s="51"/>
      <c r="CP347" s="51"/>
      <c r="CQ347" s="51"/>
      <c r="CR347" s="51"/>
      <c r="CS347" s="51"/>
      <c r="CT347" s="51"/>
      <c r="CU347" s="51"/>
      <c r="CY347" s="40"/>
      <c r="DA347" s="40"/>
      <c r="DE347" s="40"/>
      <c r="DG347" s="40"/>
      <c r="DI347" s="40"/>
      <c r="DL347" s="40"/>
      <c r="DO347" s="40"/>
    </row>
    <row r="348" spans="1:119" s="39" customFormat="1">
      <c r="A348" s="36"/>
      <c r="B348" s="36"/>
      <c r="C348" s="36"/>
      <c r="D348" s="48"/>
      <c r="E348" s="36"/>
      <c r="F348" s="36"/>
      <c r="G348" s="36"/>
      <c r="H348" s="36"/>
      <c r="I348" s="36"/>
      <c r="J348" s="36"/>
      <c r="K348" s="37"/>
      <c r="L348" s="36"/>
      <c r="M348" s="36"/>
      <c r="N348" s="37"/>
      <c r="O348" s="36"/>
      <c r="P348" s="36"/>
      <c r="Q348" s="36"/>
      <c r="R348" s="37"/>
      <c r="S348" s="36"/>
      <c r="T348" s="37"/>
      <c r="U348" s="36"/>
      <c r="V348" s="36"/>
      <c r="W348" s="37"/>
      <c r="X348" s="51"/>
      <c r="Y348" s="51"/>
      <c r="Z348" s="51"/>
      <c r="AA348" s="51"/>
      <c r="AB348" s="51"/>
      <c r="AC348" s="51"/>
      <c r="AD348" s="51"/>
      <c r="AE348" s="51"/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  <c r="AX348" s="51"/>
      <c r="AY348" s="51"/>
      <c r="AZ348" s="51"/>
      <c r="BA348" s="51"/>
      <c r="BB348" s="51"/>
      <c r="BC348" s="51"/>
      <c r="BD348" s="51"/>
      <c r="BE348" s="51"/>
      <c r="BF348" s="51"/>
      <c r="BG348" s="51"/>
      <c r="BH348" s="36"/>
      <c r="BI348" s="36"/>
      <c r="BJ348" s="36"/>
      <c r="BK348" s="37"/>
      <c r="BL348" s="36"/>
      <c r="BM348" s="37"/>
      <c r="BN348" s="36"/>
      <c r="BO348" s="36"/>
      <c r="BP348" s="36"/>
      <c r="BQ348" s="37"/>
      <c r="BR348" s="36"/>
      <c r="BS348" s="37"/>
      <c r="BT348" s="36"/>
      <c r="BU348" s="37"/>
      <c r="BV348" s="36"/>
      <c r="BW348" s="36"/>
      <c r="BX348" s="37"/>
      <c r="BY348" s="36"/>
      <c r="BZ348" s="36"/>
      <c r="CA348" s="37"/>
      <c r="CB348" s="51"/>
      <c r="CC348" s="51"/>
      <c r="CD348" s="51"/>
      <c r="CE348" s="51"/>
      <c r="CF348" s="51"/>
      <c r="CG348" s="51"/>
      <c r="CH348" s="51"/>
      <c r="CI348" s="51"/>
      <c r="CJ348" s="51"/>
      <c r="CK348" s="51"/>
      <c r="CL348" s="51"/>
      <c r="CM348" s="51"/>
      <c r="CN348" s="51"/>
      <c r="CO348" s="51"/>
      <c r="CP348" s="51"/>
      <c r="CQ348" s="51"/>
      <c r="CR348" s="51"/>
      <c r="CS348" s="51"/>
      <c r="CT348" s="51"/>
      <c r="CU348" s="51"/>
      <c r="CY348" s="40"/>
      <c r="DA348" s="40"/>
      <c r="DE348" s="40"/>
      <c r="DG348" s="40"/>
      <c r="DI348" s="40"/>
      <c r="DL348" s="40"/>
      <c r="DO348" s="40"/>
    </row>
    <row r="349" spans="1:119" s="39" customFormat="1">
      <c r="A349" s="36"/>
      <c r="B349" s="36"/>
      <c r="C349" s="36"/>
      <c r="D349" s="48"/>
      <c r="E349" s="36"/>
      <c r="F349" s="36"/>
      <c r="G349" s="36"/>
      <c r="H349" s="36"/>
      <c r="I349" s="36"/>
      <c r="J349" s="36"/>
      <c r="K349" s="37"/>
      <c r="L349" s="36"/>
      <c r="M349" s="36"/>
      <c r="N349" s="37"/>
      <c r="O349" s="36"/>
      <c r="P349" s="36"/>
      <c r="Q349" s="36"/>
      <c r="R349" s="37"/>
      <c r="S349" s="36"/>
      <c r="T349" s="37"/>
      <c r="U349" s="36"/>
      <c r="V349" s="36"/>
      <c r="W349" s="37"/>
      <c r="X349" s="51"/>
      <c r="Y349" s="51"/>
      <c r="Z349" s="51"/>
      <c r="AA349" s="51"/>
      <c r="AB349" s="51"/>
      <c r="AC349" s="51"/>
      <c r="AD349" s="51"/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  <c r="AX349" s="51"/>
      <c r="AY349" s="51"/>
      <c r="AZ349" s="51"/>
      <c r="BA349" s="51"/>
      <c r="BB349" s="51"/>
      <c r="BC349" s="51"/>
      <c r="BD349" s="51"/>
      <c r="BE349" s="51"/>
      <c r="BF349" s="51"/>
      <c r="BG349" s="51"/>
      <c r="BH349" s="36"/>
      <c r="BI349" s="36"/>
      <c r="BJ349" s="36"/>
      <c r="BK349" s="37"/>
      <c r="BL349" s="36"/>
      <c r="BM349" s="37"/>
      <c r="BN349" s="36"/>
      <c r="BO349" s="36"/>
      <c r="BP349" s="36"/>
      <c r="BQ349" s="37"/>
      <c r="BR349" s="36"/>
      <c r="BS349" s="37"/>
      <c r="BT349" s="36"/>
      <c r="BU349" s="37"/>
      <c r="BV349" s="36"/>
      <c r="BW349" s="36"/>
      <c r="BX349" s="37"/>
      <c r="BY349" s="36"/>
      <c r="BZ349" s="36"/>
      <c r="CA349" s="37"/>
      <c r="CB349" s="51"/>
      <c r="CC349" s="51"/>
      <c r="CD349" s="51"/>
      <c r="CE349" s="51"/>
      <c r="CF349" s="51"/>
      <c r="CG349" s="51"/>
      <c r="CH349" s="51"/>
      <c r="CI349" s="51"/>
      <c r="CJ349" s="51"/>
      <c r="CK349" s="51"/>
      <c r="CL349" s="51"/>
      <c r="CM349" s="51"/>
      <c r="CN349" s="51"/>
      <c r="CO349" s="51"/>
      <c r="CP349" s="51"/>
      <c r="CQ349" s="51"/>
      <c r="CR349" s="51"/>
      <c r="CS349" s="51"/>
      <c r="CT349" s="51"/>
      <c r="CU349" s="51"/>
      <c r="CY349" s="40"/>
      <c r="DA349" s="40"/>
      <c r="DE349" s="40"/>
      <c r="DG349" s="40"/>
      <c r="DI349" s="40"/>
      <c r="DL349" s="40"/>
      <c r="DO349" s="40"/>
    </row>
    <row r="350" spans="1:119" s="39" customFormat="1">
      <c r="A350" s="36"/>
      <c r="B350" s="36"/>
      <c r="C350" s="36"/>
      <c r="D350" s="48"/>
      <c r="E350" s="36"/>
      <c r="F350" s="36"/>
      <c r="G350" s="36"/>
      <c r="H350" s="36"/>
      <c r="I350" s="36"/>
      <c r="J350" s="36"/>
      <c r="K350" s="37"/>
      <c r="L350" s="36"/>
      <c r="M350" s="36"/>
      <c r="N350" s="37"/>
      <c r="O350" s="36"/>
      <c r="P350" s="36"/>
      <c r="Q350" s="36"/>
      <c r="R350" s="37"/>
      <c r="S350" s="36"/>
      <c r="T350" s="37"/>
      <c r="U350" s="36"/>
      <c r="V350" s="36"/>
      <c r="W350" s="37"/>
      <c r="X350" s="51"/>
      <c r="Y350" s="51"/>
      <c r="Z350" s="51"/>
      <c r="AA350" s="51"/>
      <c r="AB350" s="51"/>
      <c r="AC350" s="51"/>
      <c r="AD350" s="51"/>
      <c r="AE350" s="51"/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  <c r="AX350" s="51"/>
      <c r="AY350" s="51"/>
      <c r="AZ350" s="51"/>
      <c r="BA350" s="51"/>
      <c r="BB350" s="51"/>
      <c r="BC350" s="51"/>
      <c r="BD350" s="51"/>
      <c r="BE350" s="51"/>
      <c r="BF350" s="51"/>
      <c r="BG350" s="51"/>
      <c r="BH350" s="36"/>
      <c r="BI350" s="36"/>
      <c r="BJ350" s="36"/>
      <c r="BK350" s="37"/>
      <c r="BL350" s="36"/>
      <c r="BM350" s="37"/>
      <c r="BN350" s="36"/>
      <c r="BO350" s="36"/>
      <c r="BP350" s="36"/>
      <c r="BQ350" s="37"/>
      <c r="BR350" s="36"/>
      <c r="BS350" s="37"/>
      <c r="BT350" s="36"/>
      <c r="BU350" s="37"/>
      <c r="BV350" s="36"/>
      <c r="BW350" s="36"/>
      <c r="BX350" s="37"/>
      <c r="BY350" s="36"/>
      <c r="BZ350" s="36"/>
      <c r="CA350" s="37"/>
      <c r="CB350" s="51"/>
      <c r="CC350" s="51"/>
      <c r="CD350" s="51"/>
      <c r="CE350" s="51"/>
      <c r="CF350" s="51"/>
      <c r="CG350" s="51"/>
      <c r="CH350" s="51"/>
      <c r="CI350" s="51"/>
      <c r="CJ350" s="51"/>
      <c r="CK350" s="51"/>
      <c r="CL350" s="51"/>
      <c r="CM350" s="51"/>
      <c r="CN350" s="51"/>
      <c r="CO350" s="51"/>
      <c r="CP350" s="51"/>
      <c r="CQ350" s="51"/>
      <c r="CR350" s="51"/>
      <c r="CS350" s="51"/>
      <c r="CT350" s="51"/>
      <c r="CU350" s="51"/>
      <c r="CY350" s="40"/>
      <c r="DA350" s="40"/>
      <c r="DE350" s="40"/>
      <c r="DG350" s="40"/>
      <c r="DI350" s="40"/>
      <c r="DL350" s="40"/>
      <c r="DO350" s="40"/>
    </row>
    <row r="351" spans="1:119" s="39" customFormat="1">
      <c r="A351" s="36"/>
      <c r="B351" s="36"/>
      <c r="C351" s="36"/>
      <c r="D351" s="48"/>
      <c r="E351" s="36"/>
      <c r="F351" s="36"/>
      <c r="G351" s="36"/>
      <c r="H351" s="36"/>
      <c r="I351" s="36"/>
      <c r="J351" s="36"/>
      <c r="K351" s="37"/>
      <c r="L351" s="36"/>
      <c r="M351" s="36"/>
      <c r="N351" s="37"/>
      <c r="O351" s="36"/>
      <c r="P351" s="36"/>
      <c r="Q351" s="36"/>
      <c r="R351" s="37"/>
      <c r="S351" s="36"/>
      <c r="T351" s="37"/>
      <c r="U351" s="36"/>
      <c r="V351" s="36"/>
      <c r="W351" s="37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  <c r="BC351" s="51"/>
      <c r="BD351" s="51"/>
      <c r="BE351" s="51"/>
      <c r="BF351" s="51"/>
      <c r="BG351" s="51"/>
      <c r="BH351" s="36"/>
      <c r="BI351" s="36"/>
      <c r="BJ351" s="36"/>
      <c r="BK351" s="37"/>
      <c r="BL351" s="36"/>
      <c r="BM351" s="37"/>
      <c r="BN351" s="36"/>
      <c r="BO351" s="36"/>
      <c r="BP351" s="36"/>
      <c r="BQ351" s="37"/>
      <c r="BR351" s="36"/>
      <c r="BS351" s="37"/>
      <c r="BT351" s="36"/>
      <c r="BU351" s="37"/>
      <c r="BV351" s="36"/>
      <c r="BW351" s="36"/>
      <c r="BX351" s="37"/>
      <c r="BY351" s="36"/>
      <c r="BZ351" s="36"/>
      <c r="CA351" s="37"/>
      <c r="CB351" s="51"/>
      <c r="CC351" s="51"/>
      <c r="CD351" s="51"/>
      <c r="CE351" s="51"/>
      <c r="CF351" s="51"/>
      <c r="CG351" s="51"/>
      <c r="CH351" s="51"/>
      <c r="CI351" s="51"/>
      <c r="CJ351" s="51"/>
      <c r="CK351" s="51"/>
      <c r="CL351" s="51"/>
      <c r="CM351" s="51"/>
      <c r="CN351" s="51"/>
      <c r="CO351" s="51"/>
      <c r="CP351" s="51"/>
      <c r="CQ351" s="51"/>
      <c r="CR351" s="51"/>
      <c r="CS351" s="51"/>
      <c r="CT351" s="51"/>
      <c r="CU351" s="51"/>
      <c r="CY351" s="40"/>
      <c r="DA351" s="40"/>
      <c r="DE351" s="40"/>
      <c r="DG351" s="40"/>
      <c r="DI351" s="40"/>
      <c r="DL351" s="40"/>
      <c r="DO351" s="40"/>
    </row>
    <row r="352" spans="1:119" s="39" customFormat="1">
      <c r="A352" s="36"/>
      <c r="B352" s="36"/>
      <c r="C352" s="36"/>
      <c r="D352" s="48"/>
      <c r="E352" s="36"/>
      <c r="F352" s="36"/>
      <c r="G352" s="36"/>
      <c r="H352" s="36"/>
      <c r="I352" s="36"/>
      <c r="J352" s="36"/>
      <c r="K352" s="37"/>
      <c r="L352" s="36"/>
      <c r="M352" s="36"/>
      <c r="N352" s="37"/>
      <c r="O352" s="36"/>
      <c r="P352" s="36"/>
      <c r="Q352" s="36"/>
      <c r="R352" s="37"/>
      <c r="S352" s="36"/>
      <c r="T352" s="37"/>
      <c r="U352" s="36"/>
      <c r="V352" s="36"/>
      <c r="W352" s="37"/>
      <c r="X352" s="51"/>
      <c r="Y352" s="51"/>
      <c r="Z352" s="51"/>
      <c r="AA352" s="51"/>
      <c r="AB352" s="51"/>
      <c r="AC352" s="51"/>
      <c r="AD352" s="51"/>
      <c r="AE352" s="51"/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  <c r="AX352" s="51"/>
      <c r="AY352" s="51"/>
      <c r="AZ352" s="51"/>
      <c r="BA352" s="51"/>
      <c r="BB352" s="51"/>
      <c r="BC352" s="51"/>
      <c r="BD352" s="51"/>
      <c r="BE352" s="51"/>
      <c r="BF352" s="51"/>
      <c r="BG352" s="51"/>
      <c r="BH352" s="36"/>
      <c r="BI352" s="36"/>
      <c r="BJ352" s="36"/>
      <c r="BK352" s="37"/>
      <c r="BL352" s="36"/>
      <c r="BM352" s="37"/>
      <c r="BN352" s="36"/>
      <c r="BO352" s="36"/>
      <c r="BP352" s="36"/>
      <c r="BQ352" s="37"/>
      <c r="BR352" s="36"/>
      <c r="BS352" s="37"/>
      <c r="BT352" s="36"/>
      <c r="BU352" s="37"/>
      <c r="BV352" s="36"/>
      <c r="BW352" s="36"/>
      <c r="BX352" s="37"/>
      <c r="BY352" s="36"/>
      <c r="BZ352" s="36"/>
      <c r="CA352" s="37"/>
      <c r="CB352" s="51"/>
      <c r="CC352" s="51"/>
      <c r="CD352" s="51"/>
      <c r="CE352" s="51"/>
      <c r="CF352" s="51"/>
      <c r="CG352" s="51"/>
      <c r="CH352" s="51"/>
      <c r="CI352" s="51"/>
      <c r="CJ352" s="51"/>
      <c r="CK352" s="51"/>
      <c r="CL352" s="51"/>
      <c r="CM352" s="51"/>
      <c r="CN352" s="51"/>
      <c r="CO352" s="51"/>
      <c r="CP352" s="51"/>
      <c r="CQ352" s="51"/>
      <c r="CR352" s="51"/>
      <c r="CS352" s="51"/>
      <c r="CT352" s="51"/>
      <c r="CU352" s="51"/>
      <c r="CY352" s="40"/>
      <c r="DA352" s="40"/>
      <c r="DE352" s="40"/>
      <c r="DG352" s="40"/>
      <c r="DI352" s="40"/>
      <c r="DL352" s="40"/>
      <c r="DO352" s="40"/>
    </row>
    <row r="353" spans="1:119" s="39" customFormat="1">
      <c r="A353" s="36"/>
      <c r="B353" s="36"/>
      <c r="C353" s="36"/>
      <c r="D353" s="48"/>
      <c r="E353" s="36"/>
      <c r="F353" s="36"/>
      <c r="G353" s="36"/>
      <c r="H353" s="36"/>
      <c r="I353" s="36"/>
      <c r="J353" s="36"/>
      <c r="K353" s="37"/>
      <c r="L353" s="36"/>
      <c r="M353" s="36"/>
      <c r="N353" s="37"/>
      <c r="O353" s="36"/>
      <c r="P353" s="36"/>
      <c r="Q353" s="36"/>
      <c r="R353" s="37"/>
      <c r="S353" s="36"/>
      <c r="T353" s="37"/>
      <c r="U353" s="36"/>
      <c r="V353" s="36"/>
      <c r="W353" s="37"/>
      <c r="X353" s="51"/>
      <c r="Y353" s="51"/>
      <c r="Z353" s="51"/>
      <c r="AA353" s="51"/>
      <c r="AB353" s="51"/>
      <c r="AC353" s="51"/>
      <c r="AD353" s="51"/>
      <c r="AE353" s="51"/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  <c r="AX353" s="51"/>
      <c r="AY353" s="51"/>
      <c r="AZ353" s="51"/>
      <c r="BA353" s="51"/>
      <c r="BB353" s="51"/>
      <c r="BC353" s="51"/>
      <c r="BD353" s="51"/>
      <c r="BE353" s="51"/>
      <c r="BF353" s="51"/>
      <c r="BG353" s="51"/>
      <c r="BH353" s="36"/>
      <c r="BI353" s="36"/>
      <c r="BJ353" s="36"/>
      <c r="BK353" s="37"/>
      <c r="BL353" s="36"/>
      <c r="BM353" s="37"/>
      <c r="BN353" s="36"/>
      <c r="BO353" s="36"/>
      <c r="BP353" s="36"/>
      <c r="BQ353" s="37"/>
      <c r="BR353" s="36"/>
      <c r="BS353" s="37"/>
      <c r="BT353" s="36"/>
      <c r="BU353" s="37"/>
      <c r="BV353" s="36"/>
      <c r="BW353" s="36"/>
      <c r="BX353" s="37"/>
      <c r="BY353" s="36"/>
      <c r="BZ353" s="36"/>
      <c r="CA353" s="37"/>
      <c r="CB353" s="51"/>
      <c r="CC353" s="51"/>
      <c r="CD353" s="51"/>
      <c r="CE353" s="51"/>
      <c r="CF353" s="51"/>
      <c r="CG353" s="51"/>
      <c r="CH353" s="51"/>
      <c r="CI353" s="51"/>
      <c r="CJ353" s="51"/>
      <c r="CK353" s="51"/>
      <c r="CL353" s="51"/>
      <c r="CM353" s="51"/>
      <c r="CN353" s="51"/>
      <c r="CO353" s="51"/>
      <c r="CP353" s="51"/>
      <c r="CQ353" s="51"/>
      <c r="CR353" s="51"/>
      <c r="CS353" s="51"/>
      <c r="CT353" s="51"/>
      <c r="CU353" s="51"/>
      <c r="CY353" s="40"/>
      <c r="DA353" s="40"/>
      <c r="DE353" s="40"/>
      <c r="DG353" s="40"/>
      <c r="DI353" s="40"/>
      <c r="DL353" s="40"/>
      <c r="DO353" s="40"/>
    </row>
    <row r="354" spans="1:119" s="39" customFormat="1">
      <c r="A354" s="36"/>
      <c r="B354" s="36"/>
      <c r="C354" s="36"/>
      <c r="D354" s="48"/>
      <c r="E354" s="36"/>
      <c r="F354" s="36"/>
      <c r="G354" s="36"/>
      <c r="H354" s="36"/>
      <c r="I354" s="36"/>
      <c r="J354" s="36"/>
      <c r="K354" s="37"/>
      <c r="L354" s="36"/>
      <c r="M354" s="36"/>
      <c r="N354" s="37"/>
      <c r="O354" s="36"/>
      <c r="P354" s="36"/>
      <c r="Q354" s="36"/>
      <c r="R354" s="37"/>
      <c r="S354" s="36"/>
      <c r="T354" s="37"/>
      <c r="U354" s="36"/>
      <c r="V354" s="36"/>
      <c r="W354" s="37"/>
      <c r="X354" s="51"/>
      <c r="Y354" s="51"/>
      <c r="Z354" s="51"/>
      <c r="AA354" s="51"/>
      <c r="AB354" s="51"/>
      <c r="AC354" s="51"/>
      <c r="AD354" s="51"/>
      <c r="AE354" s="51"/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  <c r="AX354" s="51"/>
      <c r="AY354" s="51"/>
      <c r="AZ354" s="51"/>
      <c r="BA354" s="51"/>
      <c r="BB354" s="51"/>
      <c r="BC354" s="51"/>
      <c r="BD354" s="51"/>
      <c r="BE354" s="51"/>
      <c r="BF354" s="51"/>
      <c r="BG354" s="51"/>
      <c r="BH354" s="36"/>
      <c r="BI354" s="36"/>
      <c r="BJ354" s="36"/>
      <c r="BK354" s="37"/>
      <c r="BL354" s="36"/>
      <c r="BM354" s="37"/>
      <c r="BN354" s="36"/>
      <c r="BO354" s="36"/>
      <c r="BP354" s="36"/>
      <c r="BQ354" s="37"/>
      <c r="BR354" s="36"/>
      <c r="BS354" s="37"/>
      <c r="BT354" s="36"/>
      <c r="BU354" s="37"/>
      <c r="BV354" s="36"/>
      <c r="BW354" s="36"/>
      <c r="BX354" s="37"/>
      <c r="BY354" s="36"/>
      <c r="BZ354" s="36"/>
      <c r="CA354" s="37"/>
      <c r="CB354" s="51"/>
      <c r="CC354" s="51"/>
      <c r="CD354" s="51"/>
      <c r="CE354" s="51"/>
      <c r="CF354" s="51"/>
      <c r="CG354" s="51"/>
      <c r="CH354" s="51"/>
      <c r="CI354" s="51"/>
      <c r="CJ354" s="51"/>
      <c r="CK354" s="51"/>
      <c r="CL354" s="51"/>
      <c r="CM354" s="51"/>
      <c r="CN354" s="51"/>
      <c r="CO354" s="51"/>
      <c r="CP354" s="51"/>
      <c r="CQ354" s="51"/>
      <c r="CR354" s="51"/>
      <c r="CS354" s="51"/>
      <c r="CT354" s="51"/>
      <c r="CU354" s="51"/>
      <c r="CY354" s="40"/>
      <c r="DA354" s="40"/>
      <c r="DE354" s="40"/>
      <c r="DG354" s="40"/>
      <c r="DI354" s="40"/>
      <c r="DL354" s="40"/>
      <c r="DO354" s="40"/>
    </row>
    <row r="355" spans="1:119" s="39" customFormat="1">
      <c r="A355" s="36"/>
      <c r="B355" s="36"/>
      <c r="C355" s="36"/>
      <c r="D355" s="48"/>
      <c r="E355" s="36"/>
      <c r="F355" s="36"/>
      <c r="G355" s="36"/>
      <c r="H355" s="36"/>
      <c r="I355" s="36"/>
      <c r="J355" s="36"/>
      <c r="K355" s="37"/>
      <c r="L355" s="36"/>
      <c r="M355" s="36"/>
      <c r="N355" s="37"/>
      <c r="O355" s="36"/>
      <c r="P355" s="36"/>
      <c r="Q355" s="36"/>
      <c r="R355" s="37"/>
      <c r="S355" s="36"/>
      <c r="T355" s="37"/>
      <c r="U355" s="36"/>
      <c r="V355" s="36"/>
      <c r="W355" s="37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  <c r="AX355" s="51"/>
      <c r="AY355" s="51"/>
      <c r="AZ355" s="51"/>
      <c r="BA355" s="51"/>
      <c r="BB355" s="51"/>
      <c r="BC355" s="51"/>
      <c r="BD355" s="51"/>
      <c r="BE355" s="51"/>
      <c r="BF355" s="51"/>
      <c r="BG355" s="51"/>
      <c r="BH355" s="36"/>
      <c r="BI355" s="36"/>
      <c r="BJ355" s="36"/>
      <c r="BK355" s="37"/>
      <c r="BL355" s="36"/>
      <c r="BM355" s="37"/>
      <c r="BN355" s="36"/>
      <c r="BO355" s="36"/>
      <c r="BP355" s="36"/>
      <c r="BQ355" s="37"/>
      <c r="BR355" s="36"/>
      <c r="BS355" s="37"/>
      <c r="BT355" s="36"/>
      <c r="BU355" s="37"/>
      <c r="BV355" s="36"/>
      <c r="BW355" s="36"/>
      <c r="BX355" s="37"/>
      <c r="BY355" s="36"/>
      <c r="BZ355" s="36"/>
      <c r="CA355" s="37"/>
      <c r="CB355" s="51"/>
      <c r="CC355" s="51"/>
      <c r="CD355" s="51"/>
      <c r="CE355" s="51"/>
      <c r="CF355" s="51"/>
      <c r="CG355" s="51"/>
      <c r="CH355" s="51"/>
      <c r="CI355" s="51"/>
      <c r="CJ355" s="51"/>
      <c r="CK355" s="51"/>
      <c r="CL355" s="51"/>
      <c r="CM355" s="51"/>
      <c r="CN355" s="51"/>
      <c r="CO355" s="51"/>
      <c r="CP355" s="51"/>
      <c r="CQ355" s="51"/>
      <c r="CR355" s="51"/>
      <c r="CS355" s="51"/>
      <c r="CT355" s="51"/>
      <c r="CU355" s="51"/>
      <c r="CY355" s="40"/>
      <c r="DA355" s="40"/>
      <c r="DE355" s="40"/>
      <c r="DG355" s="40"/>
      <c r="DI355" s="40"/>
      <c r="DL355" s="40"/>
      <c r="DO355" s="40"/>
    </row>
    <row r="356" spans="1:119" s="39" customFormat="1">
      <c r="A356" s="36"/>
      <c r="B356" s="36"/>
      <c r="C356" s="36"/>
      <c r="D356" s="48"/>
      <c r="E356" s="36"/>
      <c r="F356" s="36"/>
      <c r="G356" s="36"/>
      <c r="H356" s="36"/>
      <c r="I356" s="36"/>
      <c r="J356" s="36"/>
      <c r="K356" s="37"/>
      <c r="L356" s="36"/>
      <c r="M356" s="36"/>
      <c r="N356" s="37"/>
      <c r="O356" s="36"/>
      <c r="P356" s="36"/>
      <c r="Q356" s="36"/>
      <c r="R356" s="37"/>
      <c r="S356" s="36"/>
      <c r="T356" s="37"/>
      <c r="U356" s="36"/>
      <c r="V356" s="36"/>
      <c r="W356" s="37"/>
      <c r="X356" s="51"/>
      <c r="Y356" s="51"/>
      <c r="Z356" s="51"/>
      <c r="AA356" s="51"/>
      <c r="AB356" s="51"/>
      <c r="AC356" s="51"/>
      <c r="AD356" s="51"/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  <c r="AX356" s="51"/>
      <c r="AY356" s="51"/>
      <c r="AZ356" s="51"/>
      <c r="BA356" s="51"/>
      <c r="BB356" s="51"/>
      <c r="BC356" s="51"/>
      <c r="BD356" s="51"/>
      <c r="BE356" s="51"/>
      <c r="BF356" s="51"/>
      <c r="BG356" s="51"/>
      <c r="BH356" s="36"/>
      <c r="BI356" s="36"/>
      <c r="BJ356" s="36"/>
      <c r="BK356" s="37"/>
      <c r="BL356" s="36"/>
      <c r="BM356" s="37"/>
      <c r="BN356" s="36"/>
      <c r="BO356" s="36"/>
      <c r="BP356" s="36"/>
      <c r="BQ356" s="37"/>
      <c r="BR356" s="36"/>
      <c r="BS356" s="37"/>
      <c r="BT356" s="36"/>
      <c r="BU356" s="37"/>
      <c r="BV356" s="36"/>
      <c r="BW356" s="36"/>
      <c r="BX356" s="37"/>
      <c r="BY356" s="36"/>
      <c r="BZ356" s="36"/>
      <c r="CA356" s="37"/>
      <c r="CB356" s="51"/>
      <c r="CC356" s="51"/>
      <c r="CD356" s="51"/>
      <c r="CE356" s="51"/>
      <c r="CF356" s="51"/>
      <c r="CG356" s="51"/>
      <c r="CH356" s="51"/>
      <c r="CI356" s="51"/>
      <c r="CJ356" s="51"/>
      <c r="CK356" s="51"/>
      <c r="CL356" s="51"/>
      <c r="CM356" s="51"/>
      <c r="CN356" s="51"/>
      <c r="CO356" s="51"/>
      <c r="CP356" s="51"/>
      <c r="CQ356" s="51"/>
      <c r="CR356" s="51"/>
      <c r="CS356" s="51"/>
      <c r="CT356" s="51"/>
      <c r="CU356" s="51"/>
      <c r="CY356" s="40"/>
      <c r="DA356" s="40"/>
      <c r="DE356" s="40"/>
      <c r="DG356" s="40"/>
      <c r="DI356" s="40"/>
      <c r="DL356" s="40"/>
      <c r="DO356" s="40"/>
    </row>
    <row r="357" spans="1:119" s="39" customFormat="1">
      <c r="A357" s="36"/>
      <c r="B357" s="36"/>
      <c r="C357" s="36"/>
      <c r="D357" s="48"/>
      <c r="E357" s="36"/>
      <c r="F357" s="36"/>
      <c r="G357" s="36"/>
      <c r="H357" s="36"/>
      <c r="I357" s="36"/>
      <c r="J357" s="36"/>
      <c r="K357" s="37"/>
      <c r="L357" s="36"/>
      <c r="M357" s="36"/>
      <c r="N357" s="37"/>
      <c r="O357" s="36"/>
      <c r="P357" s="36"/>
      <c r="Q357" s="36"/>
      <c r="R357" s="37"/>
      <c r="S357" s="36"/>
      <c r="T357" s="37"/>
      <c r="U357" s="36"/>
      <c r="V357" s="36"/>
      <c r="W357" s="37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  <c r="BC357" s="51"/>
      <c r="BD357" s="51"/>
      <c r="BE357" s="51"/>
      <c r="BF357" s="51"/>
      <c r="BG357" s="51"/>
      <c r="BH357" s="36"/>
      <c r="BI357" s="36"/>
      <c r="BJ357" s="36"/>
      <c r="BK357" s="37"/>
      <c r="BL357" s="36"/>
      <c r="BM357" s="37"/>
      <c r="BN357" s="36"/>
      <c r="BO357" s="36"/>
      <c r="BP357" s="36"/>
      <c r="BQ357" s="37"/>
      <c r="BR357" s="36"/>
      <c r="BS357" s="37"/>
      <c r="BT357" s="36"/>
      <c r="BU357" s="37"/>
      <c r="BV357" s="36"/>
      <c r="BW357" s="36"/>
      <c r="BX357" s="37"/>
      <c r="BY357" s="36"/>
      <c r="BZ357" s="36"/>
      <c r="CA357" s="37"/>
      <c r="CB357" s="51"/>
      <c r="CC357" s="51"/>
      <c r="CD357" s="51"/>
      <c r="CE357" s="51"/>
      <c r="CF357" s="51"/>
      <c r="CG357" s="51"/>
      <c r="CH357" s="51"/>
      <c r="CI357" s="51"/>
      <c r="CJ357" s="51"/>
      <c r="CK357" s="51"/>
      <c r="CL357" s="51"/>
      <c r="CM357" s="51"/>
      <c r="CN357" s="51"/>
      <c r="CO357" s="51"/>
      <c r="CP357" s="51"/>
      <c r="CQ357" s="51"/>
      <c r="CR357" s="51"/>
      <c r="CS357" s="51"/>
      <c r="CT357" s="51"/>
      <c r="CU357" s="51"/>
      <c r="CY357" s="40"/>
      <c r="DA357" s="40"/>
      <c r="DE357" s="40"/>
      <c r="DG357" s="40"/>
      <c r="DI357" s="40"/>
      <c r="DL357" s="40"/>
      <c r="DO357" s="40"/>
    </row>
    <row r="358" spans="1:119" s="39" customFormat="1">
      <c r="A358" s="36"/>
      <c r="B358" s="36"/>
      <c r="C358" s="36"/>
      <c r="D358" s="48"/>
      <c r="E358" s="36"/>
      <c r="F358" s="36"/>
      <c r="G358" s="36"/>
      <c r="H358" s="36"/>
      <c r="I358" s="36"/>
      <c r="J358" s="36"/>
      <c r="K358" s="37"/>
      <c r="L358" s="36"/>
      <c r="M358" s="36"/>
      <c r="N358" s="37"/>
      <c r="O358" s="36"/>
      <c r="P358" s="36"/>
      <c r="Q358" s="36"/>
      <c r="R358" s="37"/>
      <c r="S358" s="36"/>
      <c r="T358" s="37"/>
      <c r="U358" s="36"/>
      <c r="V358" s="36"/>
      <c r="W358" s="37"/>
      <c r="X358" s="51"/>
      <c r="Y358" s="51"/>
      <c r="Z358" s="51"/>
      <c r="AA358" s="51"/>
      <c r="AB358" s="51"/>
      <c r="AC358" s="51"/>
      <c r="AD358" s="51"/>
      <c r="AE358" s="51"/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  <c r="AX358" s="51"/>
      <c r="AY358" s="51"/>
      <c r="AZ358" s="51"/>
      <c r="BA358" s="51"/>
      <c r="BB358" s="51"/>
      <c r="BC358" s="51"/>
      <c r="BD358" s="51"/>
      <c r="BE358" s="51"/>
      <c r="BF358" s="51"/>
      <c r="BG358" s="51"/>
      <c r="BH358" s="36"/>
      <c r="BI358" s="36"/>
      <c r="BJ358" s="36"/>
      <c r="BK358" s="37"/>
      <c r="BL358" s="36"/>
      <c r="BM358" s="37"/>
      <c r="BN358" s="36"/>
      <c r="BO358" s="36"/>
      <c r="BP358" s="36"/>
      <c r="BQ358" s="37"/>
      <c r="BR358" s="36"/>
      <c r="BS358" s="37"/>
      <c r="BT358" s="36"/>
      <c r="BU358" s="37"/>
      <c r="BV358" s="36"/>
      <c r="BW358" s="36"/>
      <c r="BX358" s="37"/>
      <c r="BY358" s="36"/>
      <c r="BZ358" s="36"/>
      <c r="CA358" s="37"/>
      <c r="CB358" s="51"/>
      <c r="CC358" s="51"/>
      <c r="CD358" s="51"/>
      <c r="CE358" s="51"/>
      <c r="CF358" s="51"/>
      <c r="CG358" s="51"/>
      <c r="CH358" s="51"/>
      <c r="CI358" s="51"/>
      <c r="CJ358" s="51"/>
      <c r="CK358" s="51"/>
      <c r="CL358" s="51"/>
      <c r="CM358" s="51"/>
      <c r="CN358" s="51"/>
      <c r="CO358" s="51"/>
      <c r="CP358" s="51"/>
      <c r="CQ358" s="51"/>
      <c r="CR358" s="51"/>
      <c r="CS358" s="51"/>
      <c r="CT358" s="51"/>
      <c r="CU358" s="51"/>
      <c r="CY358" s="40"/>
      <c r="DA358" s="40"/>
      <c r="DE358" s="40"/>
      <c r="DG358" s="40"/>
      <c r="DI358" s="40"/>
      <c r="DL358" s="40"/>
      <c r="DO358" s="40"/>
    </row>
    <row r="359" spans="1:119" s="39" customFormat="1">
      <c r="A359" s="36"/>
      <c r="B359" s="36"/>
      <c r="C359" s="36"/>
      <c r="D359" s="48"/>
      <c r="E359" s="36"/>
      <c r="F359" s="36"/>
      <c r="G359" s="36"/>
      <c r="H359" s="36"/>
      <c r="I359" s="36"/>
      <c r="J359" s="36"/>
      <c r="K359" s="37"/>
      <c r="L359" s="36"/>
      <c r="M359" s="36"/>
      <c r="N359" s="37"/>
      <c r="O359" s="36"/>
      <c r="P359" s="36"/>
      <c r="Q359" s="36"/>
      <c r="R359" s="37"/>
      <c r="S359" s="36"/>
      <c r="T359" s="37"/>
      <c r="U359" s="36"/>
      <c r="V359" s="36"/>
      <c r="W359" s="37"/>
      <c r="X359" s="51"/>
      <c r="Y359" s="51"/>
      <c r="Z359" s="51"/>
      <c r="AA359" s="51"/>
      <c r="AB359" s="51"/>
      <c r="AC359" s="51"/>
      <c r="AD359" s="51"/>
      <c r="AE359" s="51"/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  <c r="AX359" s="51"/>
      <c r="AY359" s="51"/>
      <c r="AZ359" s="51"/>
      <c r="BA359" s="51"/>
      <c r="BB359" s="51"/>
      <c r="BC359" s="51"/>
      <c r="BD359" s="51"/>
      <c r="BE359" s="51"/>
      <c r="BF359" s="51"/>
      <c r="BG359" s="51"/>
      <c r="BH359" s="36"/>
      <c r="BI359" s="36"/>
      <c r="BJ359" s="36"/>
      <c r="BK359" s="37"/>
      <c r="BL359" s="36"/>
      <c r="BM359" s="37"/>
      <c r="BN359" s="36"/>
      <c r="BO359" s="36"/>
      <c r="BP359" s="36"/>
      <c r="BQ359" s="37"/>
      <c r="BR359" s="36"/>
      <c r="BS359" s="37"/>
      <c r="BT359" s="36"/>
      <c r="BU359" s="37"/>
      <c r="BV359" s="36"/>
      <c r="BW359" s="36"/>
      <c r="BX359" s="37"/>
      <c r="BY359" s="36"/>
      <c r="BZ359" s="36"/>
      <c r="CA359" s="37"/>
      <c r="CB359" s="51"/>
      <c r="CC359" s="51"/>
      <c r="CD359" s="51"/>
      <c r="CE359" s="51"/>
      <c r="CF359" s="51"/>
      <c r="CG359" s="51"/>
      <c r="CH359" s="51"/>
      <c r="CI359" s="51"/>
      <c r="CJ359" s="51"/>
      <c r="CK359" s="51"/>
      <c r="CL359" s="51"/>
      <c r="CM359" s="51"/>
      <c r="CN359" s="51"/>
      <c r="CO359" s="51"/>
      <c r="CP359" s="51"/>
      <c r="CQ359" s="51"/>
      <c r="CR359" s="51"/>
      <c r="CS359" s="51"/>
      <c r="CT359" s="51"/>
      <c r="CU359" s="51"/>
      <c r="CY359" s="40"/>
      <c r="DA359" s="40"/>
      <c r="DE359" s="40"/>
      <c r="DG359" s="40"/>
      <c r="DI359" s="40"/>
      <c r="DL359" s="40"/>
      <c r="DO359" s="40"/>
    </row>
  </sheetData>
  <sheetProtection sheet="1" objects="1" formatColumns="0" autoFilter="0" pivotTables="0"/>
  <autoFilter ref="B6:G90" xr:uid="{00000000-0009-0000-0000-000002000000}">
    <filterColumn colId="2">
      <filters>
        <filter val="No"/>
      </filters>
    </filterColumn>
  </autoFilter>
  <customSheetViews>
    <customSheetView guid="{C752A7A5-DBFD-11D6-802A-F948E13E5E5A}" scale="95" fitToPage="1" filter="1" showAutoFilter="1" hiddenRows="1" showRuler="0">
      <pane xSplit="4" ySplit="4" topLeftCell="E5" activePane="bottomRight" state="frozen"/>
      <selection pane="bottomRight" activeCell="DW20" sqref="DW20"/>
      <colBreaks count="7" manualBreakCount="7">
        <brk id="15" max="1048575" man="1"/>
        <brk id="28" max="1048575" man="1"/>
        <brk id="47" max="1048575" man="1"/>
        <brk id="66" max="23" man="1"/>
        <brk id="85" max="23" man="1"/>
        <brk id="108" max="1048575" man="1"/>
        <brk id="121" max="1048575" man="1"/>
      </colBreaks>
      <pageMargins left="0.34" right="0" top="1" bottom="0" header="0.5" footer="0.5"/>
      <printOptions horizontalCentered="1"/>
      <pageSetup scale="64" orientation="landscape" horizontalDpi="360" verticalDpi="300" r:id="rId1"/>
      <headerFooter alignWithMargins="0">
        <oddHeader>&amp;C&amp;"Tech,Bold"TIMEC - Worldwide Welding&amp;"Tech,Regular"
Welder % Summary
&amp;9Quad "C" 2002 T/A</oddHeader>
      </headerFooter>
      <autoFilter ref="B1:E1" xr:uid="{F5622228-D670-4E33-8CA3-7700A7187F54}">
        <filterColumn colId="1">
          <filters>
            <filter val="Y"/>
          </filters>
        </filterColumn>
      </autoFilter>
    </customSheetView>
  </customSheetViews>
  <mergeCells count="7">
    <mergeCell ref="CV3:DO4"/>
    <mergeCell ref="F3:G4"/>
    <mergeCell ref="H3:W4"/>
    <mergeCell ref="AN3:BG4"/>
    <mergeCell ref="CB3:CU4"/>
    <mergeCell ref="X3:AM4"/>
    <mergeCell ref="BH3:CA4"/>
  </mergeCells>
  <phoneticPr fontId="0" type="noConversion"/>
  <conditionalFormatting sqref="DM7:DN37 CV7:CV37 CZ7:DB37 DF7:DF37 DH7:DK37 DH48:DK79 DF48:DF79 CZ59:DD59 CV59:CX59 DM48:DN79 DM90:DN90 CV90 CZ90:DB90 DF90 DH90:DK90 L7:M90 S7:S90 U7:V90 CV48:CV58 CV60:CV79 CZ48:DB58 CZ60:DB79 H7:J90 O7:Q90 CW7:CX58 CW60:CX90 DC7:DD58 DC60:DD90">
    <cfRule type="cellIs" dxfId="2196" priority="1344" stopIfTrue="1" operator="greaterThanOrEqual">
      <formula>0</formula>
    </cfRule>
  </conditionalFormatting>
  <conditionalFormatting sqref="K7:K90">
    <cfRule type="cellIs" dxfId="2195" priority="1347" stopIfTrue="1" operator="between">
      <formula>0</formula>
      <formula>0.0499</formula>
    </cfRule>
    <cfRule type="cellIs" dxfId="2194" priority="1348" stopIfTrue="1" operator="greaterThan">
      <formula>0.05</formula>
    </cfRule>
    <cfRule type="cellIs" dxfId="2193" priority="1349" stopIfTrue="1" operator="greaterThanOrEqual">
      <formula>0</formula>
    </cfRule>
  </conditionalFormatting>
  <conditionalFormatting sqref="DL7:DL37 DO7:DO37 DO48:DO79 DL48:DL79 DL90 DO90 CY7:CY90 DE7:DE90">
    <cfRule type="cellIs" dxfId="2192" priority="1353" stopIfTrue="1" operator="between">
      <formula>0</formula>
      <formula>0.999</formula>
    </cfRule>
    <cfRule type="cellIs" dxfId="2191" priority="1354" stopIfTrue="1" operator="greaterThanOrEqual">
      <formula>1</formula>
    </cfRule>
    <cfRule type="cellIs" dxfId="2190" priority="1355" stopIfTrue="1" operator="greaterThanOrEqual">
      <formula>0</formula>
    </cfRule>
  </conditionalFormatting>
  <conditionalFormatting sqref="N7:N90">
    <cfRule type="cellIs" dxfId="2189" priority="1356" stopIfTrue="1" operator="between">
      <formula>0</formula>
      <formula>0.0499</formula>
    </cfRule>
    <cfRule type="cellIs" dxfId="2188" priority="1357" stopIfTrue="1" operator="greaterThanOrEqual">
      <formula>0.05</formula>
    </cfRule>
    <cfRule type="cellIs" dxfId="2187" priority="1358" stopIfTrue="1" operator="greaterThanOrEqual">
      <formula>0</formula>
    </cfRule>
  </conditionalFormatting>
  <conditionalFormatting sqref="AN7:AN37 AR7:AT37 AX7:AX37 AZ7:BC37 BE7:BF37 BE48:BF79 AZ48:BC79 AX48:AX79 AR59:AV59 AN59:AP59 AN90 AR90:AT90 AX90 AZ90:BC90 BE90:BF90 AN48:AN58 AN60:AN79 AR48:AT58 AR60:AT79 AO7:AP58 AO60:AP90 AU7:AV58 AU60:AV90">
    <cfRule type="cellIs" dxfId="2186" priority="1193" stopIfTrue="1" operator="greaterThanOrEqual">
      <formula>0</formula>
    </cfRule>
  </conditionalFormatting>
  <conditionalFormatting sqref="AY7:AY37 BD7:BD37 BG7:BG37 BG48:BG79 BD48:BD79 AY48:AY79 AY90 BD90 BG90 AQ7:AQ90 AW7:AW90">
    <cfRule type="cellIs" dxfId="2185" priority="1194" stopIfTrue="1" operator="between">
      <formula>0</formula>
      <formula>0.19999</formula>
    </cfRule>
    <cfRule type="cellIs" dxfId="2184" priority="1195" stopIfTrue="1" operator="greaterThanOrEqual">
      <formula>1</formula>
    </cfRule>
    <cfRule type="cellIs" dxfId="2183" priority="1196" stopIfTrue="1" operator="greaterThanOrEqual">
      <formula>0</formula>
    </cfRule>
  </conditionalFormatting>
  <conditionalFormatting sqref="CF7:CH8 CL7:CL8 CN7:CQ8 CS7:CT37 CF78:CH79 CB78:CB79 CN78:CQ79 CL78:CL79 CS48:CT79 CS90:CT90 CL90 CN90:CQ90 CB90 CF90:CH90 CB7:CB8">
    <cfRule type="cellIs" dxfId="2182" priority="1189" stopIfTrue="1" operator="greaterThanOrEqual">
      <formula>0</formula>
    </cfRule>
  </conditionalFormatting>
  <conditionalFormatting sqref="CM7:CM8 CR7:CR37 CU7:CU37 CM78:CM79 CU48:CU79 CR48:CR79 CR90 CU90 CM90">
    <cfRule type="cellIs" dxfId="2181" priority="1190" stopIfTrue="1" operator="between">
      <formula>0</formula>
      <formula>0.49999</formula>
    </cfRule>
    <cfRule type="cellIs" dxfId="2180" priority="1191" stopIfTrue="1" operator="greaterThanOrEqual">
      <formula>1</formula>
    </cfRule>
    <cfRule type="cellIs" dxfId="2179" priority="1192" stopIfTrue="1" operator="greaterThanOrEqual">
      <formula>0</formula>
    </cfRule>
  </conditionalFormatting>
  <conditionalFormatting sqref="AK7:AL37 AI7:AI37 AB7:AC37 X7:X37 AE7:AE37 AE59:AG59 X59:Z59 AB48:AC79 AI48:AI79 AK48:AL79 AK90:AL90 AI90 AB90:AC90 X90 AE90 X48:X58 X60:X79 AE48:AE58 AE60:AE79 Y7:Z58 Y60:Z90 AF7:AG58 AF60:AG90">
    <cfRule type="cellIs" dxfId="2178" priority="1179" stopIfTrue="1" operator="greaterThanOrEqual">
      <formula>0</formula>
    </cfRule>
  </conditionalFormatting>
  <conditionalFormatting sqref="AA7:AA90">
    <cfRule type="cellIs" dxfId="2177" priority="1180" stopIfTrue="1" operator="between">
      <formula>0</formula>
      <formula>0.09999</formula>
    </cfRule>
    <cfRule type="cellIs" dxfId="2176" priority="1181" stopIfTrue="1" operator="greaterThan">
      <formula>0.05</formula>
    </cfRule>
    <cfRule type="cellIs" dxfId="2175" priority="1182" stopIfTrue="1" operator="greaterThanOrEqual">
      <formula>0</formula>
    </cfRule>
  </conditionalFormatting>
  <conditionalFormatting sqref="AJ7:AJ37 AJ48:AJ79 AJ90 AH7:AH90">
    <cfRule type="cellIs" dxfId="2174" priority="1183" stopIfTrue="1" operator="between">
      <formula>0</formula>
      <formula>0.09999</formula>
    </cfRule>
    <cfRule type="cellIs" dxfId="2173" priority="1184" stopIfTrue="1" operator="greaterThanOrEqual">
      <formula>0.05</formula>
    </cfRule>
    <cfRule type="cellIs" dxfId="2172" priority="1185" stopIfTrue="1" operator="greaterThanOrEqual">
      <formula>0</formula>
    </cfRule>
  </conditionalFormatting>
  <conditionalFormatting sqref="AD7:AD37 AD48:AD79 AD90">
    <cfRule type="cellIs" dxfId="2171" priority="1186" stopIfTrue="1" operator="between">
      <formula>0</formula>
      <formula>0.09999</formula>
    </cfRule>
    <cfRule type="cellIs" dxfId="2170" priority="1187" stopIfTrue="1" operator="greaterThanOrEqual">
      <formula>0.05</formula>
    </cfRule>
    <cfRule type="cellIs" dxfId="2169" priority="1188" stopIfTrue="1" operator="greaterThanOrEqual">
      <formula>0</formula>
    </cfRule>
  </conditionalFormatting>
  <conditionalFormatting sqref="W7:W90">
    <cfRule type="cellIs" dxfId="2168" priority="1176" stopIfTrue="1" operator="between">
      <formula>0</formula>
      <formula>0.0499</formula>
    </cfRule>
    <cfRule type="cellIs" dxfId="2167" priority="1177" stopIfTrue="1" operator="greaterThanOrEqual">
      <formula>0.05</formula>
    </cfRule>
    <cfRule type="cellIs" dxfId="2166" priority="1178" stopIfTrue="1" operator="greaterThanOrEqual">
      <formula>0</formula>
    </cfRule>
  </conditionalFormatting>
  <conditionalFormatting sqref="R7:R90">
    <cfRule type="cellIs" dxfId="2165" priority="1173" stopIfTrue="1" operator="between">
      <formula>0</formula>
      <formula>0.0499</formula>
    </cfRule>
    <cfRule type="cellIs" dxfId="2164" priority="1174" stopIfTrue="1" operator="greaterThanOrEqual">
      <formula>0.05</formula>
    </cfRule>
    <cfRule type="cellIs" dxfId="2163" priority="1175" stopIfTrue="1" operator="greaterThanOrEqual">
      <formula>0</formula>
    </cfRule>
  </conditionalFormatting>
  <conditionalFormatting sqref="BH7:BH37 BL7:BN37 BR7:BR37 BT7:BU37 BW7:BW37 BY7:BZ37 BY48:BZ79 BW48:BW79 BT48:BU79 BR48:BR79 BL48:BN79 BH59:BJ59 BH90 BR90 BT90:BU90 BW90 BY90:BZ90 BL90:BN90 BH48:BH58 BH60:BH79 BI7:BJ58 BI60:BJ90">
    <cfRule type="cellIs" dxfId="2162" priority="1163" stopIfTrue="1" operator="greaterThanOrEqual">
      <formula>0</formula>
    </cfRule>
  </conditionalFormatting>
  <conditionalFormatting sqref="BX7:BX37 CA7:CA37 CA48:CA79 BX48:BX79 BX90 CA90 BK7:BK90">
    <cfRule type="cellIs" dxfId="2161" priority="1164" stopIfTrue="1" operator="between">
      <formula>0</formula>
      <formula>0.249999</formula>
    </cfRule>
    <cfRule type="cellIs" dxfId="2160" priority="1165" stopIfTrue="1" operator="greaterThanOrEqual">
      <formula>1</formula>
    </cfRule>
    <cfRule type="cellIs" dxfId="2159" priority="1166" stopIfTrue="1" operator="greaterThanOrEqual">
      <formula>0</formula>
    </cfRule>
  </conditionalFormatting>
  <conditionalFormatting sqref="CO9:CP37 CO48:CP77 CI59:CM59 CC59:CG59 CF48:CG58 CF9:CG37 CF60:CG77 CL48:CM58 CL9:CM37 CL60:CM77 BO7:BP90 CC7:CE58 CC60:CE90 CI7:CK58 CI60:CK90">
    <cfRule type="cellIs" dxfId="2158" priority="1159" stopIfTrue="1" operator="greaterThanOrEqual">
      <formula>0</formula>
    </cfRule>
  </conditionalFormatting>
  <conditionalFormatting sqref="CH9:CH37 CN9:CN37 CQ9:CQ37 CB9:CB37 CB48:CB77 CQ48:CQ77 CN48:CN77 CH48:CH77 BQ7:BQ90">
    <cfRule type="cellIs" dxfId="2157" priority="1160" stopIfTrue="1" operator="between">
      <formula>0</formula>
      <formula>0.19999</formula>
    </cfRule>
    <cfRule type="cellIs" dxfId="2156" priority="1161" stopIfTrue="1" operator="greaterThanOrEqual">
      <formula>1</formula>
    </cfRule>
    <cfRule type="cellIs" dxfId="2155" priority="1162" stopIfTrue="1" operator="greaterThanOrEqual">
      <formula>0</formula>
    </cfRule>
  </conditionalFormatting>
  <conditionalFormatting sqref="BV7:BV37 BV48:BV79 BV90">
    <cfRule type="cellIs" dxfId="2154" priority="1158" stopIfTrue="1" operator="greaterThanOrEqual">
      <formula>0</formula>
    </cfRule>
  </conditionalFormatting>
  <conditionalFormatting sqref="DH47:DK47 DF47 CZ47:DB47 CV47 DM47:DN47">
    <cfRule type="cellIs" dxfId="2153" priority="1148" stopIfTrue="1" operator="greaterThanOrEqual">
      <formula>0</formula>
    </cfRule>
  </conditionalFormatting>
  <conditionalFormatting sqref="DO47 DL47">
    <cfRule type="cellIs" dxfId="2152" priority="1152" stopIfTrue="1" operator="between">
      <formula>0</formula>
      <formula>0.999</formula>
    </cfRule>
    <cfRule type="cellIs" dxfId="2151" priority="1153" stopIfTrue="1" operator="greaterThanOrEqual">
      <formula>1</formula>
    </cfRule>
    <cfRule type="cellIs" dxfId="2150" priority="1154" stopIfTrue="1" operator="greaterThanOrEqual">
      <formula>0</formula>
    </cfRule>
  </conditionalFormatting>
  <conditionalFormatting sqref="BE47:BF47 AZ47:BC47 AX47 AR47:AT47 AN47">
    <cfRule type="cellIs" dxfId="2149" priority="1144" stopIfTrue="1" operator="greaterThanOrEqual">
      <formula>0</formula>
    </cfRule>
  </conditionalFormatting>
  <conditionalFormatting sqref="BG47 BD47 AY47">
    <cfRule type="cellIs" dxfId="2148" priority="1145" stopIfTrue="1" operator="between">
      <formula>0</formula>
      <formula>0.19999</formula>
    </cfRule>
    <cfRule type="cellIs" dxfId="2147" priority="1146" stopIfTrue="1" operator="greaterThanOrEqual">
      <formula>1</formula>
    </cfRule>
    <cfRule type="cellIs" dxfId="2146" priority="1147" stopIfTrue="1" operator="greaterThanOrEqual">
      <formula>0</formula>
    </cfRule>
  </conditionalFormatting>
  <conditionalFormatting sqref="CS47:CT47">
    <cfRule type="cellIs" dxfId="2145" priority="1140" stopIfTrue="1" operator="greaterThanOrEqual">
      <formula>0</formula>
    </cfRule>
  </conditionalFormatting>
  <conditionalFormatting sqref="CU47 CR47">
    <cfRule type="cellIs" dxfId="2144" priority="1141" stopIfTrue="1" operator="between">
      <formula>0</formula>
      <formula>0.49999</formula>
    </cfRule>
    <cfRule type="cellIs" dxfId="2143" priority="1142" stopIfTrue="1" operator="greaterThanOrEqual">
      <formula>1</formula>
    </cfRule>
    <cfRule type="cellIs" dxfId="2142" priority="1143" stopIfTrue="1" operator="greaterThanOrEqual">
      <formula>0</formula>
    </cfRule>
  </conditionalFormatting>
  <conditionalFormatting sqref="AE47 X47 AB47:AC47 AI47 AK47:AL47">
    <cfRule type="cellIs" dxfId="2141" priority="1130" stopIfTrue="1" operator="greaterThanOrEqual">
      <formula>0</formula>
    </cfRule>
  </conditionalFormatting>
  <conditionalFormatting sqref="AJ47">
    <cfRule type="cellIs" dxfId="2140" priority="1134" stopIfTrue="1" operator="between">
      <formula>0</formula>
      <formula>0.09999</formula>
    </cfRule>
    <cfRule type="cellIs" dxfId="2139" priority="1135" stopIfTrue="1" operator="greaterThanOrEqual">
      <formula>0.05</formula>
    </cfRule>
    <cfRule type="cellIs" dxfId="2138" priority="1136" stopIfTrue="1" operator="greaterThanOrEqual">
      <formula>0</formula>
    </cfRule>
  </conditionalFormatting>
  <conditionalFormatting sqref="AD47">
    <cfRule type="cellIs" dxfId="2137" priority="1137" stopIfTrue="1" operator="between">
      <formula>0</formula>
      <formula>0.09999</formula>
    </cfRule>
    <cfRule type="cellIs" dxfId="2136" priority="1138" stopIfTrue="1" operator="greaterThanOrEqual">
      <formula>0.05</formula>
    </cfRule>
    <cfRule type="cellIs" dxfId="2135" priority="1139" stopIfTrue="1" operator="greaterThanOrEqual">
      <formula>0</formula>
    </cfRule>
  </conditionalFormatting>
  <conditionalFormatting sqref="BY47:BZ47 BW47 BT47:BU47 BR47 BL47:BN47 BH47">
    <cfRule type="cellIs" dxfId="2134" priority="1117" stopIfTrue="1" operator="greaterThanOrEqual">
      <formula>0</formula>
    </cfRule>
  </conditionalFormatting>
  <conditionalFormatting sqref="CA47 BX47 BK47">
    <cfRule type="cellIs" dxfId="2133" priority="1118" stopIfTrue="1" operator="between">
      <formula>0</formula>
      <formula>0.24999</formula>
    </cfRule>
    <cfRule type="cellIs" dxfId="2132" priority="1119" stopIfTrue="1" operator="greaterThanOrEqual">
      <formula>1</formula>
    </cfRule>
    <cfRule type="cellIs" dxfId="2131" priority="1120" stopIfTrue="1" operator="greaterThanOrEqual">
      <formula>0</formula>
    </cfRule>
  </conditionalFormatting>
  <conditionalFormatting sqref="CO47:CP47 CF47:CG47 CL47:CM47">
    <cfRule type="cellIs" dxfId="2130" priority="1113" stopIfTrue="1" operator="greaterThanOrEqual">
      <formula>0</formula>
    </cfRule>
  </conditionalFormatting>
  <conditionalFormatting sqref="CB47 CQ47 CN47 CH47">
    <cfRule type="cellIs" dxfId="2129" priority="1114" stopIfTrue="1" operator="between">
      <formula>0</formula>
      <formula>0.19999</formula>
    </cfRule>
    <cfRule type="cellIs" dxfId="2128" priority="1115" stopIfTrue="1" operator="greaterThanOrEqual">
      <formula>1</formula>
    </cfRule>
    <cfRule type="cellIs" dxfId="2127" priority="1116" stopIfTrue="1" operator="greaterThanOrEqual">
      <formula>0</formula>
    </cfRule>
  </conditionalFormatting>
  <conditionalFormatting sqref="BV47">
    <cfRule type="cellIs" dxfId="2126" priority="1112" stopIfTrue="1" operator="greaterThanOrEqual">
      <formula>0</formula>
    </cfRule>
  </conditionalFormatting>
  <conditionalFormatting sqref="DH46:DK46 DF46 CZ46:DB46 CV46 DM46:DN46">
    <cfRule type="cellIs" dxfId="2125" priority="1056" stopIfTrue="1" operator="greaterThanOrEqual">
      <formula>0</formula>
    </cfRule>
  </conditionalFormatting>
  <conditionalFormatting sqref="DO46 DL46">
    <cfRule type="cellIs" dxfId="2124" priority="1060" stopIfTrue="1" operator="between">
      <formula>0</formula>
      <formula>0.999</formula>
    </cfRule>
    <cfRule type="cellIs" dxfId="2123" priority="1061" stopIfTrue="1" operator="greaterThanOrEqual">
      <formula>1</formula>
    </cfRule>
    <cfRule type="cellIs" dxfId="2122" priority="1062" stopIfTrue="1" operator="greaterThanOrEqual">
      <formula>0</formula>
    </cfRule>
  </conditionalFormatting>
  <conditionalFormatting sqref="BE46:BF46 AZ46:BC46 AX46 AR46:AT46 AN46">
    <cfRule type="cellIs" dxfId="2121" priority="1052" stopIfTrue="1" operator="greaterThanOrEqual">
      <formula>0</formula>
    </cfRule>
  </conditionalFormatting>
  <conditionalFormatting sqref="BG46 BD46 AY46">
    <cfRule type="cellIs" dxfId="2120" priority="1053" stopIfTrue="1" operator="between">
      <formula>0</formula>
      <formula>0.19999</formula>
    </cfRule>
    <cfRule type="cellIs" dxfId="2119" priority="1054" stopIfTrue="1" operator="greaterThanOrEqual">
      <formula>1</formula>
    </cfRule>
    <cfRule type="cellIs" dxfId="2118" priority="1055" stopIfTrue="1" operator="greaterThanOrEqual">
      <formula>0</formula>
    </cfRule>
  </conditionalFormatting>
  <conditionalFormatting sqref="CS46:CT46">
    <cfRule type="cellIs" dxfId="2117" priority="1048" stopIfTrue="1" operator="greaterThanOrEqual">
      <formula>0</formula>
    </cfRule>
  </conditionalFormatting>
  <conditionalFormatting sqref="CU46 CR46">
    <cfRule type="cellIs" dxfId="2116" priority="1049" stopIfTrue="1" operator="between">
      <formula>0</formula>
      <formula>0.49999</formula>
    </cfRule>
    <cfRule type="cellIs" dxfId="2115" priority="1050" stopIfTrue="1" operator="greaterThanOrEqual">
      <formula>1</formula>
    </cfRule>
    <cfRule type="cellIs" dxfId="2114" priority="1051" stopIfTrue="1" operator="greaterThanOrEqual">
      <formula>0</formula>
    </cfRule>
  </conditionalFormatting>
  <conditionalFormatting sqref="AE46 X46 AB46:AC46 AI46 AK46:AL46">
    <cfRule type="cellIs" dxfId="2113" priority="1038" stopIfTrue="1" operator="greaterThanOrEqual">
      <formula>0</formula>
    </cfRule>
  </conditionalFormatting>
  <conditionalFormatting sqref="AJ46">
    <cfRule type="cellIs" dxfId="2112" priority="1042" stopIfTrue="1" operator="between">
      <formula>0</formula>
      <formula>0.09999</formula>
    </cfRule>
    <cfRule type="cellIs" dxfId="2111" priority="1043" stopIfTrue="1" operator="greaterThanOrEqual">
      <formula>0.05</formula>
    </cfRule>
    <cfRule type="cellIs" dxfId="2110" priority="1044" stopIfTrue="1" operator="greaterThanOrEqual">
      <formula>0</formula>
    </cfRule>
  </conditionalFormatting>
  <conditionalFormatting sqref="AD46">
    <cfRule type="cellIs" dxfId="2109" priority="1045" stopIfTrue="1" operator="between">
      <formula>0</formula>
      <formula>0.09999</formula>
    </cfRule>
    <cfRule type="cellIs" dxfId="2108" priority="1046" stopIfTrue="1" operator="greaterThanOrEqual">
      <formula>0.05</formula>
    </cfRule>
    <cfRule type="cellIs" dxfId="2107" priority="1047" stopIfTrue="1" operator="greaterThanOrEqual">
      <formula>0</formula>
    </cfRule>
  </conditionalFormatting>
  <conditionalFormatting sqref="BY46:BZ46 BW46 BT46:BU46 BR46 BL46:BN46 BH46">
    <cfRule type="cellIs" dxfId="2106" priority="1025" stopIfTrue="1" operator="greaterThanOrEqual">
      <formula>0</formula>
    </cfRule>
  </conditionalFormatting>
  <conditionalFormatting sqref="CA46 BX46 BK46">
    <cfRule type="cellIs" dxfId="2105" priority="1026" stopIfTrue="1" operator="between">
      <formula>0</formula>
      <formula>0.24999</formula>
    </cfRule>
    <cfRule type="cellIs" dxfId="2104" priority="1027" stopIfTrue="1" operator="greaterThanOrEqual">
      <formula>1</formula>
    </cfRule>
    <cfRule type="cellIs" dxfId="2103" priority="1028" stopIfTrue="1" operator="greaterThanOrEqual">
      <formula>0</formula>
    </cfRule>
  </conditionalFormatting>
  <conditionalFormatting sqref="CO46:CP46 CF46:CG46 CL46:CM46">
    <cfRule type="cellIs" dxfId="2102" priority="1021" stopIfTrue="1" operator="greaterThanOrEqual">
      <formula>0</formula>
    </cfRule>
  </conditionalFormatting>
  <conditionalFormatting sqref="CB46 CQ46 CN46 CH46">
    <cfRule type="cellIs" dxfId="2101" priority="1022" stopIfTrue="1" operator="between">
      <formula>0</formula>
      <formula>0.19999</formula>
    </cfRule>
    <cfRule type="cellIs" dxfId="2100" priority="1023" stopIfTrue="1" operator="greaterThanOrEqual">
      <formula>1</formula>
    </cfRule>
    <cfRule type="cellIs" dxfId="2099" priority="1024" stopIfTrue="1" operator="greaterThanOrEqual">
      <formula>0</formula>
    </cfRule>
  </conditionalFormatting>
  <conditionalFormatting sqref="BV46">
    <cfRule type="cellIs" dxfId="2098" priority="1020" stopIfTrue="1" operator="greaterThanOrEqual">
      <formula>0</formula>
    </cfRule>
  </conditionalFormatting>
  <conditionalFormatting sqref="DH45:DK45 DF45 CZ45:DB45 CV45 DM45:DN45">
    <cfRule type="cellIs" dxfId="2097" priority="1010" stopIfTrue="1" operator="greaterThanOrEqual">
      <formula>0</formula>
    </cfRule>
  </conditionalFormatting>
  <conditionalFormatting sqref="DO45 DL45">
    <cfRule type="cellIs" dxfId="2096" priority="1014" stopIfTrue="1" operator="between">
      <formula>0</formula>
      <formula>0.999</formula>
    </cfRule>
    <cfRule type="cellIs" dxfId="2095" priority="1015" stopIfTrue="1" operator="greaterThanOrEqual">
      <formula>1</formula>
    </cfRule>
    <cfRule type="cellIs" dxfId="2094" priority="1016" stopIfTrue="1" operator="greaterThanOrEqual">
      <formula>0</formula>
    </cfRule>
  </conditionalFormatting>
  <conditionalFormatting sqref="BE45:BF45 AZ45:BC45 AX45 AR45:AT45 AN45">
    <cfRule type="cellIs" dxfId="2093" priority="1006" stopIfTrue="1" operator="greaterThanOrEqual">
      <formula>0</formula>
    </cfRule>
  </conditionalFormatting>
  <conditionalFormatting sqref="BG45 BD45 AY45">
    <cfRule type="cellIs" dxfId="2092" priority="1007" stopIfTrue="1" operator="between">
      <formula>0</formula>
      <formula>0.19999</formula>
    </cfRule>
    <cfRule type="cellIs" dxfId="2091" priority="1008" stopIfTrue="1" operator="greaterThanOrEqual">
      <formula>1</formula>
    </cfRule>
    <cfRule type="cellIs" dxfId="2090" priority="1009" stopIfTrue="1" operator="greaterThanOrEqual">
      <formula>0</formula>
    </cfRule>
  </conditionalFormatting>
  <conditionalFormatting sqref="CS45:CT45">
    <cfRule type="cellIs" dxfId="2089" priority="1002" stopIfTrue="1" operator="greaterThanOrEqual">
      <formula>0</formula>
    </cfRule>
  </conditionalFormatting>
  <conditionalFormatting sqref="CU45 CR45">
    <cfRule type="cellIs" dxfId="2088" priority="1003" stopIfTrue="1" operator="between">
      <formula>0</formula>
      <formula>0.49999</formula>
    </cfRule>
    <cfRule type="cellIs" dxfId="2087" priority="1004" stopIfTrue="1" operator="greaterThanOrEqual">
      <formula>1</formula>
    </cfRule>
    <cfRule type="cellIs" dxfId="2086" priority="1005" stopIfTrue="1" operator="greaterThanOrEqual">
      <formula>0</formula>
    </cfRule>
  </conditionalFormatting>
  <conditionalFormatting sqref="AE45 X45 AB45:AC45 AI45 AK45:AL45">
    <cfRule type="cellIs" dxfId="2085" priority="992" stopIfTrue="1" operator="greaterThanOrEqual">
      <formula>0</formula>
    </cfRule>
  </conditionalFormatting>
  <conditionalFormatting sqref="AJ45">
    <cfRule type="cellIs" dxfId="2084" priority="996" stopIfTrue="1" operator="between">
      <formula>0</formula>
      <formula>0.09999</formula>
    </cfRule>
    <cfRule type="cellIs" dxfId="2083" priority="997" stopIfTrue="1" operator="greaterThanOrEqual">
      <formula>0.05</formula>
    </cfRule>
    <cfRule type="cellIs" dxfId="2082" priority="998" stopIfTrue="1" operator="greaterThanOrEqual">
      <formula>0</formula>
    </cfRule>
  </conditionalFormatting>
  <conditionalFormatting sqref="AD45">
    <cfRule type="cellIs" dxfId="2081" priority="999" stopIfTrue="1" operator="between">
      <formula>0</formula>
      <formula>0.09999</formula>
    </cfRule>
    <cfRule type="cellIs" dxfId="2080" priority="1000" stopIfTrue="1" operator="greaterThanOrEqual">
      <formula>0.05</formula>
    </cfRule>
    <cfRule type="cellIs" dxfId="2079" priority="1001" stopIfTrue="1" operator="greaterThanOrEqual">
      <formula>0</formula>
    </cfRule>
  </conditionalFormatting>
  <conditionalFormatting sqref="BY45:BZ45 BW45 BT45:BU45 BR45 BL45:BN45 BH45">
    <cfRule type="cellIs" dxfId="2078" priority="979" stopIfTrue="1" operator="greaterThanOrEqual">
      <formula>0</formula>
    </cfRule>
  </conditionalFormatting>
  <conditionalFormatting sqref="CA45 BX45 BK45">
    <cfRule type="cellIs" dxfId="2077" priority="980" stopIfTrue="1" operator="between">
      <formula>0</formula>
      <formula>0.24999</formula>
    </cfRule>
    <cfRule type="cellIs" dxfId="2076" priority="981" stopIfTrue="1" operator="greaterThanOrEqual">
      <formula>1</formula>
    </cfRule>
    <cfRule type="cellIs" dxfId="2075" priority="982" stopIfTrue="1" operator="greaterThanOrEqual">
      <formula>0</formula>
    </cfRule>
  </conditionalFormatting>
  <conditionalFormatting sqref="CO45:CP45 CF45:CG45 CL45:CM45">
    <cfRule type="cellIs" dxfId="2074" priority="975" stopIfTrue="1" operator="greaterThanOrEqual">
      <formula>0</formula>
    </cfRule>
  </conditionalFormatting>
  <conditionalFormatting sqref="CB45 CQ45 CN45 CH45">
    <cfRule type="cellIs" dxfId="2073" priority="976" stopIfTrue="1" operator="between">
      <formula>0</formula>
      <formula>0.19999</formula>
    </cfRule>
    <cfRule type="cellIs" dxfId="2072" priority="977" stopIfTrue="1" operator="greaterThanOrEqual">
      <formula>1</formula>
    </cfRule>
    <cfRule type="cellIs" dxfId="2071" priority="978" stopIfTrue="1" operator="greaterThanOrEqual">
      <formula>0</formula>
    </cfRule>
  </conditionalFormatting>
  <conditionalFormatting sqref="BV45">
    <cfRule type="cellIs" dxfId="2070" priority="974" stopIfTrue="1" operator="greaterThanOrEqual">
      <formula>0</formula>
    </cfRule>
  </conditionalFormatting>
  <conditionalFormatting sqref="DH44:DK44 DF44 CZ44:DB44 CV44 DM44:DN44">
    <cfRule type="cellIs" dxfId="2069" priority="964" stopIfTrue="1" operator="greaterThanOrEqual">
      <formula>0</formula>
    </cfRule>
  </conditionalFormatting>
  <conditionalFormatting sqref="DO44 DL44">
    <cfRule type="cellIs" dxfId="2068" priority="968" stopIfTrue="1" operator="between">
      <formula>0</formula>
      <formula>0.999</formula>
    </cfRule>
    <cfRule type="cellIs" dxfId="2067" priority="969" stopIfTrue="1" operator="greaterThanOrEqual">
      <formula>1</formula>
    </cfRule>
    <cfRule type="cellIs" dxfId="2066" priority="970" stopIfTrue="1" operator="greaterThanOrEqual">
      <formula>0</formula>
    </cfRule>
  </conditionalFormatting>
  <conditionalFormatting sqref="BE44:BF44 AZ44:BC44 AX44 AR44:AT44 AN44">
    <cfRule type="cellIs" dxfId="2065" priority="960" stopIfTrue="1" operator="greaterThanOrEqual">
      <formula>0</formula>
    </cfRule>
  </conditionalFormatting>
  <conditionalFormatting sqref="BG44 BD44 AY44">
    <cfRule type="cellIs" dxfId="2064" priority="961" stopIfTrue="1" operator="between">
      <formula>0</formula>
      <formula>0.19999</formula>
    </cfRule>
    <cfRule type="cellIs" dxfId="2063" priority="962" stopIfTrue="1" operator="greaterThanOrEqual">
      <formula>1</formula>
    </cfRule>
    <cfRule type="cellIs" dxfId="2062" priority="963" stopIfTrue="1" operator="greaterThanOrEqual">
      <formula>0</formula>
    </cfRule>
  </conditionalFormatting>
  <conditionalFormatting sqref="CS44:CT44">
    <cfRule type="cellIs" dxfId="2061" priority="956" stopIfTrue="1" operator="greaterThanOrEqual">
      <formula>0</formula>
    </cfRule>
  </conditionalFormatting>
  <conditionalFormatting sqref="CU44 CR44">
    <cfRule type="cellIs" dxfId="2060" priority="957" stopIfTrue="1" operator="between">
      <formula>0</formula>
      <formula>0.49999</formula>
    </cfRule>
    <cfRule type="cellIs" dxfId="2059" priority="958" stopIfTrue="1" operator="greaterThanOrEqual">
      <formula>1</formula>
    </cfRule>
    <cfRule type="cellIs" dxfId="2058" priority="959" stopIfTrue="1" operator="greaterThanOrEqual">
      <formula>0</formula>
    </cfRule>
  </conditionalFormatting>
  <conditionalFormatting sqref="AE44 X44 AB44:AC44 AI44 AK44:AL44">
    <cfRule type="cellIs" dxfId="2057" priority="946" stopIfTrue="1" operator="greaterThanOrEqual">
      <formula>0</formula>
    </cfRule>
  </conditionalFormatting>
  <conditionalFormatting sqref="AJ44">
    <cfRule type="cellIs" dxfId="2056" priority="950" stopIfTrue="1" operator="between">
      <formula>0</formula>
      <formula>0.09999</formula>
    </cfRule>
    <cfRule type="cellIs" dxfId="2055" priority="951" stopIfTrue="1" operator="greaterThanOrEqual">
      <formula>0.05</formula>
    </cfRule>
    <cfRule type="cellIs" dxfId="2054" priority="952" stopIfTrue="1" operator="greaterThanOrEqual">
      <formula>0</formula>
    </cfRule>
  </conditionalFormatting>
  <conditionalFormatting sqref="AD44">
    <cfRule type="cellIs" dxfId="2053" priority="953" stopIfTrue="1" operator="between">
      <formula>0</formula>
      <formula>0.09999</formula>
    </cfRule>
    <cfRule type="cellIs" dxfId="2052" priority="954" stopIfTrue="1" operator="greaterThanOrEqual">
      <formula>0.05</formula>
    </cfRule>
    <cfRule type="cellIs" dxfId="2051" priority="955" stopIfTrue="1" operator="greaterThanOrEqual">
      <formula>0</formula>
    </cfRule>
  </conditionalFormatting>
  <conditionalFormatting sqref="BY44:BZ44 BW44 BT44:BU44 BR44 BL44:BN44 BH44">
    <cfRule type="cellIs" dxfId="2050" priority="933" stopIfTrue="1" operator="greaterThanOrEqual">
      <formula>0</formula>
    </cfRule>
  </conditionalFormatting>
  <conditionalFormatting sqref="CA44 BX44 BK44">
    <cfRule type="cellIs" dxfId="2049" priority="934" stopIfTrue="1" operator="between">
      <formula>0</formula>
      <formula>0.24999</formula>
    </cfRule>
    <cfRule type="cellIs" dxfId="2048" priority="935" stopIfTrue="1" operator="greaterThanOrEqual">
      <formula>1</formula>
    </cfRule>
    <cfRule type="cellIs" dxfId="2047" priority="936" stopIfTrue="1" operator="greaterThanOrEqual">
      <formula>0</formula>
    </cfRule>
  </conditionalFormatting>
  <conditionalFormatting sqref="CO44:CP44 CF44:CG44 CL44:CM44">
    <cfRule type="cellIs" dxfId="2046" priority="929" stopIfTrue="1" operator="greaterThanOrEqual">
      <formula>0</formula>
    </cfRule>
  </conditionalFormatting>
  <conditionalFormatting sqref="CB44 CQ44 CN44 CH44">
    <cfRule type="cellIs" dxfId="2045" priority="930" stopIfTrue="1" operator="between">
      <formula>0</formula>
      <formula>0.19999</formula>
    </cfRule>
    <cfRule type="cellIs" dxfId="2044" priority="931" stopIfTrue="1" operator="greaterThanOrEqual">
      <formula>1</formula>
    </cfRule>
    <cfRule type="cellIs" dxfId="2043" priority="932" stopIfTrue="1" operator="greaterThanOrEqual">
      <formula>0</formula>
    </cfRule>
  </conditionalFormatting>
  <conditionalFormatting sqref="BV44">
    <cfRule type="cellIs" dxfId="2042" priority="928" stopIfTrue="1" operator="greaterThanOrEqual">
      <formula>0</formula>
    </cfRule>
  </conditionalFormatting>
  <conditionalFormatting sqref="DH43:DK43 DF43 CZ43:DB43 CV43 DM43:DN43">
    <cfRule type="cellIs" dxfId="2041" priority="918" stopIfTrue="1" operator="greaterThanOrEqual">
      <formula>0</formula>
    </cfRule>
  </conditionalFormatting>
  <conditionalFormatting sqref="DO43 DL43">
    <cfRule type="cellIs" dxfId="2040" priority="922" stopIfTrue="1" operator="between">
      <formula>0</formula>
      <formula>0.999</formula>
    </cfRule>
    <cfRule type="cellIs" dxfId="2039" priority="923" stopIfTrue="1" operator="greaterThanOrEqual">
      <formula>1</formula>
    </cfRule>
    <cfRule type="cellIs" dxfId="2038" priority="924" stopIfTrue="1" operator="greaterThanOrEqual">
      <formula>0</formula>
    </cfRule>
  </conditionalFormatting>
  <conditionalFormatting sqref="BE43:BF43 AZ43:BC43 AX43 AR43:AT43 AN43">
    <cfRule type="cellIs" dxfId="2037" priority="914" stopIfTrue="1" operator="greaterThanOrEqual">
      <formula>0</formula>
    </cfRule>
  </conditionalFormatting>
  <conditionalFormatting sqref="BG43 BD43 AY43">
    <cfRule type="cellIs" dxfId="2036" priority="915" stopIfTrue="1" operator="between">
      <formula>0</formula>
      <formula>0.19999</formula>
    </cfRule>
    <cfRule type="cellIs" dxfId="2035" priority="916" stopIfTrue="1" operator="greaterThanOrEqual">
      <formula>1</formula>
    </cfRule>
    <cfRule type="cellIs" dxfId="2034" priority="917" stopIfTrue="1" operator="greaterThanOrEqual">
      <formula>0</formula>
    </cfRule>
  </conditionalFormatting>
  <conditionalFormatting sqref="CS43:CT43">
    <cfRule type="cellIs" dxfId="2033" priority="910" stopIfTrue="1" operator="greaterThanOrEqual">
      <formula>0</formula>
    </cfRule>
  </conditionalFormatting>
  <conditionalFormatting sqref="CU43 CR43">
    <cfRule type="cellIs" dxfId="2032" priority="911" stopIfTrue="1" operator="between">
      <formula>0</formula>
      <formula>0.49999</formula>
    </cfRule>
    <cfRule type="cellIs" dxfId="2031" priority="912" stopIfTrue="1" operator="greaterThanOrEqual">
      <formula>1</formula>
    </cfRule>
    <cfRule type="cellIs" dxfId="2030" priority="913" stopIfTrue="1" operator="greaterThanOrEqual">
      <formula>0</formula>
    </cfRule>
  </conditionalFormatting>
  <conditionalFormatting sqref="AE43 X43 AB43:AC43 AI43 AK43:AL43">
    <cfRule type="cellIs" dxfId="2029" priority="900" stopIfTrue="1" operator="greaterThanOrEqual">
      <formula>0</formula>
    </cfRule>
  </conditionalFormatting>
  <conditionalFormatting sqref="AJ43">
    <cfRule type="cellIs" dxfId="2028" priority="904" stopIfTrue="1" operator="between">
      <formula>0</formula>
      <formula>0.09999</formula>
    </cfRule>
    <cfRule type="cellIs" dxfId="2027" priority="905" stopIfTrue="1" operator="greaterThanOrEqual">
      <formula>0.05</formula>
    </cfRule>
    <cfRule type="cellIs" dxfId="2026" priority="906" stopIfTrue="1" operator="greaterThanOrEqual">
      <formula>0</formula>
    </cfRule>
  </conditionalFormatting>
  <conditionalFormatting sqref="AD43">
    <cfRule type="cellIs" dxfId="2025" priority="907" stopIfTrue="1" operator="between">
      <formula>0</formula>
      <formula>0.09999</formula>
    </cfRule>
    <cfRule type="cellIs" dxfId="2024" priority="908" stopIfTrue="1" operator="greaterThanOrEqual">
      <formula>0.05</formula>
    </cfRule>
    <cfRule type="cellIs" dxfId="2023" priority="909" stopIfTrue="1" operator="greaterThanOrEqual">
      <formula>0</formula>
    </cfRule>
  </conditionalFormatting>
  <conditionalFormatting sqref="BY43:BZ43 BW43 BT43:BU43 BR43 BL43:BN43 BH43">
    <cfRule type="cellIs" dxfId="2022" priority="887" stopIfTrue="1" operator="greaterThanOrEqual">
      <formula>0</formula>
    </cfRule>
  </conditionalFormatting>
  <conditionalFormatting sqref="CA43 BX43 BK43">
    <cfRule type="cellIs" dxfId="2021" priority="888" stopIfTrue="1" operator="between">
      <formula>0</formula>
      <formula>0.24999</formula>
    </cfRule>
    <cfRule type="cellIs" dxfId="2020" priority="889" stopIfTrue="1" operator="greaterThanOrEqual">
      <formula>1</formula>
    </cfRule>
    <cfRule type="cellIs" dxfId="2019" priority="890" stopIfTrue="1" operator="greaterThanOrEqual">
      <formula>0</formula>
    </cfRule>
  </conditionalFormatting>
  <conditionalFormatting sqref="CO43:CP43 CF43:CG43 CL43:CM43">
    <cfRule type="cellIs" dxfId="2018" priority="883" stopIfTrue="1" operator="greaterThanOrEqual">
      <formula>0</formula>
    </cfRule>
  </conditionalFormatting>
  <conditionalFormatting sqref="CB43 CQ43 CN43 CH43">
    <cfRule type="cellIs" dxfId="2017" priority="884" stopIfTrue="1" operator="between">
      <formula>0</formula>
      <formula>0.19999</formula>
    </cfRule>
    <cfRule type="cellIs" dxfId="2016" priority="885" stopIfTrue="1" operator="greaterThanOrEqual">
      <formula>1</formula>
    </cfRule>
    <cfRule type="cellIs" dxfId="2015" priority="886" stopIfTrue="1" operator="greaterThanOrEqual">
      <formula>0</formula>
    </cfRule>
  </conditionalFormatting>
  <conditionalFormatting sqref="BV43">
    <cfRule type="cellIs" dxfId="2014" priority="882" stopIfTrue="1" operator="greaterThanOrEqual">
      <formula>0</formula>
    </cfRule>
  </conditionalFormatting>
  <conditionalFormatting sqref="DH42:DK42 DF42 CZ42:DB42 CV42 DM42:DN42">
    <cfRule type="cellIs" dxfId="2013" priority="872" stopIfTrue="1" operator="greaterThanOrEqual">
      <formula>0</formula>
    </cfRule>
  </conditionalFormatting>
  <conditionalFormatting sqref="DO42 DL42">
    <cfRule type="cellIs" dxfId="2012" priority="876" stopIfTrue="1" operator="between">
      <formula>0</formula>
      <formula>0.999</formula>
    </cfRule>
    <cfRule type="cellIs" dxfId="2011" priority="877" stopIfTrue="1" operator="greaterThanOrEqual">
      <formula>1</formula>
    </cfRule>
    <cfRule type="cellIs" dxfId="2010" priority="878" stopIfTrue="1" operator="greaterThanOrEqual">
      <formula>0</formula>
    </cfRule>
  </conditionalFormatting>
  <conditionalFormatting sqref="BE42:BF42 AZ42:BC42 AX42 AR42:AT42 AN42">
    <cfRule type="cellIs" dxfId="2009" priority="868" stopIfTrue="1" operator="greaterThanOrEqual">
      <formula>0</formula>
    </cfRule>
  </conditionalFormatting>
  <conditionalFormatting sqref="BG42 BD42 AY42">
    <cfRule type="cellIs" dxfId="2008" priority="869" stopIfTrue="1" operator="between">
      <formula>0</formula>
      <formula>0.19999</formula>
    </cfRule>
    <cfRule type="cellIs" dxfId="2007" priority="870" stopIfTrue="1" operator="greaterThanOrEqual">
      <formula>1</formula>
    </cfRule>
    <cfRule type="cellIs" dxfId="2006" priority="871" stopIfTrue="1" operator="greaterThanOrEqual">
      <formula>0</formula>
    </cfRule>
  </conditionalFormatting>
  <conditionalFormatting sqref="CS42:CT42">
    <cfRule type="cellIs" dxfId="2005" priority="864" stopIfTrue="1" operator="greaterThanOrEqual">
      <formula>0</formula>
    </cfRule>
  </conditionalFormatting>
  <conditionalFormatting sqref="CU42 CR42">
    <cfRule type="cellIs" dxfId="2004" priority="865" stopIfTrue="1" operator="between">
      <formula>0</formula>
      <formula>0.49999</formula>
    </cfRule>
    <cfRule type="cellIs" dxfId="2003" priority="866" stopIfTrue="1" operator="greaterThanOrEqual">
      <formula>1</formula>
    </cfRule>
    <cfRule type="cellIs" dxfId="2002" priority="867" stopIfTrue="1" operator="greaterThanOrEqual">
      <formula>0</formula>
    </cfRule>
  </conditionalFormatting>
  <conditionalFormatting sqref="AE42 X42 AB42:AC42 AI42 AK42:AL42">
    <cfRule type="cellIs" dxfId="2001" priority="854" stopIfTrue="1" operator="greaterThanOrEqual">
      <formula>0</formula>
    </cfRule>
  </conditionalFormatting>
  <conditionalFormatting sqref="AJ42">
    <cfRule type="cellIs" dxfId="2000" priority="858" stopIfTrue="1" operator="between">
      <formula>0</formula>
      <formula>0.09999</formula>
    </cfRule>
    <cfRule type="cellIs" dxfId="1999" priority="859" stopIfTrue="1" operator="greaterThanOrEqual">
      <formula>0.05</formula>
    </cfRule>
    <cfRule type="cellIs" dxfId="1998" priority="860" stopIfTrue="1" operator="greaterThanOrEqual">
      <formula>0</formula>
    </cfRule>
  </conditionalFormatting>
  <conditionalFormatting sqref="AD42">
    <cfRule type="cellIs" dxfId="1997" priority="861" stopIfTrue="1" operator="between">
      <formula>0</formula>
      <formula>0.09999</formula>
    </cfRule>
    <cfRule type="cellIs" dxfId="1996" priority="862" stopIfTrue="1" operator="greaterThanOrEqual">
      <formula>0.05</formula>
    </cfRule>
    <cfRule type="cellIs" dxfId="1995" priority="863" stopIfTrue="1" operator="greaterThanOrEqual">
      <formula>0</formula>
    </cfRule>
  </conditionalFormatting>
  <conditionalFormatting sqref="BY42:BZ42 BW42 BT42:BU42 BR42 BL42:BN42 BH42">
    <cfRule type="cellIs" dxfId="1994" priority="841" stopIfTrue="1" operator="greaterThanOrEqual">
      <formula>0</formula>
    </cfRule>
  </conditionalFormatting>
  <conditionalFormatting sqref="CA42 BX42 BK42">
    <cfRule type="cellIs" dxfId="1993" priority="842" stopIfTrue="1" operator="between">
      <formula>0</formula>
      <formula>0.249999</formula>
    </cfRule>
    <cfRule type="cellIs" dxfId="1992" priority="843" stopIfTrue="1" operator="greaterThanOrEqual">
      <formula>1</formula>
    </cfRule>
    <cfRule type="cellIs" dxfId="1991" priority="844" stopIfTrue="1" operator="greaterThanOrEqual">
      <formula>0</formula>
    </cfRule>
  </conditionalFormatting>
  <conditionalFormatting sqref="CO42:CP42 CF42:CG42 CL42:CM42">
    <cfRule type="cellIs" dxfId="1990" priority="837" stopIfTrue="1" operator="greaterThanOrEqual">
      <formula>0</formula>
    </cfRule>
  </conditionalFormatting>
  <conditionalFormatting sqref="CB42 CQ42 CN42 CH42">
    <cfRule type="cellIs" dxfId="1989" priority="838" stopIfTrue="1" operator="between">
      <formula>0</formula>
      <formula>0.19999</formula>
    </cfRule>
    <cfRule type="cellIs" dxfId="1988" priority="839" stopIfTrue="1" operator="greaterThanOrEqual">
      <formula>1</formula>
    </cfRule>
    <cfRule type="cellIs" dxfId="1987" priority="840" stopIfTrue="1" operator="greaterThanOrEqual">
      <formula>0</formula>
    </cfRule>
  </conditionalFormatting>
  <conditionalFormatting sqref="BV42">
    <cfRule type="cellIs" dxfId="1986" priority="836" stopIfTrue="1" operator="greaterThanOrEqual">
      <formula>0</formula>
    </cfRule>
  </conditionalFormatting>
  <conditionalFormatting sqref="DH41:DK41 DF41 CZ41:DB41 CV41 DM41:DN41">
    <cfRule type="cellIs" dxfId="1985" priority="826" stopIfTrue="1" operator="greaterThanOrEqual">
      <formula>0</formula>
    </cfRule>
  </conditionalFormatting>
  <conditionalFormatting sqref="DO41 DL41">
    <cfRule type="cellIs" dxfId="1984" priority="830" stopIfTrue="1" operator="between">
      <formula>0</formula>
      <formula>0.999</formula>
    </cfRule>
    <cfRule type="cellIs" dxfId="1983" priority="831" stopIfTrue="1" operator="greaterThanOrEqual">
      <formula>1</formula>
    </cfRule>
    <cfRule type="cellIs" dxfId="1982" priority="832" stopIfTrue="1" operator="greaterThanOrEqual">
      <formula>0</formula>
    </cfRule>
  </conditionalFormatting>
  <conditionalFormatting sqref="BE41:BF41 AZ41:BC41 AX41 AR41:AT41 AN41">
    <cfRule type="cellIs" dxfId="1981" priority="822" stopIfTrue="1" operator="greaterThanOrEqual">
      <formula>0</formula>
    </cfRule>
  </conditionalFormatting>
  <conditionalFormatting sqref="BG41 BD41 AY41">
    <cfRule type="cellIs" dxfId="1980" priority="823" stopIfTrue="1" operator="between">
      <formula>0</formula>
      <formula>0.19999</formula>
    </cfRule>
    <cfRule type="cellIs" dxfId="1979" priority="824" stopIfTrue="1" operator="greaterThanOrEqual">
      <formula>1</formula>
    </cfRule>
    <cfRule type="cellIs" dxfId="1978" priority="825" stopIfTrue="1" operator="greaterThanOrEqual">
      <formula>0</formula>
    </cfRule>
  </conditionalFormatting>
  <conditionalFormatting sqref="CS41:CT41">
    <cfRule type="cellIs" dxfId="1977" priority="818" stopIfTrue="1" operator="greaterThanOrEqual">
      <formula>0</formula>
    </cfRule>
  </conditionalFormatting>
  <conditionalFormatting sqref="CU41 CR41">
    <cfRule type="cellIs" dxfId="1976" priority="819" stopIfTrue="1" operator="between">
      <formula>0</formula>
      <formula>0.49999</formula>
    </cfRule>
    <cfRule type="cellIs" dxfId="1975" priority="820" stopIfTrue="1" operator="greaterThanOrEqual">
      <formula>1</formula>
    </cfRule>
    <cfRule type="cellIs" dxfId="1974" priority="821" stopIfTrue="1" operator="greaterThanOrEqual">
      <formula>0</formula>
    </cfRule>
  </conditionalFormatting>
  <conditionalFormatting sqref="AE41 X41 AB41:AC41 AI41 AK41:AL41">
    <cfRule type="cellIs" dxfId="1973" priority="808" stopIfTrue="1" operator="greaterThanOrEqual">
      <formula>0</formula>
    </cfRule>
  </conditionalFormatting>
  <conditionalFormatting sqref="AJ41">
    <cfRule type="cellIs" dxfId="1972" priority="812" stopIfTrue="1" operator="between">
      <formula>0</formula>
      <formula>0.09999</formula>
    </cfRule>
    <cfRule type="cellIs" dxfId="1971" priority="813" stopIfTrue="1" operator="greaterThanOrEqual">
      <formula>0.05</formula>
    </cfRule>
    <cfRule type="cellIs" dxfId="1970" priority="814" stopIfTrue="1" operator="greaterThanOrEqual">
      <formula>0</formula>
    </cfRule>
  </conditionalFormatting>
  <conditionalFormatting sqref="AD41">
    <cfRule type="cellIs" dxfId="1969" priority="815" stopIfTrue="1" operator="between">
      <formula>0</formula>
      <formula>0.09999</formula>
    </cfRule>
    <cfRule type="cellIs" dxfId="1968" priority="816" stopIfTrue="1" operator="greaterThanOrEqual">
      <formula>0.05</formula>
    </cfRule>
    <cfRule type="cellIs" dxfId="1967" priority="817" stopIfTrue="1" operator="greaterThanOrEqual">
      <formula>0</formula>
    </cfRule>
  </conditionalFormatting>
  <conditionalFormatting sqref="BY41:BZ41 BW41 BT41:BU41 BR41 BL41:BN41 BH41">
    <cfRule type="cellIs" dxfId="1966" priority="795" stopIfTrue="1" operator="greaterThanOrEqual">
      <formula>0</formula>
    </cfRule>
  </conditionalFormatting>
  <conditionalFormatting sqref="CA41 BX41 BK41">
    <cfRule type="cellIs" dxfId="1965" priority="796" stopIfTrue="1" operator="between">
      <formula>0</formula>
      <formula>0.24999</formula>
    </cfRule>
    <cfRule type="cellIs" dxfId="1964" priority="797" stopIfTrue="1" operator="greaterThanOrEqual">
      <formula>1</formula>
    </cfRule>
    <cfRule type="cellIs" dxfId="1963" priority="798" stopIfTrue="1" operator="greaterThanOrEqual">
      <formula>0</formula>
    </cfRule>
  </conditionalFormatting>
  <conditionalFormatting sqref="CO41:CP41 CF41:CG41 CL41:CM41">
    <cfRule type="cellIs" dxfId="1962" priority="791" stopIfTrue="1" operator="greaterThanOrEqual">
      <formula>0</formula>
    </cfRule>
  </conditionalFormatting>
  <conditionalFormatting sqref="CB41 CQ41 CN41 CH41">
    <cfRule type="cellIs" dxfId="1961" priority="792" stopIfTrue="1" operator="between">
      <formula>0</formula>
      <formula>0.19999</formula>
    </cfRule>
    <cfRule type="cellIs" dxfId="1960" priority="793" stopIfTrue="1" operator="greaterThanOrEqual">
      <formula>1</formula>
    </cfRule>
    <cfRule type="cellIs" dxfId="1959" priority="794" stopIfTrue="1" operator="greaterThanOrEqual">
      <formula>0</formula>
    </cfRule>
  </conditionalFormatting>
  <conditionalFormatting sqref="BV41">
    <cfRule type="cellIs" dxfId="1958" priority="790" stopIfTrue="1" operator="greaterThanOrEqual">
      <formula>0</formula>
    </cfRule>
  </conditionalFormatting>
  <conditionalFormatting sqref="DH40:DK40 DF40 CZ40:DB40 CV40 DM40:DN40">
    <cfRule type="cellIs" dxfId="1957" priority="780" stopIfTrue="1" operator="greaterThanOrEqual">
      <formula>0</formula>
    </cfRule>
  </conditionalFormatting>
  <conditionalFormatting sqref="DO40 DL40">
    <cfRule type="cellIs" dxfId="1956" priority="784" stopIfTrue="1" operator="between">
      <formula>0</formula>
      <formula>0.999</formula>
    </cfRule>
    <cfRule type="cellIs" dxfId="1955" priority="785" stopIfTrue="1" operator="greaterThanOrEqual">
      <formula>1</formula>
    </cfRule>
    <cfRule type="cellIs" dxfId="1954" priority="786" stopIfTrue="1" operator="greaterThanOrEqual">
      <formula>0</formula>
    </cfRule>
  </conditionalFormatting>
  <conditionalFormatting sqref="BE40:BF40 AZ40:BC40 AX40 AR40:AT40 AN40">
    <cfRule type="cellIs" dxfId="1953" priority="776" stopIfTrue="1" operator="greaterThanOrEqual">
      <formula>0</formula>
    </cfRule>
  </conditionalFormatting>
  <conditionalFormatting sqref="BG40 BD40 AY40">
    <cfRule type="cellIs" dxfId="1952" priority="777" stopIfTrue="1" operator="between">
      <formula>0</formula>
      <formula>0.19999</formula>
    </cfRule>
    <cfRule type="cellIs" dxfId="1951" priority="778" stopIfTrue="1" operator="greaterThanOrEqual">
      <formula>1</formula>
    </cfRule>
    <cfRule type="cellIs" dxfId="1950" priority="779" stopIfTrue="1" operator="greaterThanOrEqual">
      <formula>0</formula>
    </cfRule>
  </conditionalFormatting>
  <conditionalFormatting sqref="CS40:CT40">
    <cfRule type="cellIs" dxfId="1949" priority="772" stopIfTrue="1" operator="greaterThanOrEqual">
      <formula>0</formula>
    </cfRule>
  </conditionalFormatting>
  <conditionalFormatting sqref="CU40 CR40">
    <cfRule type="cellIs" dxfId="1948" priority="773" stopIfTrue="1" operator="between">
      <formula>0</formula>
      <formula>0.49999</formula>
    </cfRule>
    <cfRule type="cellIs" dxfId="1947" priority="774" stopIfTrue="1" operator="greaterThanOrEqual">
      <formula>1</formula>
    </cfRule>
    <cfRule type="cellIs" dxfId="1946" priority="775" stopIfTrue="1" operator="greaterThanOrEqual">
      <formula>0</formula>
    </cfRule>
  </conditionalFormatting>
  <conditionalFormatting sqref="AE40 X40 AB40:AC40 AI40 AK40:AL40">
    <cfRule type="cellIs" dxfId="1945" priority="762" stopIfTrue="1" operator="greaterThanOrEqual">
      <formula>0</formula>
    </cfRule>
  </conditionalFormatting>
  <conditionalFormatting sqref="AJ40">
    <cfRule type="cellIs" dxfId="1944" priority="766" stopIfTrue="1" operator="between">
      <formula>0</formula>
      <formula>0.09999</formula>
    </cfRule>
    <cfRule type="cellIs" dxfId="1943" priority="767" stopIfTrue="1" operator="greaterThanOrEqual">
      <formula>0.05</formula>
    </cfRule>
    <cfRule type="cellIs" dxfId="1942" priority="768" stopIfTrue="1" operator="greaterThanOrEqual">
      <formula>0</formula>
    </cfRule>
  </conditionalFormatting>
  <conditionalFormatting sqref="AD40">
    <cfRule type="cellIs" dxfId="1941" priority="769" stopIfTrue="1" operator="between">
      <formula>0</formula>
      <formula>0.09999</formula>
    </cfRule>
    <cfRule type="cellIs" dxfId="1940" priority="770" stopIfTrue="1" operator="greaterThanOrEqual">
      <formula>0.05</formula>
    </cfRule>
    <cfRule type="cellIs" dxfId="1939" priority="771" stopIfTrue="1" operator="greaterThanOrEqual">
      <formula>0</formula>
    </cfRule>
  </conditionalFormatting>
  <conditionalFormatting sqref="BY40:BZ40 BW40 BT40:BU40 BR40 BL40:BN40 BH40">
    <cfRule type="cellIs" dxfId="1938" priority="749" stopIfTrue="1" operator="greaterThanOrEqual">
      <formula>0</formula>
    </cfRule>
  </conditionalFormatting>
  <conditionalFormatting sqref="CA40 BX40 BK40">
    <cfRule type="cellIs" dxfId="1937" priority="750" stopIfTrue="1" operator="between">
      <formula>0</formula>
      <formula>0.24999</formula>
    </cfRule>
    <cfRule type="cellIs" dxfId="1936" priority="751" stopIfTrue="1" operator="greaterThanOrEqual">
      <formula>1</formula>
    </cfRule>
    <cfRule type="cellIs" dxfId="1935" priority="752" stopIfTrue="1" operator="greaterThanOrEqual">
      <formula>0</formula>
    </cfRule>
  </conditionalFormatting>
  <conditionalFormatting sqref="CO40:CP40 CF40:CG40 CL40:CM40">
    <cfRule type="cellIs" dxfId="1934" priority="745" stopIfTrue="1" operator="greaterThanOrEqual">
      <formula>0</formula>
    </cfRule>
  </conditionalFormatting>
  <conditionalFormatting sqref="CB40 CQ40 CN40 CH40">
    <cfRule type="cellIs" dxfId="1933" priority="746" stopIfTrue="1" operator="between">
      <formula>0</formula>
      <formula>0.19999</formula>
    </cfRule>
    <cfRule type="cellIs" dxfId="1932" priority="747" stopIfTrue="1" operator="greaterThanOrEqual">
      <formula>1</formula>
    </cfRule>
    <cfRule type="cellIs" dxfId="1931" priority="748" stopIfTrue="1" operator="greaterThanOrEqual">
      <formula>0</formula>
    </cfRule>
  </conditionalFormatting>
  <conditionalFormatting sqref="BV40">
    <cfRule type="cellIs" dxfId="1930" priority="744" stopIfTrue="1" operator="greaterThanOrEqual">
      <formula>0</formula>
    </cfRule>
  </conditionalFormatting>
  <conditionalFormatting sqref="DH39:DK39 DF39 CZ39:DB39 CV39 DM39:DN39">
    <cfRule type="cellIs" dxfId="1929" priority="734" stopIfTrue="1" operator="greaterThanOrEqual">
      <formula>0</formula>
    </cfRule>
  </conditionalFormatting>
  <conditionalFormatting sqref="DO39 DL39">
    <cfRule type="cellIs" dxfId="1928" priority="738" stopIfTrue="1" operator="between">
      <formula>0</formula>
      <formula>0.999</formula>
    </cfRule>
    <cfRule type="cellIs" dxfId="1927" priority="739" stopIfTrue="1" operator="greaterThanOrEqual">
      <formula>1</formula>
    </cfRule>
    <cfRule type="cellIs" dxfId="1926" priority="740" stopIfTrue="1" operator="greaterThanOrEqual">
      <formula>0</formula>
    </cfRule>
  </conditionalFormatting>
  <conditionalFormatting sqref="BE39:BF39 AZ39:BC39 AX39 AR39:AT39 AN39">
    <cfRule type="cellIs" dxfId="1925" priority="730" stopIfTrue="1" operator="greaterThanOrEqual">
      <formula>0</formula>
    </cfRule>
  </conditionalFormatting>
  <conditionalFormatting sqref="BG39 BD39 AY39">
    <cfRule type="cellIs" dxfId="1924" priority="731" stopIfTrue="1" operator="between">
      <formula>0</formula>
      <formula>0.19999</formula>
    </cfRule>
    <cfRule type="cellIs" dxfId="1923" priority="732" stopIfTrue="1" operator="greaterThanOrEqual">
      <formula>1</formula>
    </cfRule>
    <cfRule type="cellIs" dxfId="1922" priority="733" stopIfTrue="1" operator="greaterThanOrEqual">
      <formula>0</formula>
    </cfRule>
  </conditionalFormatting>
  <conditionalFormatting sqref="CS39:CT39">
    <cfRule type="cellIs" dxfId="1921" priority="726" stopIfTrue="1" operator="greaterThanOrEqual">
      <formula>0</formula>
    </cfRule>
  </conditionalFormatting>
  <conditionalFormatting sqref="CU39 CR39">
    <cfRule type="cellIs" dxfId="1920" priority="727" stopIfTrue="1" operator="between">
      <formula>0</formula>
      <formula>0.49999</formula>
    </cfRule>
    <cfRule type="cellIs" dxfId="1919" priority="728" stopIfTrue="1" operator="greaterThanOrEqual">
      <formula>1</formula>
    </cfRule>
    <cfRule type="cellIs" dxfId="1918" priority="729" stopIfTrue="1" operator="greaterThanOrEqual">
      <formula>0</formula>
    </cfRule>
  </conditionalFormatting>
  <conditionalFormatting sqref="AE39 X39 AB39:AC39 AI39 AK39:AL39">
    <cfRule type="cellIs" dxfId="1917" priority="716" stopIfTrue="1" operator="greaterThanOrEqual">
      <formula>0</formula>
    </cfRule>
  </conditionalFormatting>
  <conditionalFormatting sqref="AJ39">
    <cfRule type="cellIs" dxfId="1916" priority="720" stopIfTrue="1" operator="between">
      <formula>0</formula>
      <formula>0.09999</formula>
    </cfRule>
    <cfRule type="cellIs" dxfId="1915" priority="721" stopIfTrue="1" operator="greaterThanOrEqual">
      <formula>0.05</formula>
    </cfRule>
    <cfRule type="cellIs" dxfId="1914" priority="722" stopIfTrue="1" operator="greaterThanOrEqual">
      <formula>0</formula>
    </cfRule>
  </conditionalFormatting>
  <conditionalFormatting sqref="AD39">
    <cfRule type="cellIs" dxfId="1913" priority="723" stopIfTrue="1" operator="between">
      <formula>0</formula>
      <formula>0.09999</formula>
    </cfRule>
    <cfRule type="cellIs" dxfId="1912" priority="724" stopIfTrue="1" operator="greaterThanOrEqual">
      <formula>0.05</formula>
    </cfRule>
    <cfRule type="cellIs" dxfId="1911" priority="725" stopIfTrue="1" operator="greaterThanOrEqual">
      <formula>0</formula>
    </cfRule>
  </conditionalFormatting>
  <conditionalFormatting sqref="BY39:BZ39 BW39 BT39:BU39 BR39 BL39:BN39 BH39">
    <cfRule type="cellIs" dxfId="1910" priority="703" stopIfTrue="1" operator="greaterThanOrEqual">
      <formula>0</formula>
    </cfRule>
  </conditionalFormatting>
  <conditionalFormatting sqref="CA39 BX39 BK39">
    <cfRule type="cellIs" dxfId="1909" priority="704" stopIfTrue="1" operator="between">
      <formula>0</formula>
      <formula>0.24999</formula>
    </cfRule>
    <cfRule type="cellIs" dxfId="1908" priority="705" stopIfTrue="1" operator="greaterThanOrEqual">
      <formula>1</formula>
    </cfRule>
    <cfRule type="cellIs" dxfId="1907" priority="706" stopIfTrue="1" operator="greaterThanOrEqual">
      <formula>0</formula>
    </cfRule>
  </conditionalFormatting>
  <conditionalFormatting sqref="CO39:CP39 CF39:CG39 CL39:CM39">
    <cfRule type="cellIs" dxfId="1906" priority="699" stopIfTrue="1" operator="greaterThanOrEqual">
      <formula>0</formula>
    </cfRule>
  </conditionalFormatting>
  <conditionalFormatting sqref="CB39 CQ39 CN39 CH39">
    <cfRule type="cellIs" dxfId="1905" priority="700" stopIfTrue="1" operator="between">
      <formula>0</formula>
      <formula>0.19999</formula>
    </cfRule>
    <cfRule type="cellIs" dxfId="1904" priority="701" stopIfTrue="1" operator="greaterThanOrEqual">
      <formula>1</formula>
    </cfRule>
    <cfRule type="cellIs" dxfId="1903" priority="702" stopIfTrue="1" operator="greaterThanOrEqual">
      <formula>0</formula>
    </cfRule>
  </conditionalFormatting>
  <conditionalFormatting sqref="BV39">
    <cfRule type="cellIs" dxfId="1902" priority="698" stopIfTrue="1" operator="greaterThanOrEqual">
      <formula>0</formula>
    </cfRule>
  </conditionalFormatting>
  <conditionalFormatting sqref="DH38:DK38 DF38 CZ38:DB38 CV38 DM38:DN38">
    <cfRule type="cellIs" dxfId="1901" priority="688" stopIfTrue="1" operator="greaterThanOrEqual">
      <formula>0</formula>
    </cfRule>
  </conditionalFormatting>
  <conditionalFormatting sqref="BE38:BF38 AZ38:BC38 AX38 AR38:AT38 AN38">
    <cfRule type="cellIs" dxfId="1900" priority="684" stopIfTrue="1" operator="greaterThanOrEqual">
      <formula>0</formula>
    </cfRule>
  </conditionalFormatting>
  <conditionalFormatting sqref="BY38:BZ38 BW38 BT38:BU38 BR38 BL38:BN38 BH38">
    <cfRule type="cellIs" dxfId="1899" priority="657" stopIfTrue="1" operator="greaterThanOrEqual">
      <formula>0</formula>
    </cfRule>
  </conditionalFormatting>
  <conditionalFormatting sqref="CA38 BX38 BK38">
    <cfRule type="cellIs" dxfId="1898" priority="658" stopIfTrue="1" operator="between">
      <formula>0</formula>
      <formula>0.24999</formula>
    </cfRule>
    <cfRule type="cellIs" dxfId="1897" priority="659" stopIfTrue="1" operator="greaterThanOrEqual">
      <formula>1</formula>
    </cfRule>
    <cfRule type="cellIs" dxfId="1896" priority="660" stopIfTrue="1" operator="greaterThanOrEqual">
      <formula>0</formula>
    </cfRule>
  </conditionalFormatting>
  <conditionalFormatting sqref="DO38 DL38">
    <cfRule type="cellIs" dxfId="1895" priority="692" stopIfTrue="1" operator="between">
      <formula>0</formula>
      <formula>0.999</formula>
    </cfRule>
    <cfRule type="cellIs" dxfId="1894" priority="693" stopIfTrue="1" operator="greaterThanOrEqual">
      <formula>1</formula>
    </cfRule>
    <cfRule type="cellIs" dxfId="1893" priority="694" stopIfTrue="1" operator="greaterThanOrEqual">
      <formula>0</formula>
    </cfRule>
  </conditionalFormatting>
  <conditionalFormatting sqref="DM89:DN89 CV89 CZ89:DB89 DF89 DH89:DK89">
    <cfRule type="cellIs" dxfId="1892" priority="642" stopIfTrue="1" operator="greaterThanOrEqual">
      <formula>0</formula>
    </cfRule>
  </conditionalFormatting>
  <conditionalFormatting sqref="BG38 BD38 AY38">
    <cfRule type="cellIs" dxfId="1891" priority="685" stopIfTrue="1" operator="between">
      <formula>0</formula>
      <formula>0.19999</formula>
    </cfRule>
    <cfRule type="cellIs" dxfId="1890" priority="686" stopIfTrue="1" operator="greaterThanOrEqual">
      <formula>1</formula>
    </cfRule>
    <cfRule type="cellIs" dxfId="1889" priority="687" stopIfTrue="1" operator="greaterThanOrEqual">
      <formula>0</formula>
    </cfRule>
  </conditionalFormatting>
  <conditionalFormatting sqref="CS38:CT38">
    <cfRule type="cellIs" dxfId="1888" priority="680" stopIfTrue="1" operator="greaterThanOrEqual">
      <formula>0</formula>
    </cfRule>
  </conditionalFormatting>
  <conditionalFormatting sqref="CU38 CR38">
    <cfRule type="cellIs" dxfId="1887" priority="681" stopIfTrue="1" operator="between">
      <formula>0</formula>
      <formula>0.49999</formula>
    </cfRule>
    <cfRule type="cellIs" dxfId="1886" priority="682" stopIfTrue="1" operator="greaterThanOrEqual">
      <formula>1</formula>
    </cfRule>
    <cfRule type="cellIs" dxfId="1885" priority="683" stopIfTrue="1" operator="greaterThanOrEqual">
      <formula>0</formula>
    </cfRule>
  </conditionalFormatting>
  <conditionalFormatting sqref="AE38 X38 AB38:AC38 AI38 AK38:AL38">
    <cfRule type="cellIs" dxfId="1884" priority="670" stopIfTrue="1" operator="greaterThanOrEqual">
      <formula>0</formula>
    </cfRule>
  </conditionalFormatting>
  <conditionalFormatting sqref="AJ38">
    <cfRule type="cellIs" dxfId="1883" priority="674" stopIfTrue="1" operator="between">
      <formula>0</formula>
      <formula>0.09999</formula>
    </cfRule>
    <cfRule type="cellIs" dxfId="1882" priority="675" stopIfTrue="1" operator="greaterThanOrEqual">
      <formula>0.05</formula>
    </cfRule>
    <cfRule type="cellIs" dxfId="1881" priority="676" stopIfTrue="1" operator="greaterThanOrEqual">
      <formula>0</formula>
    </cfRule>
  </conditionalFormatting>
  <conditionalFormatting sqref="AD38">
    <cfRule type="cellIs" dxfId="1880" priority="677" stopIfTrue="1" operator="between">
      <formula>0</formula>
      <formula>0.09999</formula>
    </cfRule>
    <cfRule type="cellIs" dxfId="1879" priority="678" stopIfTrue="1" operator="greaterThanOrEqual">
      <formula>0.05</formula>
    </cfRule>
    <cfRule type="cellIs" dxfId="1878" priority="679" stopIfTrue="1" operator="greaterThanOrEqual">
      <formula>0</formula>
    </cfRule>
  </conditionalFormatting>
  <conditionalFormatting sqref="CO38:CP38 CF38:CG38 CL38:CM38">
    <cfRule type="cellIs" dxfId="1877" priority="653" stopIfTrue="1" operator="greaterThanOrEqual">
      <formula>0</formula>
    </cfRule>
  </conditionalFormatting>
  <conditionalFormatting sqref="CB38 CQ38 CN38 CH38">
    <cfRule type="cellIs" dxfId="1876" priority="654" stopIfTrue="1" operator="between">
      <formula>0</formula>
      <formula>0.19999</formula>
    </cfRule>
    <cfRule type="cellIs" dxfId="1875" priority="655" stopIfTrue="1" operator="greaterThanOrEqual">
      <formula>1</formula>
    </cfRule>
    <cfRule type="cellIs" dxfId="1874" priority="656" stopIfTrue="1" operator="greaterThanOrEqual">
      <formula>0</formula>
    </cfRule>
  </conditionalFormatting>
  <conditionalFormatting sqref="BV38">
    <cfRule type="cellIs" dxfId="1873" priority="652" stopIfTrue="1" operator="greaterThanOrEqual">
      <formula>0</formula>
    </cfRule>
  </conditionalFormatting>
  <conditionalFormatting sqref="DM88:DN88 CV88 CZ88:DB88 DF88 DH88:DK88">
    <cfRule type="cellIs" dxfId="1872" priority="600" stopIfTrue="1" operator="greaterThanOrEqual">
      <formula>0</formula>
    </cfRule>
  </conditionalFormatting>
  <conditionalFormatting sqref="DL89 DO89">
    <cfRule type="cellIs" dxfId="1871" priority="646" stopIfTrue="1" operator="between">
      <formula>0</formula>
      <formula>0.999</formula>
    </cfRule>
    <cfRule type="cellIs" dxfId="1870" priority="647" stopIfTrue="1" operator="greaterThanOrEqual">
      <formula>1</formula>
    </cfRule>
    <cfRule type="cellIs" dxfId="1869" priority="648" stopIfTrue="1" operator="greaterThanOrEqual">
      <formula>0</formula>
    </cfRule>
  </conditionalFormatting>
  <conditionalFormatting sqref="AN89 AR89:AT89 AX89 AZ89:BC89 BE89:BF89">
    <cfRule type="cellIs" dxfId="1868" priority="638" stopIfTrue="1" operator="greaterThanOrEqual">
      <formula>0</formula>
    </cfRule>
  </conditionalFormatting>
  <conditionalFormatting sqref="AY89 BD89 BG89">
    <cfRule type="cellIs" dxfId="1867" priority="639" stopIfTrue="1" operator="between">
      <formula>0</formula>
      <formula>0.19999</formula>
    </cfRule>
    <cfRule type="cellIs" dxfId="1866" priority="640" stopIfTrue="1" operator="greaterThanOrEqual">
      <formula>1</formula>
    </cfRule>
    <cfRule type="cellIs" dxfId="1865" priority="641" stopIfTrue="1" operator="greaterThanOrEqual">
      <formula>0</formula>
    </cfRule>
  </conditionalFormatting>
  <conditionalFormatting sqref="CS89:CT89 CL89 CN89:CQ89 CB89 CF89:CH89">
    <cfRule type="cellIs" dxfId="1864" priority="634" stopIfTrue="1" operator="greaterThanOrEqual">
      <formula>0</formula>
    </cfRule>
  </conditionalFormatting>
  <conditionalFormatting sqref="CR89 CU89 CM89">
    <cfRule type="cellIs" dxfId="1863" priority="635" stopIfTrue="1" operator="between">
      <formula>0</formula>
      <formula>0.49999</formula>
    </cfRule>
    <cfRule type="cellIs" dxfId="1862" priority="636" stopIfTrue="1" operator="greaterThanOrEqual">
      <formula>1</formula>
    </cfRule>
    <cfRule type="cellIs" dxfId="1861" priority="637" stopIfTrue="1" operator="greaterThanOrEqual">
      <formula>0</formula>
    </cfRule>
  </conditionalFormatting>
  <conditionalFormatting sqref="AK89:AL89 AI89 AB89:AC89 X89 AE89">
    <cfRule type="cellIs" dxfId="1860" priority="624" stopIfTrue="1" operator="greaterThanOrEqual">
      <formula>0</formula>
    </cfRule>
  </conditionalFormatting>
  <conditionalFormatting sqref="AJ89">
    <cfRule type="cellIs" dxfId="1859" priority="628" stopIfTrue="1" operator="between">
      <formula>0</formula>
      <formula>0.09999</formula>
    </cfRule>
    <cfRule type="cellIs" dxfId="1858" priority="629" stopIfTrue="1" operator="greaterThanOrEqual">
      <formula>0.05</formula>
    </cfRule>
    <cfRule type="cellIs" dxfId="1857" priority="630" stopIfTrue="1" operator="greaterThanOrEqual">
      <formula>0</formula>
    </cfRule>
  </conditionalFormatting>
  <conditionalFormatting sqref="AD89">
    <cfRule type="cellIs" dxfId="1856" priority="631" stopIfTrue="1" operator="between">
      <formula>0</formula>
      <formula>0.09999</formula>
    </cfRule>
    <cfRule type="cellIs" dxfId="1855" priority="632" stopIfTrue="1" operator="greaterThanOrEqual">
      <formula>0.05</formula>
    </cfRule>
    <cfRule type="cellIs" dxfId="1854" priority="633" stopIfTrue="1" operator="greaterThanOrEqual">
      <formula>0</formula>
    </cfRule>
  </conditionalFormatting>
  <conditionalFormatting sqref="BH89 BR89 BT89:BU89 BW89 BY89:BZ89 BL89:BN89">
    <cfRule type="cellIs" dxfId="1853" priority="611" stopIfTrue="1" operator="greaterThanOrEqual">
      <formula>0</formula>
    </cfRule>
  </conditionalFormatting>
  <conditionalFormatting sqref="BX89 CA89">
    <cfRule type="cellIs" dxfId="1852" priority="612" stopIfTrue="1" operator="between">
      <formula>0</formula>
      <formula>0.24999</formula>
    </cfRule>
    <cfRule type="cellIs" dxfId="1851" priority="613" stopIfTrue="1" operator="greaterThanOrEqual">
      <formula>1</formula>
    </cfRule>
    <cfRule type="cellIs" dxfId="1850" priority="614" stopIfTrue="1" operator="greaterThanOrEqual">
      <formula>0</formula>
    </cfRule>
  </conditionalFormatting>
  <conditionalFormatting sqref="BV89">
    <cfRule type="cellIs" dxfId="1849" priority="610" stopIfTrue="1" operator="greaterThanOrEqual">
      <formula>0</formula>
    </cfRule>
  </conditionalFormatting>
  <conditionalFormatting sqref="DM87:DN87 CV87 CZ87:DB87 DF87 DH87:DK87">
    <cfRule type="cellIs" dxfId="1848" priority="558" stopIfTrue="1" operator="greaterThanOrEqual">
      <formula>0</formula>
    </cfRule>
  </conditionalFormatting>
  <conditionalFormatting sqref="DL88 DO88">
    <cfRule type="cellIs" dxfId="1847" priority="604" stopIfTrue="1" operator="between">
      <formula>0</formula>
      <formula>0.999</formula>
    </cfRule>
    <cfRule type="cellIs" dxfId="1846" priority="605" stopIfTrue="1" operator="greaterThanOrEqual">
      <formula>1</formula>
    </cfRule>
    <cfRule type="cellIs" dxfId="1845" priority="606" stopIfTrue="1" operator="greaterThanOrEqual">
      <formula>0</formula>
    </cfRule>
  </conditionalFormatting>
  <conditionalFormatting sqref="AN88 AR88:AT88 AX88 AZ88:BC88 BE88:BF88">
    <cfRule type="cellIs" dxfId="1844" priority="596" stopIfTrue="1" operator="greaterThanOrEqual">
      <formula>0</formula>
    </cfRule>
  </conditionalFormatting>
  <conditionalFormatting sqref="AY88 BD88 BG88">
    <cfRule type="cellIs" dxfId="1843" priority="597" stopIfTrue="1" operator="between">
      <formula>0</formula>
      <formula>0.19999</formula>
    </cfRule>
    <cfRule type="cellIs" dxfId="1842" priority="598" stopIfTrue="1" operator="greaterThanOrEqual">
      <formula>1</formula>
    </cfRule>
    <cfRule type="cellIs" dxfId="1841" priority="599" stopIfTrue="1" operator="greaterThanOrEqual">
      <formula>0</formula>
    </cfRule>
  </conditionalFormatting>
  <conditionalFormatting sqref="CS88:CT88 CL88 CN88:CQ88 CB88 CF88:CH88">
    <cfRule type="cellIs" dxfId="1840" priority="592" stopIfTrue="1" operator="greaterThanOrEqual">
      <formula>0</formula>
    </cfRule>
  </conditionalFormatting>
  <conditionalFormatting sqref="CR88 CU88 CM88">
    <cfRule type="cellIs" dxfId="1839" priority="593" stopIfTrue="1" operator="between">
      <formula>0</formula>
      <formula>0.49999</formula>
    </cfRule>
    <cfRule type="cellIs" dxfId="1838" priority="594" stopIfTrue="1" operator="greaterThanOrEqual">
      <formula>1</formula>
    </cfRule>
    <cfRule type="cellIs" dxfId="1837" priority="595" stopIfTrue="1" operator="greaterThanOrEqual">
      <formula>0</formula>
    </cfRule>
  </conditionalFormatting>
  <conditionalFormatting sqref="AK88:AL88 AI88 AB88:AC88 X88 AE88">
    <cfRule type="cellIs" dxfId="1836" priority="582" stopIfTrue="1" operator="greaterThanOrEqual">
      <formula>0</formula>
    </cfRule>
  </conditionalFormatting>
  <conditionalFormatting sqref="AJ88">
    <cfRule type="cellIs" dxfId="1835" priority="586" stopIfTrue="1" operator="between">
      <formula>0</formula>
      <formula>0.09999</formula>
    </cfRule>
    <cfRule type="cellIs" dxfId="1834" priority="587" stopIfTrue="1" operator="greaterThanOrEqual">
      <formula>0.05</formula>
    </cfRule>
    <cfRule type="cellIs" dxfId="1833" priority="588" stopIfTrue="1" operator="greaterThanOrEqual">
      <formula>0</formula>
    </cfRule>
  </conditionalFormatting>
  <conditionalFormatting sqref="AD88">
    <cfRule type="cellIs" dxfId="1832" priority="589" stopIfTrue="1" operator="between">
      <formula>0</formula>
      <formula>0.09999</formula>
    </cfRule>
    <cfRule type="cellIs" dxfId="1831" priority="590" stopIfTrue="1" operator="greaterThanOrEqual">
      <formula>0.05</formula>
    </cfRule>
    <cfRule type="cellIs" dxfId="1830" priority="591" stopIfTrue="1" operator="greaterThanOrEqual">
      <formula>0</formula>
    </cfRule>
  </conditionalFormatting>
  <conditionalFormatting sqref="BH88 BR88 BT88:BU88 BW88 BY88:BZ88 BL88:BN88">
    <cfRule type="cellIs" dxfId="1829" priority="569" stopIfTrue="1" operator="greaterThanOrEqual">
      <formula>0</formula>
    </cfRule>
  </conditionalFormatting>
  <conditionalFormatting sqref="BX88 CA88">
    <cfRule type="cellIs" dxfId="1828" priority="570" stopIfTrue="1" operator="between">
      <formula>0</formula>
      <formula>0.24999</formula>
    </cfRule>
    <cfRule type="cellIs" dxfId="1827" priority="571" stopIfTrue="1" operator="greaterThanOrEqual">
      <formula>1</formula>
    </cfRule>
    <cfRule type="cellIs" dxfId="1826" priority="572" stopIfTrue="1" operator="greaterThanOrEqual">
      <formula>0</formula>
    </cfRule>
  </conditionalFormatting>
  <conditionalFormatting sqref="BV88">
    <cfRule type="cellIs" dxfId="1825" priority="568" stopIfTrue="1" operator="greaterThanOrEqual">
      <formula>0</formula>
    </cfRule>
  </conditionalFormatting>
  <conditionalFormatting sqref="DM86:DN86 CV86 CZ86:DB86 DF86 DH86:DK86">
    <cfRule type="cellIs" dxfId="1824" priority="516" stopIfTrue="1" operator="greaterThanOrEqual">
      <formula>0</formula>
    </cfRule>
  </conditionalFormatting>
  <conditionalFormatting sqref="DL87 DO87">
    <cfRule type="cellIs" dxfId="1823" priority="562" stopIfTrue="1" operator="between">
      <formula>0</formula>
      <formula>0.999</formula>
    </cfRule>
    <cfRule type="cellIs" dxfId="1822" priority="563" stopIfTrue="1" operator="greaterThanOrEqual">
      <formula>1</formula>
    </cfRule>
    <cfRule type="cellIs" dxfId="1821" priority="564" stopIfTrue="1" operator="greaterThanOrEqual">
      <formula>0</formula>
    </cfRule>
  </conditionalFormatting>
  <conditionalFormatting sqref="AN87 AR87:AT87 AX87 AZ87:BC87 BE87:BF87">
    <cfRule type="cellIs" dxfId="1820" priority="554" stopIfTrue="1" operator="greaterThanOrEqual">
      <formula>0</formula>
    </cfRule>
  </conditionalFormatting>
  <conditionalFormatting sqref="AY87 BD87 BG87">
    <cfRule type="cellIs" dxfId="1819" priority="555" stopIfTrue="1" operator="between">
      <formula>0</formula>
      <formula>0.19999</formula>
    </cfRule>
    <cfRule type="cellIs" dxfId="1818" priority="556" stopIfTrue="1" operator="greaterThanOrEqual">
      <formula>1</formula>
    </cfRule>
    <cfRule type="cellIs" dxfId="1817" priority="557" stopIfTrue="1" operator="greaterThanOrEqual">
      <formula>0</formula>
    </cfRule>
  </conditionalFormatting>
  <conditionalFormatting sqref="CS87:CT87 CL87 CN87:CQ87 CB87 CF87:CH87">
    <cfRule type="cellIs" dxfId="1816" priority="550" stopIfTrue="1" operator="greaterThanOrEqual">
      <formula>0</formula>
    </cfRule>
  </conditionalFormatting>
  <conditionalFormatting sqref="CR87 CU87 CM87">
    <cfRule type="cellIs" dxfId="1815" priority="551" stopIfTrue="1" operator="between">
      <formula>0</formula>
      <formula>0.49999</formula>
    </cfRule>
    <cfRule type="cellIs" dxfId="1814" priority="552" stopIfTrue="1" operator="greaterThanOrEqual">
      <formula>1</formula>
    </cfRule>
    <cfRule type="cellIs" dxfId="1813" priority="553" stopIfTrue="1" operator="greaterThanOrEqual">
      <formula>0</formula>
    </cfRule>
  </conditionalFormatting>
  <conditionalFormatting sqref="AK87:AL87 AI87 AB87:AC87 X87 AE87">
    <cfRule type="cellIs" dxfId="1812" priority="540" stopIfTrue="1" operator="greaterThanOrEqual">
      <formula>0</formula>
    </cfRule>
  </conditionalFormatting>
  <conditionalFormatting sqref="AJ87">
    <cfRule type="cellIs" dxfId="1811" priority="544" stopIfTrue="1" operator="between">
      <formula>0</formula>
      <formula>0.09999</formula>
    </cfRule>
    <cfRule type="cellIs" dxfId="1810" priority="545" stopIfTrue="1" operator="greaterThanOrEqual">
      <formula>0.05</formula>
    </cfRule>
    <cfRule type="cellIs" dxfId="1809" priority="546" stopIfTrue="1" operator="greaterThanOrEqual">
      <formula>0</formula>
    </cfRule>
  </conditionalFormatting>
  <conditionalFormatting sqref="AD87">
    <cfRule type="cellIs" dxfId="1808" priority="547" stopIfTrue="1" operator="between">
      <formula>0</formula>
      <formula>0.09999</formula>
    </cfRule>
    <cfRule type="cellIs" dxfId="1807" priority="548" stopIfTrue="1" operator="greaterThanOrEqual">
      <formula>0.05</formula>
    </cfRule>
    <cfRule type="cellIs" dxfId="1806" priority="549" stopIfTrue="1" operator="greaterThanOrEqual">
      <formula>0</formula>
    </cfRule>
  </conditionalFormatting>
  <conditionalFormatting sqref="BH87 BR87 BT87:BU87 BW87 BY87:BZ87 BL87:BN87">
    <cfRule type="cellIs" dxfId="1805" priority="527" stopIfTrue="1" operator="greaterThanOrEqual">
      <formula>0</formula>
    </cfRule>
  </conditionalFormatting>
  <conditionalFormatting sqref="BX87 CA87">
    <cfRule type="cellIs" dxfId="1804" priority="528" stopIfTrue="1" operator="between">
      <formula>0</formula>
      <formula>0.24999</formula>
    </cfRule>
    <cfRule type="cellIs" dxfId="1803" priority="529" stopIfTrue="1" operator="greaterThanOrEqual">
      <formula>1</formula>
    </cfRule>
    <cfRule type="cellIs" dxfId="1802" priority="530" stopIfTrue="1" operator="greaterThanOrEqual">
      <formula>0</formula>
    </cfRule>
  </conditionalFormatting>
  <conditionalFormatting sqref="BV87">
    <cfRule type="cellIs" dxfId="1801" priority="526" stopIfTrue="1" operator="greaterThanOrEqual">
      <formula>0</formula>
    </cfRule>
  </conditionalFormatting>
  <conditionalFormatting sqref="DM85:DN85 CV85 CZ85:DB85 DF85 DH85:DK85">
    <cfRule type="cellIs" dxfId="1800" priority="474" stopIfTrue="1" operator="greaterThanOrEqual">
      <formula>0</formula>
    </cfRule>
  </conditionalFormatting>
  <conditionalFormatting sqref="DL86 DO86">
    <cfRule type="cellIs" dxfId="1799" priority="520" stopIfTrue="1" operator="between">
      <formula>0</formula>
      <formula>0.999</formula>
    </cfRule>
    <cfRule type="cellIs" dxfId="1798" priority="521" stopIfTrue="1" operator="greaterThanOrEqual">
      <formula>1</formula>
    </cfRule>
    <cfRule type="cellIs" dxfId="1797" priority="522" stopIfTrue="1" operator="greaterThanOrEqual">
      <formula>0</formula>
    </cfRule>
  </conditionalFormatting>
  <conditionalFormatting sqref="AN86 AR86:AT86 AX86 AZ86:BC86 BE86:BF86">
    <cfRule type="cellIs" dxfId="1796" priority="512" stopIfTrue="1" operator="greaterThanOrEqual">
      <formula>0</formula>
    </cfRule>
  </conditionalFormatting>
  <conditionalFormatting sqref="AY86 BD86 BG86">
    <cfRule type="cellIs" dxfId="1795" priority="513" stopIfTrue="1" operator="between">
      <formula>0</formula>
      <formula>0.19999</formula>
    </cfRule>
    <cfRule type="cellIs" dxfId="1794" priority="514" stopIfTrue="1" operator="greaterThanOrEqual">
      <formula>1</formula>
    </cfRule>
    <cfRule type="cellIs" dxfId="1793" priority="515" stopIfTrue="1" operator="greaterThanOrEqual">
      <formula>0</formula>
    </cfRule>
  </conditionalFormatting>
  <conditionalFormatting sqref="CS86:CT86 CL86 CN86:CQ86 CB86 CF86:CH86">
    <cfRule type="cellIs" dxfId="1792" priority="508" stopIfTrue="1" operator="greaterThanOrEqual">
      <formula>0</formula>
    </cfRule>
  </conditionalFormatting>
  <conditionalFormatting sqref="CR86 CU86 CM86">
    <cfRule type="cellIs" dxfId="1791" priority="509" stopIfTrue="1" operator="between">
      <formula>0</formula>
      <formula>0.49999</formula>
    </cfRule>
    <cfRule type="cellIs" dxfId="1790" priority="510" stopIfTrue="1" operator="greaterThanOrEqual">
      <formula>1</formula>
    </cfRule>
    <cfRule type="cellIs" dxfId="1789" priority="511" stopIfTrue="1" operator="greaterThanOrEqual">
      <formula>0</formula>
    </cfRule>
  </conditionalFormatting>
  <conditionalFormatting sqref="AK86:AL86 AI86 AB86:AC86 X86 AE86">
    <cfRule type="cellIs" dxfId="1788" priority="498" stopIfTrue="1" operator="greaterThanOrEqual">
      <formula>0</formula>
    </cfRule>
  </conditionalFormatting>
  <conditionalFormatting sqref="AJ86">
    <cfRule type="cellIs" dxfId="1787" priority="502" stopIfTrue="1" operator="between">
      <formula>0</formula>
      <formula>0.09999</formula>
    </cfRule>
    <cfRule type="cellIs" dxfId="1786" priority="503" stopIfTrue="1" operator="greaterThanOrEqual">
      <formula>0.05</formula>
    </cfRule>
    <cfRule type="cellIs" dxfId="1785" priority="504" stopIfTrue="1" operator="greaterThanOrEqual">
      <formula>0</formula>
    </cfRule>
  </conditionalFormatting>
  <conditionalFormatting sqref="AD86">
    <cfRule type="cellIs" dxfId="1784" priority="505" stopIfTrue="1" operator="between">
      <formula>0</formula>
      <formula>0.09999</formula>
    </cfRule>
    <cfRule type="cellIs" dxfId="1783" priority="506" stopIfTrue="1" operator="greaterThanOrEqual">
      <formula>0.05</formula>
    </cfRule>
    <cfRule type="cellIs" dxfId="1782" priority="507" stopIfTrue="1" operator="greaterThanOrEqual">
      <formula>0</formula>
    </cfRule>
  </conditionalFormatting>
  <conditionalFormatting sqref="BH86 BR86 BT86:BU86 BW86 BY86:BZ86 BL86:BN86">
    <cfRule type="cellIs" dxfId="1781" priority="485" stopIfTrue="1" operator="greaterThanOrEqual">
      <formula>0</formula>
    </cfRule>
  </conditionalFormatting>
  <conditionalFormatting sqref="BX86 CA86">
    <cfRule type="cellIs" dxfId="1780" priority="486" stopIfTrue="1" operator="between">
      <formula>0</formula>
      <formula>0.24999</formula>
    </cfRule>
    <cfRule type="cellIs" dxfId="1779" priority="487" stopIfTrue="1" operator="greaterThanOrEqual">
      <formula>1</formula>
    </cfRule>
    <cfRule type="cellIs" dxfId="1778" priority="488" stopIfTrue="1" operator="greaterThanOrEqual">
      <formula>0</formula>
    </cfRule>
  </conditionalFormatting>
  <conditionalFormatting sqref="BV86">
    <cfRule type="cellIs" dxfId="1777" priority="484" stopIfTrue="1" operator="greaterThanOrEqual">
      <formula>0</formula>
    </cfRule>
  </conditionalFormatting>
  <conditionalFormatting sqref="DM84:DN84 CV84 CZ84:DB84 DF84 DH84:DK84">
    <cfRule type="cellIs" dxfId="1776" priority="432" stopIfTrue="1" operator="greaterThanOrEqual">
      <formula>0</formula>
    </cfRule>
  </conditionalFormatting>
  <conditionalFormatting sqref="DL85 DO85">
    <cfRule type="cellIs" dxfId="1775" priority="478" stopIfTrue="1" operator="between">
      <formula>0</formula>
      <formula>0.999</formula>
    </cfRule>
    <cfRule type="cellIs" dxfId="1774" priority="479" stopIfTrue="1" operator="greaterThanOrEqual">
      <formula>1</formula>
    </cfRule>
    <cfRule type="cellIs" dxfId="1773" priority="480" stopIfTrue="1" operator="greaterThanOrEqual">
      <formula>0</formula>
    </cfRule>
  </conditionalFormatting>
  <conditionalFormatting sqref="AN85 AR85:AT85 AX85 AZ85:BC85 BE85:BF85">
    <cfRule type="cellIs" dxfId="1772" priority="470" stopIfTrue="1" operator="greaterThanOrEqual">
      <formula>0</formula>
    </cfRule>
  </conditionalFormatting>
  <conditionalFormatting sqref="AY85 BD85 BG85">
    <cfRule type="cellIs" dxfId="1771" priority="471" stopIfTrue="1" operator="between">
      <formula>0</formula>
      <formula>0.19999</formula>
    </cfRule>
    <cfRule type="cellIs" dxfId="1770" priority="472" stopIfTrue="1" operator="greaterThanOrEqual">
      <formula>1</formula>
    </cfRule>
    <cfRule type="cellIs" dxfId="1769" priority="473" stopIfTrue="1" operator="greaterThanOrEqual">
      <formula>0</formula>
    </cfRule>
  </conditionalFormatting>
  <conditionalFormatting sqref="CS85:CT85 CL85 CN85:CQ85 CB85 CF85:CH85">
    <cfRule type="cellIs" dxfId="1768" priority="466" stopIfTrue="1" operator="greaterThanOrEqual">
      <formula>0</formula>
    </cfRule>
  </conditionalFormatting>
  <conditionalFormatting sqref="CR85 CU85 CM85">
    <cfRule type="cellIs" dxfId="1767" priority="467" stopIfTrue="1" operator="between">
      <formula>0</formula>
      <formula>0.49999</formula>
    </cfRule>
    <cfRule type="cellIs" dxfId="1766" priority="468" stopIfTrue="1" operator="greaterThanOrEqual">
      <formula>1</formula>
    </cfRule>
    <cfRule type="cellIs" dxfId="1765" priority="469" stopIfTrue="1" operator="greaterThanOrEqual">
      <formula>0</formula>
    </cfRule>
  </conditionalFormatting>
  <conditionalFormatting sqref="AK85:AL85 AI85 AB85:AC85 X85 AE85">
    <cfRule type="cellIs" dxfId="1764" priority="456" stopIfTrue="1" operator="greaterThanOrEqual">
      <formula>0</formula>
    </cfRule>
  </conditionalFormatting>
  <conditionalFormatting sqref="AJ85">
    <cfRule type="cellIs" dxfId="1763" priority="460" stopIfTrue="1" operator="between">
      <formula>0</formula>
      <formula>0.09999</formula>
    </cfRule>
    <cfRule type="cellIs" dxfId="1762" priority="461" stopIfTrue="1" operator="greaterThanOrEqual">
      <formula>0.05</formula>
    </cfRule>
    <cfRule type="cellIs" dxfId="1761" priority="462" stopIfTrue="1" operator="greaterThanOrEqual">
      <formula>0</formula>
    </cfRule>
  </conditionalFormatting>
  <conditionalFormatting sqref="AD85">
    <cfRule type="cellIs" dxfId="1760" priority="463" stopIfTrue="1" operator="between">
      <formula>0</formula>
      <formula>0.09999</formula>
    </cfRule>
    <cfRule type="cellIs" dxfId="1759" priority="464" stopIfTrue="1" operator="greaterThanOrEqual">
      <formula>0.05</formula>
    </cfRule>
    <cfRule type="cellIs" dxfId="1758" priority="465" stopIfTrue="1" operator="greaterThanOrEqual">
      <formula>0</formula>
    </cfRule>
  </conditionalFormatting>
  <conditionalFormatting sqref="BH85 BR85 BT85:BU85 BW85 BY85:BZ85 BL85:BN85">
    <cfRule type="cellIs" dxfId="1757" priority="443" stopIfTrue="1" operator="greaterThanOrEqual">
      <formula>0</formula>
    </cfRule>
  </conditionalFormatting>
  <conditionalFormatting sqref="BX85 CA85">
    <cfRule type="cellIs" dxfId="1756" priority="444" stopIfTrue="1" operator="between">
      <formula>0</formula>
      <formula>0.24999</formula>
    </cfRule>
    <cfRule type="cellIs" dxfId="1755" priority="445" stopIfTrue="1" operator="greaterThanOrEqual">
      <formula>1</formula>
    </cfRule>
    <cfRule type="cellIs" dxfId="1754" priority="446" stopIfTrue="1" operator="greaterThanOrEqual">
      <formula>0</formula>
    </cfRule>
  </conditionalFormatting>
  <conditionalFormatting sqref="BV85">
    <cfRule type="cellIs" dxfId="1753" priority="442" stopIfTrue="1" operator="greaterThanOrEqual">
      <formula>0</formula>
    </cfRule>
  </conditionalFormatting>
  <conditionalFormatting sqref="DM83:DN83 CV83 CZ83:DB83 DF83 DH83:DK83">
    <cfRule type="cellIs" dxfId="1752" priority="390" stopIfTrue="1" operator="greaterThanOrEqual">
      <formula>0</formula>
    </cfRule>
  </conditionalFormatting>
  <conditionalFormatting sqref="DL84 DO84">
    <cfRule type="cellIs" dxfId="1751" priority="436" stopIfTrue="1" operator="between">
      <formula>0</formula>
      <formula>0.999</formula>
    </cfRule>
    <cfRule type="cellIs" dxfId="1750" priority="437" stopIfTrue="1" operator="greaterThanOrEqual">
      <formula>1</formula>
    </cfRule>
    <cfRule type="cellIs" dxfId="1749" priority="438" stopIfTrue="1" operator="greaterThanOrEqual">
      <formula>0</formula>
    </cfRule>
  </conditionalFormatting>
  <conditionalFormatting sqref="AN84 AR84:AT84 AX84 AZ84:BC84 BE84:BF84">
    <cfRule type="cellIs" dxfId="1748" priority="428" stopIfTrue="1" operator="greaterThanOrEqual">
      <formula>0</formula>
    </cfRule>
  </conditionalFormatting>
  <conditionalFormatting sqref="AY84 BD84 BG84">
    <cfRule type="cellIs" dxfId="1747" priority="429" stopIfTrue="1" operator="between">
      <formula>0</formula>
      <formula>0.19999</formula>
    </cfRule>
    <cfRule type="cellIs" dxfId="1746" priority="430" stopIfTrue="1" operator="greaterThanOrEqual">
      <formula>1</formula>
    </cfRule>
    <cfRule type="cellIs" dxfId="1745" priority="431" stopIfTrue="1" operator="greaterThanOrEqual">
      <formula>0</formula>
    </cfRule>
  </conditionalFormatting>
  <conditionalFormatting sqref="CS84:CT84 CL84 CN84:CQ84 CB84 CF84:CH84">
    <cfRule type="cellIs" dxfId="1744" priority="424" stopIfTrue="1" operator="greaterThanOrEqual">
      <formula>0</formula>
    </cfRule>
  </conditionalFormatting>
  <conditionalFormatting sqref="CR84 CU84 CM84">
    <cfRule type="cellIs" dxfId="1743" priority="425" stopIfTrue="1" operator="between">
      <formula>0</formula>
      <formula>0.49999</formula>
    </cfRule>
    <cfRule type="cellIs" dxfId="1742" priority="426" stopIfTrue="1" operator="greaterThanOrEqual">
      <formula>1</formula>
    </cfRule>
    <cfRule type="cellIs" dxfId="1741" priority="427" stopIfTrue="1" operator="greaterThanOrEqual">
      <formula>0</formula>
    </cfRule>
  </conditionalFormatting>
  <conditionalFormatting sqref="AK84:AL84 AI84 AB84:AC84 X84 AE84">
    <cfRule type="cellIs" dxfId="1740" priority="414" stopIfTrue="1" operator="greaterThanOrEqual">
      <formula>0</formula>
    </cfRule>
  </conditionalFormatting>
  <conditionalFormatting sqref="AJ84">
    <cfRule type="cellIs" dxfId="1739" priority="418" stopIfTrue="1" operator="between">
      <formula>0</formula>
      <formula>0.09999</formula>
    </cfRule>
    <cfRule type="cellIs" dxfId="1738" priority="419" stopIfTrue="1" operator="greaterThanOrEqual">
      <formula>0.05</formula>
    </cfRule>
    <cfRule type="cellIs" dxfId="1737" priority="420" stopIfTrue="1" operator="greaterThanOrEqual">
      <formula>0</formula>
    </cfRule>
  </conditionalFormatting>
  <conditionalFormatting sqref="AD84">
    <cfRule type="cellIs" dxfId="1736" priority="421" stopIfTrue="1" operator="between">
      <formula>0</formula>
      <formula>0.09999</formula>
    </cfRule>
    <cfRule type="cellIs" dxfId="1735" priority="422" stopIfTrue="1" operator="greaterThanOrEqual">
      <formula>0.05</formula>
    </cfRule>
    <cfRule type="cellIs" dxfId="1734" priority="423" stopIfTrue="1" operator="greaterThanOrEqual">
      <formula>0</formula>
    </cfRule>
  </conditionalFormatting>
  <conditionalFormatting sqref="BH84 BR84 BT84:BU84 BW84 BY84:BZ84 BL84:BN84">
    <cfRule type="cellIs" dxfId="1733" priority="401" stopIfTrue="1" operator="greaterThanOrEqual">
      <formula>0</formula>
    </cfRule>
  </conditionalFormatting>
  <conditionalFormatting sqref="BX84 CA84">
    <cfRule type="cellIs" dxfId="1732" priority="402" stopIfTrue="1" operator="between">
      <formula>0</formula>
      <formula>0.24999</formula>
    </cfRule>
    <cfRule type="cellIs" dxfId="1731" priority="403" stopIfTrue="1" operator="greaterThanOrEqual">
      <formula>1</formula>
    </cfRule>
    <cfRule type="cellIs" dxfId="1730" priority="404" stopIfTrue="1" operator="greaterThanOrEqual">
      <formula>0</formula>
    </cfRule>
  </conditionalFormatting>
  <conditionalFormatting sqref="BV84">
    <cfRule type="cellIs" dxfId="1729" priority="400" stopIfTrue="1" operator="greaterThanOrEqual">
      <formula>0</formula>
    </cfRule>
  </conditionalFormatting>
  <conditionalFormatting sqref="DM82:DN82 CV82 CZ82:DB82 DF82 DH82:DK82">
    <cfRule type="cellIs" dxfId="1728" priority="348" stopIfTrue="1" operator="greaterThanOrEqual">
      <formula>0</formula>
    </cfRule>
  </conditionalFormatting>
  <conditionalFormatting sqref="DL83 DO83">
    <cfRule type="cellIs" dxfId="1727" priority="394" stopIfTrue="1" operator="between">
      <formula>0</formula>
      <formula>0.999</formula>
    </cfRule>
    <cfRule type="cellIs" dxfId="1726" priority="395" stopIfTrue="1" operator="greaterThanOrEqual">
      <formula>1</formula>
    </cfRule>
    <cfRule type="cellIs" dxfId="1725" priority="396" stopIfTrue="1" operator="greaterThanOrEqual">
      <formula>0</formula>
    </cfRule>
  </conditionalFormatting>
  <conditionalFormatting sqref="AN83 AR83:AT83 AX83 AZ83:BC83 BE83:BF83">
    <cfRule type="cellIs" dxfId="1724" priority="386" stopIfTrue="1" operator="greaterThanOrEqual">
      <formula>0</formula>
    </cfRule>
  </conditionalFormatting>
  <conditionalFormatting sqref="AY83 BD83 BG83">
    <cfRule type="cellIs" dxfId="1723" priority="387" stopIfTrue="1" operator="between">
      <formula>0</formula>
      <formula>0.19999</formula>
    </cfRule>
    <cfRule type="cellIs" dxfId="1722" priority="388" stopIfTrue="1" operator="greaterThanOrEqual">
      <formula>1</formula>
    </cfRule>
    <cfRule type="cellIs" dxfId="1721" priority="389" stopIfTrue="1" operator="greaterThanOrEqual">
      <formula>0</formula>
    </cfRule>
  </conditionalFormatting>
  <conditionalFormatting sqref="CS83:CT83 CL83 CN83:CQ83 CB83 CF83:CH83">
    <cfRule type="cellIs" dxfId="1720" priority="382" stopIfTrue="1" operator="greaterThanOrEqual">
      <formula>0</formula>
    </cfRule>
  </conditionalFormatting>
  <conditionalFormatting sqref="CR83 CU83 CM83">
    <cfRule type="cellIs" dxfId="1719" priority="383" stopIfTrue="1" operator="between">
      <formula>0</formula>
      <formula>0.49999</formula>
    </cfRule>
    <cfRule type="cellIs" dxfId="1718" priority="384" stopIfTrue="1" operator="greaterThanOrEqual">
      <formula>1</formula>
    </cfRule>
    <cfRule type="cellIs" dxfId="1717" priority="385" stopIfTrue="1" operator="greaterThanOrEqual">
      <formula>0</formula>
    </cfRule>
  </conditionalFormatting>
  <conditionalFormatting sqref="AK83:AL83 AI83 AB83:AC83 X83 AE83">
    <cfRule type="cellIs" dxfId="1716" priority="372" stopIfTrue="1" operator="greaterThanOrEqual">
      <formula>0</formula>
    </cfRule>
  </conditionalFormatting>
  <conditionalFormatting sqref="AJ83">
    <cfRule type="cellIs" dxfId="1715" priority="376" stopIfTrue="1" operator="between">
      <formula>0</formula>
      <formula>0.09999</formula>
    </cfRule>
    <cfRule type="cellIs" dxfId="1714" priority="377" stopIfTrue="1" operator="greaterThanOrEqual">
      <formula>0.05</formula>
    </cfRule>
    <cfRule type="cellIs" dxfId="1713" priority="378" stopIfTrue="1" operator="greaterThanOrEqual">
      <formula>0</formula>
    </cfRule>
  </conditionalFormatting>
  <conditionalFormatting sqref="AD83">
    <cfRule type="cellIs" dxfId="1712" priority="379" stopIfTrue="1" operator="between">
      <formula>0</formula>
      <formula>0.09999</formula>
    </cfRule>
    <cfRule type="cellIs" dxfId="1711" priority="380" stopIfTrue="1" operator="greaterThanOrEqual">
      <formula>0.05</formula>
    </cfRule>
    <cfRule type="cellIs" dxfId="1710" priority="381" stopIfTrue="1" operator="greaterThanOrEqual">
      <formula>0</formula>
    </cfRule>
  </conditionalFormatting>
  <conditionalFormatting sqref="BH83 BR83 BT83:BU83 BW83 BY83:BZ83 BL83:BN83">
    <cfRule type="cellIs" dxfId="1709" priority="359" stopIfTrue="1" operator="greaterThanOrEqual">
      <formula>0</formula>
    </cfRule>
  </conditionalFormatting>
  <conditionalFormatting sqref="BX83 CA83">
    <cfRule type="cellIs" dxfId="1708" priority="360" stopIfTrue="1" operator="between">
      <formula>0</formula>
      <formula>0.24999</formula>
    </cfRule>
    <cfRule type="cellIs" dxfId="1707" priority="361" stopIfTrue="1" operator="greaterThanOrEqual">
      <formula>1</formula>
    </cfRule>
    <cfRule type="cellIs" dxfId="1706" priority="362" stopIfTrue="1" operator="greaterThanOrEqual">
      <formula>0</formula>
    </cfRule>
  </conditionalFormatting>
  <conditionalFormatting sqref="BV83">
    <cfRule type="cellIs" dxfId="1705" priority="358" stopIfTrue="1" operator="greaterThanOrEqual">
      <formula>0</formula>
    </cfRule>
  </conditionalFormatting>
  <conditionalFormatting sqref="DM81:DN81 CV81 CZ81:DB81 DF81 DH81:DK81">
    <cfRule type="cellIs" dxfId="1704" priority="306" stopIfTrue="1" operator="greaterThanOrEqual">
      <formula>0</formula>
    </cfRule>
  </conditionalFormatting>
  <conditionalFormatting sqref="DL82 DO82">
    <cfRule type="cellIs" dxfId="1703" priority="352" stopIfTrue="1" operator="between">
      <formula>0</formula>
      <formula>0.999</formula>
    </cfRule>
    <cfRule type="cellIs" dxfId="1702" priority="353" stopIfTrue="1" operator="greaterThanOrEqual">
      <formula>1</formula>
    </cfRule>
    <cfRule type="cellIs" dxfId="1701" priority="354" stopIfTrue="1" operator="greaterThanOrEqual">
      <formula>0</formula>
    </cfRule>
  </conditionalFormatting>
  <conditionalFormatting sqref="AN82 AR82:AT82 AX82 AZ82:BC82 BE82:BF82">
    <cfRule type="cellIs" dxfId="1700" priority="344" stopIfTrue="1" operator="greaterThanOrEqual">
      <formula>0</formula>
    </cfRule>
  </conditionalFormatting>
  <conditionalFormatting sqref="AY82 BD82 BG82">
    <cfRule type="cellIs" dxfId="1699" priority="345" stopIfTrue="1" operator="between">
      <formula>0</formula>
      <formula>0.19999</formula>
    </cfRule>
    <cfRule type="cellIs" dxfId="1698" priority="346" stopIfTrue="1" operator="greaterThanOrEqual">
      <formula>1</formula>
    </cfRule>
    <cfRule type="cellIs" dxfId="1697" priority="347" stopIfTrue="1" operator="greaterThanOrEqual">
      <formula>0</formula>
    </cfRule>
  </conditionalFormatting>
  <conditionalFormatting sqref="CS82:CT82 CL82 CN82:CQ82 CB82 CF82:CH82">
    <cfRule type="cellIs" dxfId="1696" priority="340" stopIfTrue="1" operator="greaterThanOrEqual">
      <formula>0</formula>
    </cfRule>
  </conditionalFormatting>
  <conditionalFormatting sqref="CR82 CU82 CM82">
    <cfRule type="cellIs" dxfId="1695" priority="341" stopIfTrue="1" operator="between">
      <formula>0</formula>
      <formula>0.49999</formula>
    </cfRule>
    <cfRule type="cellIs" dxfId="1694" priority="342" stopIfTrue="1" operator="greaterThanOrEqual">
      <formula>1</formula>
    </cfRule>
    <cfRule type="cellIs" dxfId="1693" priority="343" stopIfTrue="1" operator="greaterThanOrEqual">
      <formula>0</formula>
    </cfRule>
  </conditionalFormatting>
  <conditionalFormatting sqref="AK82:AL82 AI82 AB82:AC82 X82 AE82">
    <cfRule type="cellIs" dxfId="1692" priority="330" stopIfTrue="1" operator="greaterThanOrEqual">
      <formula>0</formula>
    </cfRule>
  </conditionalFormatting>
  <conditionalFormatting sqref="AJ82">
    <cfRule type="cellIs" dxfId="1691" priority="334" stopIfTrue="1" operator="between">
      <formula>0</formula>
      <formula>0.09999</formula>
    </cfRule>
    <cfRule type="cellIs" dxfId="1690" priority="335" stopIfTrue="1" operator="greaterThanOrEqual">
      <formula>0.05</formula>
    </cfRule>
    <cfRule type="cellIs" dxfId="1689" priority="336" stopIfTrue="1" operator="greaterThanOrEqual">
      <formula>0</formula>
    </cfRule>
  </conditionalFormatting>
  <conditionalFormatting sqref="AD82">
    <cfRule type="cellIs" dxfId="1688" priority="337" stopIfTrue="1" operator="between">
      <formula>0</formula>
      <formula>0.09999</formula>
    </cfRule>
    <cfRule type="cellIs" dxfId="1687" priority="338" stopIfTrue="1" operator="greaterThanOrEqual">
      <formula>0.05</formula>
    </cfRule>
    <cfRule type="cellIs" dxfId="1686" priority="339" stopIfTrue="1" operator="greaterThanOrEqual">
      <formula>0</formula>
    </cfRule>
  </conditionalFormatting>
  <conditionalFormatting sqref="BH82 BR82 BT82:BU82 BW82 BY82:BZ82 BL82:BN82">
    <cfRule type="cellIs" dxfId="1685" priority="317" stopIfTrue="1" operator="greaterThanOrEqual">
      <formula>0</formula>
    </cfRule>
  </conditionalFormatting>
  <conditionalFormatting sqref="BX82 CA82">
    <cfRule type="cellIs" dxfId="1684" priority="318" stopIfTrue="1" operator="between">
      <formula>0</formula>
      <formula>0.24999</formula>
    </cfRule>
    <cfRule type="cellIs" dxfId="1683" priority="319" stopIfTrue="1" operator="greaterThanOrEqual">
      <formula>1</formula>
    </cfRule>
    <cfRule type="cellIs" dxfId="1682" priority="320" stopIfTrue="1" operator="greaterThanOrEqual">
      <formula>0</formula>
    </cfRule>
  </conditionalFormatting>
  <conditionalFormatting sqref="BV82">
    <cfRule type="cellIs" dxfId="1681" priority="316" stopIfTrue="1" operator="greaterThanOrEqual">
      <formula>0</formula>
    </cfRule>
  </conditionalFormatting>
  <conditionalFormatting sqref="DM80:DN80 CV80 CZ80:DB80 DF80 DH80:DK80">
    <cfRule type="cellIs" dxfId="1680" priority="264" stopIfTrue="1" operator="greaterThanOrEqual">
      <formula>0</formula>
    </cfRule>
  </conditionalFormatting>
  <conditionalFormatting sqref="DL81 DO81">
    <cfRule type="cellIs" dxfId="1679" priority="310" stopIfTrue="1" operator="between">
      <formula>0</formula>
      <formula>0.999</formula>
    </cfRule>
    <cfRule type="cellIs" dxfId="1678" priority="311" stopIfTrue="1" operator="greaterThanOrEqual">
      <formula>1</formula>
    </cfRule>
    <cfRule type="cellIs" dxfId="1677" priority="312" stopIfTrue="1" operator="greaterThanOrEqual">
      <formula>0</formula>
    </cfRule>
  </conditionalFormatting>
  <conditionalFormatting sqref="AN81 AR81:AT81 AX81 AZ81:BC81 BE81:BF81">
    <cfRule type="cellIs" dxfId="1676" priority="302" stopIfTrue="1" operator="greaterThanOrEqual">
      <formula>0</formula>
    </cfRule>
  </conditionalFormatting>
  <conditionalFormatting sqref="AY81 BD81 BG81">
    <cfRule type="cellIs" dxfId="1675" priority="303" stopIfTrue="1" operator="between">
      <formula>0</formula>
      <formula>0.19999</formula>
    </cfRule>
    <cfRule type="cellIs" dxfId="1674" priority="304" stopIfTrue="1" operator="greaterThanOrEqual">
      <formula>1</formula>
    </cfRule>
    <cfRule type="cellIs" dxfId="1673" priority="305" stopIfTrue="1" operator="greaterThanOrEqual">
      <formula>0</formula>
    </cfRule>
  </conditionalFormatting>
  <conditionalFormatting sqref="CS81:CT81 CL81 CN81:CQ81 CB81 CF81:CH81">
    <cfRule type="cellIs" dxfId="1672" priority="298" stopIfTrue="1" operator="greaterThanOrEqual">
      <formula>0</formula>
    </cfRule>
  </conditionalFormatting>
  <conditionalFormatting sqref="CR81 CU81 CM81">
    <cfRule type="cellIs" dxfId="1671" priority="299" stopIfTrue="1" operator="between">
      <formula>0</formula>
      <formula>0.49999</formula>
    </cfRule>
    <cfRule type="cellIs" dxfId="1670" priority="300" stopIfTrue="1" operator="greaterThanOrEqual">
      <formula>1</formula>
    </cfRule>
    <cfRule type="cellIs" dxfId="1669" priority="301" stopIfTrue="1" operator="greaterThanOrEqual">
      <formula>0</formula>
    </cfRule>
  </conditionalFormatting>
  <conditionalFormatting sqref="AK81:AL81 AI81 AB81:AC81 X81 AE81">
    <cfRule type="cellIs" dxfId="1668" priority="288" stopIfTrue="1" operator="greaterThanOrEqual">
      <formula>0</formula>
    </cfRule>
  </conditionalFormatting>
  <conditionalFormatting sqref="AJ81">
    <cfRule type="cellIs" dxfId="1667" priority="292" stopIfTrue="1" operator="between">
      <formula>0</formula>
      <formula>0.09999</formula>
    </cfRule>
    <cfRule type="cellIs" dxfId="1666" priority="293" stopIfTrue="1" operator="greaterThanOrEqual">
      <formula>0.05</formula>
    </cfRule>
    <cfRule type="cellIs" dxfId="1665" priority="294" stopIfTrue="1" operator="greaterThanOrEqual">
      <formula>0</formula>
    </cfRule>
  </conditionalFormatting>
  <conditionalFormatting sqref="AD81">
    <cfRule type="cellIs" dxfId="1664" priority="295" stopIfTrue="1" operator="between">
      <formula>0</formula>
      <formula>0.09999</formula>
    </cfRule>
    <cfRule type="cellIs" dxfId="1663" priority="296" stopIfTrue="1" operator="greaterThanOrEqual">
      <formula>0.05</formula>
    </cfRule>
    <cfRule type="cellIs" dxfId="1662" priority="297" stopIfTrue="1" operator="greaterThanOrEqual">
      <formula>0</formula>
    </cfRule>
  </conditionalFormatting>
  <conditionalFormatting sqref="BH81 BR81 BT81:BU81 BW81 BY81:BZ81 BL81:BN81">
    <cfRule type="cellIs" dxfId="1661" priority="275" stopIfTrue="1" operator="greaterThanOrEqual">
      <formula>0</formula>
    </cfRule>
  </conditionalFormatting>
  <conditionalFormatting sqref="BX81 CA81">
    <cfRule type="cellIs" dxfId="1660" priority="276" stopIfTrue="1" operator="between">
      <formula>0</formula>
      <formula>0.24999</formula>
    </cfRule>
    <cfRule type="cellIs" dxfId="1659" priority="277" stopIfTrue="1" operator="greaterThanOrEqual">
      <formula>1</formula>
    </cfRule>
    <cfRule type="cellIs" dxfId="1658" priority="278" stopIfTrue="1" operator="greaterThanOrEqual">
      <formula>0</formula>
    </cfRule>
  </conditionalFormatting>
  <conditionalFormatting sqref="BV81">
    <cfRule type="cellIs" dxfId="1657" priority="274" stopIfTrue="1" operator="greaterThanOrEqual">
      <formula>0</formula>
    </cfRule>
  </conditionalFormatting>
  <conditionalFormatting sqref="DL80 DO80">
    <cfRule type="cellIs" dxfId="1656" priority="268" stopIfTrue="1" operator="between">
      <formula>0</formula>
      <formula>0.999</formula>
    </cfRule>
    <cfRule type="cellIs" dxfId="1655" priority="269" stopIfTrue="1" operator="greaterThanOrEqual">
      <formula>1</formula>
    </cfRule>
    <cfRule type="cellIs" dxfId="1654" priority="270" stopIfTrue="1" operator="greaterThanOrEqual">
      <formula>0</formula>
    </cfRule>
  </conditionalFormatting>
  <conditionalFormatting sqref="AN80 AR80:AT80 AX80 AZ80:BC80 BE80:BF80">
    <cfRule type="cellIs" dxfId="1653" priority="260" stopIfTrue="1" operator="greaterThanOrEqual">
      <formula>0</formula>
    </cfRule>
  </conditionalFormatting>
  <conditionalFormatting sqref="AY80 BD80 BG80">
    <cfRule type="cellIs" dxfId="1652" priority="261" stopIfTrue="1" operator="between">
      <formula>0</formula>
      <formula>0.19999</formula>
    </cfRule>
    <cfRule type="cellIs" dxfId="1651" priority="262" stopIfTrue="1" operator="greaterThanOrEqual">
      <formula>1</formula>
    </cfRule>
    <cfRule type="cellIs" dxfId="1650" priority="263" stopIfTrue="1" operator="greaterThanOrEqual">
      <formula>0</formula>
    </cfRule>
  </conditionalFormatting>
  <conditionalFormatting sqref="CS80:CT80 CL80 CN80:CQ80 CB80 CF80:CH80">
    <cfRule type="cellIs" dxfId="1649" priority="256" stopIfTrue="1" operator="greaterThanOrEqual">
      <formula>0</formula>
    </cfRule>
  </conditionalFormatting>
  <conditionalFormatting sqref="CR80 CU80 CM80">
    <cfRule type="cellIs" dxfId="1648" priority="257" stopIfTrue="1" operator="between">
      <formula>0</formula>
      <formula>0.49999</formula>
    </cfRule>
    <cfRule type="cellIs" dxfId="1647" priority="258" stopIfTrue="1" operator="greaterThanOrEqual">
      <formula>1</formula>
    </cfRule>
    <cfRule type="cellIs" dxfId="1646" priority="259" stopIfTrue="1" operator="greaterThanOrEqual">
      <formula>0</formula>
    </cfRule>
  </conditionalFormatting>
  <conditionalFormatting sqref="AK80:AL80 AI80 AB80:AC80 X80 AE80">
    <cfRule type="cellIs" dxfId="1645" priority="246" stopIfTrue="1" operator="greaterThanOrEqual">
      <formula>0</formula>
    </cfRule>
  </conditionalFormatting>
  <conditionalFormatting sqref="AJ80">
    <cfRule type="cellIs" dxfId="1644" priority="250" stopIfTrue="1" operator="between">
      <formula>0</formula>
      <formula>0.09999</formula>
    </cfRule>
    <cfRule type="cellIs" dxfId="1643" priority="251" stopIfTrue="1" operator="greaterThanOrEqual">
      <formula>0.05</formula>
    </cfRule>
    <cfRule type="cellIs" dxfId="1642" priority="252" stopIfTrue="1" operator="greaterThanOrEqual">
      <formula>0</formula>
    </cfRule>
  </conditionalFormatting>
  <conditionalFormatting sqref="AD80">
    <cfRule type="cellIs" dxfId="1641" priority="253" stopIfTrue="1" operator="between">
      <formula>0</formula>
      <formula>0.09999</formula>
    </cfRule>
    <cfRule type="cellIs" dxfId="1640" priority="254" stopIfTrue="1" operator="greaterThanOrEqual">
      <formula>0.05</formula>
    </cfRule>
    <cfRule type="cellIs" dxfId="1639" priority="255" stopIfTrue="1" operator="greaterThanOrEqual">
      <formula>0</formula>
    </cfRule>
  </conditionalFormatting>
  <conditionalFormatting sqref="BH80 BR80 BT80:BU80 BW80 BY80:BZ80 BL80:BN80">
    <cfRule type="cellIs" dxfId="1638" priority="233" stopIfTrue="1" operator="greaterThanOrEqual">
      <formula>0</formula>
    </cfRule>
  </conditionalFormatting>
  <conditionalFormatting sqref="BX80 CA80">
    <cfRule type="cellIs" dxfId="1637" priority="234" stopIfTrue="1" operator="between">
      <formula>0</formula>
      <formula>0.24999</formula>
    </cfRule>
    <cfRule type="cellIs" dxfId="1636" priority="235" stopIfTrue="1" operator="greaterThanOrEqual">
      <formula>1</formula>
    </cfRule>
    <cfRule type="cellIs" dxfId="1635" priority="236" stopIfTrue="1" operator="greaterThanOrEqual">
      <formula>0</formula>
    </cfRule>
  </conditionalFormatting>
  <conditionalFormatting sqref="BV80">
    <cfRule type="cellIs" dxfId="1634" priority="232" stopIfTrue="1" operator="greaterThanOrEqual">
      <formula>0</formula>
    </cfRule>
  </conditionalFormatting>
  <conditionalFormatting sqref="T7:T90">
    <cfRule type="cellIs" dxfId="1633" priority="187" stopIfTrue="1" operator="between">
      <formula>0</formula>
      <formula>0.0499</formula>
    </cfRule>
    <cfRule type="cellIs" dxfId="1632" priority="188" stopIfTrue="1" operator="greaterThan">
      <formula>0.05</formula>
    </cfRule>
    <cfRule type="cellIs" dxfId="1631" priority="189" stopIfTrue="1" operator="greaterThanOrEqual">
      <formula>0</formula>
    </cfRule>
  </conditionalFormatting>
  <conditionalFormatting sqref="BS7:BS37 BS48:BS79 BS90">
    <cfRule type="cellIs" dxfId="1630" priority="124" stopIfTrue="1" operator="between">
      <formula>0</formula>
      <formula>0.24999</formula>
    </cfRule>
    <cfRule type="cellIs" dxfId="1629" priority="125" stopIfTrue="1" operator="greaterThanOrEqual">
      <formula>1</formula>
    </cfRule>
    <cfRule type="cellIs" dxfId="1628" priority="126" stopIfTrue="1" operator="greaterThanOrEqual">
      <formula>0</formula>
    </cfRule>
  </conditionalFormatting>
  <conditionalFormatting sqref="BS47">
    <cfRule type="cellIs" dxfId="1627" priority="121" stopIfTrue="1" operator="between">
      <formula>0</formula>
      <formula>0.24999</formula>
    </cfRule>
    <cfRule type="cellIs" dxfId="1626" priority="122" stopIfTrue="1" operator="greaterThanOrEqual">
      <formula>1</formula>
    </cfRule>
    <cfRule type="cellIs" dxfId="1625" priority="123" stopIfTrue="1" operator="greaterThanOrEqual">
      <formula>0</formula>
    </cfRule>
  </conditionalFormatting>
  <conditionalFormatting sqref="BS46">
    <cfRule type="cellIs" dxfId="1624" priority="118" stopIfTrue="1" operator="between">
      <formula>0</formula>
      <formula>0.24999</formula>
    </cfRule>
    <cfRule type="cellIs" dxfId="1623" priority="119" stopIfTrue="1" operator="greaterThanOrEqual">
      <formula>1</formula>
    </cfRule>
    <cfRule type="cellIs" dxfId="1622" priority="120" stopIfTrue="1" operator="greaterThanOrEqual">
      <formula>0</formula>
    </cfRule>
  </conditionalFormatting>
  <conditionalFormatting sqref="BS45">
    <cfRule type="cellIs" dxfId="1621" priority="115" stopIfTrue="1" operator="between">
      <formula>0</formula>
      <formula>0.24999</formula>
    </cfRule>
    <cfRule type="cellIs" dxfId="1620" priority="116" stopIfTrue="1" operator="greaterThanOrEqual">
      <formula>1</formula>
    </cfRule>
    <cfRule type="cellIs" dxfId="1619" priority="117" stopIfTrue="1" operator="greaterThanOrEqual">
      <formula>0</formula>
    </cfRule>
  </conditionalFormatting>
  <conditionalFormatting sqref="BS44">
    <cfRule type="cellIs" dxfId="1618" priority="112" stopIfTrue="1" operator="between">
      <formula>0</formula>
      <formula>0.24999</formula>
    </cfRule>
    <cfRule type="cellIs" dxfId="1617" priority="113" stopIfTrue="1" operator="greaterThanOrEqual">
      <formula>1</formula>
    </cfRule>
    <cfRule type="cellIs" dxfId="1616" priority="114" stopIfTrue="1" operator="greaterThanOrEqual">
      <formula>0</formula>
    </cfRule>
  </conditionalFormatting>
  <conditionalFormatting sqref="BS43">
    <cfRule type="cellIs" dxfId="1615" priority="109" stopIfTrue="1" operator="between">
      <formula>0</formula>
      <formula>0.24999</formula>
    </cfRule>
    <cfRule type="cellIs" dxfId="1614" priority="110" stopIfTrue="1" operator="greaterThanOrEqual">
      <formula>1</formula>
    </cfRule>
    <cfRule type="cellIs" dxfId="1613" priority="111" stopIfTrue="1" operator="greaterThanOrEqual">
      <formula>0</formula>
    </cfRule>
  </conditionalFormatting>
  <conditionalFormatting sqref="BS42">
    <cfRule type="cellIs" dxfId="1612" priority="106" stopIfTrue="1" operator="between">
      <formula>0</formula>
      <formula>0.24999</formula>
    </cfRule>
    <cfRule type="cellIs" dxfId="1611" priority="107" stopIfTrue="1" operator="greaterThanOrEqual">
      <formula>1</formula>
    </cfRule>
    <cfRule type="cellIs" dxfId="1610" priority="108" stopIfTrue="1" operator="greaterThanOrEqual">
      <formula>0</formula>
    </cfRule>
  </conditionalFormatting>
  <conditionalFormatting sqref="BS41">
    <cfRule type="cellIs" dxfId="1609" priority="103" stopIfTrue="1" operator="between">
      <formula>0</formula>
      <formula>0.24999</formula>
    </cfRule>
    <cfRule type="cellIs" dxfId="1608" priority="104" stopIfTrue="1" operator="greaterThanOrEqual">
      <formula>1</formula>
    </cfRule>
    <cfRule type="cellIs" dxfId="1607" priority="105" stopIfTrue="1" operator="greaterThanOrEqual">
      <formula>0</formula>
    </cfRule>
  </conditionalFormatting>
  <conditionalFormatting sqref="BS40">
    <cfRule type="cellIs" dxfId="1606" priority="100" stopIfTrue="1" operator="between">
      <formula>0</formula>
      <formula>0.24999</formula>
    </cfRule>
    <cfRule type="cellIs" dxfId="1605" priority="101" stopIfTrue="1" operator="greaterThanOrEqual">
      <formula>1</formula>
    </cfRule>
    <cfRule type="cellIs" dxfId="1604" priority="102" stopIfTrue="1" operator="greaterThanOrEqual">
      <formula>0</formula>
    </cfRule>
  </conditionalFormatting>
  <conditionalFormatting sqref="BS39">
    <cfRule type="cellIs" dxfId="1603" priority="97" stopIfTrue="1" operator="between">
      <formula>0</formula>
      <formula>0.24999</formula>
    </cfRule>
    <cfRule type="cellIs" dxfId="1602" priority="98" stopIfTrue="1" operator="greaterThanOrEqual">
      <formula>1</formula>
    </cfRule>
    <cfRule type="cellIs" dxfId="1601" priority="99" stopIfTrue="1" operator="greaterThanOrEqual">
      <formula>0</formula>
    </cfRule>
  </conditionalFormatting>
  <conditionalFormatting sqref="BS38">
    <cfRule type="cellIs" dxfId="1600" priority="94" stopIfTrue="1" operator="between">
      <formula>0</formula>
      <formula>0.24999</formula>
    </cfRule>
    <cfRule type="cellIs" dxfId="1599" priority="95" stopIfTrue="1" operator="greaterThanOrEqual">
      <formula>1</formula>
    </cfRule>
    <cfRule type="cellIs" dxfId="1598" priority="96" stopIfTrue="1" operator="greaterThanOrEqual">
      <formula>0</formula>
    </cfRule>
  </conditionalFormatting>
  <conditionalFormatting sqref="BS89">
    <cfRule type="cellIs" dxfId="1597" priority="91" stopIfTrue="1" operator="between">
      <formula>0</formula>
      <formula>0.24999</formula>
    </cfRule>
    <cfRule type="cellIs" dxfId="1596" priority="92" stopIfTrue="1" operator="greaterThanOrEqual">
      <formula>1</formula>
    </cfRule>
    <cfRule type="cellIs" dxfId="1595" priority="93" stopIfTrue="1" operator="greaterThanOrEqual">
      <formula>0</formula>
    </cfRule>
  </conditionalFormatting>
  <conditionalFormatting sqref="BS88">
    <cfRule type="cellIs" dxfId="1594" priority="88" stopIfTrue="1" operator="between">
      <formula>0</formula>
      <formula>0.24999</formula>
    </cfRule>
    <cfRule type="cellIs" dxfId="1593" priority="89" stopIfTrue="1" operator="greaterThanOrEqual">
      <formula>1</formula>
    </cfRule>
    <cfRule type="cellIs" dxfId="1592" priority="90" stopIfTrue="1" operator="greaterThanOrEqual">
      <formula>0</formula>
    </cfRule>
  </conditionalFormatting>
  <conditionalFormatting sqref="BS87">
    <cfRule type="cellIs" dxfId="1591" priority="85" stopIfTrue="1" operator="between">
      <formula>0</formula>
      <formula>0.24999</formula>
    </cfRule>
    <cfRule type="cellIs" dxfId="1590" priority="86" stopIfTrue="1" operator="greaterThanOrEqual">
      <formula>1</formula>
    </cfRule>
    <cfRule type="cellIs" dxfId="1589" priority="87" stopIfTrue="1" operator="greaterThanOrEqual">
      <formula>0</formula>
    </cfRule>
  </conditionalFormatting>
  <conditionalFormatting sqref="BS86">
    <cfRule type="cellIs" dxfId="1588" priority="82" stopIfTrue="1" operator="between">
      <formula>0</formula>
      <formula>0.24999</formula>
    </cfRule>
    <cfRule type="cellIs" dxfId="1587" priority="83" stopIfTrue="1" operator="greaterThanOrEqual">
      <formula>1</formula>
    </cfRule>
    <cfRule type="cellIs" dxfId="1586" priority="84" stopIfTrue="1" operator="greaterThanOrEqual">
      <formula>0</formula>
    </cfRule>
  </conditionalFormatting>
  <conditionalFormatting sqref="BS85">
    <cfRule type="cellIs" dxfId="1585" priority="79" stopIfTrue="1" operator="between">
      <formula>0</formula>
      <formula>0.24999</formula>
    </cfRule>
    <cfRule type="cellIs" dxfId="1584" priority="80" stopIfTrue="1" operator="greaterThanOrEqual">
      <formula>1</formula>
    </cfRule>
    <cfRule type="cellIs" dxfId="1583" priority="81" stopIfTrue="1" operator="greaterThanOrEqual">
      <formula>0</formula>
    </cfRule>
  </conditionalFormatting>
  <conditionalFormatting sqref="BS84">
    <cfRule type="cellIs" dxfId="1582" priority="76" stopIfTrue="1" operator="between">
      <formula>0</formula>
      <formula>0.24999</formula>
    </cfRule>
    <cfRule type="cellIs" dxfId="1581" priority="77" stopIfTrue="1" operator="greaterThanOrEqual">
      <formula>1</formula>
    </cfRule>
    <cfRule type="cellIs" dxfId="1580" priority="78" stopIfTrue="1" operator="greaterThanOrEqual">
      <formula>0</formula>
    </cfRule>
  </conditionalFormatting>
  <conditionalFormatting sqref="BS83">
    <cfRule type="cellIs" dxfId="1579" priority="73" stopIfTrue="1" operator="between">
      <formula>0</formula>
      <formula>0.24999</formula>
    </cfRule>
    <cfRule type="cellIs" dxfId="1578" priority="74" stopIfTrue="1" operator="greaterThanOrEqual">
      <formula>1</formula>
    </cfRule>
    <cfRule type="cellIs" dxfId="1577" priority="75" stopIfTrue="1" operator="greaterThanOrEqual">
      <formula>0</formula>
    </cfRule>
  </conditionalFormatting>
  <conditionalFormatting sqref="BS82">
    <cfRule type="cellIs" dxfId="1576" priority="70" stopIfTrue="1" operator="between">
      <formula>0</formula>
      <formula>0.24999</formula>
    </cfRule>
    <cfRule type="cellIs" dxfId="1575" priority="71" stopIfTrue="1" operator="greaterThanOrEqual">
      <formula>1</formula>
    </cfRule>
    <cfRule type="cellIs" dxfId="1574" priority="72" stopIfTrue="1" operator="greaterThanOrEqual">
      <formula>0</formula>
    </cfRule>
  </conditionalFormatting>
  <conditionalFormatting sqref="BS81">
    <cfRule type="cellIs" dxfId="1573" priority="67" stopIfTrue="1" operator="between">
      <formula>0</formula>
      <formula>0.24999</formula>
    </cfRule>
    <cfRule type="cellIs" dxfId="1572" priority="68" stopIfTrue="1" operator="greaterThanOrEqual">
      <formula>1</formula>
    </cfRule>
    <cfRule type="cellIs" dxfId="1571" priority="69" stopIfTrue="1" operator="greaterThanOrEqual">
      <formula>0</formula>
    </cfRule>
  </conditionalFormatting>
  <conditionalFormatting sqref="BS80">
    <cfRule type="cellIs" dxfId="1570" priority="64" stopIfTrue="1" operator="between">
      <formula>0</formula>
      <formula>0.24999</formula>
    </cfRule>
    <cfRule type="cellIs" dxfId="1569" priority="65" stopIfTrue="1" operator="greaterThanOrEqual">
      <formula>1</formula>
    </cfRule>
    <cfRule type="cellIs" dxfId="1568" priority="66" stopIfTrue="1" operator="greaterThanOrEqual">
      <formula>0</formula>
    </cfRule>
  </conditionalFormatting>
  <conditionalFormatting sqref="DG7:DG37 DG48:DG79 DG90">
    <cfRule type="cellIs" dxfId="1567" priority="61" stopIfTrue="1" operator="between">
      <formula>0</formula>
      <formula>0.999</formula>
    </cfRule>
    <cfRule type="cellIs" dxfId="1566" priority="62" stopIfTrue="1" operator="greaterThanOrEqual">
      <formula>1</formula>
    </cfRule>
    <cfRule type="cellIs" dxfId="1565" priority="63" stopIfTrue="1" operator="greaterThanOrEqual">
      <formula>0</formula>
    </cfRule>
  </conditionalFormatting>
  <conditionalFormatting sqref="DG47">
    <cfRule type="cellIs" dxfId="1564" priority="58" stopIfTrue="1" operator="between">
      <formula>0</formula>
      <formula>0.999</formula>
    </cfRule>
    <cfRule type="cellIs" dxfId="1563" priority="59" stopIfTrue="1" operator="greaterThanOrEqual">
      <formula>1</formula>
    </cfRule>
    <cfRule type="cellIs" dxfId="1562" priority="60" stopIfTrue="1" operator="greaterThanOrEqual">
      <formula>0</formula>
    </cfRule>
  </conditionalFormatting>
  <conditionalFormatting sqref="DG46">
    <cfRule type="cellIs" dxfId="1561" priority="55" stopIfTrue="1" operator="between">
      <formula>0</formula>
      <formula>0.999</formula>
    </cfRule>
    <cfRule type="cellIs" dxfId="1560" priority="56" stopIfTrue="1" operator="greaterThanOrEqual">
      <formula>1</formula>
    </cfRule>
    <cfRule type="cellIs" dxfId="1559" priority="57" stopIfTrue="1" operator="greaterThanOrEqual">
      <formula>0</formula>
    </cfRule>
  </conditionalFormatting>
  <conditionalFormatting sqref="DG45">
    <cfRule type="cellIs" dxfId="1558" priority="52" stopIfTrue="1" operator="between">
      <formula>0</formula>
      <formula>0.999</formula>
    </cfRule>
    <cfRule type="cellIs" dxfId="1557" priority="53" stopIfTrue="1" operator="greaterThanOrEqual">
      <formula>1</formula>
    </cfRule>
    <cfRule type="cellIs" dxfId="1556" priority="54" stopIfTrue="1" operator="greaterThanOrEqual">
      <formula>0</formula>
    </cfRule>
  </conditionalFormatting>
  <conditionalFormatting sqref="DG44">
    <cfRule type="cellIs" dxfId="1555" priority="49" stopIfTrue="1" operator="between">
      <formula>0</formula>
      <formula>0.999</formula>
    </cfRule>
    <cfRule type="cellIs" dxfId="1554" priority="50" stopIfTrue="1" operator="greaterThanOrEqual">
      <formula>1</formula>
    </cfRule>
    <cfRule type="cellIs" dxfId="1553" priority="51" stopIfTrue="1" operator="greaterThanOrEqual">
      <formula>0</formula>
    </cfRule>
  </conditionalFormatting>
  <conditionalFormatting sqref="DG43">
    <cfRule type="cellIs" dxfId="1552" priority="46" stopIfTrue="1" operator="between">
      <formula>0</formula>
      <formula>0.999</formula>
    </cfRule>
    <cfRule type="cellIs" dxfId="1551" priority="47" stopIfTrue="1" operator="greaterThanOrEqual">
      <formula>1</formula>
    </cfRule>
    <cfRule type="cellIs" dxfId="1550" priority="48" stopIfTrue="1" operator="greaterThanOrEqual">
      <formula>0</formula>
    </cfRule>
  </conditionalFormatting>
  <conditionalFormatting sqref="DG42">
    <cfRule type="cellIs" dxfId="1549" priority="43" stopIfTrue="1" operator="between">
      <formula>0</formula>
      <formula>0.999</formula>
    </cfRule>
    <cfRule type="cellIs" dxfId="1548" priority="44" stopIfTrue="1" operator="greaterThanOrEqual">
      <formula>1</formula>
    </cfRule>
    <cfRule type="cellIs" dxfId="1547" priority="45" stopIfTrue="1" operator="greaterThanOrEqual">
      <formula>0</formula>
    </cfRule>
  </conditionalFormatting>
  <conditionalFormatting sqref="DG41">
    <cfRule type="cellIs" dxfId="1546" priority="40" stopIfTrue="1" operator="between">
      <formula>0</formula>
      <formula>0.999</formula>
    </cfRule>
    <cfRule type="cellIs" dxfId="1545" priority="41" stopIfTrue="1" operator="greaterThanOrEqual">
      <formula>1</formula>
    </cfRule>
    <cfRule type="cellIs" dxfId="1544" priority="42" stopIfTrue="1" operator="greaterThanOrEqual">
      <formula>0</formula>
    </cfRule>
  </conditionalFormatting>
  <conditionalFormatting sqref="DG40">
    <cfRule type="cellIs" dxfId="1543" priority="37" stopIfTrue="1" operator="between">
      <formula>0</formula>
      <formula>0.999</formula>
    </cfRule>
    <cfRule type="cellIs" dxfId="1542" priority="38" stopIfTrue="1" operator="greaterThanOrEqual">
      <formula>1</formula>
    </cfRule>
    <cfRule type="cellIs" dxfId="1541" priority="39" stopIfTrue="1" operator="greaterThanOrEqual">
      <formula>0</formula>
    </cfRule>
  </conditionalFormatting>
  <conditionalFormatting sqref="DG39">
    <cfRule type="cellIs" dxfId="1540" priority="34" stopIfTrue="1" operator="between">
      <formula>0</formula>
      <formula>0.999</formula>
    </cfRule>
    <cfRule type="cellIs" dxfId="1539" priority="35" stopIfTrue="1" operator="greaterThanOrEqual">
      <formula>1</formula>
    </cfRule>
    <cfRule type="cellIs" dxfId="1538" priority="36" stopIfTrue="1" operator="greaterThanOrEqual">
      <formula>0</formula>
    </cfRule>
  </conditionalFormatting>
  <conditionalFormatting sqref="DG38">
    <cfRule type="cellIs" dxfId="1537" priority="31" stopIfTrue="1" operator="between">
      <formula>0</formula>
      <formula>0.999</formula>
    </cfRule>
    <cfRule type="cellIs" dxfId="1536" priority="32" stopIfTrue="1" operator="greaterThanOrEqual">
      <formula>1</formula>
    </cfRule>
    <cfRule type="cellIs" dxfId="1535" priority="33" stopIfTrue="1" operator="greaterThanOrEqual">
      <formula>0</formula>
    </cfRule>
  </conditionalFormatting>
  <conditionalFormatting sqref="DG89">
    <cfRule type="cellIs" dxfId="1534" priority="28" stopIfTrue="1" operator="between">
      <formula>0</formula>
      <formula>0.999</formula>
    </cfRule>
    <cfRule type="cellIs" dxfId="1533" priority="29" stopIfTrue="1" operator="greaterThanOrEqual">
      <formula>1</formula>
    </cfRule>
    <cfRule type="cellIs" dxfId="1532" priority="30" stopIfTrue="1" operator="greaterThanOrEqual">
      <formula>0</formula>
    </cfRule>
  </conditionalFormatting>
  <conditionalFormatting sqref="DG88">
    <cfRule type="cellIs" dxfId="1531" priority="25" stopIfTrue="1" operator="between">
      <formula>0</formula>
      <formula>0.999</formula>
    </cfRule>
    <cfRule type="cellIs" dxfId="1530" priority="26" stopIfTrue="1" operator="greaterThanOrEqual">
      <formula>1</formula>
    </cfRule>
    <cfRule type="cellIs" dxfId="1529" priority="27" stopIfTrue="1" operator="greaterThanOrEqual">
      <formula>0</formula>
    </cfRule>
  </conditionalFormatting>
  <conditionalFormatting sqref="DG87">
    <cfRule type="cellIs" dxfId="1528" priority="22" stopIfTrue="1" operator="between">
      <formula>0</formula>
      <formula>0.999</formula>
    </cfRule>
    <cfRule type="cellIs" dxfId="1527" priority="23" stopIfTrue="1" operator="greaterThanOrEqual">
      <formula>1</formula>
    </cfRule>
    <cfRule type="cellIs" dxfId="1526" priority="24" stopIfTrue="1" operator="greaterThanOrEqual">
      <formula>0</formula>
    </cfRule>
  </conditionalFormatting>
  <conditionalFormatting sqref="DG86">
    <cfRule type="cellIs" dxfId="1525" priority="19" stopIfTrue="1" operator="between">
      <formula>0</formula>
      <formula>0.999</formula>
    </cfRule>
    <cfRule type="cellIs" dxfId="1524" priority="20" stopIfTrue="1" operator="greaterThanOrEqual">
      <formula>1</formula>
    </cfRule>
    <cfRule type="cellIs" dxfId="1523" priority="21" stopIfTrue="1" operator="greaterThanOrEqual">
      <formula>0</formula>
    </cfRule>
  </conditionalFormatting>
  <conditionalFormatting sqref="DG85">
    <cfRule type="cellIs" dxfId="1522" priority="16" stopIfTrue="1" operator="between">
      <formula>0</formula>
      <formula>0.999</formula>
    </cfRule>
    <cfRule type="cellIs" dxfId="1521" priority="17" stopIfTrue="1" operator="greaterThanOrEqual">
      <formula>1</formula>
    </cfRule>
    <cfRule type="cellIs" dxfId="1520" priority="18" stopIfTrue="1" operator="greaterThanOrEqual">
      <formula>0</formula>
    </cfRule>
  </conditionalFormatting>
  <conditionalFormatting sqref="DG84">
    <cfRule type="cellIs" dxfId="1519" priority="13" stopIfTrue="1" operator="between">
      <formula>0</formula>
      <formula>0.999</formula>
    </cfRule>
    <cfRule type="cellIs" dxfId="1518" priority="14" stopIfTrue="1" operator="greaterThanOrEqual">
      <formula>1</formula>
    </cfRule>
    <cfRule type="cellIs" dxfId="1517" priority="15" stopIfTrue="1" operator="greaterThanOrEqual">
      <formula>0</formula>
    </cfRule>
  </conditionalFormatting>
  <conditionalFormatting sqref="DG83">
    <cfRule type="cellIs" dxfId="1516" priority="10" stopIfTrue="1" operator="between">
      <formula>0</formula>
      <formula>0.999</formula>
    </cfRule>
    <cfRule type="cellIs" dxfId="1515" priority="11" stopIfTrue="1" operator="greaterThanOrEqual">
      <formula>1</formula>
    </cfRule>
    <cfRule type="cellIs" dxfId="1514" priority="12" stopIfTrue="1" operator="greaterThanOrEqual">
      <formula>0</formula>
    </cfRule>
  </conditionalFormatting>
  <conditionalFormatting sqref="DG82">
    <cfRule type="cellIs" dxfId="1513" priority="7" stopIfTrue="1" operator="between">
      <formula>0</formula>
      <formula>0.999</formula>
    </cfRule>
    <cfRule type="cellIs" dxfId="1512" priority="8" stopIfTrue="1" operator="greaterThanOrEqual">
      <formula>1</formula>
    </cfRule>
    <cfRule type="cellIs" dxfId="1511" priority="9" stopIfTrue="1" operator="greaterThanOrEqual">
      <formula>0</formula>
    </cfRule>
  </conditionalFormatting>
  <conditionalFormatting sqref="DG81">
    <cfRule type="cellIs" dxfId="1510" priority="4" stopIfTrue="1" operator="between">
      <formula>0</formula>
      <formula>0.999</formula>
    </cfRule>
    <cfRule type="cellIs" dxfId="1509" priority="5" stopIfTrue="1" operator="greaterThanOrEqual">
      <formula>1</formula>
    </cfRule>
    <cfRule type="cellIs" dxfId="1508" priority="6" stopIfTrue="1" operator="greaterThanOrEqual">
      <formula>0</formula>
    </cfRule>
  </conditionalFormatting>
  <conditionalFormatting sqref="DG80">
    <cfRule type="cellIs" dxfId="1507" priority="1" stopIfTrue="1" operator="between">
      <formula>0</formula>
      <formula>0.999</formula>
    </cfRule>
    <cfRule type="cellIs" dxfId="1506" priority="2" stopIfTrue="1" operator="greaterThanOrEqual">
      <formula>1</formula>
    </cfRule>
    <cfRule type="cellIs" dxfId="1505" priority="3" stopIfTrue="1" operator="greaterThanOrEqual">
      <formula>0</formula>
    </cfRule>
  </conditionalFormatting>
  <dataValidations count="3">
    <dataValidation type="list" allowBlank="1" showInputMessage="1" showErrorMessage="1" sqref="E7:E90" xr:uid="{00000000-0002-0000-0200-000000000000}">
      <formula1>"Y"</formula1>
    </dataValidation>
    <dataValidation type="list" allowBlank="1" showInputMessage="1" showErrorMessage="1" sqref="C7:C90" xr:uid="{00000000-0002-0000-0200-000001000000}">
      <formula1>"WWW,TIMEC"</formula1>
    </dataValidation>
    <dataValidation type="list" allowBlank="1" showInputMessage="1" showErrorMessage="1" sqref="B7:B90" xr:uid="{00000000-0002-0000-0200-000002000000}">
      <formula1>"Day,Night"</formula1>
    </dataValidation>
  </dataValidations>
  <printOptions horizontalCentered="1"/>
  <pageMargins left="0.05" right="0.05" top="1" bottom="0.5" header="0.5" footer="0.25"/>
  <pageSetup scale="10" fitToHeight="100" orientation="landscape" blackAndWhite="1" errors="blank" horizontalDpi="4294967293" verticalDpi="300" r:id="rId2"/>
  <headerFooter alignWithMargins="0">
    <oddHeader>&amp;L&amp;T&amp;C
Welder % Summary
&amp;F&amp;R&amp;D</oddHeader>
    <oddFooter>&amp;C&amp;"Tech,Italic"© TIMEC Oil &amp; Gas, Inc. - 2021</oddFooter>
  </headerFooter>
  <cellWatches>
    <cellWatch r="C59"/>
  </cellWatch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7" r:id="rId5" name="Check Box 119">
              <controlPr defaultSize="0" print="0" autoFill="0" autoLine="0" autoPict="0" macro="[0]!set5percent">
                <anchor>
                  <from>
                    <xdr:col>1</xdr:col>
                    <xdr:colOff>152400</xdr:colOff>
                    <xdr:row>1</xdr:row>
                    <xdr:rowOff>409575</xdr:rowOff>
                  </from>
                  <to>
                    <xdr:col>2</xdr:col>
                    <xdr:colOff>142875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6" name="Check Box 120">
              <controlPr defaultSize="0" print="0" autoFill="0" autoLine="0" autoPict="0" macro="[0]!set10percent">
                <anchor>
                  <from>
                    <xdr:col>1</xdr:col>
                    <xdr:colOff>152400</xdr:colOff>
                    <xdr:row>2</xdr:row>
                    <xdr:rowOff>104775</xdr:rowOff>
                  </from>
                  <to>
                    <xdr:col>2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7" name="Check Box 121">
              <controlPr defaultSize="0" print="0" autoFill="0" autoLine="0" autoPict="0" macro="[0]!set20percent">
                <anchor>
                  <from>
                    <xdr:col>1</xdr:col>
                    <xdr:colOff>152400</xdr:colOff>
                    <xdr:row>3</xdr:row>
                    <xdr:rowOff>28575</xdr:rowOff>
                  </from>
                  <to>
                    <xdr:col>2</xdr:col>
                    <xdr:colOff>142875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8" name="Check Box 122">
              <controlPr defaultSize="0" print="0" autoFill="0" autoLine="0" autoPict="0" macro="[0]!set25percent">
                <anchor>
                  <from>
                    <xdr:col>2</xdr:col>
                    <xdr:colOff>352425</xdr:colOff>
                    <xdr:row>1</xdr:row>
                    <xdr:rowOff>409575</xdr:rowOff>
                  </from>
                  <to>
                    <xdr:col>4</xdr:col>
                    <xdr:colOff>333375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9" name="Check Box 123">
              <controlPr defaultSize="0" print="0" autoFill="0" autoLine="0" autoPict="0" macro="[0]!set50percent">
                <anchor>
                  <from>
                    <xdr:col>2</xdr:col>
                    <xdr:colOff>352425</xdr:colOff>
                    <xdr:row>2</xdr:row>
                    <xdr:rowOff>104775</xdr:rowOff>
                  </from>
                  <to>
                    <xdr:col>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0" name="Check Box 124">
              <controlPr defaultSize="0" print="0" autoFill="0" autoLine="0" autoPict="0" macro="[0]!set100percent">
                <anchor>
                  <from>
                    <xdr:col>2</xdr:col>
                    <xdr:colOff>352425</xdr:colOff>
                    <xdr:row>3</xdr:row>
                    <xdr:rowOff>28575</xdr:rowOff>
                  </from>
                  <to>
                    <xdr:col>4</xdr:col>
                    <xdr:colOff>333375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46"/>
    <pageSetUpPr fitToPage="1"/>
  </sheetPr>
  <dimension ref="A1:M7715"/>
  <sheetViews>
    <sheetView showGridLines="0" zoomScaleNormal="100" zoomScaleSheetLayoutView="100" workbookViewId="0">
      <pane ySplit="3" topLeftCell="A4" activePane="bottomLeft" state="frozen"/>
      <selection activeCell="P14" sqref="P14"/>
      <selection pane="bottomLeft" activeCell="B7" sqref="B7"/>
    </sheetView>
  </sheetViews>
  <sheetFormatPr defaultColWidth="9.140625" defaultRowHeight="12.75"/>
  <cols>
    <col min="1" max="1" width="9.140625" style="120" customWidth="1"/>
    <col min="2" max="2" width="19.28515625" style="120" customWidth="1"/>
    <col min="3" max="3" width="14.7109375" style="120" bestFit="1" customWidth="1"/>
    <col min="4" max="4" width="20.28515625" style="120" customWidth="1"/>
    <col min="5" max="5" width="29.85546875" style="120" customWidth="1"/>
    <col min="6" max="6" width="51.5703125" style="120" customWidth="1"/>
    <col min="7" max="7" width="7.140625" style="120" customWidth="1"/>
    <col min="8" max="8" width="31.140625" style="120" customWidth="1"/>
    <col min="9" max="9" width="13.140625" style="120" customWidth="1"/>
    <col min="10" max="10" width="6.42578125" style="120" customWidth="1"/>
    <col min="11" max="11" width="14.85546875" style="120" customWidth="1"/>
    <col min="12" max="12" width="14" style="120" customWidth="1"/>
    <col min="13" max="16384" width="9.140625" style="120"/>
  </cols>
  <sheetData>
    <row r="1" spans="1:11" s="429" customFormat="1" ht="71.45" customHeight="1">
      <c r="A1" s="744" t="s">
        <v>12</v>
      </c>
      <c r="B1" s="744"/>
      <c r="C1" s="744"/>
      <c r="D1" s="744"/>
      <c r="E1" s="744"/>
      <c r="F1" s="744"/>
      <c r="G1" s="599"/>
      <c r="H1" s="599"/>
      <c r="I1" s="599"/>
    </row>
    <row r="2" spans="1:11" s="429" customFormat="1" ht="71.45" customHeight="1">
      <c r="A2" s="572"/>
      <c r="B2" s="572"/>
      <c r="C2" s="572"/>
      <c r="D2" s="572"/>
      <c r="E2" s="572"/>
      <c r="F2" s="572"/>
      <c r="G2" s="599"/>
      <c r="H2" s="599"/>
      <c r="I2" s="599"/>
    </row>
    <row r="3" spans="1:11" s="429" customFormat="1" ht="21" customHeight="1" thickBot="1">
      <c r="B3" s="747" t="s">
        <v>356</v>
      </c>
      <c r="C3" s="748"/>
      <c r="D3" s="748"/>
      <c r="E3" s="748"/>
      <c r="F3" s="748"/>
      <c r="G3" s="431"/>
      <c r="H3" s="746"/>
      <c r="I3" s="746"/>
    </row>
    <row r="4" spans="1:11" s="429" customFormat="1" ht="21" customHeight="1" thickBot="1">
      <c r="B4" s="593" t="s">
        <v>352</v>
      </c>
      <c r="C4" s="593" t="s">
        <v>357</v>
      </c>
      <c r="D4" s="593" t="s">
        <v>353</v>
      </c>
      <c r="E4" s="593" t="s">
        <v>358</v>
      </c>
      <c r="F4" s="594" t="s">
        <v>355</v>
      </c>
      <c r="G4" s="431"/>
      <c r="H4" s="592"/>
      <c r="I4" s="592"/>
    </row>
    <row r="5" spans="1:11" s="430" customFormat="1" ht="77.25" thickBot="1">
      <c r="B5" s="597" t="s">
        <v>336</v>
      </c>
      <c r="C5" s="597" t="s">
        <v>337</v>
      </c>
      <c r="D5" s="595" t="s">
        <v>354</v>
      </c>
      <c r="E5" s="596" t="s">
        <v>360</v>
      </c>
      <c r="F5" s="595" t="s">
        <v>362</v>
      </c>
      <c r="G5" s="432"/>
      <c r="H5" s="588"/>
      <c r="I5" s="589"/>
      <c r="J5" s="437"/>
      <c r="K5" s="438"/>
    </row>
    <row r="6" spans="1:11" s="430" customFormat="1" ht="90.75" customHeight="1" thickBot="1">
      <c r="B6" s="598" t="s">
        <v>338</v>
      </c>
      <c r="C6" s="597" t="s">
        <v>339</v>
      </c>
      <c r="D6" s="595" t="s">
        <v>354</v>
      </c>
      <c r="E6" s="595" t="s">
        <v>359</v>
      </c>
      <c r="F6" s="595" t="s">
        <v>361</v>
      </c>
      <c r="G6" s="432"/>
      <c r="H6" s="590"/>
      <c r="I6" s="589"/>
      <c r="J6" s="437"/>
      <c r="K6" s="438"/>
    </row>
    <row r="7" spans="1:11" s="430" customFormat="1" ht="13.5" thickBot="1">
      <c r="B7" s="598" t="s">
        <v>465</v>
      </c>
      <c r="C7" s="597" t="s">
        <v>368</v>
      </c>
      <c r="D7" s="595"/>
      <c r="E7" s="595"/>
      <c r="F7" s="595"/>
      <c r="G7" s="432"/>
      <c r="H7" s="589"/>
      <c r="I7" s="589"/>
      <c r="J7" s="437"/>
      <c r="K7" s="438"/>
    </row>
    <row r="8" spans="1:11" s="430" customFormat="1" ht="12.95" customHeight="1">
      <c r="B8" s="588"/>
      <c r="C8" s="589"/>
      <c r="D8" s="589"/>
      <c r="E8" s="589"/>
      <c r="F8" s="589"/>
      <c r="G8" s="432"/>
      <c r="H8" s="589"/>
      <c r="I8" s="589"/>
      <c r="J8" s="437"/>
      <c r="K8" s="438"/>
    </row>
    <row r="9" spans="1:11" s="430" customFormat="1" ht="12.95" customHeight="1">
      <c r="B9" s="588"/>
      <c r="C9" s="589"/>
      <c r="D9" s="589"/>
      <c r="E9" s="589"/>
      <c r="F9" s="589"/>
      <c r="G9" s="432"/>
      <c r="H9" s="589"/>
      <c r="I9" s="589"/>
      <c r="J9" s="437"/>
      <c r="K9" s="438"/>
    </row>
    <row r="10" spans="1:11" s="430" customFormat="1" ht="12.95" customHeight="1">
      <c r="B10" s="588"/>
      <c r="C10" s="591"/>
      <c r="D10" s="591"/>
      <c r="E10" s="591"/>
      <c r="F10" s="591"/>
      <c r="G10" s="432"/>
      <c r="H10" s="588"/>
      <c r="I10" s="589"/>
      <c r="J10" s="437"/>
      <c r="K10" s="438"/>
    </row>
    <row r="11" spans="1:11" s="430" customFormat="1" ht="12.95" customHeight="1">
      <c r="B11" s="588"/>
      <c r="C11" s="589"/>
      <c r="D11" s="589"/>
      <c r="E11" s="589"/>
      <c r="F11" s="589"/>
      <c r="G11" s="432"/>
      <c r="H11" s="590"/>
      <c r="I11" s="589"/>
      <c r="J11" s="437"/>
      <c r="K11" s="438"/>
    </row>
    <row r="12" spans="1:11" s="430" customFormat="1" ht="12.95" customHeight="1">
      <c r="B12" s="589"/>
      <c r="C12" s="589"/>
      <c r="D12" s="589"/>
      <c r="E12" s="589"/>
      <c r="F12" s="589"/>
      <c r="G12" s="432"/>
      <c r="H12" s="588"/>
      <c r="I12" s="589"/>
      <c r="J12" s="437"/>
      <c r="K12" s="438"/>
    </row>
    <row r="13" spans="1:11" s="430" customFormat="1" ht="12.95" customHeight="1">
      <c r="B13" s="588"/>
      <c r="C13" s="589"/>
      <c r="D13" s="589"/>
      <c r="E13" s="589"/>
      <c r="F13" s="589"/>
      <c r="G13" s="432"/>
      <c r="H13" s="590"/>
      <c r="I13" s="589"/>
      <c r="J13" s="437"/>
      <c r="K13" s="438"/>
    </row>
    <row r="14" spans="1:11" s="430" customFormat="1" ht="12.95" customHeight="1">
      <c r="B14" s="589"/>
      <c r="C14" s="589"/>
      <c r="D14" s="589"/>
      <c r="E14" s="589"/>
      <c r="F14" s="589"/>
      <c r="G14" s="432"/>
      <c r="H14" s="589"/>
      <c r="I14" s="589"/>
      <c r="J14" s="437"/>
      <c r="K14" s="438"/>
    </row>
    <row r="15" spans="1:11" s="430" customFormat="1" ht="12.95" customHeight="1">
      <c r="B15" s="589"/>
      <c r="C15" s="589"/>
      <c r="D15" s="589"/>
      <c r="E15" s="589"/>
      <c r="F15" s="589"/>
      <c r="G15" s="432"/>
      <c r="H15" s="588"/>
      <c r="I15" s="591"/>
      <c r="J15" s="437"/>
      <c r="K15" s="439"/>
    </row>
    <row r="16" spans="1:11" s="430" customFormat="1" ht="12.95" customHeight="1">
      <c r="B16" s="588"/>
      <c r="C16" s="589"/>
      <c r="D16" s="589"/>
      <c r="E16" s="589"/>
      <c r="F16" s="589"/>
      <c r="G16" s="432"/>
      <c r="H16" s="589"/>
      <c r="I16" s="589"/>
      <c r="J16" s="437"/>
      <c r="K16" s="438"/>
    </row>
    <row r="17" spans="2:12" s="430" customFormat="1" ht="12.95" customHeight="1">
      <c r="B17" s="589"/>
      <c r="C17" s="589"/>
      <c r="D17" s="589"/>
      <c r="E17" s="589"/>
      <c r="F17" s="589"/>
      <c r="G17" s="432"/>
      <c r="H17" s="589"/>
      <c r="I17" s="589"/>
      <c r="J17" s="437"/>
      <c r="K17" s="439"/>
    </row>
    <row r="18" spans="2:12" s="430" customFormat="1" ht="12.95" customHeight="1">
      <c r="B18" s="588"/>
      <c r="C18" s="589"/>
      <c r="D18" s="589"/>
      <c r="E18" s="589"/>
      <c r="F18" s="589"/>
      <c r="G18" s="432"/>
      <c r="H18" s="589"/>
      <c r="I18" s="589"/>
      <c r="J18" s="437"/>
      <c r="K18" s="438"/>
    </row>
    <row r="19" spans="2:12" s="430" customFormat="1" ht="12.95" customHeight="1">
      <c r="B19" s="589"/>
      <c r="C19" s="589"/>
      <c r="D19" s="589"/>
      <c r="E19" s="589"/>
      <c r="F19" s="589"/>
      <c r="G19" s="432"/>
      <c r="H19" s="589"/>
      <c r="I19" s="589"/>
      <c r="J19" s="437"/>
      <c r="K19" s="438"/>
    </row>
    <row r="20" spans="2:12" s="430" customFormat="1" ht="12.95" customHeight="1">
      <c r="B20" s="589"/>
      <c r="C20" s="589"/>
      <c r="D20" s="589"/>
      <c r="E20" s="589"/>
      <c r="F20" s="589"/>
      <c r="G20" s="432"/>
      <c r="H20" s="589"/>
      <c r="I20" s="589"/>
      <c r="J20" s="437"/>
      <c r="K20" s="438"/>
    </row>
    <row r="21" spans="2:12" s="430" customFormat="1" ht="12.95" customHeight="1">
      <c r="B21" s="589"/>
      <c r="C21" s="589"/>
      <c r="D21" s="589"/>
      <c r="E21" s="589"/>
      <c r="F21" s="589"/>
      <c r="G21" s="432"/>
      <c r="H21" s="589"/>
      <c r="I21" s="589"/>
      <c r="J21" s="437"/>
      <c r="K21" s="438"/>
    </row>
    <row r="22" spans="2:12" s="430" customFormat="1" ht="12.95" customHeight="1">
      <c r="B22" s="589"/>
      <c r="C22" s="589"/>
      <c r="D22" s="589"/>
      <c r="E22" s="589"/>
      <c r="F22" s="589"/>
      <c r="G22" s="432"/>
      <c r="H22" s="589"/>
      <c r="I22" s="589"/>
      <c r="J22" s="440"/>
      <c r="K22" s="438"/>
    </row>
    <row r="23" spans="2:12" s="430" customFormat="1" ht="12.95" customHeight="1">
      <c r="B23" s="589"/>
      <c r="C23" s="589"/>
      <c r="D23" s="589"/>
      <c r="E23" s="589"/>
      <c r="F23" s="589"/>
      <c r="G23" s="432"/>
      <c r="H23" s="589"/>
      <c r="I23" s="589"/>
      <c r="J23" s="437"/>
      <c r="K23" s="438"/>
    </row>
    <row r="24" spans="2:12" s="430" customFormat="1" ht="12.95" customHeight="1">
      <c r="B24" s="589"/>
      <c r="C24" s="589"/>
      <c r="D24" s="589"/>
      <c r="E24" s="589"/>
      <c r="F24" s="589"/>
      <c r="G24" s="432"/>
      <c r="H24" s="589"/>
      <c r="I24" s="589"/>
      <c r="J24" s="437"/>
      <c r="K24" s="438"/>
    </row>
    <row r="25" spans="2:12" s="430" customFormat="1" ht="12.95" customHeight="1">
      <c r="B25" s="589"/>
      <c r="C25" s="589"/>
      <c r="D25" s="589"/>
      <c r="E25" s="589"/>
      <c r="F25" s="589"/>
      <c r="G25" s="432"/>
      <c r="H25" s="589"/>
      <c r="I25" s="589"/>
      <c r="J25" s="437"/>
      <c r="K25" s="438"/>
      <c r="L25" s="438"/>
    </row>
    <row r="26" spans="2:12" s="430" customFormat="1" ht="12.95" customHeight="1">
      <c r="B26" s="589"/>
      <c r="C26" s="589"/>
      <c r="D26" s="589"/>
      <c r="E26" s="589"/>
      <c r="F26" s="589"/>
      <c r="G26" s="432"/>
      <c r="H26" s="589"/>
      <c r="I26" s="589"/>
      <c r="J26" s="437"/>
      <c r="K26" s="438"/>
      <c r="L26" s="438"/>
    </row>
    <row r="27" spans="2:12" s="430" customFormat="1" ht="12.95" customHeight="1">
      <c r="B27" s="589"/>
      <c r="C27" s="589"/>
      <c r="D27" s="589"/>
      <c r="E27" s="589"/>
      <c r="F27" s="589"/>
      <c r="G27" s="432"/>
      <c r="H27" s="589"/>
      <c r="I27" s="589"/>
      <c r="J27" s="437"/>
      <c r="K27" s="438"/>
      <c r="L27" s="438"/>
    </row>
    <row r="28" spans="2:12" s="430" customFormat="1" ht="12.95" customHeight="1">
      <c r="B28" s="589"/>
      <c r="C28" s="589"/>
      <c r="D28" s="589"/>
      <c r="E28" s="589"/>
      <c r="F28" s="589"/>
      <c r="G28" s="432"/>
      <c r="H28" s="589"/>
      <c r="I28" s="589"/>
      <c r="J28" s="438"/>
      <c r="K28" s="438"/>
      <c r="L28" s="438"/>
    </row>
    <row r="29" spans="2:12" s="430" customFormat="1" ht="12.95" customHeight="1">
      <c r="B29" s="589"/>
      <c r="C29" s="589"/>
      <c r="D29" s="589"/>
      <c r="E29" s="589"/>
      <c r="F29" s="589"/>
      <c r="G29" s="432"/>
      <c r="H29" s="589"/>
      <c r="I29" s="589"/>
      <c r="K29" s="438"/>
      <c r="L29" s="438"/>
    </row>
    <row r="30" spans="2:12" s="430" customFormat="1" ht="12.95" customHeight="1">
      <c r="B30" s="589"/>
      <c r="C30" s="589"/>
      <c r="D30" s="589"/>
      <c r="E30" s="589"/>
      <c r="F30" s="589"/>
      <c r="G30" s="432"/>
      <c r="H30" s="590"/>
      <c r="I30" s="589"/>
      <c r="K30" s="438"/>
      <c r="L30" s="438"/>
    </row>
    <row r="31" spans="2:12" s="430" customFormat="1" ht="12.95" customHeight="1">
      <c r="B31" s="589"/>
      <c r="C31" s="589"/>
      <c r="D31" s="589"/>
      <c r="E31" s="589"/>
      <c r="F31" s="589"/>
      <c r="G31" s="432"/>
      <c r="H31" s="590"/>
      <c r="I31" s="589"/>
      <c r="K31" s="438"/>
      <c r="L31" s="438"/>
    </row>
    <row r="32" spans="2:12" s="430" customFormat="1" ht="12.95" customHeight="1">
      <c r="B32" s="589"/>
      <c r="C32" s="589"/>
      <c r="D32" s="589"/>
      <c r="E32" s="589"/>
      <c r="F32" s="589"/>
      <c r="G32" s="432"/>
      <c r="H32" s="589"/>
      <c r="I32" s="589"/>
      <c r="K32" s="438"/>
      <c r="L32" s="438"/>
    </row>
    <row r="33" spans="2:12" s="430" customFormat="1" ht="12.95" customHeight="1">
      <c r="B33" s="589"/>
      <c r="C33" s="589"/>
      <c r="D33" s="589"/>
      <c r="E33" s="589"/>
      <c r="F33" s="589"/>
      <c r="G33" s="432"/>
      <c r="H33" s="590"/>
      <c r="I33" s="589"/>
      <c r="K33" s="438"/>
      <c r="L33" s="438"/>
    </row>
    <row r="34" spans="2:12" s="430" customFormat="1" ht="12.95" customHeight="1">
      <c r="B34" s="589"/>
      <c r="C34" s="589"/>
      <c r="D34" s="589"/>
      <c r="E34" s="589"/>
      <c r="F34" s="589"/>
      <c r="G34" s="432"/>
      <c r="H34" s="589"/>
      <c r="I34" s="589"/>
      <c r="K34" s="438"/>
      <c r="L34" s="438"/>
    </row>
    <row r="35" spans="2:12" s="430" customFormat="1" ht="12.95" customHeight="1">
      <c r="B35" s="589"/>
      <c r="C35" s="589"/>
      <c r="D35" s="589"/>
      <c r="E35" s="589"/>
      <c r="F35" s="589"/>
      <c r="G35" s="432"/>
      <c r="H35" s="589"/>
      <c r="I35" s="589"/>
      <c r="K35" s="438"/>
      <c r="L35" s="438"/>
    </row>
    <row r="36" spans="2:12" s="430" customFormat="1" ht="12.95" customHeight="1">
      <c r="B36" s="589"/>
      <c r="C36" s="589"/>
      <c r="D36" s="589"/>
      <c r="E36" s="589"/>
      <c r="F36" s="589"/>
      <c r="G36" s="432"/>
      <c r="H36" s="589"/>
      <c r="I36" s="589"/>
      <c r="J36" s="437"/>
      <c r="K36" s="438"/>
      <c r="L36" s="438"/>
    </row>
    <row r="37" spans="2:12" s="430" customFormat="1" ht="12.95" customHeight="1">
      <c r="B37" s="589"/>
      <c r="C37" s="589"/>
      <c r="D37" s="589"/>
      <c r="E37" s="589"/>
      <c r="F37" s="589"/>
      <c r="G37" s="432"/>
      <c r="H37" s="590"/>
      <c r="I37" s="589"/>
      <c r="J37" s="437"/>
      <c r="K37" s="438"/>
      <c r="L37" s="438"/>
    </row>
    <row r="38" spans="2:12" s="430" customFormat="1" ht="12.95" customHeight="1">
      <c r="B38" s="589"/>
      <c r="C38" s="589"/>
      <c r="D38" s="589"/>
      <c r="E38" s="589"/>
      <c r="F38" s="589"/>
      <c r="G38" s="432"/>
      <c r="H38" s="590"/>
      <c r="I38" s="589"/>
      <c r="J38" s="438"/>
      <c r="K38" s="438"/>
      <c r="L38" s="438"/>
    </row>
    <row r="39" spans="2:12" s="430" customFormat="1" ht="12.95" customHeight="1">
      <c r="B39" s="589"/>
      <c r="C39" s="589"/>
      <c r="D39" s="589"/>
      <c r="E39" s="589"/>
      <c r="F39" s="589"/>
      <c r="G39" s="432"/>
      <c r="H39" s="590"/>
      <c r="I39" s="589"/>
      <c r="K39" s="438"/>
      <c r="L39" s="438"/>
    </row>
    <row r="40" spans="2:12" s="430" customFormat="1" ht="12.95" customHeight="1">
      <c r="B40" s="589"/>
      <c r="C40" s="589"/>
      <c r="D40" s="589"/>
      <c r="E40" s="589"/>
      <c r="F40" s="589"/>
      <c r="G40" s="432"/>
      <c r="H40" s="589"/>
      <c r="I40" s="589"/>
      <c r="K40" s="438"/>
      <c r="L40" s="438"/>
    </row>
    <row r="41" spans="2:12" s="430" customFormat="1" ht="12.95" customHeight="1">
      <c r="B41" s="589"/>
      <c r="C41" s="589"/>
      <c r="D41" s="589"/>
      <c r="E41" s="589"/>
      <c r="F41" s="589"/>
      <c r="G41" s="432"/>
      <c r="H41" s="589"/>
      <c r="I41" s="589"/>
      <c r="K41" s="438"/>
      <c r="L41" s="438"/>
    </row>
    <row r="42" spans="2:12" s="430" customFormat="1" ht="12.95" customHeight="1">
      <c r="B42" s="589"/>
      <c r="C42" s="589"/>
      <c r="D42" s="589"/>
      <c r="E42" s="589"/>
      <c r="F42" s="589"/>
      <c r="G42" s="432"/>
      <c r="H42" s="589"/>
      <c r="I42" s="589"/>
      <c r="K42" s="438"/>
      <c r="L42" s="438"/>
    </row>
    <row r="43" spans="2:12" s="430" customFormat="1" ht="12.95" customHeight="1">
      <c r="B43" s="589"/>
      <c r="C43" s="589"/>
      <c r="D43" s="589"/>
      <c r="E43" s="589"/>
      <c r="F43" s="589"/>
      <c r="G43" s="432"/>
      <c r="H43" s="589"/>
      <c r="I43" s="589"/>
      <c r="K43" s="438"/>
      <c r="L43" s="438"/>
    </row>
    <row r="44" spans="2:12" s="430" customFormat="1" ht="12.95" customHeight="1">
      <c r="B44" s="589"/>
      <c r="C44" s="589"/>
      <c r="D44" s="589"/>
      <c r="E44" s="589"/>
      <c r="F44" s="589"/>
      <c r="G44" s="432"/>
      <c r="H44" s="589"/>
      <c r="I44" s="589"/>
      <c r="K44" s="438"/>
      <c r="L44" s="438"/>
    </row>
    <row r="45" spans="2:12" s="430" customFormat="1" ht="12.95" customHeight="1">
      <c r="B45" s="589"/>
      <c r="C45" s="589"/>
      <c r="D45" s="589"/>
      <c r="E45" s="589"/>
      <c r="F45" s="589"/>
      <c r="G45" s="432"/>
      <c r="H45" s="589"/>
      <c r="I45" s="589"/>
      <c r="K45" s="438"/>
      <c r="L45" s="438"/>
    </row>
    <row r="46" spans="2:12" s="430" customFormat="1" ht="12.95" customHeight="1">
      <c r="B46" s="589"/>
      <c r="C46" s="589"/>
      <c r="D46" s="589"/>
      <c r="E46" s="589"/>
      <c r="F46" s="589"/>
      <c r="G46" s="432"/>
      <c r="H46" s="589"/>
      <c r="I46" s="589"/>
      <c r="K46" s="438"/>
      <c r="L46" s="438"/>
    </row>
    <row r="47" spans="2:12" s="430" customFormat="1" ht="12.95" customHeight="1">
      <c r="B47" s="589"/>
      <c r="C47" s="589"/>
      <c r="D47" s="589"/>
      <c r="E47" s="589"/>
      <c r="F47" s="589"/>
      <c r="G47" s="432"/>
      <c r="H47" s="589"/>
      <c r="I47" s="589"/>
      <c r="K47" s="438"/>
      <c r="L47" s="438"/>
    </row>
    <row r="48" spans="2:12" s="430" customFormat="1" ht="12.95" hidden="1" customHeight="1" thickBot="1">
      <c r="B48" s="304"/>
      <c r="C48" s="305" t="s">
        <v>191</v>
      </c>
      <c r="D48" s="589"/>
      <c r="E48" s="589"/>
      <c r="F48" s="589"/>
      <c r="G48" s="121"/>
      <c r="H48" s="304"/>
      <c r="I48" s="305" t="s">
        <v>254</v>
      </c>
      <c r="K48" s="438"/>
      <c r="L48" s="438"/>
    </row>
    <row r="49" spans="2:13" s="430" customFormat="1">
      <c r="B49" s="433"/>
      <c r="C49" s="441">
        <f>(COUNTA(C5:C48))-1</f>
        <v>3</v>
      </c>
      <c r="D49" s="441"/>
      <c r="E49" s="441"/>
      <c r="F49" s="441"/>
      <c r="H49" s="433"/>
      <c r="I49" s="442">
        <f>COUNTA(I5:I48)-1</f>
        <v>0</v>
      </c>
      <c r="J49" s="436"/>
      <c r="L49" s="438"/>
      <c r="M49" s="438"/>
    </row>
    <row r="50" spans="2:13" s="429" customFormat="1" ht="7.5" customHeight="1">
      <c r="B50" s="434"/>
      <c r="C50" s="435"/>
      <c r="D50" s="435"/>
      <c r="E50" s="435"/>
      <c r="F50" s="435"/>
    </row>
    <row r="51" spans="2:13" s="429" customFormat="1">
      <c r="B51" s="745" t="s">
        <v>13</v>
      </c>
      <c r="C51" s="745"/>
      <c r="D51" s="745"/>
      <c r="E51" s="745"/>
      <c r="F51" s="745"/>
      <c r="G51" s="745"/>
      <c r="H51" s="745"/>
      <c r="I51" s="745"/>
    </row>
    <row r="52" spans="2:13" s="429" customFormat="1">
      <c r="B52" s="745"/>
      <c r="C52" s="745"/>
      <c r="D52" s="745"/>
      <c r="E52" s="745"/>
      <c r="F52" s="745"/>
      <c r="G52" s="745"/>
      <c r="H52" s="745"/>
      <c r="I52" s="745"/>
    </row>
    <row r="53" spans="2:13" s="429" customFormat="1">
      <c r="B53" s="436"/>
    </row>
    <row r="54" spans="2:13" s="429" customFormat="1"/>
    <row r="55" spans="2:13" s="429" customFormat="1"/>
    <row r="56" spans="2:13" s="429" customFormat="1"/>
    <row r="57" spans="2:13" s="429" customFormat="1"/>
    <row r="58" spans="2:13" s="429" customFormat="1"/>
    <row r="59" spans="2:13" s="429" customFormat="1"/>
    <row r="60" spans="2:13" s="429" customFormat="1"/>
    <row r="61" spans="2:13" s="429" customFormat="1"/>
    <row r="62" spans="2:13" s="429" customFormat="1"/>
    <row r="63" spans="2:13" s="429" customFormat="1"/>
    <row r="64" spans="2:13" s="429" customFormat="1"/>
    <row r="65" s="429" customFormat="1"/>
    <row r="66" s="429" customFormat="1"/>
    <row r="67" s="429" customFormat="1"/>
    <row r="68" s="429" customFormat="1"/>
    <row r="69" s="429" customFormat="1"/>
    <row r="70" s="429" customFormat="1"/>
    <row r="71" s="429" customFormat="1"/>
    <row r="72" s="429" customFormat="1"/>
    <row r="73" s="429" customFormat="1"/>
    <row r="74" s="429" customFormat="1"/>
    <row r="75" s="429" customFormat="1"/>
    <row r="76" s="429" customFormat="1"/>
    <row r="77" s="429" customFormat="1"/>
    <row r="78" s="429" customFormat="1"/>
    <row r="79" s="429" customFormat="1"/>
    <row r="80" s="429" customFormat="1"/>
    <row r="81" s="429" customFormat="1"/>
    <row r="82" s="429" customFormat="1"/>
    <row r="83" s="429" customFormat="1"/>
    <row r="84" s="429" customFormat="1"/>
    <row r="85" s="429" customFormat="1"/>
    <row r="86" s="429" customFormat="1"/>
    <row r="87" s="429" customFormat="1"/>
    <row r="88" s="429" customFormat="1"/>
    <row r="89" s="429" customFormat="1"/>
    <row r="90" s="429" customFormat="1"/>
    <row r="91" s="429" customFormat="1"/>
    <row r="92" s="429" customFormat="1"/>
    <row r="93" s="429" customFormat="1"/>
    <row r="94" s="429" customFormat="1"/>
    <row r="95" s="429" customFormat="1"/>
    <row r="96" s="429" customFormat="1"/>
    <row r="97" s="429" customFormat="1"/>
    <row r="98" s="429" customFormat="1"/>
    <row r="99" s="429" customFormat="1"/>
    <row r="100" s="429" customFormat="1"/>
    <row r="101" s="429" customFormat="1"/>
    <row r="102" s="429" customFormat="1"/>
    <row r="103" s="429" customFormat="1"/>
    <row r="104" s="429" customFormat="1"/>
    <row r="105" s="429" customFormat="1"/>
    <row r="106" s="429" customFormat="1"/>
    <row r="107" s="429" customFormat="1"/>
    <row r="108" s="429" customFormat="1"/>
    <row r="109" s="429" customFormat="1"/>
    <row r="110" s="429" customFormat="1"/>
    <row r="111" s="429" customFormat="1"/>
    <row r="112" s="429" customFormat="1"/>
    <row r="113" s="429" customFormat="1"/>
    <row r="114" s="429" customFormat="1"/>
    <row r="115" s="429" customFormat="1"/>
    <row r="116" s="429" customFormat="1"/>
    <row r="117" s="429" customFormat="1"/>
    <row r="118" s="429" customFormat="1"/>
    <row r="119" s="429" customFormat="1"/>
    <row r="120" s="429" customFormat="1"/>
    <row r="121" s="429" customFormat="1"/>
    <row r="122" s="429" customFormat="1"/>
    <row r="123" s="429" customFormat="1"/>
    <row r="124" s="429" customFormat="1"/>
    <row r="125" s="429" customFormat="1"/>
    <row r="126" s="429" customFormat="1"/>
    <row r="127" s="429" customFormat="1"/>
    <row r="128" s="429" customFormat="1"/>
    <row r="129" s="429" customFormat="1"/>
    <row r="130" s="429" customFormat="1"/>
    <row r="131" s="429" customFormat="1"/>
    <row r="132" s="429" customFormat="1"/>
    <row r="133" s="429" customFormat="1"/>
    <row r="134" s="429" customFormat="1"/>
    <row r="135" s="429" customFormat="1"/>
    <row r="136" s="429" customFormat="1"/>
    <row r="137" s="429" customFormat="1"/>
    <row r="138" s="429" customFormat="1"/>
    <row r="139" s="429" customFormat="1"/>
    <row r="140" s="429" customFormat="1"/>
    <row r="141" s="429" customFormat="1"/>
    <row r="142" s="429" customFormat="1"/>
    <row r="143" s="429" customFormat="1"/>
    <row r="144" s="429" customFormat="1"/>
    <row r="145" s="429" customFormat="1"/>
    <row r="146" s="429" customFormat="1"/>
    <row r="147" s="429" customFormat="1"/>
    <row r="148" s="429" customFormat="1"/>
    <row r="149" s="429" customFormat="1"/>
    <row r="150" s="429" customFormat="1"/>
    <row r="151" s="429" customFormat="1"/>
    <row r="152" s="429" customFormat="1"/>
    <row r="153" s="429" customFormat="1"/>
    <row r="154" s="429" customFormat="1"/>
    <row r="155" s="429" customFormat="1"/>
    <row r="156" s="429" customFormat="1"/>
    <row r="157" s="429" customFormat="1"/>
    <row r="158" s="429" customFormat="1"/>
    <row r="159" s="429" customFormat="1"/>
    <row r="160" s="429" customFormat="1"/>
    <row r="161" s="429" customFormat="1"/>
    <row r="162" s="429" customFormat="1"/>
    <row r="163" s="429" customFormat="1"/>
    <row r="164" s="429" customFormat="1"/>
    <row r="165" s="429" customFormat="1"/>
    <row r="166" s="429" customFormat="1"/>
    <row r="167" s="429" customFormat="1"/>
    <row r="168" s="429" customFormat="1"/>
    <row r="169" s="429" customFormat="1"/>
    <row r="170" s="429" customFormat="1"/>
    <row r="171" s="429" customFormat="1"/>
    <row r="172" s="429" customFormat="1"/>
    <row r="173" s="429" customFormat="1"/>
    <row r="174" s="429" customFormat="1"/>
    <row r="175" s="429" customFormat="1"/>
    <row r="176" s="429" customFormat="1"/>
    <row r="177" s="429" customFormat="1"/>
    <row r="178" s="429" customFormat="1"/>
    <row r="179" s="429" customFormat="1"/>
    <row r="180" s="429" customFormat="1"/>
    <row r="181" s="429" customFormat="1"/>
    <row r="182" s="429" customFormat="1"/>
    <row r="183" s="429" customFormat="1"/>
    <row r="184" s="429" customFormat="1"/>
    <row r="185" s="429" customFormat="1"/>
    <row r="186" s="429" customFormat="1"/>
    <row r="187" s="429" customFormat="1"/>
    <row r="188" s="429" customFormat="1"/>
    <row r="189" s="429" customFormat="1"/>
    <row r="190" s="429" customFormat="1"/>
    <row r="191" s="429" customFormat="1"/>
    <row r="192" s="429" customFormat="1"/>
    <row r="193" s="429" customFormat="1"/>
    <row r="194" s="429" customFormat="1"/>
    <row r="195" s="429" customFormat="1"/>
    <row r="196" s="429" customFormat="1"/>
    <row r="197" s="429" customFormat="1"/>
    <row r="198" s="429" customFormat="1"/>
    <row r="199" s="429" customFormat="1"/>
    <row r="200" s="429" customFormat="1"/>
    <row r="201" s="429" customFormat="1"/>
    <row r="202" s="429" customFormat="1"/>
    <row r="203" s="429" customFormat="1"/>
    <row r="204" s="429" customFormat="1"/>
    <row r="205" s="429" customFormat="1"/>
    <row r="206" s="429" customFormat="1"/>
    <row r="207" s="429" customFormat="1"/>
    <row r="208" s="429" customFormat="1"/>
    <row r="209" s="429" customFormat="1"/>
    <row r="210" s="429" customFormat="1"/>
    <row r="211" s="429" customFormat="1"/>
    <row r="212" s="429" customFormat="1"/>
    <row r="213" s="429" customFormat="1"/>
    <row r="214" s="429" customFormat="1"/>
    <row r="215" s="429" customFormat="1"/>
    <row r="216" s="429" customFormat="1"/>
    <row r="217" s="429" customFormat="1"/>
    <row r="218" s="429" customFormat="1"/>
    <row r="219" s="429" customFormat="1"/>
    <row r="220" s="429" customFormat="1"/>
    <row r="221" s="429" customFormat="1"/>
    <row r="222" s="429" customFormat="1"/>
    <row r="223" s="429" customFormat="1"/>
    <row r="224" s="429" customFormat="1"/>
    <row r="225" s="429" customFormat="1"/>
    <row r="226" s="429" customFormat="1"/>
    <row r="227" s="429" customFormat="1"/>
    <row r="228" s="429" customFormat="1"/>
    <row r="229" s="429" customFormat="1"/>
    <row r="230" s="429" customFormat="1"/>
    <row r="231" s="429" customFormat="1"/>
    <row r="232" s="429" customFormat="1"/>
    <row r="233" s="429" customFormat="1"/>
    <row r="234" s="429" customFormat="1"/>
    <row r="235" s="429" customFormat="1"/>
    <row r="236" s="429" customFormat="1"/>
    <row r="237" s="429" customFormat="1"/>
    <row r="238" s="429" customFormat="1"/>
    <row r="239" s="429" customFormat="1"/>
    <row r="240" s="429" customFormat="1"/>
    <row r="241" s="429" customFormat="1"/>
    <row r="242" s="429" customFormat="1"/>
    <row r="243" s="429" customFormat="1"/>
    <row r="244" s="429" customFormat="1"/>
    <row r="245" s="429" customFormat="1"/>
    <row r="246" s="429" customFormat="1"/>
    <row r="247" s="429" customFormat="1"/>
    <row r="248" s="429" customFormat="1"/>
    <row r="249" s="429" customFormat="1"/>
    <row r="250" s="429" customFormat="1"/>
    <row r="251" s="429" customFormat="1"/>
    <row r="252" s="429" customFormat="1"/>
    <row r="253" s="429" customFormat="1"/>
    <row r="254" s="429" customFormat="1"/>
    <row r="255" s="429" customFormat="1"/>
    <row r="256" s="429" customFormat="1"/>
    <row r="257" s="429" customFormat="1"/>
    <row r="258" s="429" customFormat="1"/>
    <row r="259" s="429" customFormat="1"/>
    <row r="260" s="429" customFormat="1"/>
    <row r="261" s="429" customFormat="1"/>
    <row r="262" s="429" customFormat="1"/>
    <row r="263" s="429" customFormat="1"/>
    <row r="264" s="429" customFormat="1"/>
    <row r="265" s="429" customFormat="1"/>
    <row r="266" s="429" customFormat="1"/>
    <row r="267" s="429" customFormat="1"/>
    <row r="268" s="429" customFormat="1"/>
    <row r="269" s="429" customFormat="1"/>
    <row r="270" s="429" customFormat="1"/>
    <row r="271" s="429" customFormat="1"/>
    <row r="272" s="429" customFormat="1"/>
    <row r="273" s="429" customFormat="1"/>
    <row r="274" s="429" customFormat="1"/>
    <row r="275" s="429" customFormat="1"/>
    <row r="276" s="429" customFormat="1"/>
    <row r="277" s="429" customFormat="1"/>
    <row r="278" s="429" customFormat="1"/>
    <row r="279" s="429" customFormat="1"/>
    <row r="280" s="429" customFormat="1"/>
    <row r="281" s="429" customFormat="1"/>
    <row r="282" s="429" customFormat="1"/>
    <row r="283" s="429" customFormat="1"/>
    <row r="284" s="429" customFormat="1"/>
    <row r="285" s="429" customFormat="1"/>
    <row r="286" s="429" customFormat="1"/>
    <row r="287" s="429" customFormat="1"/>
    <row r="288" s="429" customFormat="1"/>
    <row r="289" s="429" customFormat="1"/>
    <row r="290" s="429" customFormat="1"/>
    <row r="291" s="429" customFormat="1"/>
    <row r="292" s="429" customFormat="1"/>
    <row r="293" s="429" customFormat="1"/>
    <row r="294" s="429" customFormat="1"/>
    <row r="295" s="429" customFormat="1"/>
    <row r="296" s="429" customFormat="1"/>
    <row r="297" s="429" customFormat="1"/>
    <row r="298" s="429" customFormat="1"/>
    <row r="299" s="429" customFormat="1"/>
    <row r="300" s="429" customFormat="1"/>
    <row r="301" s="429" customFormat="1"/>
    <row r="302" s="429" customFormat="1"/>
    <row r="303" s="429" customFormat="1"/>
    <row r="304" s="429" customFormat="1"/>
    <row r="305" s="429" customFormat="1"/>
    <row r="306" s="429" customFormat="1"/>
    <row r="307" s="429" customFormat="1"/>
    <row r="308" s="429" customFormat="1"/>
    <row r="309" s="429" customFormat="1"/>
    <row r="310" s="429" customFormat="1"/>
    <row r="311" s="429" customFormat="1"/>
    <row r="312" s="429" customFormat="1"/>
    <row r="313" s="429" customFormat="1"/>
    <row r="314" s="429" customFormat="1"/>
    <row r="315" s="429" customFormat="1"/>
    <row r="316" s="429" customFormat="1"/>
    <row r="317" s="429" customFormat="1"/>
    <row r="318" s="429" customFormat="1"/>
    <row r="319" s="429" customFormat="1"/>
    <row r="320" s="429" customFormat="1"/>
    <row r="321" s="429" customFormat="1"/>
    <row r="322" s="429" customFormat="1"/>
    <row r="323" s="429" customFormat="1"/>
    <row r="324" s="429" customFormat="1"/>
    <row r="325" s="429" customFormat="1"/>
    <row r="326" s="429" customFormat="1"/>
    <row r="327" s="429" customFormat="1"/>
    <row r="328" s="429" customFormat="1"/>
    <row r="329" s="429" customFormat="1"/>
    <row r="330" s="429" customFormat="1"/>
    <row r="331" s="429" customFormat="1"/>
    <row r="332" s="429" customFormat="1"/>
    <row r="333" s="429" customFormat="1"/>
    <row r="334" s="429" customFormat="1"/>
    <row r="335" s="429" customFormat="1"/>
    <row r="336" s="429" customFormat="1"/>
    <row r="337" s="429" customFormat="1"/>
    <row r="338" s="429" customFormat="1"/>
    <row r="339" s="429" customFormat="1"/>
    <row r="340" s="429" customFormat="1"/>
    <row r="341" s="429" customFormat="1"/>
    <row r="342" s="429" customFormat="1"/>
    <row r="343" s="429" customFormat="1"/>
    <row r="344" s="429" customFormat="1"/>
    <row r="345" s="429" customFormat="1"/>
    <row r="346" s="429" customFormat="1"/>
    <row r="347" s="429" customFormat="1"/>
    <row r="348" s="429" customFormat="1"/>
    <row r="349" s="429" customFormat="1"/>
    <row r="350" s="429" customFormat="1"/>
    <row r="351" s="429" customFormat="1"/>
    <row r="352" s="429" customFormat="1"/>
    <row r="353" s="429" customFormat="1"/>
    <row r="354" s="429" customFormat="1"/>
    <row r="355" s="429" customFormat="1"/>
    <row r="356" s="429" customFormat="1"/>
    <row r="357" s="429" customFormat="1"/>
    <row r="358" s="429" customFormat="1"/>
    <row r="359" s="429" customFormat="1"/>
    <row r="360" s="429" customFormat="1"/>
    <row r="361" s="429" customFormat="1"/>
    <row r="362" s="429" customFormat="1"/>
    <row r="363" s="429" customFormat="1"/>
    <row r="364" s="429" customFormat="1"/>
    <row r="365" s="429" customFormat="1"/>
    <row r="366" s="429" customFormat="1"/>
    <row r="367" s="429" customFormat="1"/>
    <row r="368" s="429" customFormat="1"/>
    <row r="369" s="429" customFormat="1"/>
    <row r="370" s="429" customFormat="1"/>
    <row r="371" s="429" customFormat="1"/>
    <row r="372" s="429" customFormat="1"/>
    <row r="373" s="429" customFormat="1"/>
    <row r="374" s="429" customFormat="1"/>
    <row r="375" s="429" customFormat="1"/>
    <row r="376" s="429" customFormat="1"/>
    <row r="377" s="429" customFormat="1"/>
    <row r="378" s="429" customFormat="1"/>
    <row r="379" s="429" customFormat="1"/>
    <row r="380" s="429" customFormat="1"/>
    <row r="381" s="429" customFormat="1"/>
    <row r="382" s="429" customFormat="1"/>
    <row r="383" s="429" customFormat="1"/>
    <row r="384" s="429" customFormat="1"/>
    <row r="385" s="429" customFormat="1"/>
    <row r="386" s="429" customFormat="1"/>
    <row r="387" s="429" customFormat="1"/>
    <row r="388" s="429" customFormat="1"/>
    <row r="389" s="429" customFormat="1"/>
    <row r="390" s="429" customFormat="1"/>
    <row r="391" s="429" customFormat="1"/>
    <row r="392" s="429" customFormat="1"/>
    <row r="393" s="429" customFormat="1"/>
    <row r="394" s="429" customFormat="1"/>
    <row r="395" s="429" customFormat="1"/>
    <row r="396" s="429" customFormat="1"/>
    <row r="397" s="429" customFormat="1"/>
    <row r="398" s="429" customFormat="1"/>
    <row r="399" s="429" customFormat="1"/>
    <row r="400" s="429" customFormat="1"/>
    <row r="401" s="429" customFormat="1"/>
    <row r="402" s="429" customFormat="1"/>
    <row r="403" s="429" customFormat="1"/>
    <row r="404" s="429" customFormat="1"/>
    <row r="405" s="429" customFormat="1"/>
    <row r="406" s="429" customFormat="1"/>
    <row r="407" s="429" customFormat="1"/>
    <row r="408" s="429" customFormat="1"/>
    <row r="409" s="429" customFormat="1"/>
    <row r="410" s="429" customFormat="1"/>
    <row r="411" s="429" customFormat="1"/>
    <row r="412" s="429" customFormat="1"/>
    <row r="413" s="429" customFormat="1"/>
    <row r="414" s="429" customFormat="1"/>
    <row r="415" s="429" customFormat="1"/>
    <row r="416" s="429" customFormat="1"/>
    <row r="417" s="429" customFormat="1"/>
    <row r="418" s="429" customFormat="1"/>
    <row r="419" s="429" customFormat="1"/>
    <row r="420" s="429" customFormat="1"/>
    <row r="421" s="429" customFormat="1"/>
    <row r="422" s="429" customFormat="1"/>
    <row r="423" s="429" customFormat="1"/>
    <row r="424" s="429" customFormat="1"/>
    <row r="425" s="429" customFormat="1"/>
    <row r="426" s="429" customFormat="1"/>
    <row r="427" s="429" customFormat="1"/>
    <row r="428" s="429" customFormat="1"/>
    <row r="429" s="429" customFormat="1"/>
    <row r="430" s="429" customFormat="1"/>
    <row r="431" s="429" customFormat="1"/>
    <row r="432" s="429" customFormat="1"/>
    <row r="433" s="429" customFormat="1"/>
    <row r="434" s="429" customFormat="1"/>
    <row r="435" s="429" customFormat="1"/>
    <row r="436" s="429" customFormat="1"/>
    <row r="437" s="429" customFormat="1"/>
    <row r="438" s="429" customFormat="1"/>
    <row r="439" s="429" customFormat="1"/>
    <row r="440" s="429" customFormat="1"/>
    <row r="441" s="429" customFormat="1"/>
    <row r="442" s="429" customFormat="1"/>
    <row r="443" s="429" customFormat="1"/>
    <row r="444" s="429" customFormat="1"/>
    <row r="445" s="429" customFormat="1"/>
    <row r="446" s="429" customFormat="1"/>
    <row r="447" s="429" customFormat="1"/>
    <row r="448" s="429" customFormat="1"/>
    <row r="449" s="429" customFormat="1"/>
    <row r="450" s="429" customFormat="1"/>
    <row r="451" s="429" customFormat="1"/>
    <row r="452" s="429" customFormat="1"/>
    <row r="453" s="429" customFormat="1"/>
    <row r="454" s="429" customFormat="1"/>
    <row r="455" s="429" customFormat="1"/>
    <row r="456" s="429" customFormat="1"/>
    <row r="457" s="429" customFormat="1"/>
    <row r="458" s="429" customFormat="1"/>
    <row r="459" s="429" customFormat="1"/>
    <row r="460" s="429" customFormat="1"/>
    <row r="461" s="429" customFormat="1"/>
    <row r="462" s="429" customFormat="1"/>
    <row r="463" s="429" customFormat="1"/>
    <row r="464" s="429" customFormat="1"/>
    <row r="465" s="429" customFormat="1"/>
    <row r="466" s="429" customFormat="1"/>
    <row r="467" s="429" customFormat="1"/>
    <row r="468" s="429" customFormat="1"/>
    <row r="469" s="429" customFormat="1"/>
    <row r="470" s="429" customFormat="1"/>
    <row r="471" s="429" customFormat="1"/>
    <row r="472" s="429" customFormat="1"/>
    <row r="473" s="429" customFormat="1"/>
    <row r="474" s="429" customFormat="1"/>
    <row r="475" s="429" customFormat="1"/>
    <row r="476" s="429" customFormat="1"/>
    <row r="477" s="429" customFormat="1"/>
    <row r="478" s="429" customFormat="1"/>
    <row r="479" s="429" customFormat="1"/>
    <row r="480" s="429" customFormat="1"/>
    <row r="481" s="429" customFormat="1"/>
    <row r="482" s="429" customFormat="1"/>
    <row r="483" s="429" customFormat="1"/>
    <row r="484" s="429" customFormat="1"/>
    <row r="485" s="429" customFormat="1"/>
    <row r="486" s="429" customFormat="1"/>
    <row r="487" s="429" customFormat="1"/>
    <row r="488" s="429" customFormat="1"/>
    <row r="489" s="429" customFormat="1"/>
    <row r="490" s="429" customFormat="1"/>
    <row r="491" s="429" customFormat="1"/>
    <row r="492" s="429" customFormat="1"/>
    <row r="493" s="429" customFormat="1"/>
    <row r="494" s="429" customFormat="1"/>
    <row r="495" s="429" customFormat="1"/>
    <row r="496" s="429" customFormat="1"/>
    <row r="497" s="429" customFormat="1"/>
    <row r="498" s="429" customFormat="1"/>
    <row r="499" s="429" customFormat="1"/>
    <row r="500" s="429" customFormat="1"/>
    <row r="501" s="429" customFormat="1"/>
    <row r="502" s="429" customFormat="1"/>
    <row r="503" s="429" customFormat="1"/>
    <row r="504" s="429" customFormat="1"/>
    <row r="505" s="429" customFormat="1"/>
    <row r="506" s="429" customFormat="1"/>
    <row r="507" s="429" customFormat="1"/>
    <row r="508" s="429" customFormat="1"/>
    <row r="509" s="429" customFormat="1"/>
    <row r="510" s="429" customFormat="1"/>
    <row r="511" s="429" customFormat="1"/>
    <row r="512" s="429" customFormat="1"/>
    <row r="513" s="429" customFormat="1"/>
    <row r="514" s="429" customFormat="1"/>
    <row r="515" s="429" customFormat="1"/>
    <row r="516" s="429" customFormat="1"/>
    <row r="517" s="429" customFormat="1"/>
    <row r="518" s="429" customFormat="1"/>
    <row r="519" s="429" customFormat="1"/>
    <row r="520" s="429" customFormat="1"/>
    <row r="521" s="429" customFormat="1"/>
    <row r="522" s="429" customFormat="1"/>
    <row r="523" s="429" customFormat="1"/>
    <row r="524" s="429" customFormat="1"/>
    <row r="525" s="429" customFormat="1"/>
    <row r="526" s="429" customFormat="1"/>
    <row r="527" s="429" customFormat="1"/>
    <row r="528" s="429" customFormat="1"/>
    <row r="529" s="429" customFormat="1"/>
    <row r="530" s="429" customFormat="1"/>
    <row r="531" s="429" customFormat="1"/>
    <row r="532" s="429" customFormat="1"/>
    <row r="533" s="429" customFormat="1"/>
    <row r="534" s="429" customFormat="1"/>
    <row r="535" s="429" customFormat="1"/>
    <row r="536" s="429" customFormat="1"/>
    <row r="537" s="429" customFormat="1"/>
    <row r="538" s="429" customFormat="1"/>
    <row r="539" s="429" customFormat="1"/>
    <row r="540" s="429" customFormat="1"/>
    <row r="541" s="429" customFormat="1"/>
    <row r="542" s="429" customFormat="1"/>
    <row r="543" s="429" customFormat="1"/>
    <row r="544" s="429" customFormat="1"/>
    <row r="545" s="429" customFormat="1"/>
    <row r="546" s="429" customFormat="1"/>
    <row r="547" s="429" customFormat="1"/>
    <row r="548" s="429" customFormat="1"/>
    <row r="549" s="429" customFormat="1"/>
    <row r="550" s="429" customFormat="1"/>
    <row r="551" s="429" customFormat="1"/>
    <row r="552" s="429" customFormat="1"/>
    <row r="553" s="429" customFormat="1"/>
    <row r="554" s="429" customFormat="1"/>
    <row r="555" s="429" customFormat="1"/>
    <row r="556" s="429" customFormat="1"/>
    <row r="557" s="429" customFormat="1"/>
    <row r="558" s="429" customFormat="1"/>
    <row r="559" s="429" customFormat="1"/>
    <row r="560" s="429" customFormat="1"/>
    <row r="561" s="429" customFormat="1"/>
    <row r="562" s="429" customFormat="1"/>
    <row r="563" s="429" customFormat="1"/>
    <row r="564" s="429" customFormat="1"/>
    <row r="565" s="429" customFormat="1"/>
    <row r="566" s="429" customFormat="1"/>
    <row r="567" s="429" customFormat="1"/>
    <row r="568" s="429" customFormat="1"/>
    <row r="569" s="429" customFormat="1"/>
    <row r="570" s="429" customFormat="1"/>
    <row r="571" s="429" customFormat="1"/>
    <row r="572" s="429" customFormat="1"/>
    <row r="573" s="429" customFormat="1"/>
    <row r="574" s="429" customFormat="1"/>
    <row r="575" s="429" customFormat="1"/>
    <row r="576" s="429" customFormat="1"/>
    <row r="577" s="429" customFormat="1"/>
    <row r="578" s="429" customFormat="1"/>
    <row r="579" s="429" customFormat="1"/>
    <row r="580" s="429" customFormat="1"/>
    <row r="581" s="429" customFormat="1"/>
    <row r="582" s="429" customFormat="1"/>
    <row r="583" s="429" customFormat="1"/>
    <row r="584" s="429" customFormat="1"/>
    <row r="585" s="429" customFormat="1"/>
    <row r="586" s="429" customFormat="1"/>
    <row r="587" s="429" customFormat="1"/>
    <row r="588" s="429" customFormat="1"/>
    <row r="589" s="429" customFormat="1"/>
    <row r="590" s="429" customFormat="1"/>
    <row r="591" s="429" customFormat="1"/>
    <row r="592" s="429" customFormat="1"/>
    <row r="593" s="429" customFormat="1"/>
    <row r="594" s="429" customFormat="1"/>
    <row r="595" s="429" customFormat="1"/>
    <row r="596" s="429" customFormat="1"/>
    <row r="597" s="429" customFormat="1"/>
    <row r="598" s="429" customFormat="1"/>
    <row r="599" s="429" customFormat="1"/>
    <row r="600" s="429" customFormat="1"/>
    <row r="601" s="429" customFormat="1"/>
    <row r="602" s="429" customFormat="1"/>
    <row r="603" s="429" customFormat="1"/>
    <row r="604" s="429" customFormat="1"/>
    <row r="605" s="429" customFormat="1"/>
    <row r="606" s="429" customFormat="1"/>
    <row r="607" s="429" customFormat="1"/>
    <row r="608" s="429" customFormat="1"/>
    <row r="609" s="429" customFormat="1"/>
    <row r="610" s="429" customFormat="1"/>
    <row r="611" s="429" customFormat="1"/>
    <row r="612" s="429" customFormat="1"/>
    <row r="613" s="429" customFormat="1"/>
    <row r="614" s="429" customFormat="1"/>
    <row r="615" s="429" customFormat="1"/>
    <row r="616" s="429" customFormat="1"/>
    <row r="617" s="429" customFormat="1"/>
    <row r="618" s="429" customFormat="1"/>
    <row r="619" s="429" customFormat="1"/>
    <row r="620" s="429" customFormat="1"/>
    <row r="621" s="429" customFormat="1"/>
    <row r="622" s="429" customFormat="1"/>
    <row r="623" s="429" customFormat="1"/>
    <row r="624" s="429" customFormat="1"/>
    <row r="625" s="429" customFormat="1"/>
    <row r="626" s="429" customFormat="1"/>
    <row r="627" s="429" customFormat="1"/>
    <row r="628" s="429" customFormat="1"/>
    <row r="629" s="429" customFormat="1"/>
    <row r="630" s="429" customFormat="1"/>
    <row r="631" s="429" customFormat="1"/>
    <row r="632" s="429" customFormat="1"/>
    <row r="633" s="429" customFormat="1"/>
    <row r="634" s="429" customFormat="1"/>
    <row r="635" s="429" customFormat="1"/>
    <row r="636" s="429" customFormat="1"/>
    <row r="637" s="429" customFormat="1"/>
    <row r="638" s="429" customFormat="1"/>
    <row r="639" s="429" customFormat="1"/>
    <row r="640" s="429" customFormat="1"/>
    <row r="641" s="429" customFormat="1"/>
    <row r="642" s="429" customFormat="1"/>
    <row r="643" s="429" customFormat="1"/>
    <row r="644" s="429" customFormat="1"/>
    <row r="645" s="429" customFormat="1"/>
    <row r="646" s="429" customFormat="1"/>
    <row r="647" s="429" customFormat="1"/>
    <row r="648" s="429" customFormat="1"/>
    <row r="649" s="429" customFormat="1"/>
    <row r="650" s="429" customFormat="1"/>
    <row r="651" s="429" customFormat="1"/>
    <row r="652" s="429" customFormat="1"/>
    <row r="653" s="429" customFormat="1"/>
    <row r="654" s="429" customFormat="1"/>
    <row r="655" s="429" customFormat="1"/>
    <row r="656" s="429" customFormat="1"/>
    <row r="657" s="429" customFormat="1"/>
    <row r="658" s="429" customFormat="1"/>
    <row r="659" s="429" customFormat="1"/>
    <row r="660" s="429" customFormat="1"/>
    <row r="661" s="429" customFormat="1"/>
    <row r="662" s="429" customFormat="1"/>
    <row r="663" s="429" customFormat="1"/>
    <row r="664" s="429" customFormat="1"/>
    <row r="665" s="429" customFormat="1"/>
    <row r="666" s="429" customFormat="1"/>
    <row r="667" s="429" customFormat="1"/>
    <row r="668" s="429" customFormat="1"/>
    <row r="669" s="429" customFormat="1"/>
    <row r="670" s="429" customFormat="1"/>
    <row r="671" s="429" customFormat="1"/>
    <row r="672" s="429" customFormat="1"/>
    <row r="673" s="429" customFormat="1"/>
    <row r="674" s="429" customFormat="1"/>
    <row r="675" s="429" customFormat="1"/>
    <row r="676" s="429" customFormat="1"/>
    <row r="677" s="429" customFormat="1"/>
    <row r="678" s="429" customFormat="1"/>
    <row r="679" s="429" customFormat="1"/>
    <row r="680" s="429" customFormat="1"/>
    <row r="681" s="429" customFormat="1"/>
    <row r="682" s="429" customFormat="1"/>
    <row r="683" s="429" customFormat="1"/>
    <row r="684" s="429" customFormat="1"/>
    <row r="685" s="429" customFormat="1"/>
    <row r="686" s="429" customFormat="1"/>
    <row r="687" s="429" customFormat="1"/>
    <row r="688" s="429" customFormat="1"/>
    <row r="689" s="429" customFormat="1"/>
    <row r="690" s="429" customFormat="1"/>
    <row r="691" s="429" customFormat="1"/>
    <row r="692" s="429" customFormat="1"/>
    <row r="693" s="429" customFormat="1"/>
    <row r="694" s="429" customFormat="1"/>
    <row r="695" s="429" customFormat="1"/>
    <row r="696" s="429" customFormat="1"/>
    <row r="697" s="429" customFormat="1"/>
    <row r="698" s="429" customFormat="1"/>
    <row r="699" s="429" customFormat="1"/>
    <row r="700" s="429" customFormat="1"/>
    <row r="701" s="429" customFormat="1"/>
    <row r="702" s="429" customFormat="1"/>
    <row r="703" s="429" customFormat="1"/>
    <row r="704" s="429" customFormat="1"/>
    <row r="705" s="429" customFormat="1"/>
    <row r="706" s="429" customFormat="1"/>
    <row r="707" s="429" customFormat="1"/>
    <row r="708" s="429" customFormat="1"/>
    <row r="709" s="429" customFormat="1"/>
    <row r="710" s="429" customFormat="1"/>
    <row r="711" s="429" customFormat="1"/>
    <row r="712" s="429" customFormat="1"/>
    <row r="713" s="429" customFormat="1"/>
    <row r="714" s="429" customFormat="1"/>
    <row r="715" s="429" customFormat="1"/>
    <row r="716" s="429" customFormat="1"/>
    <row r="717" s="429" customFormat="1"/>
    <row r="718" s="429" customFormat="1"/>
    <row r="719" s="429" customFormat="1"/>
    <row r="720" s="429" customFormat="1"/>
    <row r="721" s="429" customFormat="1"/>
    <row r="722" s="429" customFormat="1"/>
    <row r="723" s="429" customFormat="1"/>
    <row r="724" s="429" customFormat="1"/>
    <row r="725" s="429" customFormat="1"/>
    <row r="726" s="429" customFormat="1"/>
    <row r="727" s="429" customFormat="1"/>
    <row r="728" s="429" customFormat="1"/>
    <row r="729" s="429" customFormat="1"/>
    <row r="730" s="429" customFormat="1"/>
    <row r="731" s="429" customFormat="1"/>
    <row r="732" s="429" customFormat="1"/>
    <row r="733" s="429" customFormat="1"/>
    <row r="734" s="429" customFormat="1"/>
    <row r="735" s="429" customFormat="1"/>
    <row r="736" s="429" customFormat="1"/>
    <row r="737" s="429" customFormat="1"/>
    <row r="738" s="429" customFormat="1"/>
    <row r="739" s="429" customFormat="1"/>
    <row r="740" s="429" customFormat="1"/>
    <row r="741" s="429" customFormat="1"/>
    <row r="742" s="429" customFormat="1"/>
    <row r="743" s="429" customFormat="1"/>
    <row r="744" s="429" customFormat="1"/>
    <row r="745" s="429" customFormat="1"/>
    <row r="746" s="429" customFormat="1"/>
    <row r="747" s="429" customFormat="1"/>
    <row r="748" s="429" customFormat="1"/>
    <row r="749" s="429" customFormat="1"/>
    <row r="750" s="429" customFormat="1"/>
    <row r="751" s="429" customFormat="1"/>
    <row r="752" s="429" customFormat="1"/>
    <row r="753" s="429" customFormat="1"/>
    <row r="754" s="429" customFormat="1"/>
    <row r="755" s="429" customFormat="1"/>
    <row r="756" s="429" customFormat="1"/>
    <row r="757" s="429" customFormat="1"/>
    <row r="758" s="429" customFormat="1"/>
    <row r="759" s="429" customFormat="1"/>
    <row r="760" s="429" customFormat="1"/>
    <row r="761" s="429" customFormat="1"/>
    <row r="762" s="429" customFormat="1"/>
    <row r="763" s="429" customFormat="1"/>
    <row r="764" s="429" customFormat="1"/>
    <row r="765" s="429" customFormat="1"/>
    <row r="766" s="429" customFormat="1"/>
    <row r="767" s="429" customFormat="1"/>
    <row r="768" s="429" customFormat="1"/>
    <row r="769" s="429" customFormat="1"/>
    <row r="770" s="429" customFormat="1"/>
    <row r="771" s="429" customFormat="1"/>
    <row r="772" s="429" customFormat="1"/>
    <row r="773" s="429" customFormat="1"/>
    <row r="774" s="429" customFormat="1"/>
    <row r="775" s="429" customFormat="1"/>
    <row r="776" s="429" customFormat="1"/>
    <row r="777" s="429" customFormat="1"/>
    <row r="778" s="429" customFormat="1"/>
    <row r="779" s="429" customFormat="1"/>
    <row r="780" s="429" customFormat="1"/>
    <row r="781" s="429" customFormat="1"/>
    <row r="782" s="429" customFormat="1"/>
    <row r="783" s="429" customFormat="1"/>
    <row r="784" s="429" customFormat="1"/>
    <row r="785" s="429" customFormat="1"/>
    <row r="786" s="429" customFormat="1"/>
    <row r="787" s="429" customFormat="1"/>
    <row r="788" s="429" customFormat="1"/>
    <row r="789" s="429" customFormat="1"/>
    <row r="790" s="429" customFormat="1"/>
    <row r="791" s="429" customFormat="1"/>
    <row r="792" s="429" customFormat="1"/>
    <row r="793" s="429" customFormat="1"/>
    <row r="794" s="429" customFormat="1"/>
    <row r="795" s="429" customFormat="1"/>
    <row r="796" s="429" customFormat="1"/>
    <row r="797" s="429" customFormat="1"/>
    <row r="798" s="429" customFormat="1"/>
    <row r="799" s="429" customFormat="1"/>
    <row r="800" s="429" customFormat="1"/>
    <row r="801" s="429" customFormat="1"/>
    <row r="802" s="429" customFormat="1"/>
    <row r="803" s="429" customFormat="1"/>
    <row r="804" s="429" customFormat="1"/>
    <row r="805" s="429" customFormat="1"/>
    <row r="806" s="429" customFormat="1"/>
    <row r="807" s="429" customFormat="1"/>
    <row r="808" s="429" customFormat="1"/>
    <row r="809" s="429" customFormat="1"/>
    <row r="810" s="429" customFormat="1"/>
    <row r="811" s="429" customFormat="1"/>
    <row r="812" s="429" customFormat="1"/>
    <row r="813" s="429" customFormat="1"/>
    <row r="814" s="429" customFormat="1"/>
    <row r="815" s="429" customFormat="1"/>
    <row r="816" s="429" customFormat="1"/>
    <row r="817" s="429" customFormat="1"/>
    <row r="818" s="429" customFormat="1"/>
    <row r="819" s="429" customFormat="1"/>
    <row r="820" s="429" customFormat="1"/>
    <row r="821" s="429" customFormat="1"/>
    <row r="822" s="429" customFormat="1"/>
    <row r="823" s="429" customFormat="1"/>
    <row r="824" s="429" customFormat="1"/>
    <row r="825" s="429" customFormat="1"/>
    <row r="826" s="429" customFormat="1"/>
    <row r="827" s="429" customFormat="1"/>
    <row r="828" s="429" customFormat="1"/>
    <row r="829" s="429" customFormat="1"/>
    <row r="830" s="429" customFormat="1"/>
    <row r="831" s="429" customFormat="1"/>
    <row r="832" s="429" customFormat="1"/>
    <row r="833" s="429" customFormat="1"/>
    <row r="834" s="429" customFormat="1"/>
    <row r="835" s="429" customFormat="1"/>
    <row r="836" s="429" customFormat="1"/>
    <row r="837" s="429" customFormat="1"/>
    <row r="838" s="429" customFormat="1"/>
    <row r="839" s="429" customFormat="1"/>
    <row r="840" s="429" customFormat="1"/>
    <row r="841" s="429" customFormat="1"/>
    <row r="842" s="429" customFormat="1"/>
    <row r="843" s="429" customFormat="1"/>
    <row r="844" s="429" customFormat="1"/>
    <row r="845" s="429" customFormat="1"/>
    <row r="846" s="429" customFormat="1"/>
    <row r="847" s="429" customFormat="1"/>
    <row r="848" s="429" customFormat="1"/>
    <row r="849" s="429" customFormat="1"/>
    <row r="850" s="429" customFormat="1"/>
    <row r="851" s="429" customFormat="1"/>
    <row r="852" s="429" customFormat="1"/>
    <row r="853" s="429" customFormat="1"/>
    <row r="854" s="429" customFormat="1"/>
    <row r="855" s="429" customFormat="1"/>
    <row r="856" s="429" customFormat="1"/>
    <row r="857" s="429" customFormat="1"/>
    <row r="858" s="429" customFormat="1"/>
    <row r="859" s="429" customFormat="1"/>
    <row r="860" s="429" customFormat="1"/>
    <row r="861" s="429" customFormat="1"/>
    <row r="862" s="429" customFormat="1"/>
    <row r="863" s="429" customFormat="1"/>
    <row r="864" s="429" customFormat="1"/>
    <row r="865" s="429" customFormat="1"/>
    <row r="866" s="429" customFormat="1"/>
    <row r="867" s="429" customFormat="1"/>
    <row r="868" s="429" customFormat="1"/>
    <row r="869" s="429" customFormat="1"/>
    <row r="870" s="429" customFormat="1"/>
    <row r="871" s="429" customFormat="1"/>
    <row r="872" s="429" customFormat="1"/>
    <row r="873" s="429" customFormat="1"/>
    <row r="874" s="429" customFormat="1"/>
    <row r="875" s="429" customFormat="1"/>
    <row r="876" s="429" customFormat="1"/>
    <row r="877" s="429" customFormat="1"/>
    <row r="878" s="429" customFormat="1"/>
    <row r="879" s="429" customFormat="1"/>
    <row r="880" s="429" customFormat="1"/>
    <row r="881" s="429" customFormat="1"/>
    <row r="882" s="429" customFormat="1"/>
    <row r="883" s="429" customFormat="1"/>
    <row r="884" s="429" customFormat="1"/>
    <row r="885" s="429" customFormat="1"/>
    <row r="886" s="429" customFormat="1"/>
    <row r="887" s="429" customFormat="1"/>
    <row r="888" s="429" customFormat="1"/>
    <row r="889" s="429" customFormat="1"/>
    <row r="890" s="429" customFormat="1"/>
    <row r="891" s="429" customFormat="1"/>
    <row r="892" s="429" customFormat="1"/>
    <row r="893" s="429" customFormat="1"/>
    <row r="894" s="429" customFormat="1"/>
    <row r="895" s="429" customFormat="1"/>
    <row r="896" s="429" customFormat="1"/>
    <row r="897" s="429" customFormat="1"/>
    <row r="898" s="429" customFormat="1"/>
    <row r="899" s="429" customFormat="1"/>
    <row r="900" s="429" customFormat="1"/>
    <row r="901" s="429" customFormat="1"/>
    <row r="902" s="429" customFormat="1"/>
    <row r="903" s="429" customFormat="1"/>
    <row r="904" s="429" customFormat="1"/>
    <row r="905" s="429" customFormat="1"/>
    <row r="906" s="429" customFormat="1"/>
    <row r="907" s="429" customFormat="1"/>
    <row r="908" s="429" customFormat="1"/>
    <row r="909" s="429" customFormat="1"/>
    <row r="910" s="429" customFormat="1"/>
    <row r="911" s="429" customFormat="1"/>
    <row r="912" s="429" customFormat="1"/>
    <row r="913" s="429" customFormat="1"/>
    <row r="914" s="429" customFormat="1"/>
    <row r="915" s="429" customFormat="1"/>
    <row r="916" s="429" customFormat="1"/>
    <row r="917" s="429" customFormat="1"/>
    <row r="918" s="429" customFormat="1"/>
    <row r="919" s="429" customFormat="1"/>
    <row r="920" s="429" customFormat="1"/>
    <row r="921" s="429" customFormat="1"/>
    <row r="922" s="429" customFormat="1"/>
    <row r="923" s="429" customFormat="1"/>
    <row r="924" s="429" customFormat="1"/>
    <row r="925" s="429" customFormat="1"/>
    <row r="926" s="429" customFormat="1"/>
    <row r="927" s="429" customFormat="1"/>
    <row r="928" s="429" customFormat="1"/>
    <row r="929" s="429" customFormat="1"/>
    <row r="930" s="429" customFormat="1"/>
    <row r="931" s="429" customFormat="1"/>
    <row r="932" s="429" customFormat="1"/>
    <row r="933" s="429" customFormat="1"/>
    <row r="934" s="429" customFormat="1"/>
    <row r="935" s="429" customFormat="1"/>
    <row r="936" s="429" customFormat="1"/>
    <row r="937" s="429" customFormat="1"/>
    <row r="938" s="429" customFormat="1"/>
    <row r="939" s="429" customFormat="1"/>
    <row r="940" s="429" customFormat="1"/>
    <row r="941" s="429" customFormat="1"/>
    <row r="942" s="429" customFormat="1"/>
    <row r="943" s="429" customFormat="1"/>
    <row r="944" s="429" customFormat="1"/>
    <row r="945" s="429" customFormat="1"/>
    <row r="946" s="429" customFormat="1"/>
    <row r="947" s="429" customFormat="1"/>
    <row r="948" s="429" customFormat="1"/>
    <row r="949" s="429" customFormat="1"/>
    <row r="950" s="429" customFormat="1"/>
    <row r="951" s="429" customFormat="1"/>
    <row r="952" s="429" customFormat="1"/>
    <row r="953" s="429" customFormat="1"/>
    <row r="954" s="429" customFormat="1"/>
    <row r="955" s="429" customFormat="1"/>
    <row r="956" s="429" customFormat="1"/>
    <row r="957" s="429" customFormat="1"/>
    <row r="958" s="429" customFormat="1"/>
    <row r="959" s="429" customFormat="1"/>
    <row r="960" s="429" customFormat="1"/>
    <row r="961" s="429" customFormat="1"/>
    <row r="962" s="429" customFormat="1"/>
    <row r="963" s="429" customFormat="1"/>
    <row r="964" s="429" customFormat="1"/>
    <row r="965" s="429" customFormat="1"/>
    <row r="966" s="429" customFormat="1"/>
    <row r="967" s="429" customFormat="1"/>
    <row r="968" s="429" customFormat="1"/>
    <row r="969" s="429" customFormat="1"/>
    <row r="970" s="429" customFormat="1"/>
    <row r="971" s="429" customFormat="1"/>
    <row r="972" s="429" customFormat="1"/>
    <row r="973" s="429" customFormat="1"/>
    <row r="974" s="429" customFormat="1"/>
    <row r="975" s="429" customFormat="1"/>
    <row r="976" s="429" customFormat="1"/>
    <row r="977" s="429" customFormat="1"/>
    <row r="978" s="429" customFormat="1"/>
    <row r="979" s="429" customFormat="1"/>
    <row r="980" s="429" customFormat="1"/>
    <row r="981" s="429" customFormat="1"/>
    <row r="982" s="429" customFormat="1"/>
    <row r="983" s="429" customFormat="1"/>
    <row r="984" s="429" customFormat="1"/>
    <row r="985" s="429" customFormat="1"/>
    <row r="986" s="429" customFormat="1"/>
    <row r="987" s="429" customFormat="1"/>
    <row r="988" s="429" customFormat="1"/>
    <row r="989" s="429" customFormat="1"/>
    <row r="990" s="429" customFormat="1"/>
    <row r="991" s="429" customFormat="1"/>
    <row r="992" s="429" customFormat="1"/>
    <row r="993" s="429" customFormat="1"/>
    <row r="994" s="429" customFormat="1"/>
    <row r="995" s="429" customFormat="1"/>
    <row r="996" s="429" customFormat="1"/>
    <row r="997" s="429" customFormat="1"/>
    <row r="998" s="429" customFormat="1"/>
    <row r="999" s="429" customFormat="1"/>
    <row r="1000" s="429" customFormat="1"/>
    <row r="1001" s="429" customFormat="1"/>
    <row r="1002" s="429" customFormat="1"/>
    <row r="1003" s="429" customFormat="1"/>
    <row r="1004" s="429" customFormat="1"/>
    <row r="1005" s="429" customFormat="1"/>
    <row r="1006" s="429" customFormat="1"/>
    <row r="1007" s="429" customFormat="1"/>
    <row r="1008" s="429" customFormat="1"/>
    <row r="1009" s="429" customFormat="1"/>
    <row r="1010" s="429" customFormat="1"/>
    <row r="1011" s="429" customFormat="1"/>
    <row r="1012" s="429" customFormat="1"/>
    <row r="1013" s="429" customFormat="1"/>
    <row r="1014" s="429" customFormat="1"/>
    <row r="1015" s="429" customFormat="1"/>
    <row r="1016" s="429" customFormat="1"/>
    <row r="1017" s="429" customFormat="1"/>
    <row r="1018" s="429" customFormat="1"/>
    <row r="1019" s="429" customFormat="1"/>
    <row r="1020" s="429" customFormat="1"/>
    <row r="1021" s="429" customFormat="1"/>
    <row r="1022" s="429" customFormat="1"/>
    <row r="1023" s="429" customFormat="1"/>
    <row r="1024" s="429" customFormat="1"/>
    <row r="1025" s="429" customFormat="1"/>
    <row r="1026" s="429" customFormat="1"/>
    <row r="1027" s="429" customFormat="1"/>
    <row r="1028" s="429" customFormat="1"/>
    <row r="1029" s="429" customFormat="1"/>
    <row r="1030" s="429" customFormat="1"/>
    <row r="1031" s="429" customFormat="1"/>
    <row r="1032" s="429" customFormat="1"/>
    <row r="1033" s="429" customFormat="1"/>
    <row r="1034" s="429" customFormat="1"/>
    <row r="1035" s="429" customFormat="1"/>
    <row r="1036" s="429" customFormat="1"/>
    <row r="1037" s="429" customFormat="1"/>
    <row r="1038" s="429" customFormat="1"/>
    <row r="1039" s="429" customFormat="1"/>
    <row r="1040" s="429" customFormat="1"/>
    <row r="1041" s="429" customFormat="1"/>
    <row r="1042" s="429" customFormat="1"/>
    <row r="1043" s="429" customFormat="1"/>
    <row r="1044" s="429" customFormat="1"/>
    <row r="1045" s="429" customFormat="1"/>
    <row r="1046" s="429" customFormat="1"/>
    <row r="1047" s="429" customFormat="1"/>
    <row r="1048" s="429" customFormat="1"/>
    <row r="1049" s="429" customFormat="1"/>
    <row r="1050" s="429" customFormat="1"/>
    <row r="1051" s="429" customFormat="1"/>
    <row r="1052" s="429" customFormat="1"/>
    <row r="1053" s="429" customFormat="1"/>
    <row r="1054" s="429" customFormat="1"/>
    <row r="1055" s="429" customFormat="1"/>
    <row r="1056" s="429" customFormat="1"/>
    <row r="1057" s="429" customFormat="1"/>
    <row r="1058" s="429" customFormat="1"/>
    <row r="1059" s="429" customFormat="1"/>
    <row r="1060" s="429" customFormat="1"/>
    <row r="1061" s="429" customFormat="1"/>
    <row r="1062" s="429" customFormat="1"/>
    <row r="1063" s="429" customFormat="1"/>
    <row r="1064" s="429" customFormat="1"/>
    <row r="1065" s="429" customFormat="1"/>
    <row r="1066" s="429" customFormat="1"/>
    <row r="1067" s="429" customFormat="1"/>
    <row r="1068" s="429" customFormat="1"/>
    <row r="1069" s="429" customFormat="1"/>
    <row r="1070" s="429" customFormat="1"/>
    <row r="1071" s="429" customFormat="1"/>
    <row r="1072" s="429" customFormat="1"/>
    <row r="1073" s="429" customFormat="1"/>
    <row r="1074" s="429" customFormat="1"/>
    <row r="1075" s="429" customFormat="1"/>
    <row r="1076" s="429" customFormat="1"/>
    <row r="1077" s="429" customFormat="1"/>
    <row r="1078" s="429" customFormat="1"/>
    <row r="1079" s="429" customFormat="1"/>
    <row r="1080" s="429" customFormat="1"/>
    <row r="1081" s="429" customFormat="1"/>
    <row r="1082" s="429" customFormat="1"/>
    <row r="1083" s="429" customFormat="1"/>
    <row r="1084" s="429" customFormat="1"/>
    <row r="1085" s="429" customFormat="1"/>
    <row r="1086" s="429" customFormat="1"/>
    <row r="1087" s="429" customFormat="1"/>
    <row r="1088" s="429" customFormat="1"/>
    <row r="1089" s="429" customFormat="1"/>
    <row r="1090" s="429" customFormat="1"/>
    <row r="1091" s="429" customFormat="1"/>
    <row r="1092" s="429" customFormat="1"/>
    <row r="1093" s="429" customFormat="1"/>
    <row r="1094" s="429" customFormat="1"/>
    <row r="1095" s="429" customFormat="1"/>
    <row r="1096" s="429" customFormat="1"/>
    <row r="1097" s="429" customFormat="1"/>
    <row r="1098" s="429" customFormat="1"/>
    <row r="1099" s="429" customFormat="1"/>
    <row r="1100" s="429" customFormat="1"/>
    <row r="1101" s="429" customFormat="1"/>
    <row r="1102" s="429" customFormat="1"/>
    <row r="1103" s="429" customFormat="1"/>
    <row r="1104" s="429" customFormat="1"/>
    <row r="1105" s="429" customFormat="1"/>
    <row r="1106" s="429" customFormat="1"/>
    <row r="1107" s="429" customFormat="1"/>
    <row r="1108" s="429" customFormat="1"/>
    <row r="1109" s="429" customFormat="1"/>
    <row r="1110" s="429" customFormat="1"/>
    <row r="1111" s="429" customFormat="1"/>
    <row r="1112" s="429" customFormat="1"/>
    <row r="1113" s="429" customFormat="1"/>
    <row r="1114" s="429" customFormat="1"/>
    <row r="1115" s="429" customFormat="1"/>
    <row r="1116" s="429" customFormat="1"/>
    <row r="1117" s="429" customFormat="1"/>
    <row r="1118" s="429" customFormat="1"/>
    <row r="1119" s="429" customFormat="1"/>
    <row r="1120" s="429" customFormat="1"/>
    <row r="1121" s="429" customFormat="1"/>
    <row r="1122" s="429" customFormat="1"/>
    <row r="1123" s="429" customFormat="1"/>
    <row r="1124" s="429" customFormat="1"/>
    <row r="1125" s="429" customFormat="1"/>
    <row r="1126" s="429" customFormat="1"/>
    <row r="1127" s="429" customFormat="1"/>
    <row r="1128" s="429" customFormat="1"/>
    <row r="1129" s="429" customFormat="1"/>
    <row r="1130" s="429" customFormat="1"/>
    <row r="1131" s="429" customFormat="1"/>
    <row r="1132" s="429" customFormat="1"/>
    <row r="1133" s="429" customFormat="1"/>
    <row r="1134" s="429" customFormat="1"/>
    <row r="1135" s="429" customFormat="1"/>
    <row r="1136" s="429" customFormat="1"/>
    <row r="1137" s="429" customFormat="1"/>
    <row r="1138" s="429" customFormat="1"/>
    <row r="1139" s="429" customFormat="1"/>
    <row r="1140" s="429" customFormat="1"/>
    <row r="1141" s="429" customFormat="1"/>
    <row r="1142" s="429" customFormat="1"/>
    <row r="1143" s="429" customFormat="1"/>
    <row r="1144" s="429" customFormat="1"/>
    <row r="1145" s="429" customFormat="1"/>
    <row r="1146" s="429" customFormat="1"/>
    <row r="1147" s="429" customFormat="1"/>
    <row r="1148" s="429" customFormat="1"/>
    <row r="1149" s="429" customFormat="1"/>
    <row r="1150" s="429" customFormat="1"/>
    <row r="1151" s="429" customFormat="1"/>
    <row r="1152" s="429" customFormat="1"/>
    <row r="1153" s="429" customFormat="1"/>
    <row r="1154" s="429" customFormat="1"/>
    <row r="1155" s="429" customFormat="1"/>
    <row r="1156" s="429" customFormat="1"/>
    <row r="1157" s="429" customFormat="1"/>
    <row r="1158" s="429" customFormat="1"/>
    <row r="1159" s="429" customFormat="1"/>
    <row r="1160" s="429" customFormat="1"/>
    <row r="1161" s="429" customFormat="1"/>
    <row r="1162" s="429" customFormat="1"/>
    <row r="1163" s="429" customFormat="1"/>
    <row r="1164" s="429" customFormat="1"/>
    <row r="1165" s="429" customFormat="1"/>
    <row r="1166" s="429" customFormat="1"/>
    <row r="1167" s="429" customFormat="1"/>
    <row r="1168" s="429" customFormat="1"/>
    <row r="1169" s="429" customFormat="1"/>
    <row r="1170" s="429" customFormat="1"/>
    <row r="1171" s="429" customFormat="1"/>
    <row r="1172" s="429" customFormat="1"/>
    <row r="1173" s="429" customFormat="1"/>
    <row r="1174" s="429" customFormat="1"/>
    <row r="1175" s="429" customFormat="1"/>
    <row r="1176" s="429" customFormat="1"/>
    <row r="1177" s="429" customFormat="1"/>
    <row r="1178" s="429" customFormat="1"/>
    <row r="1179" s="429" customFormat="1"/>
    <row r="1180" s="429" customFormat="1"/>
    <row r="1181" s="429" customFormat="1"/>
    <row r="1182" s="429" customFormat="1"/>
    <row r="1183" s="429" customFormat="1"/>
    <row r="1184" s="429" customFormat="1"/>
    <row r="1185" s="429" customFormat="1"/>
    <row r="1186" s="429" customFormat="1"/>
    <row r="1187" s="429" customFormat="1"/>
    <row r="1188" s="429" customFormat="1"/>
    <row r="1189" s="429" customFormat="1"/>
    <row r="1190" s="429" customFormat="1"/>
    <row r="1191" s="429" customFormat="1"/>
    <row r="1192" s="429" customFormat="1"/>
    <row r="1193" s="429" customFormat="1"/>
    <row r="1194" s="429" customFormat="1"/>
    <row r="1195" s="429" customFormat="1"/>
    <row r="1196" s="429" customFormat="1"/>
    <row r="1197" s="429" customFormat="1"/>
    <row r="1198" s="429" customFormat="1"/>
    <row r="1199" s="429" customFormat="1"/>
    <row r="1200" s="429" customFormat="1"/>
    <row r="1201" s="429" customFormat="1"/>
    <row r="1202" s="429" customFormat="1"/>
    <row r="1203" s="429" customFormat="1"/>
    <row r="1204" s="429" customFormat="1"/>
    <row r="1205" s="429" customFormat="1"/>
    <row r="1206" s="429" customFormat="1"/>
    <row r="1207" s="429" customFormat="1"/>
    <row r="1208" s="429" customFormat="1"/>
    <row r="1209" s="429" customFormat="1"/>
    <row r="1210" s="429" customFormat="1"/>
    <row r="1211" s="429" customFormat="1"/>
    <row r="1212" s="429" customFormat="1"/>
    <row r="1213" s="429" customFormat="1"/>
    <row r="1214" s="429" customFormat="1"/>
    <row r="1215" s="429" customFormat="1"/>
    <row r="1216" s="429" customFormat="1"/>
    <row r="1217" s="429" customFormat="1"/>
    <row r="1218" s="429" customFormat="1"/>
    <row r="1219" s="429" customFormat="1"/>
    <row r="1220" s="429" customFormat="1"/>
    <row r="1221" s="429" customFormat="1"/>
    <row r="1222" s="429" customFormat="1"/>
    <row r="1223" s="429" customFormat="1"/>
    <row r="1224" s="429" customFormat="1"/>
    <row r="1225" s="429" customFormat="1"/>
    <row r="1226" s="429" customFormat="1"/>
    <row r="1227" s="429" customFormat="1"/>
    <row r="1228" s="429" customFormat="1"/>
    <row r="1229" s="429" customFormat="1"/>
    <row r="1230" s="429" customFormat="1"/>
    <row r="1231" s="429" customFormat="1"/>
    <row r="1232" s="429" customFormat="1"/>
    <row r="1233" s="429" customFormat="1"/>
    <row r="1234" s="429" customFormat="1"/>
    <row r="1235" s="429" customFormat="1"/>
    <row r="1236" s="429" customFormat="1"/>
    <row r="1237" s="429" customFormat="1"/>
    <row r="1238" s="429" customFormat="1"/>
    <row r="1239" s="429" customFormat="1"/>
    <row r="1240" s="429" customFormat="1"/>
    <row r="1241" s="429" customFormat="1"/>
    <row r="1242" s="429" customFormat="1"/>
    <row r="1243" s="429" customFormat="1"/>
    <row r="1244" s="429" customFormat="1"/>
    <row r="1245" s="429" customFormat="1"/>
    <row r="1246" s="429" customFormat="1"/>
    <row r="1247" s="429" customFormat="1"/>
    <row r="1248" s="429" customFormat="1"/>
    <row r="1249" s="429" customFormat="1"/>
    <row r="1250" s="429" customFormat="1"/>
    <row r="1251" s="429" customFormat="1"/>
    <row r="1252" s="429" customFormat="1"/>
    <row r="1253" s="429" customFormat="1"/>
    <row r="1254" s="429" customFormat="1"/>
    <row r="1255" s="429" customFormat="1"/>
    <row r="1256" s="429" customFormat="1"/>
    <row r="1257" s="429" customFormat="1"/>
    <row r="1258" s="429" customFormat="1"/>
    <row r="1259" s="429" customFormat="1"/>
    <row r="1260" s="429" customFormat="1"/>
    <row r="1261" s="429" customFormat="1"/>
    <row r="1262" s="429" customFormat="1"/>
    <row r="1263" s="429" customFormat="1"/>
    <row r="1264" s="429" customFormat="1"/>
    <row r="1265" s="429" customFormat="1"/>
    <row r="1266" s="429" customFormat="1"/>
    <row r="1267" s="429" customFormat="1"/>
    <row r="1268" s="429" customFormat="1"/>
    <row r="1269" s="429" customFormat="1"/>
    <row r="1270" s="429" customFormat="1"/>
    <row r="1271" s="429" customFormat="1"/>
    <row r="1272" s="429" customFormat="1"/>
    <row r="1273" s="429" customFormat="1"/>
    <row r="1274" s="429" customFormat="1"/>
    <row r="1275" s="429" customFormat="1"/>
    <row r="1276" s="429" customFormat="1"/>
    <row r="1277" s="429" customFormat="1"/>
    <row r="1278" s="429" customFormat="1"/>
    <row r="1279" s="429" customFormat="1"/>
    <row r="1280" s="429" customFormat="1"/>
    <row r="1281" s="429" customFormat="1"/>
    <row r="1282" s="429" customFormat="1"/>
    <row r="1283" s="429" customFormat="1"/>
    <row r="1284" s="429" customFormat="1"/>
    <row r="1285" s="429" customFormat="1"/>
    <row r="1286" s="429" customFormat="1"/>
    <row r="1287" s="429" customFormat="1"/>
    <row r="1288" s="429" customFormat="1"/>
    <row r="1289" s="429" customFormat="1"/>
    <row r="1290" s="429" customFormat="1"/>
    <row r="1291" s="429" customFormat="1"/>
    <row r="1292" s="429" customFormat="1"/>
    <row r="1293" s="429" customFormat="1"/>
    <row r="1294" s="429" customFormat="1"/>
    <row r="1295" s="429" customFormat="1"/>
    <row r="1296" s="429" customFormat="1"/>
    <row r="1297" s="429" customFormat="1"/>
    <row r="1298" s="429" customFormat="1"/>
    <row r="1299" s="429" customFormat="1"/>
    <row r="1300" s="429" customFormat="1"/>
    <row r="1301" s="429" customFormat="1"/>
    <row r="1302" s="429" customFormat="1"/>
    <row r="1303" s="429" customFormat="1"/>
    <row r="1304" s="429" customFormat="1"/>
    <row r="1305" s="429" customFormat="1"/>
    <row r="1306" s="429" customFormat="1"/>
    <row r="1307" s="429" customFormat="1"/>
    <row r="1308" s="429" customFormat="1"/>
    <row r="1309" s="429" customFormat="1"/>
    <row r="1310" s="429" customFormat="1"/>
    <row r="1311" s="429" customFormat="1"/>
    <row r="1312" s="429" customFormat="1"/>
    <row r="1313" s="429" customFormat="1"/>
    <row r="1314" s="429" customFormat="1"/>
    <row r="1315" s="429" customFormat="1"/>
    <row r="1316" s="429" customFormat="1"/>
    <row r="1317" s="429" customFormat="1"/>
    <row r="1318" s="429" customFormat="1"/>
    <row r="1319" s="429" customFormat="1"/>
    <row r="1320" s="429" customFormat="1"/>
    <row r="1321" s="429" customFormat="1"/>
    <row r="1322" s="429" customFormat="1"/>
    <row r="1323" s="429" customFormat="1"/>
    <row r="1324" s="429" customFormat="1"/>
    <row r="1325" s="429" customFormat="1"/>
    <row r="1326" s="429" customFormat="1"/>
    <row r="1327" s="429" customFormat="1"/>
    <row r="1328" s="429" customFormat="1"/>
    <row r="1329" s="429" customFormat="1"/>
    <row r="1330" s="429" customFormat="1"/>
    <row r="1331" s="429" customFormat="1"/>
    <row r="1332" s="429" customFormat="1"/>
    <row r="1333" s="429" customFormat="1"/>
    <row r="1334" s="429" customFormat="1"/>
    <row r="1335" s="429" customFormat="1"/>
    <row r="1336" s="429" customFormat="1"/>
    <row r="1337" s="429" customFormat="1"/>
    <row r="1338" s="429" customFormat="1"/>
    <row r="1339" s="429" customFormat="1"/>
    <row r="1340" s="429" customFormat="1"/>
    <row r="1341" s="429" customFormat="1"/>
    <row r="1342" s="429" customFormat="1"/>
    <row r="1343" s="429" customFormat="1"/>
    <row r="1344" s="429" customFormat="1"/>
    <row r="1345" s="429" customFormat="1"/>
    <row r="1346" s="429" customFormat="1"/>
    <row r="1347" s="429" customFormat="1"/>
    <row r="1348" s="429" customFormat="1"/>
    <row r="1349" s="429" customFormat="1"/>
    <row r="1350" s="429" customFormat="1"/>
    <row r="1351" s="429" customFormat="1"/>
    <row r="1352" s="429" customFormat="1"/>
    <row r="1353" s="429" customFormat="1"/>
    <row r="1354" s="429" customFormat="1"/>
    <row r="1355" s="429" customFormat="1"/>
    <row r="1356" s="429" customFormat="1"/>
    <row r="1357" s="429" customFormat="1"/>
    <row r="1358" s="429" customFormat="1"/>
    <row r="1359" s="429" customFormat="1"/>
    <row r="1360" s="429" customFormat="1"/>
    <row r="1361" s="429" customFormat="1"/>
    <row r="1362" s="429" customFormat="1"/>
    <row r="1363" s="429" customFormat="1"/>
    <row r="1364" s="429" customFormat="1"/>
    <row r="1365" s="429" customFormat="1"/>
    <row r="1366" s="429" customFormat="1"/>
    <row r="1367" s="429" customFormat="1"/>
    <row r="1368" s="429" customFormat="1"/>
    <row r="1369" s="429" customFormat="1"/>
    <row r="1370" s="429" customFormat="1"/>
    <row r="1371" s="429" customFormat="1"/>
    <row r="1372" s="429" customFormat="1"/>
    <row r="1373" s="429" customFormat="1"/>
    <row r="1374" s="429" customFormat="1"/>
    <row r="1375" s="429" customFormat="1"/>
    <row r="1376" s="429" customFormat="1"/>
    <row r="1377" s="429" customFormat="1"/>
    <row r="1378" s="429" customFormat="1"/>
    <row r="1379" s="429" customFormat="1"/>
    <row r="1380" s="429" customFormat="1"/>
    <row r="1381" s="429" customFormat="1"/>
    <row r="1382" s="429" customFormat="1"/>
    <row r="1383" s="429" customFormat="1"/>
    <row r="1384" s="429" customFormat="1"/>
    <row r="1385" s="429" customFormat="1"/>
    <row r="1386" s="429" customFormat="1"/>
    <row r="1387" s="429" customFormat="1"/>
    <row r="1388" s="429" customFormat="1"/>
    <row r="1389" s="429" customFormat="1"/>
    <row r="1390" s="429" customFormat="1"/>
    <row r="1391" s="429" customFormat="1"/>
    <row r="1392" s="429" customFormat="1"/>
    <row r="1393" s="429" customFormat="1"/>
    <row r="1394" s="429" customFormat="1"/>
    <row r="1395" s="429" customFormat="1"/>
    <row r="1396" s="429" customFormat="1"/>
    <row r="1397" s="429" customFormat="1"/>
    <row r="1398" s="429" customFormat="1"/>
    <row r="1399" s="429" customFormat="1"/>
    <row r="1400" s="429" customFormat="1"/>
    <row r="1401" s="429" customFormat="1"/>
    <row r="1402" s="429" customFormat="1"/>
    <row r="1403" s="429" customFormat="1"/>
    <row r="1404" s="429" customFormat="1"/>
    <row r="1405" s="429" customFormat="1"/>
    <row r="1406" s="429" customFormat="1"/>
    <row r="1407" s="429" customFormat="1"/>
    <row r="1408" s="429" customFormat="1"/>
    <row r="1409" s="429" customFormat="1"/>
    <row r="1410" s="429" customFormat="1"/>
    <row r="1411" s="429" customFormat="1"/>
    <row r="1412" s="429" customFormat="1"/>
    <row r="1413" s="429" customFormat="1"/>
    <row r="1414" s="429" customFormat="1"/>
    <row r="1415" s="429" customFormat="1"/>
    <row r="1416" s="429" customFormat="1"/>
    <row r="1417" s="429" customFormat="1"/>
    <row r="1418" s="429" customFormat="1"/>
    <row r="1419" s="429" customFormat="1"/>
    <row r="1420" s="429" customFormat="1"/>
    <row r="1421" s="429" customFormat="1"/>
    <row r="1422" s="429" customFormat="1"/>
    <row r="1423" s="429" customFormat="1"/>
    <row r="1424" s="429" customFormat="1"/>
    <row r="1425" s="429" customFormat="1"/>
    <row r="1426" s="429" customFormat="1"/>
    <row r="1427" s="429" customFormat="1"/>
    <row r="1428" s="429" customFormat="1"/>
    <row r="1429" s="429" customFormat="1"/>
    <row r="1430" s="429" customFormat="1"/>
    <row r="1431" s="429" customFormat="1"/>
    <row r="1432" s="429" customFormat="1"/>
    <row r="1433" s="429" customFormat="1"/>
    <row r="1434" s="429" customFormat="1"/>
    <row r="1435" s="429" customFormat="1"/>
    <row r="1436" s="429" customFormat="1"/>
    <row r="1437" s="429" customFormat="1"/>
    <row r="1438" s="429" customFormat="1"/>
    <row r="1439" s="429" customFormat="1"/>
    <row r="1440" s="429" customFormat="1"/>
    <row r="1441" s="429" customFormat="1"/>
    <row r="1442" s="429" customFormat="1"/>
    <row r="1443" s="429" customFormat="1"/>
    <row r="1444" s="429" customFormat="1"/>
    <row r="1445" s="429" customFormat="1"/>
    <row r="1446" s="429" customFormat="1"/>
    <row r="1447" s="429" customFormat="1"/>
    <row r="1448" s="429" customFormat="1"/>
    <row r="1449" s="429" customFormat="1"/>
    <row r="1450" s="429" customFormat="1"/>
    <row r="1451" s="429" customFormat="1"/>
    <row r="1452" s="429" customFormat="1"/>
    <row r="1453" s="429" customFormat="1"/>
    <row r="1454" s="429" customFormat="1"/>
    <row r="1455" s="429" customFormat="1"/>
    <row r="1456" s="429" customFormat="1"/>
    <row r="1457" s="429" customFormat="1"/>
    <row r="1458" s="429" customFormat="1"/>
    <row r="1459" s="429" customFormat="1"/>
    <row r="1460" s="429" customFormat="1"/>
    <row r="1461" s="429" customFormat="1"/>
    <row r="1462" s="429" customFormat="1"/>
    <row r="1463" s="429" customFormat="1"/>
    <row r="1464" s="429" customFormat="1"/>
    <row r="1465" s="429" customFormat="1"/>
    <row r="1466" s="429" customFormat="1"/>
    <row r="1467" s="429" customFormat="1"/>
    <row r="1468" s="429" customFormat="1"/>
    <row r="1469" s="429" customFormat="1"/>
    <row r="1470" s="429" customFormat="1"/>
    <row r="1471" s="429" customFormat="1"/>
    <row r="1472" s="429" customFormat="1"/>
    <row r="1473" s="429" customFormat="1"/>
    <row r="1474" s="429" customFormat="1"/>
    <row r="1475" s="429" customFormat="1"/>
    <row r="1476" s="429" customFormat="1"/>
    <row r="1477" s="429" customFormat="1"/>
    <row r="1478" s="429" customFormat="1"/>
    <row r="1479" s="429" customFormat="1"/>
    <row r="1480" s="429" customFormat="1"/>
    <row r="1481" s="429" customFormat="1"/>
    <row r="1482" s="429" customFormat="1"/>
    <row r="1483" s="429" customFormat="1"/>
    <row r="1484" s="429" customFormat="1"/>
    <row r="1485" s="429" customFormat="1"/>
    <row r="1486" s="429" customFormat="1"/>
    <row r="1487" s="429" customFormat="1"/>
    <row r="1488" s="429" customFormat="1"/>
    <row r="1489" s="429" customFormat="1"/>
    <row r="1490" s="429" customFormat="1"/>
    <row r="1491" s="429" customFormat="1"/>
    <row r="1492" s="429" customFormat="1"/>
    <row r="1493" s="429" customFormat="1"/>
    <row r="1494" s="429" customFormat="1"/>
    <row r="1495" s="429" customFormat="1"/>
    <row r="1496" s="429" customFormat="1"/>
    <row r="1497" s="429" customFormat="1"/>
    <row r="1498" s="429" customFormat="1"/>
    <row r="1499" s="429" customFormat="1"/>
    <row r="1500" s="429" customFormat="1"/>
    <row r="1501" s="429" customFormat="1"/>
    <row r="1502" s="429" customFormat="1"/>
    <row r="1503" s="429" customFormat="1"/>
    <row r="1504" s="429" customFormat="1"/>
    <row r="1505" s="429" customFormat="1"/>
    <row r="1506" s="429" customFormat="1"/>
    <row r="1507" s="429" customFormat="1"/>
    <row r="1508" s="429" customFormat="1"/>
    <row r="1509" s="429" customFormat="1"/>
    <row r="1510" s="429" customFormat="1"/>
    <row r="1511" s="429" customFormat="1"/>
    <row r="1512" s="429" customFormat="1"/>
    <row r="1513" s="429" customFormat="1"/>
    <row r="1514" s="429" customFormat="1"/>
    <row r="1515" s="429" customFormat="1"/>
    <row r="1516" s="429" customFormat="1"/>
    <row r="1517" s="429" customFormat="1"/>
    <row r="1518" s="429" customFormat="1"/>
    <row r="1519" s="429" customFormat="1"/>
    <row r="1520" s="429" customFormat="1"/>
    <row r="1521" s="429" customFormat="1"/>
    <row r="1522" s="429" customFormat="1"/>
    <row r="1523" s="429" customFormat="1"/>
    <row r="1524" s="429" customFormat="1"/>
    <row r="1525" s="429" customFormat="1"/>
    <row r="1526" s="429" customFormat="1"/>
    <row r="1527" s="429" customFormat="1"/>
    <row r="1528" s="429" customFormat="1"/>
    <row r="1529" s="429" customFormat="1"/>
    <row r="1530" s="429" customFormat="1"/>
    <row r="1531" s="429" customFormat="1"/>
    <row r="1532" s="429" customFormat="1"/>
    <row r="1533" s="429" customFormat="1"/>
    <row r="1534" s="429" customFormat="1"/>
    <row r="1535" s="429" customFormat="1"/>
    <row r="1536" s="429" customFormat="1"/>
    <row r="1537" s="429" customFormat="1"/>
    <row r="1538" s="429" customFormat="1"/>
    <row r="1539" s="429" customFormat="1"/>
    <row r="1540" s="429" customFormat="1"/>
    <row r="1541" s="429" customFormat="1"/>
    <row r="1542" s="429" customFormat="1"/>
    <row r="1543" s="429" customFormat="1"/>
    <row r="1544" s="429" customFormat="1"/>
    <row r="1545" s="429" customFormat="1"/>
    <row r="1546" s="429" customFormat="1"/>
    <row r="1547" s="429" customFormat="1"/>
    <row r="1548" s="429" customFormat="1"/>
    <row r="1549" s="429" customFormat="1"/>
    <row r="1550" s="429" customFormat="1"/>
    <row r="1551" s="429" customFormat="1"/>
    <row r="1552" s="429" customFormat="1"/>
    <row r="1553" s="429" customFormat="1"/>
    <row r="1554" s="429" customFormat="1"/>
    <row r="1555" s="429" customFormat="1"/>
    <row r="1556" s="429" customFormat="1"/>
    <row r="1557" s="429" customFormat="1"/>
    <row r="1558" s="429" customFormat="1"/>
    <row r="1559" s="429" customFormat="1"/>
    <row r="1560" s="429" customFormat="1"/>
    <row r="1561" s="429" customFormat="1"/>
    <row r="1562" s="429" customFormat="1"/>
    <row r="1563" s="429" customFormat="1"/>
    <row r="1564" s="429" customFormat="1"/>
    <row r="1565" s="429" customFormat="1"/>
    <row r="1566" s="429" customFormat="1"/>
    <row r="1567" s="429" customFormat="1"/>
    <row r="1568" s="429" customFormat="1"/>
    <row r="1569" s="429" customFormat="1"/>
    <row r="1570" s="429" customFormat="1"/>
    <row r="1571" s="429" customFormat="1"/>
    <row r="1572" s="429" customFormat="1"/>
    <row r="1573" s="429" customFormat="1"/>
    <row r="1574" s="429" customFormat="1"/>
    <row r="1575" s="429" customFormat="1"/>
    <row r="1576" s="429" customFormat="1"/>
    <row r="1577" s="429" customFormat="1"/>
    <row r="1578" s="429" customFormat="1"/>
    <row r="1579" s="429" customFormat="1"/>
    <row r="1580" s="429" customFormat="1"/>
    <row r="1581" s="429" customFormat="1"/>
    <row r="1582" s="429" customFormat="1"/>
    <row r="1583" s="429" customFormat="1"/>
    <row r="1584" s="429" customFormat="1"/>
    <row r="1585" s="429" customFormat="1"/>
    <row r="1586" s="429" customFormat="1"/>
    <row r="1587" s="429" customFormat="1"/>
    <row r="1588" s="429" customFormat="1"/>
    <row r="1589" s="429" customFormat="1"/>
    <row r="1590" s="429" customFormat="1"/>
    <row r="1591" s="429" customFormat="1"/>
    <row r="1592" s="429" customFormat="1"/>
    <row r="1593" s="429" customFormat="1"/>
    <row r="1594" s="429" customFormat="1"/>
    <row r="1595" s="429" customFormat="1"/>
    <row r="1596" s="429" customFormat="1"/>
    <row r="1597" s="429" customFormat="1"/>
    <row r="1598" s="429" customFormat="1"/>
    <row r="1599" s="429" customFormat="1"/>
    <row r="1600" s="429" customFormat="1"/>
    <row r="1601" s="429" customFormat="1"/>
    <row r="1602" s="429" customFormat="1"/>
    <row r="1603" s="429" customFormat="1"/>
    <row r="1604" s="429" customFormat="1"/>
    <row r="1605" s="429" customFormat="1"/>
    <row r="1606" s="429" customFormat="1"/>
    <row r="1607" s="429" customFormat="1"/>
    <row r="1608" s="429" customFormat="1"/>
    <row r="1609" s="429" customFormat="1"/>
    <row r="1610" s="429" customFormat="1"/>
    <row r="1611" s="429" customFormat="1"/>
    <row r="1612" s="429" customFormat="1"/>
    <row r="1613" s="429" customFormat="1"/>
    <row r="1614" s="429" customFormat="1"/>
    <row r="1615" s="429" customFormat="1"/>
    <row r="1616" s="429" customFormat="1"/>
    <row r="1617" s="429" customFormat="1"/>
    <row r="1618" s="429" customFormat="1"/>
    <row r="1619" s="429" customFormat="1"/>
    <row r="1620" s="429" customFormat="1"/>
    <row r="1621" s="429" customFormat="1"/>
    <row r="1622" s="429" customFormat="1"/>
    <row r="1623" s="429" customFormat="1"/>
    <row r="1624" s="429" customFormat="1"/>
    <row r="1625" s="429" customFormat="1"/>
    <row r="1626" s="429" customFormat="1"/>
    <row r="1627" s="429" customFormat="1"/>
    <row r="1628" s="429" customFormat="1"/>
    <row r="1629" s="429" customFormat="1"/>
    <row r="1630" s="429" customFormat="1"/>
    <row r="1631" s="429" customFormat="1"/>
    <row r="1632" s="429" customFormat="1"/>
    <row r="1633" s="429" customFormat="1"/>
    <row r="1634" s="429" customFormat="1"/>
    <row r="1635" s="429" customFormat="1"/>
    <row r="1636" s="429" customFormat="1"/>
    <row r="1637" s="429" customFormat="1"/>
    <row r="1638" s="429" customFormat="1"/>
    <row r="1639" s="429" customFormat="1"/>
    <row r="1640" s="429" customFormat="1"/>
    <row r="1641" s="429" customFormat="1"/>
    <row r="1642" s="429" customFormat="1"/>
    <row r="1643" s="429" customFormat="1"/>
    <row r="1644" s="429" customFormat="1"/>
    <row r="1645" s="429" customFormat="1"/>
    <row r="1646" s="429" customFormat="1"/>
    <row r="1647" s="429" customFormat="1"/>
    <row r="1648" s="429" customFormat="1"/>
    <row r="1649" s="429" customFormat="1"/>
    <row r="1650" s="429" customFormat="1"/>
    <row r="1651" s="429" customFormat="1"/>
    <row r="1652" s="429" customFormat="1"/>
    <row r="1653" s="429" customFormat="1"/>
    <row r="1654" s="429" customFormat="1"/>
    <row r="1655" s="429" customFormat="1"/>
    <row r="1656" s="429" customFormat="1"/>
    <row r="1657" s="429" customFormat="1"/>
    <row r="1658" s="429" customFormat="1"/>
    <row r="1659" s="429" customFormat="1"/>
    <row r="1660" s="429" customFormat="1"/>
    <row r="1661" s="429" customFormat="1"/>
    <row r="1662" s="429" customFormat="1"/>
    <row r="1663" s="429" customFormat="1"/>
    <row r="1664" s="429" customFormat="1"/>
    <row r="1665" s="429" customFormat="1"/>
    <row r="1666" s="429" customFormat="1"/>
    <row r="1667" s="429" customFormat="1"/>
    <row r="1668" s="429" customFormat="1"/>
    <row r="1669" s="429" customFormat="1"/>
    <row r="1670" s="429" customFormat="1"/>
    <row r="1671" s="429" customFormat="1"/>
    <row r="1672" s="429" customFormat="1"/>
    <row r="1673" s="429" customFormat="1"/>
    <row r="1674" s="429" customFormat="1"/>
    <row r="1675" s="429" customFormat="1"/>
    <row r="1676" s="429" customFormat="1"/>
    <row r="1677" s="429" customFormat="1"/>
    <row r="1678" s="429" customFormat="1"/>
    <row r="1679" s="429" customFormat="1"/>
    <row r="1680" s="429" customFormat="1"/>
    <row r="1681" s="429" customFormat="1"/>
    <row r="1682" s="429" customFormat="1"/>
    <row r="1683" s="429" customFormat="1"/>
    <row r="1684" s="429" customFormat="1"/>
    <row r="1685" s="429" customFormat="1"/>
    <row r="1686" s="429" customFormat="1"/>
    <row r="1687" s="429" customFormat="1"/>
    <row r="1688" s="429" customFormat="1"/>
    <row r="1689" s="429" customFormat="1"/>
    <row r="1690" s="429" customFormat="1"/>
    <row r="1691" s="429" customFormat="1"/>
    <row r="1692" s="429" customFormat="1"/>
    <row r="1693" s="429" customFormat="1"/>
    <row r="1694" s="429" customFormat="1"/>
    <row r="1695" s="429" customFormat="1"/>
    <row r="1696" s="429" customFormat="1"/>
    <row r="1697" s="429" customFormat="1"/>
    <row r="1698" s="429" customFormat="1"/>
    <row r="1699" s="429" customFormat="1"/>
    <row r="1700" s="429" customFormat="1"/>
    <row r="1701" s="429" customFormat="1"/>
    <row r="1702" s="429" customFormat="1"/>
    <row r="1703" s="429" customFormat="1"/>
    <row r="1704" s="429" customFormat="1"/>
    <row r="1705" s="429" customFormat="1"/>
    <row r="1706" s="429" customFormat="1"/>
    <row r="1707" s="429" customFormat="1"/>
    <row r="1708" s="429" customFormat="1"/>
    <row r="1709" s="429" customFormat="1"/>
    <row r="1710" s="429" customFormat="1"/>
    <row r="1711" s="429" customFormat="1"/>
    <row r="1712" s="429" customFormat="1"/>
    <row r="1713" s="429" customFormat="1"/>
    <row r="1714" s="429" customFormat="1"/>
    <row r="1715" s="429" customFormat="1"/>
    <row r="1716" s="429" customFormat="1"/>
    <row r="1717" s="429" customFormat="1"/>
    <row r="1718" s="429" customFormat="1"/>
    <row r="1719" s="429" customFormat="1"/>
    <row r="1720" s="429" customFormat="1"/>
    <row r="1721" s="429" customFormat="1"/>
    <row r="1722" s="429" customFormat="1"/>
    <row r="1723" s="429" customFormat="1"/>
    <row r="1724" s="429" customFormat="1"/>
    <row r="1725" s="429" customFormat="1"/>
    <row r="1726" s="429" customFormat="1"/>
    <row r="1727" s="429" customFormat="1"/>
    <row r="1728" s="429" customFormat="1"/>
    <row r="1729" s="429" customFormat="1"/>
    <row r="1730" s="429" customFormat="1"/>
    <row r="1731" s="429" customFormat="1"/>
    <row r="1732" s="429" customFormat="1"/>
    <row r="1733" s="429" customFormat="1"/>
    <row r="1734" s="429" customFormat="1"/>
    <row r="1735" s="429" customFormat="1"/>
    <row r="1736" s="429" customFormat="1"/>
    <row r="1737" s="429" customFormat="1"/>
    <row r="1738" s="429" customFormat="1"/>
    <row r="1739" s="429" customFormat="1"/>
    <row r="1740" s="429" customFormat="1"/>
    <row r="1741" s="429" customFormat="1"/>
    <row r="1742" s="429" customFormat="1"/>
    <row r="1743" s="429" customFormat="1"/>
    <row r="1744" s="429" customFormat="1"/>
    <row r="1745" s="429" customFormat="1"/>
    <row r="1746" s="429" customFormat="1"/>
    <row r="1747" s="429" customFormat="1"/>
    <row r="1748" s="429" customFormat="1"/>
    <row r="1749" s="429" customFormat="1"/>
    <row r="1750" s="429" customFormat="1"/>
    <row r="1751" s="429" customFormat="1"/>
    <row r="1752" s="429" customFormat="1"/>
    <row r="1753" s="429" customFormat="1"/>
    <row r="1754" s="429" customFormat="1"/>
    <row r="1755" s="429" customFormat="1"/>
    <row r="1756" s="429" customFormat="1"/>
    <row r="1757" s="429" customFormat="1"/>
    <row r="1758" s="429" customFormat="1"/>
    <row r="1759" s="429" customFormat="1"/>
    <row r="1760" s="429" customFormat="1"/>
    <row r="1761" s="429" customFormat="1"/>
    <row r="1762" s="429" customFormat="1"/>
    <row r="1763" s="429" customFormat="1"/>
    <row r="1764" s="429" customFormat="1"/>
    <row r="1765" s="429" customFormat="1"/>
    <row r="1766" s="429" customFormat="1"/>
    <row r="1767" s="429" customFormat="1"/>
    <row r="1768" s="429" customFormat="1"/>
    <row r="1769" s="429" customFormat="1"/>
    <row r="1770" s="429" customFormat="1"/>
    <row r="1771" s="429" customFormat="1"/>
    <row r="1772" s="429" customFormat="1"/>
    <row r="1773" s="429" customFormat="1"/>
    <row r="1774" s="429" customFormat="1"/>
    <row r="1775" s="429" customFormat="1"/>
    <row r="1776" s="429" customFormat="1"/>
    <row r="1777" s="429" customFormat="1"/>
    <row r="1778" s="429" customFormat="1"/>
    <row r="1779" s="429" customFormat="1"/>
    <row r="1780" s="429" customFormat="1"/>
    <row r="1781" s="429" customFormat="1"/>
    <row r="1782" s="429" customFormat="1"/>
    <row r="1783" s="429" customFormat="1"/>
    <row r="1784" s="429" customFormat="1"/>
    <row r="1785" s="429" customFormat="1"/>
    <row r="1786" s="429" customFormat="1"/>
    <row r="1787" s="429" customFormat="1"/>
    <row r="1788" s="429" customFormat="1"/>
    <row r="1789" s="429" customFormat="1"/>
    <row r="1790" s="429" customFormat="1"/>
    <row r="1791" s="429" customFormat="1"/>
    <row r="1792" s="429" customFormat="1"/>
    <row r="1793" s="429" customFormat="1"/>
    <row r="1794" s="429" customFormat="1"/>
    <row r="1795" s="429" customFormat="1"/>
    <row r="1796" s="429" customFormat="1"/>
    <row r="1797" s="429" customFormat="1"/>
    <row r="1798" s="429" customFormat="1"/>
    <row r="1799" s="429" customFormat="1"/>
    <row r="1800" s="429" customFormat="1"/>
    <row r="1801" s="429" customFormat="1"/>
    <row r="1802" s="429" customFormat="1"/>
    <row r="1803" s="429" customFormat="1"/>
    <row r="1804" s="429" customFormat="1"/>
    <row r="1805" s="429" customFormat="1"/>
    <row r="1806" s="429" customFormat="1"/>
    <row r="1807" s="429" customFormat="1"/>
    <row r="1808" s="429" customFormat="1"/>
    <row r="1809" s="429" customFormat="1"/>
    <row r="1810" s="429" customFormat="1"/>
    <row r="1811" s="429" customFormat="1"/>
    <row r="1812" s="429" customFormat="1"/>
    <row r="1813" s="429" customFormat="1"/>
    <row r="1814" s="429" customFormat="1"/>
    <row r="1815" s="429" customFormat="1"/>
    <row r="1816" s="429" customFormat="1"/>
    <row r="1817" s="429" customFormat="1"/>
    <row r="1818" s="429" customFormat="1"/>
    <row r="1819" s="429" customFormat="1"/>
    <row r="1820" s="429" customFormat="1"/>
    <row r="1821" s="429" customFormat="1"/>
    <row r="1822" s="429" customFormat="1"/>
    <row r="1823" s="429" customFormat="1"/>
    <row r="1824" s="429" customFormat="1"/>
    <row r="1825" s="429" customFormat="1"/>
    <row r="1826" s="429" customFormat="1"/>
    <row r="1827" s="429" customFormat="1"/>
    <row r="1828" s="429" customFormat="1"/>
    <row r="1829" s="429" customFormat="1"/>
    <row r="1830" s="429" customFormat="1"/>
    <row r="1831" s="429" customFormat="1"/>
    <row r="1832" s="429" customFormat="1"/>
    <row r="1833" s="429" customFormat="1"/>
    <row r="1834" s="429" customFormat="1"/>
    <row r="1835" s="429" customFormat="1"/>
    <row r="1836" s="429" customFormat="1"/>
    <row r="1837" s="429" customFormat="1"/>
    <row r="1838" s="429" customFormat="1"/>
    <row r="1839" s="429" customFormat="1"/>
    <row r="1840" s="429" customFormat="1"/>
    <row r="1841" s="429" customFormat="1"/>
    <row r="1842" s="429" customFormat="1"/>
    <row r="1843" s="429" customFormat="1"/>
    <row r="1844" s="429" customFormat="1"/>
    <row r="1845" s="429" customFormat="1"/>
    <row r="1846" s="429" customFormat="1"/>
    <row r="1847" s="429" customFormat="1"/>
    <row r="1848" s="429" customFormat="1"/>
    <row r="1849" s="429" customFormat="1"/>
    <row r="1850" s="429" customFormat="1"/>
    <row r="1851" s="429" customFormat="1"/>
    <row r="1852" s="429" customFormat="1"/>
    <row r="1853" s="429" customFormat="1"/>
    <row r="1854" s="429" customFormat="1"/>
    <row r="1855" s="429" customFormat="1"/>
    <row r="1856" s="429" customFormat="1"/>
    <row r="1857" s="429" customFormat="1"/>
    <row r="1858" s="429" customFormat="1"/>
    <row r="1859" s="429" customFormat="1"/>
    <row r="1860" s="429" customFormat="1"/>
    <row r="1861" s="429" customFormat="1"/>
    <row r="1862" s="429" customFormat="1"/>
    <row r="1863" s="429" customFormat="1"/>
    <row r="1864" s="429" customFormat="1"/>
    <row r="1865" s="429" customFormat="1"/>
    <row r="1866" s="429" customFormat="1"/>
    <row r="1867" s="429" customFormat="1"/>
    <row r="1868" s="429" customFormat="1"/>
    <row r="1869" s="429" customFormat="1"/>
    <row r="1870" s="429" customFormat="1"/>
    <row r="1871" s="429" customFormat="1"/>
    <row r="1872" s="429" customFormat="1"/>
    <row r="1873" s="429" customFormat="1"/>
    <row r="1874" s="429" customFormat="1"/>
    <row r="1875" s="429" customFormat="1"/>
    <row r="1876" s="429" customFormat="1"/>
    <row r="1877" s="429" customFormat="1"/>
    <row r="1878" s="429" customFormat="1"/>
    <row r="1879" s="429" customFormat="1"/>
    <row r="1880" s="429" customFormat="1"/>
    <row r="1881" s="429" customFormat="1"/>
    <row r="1882" s="429" customFormat="1"/>
    <row r="1883" s="429" customFormat="1"/>
    <row r="1884" s="429" customFormat="1"/>
    <row r="1885" s="429" customFormat="1"/>
    <row r="1886" s="429" customFormat="1"/>
    <row r="1887" s="429" customFormat="1"/>
    <row r="1888" s="429" customFormat="1"/>
    <row r="1889" s="429" customFormat="1"/>
    <row r="1890" s="429" customFormat="1"/>
    <row r="1891" s="429" customFormat="1"/>
    <row r="1892" s="429" customFormat="1"/>
    <row r="1893" s="429" customFormat="1"/>
    <row r="1894" s="429" customFormat="1"/>
    <row r="1895" s="429" customFormat="1"/>
    <row r="1896" s="429" customFormat="1"/>
    <row r="1897" s="429" customFormat="1"/>
    <row r="1898" s="429" customFormat="1"/>
    <row r="1899" s="429" customFormat="1"/>
    <row r="1900" s="429" customFormat="1"/>
    <row r="1901" s="429" customFormat="1"/>
    <row r="1902" s="429" customFormat="1"/>
    <row r="1903" s="429" customFormat="1"/>
    <row r="1904" s="429" customFormat="1"/>
    <row r="1905" s="429" customFormat="1"/>
    <row r="1906" s="429" customFormat="1"/>
    <row r="1907" s="429" customFormat="1"/>
    <row r="1908" s="429" customFormat="1"/>
    <row r="1909" s="429" customFormat="1"/>
    <row r="1910" s="429" customFormat="1"/>
    <row r="1911" s="429" customFormat="1"/>
    <row r="1912" s="429" customFormat="1"/>
    <row r="1913" s="429" customFormat="1"/>
    <row r="1914" s="429" customFormat="1"/>
    <row r="1915" s="429" customFormat="1"/>
    <row r="1916" s="429" customFormat="1"/>
    <row r="1917" s="429" customFormat="1"/>
    <row r="1918" s="429" customFormat="1"/>
    <row r="1919" s="429" customFormat="1"/>
    <row r="1920" s="429" customFormat="1"/>
    <row r="1921" s="429" customFormat="1"/>
    <row r="1922" s="429" customFormat="1"/>
    <row r="1923" s="429" customFormat="1"/>
    <row r="1924" s="429" customFormat="1"/>
    <row r="1925" s="429" customFormat="1"/>
    <row r="1926" s="429" customFormat="1"/>
    <row r="1927" s="429" customFormat="1"/>
    <row r="1928" s="429" customFormat="1"/>
    <row r="1929" s="429" customFormat="1"/>
    <row r="1930" s="429" customFormat="1"/>
    <row r="1931" s="429" customFormat="1"/>
    <row r="1932" s="429" customFormat="1"/>
    <row r="1933" s="429" customFormat="1"/>
    <row r="1934" s="429" customFormat="1"/>
    <row r="1935" s="429" customFormat="1"/>
    <row r="1936" s="429" customFormat="1"/>
    <row r="1937" s="429" customFormat="1"/>
    <row r="1938" s="429" customFormat="1"/>
    <row r="1939" s="429" customFormat="1"/>
    <row r="1940" s="429" customFormat="1"/>
    <row r="1941" s="429" customFormat="1"/>
    <row r="1942" s="429" customFormat="1"/>
    <row r="1943" s="429" customFormat="1"/>
    <row r="1944" s="429" customFormat="1"/>
    <row r="1945" s="429" customFormat="1"/>
    <row r="1946" s="429" customFormat="1"/>
    <row r="1947" s="429" customFormat="1"/>
    <row r="1948" s="429" customFormat="1"/>
    <row r="1949" s="429" customFormat="1"/>
    <row r="1950" s="429" customFormat="1"/>
    <row r="1951" s="429" customFormat="1"/>
    <row r="1952" s="429" customFormat="1"/>
    <row r="1953" s="429" customFormat="1"/>
    <row r="1954" s="429" customFormat="1"/>
    <row r="1955" s="429" customFormat="1"/>
    <row r="1956" s="429" customFormat="1"/>
    <row r="1957" s="429" customFormat="1"/>
    <row r="1958" s="429" customFormat="1"/>
    <row r="1959" s="429" customFormat="1"/>
    <row r="1960" s="429" customFormat="1"/>
    <row r="1961" s="429" customFormat="1"/>
    <row r="1962" s="429" customFormat="1"/>
    <row r="1963" s="429" customFormat="1"/>
    <row r="1964" s="429" customFormat="1"/>
    <row r="1965" s="429" customFormat="1"/>
    <row r="1966" s="429" customFormat="1"/>
    <row r="1967" s="429" customFormat="1"/>
    <row r="1968" s="429" customFormat="1"/>
    <row r="1969" s="429" customFormat="1"/>
    <row r="1970" s="429" customFormat="1"/>
    <row r="1971" s="429" customFormat="1"/>
    <row r="1972" s="429" customFormat="1"/>
    <row r="1973" s="429" customFormat="1"/>
    <row r="1974" s="429" customFormat="1"/>
    <row r="1975" s="429" customFormat="1"/>
    <row r="1976" s="429" customFormat="1"/>
    <row r="1977" s="429" customFormat="1"/>
    <row r="1978" s="429" customFormat="1"/>
    <row r="1979" s="429" customFormat="1"/>
    <row r="1980" s="429" customFormat="1"/>
    <row r="1981" s="429" customFormat="1"/>
    <row r="1982" s="429" customFormat="1"/>
    <row r="1983" s="429" customFormat="1"/>
    <row r="1984" s="429" customFormat="1"/>
    <row r="1985" s="429" customFormat="1"/>
    <row r="1986" s="429" customFormat="1"/>
    <row r="1987" s="429" customFormat="1"/>
    <row r="1988" s="429" customFormat="1"/>
    <row r="1989" s="429" customFormat="1"/>
    <row r="1990" s="429" customFormat="1"/>
    <row r="1991" s="429" customFormat="1"/>
    <row r="1992" s="429" customFormat="1"/>
    <row r="1993" s="429" customFormat="1"/>
    <row r="1994" s="429" customFormat="1"/>
    <row r="1995" s="429" customFormat="1"/>
    <row r="1996" s="429" customFormat="1"/>
    <row r="1997" s="429" customFormat="1"/>
    <row r="1998" s="429" customFormat="1"/>
    <row r="1999" s="429" customFormat="1"/>
    <row r="2000" s="429" customFormat="1"/>
    <row r="2001" s="429" customFormat="1"/>
    <row r="2002" s="429" customFormat="1"/>
    <row r="2003" s="429" customFormat="1"/>
    <row r="2004" s="429" customFormat="1"/>
    <row r="2005" s="429" customFormat="1"/>
    <row r="2006" s="429" customFormat="1"/>
    <row r="2007" s="429" customFormat="1"/>
    <row r="2008" s="429" customFormat="1"/>
    <row r="2009" s="429" customFormat="1"/>
    <row r="2010" s="429" customFormat="1"/>
    <row r="2011" s="429" customFormat="1"/>
    <row r="2012" s="429" customFormat="1"/>
    <row r="2013" s="429" customFormat="1"/>
    <row r="2014" s="429" customFormat="1"/>
    <row r="2015" s="429" customFormat="1"/>
    <row r="2016" s="429" customFormat="1"/>
    <row r="2017" s="429" customFormat="1"/>
    <row r="2018" s="429" customFormat="1"/>
    <row r="2019" s="429" customFormat="1"/>
    <row r="2020" s="429" customFormat="1"/>
    <row r="2021" s="429" customFormat="1"/>
    <row r="2022" s="429" customFormat="1"/>
    <row r="2023" s="429" customFormat="1"/>
    <row r="2024" s="429" customFormat="1"/>
    <row r="2025" s="429" customFormat="1"/>
    <row r="2026" s="429" customFormat="1"/>
    <row r="2027" s="429" customFormat="1"/>
    <row r="2028" s="429" customFormat="1"/>
    <row r="2029" s="429" customFormat="1"/>
    <row r="2030" s="429" customFormat="1"/>
    <row r="2031" s="429" customFormat="1"/>
    <row r="2032" s="429" customFormat="1"/>
    <row r="2033" s="429" customFormat="1"/>
    <row r="2034" s="429" customFormat="1"/>
    <row r="2035" s="429" customFormat="1"/>
    <row r="2036" s="429" customFormat="1"/>
    <row r="2037" s="429" customFormat="1"/>
    <row r="2038" s="429" customFormat="1"/>
    <row r="2039" s="429" customFormat="1"/>
    <row r="2040" s="429" customFormat="1"/>
    <row r="2041" s="429" customFormat="1"/>
    <row r="2042" s="429" customFormat="1"/>
    <row r="2043" s="429" customFormat="1"/>
    <row r="2044" s="429" customFormat="1"/>
    <row r="2045" s="429" customFormat="1"/>
    <row r="2046" s="429" customFormat="1"/>
    <row r="2047" s="429" customFormat="1"/>
    <row r="2048" s="429" customFormat="1"/>
    <row r="2049" s="429" customFormat="1"/>
    <row r="2050" s="429" customFormat="1"/>
    <row r="2051" s="429" customFormat="1"/>
    <row r="2052" s="429" customFormat="1"/>
    <row r="2053" s="429" customFormat="1"/>
    <row r="2054" s="429" customFormat="1"/>
    <row r="2055" s="429" customFormat="1"/>
    <row r="2056" s="429" customFormat="1"/>
    <row r="2057" s="429" customFormat="1"/>
    <row r="2058" s="429" customFormat="1"/>
    <row r="2059" s="429" customFormat="1"/>
    <row r="2060" s="429" customFormat="1"/>
    <row r="2061" s="429" customFormat="1"/>
    <row r="2062" s="429" customFormat="1"/>
    <row r="2063" s="429" customFormat="1"/>
    <row r="2064" s="429" customFormat="1"/>
    <row r="2065" s="429" customFormat="1"/>
    <row r="2066" s="429" customFormat="1"/>
    <row r="2067" s="429" customFormat="1"/>
    <row r="2068" s="429" customFormat="1"/>
    <row r="2069" s="429" customFormat="1"/>
    <row r="2070" s="429" customFormat="1"/>
    <row r="2071" s="429" customFormat="1"/>
    <row r="2072" s="429" customFormat="1"/>
    <row r="2073" s="429" customFormat="1"/>
    <row r="2074" s="429" customFormat="1"/>
    <row r="2075" s="429" customFormat="1"/>
    <row r="2076" s="429" customFormat="1"/>
    <row r="2077" s="429" customFormat="1"/>
    <row r="2078" s="429" customFormat="1"/>
    <row r="2079" s="429" customFormat="1"/>
    <row r="2080" s="429" customFormat="1"/>
    <row r="2081" s="429" customFormat="1"/>
    <row r="2082" s="429" customFormat="1"/>
    <row r="2083" s="429" customFormat="1"/>
    <row r="2084" s="429" customFormat="1"/>
    <row r="2085" s="429" customFormat="1"/>
    <row r="2086" s="429" customFormat="1"/>
    <row r="2087" s="429" customFormat="1"/>
    <row r="2088" s="429" customFormat="1"/>
    <row r="2089" s="429" customFormat="1"/>
    <row r="2090" s="429" customFormat="1"/>
    <row r="2091" s="429" customFormat="1"/>
    <row r="2092" s="429" customFormat="1"/>
    <row r="2093" s="429" customFormat="1"/>
    <row r="2094" s="429" customFormat="1"/>
    <row r="2095" s="429" customFormat="1"/>
    <row r="2096" s="429" customFormat="1"/>
    <row r="2097" s="429" customFormat="1"/>
    <row r="2098" s="429" customFormat="1"/>
    <row r="2099" s="429" customFormat="1"/>
    <row r="2100" s="429" customFormat="1"/>
    <row r="2101" s="429" customFormat="1"/>
    <row r="2102" s="429" customFormat="1"/>
    <row r="2103" s="429" customFormat="1"/>
    <row r="2104" s="429" customFormat="1"/>
    <row r="2105" s="429" customFormat="1"/>
    <row r="2106" s="429" customFormat="1"/>
    <row r="2107" s="429" customFormat="1"/>
    <row r="2108" s="429" customFormat="1"/>
    <row r="2109" s="429" customFormat="1"/>
    <row r="2110" s="429" customFormat="1"/>
    <row r="2111" s="429" customFormat="1"/>
    <row r="2112" s="429" customFormat="1"/>
    <row r="2113" s="429" customFormat="1"/>
    <row r="2114" s="429" customFormat="1"/>
    <row r="2115" s="429" customFormat="1"/>
    <row r="2116" s="429" customFormat="1"/>
    <row r="2117" s="429" customFormat="1"/>
    <row r="2118" s="429" customFormat="1"/>
    <row r="2119" s="429" customFormat="1"/>
    <row r="2120" s="429" customFormat="1"/>
    <row r="2121" s="429" customFormat="1"/>
    <row r="2122" s="429" customFormat="1"/>
    <row r="2123" s="429" customFormat="1"/>
    <row r="2124" s="429" customFormat="1"/>
    <row r="2125" s="429" customFormat="1"/>
    <row r="2126" s="429" customFormat="1"/>
    <row r="2127" s="429" customFormat="1"/>
    <row r="2128" s="429" customFormat="1"/>
    <row r="2129" s="429" customFormat="1"/>
    <row r="2130" s="429" customFormat="1"/>
    <row r="2131" s="429" customFormat="1"/>
    <row r="2132" s="429" customFormat="1"/>
    <row r="2133" s="429" customFormat="1"/>
    <row r="2134" s="429" customFormat="1"/>
    <row r="2135" s="429" customFormat="1"/>
    <row r="2136" s="429" customFormat="1"/>
    <row r="2137" s="429" customFormat="1"/>
    <row r="2138" s="429" customFormat="1"/>
    <row r="2139" s="429" customFormat="1"/>
    <row r="2140" s="429" customFormat="1"/>
    <row r="2141" s="429" customFormat="1"/>
    <row r="2142" s="429" customFormat="1"/>
    <row r="2143" s="429" customFormat="1"/>
    <row r="2144" s="429" customFormat="1"/>
    <row r="2145" s="429" customFormat="1"/>
    <row r="2146" s="429" customFormat="1"/>
    <row r="2147" s="429" customFormat="1"/>
    <row r="2148" s="429" customFormat="1"/>
    <row r="2149" s="429" customFormat="1"/>
    <row r="2150" s="429" customFormat="1"/>
    <row r="2151" s="429" customFormat="1"/>
    <row r="2152" s="429" customFormat="1"/>
    <row r="2153" s="429" customFormat="1"/>
    <row r="2154" s="429" customFormat="1"/>
    <row r="2155" s="429" customFormat="1"/>
    <row r="2156" s="429" customFormat="1"/>
    <row r="2157" s="429" customFormat="1"/>
    <row r="2158" s="429" customFormat="1"/>
    <row r="2159" s="429" customFormat="1"/>
    <row r="2160" s="429" customFormat="1"/>
    <row r="2161" s="429" customFormat="1"/>
    <row r="2162" s="429" customFormat="1"/>
    <row r="2163" s="429" customFormat="1"/>
    <row r="2164" s="429" customFormat="1"/>
    <row r="2165" s="429" customFormat="1"/>
    <row r="2166" s="429" customFormat="1"/>
    <row r="2167" s="429" customFormat="1"/>
    <row r="2168" s="429" customFormat="1"/>
    <row r="2169" s="429" customFormat="1"/>
    <row r="2170" s="429" customFormat="1"/>
    <row r="2171" s="429" customFormat="1"/>
    <row r="2172" s="429" customFormat="1"/>
    <row r="2173" s="429" customFormat="1"/>
    <row r="2174" s="429" customFormat="1"/>
    <row r="2175" s="429" customFormat="1"/>
    <row r="2176" s="429" customFormat="1"/>
    <row r="2177" s="429" customFormat="1"/>
    <row r="2178" s="429" customFormat="1"/>
    <row r="2179" s="429" customFormat="1"/>
    <row r="2180" s="429" customFormat="1"/>
    <row r="2181" s="429" customFormat="1"/>
    <row r="2182" s="429" customFormat="1"/>
    <row r="2183" s="429" customFormat="1"/>
    <row r="2184" s="429" customFormat="1"/>
    <row r="2185" s="429" customFormat="1"/>
    <row r="2186" s="429" customFormat="1"/>
    <row r="2187" s="429" customFormat="1"/>
    <row r="2188" s="429" customFormat="1"/>
    <row r="2189" s="429" customFormat="1"/>
    <row r="2190" s="429" customFormat="1"/>
    <row r="2191" s="429" customFormat="1"/>
    <row r="2192" s="429" customFormat="1"/>
    <row r="2193" s="429" customFormat="1"/>
    <row r="2194" s="429" customFormat="1"/>
    <row r="2195" s="429" customFormat="1"/>
    <row r="2196" s="429" customFormat="1"/>
    <row r="2197" s="429" customFormat="1"/>
    <row r="2198" s="429" customFormat="1"/>
    <row r="2199" s="429" customFormat="1"/>
    <row r="2200" s="429" customFormat="1"/>
    <row r="2201" s="429" customFormat="1"/>
    <row r="2202" s="429" customFormat="1"/>
    <row r="2203" s="429" customFormat="1"/>
    <row r="2204" s="429" customFormat="1"/>
    <row r="2205" s="429" customFormat="1"/>
    <row r="2206" s="429" customFormat="1"/>
    <row r="2207" s="429" customFormat="1"/>
    <row r="2208" s="429" customFormat="1"/>
    <row r="2209" s="429" customFormat="1"/>
    <row r="2210" s="429" customFormat="1"/>
    <row r="2211" s="429" customFormat="1"/>
    <row r="2212" s="429" customFormat="1"/>
    <row r="2213" s="429" customFormat="1"/>
    <row r="2214" s="429" customFormat="1"/>
    <row r="2215" s="429" customFormat="1"/>
    <row r="2216" s="429" customFormat="1"/>
    <row r="2217" s="429" customFormat="1"/>
    <row r="2218" s="429" customFormat="1"/>
    <row r="2219" s="429" customFormat="1"/>
    <row r="2220" s="429" customFormat="1"/>
    <row r="2221" s="429" customFormat="1"/>
    <row r="2222" s="429" customFormat="1"/>
    <row r="2223" s="429" customFormat="1"/>
    <row r="2224" s="429" customFormat="1"/>
    <row r="2225" s="429" customFormat="1"/>
    <row r="2226" s="429" customFormat="1"/>
    <row r="2227" s="429" customFormat="1"/>
    <row r="2228" s="429" customFormat="1"/>
    <row r="2229" s="429" customFormat="1"/>
    <row r="2230" s="429" customFormat="1"/>
    <row r="2231" s="429" customFormat="1"/>
    <row r="2232" s="429" customFormat="1"/>
    <row r="2233" s="429" customFormat="1"/>
    <row r="2234" s="429" customFormat="1"/>
    <row r="2235" s="429" customFormat="1"/>
    <row r="2236" s="429" customFormat="1"/>
    <row r="2237" s="429" customFormat="1"/>
    <row r="2238" s="429" customFormat="1"/>
    <row r="2239" s="429" customFormat="1"/>
    <row r="2240" s="429" customFormat="1"/>
    <row r="2241" s="429" customFormat="1"/>
    <row r="2242" s="429" customFormat="1"/>
    <row r="2243" s="429" customFormat="1"/>
    <row r="2244" s="429" customFormat="1"/>
    <row r="2245" s="429" customFormat="1"/>
    <row r="2246" s="429" customFormat="1"/>
    <row r="2247" s="429" customFormat="1"/>
    <row r="2248" s="429" customFormat="1"/>
    <row r="2249" s="429" customFormat="1"/>
    <row r="2250" s="429" customFormat="1"/>
    <row r="2251" s="429" customFormat="1"/>
    <row r="2252" s="429" customFormat="1"/>
    <row r="2253" s="429" customFormat="1"/>
    <row r="2254" s="429" customFormat="1"/>
    <row r="2255" s="429" customFormat="1"/>
    <row r="2256" s="429" customFormat="1"/>
    <row r="2257" s="429" customFormat="1"/>
    <row r="2258" s="429" customFormat="1"/>
    <row r="2259" s="429" customFormat="1"/>
    <row r="2260" s="429" customFormat="1"/>
    <row r="2261" s="429" customFormat="1"/>
    <row r="2262" s="429" customFormat="1"/>
    <row r="2263" s="429" customFormat="1"/>
    <row r="2264" s="429" customFormat="1"/>
    <row r="2265" s="429" customFormat="1"/>
    <row r="2266" s="429" customFormat="1"/>
    <row r="2267" s="429" customFormat="1"/>
    <row r="2268" s="429" customFormat="1"/>
    <row r="2269" s="429" customFormat="1"/>
    <row r="2270" s="429" customFormat="1"/>
    <row r="2271" s="429" customFormat="1"/>
    <row r="2272" s="429" customFormat="1"/>
    <row r="2273" s="429" customFormat="1"/>
    <row r="2274" s="429" customFormat="1"/>
    <row r="2275" s="429" customFormat="1"/>
    <row r="2276" s="429" customFormat="1"/>
    <row r="2277" s="429" customFormat="1"/>
    <row r="2278" s="429" customFormat="1"/>
    <row r="2279" s="429" customFormat="1"/>
    <row r="2280" s="429" customFormat="1"/>
    <row r="2281" s="429" customFormat="1"/>
    <row r="2282" s="429" customFormat="1"/>
    <row r="2283" s="429" customFormat="1"/>
    <row r="2284" s="429" customFormat="1"/>
    <row r="2285" s="429" customFormat="1"/>
    <row r="2286" s="429" customFormat="1"/>
    <row r="2287" s="429" customFormat="1"/>
    <row r="2288" s="429" customFormat="1"/>
    <row r="2289" s="429" customFormat="1"/>
    <row r="2290" s="429" customFormat="1"/>
    <row r="2291" s="429" customFormat="1"/>
    <row r="2292" s="429" customFormat="1"/>
    <row r="2293" s="429" customFormat="1"/>
    <row r="2294" s="429" customFormat="1"/>
    <row r="2295" s="429" customFormat="1"/>
    <row r="2296" s="429" customFormat="1"/>
    <row r="2297" s="429" customFormat="1"/>
    <row r="2298" s="429" customFormat="1"/>
    <row r="2299" s="429" customFormat="1"/>
    <row r="2300" s="429" customFormat="1"/>
    <row r="2301" s="429" customFormat="1"/>
    <row r="2302" s="429" customFormat="1"/>
    <row r="2303" s="429" customFormat="1"/>
    <row r="2304" s="429" customFormat="1"/>
    <row r="2305" s="429" customFormat="1"/>
    <row r="2306" s="429" customFormat="1"/>
    <row r="2307" s="429" customFormat="1"/>
    <row r="2308" s="429" customFormat="1"/>
    <row r="2309" s="429" customFormat="1"/>
    <row r="2310" s="429" customFormat="1"/>
    <row r="2311" s="429" customFormat="1"/>
    <row r="2312" s="429" customFormat="1"/>
    <row r="2313" s="429" customFormat="1"/>
    <row r="2314" s="429" customFormat="1"/>
    <row r="2315" s="429" customFormat="1"/>
    <row r="2316" s="429" customFormat="1"/>
    <row r="2317" s="429" customFormat="1"/>
    <row r="2318" s="429" customFormat="1"/>
    <row r="2319" s="429" customFormat="1"/>
    <row r="2320" s="429" customFormat="1"/>
    <row r="2321" s="429" customFormat="1"/>
    <row r="2322" s="429" customFormat="1"/>
    <row r="2323" s="429" customFormat="1"/>
    <row r="2324" s="429" customFormat="1"/>
    <row r="2325" s="429" customFormat="1"/>
    <row r="2326" s="429" customFormat="1"/>
    <row r="2327" s="429" customFormat="1"/>
    <row r="2328" s="429" customFormat="1"/>
    <row r="2329" s="429" customFormat="1"/>
    <row r="2330" s="429" customFormat="1"/>
    <row r="2331" s="429" customFormat="1"/>
    <row r="2332" s="429" customFormat="1"/>
    <row r="2333" s="429" customFormat="1"/>
    <row r="2334" s="429" customFormat="1"/>
    <row r="2335" s="429" customFormat="1"/>
    <row r="2336" s="429" customFormat="1"/>
    <row r="2337" s="429" customFormat="1"/>
    <row r="2338" s="429" customFormat="1"/>
    <row r="2339" s="429" customFormat="1"/>
    <row r="2340" s="429" customFormat="1"/>
    <row r="2341" s="429" customFormat="1"/>
    <row r="2342" s="429" customFormat="1"/>
    <row r="2343" s="429" customFormat="1"/>
    <row r="2344" s="429" customFormat="1"/>
    <row r="2345" s="429" customFormat="1"/>
    <row r="2346" s="429" customFormat="1"/>
    <row r="2347" s="429" customFormat="1"/>
    <row r="2348" s="429" customFormat="1"/>
    <row r="2349" s="429" customFormat="1"/>
    <row r="2350" s="429" customFormat="1"/>
    <row r="2351" s="429" customFormat="1"/>
    <row r="2352" s="429" customFormat="1"/>
    <row r="2353" s="429" customFormat="1"/>
    <row r="2354" s="429" customFormat="1"/>
    <row r="2355" s="429" customFormat="1"/>
    <row r="2356" s="429" customFormat="1"/>
    <row r="2357" s="429" customFormat="1"/>
    <row r="2358" s="429" customFormat="1"/>
    <row r="2359" s="429" customFormat="1"/>
    <row r="2360" s="429" customFormat="1"/>
    <row r="2361" s="429" customFormat="1"/>
    <row r="2362" s="429" customFormat="1"/>
    <row r="2363" s="429" customFormat="1"/>
    <row r="2364" s="429" customFormat="1"/>
    <row r="2365" s="429" customFormat="1"/>
    <row r="2366" s="429" customFormat="1"/>
    <row r="2367" s="429" customFormat="1"/>
    <row r="2368" s="429" customFormat="1"/>
    <row r="2369" s="429" customFormat="1"/>
    <row r="2370" s="429" customFormat="1"/>
    <row r="2371" s="429" customFormat="1"/>
    <row r="2372" s="429" customFormat="1"/>
    <row r="2373" s="429" customFormat="1"/>
    <row r="2374" s="429" customFormat="1"/>
    <row r="2375" s="429" customFormat="1"/>
    <row r="2376" s="429" customFormat="1"/>
    <row r="2377" s="429" customFormat="1"/>
    <row r="2378" s="429" customFormat="1"/>
    <row r="2379" s="429" customFormat="1"/>
    <row r="2380" s="429" customFormat="1"/>
    <row r="2381" s="429" customFormat="1"/>
    <row r="2382" s="429" customFormat="1"/>
    <row r="2383" s="429" customFormat="1"/>
    <row r="2384" s="429" customFormat="1"/>
    <row r="2385" s="429" customFormat="1"/>
    <row r="2386" s="429" customFormat="1"/>
    <row r="2387" s="429" customFormat="1"/>
    <row r="2388" s="429" customFormat="1"/>
    <row r="2389" s="429" customFormat="1"/>
    <row r="2390" s="429" customFormat="1"/>
    <row r="2391" s="429" customFormat="1"/>
    <row r="2392" s="429" customFormat="1"/>
    <row r="2393" s="429" customFormat="1"/>
    <row r="2394" s="429" customFormat="1"/>
    <row r="2395" s="429" customFormat="1"/>
    <row r="2396" s="429" customFormat="1"/>
    <row r="2397" s="429" customFormat="1"/>
    <row r="2398" s="429" customFormat="1"/>
    <row r="2399" s="429" customFormat="1"/>
    <row r="2400" s="429" customFormat="1"/>
    <row r="2401" s="429" customFormat="1"/>
    <row r="2402" s="429" customFormat="1"/>
    <row r="2403" s="429" customFormat="1"/>
    <row r="2404" s="429" customFormat="1"/>
    <row r="2405" s="429" customFormat="1"/>
    <row r="2406" s="429" customFormat="1"/>
    <row r="2407" s="429" customFormat="1"/>
    <row r="2408" s="429" customFormat="1"/>
    <row r="2409" s="429" customFormat="1"/>
    <row r="2410" s="429" customFormat="1"/>
    <row r="2411" s="429" customFormat="1"/>
    <row r="2412" s="429" customFormat="1"/>
    <row r="2413" s="429" customFormat="1"/>
    <row r="2414" s="429" customFormat="1"/>
    <row r="2415" s="429" customFormat="1"/>
    <row r="2416" s="429" customFormat="1"/>
    <row r="2417" s="429" customFormat="1"/>
    <row r="2418" s="429" customFormat="1"/>
    <row r="2419" s="429" customFormat="1"/>
    <row r="2420" s="429" customFormat="1"/>
    <row r="2421" s="429" customFormat="1"/>
    <row r="2422" s="429" customFormat="1"/>
    <row r="2423" s="429" customFormat="1"/>
    <row r="2424" s="429" customFormat="1"/>
    <row r="2425" s="429" customFormat="1"/>
    <row r="2426" s="429" customFormat="1"/>
    <row r="2427" s="429" customFormat="1"/>
    <row r="2428" s="429" customFormat="1"/>
    <row r="2429" s="429" customFormat="1"/>
    <row r="2430" s="429" customFormat="1"/>
    <row r="2431" s="429" customFormat="1"/>
    <row r="2432" s="429" customFormat="1"/>
    <row r="2433" s="429" customFormat="1"/>
    <row r="2434" s="429" customFormat="1"/>
    <row r="2435" s="429" customFormat="1"/>
    <row r="2436" s="429" customFormat="1"/>
    <row r="2437" s="429" customFormat="1"/>
    <row r="2438" s="429" customFormat="1"/>
    <row r="2439" s="429" customFormat="1"/>
    <row r="2440" s="429" customFormat="1"/>
    <row r="2441" s="429" customFormat="1"/>
    <row r="2442" s="429" customFormat="1"/>
    <row r="2443" s="429" customFormat="1"/>
    <row r="2444" s="429" customFormat="1"/>
    <row r="2445" s="429" customFormat="1"/>
    <row r="2446" s="429" customFormat="1"/>
    <row r="2447" s="429" customFormat="1"/>
    <row r="2448" s="429" customFormat="1"/>
    <row r="2449" s="429" customFormat="1"/>
    <row r="2450" s="429" customFormat="1"/>
    <row r="2451" s="429" customFormat="1"/>
    <row r="2452" s="429" customFormat="1"/>
    <row r="2453" s="429" customFormat="1"/>
    <row r="2454" s="429" customFormat="1"/>
    <row r="2455" s="429" customFormat="1"/>
    <row r="2456" s="429" customFormat="1"/>
    <row r="2457" s="429" customFormat="1"/>
    <row r="2458" s="429" customFormat="1"/>
    <row r="2459" s="429" customFormat="1"/>
    <row r="2460" s="429" customFormat="1"/>
    <row r="2461" s="429" customFormat="1"/>
    <row r="2462" s="429" customFormat="1"/>
    <row r="2463" s="429" customFormat="1"/>
    <row r="2464" s="429" customFormat="1"/>
    <row r="2465" s="429" customFormat="1"/>
    <row r="2466" s="429" customFormat="1"/>
    <row r="2467" s="429" customFormat="1"/>
    <row r="2468" s="429" customFormat="1"/>
    <row r="2469" s="429" customFormat="1"/>
    <row r="2470" s="429" customFormat="1"/>
    <row r="2471" s="429" customFormat="1"/>
    <row r="2472" s="429" customFormat="1"/>
    <row r="2473" s="429" customFormat="1"/>
    <row r="2474" s="429" customFormat="1"/>
    <row r="2475" s="429" customFormat="1"/>
    <row r="2476" s="429" customFormat="1"/>
    <row r="2477" s="429" customFormat="1"/>
    <row r="2478" s="429" customFormat="1"/>
    <row r="2479" s="429" customFormat="1"/>
    <row r="2480" s="429" customFormat="1"/>
    <row r="2481" s="429" customFormat="1"/>
    <row r="2482" s="429" customFormat="1"/>
    <row r="2483" s="429" customFormat="1"/>
    <row r="2484" s="429" customFormat="1"/>
    <row r="2485" s="429" customFormat="1"/>
    <row r="2486" s="429" customFormat="1"/>
    <row r="2487" s="429" customFormat="1"/>
    <row r="2488" s="429" customFormat="1"/>
    <row r="2489" s="429" customFormat="1"/>
    <row r="2490" s="429" customFormat="1"/>
    <row r="2491" s="429" customFormat="1"/>
    <row r="2492" s="429" customFormat="1"/>
    <row r="2493" s="429" customFormat="1"/>
    <row r="2494" s="429" customFormat="1"/>
    <row r="2495" s="429" customFormat="1"/>
    <row r="2496" s="429" customFormat="1"/>
    <row r="2497" s="429" customFormat="1"/>
    <row r="2498" s="429" customFormat="1"/>
    <row r="2499" s="429" customFormat="1"/>
    <row r="2500" s="429" customFormat="1"/>
    <row r="2501" s="429" customFormat="1"/>
    <row r="2502" s="429" customFormat="1"/>
    <row r="2503" s="429" customFormat="1"/>
    <row r="2504" s="429" customFormat="1"/>
    <row r="2505" s="429" customFormat="1"/>
    <row r="2506" s="429" customFormat="1"/>
    <row r="2507" s="429" customFormat="1"/>
    <row r="2508" s="429" customFormat="1"/>
    <row r="2509" s="429" customFormat="1"/>
    <row r="2510" s="429" customFormat="1"/>
    <row r="2511" s="429" customFormat="1"/>
    <row r="2512" s="429" customFormat="1"/>
    <row r="2513" s="429" customFormat="1"/>
    <row r="2514" s="429" customFormat="1"/>
    <row r="2515" s="429" customFormat="1"/>
    <row r="2516" s="429" customFormat="1"/>
    <row r="2517" s="429" customFormat="1"/>
    <row r="2518" s="429" customFormat="1"/>
    <row r="2519" s="429" customFormat="1"/>
    <row r="2520" s="429" customFormat="1"/>
    <row r="2521" s="429" customFormat="1"/>
    <row r="2522" s="429" customFormat="1"/>
    <row r="2523" s="429" customFormat="1"/>
    <row r="2524" s="429" customFormat="1"/>
    <row r="2525" s="429" customFormat="1"/>
    <row r="2526" s="429" customFormat="1"/>
    <row r="2527" s="429" customFormat="1"/>
    <row r="2528" s="429" customFormat="1"/>
    <row r="2529" s="429" customFormat="1"/>
    <row r="2530" s="429" customFormat="1"/>
    <row r="2531" s="429" customFormat="1"/>
    <row r="2532" s="429" customFormat="1"/>
    <row r="2533" s="429" customFormat="1"/>
    <row r="2534" s="429" customFormat="1"/>
    <row r="2535" s="429" customFormat="1"/>
    <row r="2536" s="429" customFormat="1"/>
    <row r="2537" s="429" customFormat="1"/>
    <row r="2538" s="429" customFormat="1"/>
    <row r="2539" s="429" customFormat="1"/>
    <row r="2540" s="429" customFormat="1"/>
    <row r="2541" s="429" customFormat="1"/>
    <row r="2542" s="429" customFormat="1"/>
    <row r="2543" s="429" customFormat="1"/>
    <row r="2544" s="429" customFormat="1"/>
    <row r="2545" s="429" customFormat="1"/>
    <row r="2546" s="429" customFormat="1"/>
    <row r="2547" s="429" customFormat="1"/>
    <row r="2548" s="429" customFormat="1"/>
    <row r="2549" s="429" customFormat="1"/>
    <row r="2550" s="429" customFormat="1"/>
    <row r="2551" s="429" customFormat="1"/>
    <row r="2552" s="429" customFormat="1"/>
    <row r="2553" s="429" customFormat="1"/>
    <row r="2554" s="429" customFormat="1"/>
    <row r="2555" s="429" customFormat="1"/>
    <row r="2556" s="429" customFormat="1"/>
    <row r="2557" s="429" customFormat="1"/>
    <row r="2558" s="429" customFormat="1"/>
    <row r="2559" s="429" customFormat="1"/>
    <row r="2560" s="429" customFormat="1"/>
    <row r="2561" s="429" customFormat="1"/>
    <row r="2562" s="429" customFormat="1"/>
    <row r="2563" s="429" customFormat="1"/>
    <row r="2564" s="429" customFormat="1"/>
    <row r="2565" s="429" customFormat="1"/>
    <row r="2566" s="429" customFormat="1"/>
    <row r="2567" s="429" customFormat="1"/>
    <row r="2568" s="429" customFormat="1"/>
    <row r="2569" s="429" customFormat="1"/>
    <row r="2570" s="429" customFormat="1"/>
    <row r="2571" s="429" customFormat="1"/>
    <row r="2572" s="429" customFormat="1"/>
    <row r="2573" s="429" customFormat="1"/>
    <row r="2574" s="429" customFormat="1"/>
    <row r="2575" s="429" customFormat="1"/>
    <row r="2576" s="429" customFormat="1"/>
    <row r="2577" s="429" customFormat="1"/>
    <row r="2578" s="429" customFormat="1"/>
    <row r="2579" s="429" customFormat="1"/>
    <row r="2580" s="429" customFormat="1"/>
    <row r="2581" s="429" customFormat="1"/>
    <row r="2582" s="429" customFormat="1"/>
    <row r="2583" s="429" customFormat="1"/>
    <row r="2584" s="429" customFormat="1"/>
    <row r="2585" s="429" customFormat="1"/>
    <row r="2586" s="429" customFormat="1"/>
    <row r="2587" s="429" customFormat="1"/>
    <row r="2588" s="429" customFormat="1"/>
    <row r="2589" s="429" customFormat="1"/>
    <row r="2590" s="429" customFormat="1"/>
    <row r="2591" s="429" customFormat="1"/>
    <row r="2592" s="429" customFormat="1"/>
    <row r="2593" s="429" customFormat="1"/>
    <row r="2594" s="429" customFormat="1"/>
    <row r="2595" s="429" customFormat="1"/>
    <row r="2596" s="429" customFormat="1"/>
    <row r="2597" s="429" customFormat="1"/>
    <row r="2598" s="429" customFormat="1"/>
    <row r="2599" s="429" customFormat="1"/>
    <row r="2600" s="429" customFormat="1"/>
    <row r="2601" s="429" customFormat="1"/>
    <row r="2602" s="429" customFormat="1"/>
    <row r="2603" s="429" customFormat="1"/>
    <row r="2604" s="429" customFormat="1"/>
    <row r="2605" s="429" customFormat="1"/>
    <row r="2606" s="429" customFormat="1"/>
    <row r="2607" s="429" customFormat="1"/>
    <row r="2608" s="429" customFormat="1"/>
    <row r="2609" s="429" customFormat="1"/>
    <row r="2610" s="429" customFormat="1"/>
    <row r="2611" s="429" customFormat="1"/>
    <row r="2612" s="429" customFormat="1"/>
    <row r="2613" s="429" customFormat="1"/>
    <row r="2614" s="429" customFormat="1"/>
    <row r="2615" s="429" customFormat="1"/>
    <row r="2616" s="429" customFormat="1"/>
    <row r="2617" s="429" customFormat="1"/>
    <row r="2618" s="429" customFormat="1"/>
    <row r="2619" s="429" customFormat="1"/>
    <row r="2620" s="429" customFormat="1"/>
    <row r="2621" s="429" customFormat="1"/>
    <row r="2622" s="429" customFormat="1"/>
    <row r="2623" s="429" customFormat="1"/>
    <row r="2624" s="429" customFormat="1"/>
    <row r="2625" s="429" customFormat="1"/>
    <row r="2626" s="429" customFormat="1"/>
    <row r="2627" s="429" customFormat="1"/>
    <row r="2628" s="429" customFormat="1"/>
    <row r="2629" s="429" customFormat="1"/>
    <row r="2630" s="429" customFormat="1"/>
    <row r="2631" s="429" customFormat="1"/>
    <row r="2632" s="429" customFormat="1"/>
    <row r="2633" s="429" customFormat="1"/>
    <row r="2634" s="429" customFormat="1"/>
    <row r="2635" s="429" customFormat="1"/>
    <row r="2636" s="429" customFormat="1"/>
    <row r="2637" s="429" customFormat="1"/>
    <row r="2638" s="429" customFormat="1"/>
    <row r="2639" s="429" customFormat="1"/>
    <row r="2640" s="429" customFormat="1"/>
    <row r="2641" s="429" customFormat="1"/>
    <row r="2642" s="429" customFormat="1"/>
    <row r="2643" s="429" customFormat="1"/>
    <row r="2644" s="429" customFormat="1"/>
    <row r="2645" s="429" customFormat="1"/>
    <row r="2646" s="429" customFormat="1"/>
    <row r="2647" s="429" customFormat="1"/>
    <row r="2648" s="429" customFormat="1"/>
    <row r="2649" s="429" customFormat="1"/>
    <row r="2650" s="429" customFormat="1"/>
    <row r="2651" s="429" customFormat="1"/>
    <row r="2652" s="429" customFormat="1"/>
    <row r="2653" s="429" customFormat="1"/>
    <row r="2654" s="429" customFormat="1"/>
    <row r="2655" s="429" customFormat="1"/>
    <row r="2656" s="429" customFormat="1"/>
    <row r="2657" s="429" customFormat="1"/>
    <row r="2658" s="429" customFormat="1"/>
    <row r="2659" s="429" customFormat="1"/>
    <row r="2660" s="429" customFormat="1"/>
    <row r="2661" s="429" customFormat="1"/>
    <row r="2662" s="429" customFormat="1"/>
    <row r="2663" s="429" customFormat="1"/>
    <row r="2664" s="429" customFormat="1"/>
    <row r="2665" s="429" customFormat="1"/>
    <row r="2666" s="429" customFormat="1"/>
    <row r="2667" s="429" customFormat="1"/>
    <row r="2668" s="429" customFormat="1"/>
    <row r="2669" s="429" customFormat="1"/>
    <row r="2670" s="429" customFormat="1"/>
    <row r="2671" s="429" customFormat="1"/>
    <row r="2672" s="429" customFormat="1"/>
    <row r="2673" s="429" customFormat="1"/>
    <row r="2674" s="429" customFormat="1"/>
    <row r="2675" s="429" customFormat="1"/>
    <row r="2676" s="429" customFormat="1"/>
    <row r="2677" s="429" customFormat="1"/>
    <row r="2678" s="429" customFormat="1"/>
    <row r="2679" s="429" customFormat="1"/>
    <row r="2680" s="429" customFormat="1"/>
    <row r="2681" s="429" customFormat="1"/>
    <row r="2682" s="429" customFormat="1"/>
    <row r="2683" s="429" customFormat="1"/>
    <row r="2684" s="429" customFormat="1"/>
    <row r="2685" s="429" customFormat="1"/>
    <row r="2686" s="429" customFormat="1"/>
    <row r="2687" s="429" customFormat="1"/>
    <row r="2688" s="429" customFormat="1"/>
    <row r="2689" s="429" customFormat="1"/>
    <row r="2690" s="429" customFormat="1"/>
    <row r="2691" s="429" customFormat="1"/>
    <row r="2692" s="429" customFormat="1"/>
    <row r="2693" s="429" customFormat="1"/>
    <row r="2694" s="429" customFormat="1"/>
    <row r="2695" s="429" customFormat="1"/>
    <row r="2696" s="429" customFormat="1"/>
    <row r="2697" s="429" customFormat="1"/>
    <row r="2698" s="429" customFormat="1"/>
    <row r="2699" s="429" customFormat="1"/>
    <row r="2700" s="429" customFormat="1"/>
    <row r="2701" s="429" customFormat="1"/>
    <row r="2702" s="429" customFormat="1"/>
    <row r="2703" s="429" customFormat="1"/>
    <row r="2704" s="429" customFormat="1"/>
    <row r="2705" s="429" customFormat="1"/>
    <row r="2706" s="429" customFormat="1"/>
    <row r="2707" s="429" customFormat="1"/>
    <row r="2708" s="429" customFormat="1"/>
    <row r="2709" s="429" customFormat="1"/>
    <row r="2710" s="429" customFormat="1"/>
    <row r="2711" s="429" customFormat="1"/>
    <row r="2712" s="429" customFormat="1"/>
    <row r="2713" s="429" customFormat="1"/>
    <row r="2714" s="429" customFormat="1"/>
    <row r="2715" s="429" customFormat="1"/>
    <row r="2716" s="429" customFormat="1"/>
    <row r="2717" s="429" customFormat="1"/>
    <row r="2718" s="429" customFormat="1"/>
    <row r="2719" s="429" customFormat="1"/>
    <row r="2720" s="429" customFormat="1"/>
    <row r="2721" s="429" customFormat="1"/>
    <row r="2722" s="429" customFormat="1"/>
    <row r="2723" s="429" customFormat="1"/>
    <row r="2724" s="429" customFormat="1"/>
    <row r="2725" s="429" customFormat="1"/>
    <row r="2726" s="429" customFormat="1"/>
    <row r="2727" s="429" customFormat="1"/>
    <row r="2728" s="429" customFormat="1"/>
    <row r="2729" s="429" customFormat="1"/>
    <row r="2730" s="429" customFormat="1"/>
    <row r="2731" s="429" customFormat="1"/>
    <row r="2732" s="429" customFormat="1"/>
    <row r="2733" s="429" customFormat="1"/>
    <row r="2734" s="429" customFormat="1"/>
    <row r="2735" s="429" customFormat="1"/>
    <row r="2736" s="429" customFormat="1"/>
    <row r="2737" s="429" customFormat="1"/>
    <row r="2738" s="429" customFormat="1"/>
    <row r="2739" s="429" customFormat="1"/>
    <row r="2740" s="429" customFormat="1"/>
    <row r="2741" s="429" customFormat="1"/>
    <row r="2742" s="429" customFormat="1"/>
    <row r="2743" s="429" customFormat="1"/>
    <row r="2744" s="429" customFormat="1"/>
    <row r="2745" s="429" customFormat="1"/>
    <row r="2746" s="429" customFormat="1"/>
    <row r="2747" s="429" customFormat="1"/>
    <row r="2748" s="429" customFormat="1"/>
    <row r="2749" s="429" customFormat="1"/>
    <row r="2750" s="429" customFormat="1"/>
    <row r="2751" s="429" customFormat="1"/>
    <row r="2752" s="429" customFormat="1"/>
    <row r="2753" s="429" customFormat="1"/>
    <row r="2754" s="429" customFormat="1"/>
    <row r="2755" s="429" customFormat="1"/>
    <row r="2756" s="429" customFormat="1"/>
    <row r="2757" s="429" customFormat="1"/>
    <row r="2758" s="429" customFormat="1"/>
    <row r="2759" s="429" customFormat="1"/>
    <row r="2760" s="429" customFormat="1"/>
    <row r="2761" s="429" customFormat="1"/>
    <row r="2762" s="429" customFormat="1"/>
    <row r="2763" s="429" customFormat="1"/>
    <row r="2764" s="429" customFormat="1"/>
    <row r="2765" s="429" customFormat="1"/>
    <row r="2766" s="429" customFormat="1"/>
    <row r="2767" s="429" customFormat="1"/>
    <row r="2768" s="429" customFormat="1"/>
    <row r="2769" s="429" customFormat="1"/>
    <row r="2770" s="429" customFormat="1"/>
    <row r="2771" s="429" customFormat="1"/>
    <row r="2772" s="429" customFormat="1"/>
    <row r="2773" s="429" customFormat="1"/>
    <row r="2774" s="429" customFormat="1"/>
    <row r="2775" s="429" customFormat="1"/>
    <row r="2776" s="429" customFormat="1"/>
    <row r="2777" s="429" customFormat="1"/>
    <row r="2778" s="429" customFormat="1"/>
    <row r="2779" s="429" customFormat="1"/>
    <row r="2780" s="429" customFormat="1"/>
    <row r="2781" s="429" customFormat="1"/>
    <row r="2782" s="429" customFormat="1"/>
    <row r="2783" s="429" customFormat="1"/>
    <row r="2784" s="429" customFormat="1"/>
    <row r="2785" s="429" customFormat="1"/>
    <row r="2786" s="429" customFormat="1"/>
    <row r="2787" s="429" customFormat="1"/>
    <row r="2788" s="429" customFormat="1"/>
    <row r="2789" s="429" customFormat="1"/>
    <row r="2790" s="429" customFormat="1"/>
    <row r="2791" s="429" customFormat="1"/>
    <row r="2792" s="429" customFormat="1"/>
    <row r="2793" s="429" customFormat="1"/>
    <row r="2794" s="429" customFormat="1"/>
    <row r="2795" s="429" customFormat="1"/>
    <row r="2796" s="429" customFormat="1"/>
    <row r="2797" s="429" customFormat="1"/>
    <row r="2798" s="429" customFormat="1"/>
    <row r="2799" s="429" customFormat="1"/>
    <row r="2800" s="429" customFormat="1"/>
    <row r="2801" s="429" customFormat="1"/>
    <row r="2802" s="429" customFormat="1"/>
    <row r="2803" s="429" customFormat="1"/>
    <row r="2804" s="429" customFormat="1"/>
    <row r="2805" s="429" customFormat="1"/>
    <row r="2806" s="429" customFormat="1"/>
    <row r="2807" s="429" customFormat="1"/>
    <row r="2808" s="429" customFormat="1"/>
    <row r="2809" s="429" customFormat="1"/>
    <row r="2810" s="429" customFormat="1"/>
    <row r="2811" s="429" customFormat="1"/>
    <row r="2812" s="429" customFormat="1"/>
    <row r="2813" s="429" customFormat="1"/>
    <row r="2814" s="429" customFormat="1"/>
    <row r="2815" s="429" customFormat="1"/>
    <row r="2816" s="429" customFormat="1"/>
    <row r="2817" s="429" customFormat="1"/>
    <row r="2818" s="429" customFormat="1"/>
    <row r="2819" s="429" customFormat="1"/>
    <row r="2820" s="429" customFormat="1"/>
    <row r="2821" s="429" customFormat="1"/>
    <row r="2822" s="429" customFormat="1"/>
    <row r="2823" s="429" customFormat="1"/>
    <row r="2824" s="429" customFormat="1"/>
    <row r="2825" s="429" customFormat="1"/>
    <row r="2826" s="429" customFormat="1"/>
    <row r="2827" s="429" customFormat="1"/>
    <row r="2828" s="429" customFormat="1"/>
    <row r="2829" s="429" customFormat="1"/>
    <row r="2830" s="429" customFormat="1"/>
    <row r="2831" s="429" customFormat="1"/>
    <row r="2832" s="429" customFormat="1"/>
    <row r="2833" s="429" customFormat="1"/>
    <row r="2834" s="429" customFormat="1"/>
    <row r="2835" s="429" customFormat="1"/>
    <row r="2836" s="429" customFormat="1"/>
    <row r="2837" s="429" customFormat="1"/>
    <row r="2838" s="429" customFormat="1"/>
    <row r="2839" s="429" customFormat="1"/>
    <row r="2840" s="429" customFormat="1"/>
    <row r="2841" s="429" customFormat="1"/>
    <row r="2842" s="429" customFormat="1"/>
    <row r="2843" s="429" customFormat="1"/>
    <row r="2844" s="429" customFormat="1"/>
    <row r="2845" s="429" customFormat="1"/>
    <row r="2846" s="429" customFormat="1"/>
    <row r="2847" s="429" customFormat="1"/>
    <row r="2848" s="429" customFormat="1"/>
    <row r="2849" s="429" customFormat="1"/>
    <row r="2850" s="429" customFormat="1"/>
    <row r="2851" s="429" customFormat="1"/>
    <row r="2852" s="429" customFormat="1"/>
    <row r="2853" s="429" customFormat="1"/>
    <row r="2854" s="429" customFormat="1"/>
    <row r="2855" s="429" customFormat="1"/>
    <row r="2856" s="429" customFormat="1"/>
    <row r="2857" s="429" customFormat="1"/>
    <row r="2858" s="429" customFormat="1"/>
    <row r="2859" s="429" customFormat="1"/>
    <row r="2860" s="429" customFormat="1"/>
    <row r="2861" s="429" customFormat="1"/>
    <row r="2862" s="429" customFormat="1"/>
    <row r="2863" s="429" customFormat="1"/>
    <row r="2864" s="429" customFormat="1"/>
    <row r="2865" s="429" customFormat="1"/>
    <row r="2866" s="429" customFormat="1"/>
    <row r="2867" s="429" customFormat="1"/>
    <row r="2868" s="429" customFormat="1"/>
    <row r="2869" s="429" customFormat="1"/>
    <row r="2870" s="429" customFormat="1"/>
    <row r="2871" s="429" customFormat="1"/>
    <row r="2872" s="429" customFormat="1"/>
    <row r="2873" s="429" customFormat="1"/>
    <row r="2874" s="429" customFormat="1"/>
    <row r="2875" s="429" customFormat="1"/>
    <row r="2876" s="429" customFormat="1"/>
    <row r="2877" s="429" customFormat="1"/>
    <row r="2878" s="429" customFormat="1"/>
    <row r="2879" s="429" customFormat="1"/>
    <row r="2880" s="429" customFormat="1"/>
    <row r="2881" s="429" customFormat="1"/>
    <row r="2882" s="429" customFormat="1"/>
    <row r="2883" s="429" customFormat="1"/>
    <row r="2884" s="429" customFormat="1"/>
    <row r="2885" s="429" customFormat="1"/>
    <row r="2886" s="429" customFormat="1"/>
    <row r="2887" s="429" customFormat="1"/>
    <row r="2888" s="429" customFormat="1"/>
    <row r="2889" s="429" customFormat="1"/>
    <row r="2890" s="429" customFormat="1"/>
    <row r="2891" s="429" customFormat="1"/>
    <row r="2892" s="429" customFormat="1"/>
    <row r="2893" s="429" customFormat="1"/>
    <row r="2894" s="429" customFormat="1"/>
    <row r="2895" s="429" customFormat="1"/>
    <row r="2896" s="429" customFormat="1"/>
    <row r="2897" s="429" customFormat="1"/>
    <row r="2898" s="429" customFormat="1"/>
    <row r="2899" s="429" customFormat="1"/>
    <row r="2900" s="429" customFormat="1"/>
    <row r="2901" s="429" customFormat="1"/>
    <row r="2902" s="429" customFormat="1"/>
    <row r="2903" s="429" customFormat="1"/>
    <row r="2904" s="429" customFormat="1"/>
    <row r="2905" s="429" customFormat="1"/>
    <row r="2906" s="429" customFormat="1"/>
    <row r="2907" s="429" customFormat="1"/>
    <row r="2908" s="429" customFormat="1"/>
    <row r="2909" s="429" customFormat="1"/>
    <row r="2910" s="429" customFormat="1"/>
    <row r="2911" s="429" customFormat="1"/>
    <row r="2912" s="429" customFormat="1"/>
    <row r="2913" s="429" customFormat="1"/>
    <row r="2914" s="429" customFormat="1"/>
    <row r="2915" s="429" customFormat="1"/>
    <row r="2916" s="429" customFormat="1"/>
    <row r="2917" s="429" customFormat="1"/>
    <row r="2918" s="429" customFormat="1"/>
    <row r="2919" s="429" customFormat="1"/>
    <row r="2920" s="429" customFormat="1"/>
    <row r="2921" s="429" customFormat="1"/>
    <row r="2922" s="429" customFormat="1"/>
    <row r="2923" s="429" customFormat="1"/>
    <row r="2924" s="429" customFormat="1"/>
    <row r="2925" s="429" customFormat="1"/>
    <row r="2926" s="429" customFormat="1"/>
    <row r="2927" s="429" customFormat="1"/>
    <row r="2928" s="429" customFormat="1"/>
    <row r="2929" s="429" customFormat="1"/>
    <row r="2930" s="429" customFormat="1"/>
    <row r="2931" s="429" customFormat="1"/>
    <row r="2932" s="429" customFormat="1"/>
    <row r="2933" s="429" customFormat="1"/>
    <row r="2934" s="429" customFormat="1"/>
    <row r="2935" s="429" customFormat="1"/>
    <row r="2936" s="429" customFormat="1"/>
    <row r="2937" s="429" customFormat="1"/>
    <row r="2938" s="429" customFormat="1"/>
    <row r="2939" s="429" customFormat="1"/>
    <row r="2940" s="429" customFormat="1"/>
    <row r="2941" s="429" customFormat="1"/>
    <row r="2942" s="429" customFormat="1"/>
    <row r="2943" s="429" customFormat="1"/>
    <row r="2944" s="429" customFormat="1"/>
    <row r="2945" s="429" customFormat="1"/>
    <row r="2946" s="429" customFormat="1"/>
    <row r="2947" s="429" customFormat="1"/>
    <row r="2948" s="429" customFormat="1"/>
    <row r="2949" s="429" customFormat="1"/>
    <row r="2950" s="429" customFormat="1"/>
    <row r="2951" s="429" customFormat="1"/>
    <row r="2952" s="429" customFormat="1"/>
    <row r="2953" s="429" customFormat="1"/>
    <row r="2954" s="429" customFormat="1"/>
    <row r="2955" s="429" customFormat="1"/>
    <row r="2956" s="429" customFormat="1"/>
    <row r="2957" s="429" customFormat="1"/>
    <row r="2958" s="429" customFormat="1"/>
    <row r="2959" s="429" customFormat="1"/>
    <row r="2960" s="429" customFormat="1"/>
    <row r="2961" s="429" customFormat="1"/>
    <row r="2962" s="429" customFormat="1"/>
    <row r="2963" s="429" customFormat="1"/>
    <row r="2964" s="429" customFormat="1"/>
    <row r="2965" s="429" customFormat="1"/>
    <row r="2966" s="429" customFormat="1"/>
    <row r="2967" s="429" customFormat="1"/>
    <row r="2968" s="429" customFormat="1"/>
    <row r="2969" s="429" customFormat="1"/>
    <row r="2970" s="429" customFormat="1"/>
    <row r="2971" s="429" customFormat="1"/>
    <row r="2972" s="429" customFormat="1"/>
    <row r="2973" s="429" customFormat="1"/>
    <row r="2974" s="429" customFormat="1"/>
    <row r="2975" s="429" customFormat="1"/>
    <row r="2976" s="429" customFormat="1"/>
    <row r="2977" s="429" customFormat="1"/>
    <row r="2978" s="429" customFormat="1"/>
    <row r="2979" s="429" customFormat="1"/>
    <row r="2980" s="429" customFormat="1"/>
    <row r="2981" s="429" customFormat="1"/>
    <row r="2982" s="429" customFormat="1"/>
    <row r="2983" s="429" customFormat="1"/>
    <row r="2984" s="429" customFormat="1"/>
    <row r="2985" s="429" customFormat="1"/>
    <row r="2986" s="429" customFormat="1"/>
    <row r="2987" s="429" customFormat="1"/>
    <row r="2988" s="429" customFormat="1"/>
    <row r="2989" s="429" customFormat="1"/>
    <row r="2990" s="429" customFormat="1"/>
    <row r="2991" s="429" customFormat="1"/>
    <row r="2992" s="429" customFormat="1"/>
    <row r="2993" s="429" customFormat="1"/>
    <row r="2994" s="429" customFormat="1"/>
    <row r="2995" s="429" customFormat="1"/>
    <row r="2996" s="429" customFormat="1"/>
    <row r="2997" s="429" customFormat="1"/>
    <row r="2998" s="429" customFormat="1"/>
    <row r="2999" s="429" customFormat="1"/>
    <row r="3000" s="429" customFormat="1"/>
    <row r="3001" s="429" customFormat="1"/>
    <row r="3002" s="429" customFormat="1"/>
    <row r="3003" s="429" customFormat="1"/>
    <row r="3004" s="429" customFormat="1"/>
    <row r="3005" s="429" customFormat="1"/>
    <row r="3006" s="429" customFormat="1"/>
    <row r="3007" s="429" customFormat="1"/>
    <row r="3008" s="429" customFormat="1"/>
    <row r="3009" s="429" customFormat="1"/>
    <row r="3010" s="429" customFormat="1"/>
    <row r="3011" s="429" customFormat="1"/>
    <row r="3012" s="429" customFormat="1"/>
    <row r="3013" s="429" customFormat="1"/>
    <row r="3014" s="429" customFormat="1"/>
    <row r="3015" s="429" customFormat="1"/>
    <row r="3016" s="429" customFormat="1"/>
    <row r="3017" s="429" customFormat="1"/>
    <row r="3018" s="429" customFormat="1"/>
    <row r="3019" s="429" customFormat="1"/>
    <row r="3020" s="429" customFormat="1"/>
    <row r="3021" s="429" customFormat="1"/>
    <row r="3022" s="429" customFormat="1"/>
    <row r="3023" s="429" customFormat="1"/>
    <row r="3024" s="429" customFormat="1"/>
    <row r="3025" s="429" customFormat="1"/>
    <row r="3026" s="429" customFormat="1"/>
    <row r="3027" s="429" customFormat="1"/>
    <row r="3028" s="429" customFormat="1"/>
    <row r="3029" s="429" customFormat="1"/>
    <row r="3030" s="429" customFormat="1"/>
    <row r="3031" s="429" customFormat="1"/>
    <row r="3032" s="429" customFormat="1"/>
    <row r="3033" s="429" customFormat="1"/>
    <row r="3034" s="429" customFormat="1"/>
    <row r="3035" s="429" customFormat="1"/>
    <row r="3036" s="429" customFormat="1"/>
    <row r="3037" s="429" customFormat="1"/>
    <row r="3038" s="429" customFormat="1"/>
    <row r="3039" s="429" customFormat="1"/>
    <row r="3040" s="429" customFormat="1"/>
    <row r="3041" s="429" customFormat="1"/>
    <row r="3042" s="429" customFormat="1"/>
    <row r="3043" s="429" customFormat="1"/>
    <row r="3044" s="429" customFormat="1"/>
    <row r="3045" s="429" customFormat="1"/>
    <row r="3046" s="429" customFormat="1"/>
    <row r="3047" s="429" customFormat="1"/>
    <row r="3048" s="429" customFormat="1"/>
    <row r="3049" s="429" customFormat="1"/>
    <row r="3050" s="429" customFormat="1"/>
    <row r="3051" s="429" customFormat="1"/>
    <row r="3052" s="429" customFormat="1"/>
    <row r="3053" s="429" customFormat="1"/>
    <row r="3054" s="429" customFormat="1"/>
    <row r="3055" s="429" customFormat="1"/>
    <row r="3056" s="429" customFormat="1"/>
    <row r="3057" s="429" customFormat="1"/>
    <row r="3058" s="429" customFormat="1"/>
    <row r="3059" s="429" customFormat="1"/>
    <row r="3060" s="429" customFormat="1"/>
    <row r="3061" s="429" customFormat="1"/>
    <row r="3062" s="429" customFormat="1"/>
    <row r="3063" s="429" customFormat="1"/>
    <row r="3064" s="429" customFormat="1"/>
    <row r="3065" s="429" customFormat="1"/>
    <row r="3066" s="429" customFormat="1"/>
    <row r="3067" s="429" customFormat="1"/>
    <row r="3068" s="429" customFormat="1"/>
    <row r="3069" s="429" customFormat="1"/>
    <row r="3070" s="429" customFormat="1"/>
    <row r="3071" s="429" customFormat="1"/>
    <row r="3072" s="429" customFormat="1"/>
    <row r="3073" s="429" customFormat="1"/>
    <row r="3074" s="429" customFormat="1"/>
    <row r="3075" s="429" customFormat="1"/>
    <row r="3076" s="429" customFormat="1"/>
    <row r="3077" s="429" customFormat="1"/>
    <row r="3078" s="429" customFormat="1"/>
    <row r="3079" s="429" customFormat="1"/>
    <row r="3080" s="429" customFormat="1"/>
    <row r="3081" s="429" customFormat="1"/>
    <row r="3082" s="429" customFormat="1"/>
    <row r="3083" s="429" customFormat="1"/>
    <row r="3084" s="429" customFormat="1"/>
    <row r="3085" s="429" customFormat="1"/>
    <row r="3086" s="429" customFormat="1"/>
    <row r="3087" s="429" customFormat="1"/>
    <row r="3088" s="429" customFormat="1"/>
    <row r="3089" s="429" customFormat="1"/>
    <row r="3090" s="429" customFormat="1"/>
    <row r="3091" s="429" customFormat="1"/>
    <row r="3092" s="429" customFormat="1"/>
    <row r="3093" s="429" customFormat="1"/>
    <row r="3094" s="429" customFormat="1"/>
    <row r="3095" s="429" customFormat="1"/>
    <row r="3096" s="429" customFormat="1"/>
    <row r="3097" s="429" customFormat="1"/>
    <row r="3098" s="429" customFormat="1"/>
    <row r="3099" s="429" customFormat="1"/>
    <row r="3100" s="429" customFormat="1"/>
    <row r="3101" s="429" customFormat="1"/>
    <row r="3102" s="429" customFormat="1"/>
    <row r="3103" s="429" customFormat="1"/>
    <row r="3104" s="429" customFormat="1"/>
    <row r="3105" s="429" customFormat="1"/>
    <row r="3106" s="429" customFormat="1"/>
    <row r="3107" s="429" customFormat="1"/>
    <row r="3108" s="429" customFormat="1"/>
    <row r="3109" s="429" customFormat="1"/>
    <row r="3110" s="429" customFormat="1"/>
    <row r="3111" s="429" customFormat="1"/>
    <row r="3112" s="429" customFormat="1"/>
    <row r="3113" s="429" customFormat="1"/>
    <row r="3114" s="429" customFormat="1"/>
    <row r="3115" s="429" customFormat="1"/>
    <row r="3116" s="429" customFormat="1"/>
    <row r="3117" s="429" customFormat="1"/>
    <row r="3118" s="429" customFormat="1"/>
    <row r="3119" s="429" customFormat="1"/>
    <row r="3120" s="429" customFormat="1"/>
    <row r="3121" s="429" customFormat="1"/>
    <row r="3122" s="429" customFormat="1"/>
    <row r="3123" s="429" customFormat="1"/>
    <row r="3124" s="429" customFormat="1"/>
    <row r="3125" s="429" customFormat="1"/>
    <row r="3126" s="429" customFormat="1"/>
    <row r="3127" s="429" customFormat="1"/>
    <row r="3128" s="429" customFormat="1"/>
    <row r="3129" s="429" customFormat="1"/>
    <row r="3130" s="429" customFormat="1"/>
    <row r="3131" s="429" customFormat="1"/>
    <row r="3132" s="429" customFormat="1"/>
    <row r="3133" s="429" customFormat="1"/>
    <row r="3134" s="429" customFormat="1"/>
    <row r="3135" s="429" customFormat="1"/>
    <row r="3136" s="429" customFormat="1"/>
    <row r="3137" s="429" customFormat="1"/>
    <row r="3138" s="429" customFormat="1"/>
    <row r="3139" s="429" customFormat="1"/>
    <row r="3140" s="429" customFormat="1"/>
    <row r="3141" s="429" customFormat="1"/>
    <row r="3142" s="429" customFormat="1"/>
    <row r="3143" s="429" customFormat="1"/>
    <row r="3144" s="429" customFormat="1"/>
    <row r="3145" s="429" customFormat="1"/>
    <row r="3146" s="429" customFormat="1"/>
    <row r="3147" s="429" customFormat="1"/>
    <row r="3148" s="429" customFormat="1"/>
    <row r="3149" s="429" customFormat="1"/>
    <row r="3150" s="429" customFormat="1"/>
    <row r="3151" s="429" customFormat="1"/>
    <row r="3152" s="429" customFormat="1"/>
    <row r="3153" s="429" customFormat="1"/>
    <row r="3154" s="429" customFormat="1"/>
    <row r="3155" s="429" customFormat="1"/>
    <row r="3156" s="429" customFormat="1"/>
    <row r="3157" s="429" customFormat="1"/>
    <row r="3158" s="429" customFormat="1"/>
    <row r="3159" s="429" customFormat="1"/>
    <row r="3160" s="429" customFormat="1"/>
    <row r="3161" s="429" customFormat="1"/>
    <row r="3162" s="429" customFormat="1"/>
    <row r="3163" s="429" customFormat="1"/>
    <row r="3164" s="429" customFormat="1"/>
    <row r="3165" s="429" customFormat="1"/>
    <row r="3166" s="429" customFormat="1"/>
    <row r="3167" s="429" customFormat="1"/>
    <row r="3168" s="429" customFormat="1"/>
    <row r="3169" s="429" customFormat="1"/>
    <row r="3170" s="429" customFormat="1"/>
    <row r="3171" s="429" customFormat="1"/>
    <row r="3172" s="429" customFormat="1"/>
    <row r="3173" s="429" customFormat="1"/>
    <row r="3174" s="429" customFormat="1"/>
    <row r="3175" s="429" customFormat="1"/>
    <row r="3176" s="429" customFormat="1"/>
    <row r="3177" s="429" customFormat="1"/>
    <row r="3178" s="429" customFormat="1"/>
    <row r="3179" s="429" customFormat="1"/>
    <row r="3180" s="429" customFormat="1"/>
    <row r="3181" s="429" customFormat="1"/>
    <row r="3182" s="429" customFormat="1"/>
    <row r="3183" s="429" customFormat="1"/>
    <row r="3184" s="429" customFormat="1"/>
    <row r="3185" s="429" customFormat="1"/>
    <row r="3186" s="429" customFormat="1"/>
    <row r="3187" s="429" customFormat="1"/>
    <row r="3188" s="429" customFormat="1"/>
    <row r="3189" s="429" customFormat="1"/>
    <row r="3190" s="429" customFormat="1"/>
    <row r="3191" s="429" customFormat="1"/>
    <row r="3192" s="429" customFormat="1"/>
    <row r="3193" s="429" customFormat="1"/>
    <row r="3194" s="429" customFormat="1"/>
    <row r="3195" s="429" customFormat="1"/>
    <row r="3196" s="429" customFormat="1"/>
    <row r="3197" s="429" customFormat="1"/>
    <row r="3198" s="429" customFormat="1"/>
    <row r="3199" s="429" customFormat="1"/>
    <row r="3200" s="429" customFormat="1"/>
    <row r="3201" s="429" customFormat="1"/>
    <row r="3202" s="429" customFormat="1"/>
    <row r="3203" s="429" customFormat="1"/>
    <row r="3204" s="429" customFormat="1"/>
    <row r="3205" s="429" customFormat="1"/>
    <row r="3206" s="429" customFormat="1"/>
    <row r="3207" s="429" customFormat="1"/>
    <row r="3208" s="429" customFormat="1"/>
    <row r="3209" s="429" customFormat="1"/>
    <row r="3210" s="429" customFormat="1"/>
    <row r="3211" s="429" customFormat="1"/>
    <row r="3212" s="429" customFormat="1"/>
    <row r="3213" s="429" customFormat="1"/>
    <row r="3214" s="429" customFormat="1"/>
    <row r="3215" s="429" customFormat="1"/>
    <row r="3216" s="429" customFormat="1"/>
    <row r="3217" s="429" customFormat="1"/>
    <row r="3218" s="429" customFormat="1"/>
    <row r="3219" s="429" customFormat="1"/>
    <row r="3220" s="429" customFormat="1"/>
    <row r="3221" s="429" customFormat="1"/>
    <row r="3222" s="429" customFormat="1"/>
    <row r="3223" s="429" customFormat="1"/>
    <row r="3224" s="429" customFormat="1"/>
    <row r="3225" s="429" customFormat="1"/>
    <row r="3226" s="429" customFormat="1"/>
    <row r="3227" s="429" customFormat="1"/>
    <row r="3228" s="429" customFormat="1"/>
    <row r="3229" s="429" customFormat="1"/>
    <row r="3230" s="429" customFormat="1"/>
    <row r="3231" s="429" customFormat="1"/>
    <row r="3232" s="429" customFormat="1"/>
    <row r="3233" s="429" customFormat="1"/>
    <row r="3234" s="429" customFormat="1"/>
    <row r="3235" s="429" customFormat="1"/>
    <row r="3236" s="429" customFormat="1"/>
    <row r="3237" s="429" customFormat="1"/>
    <row r="3238" s="429" customFormat="1"/>
    <row r="3239" s="429" customFormat="1"/>
    <row r="3240" s="429" customFormat="1"/>
    <row r="3241" s="429" customFormat="1"/>
    <row r="3242" s="429" customFormat="1"/>
    <row r="3243" s="429" customFormat="1"/>
    <row r="3244" s="429" customFormat="1"/>
    <row r="3245" s="429" customFormat="1"/>
    <row r="3246" s="429" customFormat="1"/>
    <row r="3247" s="429" customFormat="1"/>
    <row r="3248" s="429" customFormat="1"/>
    <row r="3249" s="429" customFormat="1"/>
    <row r="3250" s="429" customFormat="1"/>
    <row r="3251" s="429" customFormat="1"/>
    <row r="3252" s="429" customFormat="1"/>
    <row r="3253" s="429" customFormat="1"/>
    <row r="3254" s="429" customFormat="1"/>
    <row r="3255" s="429" customFormat="1"/>
    <row r="3256" s="429" customFormat="1"/>
    <row r="3257" s="429" customFormat="1"/>
    <row r="3258" s="429" customFormat="1"/>
    <row r="3259" s="429" customFormat="1"/>
    <row r="3260" s="429" customFormat="1"/>
    <row r="3261" s="429" customFormat="1"/>
    <row r="3262" s="429" customFormat="1"/>
    <row r="3263" s="429" customFormat="1"/>
    <row r="3264" s="429" customFormat="1"/>
    <row r="3265" s="429" customFormat="1"/>
    <row r="3266" s="429" customFormat="1"/>
    <row r="3267" s="429" customFormat="1"/>
    <row r="3268" s="429" customFormat="1"/>
    <row r="3269" s="429" customFormat="1"/>
    <row r="3270" s="429" customFormat="1"/>
    <row r="3271" s="429" customFormat="1"/>
    <row r="3272" s="429" customFormat="1"/>
    <row r="3273" s="429" customFormat="1"/>
    <row r="3274" s="429" customFormat="1"/>
    <row r="3275" s="429" customFormat="1"/>
    <row r="3276" s="429" customFormat="1"/>
    <row r="3277" s="429" customFormat="1"/>
    <row r="3278" s="429" customFormat="1"/>
    <row r="3279" s="429" customFormat="1"/>
    <row r="3280" s="429" customFormat="1"/>
    <row r="3281" s="429" customFormat="1"/>
    <row r="3282" s="429" customFormat="1"/>
    <row r="3283" s="429" customFormat="1"/>
    <row r="3284" s="429" customFormat="1"/>
    <row r="3285" s="429" customFormat="1"/>
    <row r="3286" s="429" customFormat="1"/>
    <row r="3287" s="429" customFormat="1"/>
    <row r="3288" s="429" customFormat="1"/>
    <row r="3289" s="429" customFormat="1"/>
    <row r="3290" s="429" customFormat="1"/>
    <row r="3291" s="429" customFormat="1"/>
    <row r="3292" s="429" customFormat="1"/>
    <row r="3293" s="429" customFormat="1"/>
    <row r="3294" s="429" customFormat="1"/>
    <row r="3295" s="429" customFormat="1"/>
    <row r="3296" s="429" customFormat="1"/>
    <row r="3297" s="429" customFormat="1"/>
    <row r="3298" s="429" customFormat="1"/>
    <row r="3299" s="429" customFormat="1"/>
    <row r="3300" s="429" customFormat="1"/>
    <row r="3301" s="429" customFormat="1"/>
    <row r="3302" s="429" customFormat="1"/>
    <row r="3303" s="429" customFormat="1"/>
    <row r="3304" s="429" customFormat="1"/>
    <row r="3305" s="429" customFormat="1"/>
    <row r="3306" s="429" customFormat="1"/>
    <row r="3307" s="429" customFormat="1"/>
    <row r="3308" s="429" customFormat="1"/>
    <row r="3309" s="429" customFormat="1"/>
    <row r="3310" s="429" customFormat="1"/>
    <row r="3311" s="429" customFormat="1"/>
    <row r="3312" s="429" customFormat="1"/>
    <row r="3313" s="429" customFormat="1"/>
    <row r="3314" s="429" customFormat="1"/>
    <row r="3315" s="429" customFormat="1"/>
    <row r="3316" s="429" customFormat="1"/>
    <row r="3317" s="429" customFormat="1"/>
    <row r="3318" s="429" customFormat="1"/>
    <row r="3319" s="429" customFormat="1"/>
    <row r="3320" s="429" customFormat="1"/>
    <row r="3321" s="429" customFormat="1"/>
    <row r="3322" s="429" customFormat="1"/>
    <row r="3323" s="429" customFormat="1"/>
    <row r="3324" s="429" customFormat="1"/>
    <row r="3325" s="429" customFormat="1"/>
    <row r="3326" s="429" customFormat="1"/>
    <row r="3327" s="429" customFormat="1"/>
    <row r="3328" s="429" customFormat="1"/>
    <row r="3329" s="429" customFormat="1"/>
    <row r="3330" s="429" customFormat="1"/>
    <row r="3331" s="429" customFormat="1"/>
    <row r="3332" s="429" customFormat="1"/>
    <row r="3333" s="429" customFormat="1"/>
    <row r="3334" s="429" customFormat="1"/>
    <row r="3335" s="429" customFormat="1"/>
    <row r="3336" s="429" customFormat="1"/>
    <row r="3337" s="429" customFormat="1"/>
    <row r="3338" s="429" customFormat="1"/>
    <row r="3339" s="429" customFormat="1"/>
    <row r="3340" s="429" customFormat="1"/>
    <row r="3341" s="429" customFormat="1"/>
    <row r="3342" s="429" customFormat="1"/>
    <row r="3343" s="429" customFormat="1"/>
    <row r="3344" s="429" customFormat="1"/>
    <row r="3345" s="429" customFormat="1"/>
    <row r="3346" s="429" customFormat="1"/>
    <row r="3347" s="429" customFormat="1"/>
    <row r="3348" s="429" customFormat="1"/>
    <row r="3349" s="429" customFormat="1"/>
    <row r="3350" s="429" customFormat="1"/>
    <row r="3351" s="429" customFormat="1"/>
    <row r="3352" s="429" customFormat="1"/>
    <row r="3353" s="429" customFormat="1"/>
    <row r="3354" s="429" customFormat="1"/>
    <row r="3355" s="429" customFormat="1"/>
    <row r="3356" s="429" customFormat="1"/>
    <row r="3357" s="429" customFormat="1"/>
    <row r="3358" s="429" customFormat="1"/>
    <row r="3359" s="429" customFormat="1"/>
    <row r="3360" s="429" customFormat="1"/>
    <row r="3361" s="429" customFormat="1"/>
    <row r="3362" s="429" customFormat="1"/>
    <row r="3363" s="429" customFormat="1"/>
    <row r="3364" s="429" customFormat="1"/>
    <row r="3365" s="429" customFormat="1"/>
    <row r="3366" s="429" customFormat="1"/>
    <row r="3367" s="429" customFormat="1"/>
    <row r="3368" s="429" customFormat="1"/>
    <row r="3369" s="429" customFormat="1"/>
    <row r="3370" s="429" customFormat="1"/>
    <row r="3371" s="429" customFormat="1"/>
    <row r="3372" s="429" customFormat="1"/>
    <row r="3373" s="429" customFormat="1"/>
    <row r="3374" s="429" customFormat="1"/>
    <row r="3375" s="429" customFormat="1"/>
    <row r="3376" s="429" customFormat="1"/>
    <row r="3377" s="429" customFormat="1"/>
    <row r="3378" s="429" customFormat="1"/>
    <row r="3379" s="429" customFormat="1"/>
    <row r="3380" s="429" customFormat="1"/>
    <row r="3381" s="429" customFormat="1"/>
    <row r="3382" s="429" customFormat="1"/>
    <row r="3383" s="429" customFormat="1"/>
    <row r="3384" s="429" customFormat="1"/>
    <row r="3385" s="429" customFormat="1"/>
    <row r="3386" s="429" customFormat="1"/>
    <row r="3387" s="429" customFormat="1"/>
    <row r="3388" s="429" customFormat="1"/>
    <row r="3389" s="429" customFormat="1"/>
    <row r="3390" s="429" customFormat="1"/>
    <row r="3391" s="429" customFormat="1"/>
    <row r="3392" s="429" customFormat="1"/>
    <row r="3393" s="429" customFormat="1"/>
    <row r="3394" s="429" customFormat="1"/>
    <row r="3395" s="429" customFormat="1"/>
    <row r="3396" s="429" customFormat="1"/>
    <row r="3397" s="429" customFormat="1"/>
    <row r="3398" s="429" customFormat="1"/>
    <row r="3399" s="429" customFormat="1"/>
    <row r="3400" s="429" customFormat="1"/>
    <row r="3401" s="429" customFormat="1"/>
    <row r="3402" s="429" customFormat="1"/>
    <row r="3403" s="429" customFormat="1"/>
    <row r="3404" s="429" customFormat="1"/>
    <row r="3405" s="429" customFormat="1"/>
    <row r="3406" s="429" customFormat="1"/>
    <row r="3407" s="429" customFormat="1"/>
    <row r="3408" s="429" customFormat="1"/>
    <row r="3409" s="429" customFormat="1"/>
    <row r="3410" s="429" customFormat="1"/>
    <row r="3411" s="429" customFormat="1"/>
    <row r="3412" s="429" customFormat="1"/>
    <row r="3413" s="429" customFormat="1"/>
    <row r="3414" s="429" customFormat="1"/>
    <row r="3415" s="429" customFormat="1"/>
    <row r="3416" s="429" customFormat="1"/>
    <row r="3417" s="429" customFormat="1"/>
    <row r="3418" s="429" customFormat="1"/>
    <row r="3419" s="429" customFormat="1"/>
    <row r="3420" s="429" customFormat="1"/>
    <row r="3421" s="429" customFormat="1"/>
    <row r="3422" s="429" customFormat="1"/>
    <row r="3423" s="429" customFormat="1"/>
    <row r="3424" s="429" customFormat="1"/>
    <row r="3425" s="429" customFormat="1"/>
    <row r="3426" s="429" customFormat="1"/>
    <row r="3427" s="429" customFormat="1"/>
    <row r="3428" s="429" customFormat="1"/>
    <row r="3429" s="429" customFormat="1"/>
    <row r="3430" s="429" customFormat="1"/>
    <row r="3431" s="429" customFormat="1"/>
    <row r="3432" s="429" customFormat="1"/>
    <row r="3433" s="429" customFormat="1"/>
    <row r="3434" s="429" customFormat="1"/>
    <row r="3435" s="429" customFormat="1"/>
    <row r="3436" s="429" customFormat="1"/>
    <row r="3437" s="429" customFormat="1"/>
    <row r="3438" s="429" customFormat="1"/>
    <row r="3439" s="429" customFormat="1"/>
    <row r="3440" s="429" customFormat="1"/>
    <row r="3441" s="429" customFormat="1"/>
    <row r="3442" s="429" customFormat="1"/>
    <row r="3443" s="429" customFormat="1"/>
    <row r="3444" s="429" customFormat="1"/>
    <row r="3445" s="429" customFormat="1"/>
    <row r="3446" s="429" customFormat="1"/>
    <row r="3447" s="429" customFormat="1"/>
    <row r="3448" s="429" customFormat="1"/>
    <row r="3449" s="429" customFormat="1"/>
    <row r="3450" s="429" customFormat="1"/>
    <row r="3451" s="429" customFormat="1"/>
    <row r="3452" s="429" customFormat="1"/>
    <row r="3453" s="429" customFormat="1"/>
    <row r="3454" s="429" customFormat="1"/>
    <row r="3455" s="429" customFormat="1"/>
    <row r="3456" s="429" customFormat="1"/>
    <row r="3457" s="429" customFormat="1"/>
    <row r="3458" s="429" customFormat="1"/>
    <row r="3459" s="429" customFormat="1"/>
    <row r="3460" s="429" customFormat="1"/>
    <row r="3461" s="429" customFormat="1"/>
    <row r="3462" s="429" customFormat="1"/>
    <row r="3463" s="429" customFormat="1"/>
    <row r="3464" s="429" customFormat="1"/>
    <row r="3465" s="429" customFormat="1"/>
    <row r="3466" s="429" customFormat="1"/>
    <row r="3467" s="429" customFormat="1"/>
    <row r="3468" s="429" customFormat="1"/>
    <row r="3469" s="429" customFormat="1"/>
    <row r="3470" s="429" customFormat="1"/>
    <row r="3471" s="429" customFormat="1"/>
    <row r="3472" s="429" customFormat="1"/>
    <row r="3473" s="429" customFormat="1"/>
    <row r="3474" s="429" customFormat="1"/>
    <row r="3475" s="429" customFormat="1"/>
    <row r="3476" s="429" customFormat="1"/>
    <row r="3477" s="429" customFormat="1"/>
    <row r="3478" s="429" customFormat="1"/>
    <row r="3479" s="429" customFormat="1"/>
    <row r="3480" s="429" customFormat="1"/>
    <row r="3481" s="429" customFormat="1"/>
    <row r="3482" s="429" customFormat="1"/>
    <row r="3483" s="429" customFormat="1"/>
    <row r="3484" s="429" customFormat="1"/>
    <row r="3485" s="429" customFormat="1"/>
    <row r="3486" s="429" customFormat="1"/>
    <row r="3487" s="429" customFormat="1"/>
    <row r="3488" s="429" customFormat="1"/>
    <row r="3489" s="429" customFormat="1"/>
    <row r="3490" s="429" customFormat="1"/>
    <row r="3491" s="429" customFormat="1"/>
    <row r="3492" s="429" customFormat="1"/>
    <row r="3493" s="429" customFormat="1"/>
    <row r="3494" s="429" customFormat="1"/>
    <row r="3495" s="429" customFormat="1"/>
    <row r="3496" s="429" customFormat="1"/>
    <row r="3497" s="429" customFormat="1"/>
    <row r="3498" s="429" customFormat="1"/>
    <row r="3499" s="429" customFormat="1"/>
    <row r="3500" s="429" customFormat="1"/>
    <row r="3501" s="429" customFormat="1"/>
    <row r="3502" s="429" customFormat="1"/>
    <row r="3503" s="429" customFormat="1"/>
    <row r="3504" s="429" customFormat="1"/>
    <row r="3505" s="429" customFormat="1"/>
    <row r="3506" s="429" customFormat="1"/>
    <row r="3507" s="429" customFormat="1"/>
    <row r="3508" s="429" customFormat="1"/>
    <row r="3509" s="429" customFormat="1"/>
    <row r="3510" s="429" customFormat="1"/>
    <row r="3511" s="429" customFormat="1"/>
    <row r="3512" s="429" customFormat="1"/>
    <row r="3513" s="429" customFormat="1"/>
    <row r="3514" s="429" customFormat="1"/>
    <row r="3515" s="429" customFormat="1"/>
    <row r="3516" s="429" customFormat="1"/>
    <row r="3517" s="429" customFormat="1"/>
    <row r="3518" s="429" customFormat="1"/>
    <row r="3519" s="429" customFormat="1"/>
    <row r="3520" s="429" customFormat="1"/>
    <row r="3521" s="429" customFormat="1"/>
    <row r="3522" s="429" customFormat="1"/>
    <row r="3523" s="429" customFormat="1"/>
    <row r="3524" s="429" customFormat="1"/>
    <row r="3525" s="429" customFormat="1"/>
    <row r="3526" s="429" customFormat="1"/>
    <row r="3527" s="429" customFormat="1"/>
    <row r="3528" s="429" customFormat="1"/>
    <row r="3529" s="429" customFormat="1"/>
    <row r="3530" s="429" customFormat="1"/>
    <row r="3531" s="429" customFormat="1"/>
    <row r="3532" s="429" customFormat="1"/>
    <row r="3533" s="429" customFormat="1"/>
    <row r="3534" s="429" customFormat="1"/>
    <row r="3535" s="429" customFormat="1"/>
    <row r="3536" s="429" customFormat="1"/>
    <row r="3537" s="429" customFormat="1"/>
    <row r="3538" s="429" customFormat="1"/>
    <row r="3539" s="429" customFormat="1"/>
    <row r="3540" s="429" customFormat="1"/>
    <row r="3541" s="429" customFormat="1"/>
    <row r="3542" s="429" customFormat="1"/>
    <row r="3543" s="429" customFormat="1"/>
    <row r="3544" s="429" customFormat="1"/>
    <row r="3545" s="429" customFormat="1"/>
    <row r="3546" s="429" customFormat="1"/>
    <row r="3547" s="429" customFormat="1"/>
    <row r="3548" s="429" customFormat="1"/>
    <row r="3549" s="429" customFormat="1"/>
    <row r="3550" s="429" customFormat="1"/>
    <row r="3551" s="429" customFormat="1"/>
    <row r="3552" s="429" customFormat="1"/>
    <row r="3553" s="429" customFormat="1"/>
    <row r="3554" s="429" customFormat="1"/>
    <row r="3555" s="429" customFormat="1"/>
    <row r="3556" s="429" customFormat="1"/>
    <row r="3557" s="429" customFormat="1"/>
    <row r="3558" s="429" customFormat="1"/>
    <row r="3559" s="429" customFormat="1"/>
    <row r="3560" s="429" customFormat="1"/>
    <row r="3561" s="429" customFormat="1"/>
    <row r="3562" s="429" customFormat="1"/>
    <row r="3563" s="429" customFormat="1"/>
    <row r="3564" s="429" customFormat="1"/>
    <row r="3565" s="429" customFormat="1"/>
    <row r="3566" s="429" customFormat="1"/>
    <row r="3567" s="429" customFormat="1"/>
    <row r="3568" s="429" customFormat="1"/>
    <row r="3569" s="429" customFormat="1"/>
    <row r="3570" s="429" customFormat="1"/>
    <row r="3571" s="429" customFormat="1"/>
    <row r="3572" s="429" customFormat="1"/>
    <row r="3573" s="429" customFormat="1"/>
    <row r="3574" s="429" customFormat="1"/>
    <row r="3575" s="429" customFormat="1"/>
    <row r="3576" s="429" customFormat="1"/>
    <row r="3577" s="429" customFormat="1"/>
    <row r="3578" s="429" customFormat="1"/>
    <row r="3579" s="429" customFormat="1"/>
    <row r="3580" s="429" customFormat="1"/>
    <row r="3581" s="429" customFormat="1"/>
    <row r="3582" s="429" customFormat="1"/>
    <row r="3583" s="429" customFormat="1"/>
    <row r="3584" s="429" customFormat="1"/>
    <row r="3585" s="429" customFormat="1"/>
    <row r="3586" s="429" customFormat="1"/>
    <row r="3587" s="429" customFormat="1"/>
    <row r="3588" s="429" customFormat="1"/>
    <row r="3589" s="429" customFormat="1"/>
    <row r="3590" s="429" customFormat="1"/>
    <row r="3591" s="429" customFormat="1"/>
    <row r="3592" s="429" customFormat="1"/>
    <row r="3593" s="429" customFormat="1"/>
    <row r="3594" s="429" customFormat="1"/>
    <row r="3595" s="429" customFormat="1"/>
    <row r="3596" s="429" customFormat="1"/>
    <row r="3597" s="429" customFormat="1"/>
    <row r="3598" s="429" customFormat="1"/>
    <row r="3599" s="429" customFormat="1"/>
    <row r="3600" s="429" customFormat="1"/>
    <row r="3601" s="429" customFormat="1"/>
    <row r="3602" s="429" customFormat="1"/>
    <row r="3603" s="429" customFormat="1"/>
    <row r="3604" s="429" customFormat="1"/>
    <row r="3605" s="429" customFormat="1"/>
    <row r="3606" s="429" customFormat="1"/>
    <row r="3607" s="429" customFormat="1"/>
    <row r="3608" s="429" customFormat="1"/>
    <row r="3609" s="429" customFormat="1"/>
    <row r="3610" s="429" customFormat="1"/>
    <row r="3611" s="429" customFormat="1"/>
    <row r="3612" s="429" customFormat="1"/>
    <row r="3613" s="429" customFormat="1"/>
    <row r="3614" s="429" customFormat="1"/>
    <row r="3615" s="429" customFormat="1"/>
    <row r="3616" s="429" customFormat="1"/>
    <row r="3617" s="429" customFormat="1"/>
    <row r="3618" s="429" customFormat="1"/>
    <row r="3619" s="429" customFormat="1"/>
    <row r="3620" s="429" customFormat="1"/>
    <row r="3621" s="429" customFormat="1"/>
    <row r="3622" s="429" customFormat="1"/>
    <row r="3623" s="429" customFormat="1"/>
    <row r="3624" s="429" customFormat="1"/>
    <row r="3625" s="429" customFormat="1"/>
    <row r="3626" s="429" customFormat="1"/>
    <row r="3627" s="429" customFormat="1"/>
    <row r="3628" s="429" customFormat="1"/>
    <row r="3629" s="429" customFormat="1"/>
    <row r="3630" s="429" customFormat="1"/>
    <row r="3631" s="429" customFormat="1"/>
    <row r="3632" s="429" customFormat="1"/>
    <row r="3633" s="429" customFormat="1"/>
    <row r="3634" s="429" customFormat="1"/>
    <row r="3635" s="429" customFormat="1"/>
    <row r="3636" s="429" customFormat="1"/>
    <row r="3637" s="429" customFormat="1"/>
    <row r="3638" s="429" customFormat="1"/>
    <row r="3639" s="429" customFormat="1"/>
    <row r="3640" s="429" customFormat="1"/>
    <row r="3641" s="429" customFormat="1"/>
    <row r="3642" s="429" customFormat="1"/>
    <row r="3643" s="429" customFormat="1"/>
    <row r="3644" s="429" customFormat="1"/>
    <row r="3645" s="429" customFormat="1"/>
    <row r="3646" s="429" customFormat="1"/>
    <row r="3647" s="429" customFormat="1"/>
    <row r="3648" s="429" customFormat="1"/>
    <row r="3649" s="429" customFormat="1"/>
    <row r="3650" s="429" customFormat="1"/>
    <row r="3651" s="429" customFormat="1"/>
    <row r="3652" s="429" customFormat="1"/>
    <row r="3653" s="429" customFormat="1"/>
    <row r="3654" s="429" customFormat="1"/>
    <row r="3655" s="429" customFormat="1"/>
    <row r="3656" s="429" customFormat="1"/>
    <row r="3657" s="429" customFormat="1"/>
    <row r="3658" s="429" customFormat="1"/>
    <row r="3659" s="429" customFormat="1"/>
    <row r="3660" s="429" customFormat="1"/>
    <row r="3661" s="429" customFormat="1"/>
    <row r="3662" s="429" customFormat="1"/>
    <row r="3663" s="429" customFormat="1"/>
    <row r="3664" s="429" customFormat="1"/>
    <row r="3665" s="429" customFormat="1"/>
    <row r="3666" s="429" customFormat="1"/>
    <row r="3667" s="429" customFormat="1"/>
    <row r="3668" s="429" customFormat="1"/>
    <row r="3669" s="429" customFormat="1"/>
    <row r="3670" s="429" customFormat="1"/>
    <row r="3671" s="429" customFormat="1"/>
    <row r="3672" s="429" customFormat="1"/>
    <row r="3673" s="429" customFormat="1"/>
    <row r="3674" s="429" customFormat="1"/>
    <row r="3675" s="429" customFormat="1"/>
    <row r="3676" s="429" customFormat="1"/>
    <row r="3677" s="429" customFormat="1"/>
    <row r="3678" s="429" customFormat="1"/>
    <row r="3679" s="429" customFormat="1"/>
    <row r="3680" s="429" customFormat="1"/>
    <row r="3681" s="429" customFormat="1"/>
    <row r="3682" s="429" customFormat="1"/>
    <row r="3683" s="429" customFormat="1"/>
    <row r="3684" s="429" customFormat="1"/>
    <row r="3685" s="429" customFormat="1"/>
    <row r="3686" s="429" customFormat="1"/>
    <row r="3687" s="429" customFormat="1"/>
    <row r="3688" s="429" customFormat="1"/>
    <row r="3689" s="429" customFormat="1"/>
    <row r="3690" s="429" customFormat="1"/>
    <row r="3691" s="429" customFormat="1"/>
    <row r="3692" s="429" customFormat="1"/>
    <row r="3693" s="429" customFormat="1"/>
    <row r="3694" s="429" customFormat="1"/>
    <row r="3695" s="429" customFormat="1"/>
    <row r="3696" s="429" customFormat="1"/>
    <row r="3697" s="429" customFormat="1"/>
    <row r="3698" s="429" customFormat="1"/>
    <row r="3699" s="429" customFormat="1"/>
    <row r="3700" s="429" customFormat="1"/>
    <row r="3701" s="429" customFormat="1"/>
    <row r="3702" s="429" customFormat="1"/>
    <row r="3703" s="429" customFormat="1"/>
    <row r="3704" s="429" customFormat="1"/>
    <row r="3705" s="429" customFormat="1"/>
    <row r="3706" s="429" customFormat="1"/>
    <row r="3707" s="429" customFormat="1"/>
    <row r="3708" s="429" customFormat="1"/>
    <row r="3709" s="429" customFormat="1"/>
    <row r="3710" s="429" customFormat="1"/>
    <row r="3711" s="429" customFormat="1"/>
    <row r="3712" s="429" customFormat="1"/>
    <row r="3713" s="429" customFormat="1"/>
    <row r="3714" s="429" customFormat="1"/>
    <row r="3715" s="429" customFormat="1"/>
    <row r="3716" s="429" customFormat="1"/>
    <row r="3717" s="429" customFormat="1"/>
    <row r="3718" s="429" customFormat="1"/>
    <row r="3719" s="429" customFormat="1"/>
    <row r="3720" s="429" customFormat="1"/>
    <row r="3721" s="429" customFormat="1"/>
    <row r="3722" s="429" customFormat="1"/>
    <row r="3723" s="429" customFormat="1"/>
    <row r="3724" s="429" customFormat="1"/>
    <row r="3725" s="429" customFormat="1"/>
    <row r="3726" s="429" customFormat="1"/>
    <row r="3727" s="429" customFormat="1"/>
    <row r="3728" s="429" customFormat="1"/>
    <row r="3729" s="429" customFormat="1"/>
    <row r="3730" s="429" customFormat="1"/>
    <row r="3731" s="429" customFormat="1"/>
    <row r="3732" s="429" customFormat="1"/>
    <row r="3733" s="429" customFormat="1"/>
    <row r="3734" s="429" customFormat="1"/>
    <row r="3735" s="429" customFormat="1"/>
    <row r="3736" s="429" customFormat="1"/>
    <row r="3737" s="429" customFormat="1"/>
    <row r="3738" s="429" customFormat="1"/>
    <row r="3739" s="429" customFormat="1"/>
    <row r="3740" s="429" customFormat="1"/>
    <row r="3741" s="429" customFormat="1"/>
    <row r="3742" s="429" customFormat="1"/>
    <row r="3743" s="429" customFormat="1"/>
    <row r="3744" s="429" customFormat="1"/>
    <row r="3745" s="429" customFormat="1"/>
    <row r="3746" s="429" customFormat="1"/>
    <row r="3747" s="429" customFormat="1"/>
    <row r="3748" s="429" customFormat="1"/>
    <row r="3749" s="429" customFormat="1"/>
    <row r="3750" s="429" customFormat="1"/>
    <row r="3751" s="429" customFormat="1"/>
    <row r="3752" s="429" customFormat="1"/>
    <row r="3753" s="429" customFormat="1"/>
    <row r="3754" s="429" customFormat="1"/>
    <row r="3755" s="429" customFormat="1"/>
    <row r="3756" s="429" customFormat="1"/>
    <row r="3757" s="429" customFormat="1"/>
    <row r="3758" s="429" customFormat="1"/>
    <row r="3759" s="429" customFormat="1"/>
    <row r="3760" s="429" customFormat="1"/>
    <row r="3761" s="429" customFormat="1"/>
    <row r="3762" s="429" customFormat="1"/>
    <row r="3763" s="429" customFormat="1"/>
    <row r="3764" s="429" customFormat="1"/>
    <row r="3765" s="429" customFormat="1"/>
    <row r="3766" s="429" customFormat="1"/>
    <row r="3767" s="429" customFormat="1"/>
    <row r="3768" s="429" customFormat="1"/>
    <row r="3769" s="429" customFormat="1"/>
    <row r="3770" s="429" customFormat="1"/>
    <row r="3771" s="429" customFormat="1"/>
    <row r="3772" s="429" customFormat="1"/>
    <row r="3773" s="429" customFormat="1"/>
    <row r="3774" s="429" customFormat="1"/>
    <row r="3775" s="429" customFormat="1"/>
    <row r="3776" s="429" customFormat="1"/>
    <row r="3777" s="429" customFormat="1"/>
    <row r="3778" s="429" customFormat="1"/>
    <row r="3779" s="429" customFormat="1"/>
    <row r="3780" s="429" customFormat="1"/>
    <row r="3781" s="429" customFormat="1"/>
    <row r="3782" s="429" customFormat="1"/>
    <row r="3783" s="429" customFormat="1"/>
    <row r="3784" s="429" customFormat="1"/>
    <row r="3785" s="429" customFormat="1"/>
    <row r="3786" s="429" customFormat="1"/>
    <row r="3787" s="429" customFormat="1"/>
    <row r="3788" s="429" customFormat="1"/>
    <row r="3789" s="429" customFormat="1"/>
    <row r="3790" s="429" customFormat="1"/>
    <row r="3791" s="429" customFormat="1"/>
    <row r="3792" s="429" customFormat="1"/>
    <row r="3793" s="429" customFormat="1"/>
    <row r="3794" s="429" customFormat="1"/>
    <row r="3795" s="429" customFormat="1"/>
    <row r="3796" s="429" customFormat="1"/>
    <row r="3797" s="429" customFormat="1"/>
    <row r="3798" s="429" customFormat="1"/>
    <row r="3799" s="429" customFormat="1"/>
    <row r="3800" s="429" customFormat="1"/>
    <row r="3801" s="429" customFormat="1"/>
    <row r="3802" s="429" customFormat="1"/>
    <row r="3803" s="429" customFormat="1"/>
    <row r="3804" s="429" customFormat="1"/>
    <row r="3805" s="429" customFormat="1"/>
    <row r="3806" s="429" customFormat="1"/>
    <row r="3807" s="429" customFormat="1"/>
    <row r="3808" s="429" customFormat="1"/>
    <row r="3809" s="429" customFormat="1"/>
    <row r="3810" s="429" customFormat="1"/>
    <row r="3811" s="429" customFormat="1"/>
    <row r="3812" s="429" customFormat="1"/>
    <row r="3813" s="429" customFormat="1"/>
    <row r="3814" s="429" customFormat="1"/>
    <row r="3815" s="429" customFormat="1"/>
    <row r="3816" s="429" customFormat="1"/>
    <row r="3817" s="429" customFormat="1"/>
    <row r="3818" s="429" customFormat="1"/>
    <row r="3819" s="429" customFormat="1"/>
    <row r="3820" s="429" customFormat="1"/>
    <row r="3821" s="429" customFormat="1"/>
    <row r="3822" s="429" customFormat="1"/>
    <row r="3823" s="429" customFormat="1"/>
    <row r="3824" s="429" customFormat="1"/>
    <row r="3825" s="429" customFormat="1"/>
    <row r="3826" s="429" customFormat="1"/>
    <row r="3827" s="429" customFormat="1"/>
    <row r="3828" s="429" customFormat="1"/>
    <row r="3829" s="429" customFormat="1"/>
    <row r="3830" s="429" customFormat="1"/>
    <row r="3831" s="429" customFormat="1"/>
    <row r="3832" s="429" customFormat="1"/>
    <row r="3833" s="429" customFormat="1"/>
    <row r="3834" s="429" customFormat="1"/>
    <row r="3835" s="429" customFormat="1"/>
    <row r="3836" s="429" customFormat="1"/>
    <row r="3837" s="429" customFormat="1"/>
    <row r="3838" s="429" customFormat="1"/>
    <row r="3839" s="429" customFormat="1"/>
    <row r="3840" s="429" customFormat="1"/>
    <row r="3841" s="429" customFormat="1"/>
    <row r="3842" s="429" customFormat="1"/>
    <row r="3843" s="429" customFormat="1"/>
    <row r="3844" s="429" customFormat="1"/>
    <row r="3845" s="429" customFormat="1"/>
    <row r="3846" s="429" customFormat="1"/>
    <row r="3847" s="429" customFormat="1"/>
    <row r="3848" s="429" customFormat="1"/>
    <row r="3849" s="429" customFormat="1"/>
    <row r="3850" s="429" customFormat="1"/>
    <row r="3851" s="429" customFormat="1"/>
    <row r="3852" s="429" customFormat="1"/>
    <row r="3853" s="429" customFormat="1"/>
    <row r="3854" s="429" customFormat="1"/>
    <row r="3855" s="429" customFormat="1"/>
    <row r="3856" s="429" customFormat="1"/>
    <row r="3857" s="429" customFormat="1"/>
    <row r="3858" s="429" customFormat="1"/>
    <row r="3859" s="429" customFormat="1"/>
    <row r="3860" s="429" customFormat="1"/>
    <row r="3861" s="429" customFormat="1"/>
    <row r="3862" s="429" customFormat="1"/>
    <row r="3863" s="429" customFormat="1"/>
    <row r="3864" s="429" customFormat="1"/>
    <row r="3865" s="429" customFormat="1"/>
    <row r="3866" s="429" customFormat="1"/>
    <row r="3867" s="429" customFormat="1"/>
    <row r="3868" s="429" customFormat="1"/>
    <row r="3869" s="429" customFormat="1"/>
    <row r="3870" s="429" customFormat="1"/>
    <row r="3871" s="429" customFormat="1"/>
    <row r="3872" s="429" customFormat="1"/>
    <row r="3873" s="429" customFormat="1"/>
    <row r="3874" s="429" customFormat="1"/>
    <row r="3875" s="429" customFormat="1"/>
    <row r="3876" s="429" customFormat="1"/>
    <row r="3877" s="429" customFormat="1"/>
    <row r="3878" s="429" customFormat="1"/>
    <row r="3879" s="429" customFormat="1"/>
    <row r="3880" s="429" customFormat="1"/>
    <row r="3881" s="429" customFormat="1"/>
    <row r="3882" s="429" customFormat="1"/>
    <row r="3883" s="429" customFormat="1"/>
    <row r="3884" s="429" customFormat="1"/>
    <row r="3885" s="429" customFormat="1"/>
    <row r="3886" s="429" customFormat="1"/>
    <row r="3887" s="429" customFormat="1"/>
    <row r="3888" s="429" customFormat="1"/>
    <row r="3889" s="429" customFormat="1"/>
    <row r="3890" s="429" customFormat="1"/>
    <row r="3891" s="429" customFormat="1"/>
    <row r="3892" s="429" customFormat="1"/>
    <row r="3893" s="429" customFormat="1"/>
    <row r="3894" s="429" customFormat="1"/>
    <row r="3895" s="429" customFormat="1"/>
    <row r="3896" s="429" customFormat="1"/>
    <row r="3897" s="429" customFormat="1"/>
    <row r="3898" s="429" customFormat="1"/>
    <row r="3899" s="429" customFormat="1"/>
    <row r="3900" s="429" customFormat="1"/>
    <row r="3901" s="429" customFormat="1"/>
    <row r="3902" s="429" customFormat="1"/>
    <row r="3903" s="429" customFormat="1"/>
    <row r="3904" s="429" customFormat="1"/>
    <row r="3905" s="429" customFormat="1"/>
    <row r="3906" s="429" customFormat="1"/>
    <row r="3907" s="429" customFormat="1"/>
    <row r="3908" s="429" customFormat="1"/>
    <row r="3909" s="429" customFormat="1"/>
    <row r="3910" s="429" customFormat="1"/>
    <row r="3911" s="429" customFormat="1"/>
    <row r="3912" s="429" customFormat="1"/>
    <row r="3913" s="429" customFormat="1"/>
    <row r="3914" s="429" customFormat="1"/>
    <row r="3915" s="429" customFormat="1"/>
    <row r="3916" s="429" customFormat="1"/>
    <row r="3917" s="429" customFormat="1"/>
    <row r="3918" s="429" customFormat="1"/>
    <row r="3919" s="429" customFormat="1"/>
    <row r="3920" s="429" customFormat="1"/>
    <row r="3921" s="429" customFormat="1"/>
    <row r="3922" s="429" customFormat="1"/>
    <row r="3923" s="429" customFormat="1"/>
    <row r="3924" s="429" customFormat="1"/>
    <row r="3925" s="429" customFormat="1"/>
    <row r="3926" s="429" customFormat="1"/>
    <row r="3927" s="429" customFormat="1"/>
    <row r="3928" s="429" customFormat="1"/>
    <row r="3929" s="429" customFormat="1"/>
    <row r="3930" s="429" customFormat="1"/>
    <row r="3931" s="429" customFormat="1"/>
    <row r="3932" s="429" customFormat="1"/>
    <row r="3933" s="429" customFormat="1"/>
    <row r="3934" s="429" customFormat="1"/>
    <row r="3935" s="429" customFormat="1"/>
    <row r="3936" s="429" customFormat="1"/>
    <row r="3937" s="429" customFormat="1"/>
    <row r="3938" s="429" customFormat="1"/>
    <row r="3939" s="429" customFormat="1"/>
    <row r="3940" s="429" customFormat="1"/>
    <row r="3941" s="429" customFormat="1"/>
    <row r="3942" s="429" customFormat="1"/>
    <row r="3943" s="429" customFormat="1"/>
    <row r="3944" s="429" customFormat="1"/>
    <row r="3945" s="429" customFormat="1"/>
    <row r="3946" s="429" customFormat="1"/>
    <row r="3947" s="429" customFormat="1"/>
    <row r="3948" s="429" customFormat="1"/>
    <row r="3949" s="429" customFormat="1"/>
    <row r="3950" s="429" customFormat="1"/>
    <row r="3951" s="429" customFormat="1"/>
    <row r="3952" s="429" customFormat="1"/>
    <row r="3953" s="429" customFormat="1"/>
    <row r="3954" s="429" customFormat="1"/>
    <row r="3955" s="429" customFormat="1"/>
    <row r="3956" s="429" customFormat="1"/>
    <row r="3957" s="429" customFormat="1"/>
    <row r="3958" s="429" customFormat="1"/>
    <row r="3959" s="429" customFormat="1"/>
    <row r="3960" s="429" customFormat="1"/>
    <row r="3961" s="429" customFormat="1"/>
    <row r="3962" s="429" customFormat="1"/>
    <row r="3963" s="429" customFormat="1"/>
    <row r="3964" s="429" customFormat="1"/>
    <row r="3965" s="429" customFormat="1"/>
    <row r="3966" s="429" customFormat="1"/>
    <row r="3967" s="429" customFormat="1"/>
    <row r="3968" s="429" customFormat="1"/>
    <row r="3969" s="429" customFormat="1"/>
    <row r="3970" s="429" customFormat="1"/>
    <row r="3971" s="429" customFormat="1"/>
    <row r="3972" s="429" customFormat="1"/>
    <row r="3973" s="429" customFormat="1"/>
    <row r="3974" s="429" customFormat="1"/>
    <row r="3975" s="429" customFormat="1"/>
    <row r="3976" s="429" customFormat="1"/>
    <row r="3977" s="429" customFormat="1"/>
    <row r="3978" s="429" customFormat="1"/>
    <row r="3979" s="429" customFormat="1"/>
    <row r="3980" s="429" customFormat="1"/>
    <row r="3981" s="429" customFormat="1"/>
    <row r="3982" s="429" customFormat="1"/>
    <row r="3983" s="429" customFormat="1"/>
    <row r="3984" s="429" customFormat="1"/>
    <row r="3985" s="429" customFormat="1"/>
    <row r="3986" s="429" customFormat="1"/>
    <row r="3987" s="429" customFormat="1"/>
    <row r="3988" s="429" customFormat="1"/>
    <row r="3989" s="429" customFormat="1"/>
    <row r="3990" s="429" customFormat="1"/>
    <row r="3991" s="429" customFormat="1"/>
    <row r="3992" s="429" customFormat="1"/>
    <row r="3993" s="429" customFormat="1"/>
    <row r="3994" s="429" customFormat="1"/>
    <row r="3995" s="429" customFormat="1"/>
    <row r="3996" s="429" customFormat="1"/>
    <row r="3997" s="429" customFormat="1"/>
    <row r="3998" s="429" customFormat="1"/>
    <row r="3999" s="429" customFormat="1"/>
    <row r="4000" s="429" customFormat="1"/>
    <row r="4001" s="429" customFormat="1"/>
    <row r="4002" s="429" customFormat="1"/>
    <row r="4003" s="429" customFormat="1"/>
    <row r="4004" s="429" customFormat="1"/>
    <row r="4005" s="429" customFormat="1"/>
    <row r="4006" s="429" customFormat="1"/>
    <row r="4007" s="429" customFormat="1"/>
    <row r="4008" s="429" customFormat="1"/>
    <row r="4009" s="429" customFormat="1"/>
    <row r="4010" s="429" customFormat="1"/>
    <row r="4011" s="429" customFormat="1"/>
    <row r="4012" s="429" customFormat="1"/>
    <row r="4013" s="429" customFormat="1"/>
    <row r="4014" s="429" customFormat="1"/>
    <row r="4015" s="429" customFormat="1"/>
    <row r="4016" s="429" customFormat="1"/>
    <row r="4017" s="429" customFormat="1"/>
    <row r="4018" s="429" customFormat="1"/>
    <row r="4019" s="429" customFormat="1"/>
    <row r="4020" s="429" customFormat="1"/>
    <row r="4021" s="429" customFormat="1"/>
    <row r="4022" s="429" customFormat="1"/>
    <row r="4023" s="429" customFormat="1"/>
    <row r="4024" s="429" customFormat="1"/>
    <row r="4025" s="429" customFormat="1"/>
    <row r="4026" s="429" customFormat="1"/>
    <row r="4027" s="429" customFormat="1"/>
    <row r="4028" s="429" customFormat="1"/>
    <row r="4029" s="429" customFormat="1"/>
    <row r="4030" s="429" customFormat="1"/>
    <row r="4031" s="429" customFormat="1"/>
    <row r="4032" s="429" customFormat="1"/>
    <row r="4033" s="429" customFormat="1"/>
    <row r="4034" s="429" customFormat="1"/>
    <row r="4035" s="429" customFormat="1"/>
    <row r="4036" s="429" customFormat="1"/>
    <row r="4037" s="429" customFormat="1"/>
    <row r="4038" s="429" customFormat="1"/>
    <row r="4039" s="429" customFormat="1"/>
    <row r="4040" s="429" customFormat="1"/>
    <row r="4041" s="429" customFormat="1"/>
    <row r="4042" s="429" customFormat="1"/>
    <row r="4043" s="429" customFormat="1"/>
    <row r="4044" s="429" customFormat="1"/>
    <row r="4045" s="429" customFormat="1"/>
    <row r="4046" s="429" customFormat="1"/>
    <row r="4047" s="429" customFormat="1"/>
    <row r="4048" s="429" customFormat="1"/>
    <row r="4049" s="429" customFormat="1"/>
    <row r="4050" s="429" customFormat="1"/>
    <row r="4051" s="429" customFormat="1"/>
    <row r="4052" s="429" customFormat="1"/>
    <row r="4053" s="429" customFormat="1"/>
    <row r="4054" s="429" customFormat="1"/>
    <row r="4055" s="429" customFormat="1"/>
    <row r="4056" s="429" customFormat="1"/>
    <row r="4057" s="429" customFormat="1"/>
    <row r="4058" s="429" customFormat="1"/>
    <row r="4059" s="429" customFormat="1"/>
    <row r="4060" s="429" customFormat="1"/>
    <row r="4061" s="429" customFormat="1"/>
    <row r="4062" s="429" customFormat="1"/>
    <row r="4063" s="429" customFormat="1"/>
    <row r="4064" s="429" customFormat="1"/>
    <row r="4065" s="429" customFormat="1"/>
    <row r="4066" s="429" customFormat="1"/>
    <row r="4067" s="429" customFormat="1"/>
    <row r="4068" s="429" customFormat="1"/>
    <row r="4069" s="429" customFormat="1"/>
    <row r="4070" s="429" customFormat="1"/>
    <row r="4071" s="429" customFormat="1"/>
    <row r="4072" s="429" customFormat="1"/>
    <row r="4073" s="429" customFormat="1"/>
    <row r="4074" s="429" customFormat="1"/>
    <row r="4075" s="429" customFormat="1"/>
    <row r="4076" s="429" customFormat="1"/>
    <row r="4077" s="429" customFormat="1"/>
    <row r="4078" s="429" customFormat="1"/>
    <row r="4079" s="429" customFormat="1"/>
    <row r="4080" s="429" customFormat="1"/>
    <row r="4081" s="429" customFormat="1"/>
    <row r="4082" s="429" customFormat="1"/>
    <row r="4083" s="429" customFormat="1"/>
    <row r="4084" s="429" customFormat="1"/>
    <row r="4085" s="429" customFormat="1"/>
    <row r="4086" s="429" customFormat="1"/>
    <row r="4087" s="429" customFormat="1"/>
    <row r="4088" s="429" customFormat="1"/>
    <row r="4089" s="429" customFormat="1"/>
    <row r="4090" s="429" customFormat="1"/>
    <row r="4091" s="429" customFormat="1"/>
    <row r="4092" s="429" customFormat="1"/>
    <row r="4093" s="429" customFormat="1"/>
    <row r="4094" s="429" customFormat="1"/>
    <row r="4095" s="429" customFormat="1"/>
    <row r="4096" s="429" customFormat="1"/>
    <row r="4097" s="429" customFormat="1"/>
    <row r="4098" s="429" customFormat="1"/>
    <row r="4099" s="429" customFormat="1"/>
    <row r="4100" s="429" customFormat="1"/>
    <row r="4101" s="429" customFormat="1"/>
    <row r="4102" s="429" customFormat="1"/>
    <row r="4103" s="429" customFormat="1"/>
    <row r="4104" s="429" customFormat="1"/>
    <row r="4105" s="429" customFormat="1"/>
    <row r="4106" s="429" customFormat="1"/>
    <row r="4107" s="429" customFormat="1"/>
    <row r="4108" s="429" customFormat="1"/>
    <row r="4109" s="429" customFormat="1"/>
    <row r="4110" s="429" customFormat="1"/>
    <row r="4111" s="429" customFormat="1"/>
    <row r="4112" s="429" customFormat="1"/>
    <row r="4113" s="429" customFormat="1"/>
    <row r="4114" s="429" customFormat="1"/>
    <row r="4115" s="429" customFormat="1"/>
    <row r="4116" s="429" customFormat="1"/>
    <row r="4117" s="429" customFormat="1"/>
    <row r="4118" s="429" customFormat="1"/>
    <row r="4119" s="429" customFormat="1"/>
    <row r="4120" s="429" customFormat="1"/>
    <row r="4121" s="429" customFormat="1"/>
    <row r="4122" s="429" customFormat="1"/>
    <row r="4123" s="429" customFormat="1"/>
    <row r="4124" s="429" customFormat="1"/>
    <row r="4125" s="429" customFormat="1"/>
    <row r="4126" s="429" customFormat="1"/>
    <row r="4127" s="429" customFormat="1"/>
    <row r="4128" s="429" customFormat="1"/>
    <row r="4129" s="429" customFormat="1"/>
    <row r="4130" s="429" customFormat="1"/>
    <row r="4131" s="429" customFormat="1"/>
    <row r="4132" s="429" customFormat="1"/>
    <row r="4133" s="429" customFormat="1"/>
    <row r="4134" s="429" customFormat="1"/>
    <row r="4135" s="429" customFormat="1"/>
    <row r="4136" s="429" customFormat="1"/>
    <row r="4137" s="429" customFormat="1"/>
    <row r="4138" s="429" customFormat="1"/>
    <row r="4139" s="429" customFormat="1"/>
    <row r="4140" s="429" customFormat="1"/>
    <row r="4141" s="429" customFormat="1"/>
    <row r="4142" s="429" customFormat="1"/>
    <row r="4143" s="429" customFormat="1"/>
    <row r="4144" s="429" customFormat="1"/>
    <row r="4145" s="429" customFormat="1"/>
    <row r="4146" s="429" customFormat="1"/>
    <row r="4147" s="429" customFormat="1"/>
    <row r="4148" s="429" customFormat="1"/>
    <row r="4149" s="429" customFormat="1"/>
    <row r="4150" s="429" customFormat="1"/>
    <row r="4151" s="429" customFormat="1"/>
    <row r="4152" s="429" customFormat="1"/>
    <row r="4153" s="429" customFormat="1"/>
    <row r="4154" s="429" customFormat="1"/>
    <row r="4155" s="429" customFormat="1"/>
    <row r="4156" s="429" customFormat="1"/>
    <row r="4157" s="429" customFormat="1"/>
    <row r="4158" s="429" customFormat="1"/>
    <row r="4159" s="429" customFormat="1"/>
    <row r="4160" s="429" customFormat="1"/>
    <row r="4161" s="429" customFormat="1"/>
    <row r="4162" s="429" customFormat="1"/>
    <row r="4163" s="429" customFormat="1"/>
    <row r="4164" s="429" customFormat="1"/>
    <row r="4165" s="429" customFormat="1"/>
    <row r="4166" s="429" customFormat="1"/>
    <row r="4167" s="429" customFormat="1"/>
    <row r="4168" s="429" customFormat="1"/>
    <row r="4169" s="429" customFormat="1"/>
    <row r="4170" s="429" customFormat="1"/>
    <row r="4171" s="429" customFormat="1"/>
    <row r="4172" s="429" customFormat="1"/>
    <row r="4173" s="429" customFormat="1"/>
    <row r="4174" s="429" customFormat="1"/>
    <row r="4175" s="429" customFormat="1"/>
    <row r="4176" s="429" customFormat="1"/>
    <row r="4177" s="429" customFormat="1"/>
    <row r="4178" s="429" customFormat="1"/>
    <row r="4179" s="429" customFormat="1"/>
    <row r="4180" s="429" customFormat="1"/>
    <row r="4181" s="429" customFormat="1"/>
    <row r="4182" s="429" customFormat="1"/>
    <row r="4183" s="429" customFormat="1"/>
    <row r="4184" s="429" customFormat="1"/>
    <row r="4185" s="429" customFormat="1"/>
    <row r="4186" s="429" customFormat="1"/>
    <row r="4187" s="429" customFormat="1"/>
    <row r="4188" s="429" customFormat="1"/>
    <row r="4189" s="429" customFormat="1"/>
    <row r="4190" s="429" customFormat="1"/>
    <row r="4191" s="429" customFormat="1"/>
    <row r="4192" s="429" customFormat="1"/>
    <row r="4193" s="429" customFormat="1"/>
    <row r="4194" s="429" customFormat="1"/>
    <row r="4195" s="429" customFormat="1"/>
    <row r="4196" s="429" customFormat="1"/>
    <row r="4197" s="429" customFormat="1"/>
    <row r="4198" s="429" customFormat="1"/>
    <row r="4199" s="429" customFormat="1"/>
    <row r="4200" s="429" customFormat="1"/>
    <row r="4201" s="429" customFormat="1"/>
    <row r="4202" s="429" customFormat="1"/>
    <row r="4203" s="429" customFormat="1"/>
    <row r="4204" s="429" customFormat="1"/>
    <row r="4205" s="429" customFormat="1"/>
    <row r="4206" s="429" customFormat="1"/>
    <row r="4207" s="429" customFormat="1"/>
    <row r="4208" s="429" customFormat="1"/>
    <row r="4209" s="429" customFormat="1"/>
    <row r="4210" s="429" customFormat="1"/>
    <row r="4211" s="429" customFormat="1"/>
    <row r="4212" s="429" customFormat="1"/>
    <row r="4213" s="429" customFormat="1"/>
    <row r="4214" s="429" customFormat="1"/>
    <row r="4215" s="429" customFormat="1"/>
    <row r="4216" s="429" customFormat="1"/>
    <row r="4217" s="429" customFormat="1"/>
    <row r="4218" s="429" customFormat="1"/>
    <row r="4219" s="429" customFormat="1"/>
    <row r="4220" s="429" customFormat="1"/>
    <row r="4221" s="429" customFormat="1"/>
    <row r="4222" s="429" customFormat="1"/>
    <row r="4223" s="429" customFormat="1"/>
    <row r="4224" s="429" customFormat="1"/>
    <row r="4225" s="429" customFormat="1"/>
    <row r="4226" s="429" customFormat="1"/>
    <row r="4227" s="429" customFormat="1"/>
    <row r="4228" s="429" customFormat="1"/>
    <row r="4229" s="429" customFormat="1"/>
    <row r="4230" s="429" customFormat="1"/>
    <row r="4231" s="429" customFormat="1"/>
    <row r="4232" s="429" customFormat="1"/>
    <row r="4233" s="429" customFormat="1"/>
    <row r="4234" s="429" customFormat="1"/>
    <row r="4235" s="429" customFormat="1"/>
    <row r="4236" s="429" customFormat="1"/>
    <row r="4237" s="429" customFormat="1"/>
    <row r="4238" s="429" customFormat="1"/>
    <row r="4239" s="429" customFormat="1"/>
    <row r="4240" s="429" customFormat="1"/>
    <row r="4241" s="429" customFormat="1"/>
    <row r="4242" s="429" customFormat="1"/>
    <row r="4243" s="429" customFormat="1"/>
    <row r="4244" s="429" customFormat="1"/>
    <row r="4245" s="429" customFormat="1"/>
    <row r="4246" s="429" customFormat="1"/>
    <row r="4247" s="429" customFormat="1"/>
    <row r="4248" s="429" customFormat="1"/>
    <row r="4249" s="429" customFormat="1"/>
    <row r="4250" s="429" customFormat="1"/>
    <row r="4251" s="429" customFormat="1"/>
    <row r="4252" s="429" customFormat="1"/>
    <row r="4253" s="429" customFormat="1"/>
    <row r="4254" s="429" customFormat="1"/>
    <row r="4255" s="429" customFormat="1"/>
    <row r="4256" s="429" customFormat="1"/>
    <row r="4257" s="429" customFormat="1"/>
    <row r="4258" s="429" customFormat="1"/>
    <row r="4259" s="429" customFormat="1"/>
    <row r="4260" s="429" customFormat="1"/>
    <row r="4261" s="429" customFormat="1"/>
    <row r="4262" s="429" customFormat="1"/>
    <row r="4263" s="429" customFormat="1"/>
    <row r="4264" s="429" customFormat="1"/>
    <row r="4265" s="429" customFormat="1"/>
    <row r="4266" s="429" customFormat="1"/>
    <row r="4267" s="429" customFormat="1"/>
    <row r="4268" s="429" customFormat="1"/>
    <row r="4269" s="429" customFormat="1"/>
    <row r="4270" s="429" customFormat="1"/>
    <row r="4271" s="429" customFormat="1"/>
    <row r="4272" s="429" customFormat="1"/>
    <row r="4273" s="429" customFormat="1"/>
    <row r="4274" s="429" customFormat="1"/>
    <row r="4275" s="429" customFormat="1"/>
    <row r="4276" s="429" customFormat="1"/>
    <row r="4277" s="429" customFormat="1"/>
    <row r="4278" s="429" customFormat="1"/>
    <row r="4279" s="429" customFormat="1"/>
    <row r="4280" s="429" customFormat="1"/>
    <row r="4281" s="429" customFormat="1"/>
    <row r="4282" s="429" customFormat="1"/>
    <row r="4283" s="429" customFormat="1"/>
    <row r="4284" s="429" customFormat="1"/>
    <row r="4285" s="429" customFormat="1"/>
    <row r="4286" s="429" customFormat="1"/>
    <row r="4287" s="429" customFormat="1"/>
    <row r="4288" s="429" customFormat="1"/>
    <row r="4289" s="429" customFormat="1"/>
    <row r="4290" s="429" customFormat="1"/>
    <row r="4291" s="429" customFormat="1"/>
    <row r="4292" s="429" customFormat="1"/>
    <row r="4293" s="429" customFormat="1"/>
    <row r="4294" s="429" customFormat="1"/>
    <row r="4295" s="429" customFormat="1"/>
    <row r="4296" s="429" customFormat="1"/>
    <row r="4297" s="429" customFormat="1"/>
    <row r="4298" s="429" customFormat="1"/>
    <row r="4299" s="429" customFormat="1"/>
    <row r="4300" s="429" customFormat="1"/>
    <row r="4301" s="429" customFormat="1"/>
    <row r="4302" s="429" customFormat="1"/>
    <row r="4303" s="429" customFormat="1"/>
    <row r="4304" s="429" customFormat="1"/>
    <row r="4305" s="429" customFormat="1"/>
    <row r="4306" s="429" customFormat="1"/>
    <row r="4307" s="429" customFormat="1"/>
    <row r="4308" s="429" customFormat="1"/>
    <row r="4309" s="429" customFormat="1"/>
    <row r="4310" s="429" customFormat="1"/>
    <row r="4311" s="429" customFormat="1"/>
    <row r="4312" s="429" customFormat="1"/>
    <row r="4313" s="429" customFormat="1"/>
    <row r="4314" s="429" customFormat="1"/>
    <row r="4315" s="429" customFormat="1"/>
    <row r="4316" s="429" customFormat="1"/>
    <row r="4317" s="429" customFormat="1"/>
    <row r="4318" s="429" customFormat="1"/>
    <row r="4319" s="429" customFormat="1"/>
    <row r="4320" s="429" customFormat="1"/>
    <row r="4321" s="429" customFormat="1"/>
    <row r="4322" s="429" customFormat="1"/>
    <row r="4323" s="429" customFormat="1"/>
    <row r="4324" s="429" customFormat="1"/>
    <row r="4325" s="429" customFormat="1"/>
    <row r="4326" s="429" customFormat="1"/>
    <row r="4327" s="429" customFormat="1"/>
    <row r="4328" s="429" customFormat="1"/>
    <row r="4329" s="429" customFormat="1"/>
    <row r="4330" s="429" customFormat="1"/>
    <row r="4331" s="429" customFormat="1"/>
    <row r="4332" s="429" customFormat="1"/>
    <row r="4333" s="429" customFormat="1"/>
    <row r="4334" s="429" customFormat="1"/>
    <row r="4335" s="429" customFormat="1"/>
    <row r="4336" s="429" customFormat="1"/>
    <row r="4337" s="429" customFormat="1"/>
    <row r="4338" s="429" customFormat="1"/>
    <row r="4339" s="429" customFormat="1"/>
    <row r="4340" s="429" customFormat="1"/>
    <row r="4341" s="429" customFormat="1"/>
    <row r="4342" s="429" customFormat="1"/>
    <row r="4343" s="429" customFormat="1"/>
    <row r="4344" s="429" customFormat="1"/>
    <row r="4345" s="429" customFormat="1"/>
    <row r="4346" s="429" customFormat="1"/>
    <row r="4347" s="429" customFormat="1"/>
    <row r="4348" s="429" customFormat="1"/>
    <row r="4349" s="429" customFormat="1"/>
    <row r="4350" s="429" customFormat="1"/>
    <row r="4351" s="429" customFormat="1"/>
    <row r="4352" s="429" customFormat="1"/>
    <row r="4353" s="429" customFormat="1"/>
    <row r="4354" s="429" customFormat="1"/>
    <row r="4355" s="429" customFormat="1"/>
    <row r="4356" s="429" customFormat="1"/>
    <row r="4357" s="429" customFormat="1"/>
    <row r="4358" s="429" customFormat="1"/>
    <row r="4359" s="429" customFormat="1"/>
    <row r="4360" s="429" customFormat="1"/>
    <row r="4361" s="429" customFormat="1"/>
    <row r="4362" s="429" customFormat="1"/>
    <row r="4363" s="429" customFormat="1"/>
    <row r="4364" s="429" customFormat="1"/>
    <row r="4365" s="429" customFormat="1"/>
    <row r="4366" s="429" customFormat="1"/>
    <row r="4367" s="429" customFormat="1"/>
    <row r="4368" s="429" customFormat="1"/>
    <row r="4369" s="429" customFormat="1"/>
    <row r="4370" s="429" customFormat="1"/>
    <row r="4371" s="429" customFormat="1"/>
    <row r="4372" s="429" customFormat="1"/>
    <row r="4373" s="429" customFormat="1"/>
    <row r="4374" s="429" customFormat="1"/>
    <row r="4375" s="429" customFormat="1"/>
    <row r="4376" s="429" customFormat="1"/>
    <row r="4377" s="429" customFormat="1"/>
    <row r="4378" s="429" customFormat="1"/>
    <row r="4379" s="429" customFormat="1"/>
    <row r="4380" s="429" customFormat="1"/>
    <row r="4381" s="429" customFormat="1"/>
    <row r="4382" s="429" customFormat="1"/>
    <row r="4383" s="429" customFormat="1"/>
    <row r="4384" s="429" customFormat="1"/>
    <row r="4385" s="429" customFormat="1"/>
    <row r="4386" s="429" customFormat="1"/>
    <row r="4387" s="429" customFormat="1"/>
    <row r="4388" s="429" customFormat="1"/>
    <row r="4389" s="429" customFormat="1"/>
    <row r="4390" s="429" customFormat="1"/>
    <row r="4391" s="429" customFormat="1"/>
    <row r="4392" s="429" customFormat="1"/>
    <row r="4393" s="429" customFormat="1"/>
    <row r="4394" s="429" customFormat="1"/>
    <row r="4395" s="429" customFormat="1"/>
    <row r="4396" s="429" customFormat="1"/>
    <row r="4397" s="429" customFormat="1"/>
    <row r="4398" s="429" customFormat="1"/>
    <row r="4399" s="429" customFormat="1"/>
    <row r="4400" s="429" customFormat="1"/>
    <row r="4401" s="429" customFormat="1"/>
    <row r="4402" s="429" customFormat="1"/>
    <row r="4403" s="429" customFormat="1"/>
    <row r="4404" s="429" customFormat="1"/>
    <row r="4405" s="429" customFormat="1"/>
    <row r="4406" s="429" customFormat="1"/>
    <row r="4407" s="429" customFormat="1"/>
    <row r="4408" s="429" customFormat="1"/>
    <row r="4409" s="429" customFormat="1"/>
    <row r="4410" s="429" customFormat="1"/>
    <row r="4411" s="429" customFormat="1"/>
    <row r="4412" s="429" customFormat="1"/>
    <row r="4413" s="429" customFormat="1"/>
    <row r="4414" s="429" customFormat="1"/>
    <row r="4415" s="429" customFormat="1"/>
    <row r="4416" s="429" customFormat="1"/>
    <row r="4417" s="429" customFormat="1"/>
    <row r="4418" s="429" customFormat="1"/>
    <row r="4419" s="429" customFormat="1"/>
    <row r="4420" s="429" customFormat="1"/>
    <row r="4421" s="429" customFormat="1"/>
    <row r="4422" s="429" customFormat="1"/>
    <row r="4423" s="429" customFormat="1"/>
    <row r="4424" s="429" customFormat="1"/>
    <row r="4425" s="429" customFormat="1"/>
    <row r="4426" s="429" customFormat="1"/>
    <row r="4427" s="429" customFormat="1"/>
    <row r="4428" s="429" customFormat="1"/>
    <row r="4429" s="429" customFormat="1"/>
    <row r="4430" s="429" customFormat="1"/>
    <row r="4431" s="429" customFormat="1"/>
    <row r="4432" s="429" customFormat="1"/>
    <row r="4433" s="429" customFormat="1"/>
    <row r="4434" s="429" customFormat="1"/>
    <row r="4435" s="429" customFormat="1"/>
    <row r="4436" s="429" customFormat="1"/>
    <row r="4437" s="429" customFormat="1"/>
    <row r="4438" s="429" customFormat="1"/>
    <row r="4439" s="429" customFormat="1"/>
    <row r="4440" s="429" customFormat="1"/>
    <row r="4441" s="429" customFormat="1"/>
    <row r="4442" s="429" customFormat="1"/>
    <row r="4443" s="429" customFormat="1"/>
    <row r="4444" s="429" customFormat="1"/>
    <row r="4445" s="429" customFormat="1"/>
    <row r="4446" s="429" customFormat="1"/>
    <row r="4447" s="429" customFormat="1"/>
    <row r="4448" s="429" customFormat="1"/>
    <row r="4449" s="429" customFormat="1"/>
    <row r="4450" s="429" customFormat="1"/>
    <row r="4451" s="429" customFormat="1"/>
    <row r="4452" s="429" customFormat="1"/>
    <row r="4453" s="429" customFormat="1"/>
    <row r="4454" s="429" customFormat="1"/>
    <row r="4455" s="429" customFormat="1"/>
    <row r="4456" s="429" customFormat="1"/>
    <row r="4457" s="429" customFormat="1"/>
    <row r="4458" s="429" customFormat="1"/>
    <row r="4459" s="429" customFormat="1"/>
    <row r="4460" s="429" customFormat="1"/>
    <row r="4461" s="429" customFormat="1"/>
    <row r="4462" s="429" customFormat="1"/>
    <row r="4463" s="429" customFormat="1"/>
    <row r="4464" s="429" customFormat="1"/>
    <row r="4465" s="429" customFormat="1"/>
    <row r="4466" s="429" customFormat="1"/>
    <row r="4467" s="429" customFormat="1"/>
    <row r="4468" s="429" customFormat="1"/>
    <row r="4469" s="429" customFormat="1"/>
    <row r="4470" s="429" customFormat="1"/>
    <row r="4471" s="429" customFormat="1"/>
    <row r="4472" s="429" customFormat="1"/>
    <row r="4473" s="429" customFormat="1"/>
    <row r="4474" s="429" customFormat="1"/>
    <row r="4475" s="429" customFormat="1"/>
    <row r="4476" s="429" customFormat="1"/>
    <row r="4477" s="429" customFormat="1"/>
    <row r="4478" s="429" customFormat="1"/>
    <row r="4479" s="429" customFormat="1"/>
    <row r="4480" s="429" customFormat="1"/>
    <row r="4481" s="429" customFormat="1"/>
    <row r="4482" s="429" customFormat="1"/>
    <row r="4483" s="429" customFormat="1"/>
    <row r="4484" s="429" customFormat="1"/>
    <row r="4485" s="429" customFormat="1"/>
    <row r="4486" s="429" customFormat="1"/>
    <row r="4487" s="429" customFormat="1"/>
    <row r="4488" s="429" customFormat="1"/>
    <row r="4489" s="429" customFormat="1"/>
    <row r="4490" s="429" customFormat="1"/>
    <row r="4491" s="429" customFormat="1"/>
    <row r="4492" s="429" customFormat="1"/>
    <row r="4493" s="429" customFormat="1"/>
    <row r="4494" s="429" customFormat="1"/>
    <row r="4495" s="429" customFormat="1"/>
    <row r="4496" s="429" customFormat="1"/>
    <row r="4497" s="429" customFormat="1"/>
    <row r="4498" s="429" customFormat="1"/>
    <row r="4499" s="429" customFormat="1"/>
    <row r="4500" s="429" customFormat="1"/>
    <row r="4501" s="429" customFormat="1"/>
    <row r="4502" s="429" customFormat="1"/>
    <row r="4503" s="429" customFormat="1"/>
    <row r="4504" s="429" customFormat="1"/>
    <row r="4505" s="429" customFormat="1"/>
    <row r="4506" s="429" customFormat="1"/>
    <row r="4507" s="429" customFormat="1"/>
    <row r="4508" s="429" customFormat="1"/>
    <row r="4509" s="429" customFormat="1"/>
    <row r="4510" s="429" customFormat="1"/>
    <row r="4511" s="429" customFormat="1"/>
    <row r="4512" s="429" customFormat="1"/>
    <row r="4513" s="429" customFormat="1"/>
    <row r="4514" s="429" customFormat="1"/>
    <row r="4515" s="429" customFormat="1"/>
    <row r="4516" s="429" customFormat="1"/>
    <row r="4517" s="429" customFormat="1"/>
    <row r="4518" s="429" customFormat="1"/>
    <row r="4519" s="429" customFormat="1"/>
    <row r="4520" s="429" customFormat="1"/>
    <row r="4521" s="429" customFormat="1"/>
    <row r="4522" s="429" customFormat="1"/>
    <row r="4523" s="429" customFormat="1"/>
    <row r="4524" s="429" customFormat="1"/>
    <row r="4525" s="429" customFormat="1"/>
    <row r="4526" s="429" customFormat="1"/>
    <row r="4527" s="429" customFormat="1"/>
    <row r="4528" s="429" customFormat="1"/>
    <row r="4529" s="429" customFormat="1"/>
    <row r="4530" s="429" customFormat="1"/>
    <row r="4531" s="429" customFormat="1"/>
    <row r="4532" s="429" customFormat="1"/>
    <row r="4533" s="429" customFormat="1"/>
    <row r="4534" s="429" customFormat="1"/>
    <row r="4535" s="429" customFormat="1"/>
    <row r="4536" s="429" customFormat="1"/>
    <row r="4537" s="429" customFormat="1"/>
    <row r="4538" s="429" customFormat="1"/>
    <row r="4539" s="429" customFormat="1"/>
    <row r="4540" s="429" customFormat="1"/>
    <row r="4541" s="429" customFormat="1"/>
    <row r="4542" s="429" customFormat="1"/>
    <row r="4543" s="429" customFormat="1"/>
    <row r="4544" s="429" customFormat="1"/>
    <row r="4545" s="429" customFormat="1"/>
    <row r="4546" s="429" customFormat="1"/>
    <row r="4547" s="429" customFormat="1"/>
    <row r="4548" s="429" customFormat="1"/>
    <row r="4549" s="429" customFormat="1"/>
    <row r="4550" s="429" customFormat="1"/>
    <row r="4551" s="429" customFormat="1"/>
    <row r="4552" s="429" customFormat="1"/>
    <row r="4553" s="429" customFormat="1"/>
    <row r="4554" s="429" customFormat="1"/>
    <row r="4555" s="429" customFormat="1"/>
    <row r="4556" s="429" customFormat="1"/>
    <row r="4557" s="429" customFormat="1"/>
    <row r="4558" s="429" customFormat="1"/>
    <row r="4559" s="429" customFormat="1"/>
    <row r="4560" s="429" customFormat="1"/>
    <row r="4561" s="429" customFormat="1"/>
    <row r="4562" s="429" customFormat="1"/>
    <row r="4563" s="429" customFormat="1"/>
    <row r="4564" s="429" customFormat="1"/>
    <row r="4565" s="429" customFormat="1"/>
    <row r="4566" s="429" customFormat="1"/>
    <row r="4567" s="429" customFormat="1"/>
    <row r="4568" s="429" customFormat="1"/>
    <row r="4569" s="429" customFormat="1"/>
    <row r="4570" s="429" customFormat="1"/>
    <row r="4571" s="429" customFormat="1"/>
    <row r="4572" s="429" customFormat="1"/>
    <row r="4573" s="429" customFormat="1"/>
    <row r="4574" s="429" customFormat="1"/>
    <row r="4575" s="429" customFormat="1"/>
    <row r="4576" s="429" customFormat="1"/>
    <row r="4577" s="429" customFormat="1"/>
    <row r="4578" s="429" customFormat="1"/>
    <row r="4579" s="429" customFormat="1"/>
    <row r="4580" s="429" customFormat="1"/>
    <row r="4581" s="429" customFormat="1"/>
    <row r="4582" s="429" customFormat="1"/>
    <row r="4583" s="429" customFormat="1"/>
    <row r="4584" s="429" customFormat="1"/>
    <row r="4585" s="429" customFormat="1"/>
    <row r="4586" s="429" customFormat="1"/>
    <row r="4587" s="429" customFormat="1"/>
    <row r="4588" s="429" customFormat="1"/>
    <row r="4589" s="429" customFormat="1"/>
    <row r="4590" s="429" customFormat="1"/>
    <row r="4591" s="429" customFormat="1"/>
    <row r="4592" s="429" customFormat="1"/>
    <row r="4593" s="429" customFormat="1"/>
    <row r="4594" s="429" customFormat="1"/>
    <row r="4595" s="429" customFormat="1"/>
    <row r="4596" s="429" customFormat="1"/>
    <row r="4597" s="429" customFormat="1"/>
    <row r="4598" s="429" customFormat="1"/>
    <row r="4599" s="429" customFormat="1"/>
    <row r="4600" s="429" customFormat="1"/>
    <row r="4601" s="429" customFormat="1"/>
    <row r="4602" s="429" customFormat="1"/>
    <row r="4603" s="429" customFormat="1"/>
    <row r="4604" s="429" customFormat="1"/>
    <row r="4605" s="429" customFormat="1"/>
    <row r="4606" s="429" customFormat="1"/>
    <row r="4607" s="429" customFormat="1"/>
    <row r="4608" s="429" customFormat="1"/>
    <row r="4609" s="429" customFormat="1"/>
    <row r="4610" s="429" customFormat="1"/>
    <row r="4611" s="429" customFormat="1"/>
    <row r="4612" s="429" customFormat="1"/>
    <row r="4613" s="429" customFormat="1"/>
    <row r="4614" s="429" customFormat="1"/>
    <row r="4615" s="429" customFormat="1"/>
    <row r="4616" s="429" customFormat="1"/>
    <row r="4617" s="429" customFormat="1"/>
    <row r="4618" s="429" customFormat="1"/>
    <row r="4619" s="429" customFormat="1"/>
    <row r="4620" s="429" customFormat="1"/>
    <row r="4621" s="429" customFormat="1"/>
    <row r="4622" s="429" customFormat="1"/>
    <row r="4623" s="429" customFormat="1"/>
    <row r="4624" s="429" customFormat="1"/>
    <row r="4625" s="429" customFormat="1"/>
    <row r="4626" s="429" customFormat="1"/>
    <row r="4627" s="429" customFormat="1"/>
    <row r="4628" s="429" customFormat="1"/>
    <row r="4629" s="429" customFormat="1"/>
    <row r="4630" s="429" customFormat="1"/>
    <row r="4631" s="429" customFormat="1"/>
    <row r="4632" s="429" customFormat="1"/>
    <row r="4633" s="429" customFormat="1"/>
    <row r="4634" s="429" customFormat="1"/>
    <row r="4635" s="429" customFormat="1"/>
    <row r="4636" s="429" customFormat="1"/>
    <row r="4637" s="429" customFormat="1"/>
    <row r="4638" s="429" customFormat="1"/>
    <row r="4639" s="429" customFormat="1"/>
    <row r="4640" s="429" customFormat="1"/>
    <row r="4641" s="429" customFormat="1"/>
    <row r="4642" s="429" customFormat="1"/>
    <row r="4643" s="429" customFormat="1"/>
    <row r="4644" s="429" customFormat="1"/>
    <row r="4645" s="429" customFormat="1"/>
    <row r="4646" s="429" customFormat="1"/>
    <row r="4647" s="429" customFormat="1"/>
    <row r="4648" s="429" customFormat="1"/>
    <row r="4649" s="429" customFormat="1"/>
    <row r="4650" s="429" customFormat="1"/>
    <row r="4651" s="429" customFormat="1"/>
    <row r="4652" s="429" customFormat="1"/>
    <row r="4653" s="429" customFormat="1"/>
    <row r="4654" s="429" customFormat="1"/>
    <row r="4655" s="429" customFormat="1"/>
    <row r="4656" s="429" customFormat="1"/>
    <row r="4657" s="429" customFormat="1"/>
    <row r="4658" s="429" customFormat="1"/>
    <row r="4659" s="429" customFormat="1"/>
    <row r="4660" s="429" customFormat="1"/>
    <row r="4661" s="429" customFormat="1"/>
    <row r="4662" s="429" customFormat="1"/>
    <row r="4663" s="429" customFormat="1"/>
    <row r="4664" s="429" customFormat="1"/>
    <row r="4665" s="429" customFormat="1"/>
    <row r="4666" s="429" customFormat="1"/>
    <row r="4667" s="429" customFormat="1"/>
    <row r="4668" s="429" customFormat="1"/>
    <row r="4669" s="429" customFormat="1"/>
    <row r="4670" s="429" customFormat="1"/>
    <row r="4671" s="429" customFormat="1"/>
    <row r="4672" s="429" customFormat="1"/>
    <row r="4673" s="429" customFormat="1"/>
    <row r="4674" s="429" customFormat="1"/>
    <row r="4675" s="429" customFormat="1"/>
    <row r="4676" s="429" customFormat="1"/>
    <row r="4677" s="429" customFormat="1"/>
    <row r="4678" s="429" customFormat="1"/>
    <row r="4679" s="429" customFormat="1"/>
    <row r="4680" s="429" customFormat="1"/>
    <row r="4681" s="429" customFormat="1"/>
    <row r="4682" s="429" customFormat="1"/>
    <row r="4683" s="429" customFormat="1"/>
    <row r="4684" s="429" customFormat="1"/>
    <row r="4685" s="429" customFormat="1"/>
    <row r="4686" s="429" customFormat="1"/>
    <row r="4687" s="429" customFormat="1"/>
    <row r="4688" s="429" customFormat="1"/>
    <row r="4689" s="429" customFormat="1"/>
    <row r="4690" s="429" customFormat="1"/>
    <row r="4691" s="429" customFormat="1"/>
    <row r="4692" s="429" customFormat="1"/>
    <row r="4693" s="429" customFormat="1"/>
    <row r="4694" s="429" customFormat="1"/>
    <row r="4695" s="429" customFormat="1"/>
    <row r="4696" s="429" customFormat="1"/>
    <row r="4697" s="429" customFormat="1"/>
    <row r="4698" s="429" customFormat="1"/>
    <row r="4699" s="429" customFormat="1"/>
    <row r="4700" s="429" customFormat="1"/>
    <row r="4701" s="429" customFormat="1"/>
    <row r="4702" s="429" customFormat="1"/>
    <row r="4703" s="429" customFormat="1"/>
    <row r="4704" s="429" customFormat="1"/>
    <row r="4705" s="429" customFormat="1"/>
    <row r="4706" s="429" customFormat="1"/>
    <row r="4707" s="429" customFormat="1"/>
    <row r="4708" s="429" customFormat="1"/>
    <row r="4709" s="429" customFormat="1"/>
    <row r="4710" s="429" customFormat="1"/>
    <row r="4711" s="429" customFormat="1"/>
    <row r="4712" s="429" customFormat="1"/>
    <row r="4713" s="429" customFormat="1"/>
    <row r="4714" s="429" customFormat="1"/>
    <row r="4715" s="429" customFormat="1"/>
    <row r="4716" s="429" customFormat="1"/>
    <row r="4717" s="429" customFormat="1"/>
    <row r="4718" s="429" customFormat="1"/>
    <row r="4719" s="429" customFormat="1"/>
    <row r="4720" s="429" customFormat="1"/>
    <row r="4721" s="429" customFormat="1"/>
    <row r="4722" s="429" customFormat="1"/>
    <row r="4723" s="429" customFormat="1"/>
    <row r="4724" s="429" customFormat="1"/>
    <row r="4725" s="429" customFormat="1"/>
    <row r="4726" s="429" customFormat="1"/>
    <row r="4727" s="429" customFormat="1"/>
    <row r="4728" s="429" customFormat="1"/>
    <row r="4729" s="429" customFormat="1"/>
    <row r="4730" s="429" customFormat="1"/>
    <row r="4731" s="429" customFormat="1"/>
    <row r="4732" s="429" customFormat="1"/>
    <row r="4733" s="429" customFormat="1"/>
    <row r="4734" s="429" customFormat="1"/>
    <row r="4735" s="429" customFormat="1"/>
    <row r="4736" s="429" customFormat="1"/>
    <row r="4737" s="429" customFormat="1"/>
    <row r="4738" s="429" customFormat="1"/>
    <row r="4739" s="429" customFormat="1"/>
    <row r="4740" s="429" customFormat="1"/>
    <row r="4741" s="429" customFormat="1"/>
    <row r="4742" s="429" customFormat="1"/>
    <row r="4743" s="429" customFormat="1"/>
    <row r="4744" s="429" customFormat="1"/>
    <row r="4745" s="429" customFormat="1"/>
    <row r="4746" s="429" customFormat="1"/>
    <row r="4747" s="429" customFormat="1"/>
    <row r="4748" s="429" customFormat="1"/>
    <row r="4749" s="429" customFormat="1"/>
    <row r="4750" s="429" customFormat="1"/>
    <row r="4751" s="429" customFormat="1"/>
    <row r="4752" s="429" customFormat="1"/>
    <row r="4753" s="429" customFormat="1"/>
    <row r="4754" s="429" customFormat="1"/>
    <row r="4755" s="429" customFormat="1"/>
    <row r="4756" s="429" customFormat="1"/>
    <row r="4757" s="429" customFormat="1"/>
    <row r="4758" s="429" customFormat="1"/>
    <row r="4759" s="429" customFormat="1"/>
    <row r="4760" s="429" customFormat="1"/>
    <row r="4761" s="429" customFormat="1"/>
    <row r="4762" s="429" customFormat="1"/>
    <row r="4763" s="429" customFormat="1"/>
    <row r="4764" s="429" customFormat="1"/>
    <row r="4765" s="429" customFormat="1"/>
    <row r="4766" s="429" customFormat="1"/>
    <row r="4767" s="429" customFormat="1"/>
    <row r="4768" s="429" customFormat="1"/>
    <row r="4769" s="429" customFormat="1"/>
    <row r="4770" s="429" customFormat="1"/>
    <row r="4771" s="429" customFormat="1"/>
    <row r="4772" s="429" customFormat="1"/>
    <row r="4773" s="429" customFormat="1"/>
    <row r="4774" s="429" customFormat="1"/>
    <row r="4775" s="429" customFormat="1"/>
    <row r="4776" s="429" customFormat="1"/>
    <row r="4777" s="429" customFormat="1"/>
    <row r="4778" s="429" customFormat="1"/>
    <row r="4779" s="429" customFormat="1"/>
    <row r="4780" s="429" customFormat="1"/>
    <row r="4781" s="429" customFormat="1"/>
    <row r="4782" s="429" customFormat="1"/>
    <row r="4783" s="429" customFormat="1"/>
    <row r="4784" s="429" customFormat="1"/>
    <row r="4785" s="429" customFormat="1"/>
    <row r="4786" s="429" customFormat="1"/>
    <row r="4787" s="429" customFormat="1"/>
    <row r="4788" s="429" customFormat="1"/>
    <row r="4789" s="429" customFormat="1"/>
    <row r="4790" s="429" customFormat="1"/>
    <row r="4791" s="429" customFormat="1"/>
    <row r="4792" s="429" customFormat="1"/>
    <row r="4793" s="429" customFormat="1"/>
    <row r="4794" s="429" customFormat="1"/>
    <row r="4795" s="429" customFormat="1"/>
    <row r="4796" s="429" customFormat="1"/>
    <row r="4797" s="429" customFormat="1"/>
    <row r="4798" s="429" customFormat="1"/>
    <row r="4799" s="429" customFormat="1"/>
    <row r="4800" s="429" customFormat="1"/>
    <row r="4801" s="429" customFormat="1"/>
    <row r="4802" s="429" customFormat="1"/>
    <row r="4803" s="429" customFormat="1"/>
    <row r="4804" s="429" customFormat="1"/>
    <row r="4805" s="429" customFormat="1"/>
    <row r="4806" s="429" customFormat="1"/>
    <row r="4807" s="429" customFormat="1"/>
    <row r="4808" s="429" customFormat="1"/>
    <row r="4809" s="429" customFormat="1"/>
    <row r="4810" s="429" customFormat="1"/>
    <row r="4811" s="429" customFormat="1"/>
    <row r="4812" s="429" customFormat="1"/>
    <row r="4813" s="429" customFormat="1"/>
    <row r="4814" s="429" customFormat="1"/>
    <row r="4815" s="429" customFormat="1"/>
    <row r="4816" s="429" customFormat="1"/>
    <row r="4817" s="429" customFormat="1"/>
    <row r="4818" s="429" customFormat="1"/>
    <row r="4819" s="429" customFormat="1"/>
    <row r="4820" s="429" customFormat="1"/>
    <row r="4821" s="429" customFormat="1"/>
    <row r="4822" s="429" customFormat="1"/>
    <row r="4823" s="429" customFormat="1"/>
    <row r="4824" s="429" customFormat="1"/>
    <row r="4825" s="429" customFormat="1"/>
    <row r="4826" s="429" customFormat="1"/>
    <row r="4827" s="429" customFormat="1"/>
    <row r="4828" s="429" customFormat="1"/>
    <row r="4829" s="429" customFormat="1"/>
    <row r="4830" s="429" customFormat="1"/>
    <row r="4831" s="429" customFormat="1"/>
    <row r="4832" s="429" customFormat="1"/>
    <row r="4833" s="429" customFormat="1"/>
    <row r="4834" s="429" customFormat="1"/>
    <row r="4835" s="429" customFormat="1"/>
    <row r="4836" s="429" customFormat="1"/>
    <row r="4837" s="429" customFormat="1"/>
    <row r="4838" s="429" customFormat="1"/>
    <row r="4839" s="429" customFormat="1"/>
    <row r="4840" s="429" customFormat="1"/>
    <row r="4841" s="429" customFormat="1"/>
    <row r="4842" s="429" customFormat="1"/>
    <row r="4843" s="429" customFormat="1"/>
    <row r="4844" s="429" customFormat="1"/>
    <row r="4845" s="429" customFormat="1"/>
    <row r="4846" s="429" customFormat="1"/>
    <row r="4847" s="429" customFormat="1"/>
    <row r="4848" s="429" customFormat="1"/>
    <row r="4849" s="429" customFormat="1"/>
    <row r="4850" s="429" customFormat="1"/>
    <row r="4851" s="429" customFormat="1"/>
    <row r="4852" s="429" customFormat="1"/>
    <row r="4853" s="429" customFormat="1"/>
    <row r="4854" s="429" customFormat="1"/>
    <row r="4855" s="429" customFormat="1"/>
    <row r="4856" s="429" customFormat="1"/>
    <row r="4857" s="429" customFormat="1"/>
    <row r="4858" s="429" customFormat="1"/>
    <row r="4859" s="429" customFormat="1"/>
    <row r="4860" s="429" customFormat="1"/>
    <row r="4861" s="429" customFormat="1"/>
    <row r="4862" s="429" customFormat="1"/>
    <row r="4863" s="429" customFormat="1"/>
    <row r="4864" s="429" customFormat="1"/>
    <row r="4865" s="429" customFormat="1"/>
    <row r="4866" s="429" customFormat="1"/>
    <row r="4867" s="429" customFormat="1"/>
    <row r="4868" s="429" customFormat="1"/>
    <row r="4869" s="429" customFormat="1"/>
    <row r="4870" s="429" customFormat="1"/>
    <row r="4871" s="429" customFormat="1"/>
    <row r="4872" s="429" customFormat="1"/>
    <row r="4873" s="429" customFormat="1"/>
    <row r="4874" s="429" customFormat="1"/>
    <row r="4875" s="429" customFormat="1"/>
    <row r="4876" s="429" customFormat="1"/>
    <row r="4877" s="429" customFormat="1"/>
    <row r="4878" s="429" customFormat="1"/>
    <row r="4879" s="429" customFormat="1"/>
    <row r="4880" s="429" customFormat="1"/>
    <row r="4881" s="429" customFormat="1"/>
    <row r="4882" s="429" customFormat="1"/>
    <row r="4883" s="429" customFormat="1"/>
    <row r="4884" s="429" customFormat="1"/>
    <row r="4885" s="429" customFormat="1"/>
    <row r="4886" s="429" customFormat="1"/>
    <row r="4887" s="429" customFormat="1"/>
    <row r="4888" s="429" customFormat="1"/>
    <row r="4889" s="429" customFormat="1"/>
    <row r="4890" s="429" customFormat="1"/>
    <row r="4891" s="429" customFormat="1"/>
    <row r="4892" s="429" customFormat="1"/>
    <row r="4893" s="429" customFormat="1"/>
    <row r="4894" s="429" customFormat="1"/>
    <row r="4895" s="429" customFormat="1"/>
    <row r="4896" s="429" customFormat="1"/>
    <row r="4897" s="429" customFormat="1"/>
    <row r="4898" s="429" customFormat="1"/>
    <row r="4899" s="429" customFormat="1"/>
    <row r="4900" s="429" customFormat="1"/>
    <row r="4901" s="429" customFormat="1"/>
    <row r="4902" s="429" customFormat="1"/>
    <row r="4903" s="429" customFormat="1"/>
    <row r="4904" s="429" customFormat="1"/>
    <row r="4905" s="429" customFormat="1"/>
    <row r="4906" s="429" customFormat="1"/>
    <row r="4907" s="429" customFormat="1"/>
    <row r="4908" s="429" customFormat="1"/>
    <row r="4909" s="429" customFormat="1"/>
    <row r="4910" s="429" customFormat="1"/>
    <row r="4911" s="429" customFormat="1"/>
    <row r="4912" s="429" customFormat="1"/>
    <row r="4913" s="429" customFormat="1"/>
    <row r="4914" s="429" customFormat="1"/>
    <row r="4915" s="429" customFormat="1"/>
    <row r="4916" s="429" customFormat="1"/>
    <row r="4917" s="429" customFormat="1"/>
    <row r="4918" s="429" customFormat="1"/>
    <row r="4919" s="429" customFormat="1"/>
    <row r="4920" s="429" customFormat="1"/>
    <row r="4921" s="429" customFormat="1"/>
    <row r="4922" s="429" customFormat="1"/>
    <row r="4923" s="429" customFormat="1"/>
    <row r="4924" s="429" customFormat="1"/>
    <row r="4925" s="429" customFormat="1"/>
    <row r="4926" s="429" customFormat="1"/>
    <row r="4927" s="429" customFormat="1"/>
    <row r="4928" s="429" customFormat="1"/>
    <row r="4929" s="429" customFormat="1"/>
    <row r="4930" s="429" customFormat="1"/>
    <row r="4931" s="429" customFormat="1"/>
    <row r="4932" s="429" customFormat="1"/>
    <row r="4933" s="429" customFormat="1"/>
    <row r="4934" s="429" customFormat="1"/>
    <row r="4935" s="429" customFormat="1"/>
    <row r="4936" s="429" customFormat="1"/>
    <row r="4937" s="429" customFormat="1"/>
    <row r="4938" s="429" customFormat="1"/>
    <row r="4939" s="429" customFormat="1"/>
    <row r="4940" s="429" customFormat="1"/>
    <row r="4941" s="429" customFormat="1"/>
    <row r="4942" s="429" customFormat="1"/>
    <row r="4943" s="429" customFormat="1"/>
    <row r="4944" s="429" customFormat="1"/>
    <row r="4945" s="429" customFormat="1"/>
    <row r="4946" s="429" customFormat="1"/>
    <row r="4947" s="429" customFormat="1"/>
    <row r="4948" s="429" customFormat="1"/>
    <row r="4949" s="429" customFormat="1"/>
    <row r="4950" s="429" customFormat="1"/>
    <row r="4951" s="429" customFormat="1"/>
    <row r="4952" s="429" customFormat="1"/>
    <row r="4953" s="429" customFormat="1"/>
    <row r="4954" s="429" customFormat="1"/>
    <row r="4955" s="429" customFormat="1"/>
    <row r="4956" s="429" customFormat="1"/>
    <row r="4957" s="429" customFormat="1"/>
    <row r="4958" s="429" customFormat="1"/>
    <row r="4959" s="429" customFormat="1"/>
    <row r="4960" s="429" customFormat="1"/>
    <row r="4961" s="429" customFormat="1"/>
    <row r="4962" s="429" customFormat="1"/>
    <row r="4963" s="429" customFormat="1"/>
    <row r="4964" s="429" customFormat="1"/>
    <row r="4965" s="429" customFormat="1"/>
    <row r="4966" s="429" customFormat="1"/>
    <row r="4967" s="429" customFormat="1"/>
    <row r="4968" s="429" customFormat="1"/>
    <row r="4969" s="429" customFormat="1"/>
    <row r="4970" s="429" customFormat="1"/>
    <row r="4971" s="429" customFormat="1"/>
    <row r="4972" s="429" customFormat="1"/>
    <row r="4973" s="429" customFormat="1"/>
    <row r="4974" s="429" customFormat="1"/>
    <row r="4975" s="429" customFormat="1"/>
    <row r="4976" s="429" customFormat="1"/>
    <row r="4977" s="429" customFormat="1"/>
    <row r="4978" s="429" customFormat="1"/>
    <row r="4979" s="429" customFormat="1"/>
    <row r="4980" s="429" customFormat="1"/>
    <row r="4981" s="429" customFormat="1"/>
    <row r="4982" s="429" customFormat="1"/>
    <row r="4983" s="429" customFormat="1"/>
    <row r="4984" s="429" customFormat="1"/>
    <row r="4985" s="429" customFormat="1"/>
    <row r="4986" s="429" customFormat="1"/>
    <row r="4987" s="429" customFormat="1"/>
    <row r="4988" s="429" customFormat="1"/>
    <row r="4989" s="429" customFormat="1"/>
    <row r="4990" s="429" customFormat="1"/>
    <row r="4991" s="429" customFormat="1"/>
    <row r="4992" s="429" customFormat="1"/>
    <row r="4993" s="429" customFormat="1"/>
    <row r="4994" s="429" customFormat="1"/>
    <row r="4995" s="429" customFormat="1"/>
    <row r="4996" s="429" customFormat="1"/>
    <row r="4997" s="429" customFormat="1"/>
    <row r="4998" s="429" customFormat="1"/>
    <row r="4999" s="429" customFormat="1"/>
    <row r="5000" s="429" customFormat="1"/>
    <row r="5001" s="429" customFormat="1"/>
    <row r="5002" s="429" customFormat="1"/>
    <row r="5003" s="429" customFormat="1"/>
    <row r="5004" s="429" customFormat="1"/>
    <row r="5005" s="429" customFormat="1"/>
    <row r="5006" s="429" customFormat="1"/>
    <row r="5007" s="429" customFormat="1"/>
    <row r="5008" s="429" customFormat="1"/>
    <row r="5009" s="429" customFormat="1"/>
    <row r="5010" s="429" customFormat="1"/>
    <row r="5011" s="429" customFormat="1"/>
    <row r="5012" s="429" customFormat="1"/>
    <row r="5013" s="429" customFormat="1"/>
    <row r="5014" s="429" customFormat="1"/>
    <row r="5015" s="429" customFormat="1"/>
    <row r="5016" s="429" customFormat="1"/>
    <row r="5017" s="429" customFormat="1"/>
    <row r="5018" s="429" customFormat="1"/>
    <row r="5019" s="429" customFormat="1"/>
    <row r="5020" s="429" customFormat="1"/>
    <row r="5021" s="429" customFormat="1"/>
    <row r="5022" s="429" customFormat="1"/>
    <row r="5023" s="429" customFormat="1"/>
    <row r="5024" s="429" customFormat="1"/>
    <row r="5025" s="429" customFormat="1"/>
    <row r="5026" s="429" customFormat="1"/>
    <row r="5027" s="429" customFormat="1"/>
    <row r="5028" s="429" customFormat="1"/>
    <row r="5029" s="429" customFormat="1"/>
    <row r="5030" s="429" customFormat="1"/>
    <row r="5031" s="429" customFormat="1"/>
    <row r="5032" s="429" customFormat="1"/>
    <row r="5033" s="429" customFormat="1"/>
    <row r="5034" s="429" customFormat="1"/>
    <row r="5035" s="429" customFormat="1"/>
    <row r="5036" s="429" customFormat="1"/>
    <row r="5037" s="429" customFormat="1"/>
    <row r="5038" s="429" customFormat="1"/>
    <row r="5039" s="429" customFormat="1"/>
    <row r="5040" s="429" customFormat="1"/>
    <row r="5041" s="429" customFormat="1"/>
    <row r="5042" s="429" customFormat="1"/>
    <row r="5043" s="429" customFormat="1"/>
    <row r="5044" s="429" customFormat="1"/>
    <row r="5045" s="429" customFormat="1"/>
    <row r="5046" s="429" customFormat="1"/>
    <row r="5047" s="429" customFormat="1"/>
    <row r="5048" s="429" customFormat="1"/>
    <row r="5049" s="429" customFormat="1"/>
    <row r="5050" s="429" customFormat="1"/>
    <row r="5051" s="429" customFormat="1"/>
    <row r="5052" s="429" customFormat="1"/>
    <row r="5053" s="429" customFormat="1"/>
    <row r="5054" s="429" customFormat="1"/>
    <row r="5055" s="429" customFormat="1"/>
    <row r="5056" s="429" customFormat="1"/>
    <row r="5057" s="429" customFormat="1"/>
    <row r="5058" s="429" customFormat="1"/>
    <row r="5059" s="429" customFormat="1"/>
    <row r="5060" s="429" customFormat="1"/>
    <row r="5061" s="429" customFormat="1"/>
    <row r="5062" s="429" customFormat="1"/>
    <row r="5063" s="429" customFormat="1"/>
    <row r="5064" s="429" customFormat="1"/>
    <row r="5065" s="429" customFormat="1"/>
    <row r="5066" s="429" customFormat="1"/>
    <row r="5067" s="429" customFormat="1"/>
    <row r="5068" s="429" customFormat="1"/>
    <row r="5069" s="429" customFormat="1"/>
    <row r="5070" s="429" customFormat="1"/>
    <row r="5071" s="429" customFormat="1"/>
    <row r="5072" s="429" customFormat="1"/>
    <row r="5073" s="429" customFormat="1"/>
    <row r="5074" s="429" customFormat="1"/>
    <row r="5075" s="429" customFormat="1"/>
    <row r="5076" s="429" customFormat="1"/>
    <row r="5077" s="429" customFormat="1"/>
    <row r="5078" s="429" customFormat="1"/>
    <row r="5079" s="429" customFormat="1"/>
    <row r="5080" s="429" customFormat="1"/>
    <row r="5081" s="429" customFormat="1"/>
    <row r="5082" s="429" customFormat="1"/>
    <row r="5083" s="429" customFormat="1"/>
    <row r="5084" s="429" customFormat="1"/>
    <row r="5085" s="429" customFormat="1"/>
    <row r="5086" s="429" customFormat="1"/>
    <row r="5087" s="429" customFormat="1"/>
    <row r="5088" s="429" customFormat="1"/>
    <row r="5089" s="429" customFormat="1"/>
    <row r="5090" s="429" customFormat="1"/>
    <row r="5091" s="429" customFormat="1"/>
    <row r="5092" s="429" customFormat="1"/>
    <row r="5093" s="429" customFormat="1"/>
    <row r="5094" s="429" customFormat="1"/>
    <row r="5095" s="429" customFormat="1"/>
    <row r="5096" s="429" customFormat="1"/>
    <row r="5097" s="429" customFormat="1"/>
    <row r="5098" s="429" customFormat="1"/>
    <row r="5099" s="429" customFormat="1"/>
    <row r="5100" s="429" customFormat="1"/>
    <row r="5101" s="429" customFormat="1"/>
    <row r="5102" s="429" customFormat="1"/>
    <row r="5103" s="429" customFormat="1"/>
    <row r="5104" s="429" customFormat="1"/>
    <row r="5105" s="429" customFormat="1"/>
    <row r="5106" s="429" customFormat="1"/>
    <row r="5107" s="429" customFormat="1"/>
    <row r="5108" s="429" customFormat="1"/>
    <row r="5109" s="429" customFormat="1"/>
    <row r="5110" s="429" customFormat="1"/>
    <row r="5111" s="429" customFormat="1"/>
    <row r="5112" s="429" customFormat="1"/>
    <row r="5113" s="429" customFormat="1"/>
    <row r="5114" s="429" customFormat="1"/>
    <row r="5115" s="429" customFormat="1"/>
    <row r="5116" s="429" customFormat="1"/>
    <row r="5117" s="429" customFormat="1"/>
    <row r="5118" s="429" customFormat="1"/>
    <row r="5119" s="429" customFormat="1"/>
    <row r="5120" s="429" customFormat="1"/>
    <row r="5121" s="429" customFormat="1"/>
    <row r="5122" s="429" customFormat="1"/>
    <row r="5123" s="429" customFormat="1"/>
    <row r="5124" s="429" customFormat="1"/>
    <row r="5125" s="429" customFormat="1"/>
    <row r="5126" s="429" customFormat="1"/>
    <row r="5127" s="429" customFormat="1"/>
    <row r="5128" s="429" customFormat="1"/>
    <row r="5129" s="429" customFormat="1"/>
    <row r="5130" s="429" customFormat="1"/>
    <row r="5131" s="429" customFormat="1"/>
    <row r="5132" s="429" customFormat="1"/>
    <row r="5133" s="429" customFormat="1"/>
    <row r="5134" s="429" customFormat="1"/>
    <row r="5135" s="429" customFormat="1"/>
    <row r="5136" s="429" customFormat="1"/>
    <row r="5137" s="429" customFormat="1"/>
    <row r="5138" s="429" customFormat="1"/>
    <row r="5139" s="429" customFormat="1"/>
    <row r="5140" s="429" customFormat="1"/>
    <row r="5141" s="429" customFormat="1"/>
    <row r="5142" s="429" customFormat="1"/>
    <row r="5143" s="429" customFormat="1"/>
    <row r="5144" s="429" customFormat="1"/>
    <row r="5145" s="429" customFormat="1"/>
    <row r="5146" s="429" customFormat="1"/>
    <row r="5147" s="429" customFormat="1"/>
    <row r="5148" s="429" customFormat="1"/>
    <row r="5149" s="429" customFormat="1"/>
    <row r="5150" s="429" customFormat="1"/>
    <row r="5151" s="429" customFormat="1"/>
    <row r="5152" s="429" customFormat="1"/>
    <row r="5153" s="429" customFormat="1"/>
    <row r="5154" s="429" customFormat="1"/>
    <row r="5155" s="429" customFormat="1"/>
    <row r="5156" s="429" customFormat="1"/>
    <row r="5157" s="429" customFormat="1"/>
    <row r="5158" s="429" customFormat="1"/>
    <row r="5159" s="429" customFormat="1"/>
    <row r="5160" s="429" customFormat="1"/>
    <row r="5161" s="429" customFormat="1"/>
    <row r="5162" s="429" customFormat="1"/>
    <row r="5163" s="429" customFormat="1"/>
    <row r="5164" s="429" customFormat="1"/>
    <row r="5165" s="429" customFormat="1"/>
    <row r="5166" s="429" customFormat="1"/>
    <row r="5167" s="429" customFormat="1"/>
    <row r="5168" s="429" customFormat="1"/>
    <row r="5169" s="429" customFormat="1"/>
    <row r="5170" s="429" customFormat="1"/>
    <row r="5171" s="429" customFormat="1"/>
    <row r="5172" s="429" customFormat="1"/>
    <row r="5173" s="429" customFormat="1"/>
    <row r="5174" s="429" customFormat="1"/>
    <row r="5175" s="429" customFormat="1"/>
    <row r="5176" s="429" customFormat="1"/>
    <row r="5177" s="429" customFormat="1"/>
    <row r="5178" s="429" customFormat="1"/>
    <row r="5179" s="429" customFormat="1"/>
    <row r="5180" s="429" customFormat="1"/>
    <row r="5181" s="429" customFormat="1"/>
    <row r="5182" s="429" customFormat="1"/>
    <row r="5183" s="429" customFormat="1"/>
    <row r="5184" s="429" customFormat="1"/>
    <row r="5185" s="429" customFormat="1"/>
    <row r="5186" s="429" customFormat="1"/>
    <row r="5187" s="429" customFormat="1"/>
    <row r="5188" s="429" customFormat="1"/>
    <row r="5189" s="429" customFormat="1"/>
    <row r="5190" s="429" customFormat="1"/>
    <row r="5191" s="429" customFormat="1"/>
    <row r="5192" s="429" customFormat="1"/>
    <row r="5193" s="429" customFormat="1"/>
    <row r="5194" s="429" customFormat="1"/>
    <row r="5195" s="429" customFormat="1"/>
    <row r="5196" s="429" customFormat="1"/>
    <row r="5197" s="429" customFormat="1"/>
    <row r="5198" s="429" customFormat="1"/>
    <row r="5199" s="429" customFormat="1"/>
    <row r="5200" s="429" customFormat="1"/>
    <row r="5201" s="429" customFormat="1"/>
    <row r="5202" s="429" customFormat="1"/>
    <row r="5203" s="429" customFormat="1"/>
    <row r="5204" s="429" customFormat="1"/>
    <row r="5205" s="429" customFormat="1"/>
    <row r="5206" s="429" customFormat="1"/>
    <row r="5207" s="429" customFormat="1"/>
    <row r="5208" s="429" customFormat="1"/>
    <row r="5209" s="429" customFormat="1"/>
    <row r="5210" s="429" customFormat="1"/>
    <row r="5211" s="429" customFormat="1"/>
    <row r="5212" s="429" customFormat="1"/>
    <row r="5213" s="429" customFormat="1"/>
    <row r="5214" s="429" customFormat="1"/>
    <row r="5215" s="429" customFormat="1"/>
    <row r="5216" s="429" customFormat="1"/>
    <row r="5217" s="429" customFormat="1"/>
    <row r="5218" s="429" customFormat="1"/>
    <row r="5219" s="429" customFormat="1"/>
    <row r="5220" s="429" customFormat="1"/>
    <row r="5221" s="429" customFormat="1"/>
    <row r="5222" s="429" customFormat="1"/>
    <row r="5223" s="429" customFormat="1"/>
    <row r="5224" s="429" customFormat="1"/>
    <row r="5225" s="429" customFormat="1"/>
    <row r="5226" s="429" customFormat="1"/>
    <row r="5227" s="429" customFormat="1"/>
    <row r="5228" s="429" customFormat="1"/>
    <row r="5229" s="429" customFormat="1"/>
    <row r="5230" s="429" customFormat="1"/>
    <row r="5231" s="429" customFormat="1"/>
    <row r="5232" s="429" customFormat="1"/>
    <row r="5233" s="429" customFormat="1"/>
    <row r="5234" s="429" customFormat="1"/>
    <row r="5235" s="429" customFormat="1"/>
    <row r="5236" s="429" customFormat="1"/>
    <row r="5237" s="429" customFormat="1"/>
    <row r="5238" s="429" customFormat="1"/>
    <row r="5239" s="429" customFormat="1"/>
    <row r="5240" s="429" customFormat="1"/>
    <row r="5241" s="429" customFormat="1"/>
    <row r="5242" s="429" customFormat="1"/>
    <row r="5243" s="429" customFormat="1"/>
    <row r="5244" s="429" customFormat="1"/>
    <row r="5245" s="429" customFormat="1"/>
    <row r="5246" s="429" customFormat="1"/>
    <row r="5247" s="429" customFormat="1"/>
    <row r="5248" s="429" customFormat="1"/>
    <row r="5249" s="429" customFormat="1"/>
    <row r="5250" s="429" customFormat="1"/>
    <row r="5251" s="429" customFormat="1"/>
    <row r="5252" s="429" customFormat="1"/>
    <row r="5253" s="429" customFormat="1"/>
    <row r="5254" s="429" customFormat="1"/>
    <row r="5255" s="429" customFormat="1"/>
    <row r="5256" s="429" customFormat="1"/>
    <row r="5257" s="429" customFormat="1"/>
    <row r="5258" s="429" customFormat="1"/>
    <row r="5259" s="429" customFormat="1"/>
    <row r="5260" s="429" customFormat="1"/>
    <row r="5261" s="429" customFormat="1"/>
    <row r="5262" s="429" customFormat="1"/>
    <row r="5263" s="429" customFormat="1"/>
    <row r="5264" s="429" customFormat="1"/>
    <row r="5265" s="429" customFormat="1"/>
    <row r="5266" s="429" customFormat="1"/>
    <row r="5267" s="429" customFormat="1"/>
    <row r="5268" s="429" customFormat="1"/>
    <row r="5269" s="429" customFormat="1"/>
    <row r="5270" s="429" customFormat="1"/>
    <row r="5271" s="429" customFormat="1"/>
    <row r="5272" s="429" customFormat="1"/>
    <row r="5273" s="429" customFormat="1"/>
    <row r="5274" s="429" customFormat="1"/>
    <row r="5275" s="429" customFormat="1"/>
    <row r="5276" s="429" customFormat="1"/>
    <row r="5277" s="429" customFormat="1"/>
    <row r="5278" s="429" customFormat="1"/>
    <row r="5279" s="429" customFormat="1"/>
    <row r="5280" s="429" customFormat="1"/>
    <row r="5281" s="429" customFormat="1"/>
    <row r="5282" s="429" customFormat="1"/>
    <row r="5283" s="429" customFormat="1"/>
    <row r="5284" s="429" customFormat="1"/>
    <row r="5285" s="429" customFormat="1"/>
    <row r="5286" s="429" customFormat="1"/>
    <row r="5287" s="429" customFormat="1"/>
    <row r="5288" s="429" customFormat="1"/>
    <row r="5289" s="429" customFormat="1"/>
    <row r="5290" s="429" customFormat="1"/>
    <row r="5291" s="429" customFormat="1"/>
    <row r="5292" s="429" customFormat="1"/>
    <row r="5293" s="429" customFormat="1"/>
    <row r="5294" s="429" customFormat="1"/>
    <row r="5295" s="429" customFormat="1"/>
    <row r="5296" s="429" customFormat="1"/>
    <row r="5297" s="429" customFormat="1"/>
    <row r="5298" s="429" customFormat="1"/>
    <row r="5299" s="429" customFormat="1"/>
    <row r="5300" s="429" customFormat="1"/>
    <row r="5301" s="429" customFormat="1"/>
    <row r="5302" s="429" customFormat="1"/>
    <row r="5303" s="429" customFormat="1"/>
    <row r="5304" s="429" customFormat="1"/>
    <row r="5305" s="429" customFormat="1"/>
    <row r="5306" s="429" customFormat="1"/>
    <row r="5307" s="429" customFormat="1"/>
    <row r="5308" s="429" customFormat="1"/>
    <row r="5309" s="429" customFormat="1"/>
    <row r="5310" s="429" customFormat="1"/>
    <row r="5311" s="429" customFormat="1"/>
    <row r="5312" s="429" customFormat="1"/>
    <row r="5313" s="429" customFormat="1"/>
    <row r="5314" s="429" customFormat="1"/>
    <row r="5315" s="429" customFormat="1"/>
    <row r="5316" s="429" customFormat="1"/>
    <row r="5317" s="429" customFormat="1"/>
    <row r="5318" s="429" customFormat="1"/>
    <row r="5319" s="429" customFormat="1"/>
    <row r="5320" s="429" customFormat="1"/>
    <row r="5321" s="429" customFormat="1"/>
    <row r="5322" s="429" customFormat="1"/>
    <row r="5323" s="429" customFormat="1"/>
    <row r="5324" s="429" customFormat="1"/>
    <row r="5325" s="429" customFormat="1"/>
    <row r="5326" s="429" customFormat="1"/>
    <row r="5327" s="429" customFormat="1"/>
    <row r="5328" s="429" customFormat="1"/>
    <row r="5329" s="429" customFormat="1"/>
    <row r="5330" s="429" customFormat="1"/>
    <row r="5331" s="429" customFormat="1"/>
    <row r="5332" s="429" customFormat="1"/>
    <row r="5333" s="429" customFormat="1"/>
    <row r="5334" s="429" customFormat="1"/>
    <row r="5335" s="429" customFormat="1"/>
    <row r="5336" s="429" customFormat="1"/>
    <row r="5337" s="429" customFormat="1"/>
    <row r="5338" s="429" customFormat="1"/>
    <row r="5339" s="429" customFormat="1"/>
    <row r="5340" s="429" customFormat="1"/>
    <row r="5341" s="429" customFormat="1"/>
    <row r="5342" s="429" customFormat="1"/>
    <row r="5343" s="429" customFormat="1"/>
    <row r="5344" s="429" customFormat="1"/>
    <row r="5345" s="429" customFormat="1"/>
    <row r="5346" s="429" customFormat="1"/>
    <row r="5347" s="429" customFormat="1"/>
    <row r="5348" s="429" customFormat="1"/>
    <row r="5349" s="429" customFormat="1"/>
    <row r="5350" s="429" customFormat="1"/>
    <row r="5351" s="429" customFormat="1"/>
    <row r="5352" s="429" customFormat="1"/>
    <row r="5353" s="429" customFormat="1"/>
    <row r="5354" s="429" customFormat="1"/>
    <row r="5355" s="429" customFormat="1"/>
    <row r="5356" s="429" customFormat="1"/>
    <row r="5357" s="429" customFormat="1"/>
    <row r="5358" s="429" customFormat="1"/>
    <row r="5359" s="429" customFormat="1"/>
    <row r="5360" s="429" customFormat="1"/>
    <row r="5361" s="429" customFormat="1"/>
    <row r="5362" s="429" customFormat="1"/>
    <row r="5363" s="429" customFormat="1"/>
    <row r="5364" s="429" customFormat="1"/>
    <row r="5365" s="429" customFormat="1"/>
    <row r="5366" s="429" customFormat="1"/>
    <row r="5367" s="429" customFormat="1"/>
    <row r="5368" s="429" customFormat="1"/>
    <row r="5369" s="429" customFormat="1"/>
    <row r="5370" s="429" customFormat="1"/>
    <row r="5371" s="429" customFormat="1"/>
    <row r="5372" s="429" customFormat="1"/>
    <row r="5373" s="429" customFormat="1"/>
    <row r="5374" s="429" customFormat="1"/>
    <row r="5375" s="429" customFormat="1"/>
    <row r="5376" s="429" customFormat="1"/>
    <row r="5377" s="429" customFormat="1"/>
    <row r="5378" s="429" customFormat="1"/>
    <row r="5379" s="429" customFormat="1"/>
    <row r="5380" s="429" customFormat="1"/>
    <row r="5381" s="429" customFormat="1"/>
    <row r="5382" s="429" customFormat="1"/>
    <row r="5383" s="429" customFormat="1"/>
    <row r="5384" s="429" customFormat="1"/>
    <row r="5385" s="429" customFormat="1"/>
    <row r="5386" s="429" customFormat="1"/>
    <row r="5387" s="429" customFormat="1"/>
    <row r="5388" s="429" customFormat="1"/>
    <row r="5389" s="429" customFormat="1"/>
    <row r="5390" s="429" customFormat="1"/>
    <row r="5391" s="429" customFormat="1"/>
    <row r="5392" s="429" customFormat="1"/>
    <row r="5393" s="429" customFormat="1"/>
    <row r="5394" s="429" customFormat="1"/>
    <row r="5395" s="429" customFormat="1"/>
    <row r="5396" s="429" customFormat="1"/>
    <row r="5397" s="429" customFormat="1"/>
    <row r="5398" s="429" customFormat="1"/>
    <row r="5399" s="429" customFormat="1"/>
    <row r="5400" s="429" customFormat="1"/>
    <row r="5401" s="429" customFormat="1"/>
    <row r="5402" s="429" customFormat="1"/>
    <row r="5403" s="429" customFormat="1"/>
    <row r="5404" s="429" customFormat="1"/>
    <row r="5405" s="429" customFormat="1"/>
    <row r="5406" s="429" customFormat="1"/>
    <row r="5407" s="429" customFormat="1"/>
    <row r="5408" s="429" customFormat="1"/>
    <row r="5409" s="429" customFormat="1"/>
    <row r="5410" s="429" customFormat="1"/>
    <row r="5411" s="429" customFormat="1"/>
    <row r="5412" s="429" customFormat="1"/>
    <row r="5413" s="429" customFormat="1"/>
    <row r="5414" s="429" customFormat="1"/>
    <row r="5415" s="429" customFormat="1"/>
    <row r="5416" s="429" customFormat="1"/>
    <row r="5417" s="429" customFormat="1"/>
    <row r="5418" s="429" customFormat="1"/>
    <row r="5419" s="429" customFormat="1"/>
    <row r="5420" s="429" customFormat="1"/>
    <row r="5421" s="429" customFormat="1"/>
    <row r="5422" s="429" customFormat="1"/>
    <row r="5423" s="429" customFormat="1"/>
    <row r="5424" s="429" customFormat="1"/>
    <row r="5425" s="429" customFormat="1"/>
    <row r="5426" s="429" customFormat="1"/>
    <row r="5427" s="429" customFormat="1"/>
    <row r="5428" s="429" customFormat="1"/>
    <row r="5429" s="429" customFormat="1"/>
    <row r="5430" s="429" customFormat="1"/>
    <row r="5431" s="429" customFormat="1"/>
    <row r="5432" s="429" customFormat="1"/>
    <row r="5433" s="429" customFormat="1"/>
    <row r="5434" s="429" customFormat="1"/>
    <row r="5435" s="429" customFormat="1"/>
    <row r="5436" s="429" customFormat="1"/>
    <row r="5437" s="429" customFormat="1"/>
    <row r="5438" s="429" customFormat="1"/>
    <row r="5439" s="429" customFormat="1"/>
    <row r="5440" s="429" customFormat="1"/>
    <row r="5441" s="429" customFormat="1"/>
    <row r="5442" s="429" customFormat="1"/>
    <row r="5443" s="429" customFormat="1"/>
    <row r="5444" s="429" customFormat="1"/>
    <row r="5445" s="429" customFormat="1"/>
    <row r="5446" s="429" customFormat="1"/>
    <row r="5447" s="429" customFormat="1"/>
    <row r="5448" s="429" customFormat="1"/>
    <row r="5449" s="429" customFormat="1"/>
    <row r="5450" s="429" customFormat="1"/>
    <row r="5451" s="429" customFormat="1"/>
    <row r="5452" s="429" customFormat="1"/>
    <row r="5453" s="429" customFormat="1"/>
    <row r="5454" s="429" customFormat="1"/>
    <row r="5455" s="429" customFormat="1"/>
    <row r="5456" s="429" customFormat="1"/>
    <row r="5457" s="429" customFormat="1"/>
    <row r="5458" s="429" customFormat="1"/>
    <row r="5459" s="429" customFormat="1"/>
    <row r="5460" s="429" customFormat="1"/>
    <row r="5461" s="429" customFormat="1"/>
    <row r="5462" s="429" customFormat="1"/>
    <row r="5463" s="429" customFormat="1"/>
    <row r="5464" s="429" customFormat="1"/>
    <row r="5465" s="429" customFormat="1"/>
    <row r="5466" s="429" customFormat="1"/>
    <row r="5467" s="429" customFormat="1"/>
    <row r="5468" s="429" customFormat="1"/>
    <row r="5469" s="429" customFormat="1"/>
    <row r="5470" s="429" customFormat="1"/>
    <row r="5471" s="429" customFormat="1"/>
    <row r="5472" s="429" customFormat="1"/>
    <row r="5473" s="429" customFormat="1"/>
    <row r="5474" s="429" customFormat="1"/>
    <row r="5475" s="429" customFormat="1"/>
    <row r="5476" s="429" customFormat="1"/>
    <row r="5477" s="429" customFormat="1"/>
    <row r="5478" s="429" customFormat="1"/>
    <row r="5479" s="429" customFormat="1"/>
    <row r="5480" s="429" customFormat="1"/>
    <row r="5481" s="429" customFormat="1"/>
    <row r="5482" s="429" customFormat="1"/>
    <row r="5483" s="429" customFormat="1"/>
    <row r="5484" s="429" customFormat="1"/>
    <row r="5485" s="429" customFormat="1"/>
    <row r="5486" s="429" customFormat="1"/>
    <row r="5487" s="429" customFormat="1"/>
    <row r="5488" s="429" customFormat="1"/>
    <row r="5489" s="429" customFormat="1"/>
    <row r="5490" s="429" customFormat="1"/>
    <row r="5491" s="429" customFormat="1"/>
    <row r="5492" s="429" customFormat="1"/>
    <row r="5493" s="429" customFormat="1"/>
    <row r="5494" s="429" customFormat="1"/>
    <row r="5495" s="429" customFormat="1"/>
    <row r="5496" s="429" customFormat="1"/>
    <row r="5497" s="429" customFormat="1"/>
    <row r="5498" s="429" customFormat="1"/>
    <row r="5499" s="429" customFormat="1"/>
    <row r="5500" s="429" customFormat="1"/>
    <row r="5501" s="429" customFormat="1"/>
    <row r="5502" s="429" customFormat="1"/>
    <row r="5503" s="429" customFormat="1"/>
    <row r="5504" s="429" customFormat="1"/>
    <row r="5505" s="429" customFormat="1"/>
    <row r="5506" s="429" customFormat="1"/>
    <row r="5507" s="429" customFormat="1"/>
    <row r="5508" s="429" customFormat="1"/>
    <row r="5509" s="429" customFormat="1"/>
    <row r="5510" s="429" customFormat="1"/>
    <row r="5511" s="429" customFormat="1"/>
    <row r="5512" s="429" customFormat="1"/>
    <row r="5513" s="429" customFormat="1"/>
    <row r="5514" s="429" customFormat="1"/>
    <row r="5515" s="429" customFormat="1"/>
    <row r="5516" s="429" customFormat="1"/>
    <row r="5517" s="429" customFormat="1"/>
    <row r="5518" s="429" customFormat="1"/>
    <row r="5519" s="429" customFormat="1"/>
    <row r="5520" s="429" customFormat="1"/>
    <row r="5521" s="429" customFormat="1"/>
    <row r="5522" s="429" customFormat="1"/>
    <row r="5523" s="429" customFormat="1"/>
    <row r="5524" s="429" customFormat="1"/>
    <row r="5525" s="429" customFormat="1"/>
    <row r="5526" s="429" customFormat="1"/>
    <row r="5527" s="429" customFormat="1"/>
    <row r="5528" s="429" customFormat="1"/>
    <row r="5529" s="429" customFormat="1"/>
    <row r="5530" s="429" customFormat="1"/>
    <row r="5531" s="429" customFormat="1"/>
    <row r="5532" s="429" customFormat="1"/>
    <row r="5533" s="429" customFormat="1"/>
    <row r="5534" s="429" customFormat="1"/>
    <row r="5535" s="429" customFormat="1"/>
    <row r="5536" s="429" customFormat="1"/>
    <row r="5537" s="429" customFormat="1"/>
    <row r="5538" s="429" customFormat="1"/>
    <row r="5539" s="429" customFormat="1"/>
    <row r="5540" s="429" customFormat="1"/>
    <row r="5541" s="429" customFormat="1"/>
    <row r="5542" s="429" customFormat="1"/>
    <row r="5543" s="429" customFormat="1"/>
    <row r="5544" s="429" customFormat="1"/>
    <row r="5545" s="429" customFormat="1"/>
    <row r="5546" s="429" customFormat="1"/>
    <row r="5547" s="429" customFormat="1"/>
    <row r="5548" s="429" customFormat="1"/>
    <row r="5549" s="429" customFormat="1"/>
    <row r="5550" s="429" customFormat="1"/>
    <row r="5551" s="429" customFormat="1"/>
    <row r="5552" s="429" customFormat="1"/>
    <row r="5553" s="429" customFormat="1"/>
    <row r="5554" s="429" customFormat="1"/>
    <row r="5555" s="429" customFormat="1"/>
    <row r="5556" s="429" customFormat="1"/>
    <row r="5557" s="429" customFormat="1"/>
    <row r="5558" s="429" customFormat="1"/>
    <row r="5559" s="429" customFormat="1"/>
    <row r="5560" s="429" customFormat="1"/>
    <row r="5561" s="429" customFormat="1"/>
    <row r="5562" s="429" customFormat="1"/>
    <row r="5563" s="429" customFormat="1"/>
    <row r="5564" s="429" customFormat="1"/>
    <row r="5565" s="429" customFormat="1"/>
    <row r="5566" s="429" customFormat="1"/>
    <row r="5567" s="429" customFormat="1"/>
    <row r="5568" s="429" customFormat="1"/>
    <row r="5569" s="429" customFormat="1"/>
    <row r="5570" s="429" customFormat="1"/>
    <row r="5571" s="429" customFormat="1"/>
    <row r="5572" s="429" customFormat="1"/>
    <row r="5573" s="429" customFormat="1"/>
    <row r="5574" s="429" customFormat="1"/>
    <row r="5575" s="429" customFormat="1"/>
    <row r="5576" s="429" customFormat="1"/>
    <row r="5577" s="429" customFormat="1"/>
    <row r="5578" s="429" customFormat="1"/>
    <row r="5579" s="429" customFormat="1"/>
    <row r="5580" s="429" customFormat="1"/>
    <row r="5581" s="429" customFormat="1"/>
    <row r="5582" s="429" customFormat="1"/>
    <row r="5583" s="429" customFormat="1"/>
    <row r="5584" s="429" customFormat="1"/>
    <row r="5585" s="429" customFormat="1"/>
    <row r="5586" s="429" customFormat="1"/>
    <row r="5587" s="429" customFormat="1"/>
    <row r="5588" s="429" customFormat="1"/>
    <row r="5589" s="429" customFormat="1"/>
    <row r="5590" s="429" customFormat="1"/>
    <row r="5591" s="429" customFormat="1"/>
    <row r="5592" s="429" customFormat="1"/>
    <row r="5593" s="429" customFormat="1"/>
    <row r="5594" s="429" customFormat="1"/>
    <row r="5595" s="429" customFormat="1"/>
    <row r="5596" s="429" customFormat="1"/>
    <row r="5597" s="429" customFormat="1"/>
    <row r="5598" s="429" customFormat="1"/>
    <row r="5599" s="429" customFormat="1"/>
    <row r="5600" s="429" customFormat="1"/>
    <row r="5601" s="429" customFormat="1"/>
    <row r="5602" s="429" customFormat="1"/>
    <row r="5603" s="429" customFormat="1"/>
    <row r="5604" s="429" customFormat="1"/>
    <row r="5605" s="429" customFormat="1"/>
    <row r="5606" s="429" customFormat="1"/>
    <row r="5607" s="429" customFormat="1"/>
    <row r="5608" s="429" customFormat="1"/>
    <row r="5609" s="429" customFormat="1"/>
    <row r="5610" s="429" customFormat="1"/>
    <row r="5611" s="429" customFormat="1"/>
    <row r="5612" s="429" customFormat="1"/>
    <row r="5613" s="429" customFormat="1"/>
    <row r="5614" s="429" customFormat="1"/>
    <row r="5615" s="429" customFormat="1"/>
    <row r="5616" s="429" customFormat="1"/>
    <row r="5617" s="429" customFormat="1"/>
    <row r="5618" s="429" customFormat="1"/>
    <row r="5619" s="429" customFormat="1"/>
    <row r="5620" s="429" customFormat="1"/>
    <row r="5621" s="429" customFormat="1"/>
    <row r="5622" s="429" customFormat="1"/>
    <row r="5623" s="429" customFormat="1"/>
    <row r="5624" s="429" customFormat="1"/>
    <row r="5625" s="429" customFormat="1"/>
    <row r="5626" s="429" customFormat="1"/>
    <row r="5627" s="429" customFormat="1"/>
    <row r="5628" s="429" customFormat="1"/>
    <row r="5629" s="429" customFormat="1"/>
    <row r="5630" s="429" customFormat="1"/>
    <row r="5631" s="429" customFormat="1"/>
    <row r="5632" s="429" customFormat="1"/>
    <row r="5633" s="429" customFormat="1"/>
    <row r="5634" s="429" customFormat="1"/>
    <row r="5635" s="429" customFormat="1"/>
    <row r="5636" s="429" customFormat="1"/>
    <row r="5637" s="429" customFormat="1"/>
    <row r="5638" s="429" customFormat="1"/>
    <row r="5639" s="429" customFormat="1"/>
    <row r="5640" s="429" customFormat="1"/>
    <row r="5641" s="429" customFormat="1"/>
    <row r="5642" s="429" customFormat="1"/>
    <row r="5643" s="429" customFormat="1"/>
    <row r="5644" s="429" customFormat="1"/>
    <row r="5645" s="429" customFormat="1"/>
    <row r="5646" s="429" customFormat="1"/>
    <row r="5647" s="429" customFormat="1"/>
    <row r="5648" s="429" customFormat="1"/>
    <row r="5649" s="429" customFormat="1"/>
    <row r="5650" s="429" customFormat="1"/>
    <row r="5651" s="429" customFormat="1"/>
    <row r="5652" s="429" customFormat="1"/>
    <row r="5653" s="429" customFormat="1"/>
    <row r="5654" s="429" customFormat="1"/>
    <row r="5655" s="429" customFormat="1"/>
    <row r="5656" s="429" customFormat="1"/>
    <row r="5657" s="429" customFormat="1"/>
    <row r="5658" s="429" customFormat="1"/>
    <row r="5659" s="429" customFormat="1"/>
    <row r="5660" s="429" customFormat="1"/>
    <row r="5661" s="429" customFormat="1"/>
    <row r="5662" s="429" customFormat="1"/>
    <row r="5663" s="429" customFormat="1"/>
    <row r="5664" s="429" customFormat="1"/>
    <row r="5665" s="429" customFormat="1"/>
    <row r="5666" s="429" customFormat="1"/>
    <row r="5667" s="429" customFormat="1"/>
    <row r="5668" s="429" customFormat="1"/>
    <row r="5669" s="429" customFormat="1"/>
    <row r="5670" s="429" customFormat="1"/>
    <row r="5671" s="429" customFormat="1"/>
    <row r="5672" s="429" customFormat="1"/>
    <row r="5673" s="429" customFormat="1"/>
    <row r="5674" s="429" customFormat="1"/>
    <row r="5675" s="429" customFormat="1"/>
    <row r="5676" s="429" customFormat="1"/>
    <row r="5677" s="429" customFormat="1"/>
    <row r="5678" s="429" customFormat="1"/>
    <row r="5679" s="429" customFormat="1"/>
    <row r="5680" s="429" customFormat="1"/>
    <row r="5681" s="429" customFormat="1"/>
    <row r="5682" s="429" customFormat="1"/>
    <row r="5683" s="429" customFormat="1"/>
    <row r="5684" s="429" customFormat="1"/>
    <row r="5685" s="429" customFormat="1"/>
    <row r="5686" s="429" customFormat="1"/>
    <row r="5687" s="429" customFormat="1"/>
    <row r="5688" s="429" customFormat="1"/>
    <row r="5689" s="429" customFormat="1"/>
    <row r="5690" s="429" customFormat="1"/>
    <row r="5691" s="429" customFormat="1"/>
    <row r="5692" s="429" customFormat="1"/>
    <row r="5693" s="429" customFormat="1"/>
    <row r="5694" s="429" customFormat="1"/>
    <row r="5695" s="429" customFormat="1"/>
    <row r="5696" s="429" customFormat="1"/>
    <row r="5697" s="429" customFormat="1"/>
    <row r="5698" s="429" customFormat="1"/>
    <row r="5699" s="429" customFormat="1"/>
    <row r="5700" s="429" customFormat="1"/>
    <row r="5701" s="429" customFormat="1"/>
    <row r="5702" s="429" customFormat="1"/>
    <row r="5703" s="429" customFormat="1"/>
    <row r="5704" s="429" customFormat="1"/>
    <row r="5705" s="429" customFormat="1"/>
    <row r="5706" s="429" customFormat="1"/>
    <row r="5707" s="429" customFormat="1"/>
    <row r="5708" s="429" customFormat="1"/>
    <row r="5709" s="429" customFormat="1"/>
    <row r="5710" s="429" customFormat="1"/>
    <row r="5711" s="429" customFormat="1"/>
    <row r="5712" s="429" customFormat="1"/>
    <row r="5713" s="429" customFormat="1"/>
    <row r="5714" s="429" customFormat="1"/>
    <row r="5715" s="429" customFormat="1"/>
    <row r="5716" s="429" customFormat="1"/>
    <row r="5717" s="429" customFormat="1"/>
    <row r="5718" s="429" customFormat="1"/>
    <row r="5719" s="429" customFormat="1"/>
    <row r="5720" s="429" customFormat="1"/>
    <row r="5721" s="429" customFormat="1"/>
    <row r="5722" s="429" customFormat="1"/>
    <row r="5723" s="429" customFormat="1"/>
    <row r="5724" s="429" customFormat="1"/>
    <row r="5725" s="429" customFormat="1"/>
    <row r="5726" s="429" customFormat="1"/>
    <row r="5727" s="429" customFormat="1"/>
    <row r="5728" s="429" customFormat="1"/>
    <row r="5729" s="429" customFormat="1"/>
    <row r="5730" s="429" customFormat="1"/>
    <row r="5731" s="429" customFormat="1"/>
    <row r="5732" s="429" customFormat="1"/>
    <row r="5733" s="429" customFormat="1"/>
    <row r="5734" s="429" customFormat="1"/>
    <row r="5735" s="429" customFormat="1"/>
    <row r="5736" s="429" customFormat="1"/>
    <row r="5737" s="429" customFormat="1"/>
    <row r="5738" s="429" customFormat="1"/>
    <row r="5739" s="429" customFormat="1"/>
    <row r="5740" s="429" customFormat="1"/>
    <row r="5741" s="429" customFormat="1"/>
    <row r="5742" s="429" customFormat="1"/>
    <row r="5743" s="429" customFormat="1"/>
    <row r="5744" s="429" customFormat="1"/>
    <row r="5745" s="429" customFormat="1"/>
    <row r="5746" s="429" customFormat="1"/>
    <row r="5747" s="429" customFormat="1"/>
    <row r="5748" s="429" customFormat="1"/>
    <row r="5749" s="429" customFormat="1"/>
    <row r="5750" s="429" customFormat="1"/>
    <row r="5751" s="429" customFormat="1"/>
    <row r="5752" s="429" customFormat="1"/>
    <row r="5753" s="429" customFormat="1"/>
    <row r="5754" s="429" customFormat="1"/>
    <row r="5755" s="429" customFormat="1"/>
    <row r="5756" s="429" customFormat="1"/>
    <row r="5757" s="429" customFormat="1"/>
    <row r="5758" s="429" customFormat="1"/>
    <row r="5759" s="429" customFormat="1"/>
    <row r="5760" s="429" customFormat="1"/>
    <row r="5761" s="429" customFormat="1"/>
    <row r="5762" s="429" customFormat="1"/>
    <row r="5763" s="429" customFormat="1"/>
    <row r="5764" s="429" customFormat="1"/>
    <row r="5765" s="429" customFormat="1"/>
    <row r="5766" s="429" customFormat="1"/>
    <row r="5767" s="429" customFormat="1"/>
    <row r="5768" s="429" customFormat="1"/>
    <row r="5769" s="429" customFormat="1"/>
    <row r="5770" s="429" customFormat="1"/>
    <row r="5771" s="429" customFormat="1"/>
    <row r="5772" s="429" customFormat="1"/>
    <row r="5773" s="429" customFormat="1"/>
    <row r="5774" s="429" customFormat="1"/>
    <row r="5775" s="429" customFormat="1"/>
    <row r="5776" s="429" customFormat="1"/>
    <row r="5777" spans="1:1" s="429" customFormat="1"/>
    <row r="5778" spans="1:1" s="429" customFormat="1"/>
    <row r="5779" spans="1:1" s="429" customFormat="1"/>
    <row r="5780" spans="1:1" s="429" customFormat="1">
      <c r="A5780" s="120"/>
    </row>
    <row r="5781" spans="1:1" s="429" customFormat="1">
      <c r="A5781" s="120"/>
    </row>
    <row r="5782" spans="1:1" s="429" customFormat="1">
      <c r="A5782" s="120"/>
    </row>
    <row r="5783" spans="1:1" s="429" customFormat="1">
      <c r="A5783" s="120"/>
    </row>
    <row r="5784" spans="1:1" s="429" customFormat="1">
      <c r="A5784" s="120"/>
    </row>
    <row r="5785" spans="1:1" s="429" customFormat="1">
      <c r="A5785" s="120"/>
    </row>
    <row r="5786" spans="1:1" s="429" customFormat="1">
      <c r="A5786" s="120"/>
    </row>
    <row r="5787" spans="1:1" s="429" customFormat="1">
      <c r="A5787" s="120"/>
    </row>
    <row r="5788" spans="1:1" s="429" customFormat="1">
      <c r="A5788" s="120"/>
    </row>
    <row r="5789" spans="1:1" s="429" customFormat="1">
      <c r="A5789" s="120"/>
    </row>
    <row r="5790" spans="1:1" s="429" customFormat="1">
      <c r="A5790" s="120"/>
    </row>
    <row r="5791" spans="1:1" s="429" customFormat="1">
      <c r="A5791" s="120"/>
    </row>
    <row r="5792" spans="1:1" s="429" customFormat="1">
      <c r="A5792" s="120"/>
    </row>
    <row r="5793" spans="1:1" s="429" customFormat="1">
      <c r="A5793" s="120"/>
    </row>
    <row r="5794" spans="1:1" s="429" customFormat="1">
      <c r="A5794" s="120"/>
    </row>
    <row r="5795" spans="1:1" s="429" customFormat="1">
      <c r="A5795" s="120"/>
    </row>
    <row r="5796" spans="1:1" s="429" customFormat="1">
      <c r="A5796" s="120"/>
    </row>
    <row r="5797" spans="1:1" s="429" customFormat="1">
      <c r="A5797" s="120"/>
    </row>
    <row r="5798" spans="1:1" s="429" customFormat="1">
      <c r="A5798" s="120"/>
    </row>
    <row r="5799" spans="1:1" s="429" customFormat="1">
      <c r="A5799" s="120"/>
    </row>
    <row r="5800" spans="1:1" s="429" customFormat="1">
      <c r="A5800" s="120"/>
    </row>
    <row r="5801" spans="1:1" s="429" customFormat="1">
      <c r="A5801" s="120"/>
    </row>
    <row r="5802" spans="1:1" s="429" customFormat="1">
      <c r="A5802" s="120"/>
    </row>
    <row r="5803" spans="1:1" s="429" customFormat="1">
      <c r="A5803" s="120"/>
    </row>
    <row r="5804" spans="1:1" s="429" customFormat="1">
      <c r="A5804" s="120"/>
    </row>
    <row r="5805" spans="1:1" s="429" customFormat="1">
      <c r="A5805" s="120"/>
    </row>
    <row r="5806" spans="1:1" s="429" customFormat="1">
      <c r="A5806" s="120"/>
    </row>
    <row r="5807" spans="1:1" s="429" customFormat="1">
      <c r="A5807" s="120"/>
    </row>
    <row r="5808" spans="1:1" s="429" customFormat="1">
      <c r="A5808" s="120"/>
    </row>
    <row r="5809" spans="1:1" s="429" customFormat="1">
      <c r="A5809" s="120"/>
    </row>
    <row r="5810" spans="1:1" s="429" customFormat="1">
      <c r="A5810" s="120"/>
    </row>
    <row r="5811" spans="1:1" s="429" customFormat="1">
      <c r="A5811" s="120"/>
    </row>
    <row r="5812" spans="1:1" s="429" customFormat="1">
      <c r="A5812" s="120"/>
    </row>
    <row r="5813" spans="1:1" s="429" customFormat="1">
      <c r="A5813" s="120"/>
    </row>
    <row r="5814" spans="1:1" s="429" customFormat="1">
      <c r="A5814" s="120"/>
    </row>
    <row r="5815" spans="1:1" s="429" customFormat="1">
      <c r="A5815" s="120"/>
    </row>
    <row r="5816" spans="1:1" s="429" customFormat="1">
      <c r="A5816" s="120"/>
    </row>
    <row r="5817" spans="1:1" s="429" customFormat="1">
      <c r="A5817" s="120"/>
    </row>
    <row r="5818" spans="1:1" s="429" customFormat="1">
      <c r="A5818" s="120"/>
    </row>
    <row r="5819" spans="1:1" s="429" customFormat="1">
      <c r="A5819" s="120"/>
    </row>
    <row r="5820" spans="1:1" s="429" customFormat="1">
      <c r="A5820" s="120"/>
    </row>
    <row r="5821" spans="1:1" s="429" customFormat="1">
      <c r="A5821" s="120"/>
    </row>
    <row r="5822" spans="1:1" s="429" customFormat="1">
      <c r="A5822" s="120"/>
    </row>
    <row r="5823" spans="1:1" s="429" customFormat="1">
      <c r="A5823" s="120"/>
    </row>
    <row r="5824" spans="1:1" s="429" customFormat="1">
      <c r="A5824" s="120"/>
    </row>
    <row r="5825" spans="1:1" s="429" customFormat="1">
      <c r="A5825" s="120"/>
    </row>
    <row r="5826" spans="1:1" s="429" customFormat="1">
      <c r="A5826" s="120"/>
    </row>
    <row r="5827" spans="1:1" s="429" customFormat="1">
      <c r="A5827" s="120"/>
    </row>
    <row r="5828" spans="1:1" s="429" customFormat="1">
      <c r="A5828" s="120"/>
    </row>
    <row r="5829" spans="1:1" s="429" customFormat="1">
      <c r="A5829" s="120"/>
    </row>
    <row r="5830" spans="1:1" s="429" customFormat="1">
      <c r="A5830" s="120"/>
    </row>
    <row r="5831" spans="1:1" s="429" customFormat="1">
      <c r="A5831" s="120"/>
    </row>
    <row r="5832" spans="1:1" s="429" customFormat="1">
      <c r="A5832" s="120"/>
    </row>
    <row r="5833" spans="1:1" s="429" customFormat="1">
      <c r="A5833" s="120"/>
    </row>
    <row r="5834" spans="1:1" s="429" customFormat="1">
      <c r="A5834" s="120"/>
    </row>
    <row r="5835" spans="1:1" s="429" customFormat="1">
      <c r="A5835" s="120"/>
    </row>
    <row r="5836" spans="1:1" s="429" customFormat="1">
      <c r="A5836" s="120"/>
    </row>
    <row r="5837" spans="1:1" s="429" customFormat="1">
      <c r="A5837" s="120"/>
    </row>
    <row r="5838" spans="1:1" s="429" customFormat="1">
      <c r="A5838" s="120"/>
    </row>
    <row r="5839" spans="1:1" s="429" customFormat="1">
      <c r="A5839" s="120"/>
    </row>
    <row r="5840" spans="1:1" s="429" customFormat="1">
      <c r="A5840" s="120"/>
    </row>
    <row r="5841" spans="1:1" s="429" customFormat="1">
      <c r="A5841" s="120"/>
    </row>
    <row r="5842" spans="1:1" s="429" customFormat="1">
      <c r="A5842" s="120"/>
    </row>
    <row r="5843" spans="1:1" s="429" customFormat="1">
      <c r="A5843" s="120"/>
    </row>
    <row r="5844" spans="1:1" s="429" customFormat="1">
      <c r="A5844" s="120"/>
    </row>
    <row r="5845" spans="1:1" s="429" customFormat="1">
      <c r="A5845" s="120"/>
    </row>
    <row r="5846" spans="1:1" s="429" customFormat="1">
      <c r="A5846" s="120"/>
    </row>
    <row r="5847" spans="1:1" s="429" customFormat="1">
      <c r="A5847" s="120"/>
    </row>
    <row r="5848" spans="1:1" s="429" customFormat="1">
      <c r="A5848" s="120"/>
    </row>
    <row r="5849" spans="1:1" s="429" customFormat="1">
      <c r="A5849" s="120"/>
    </row>
    <row r="5850" spans="1:1" s="429" customFormat="1">
      <c r="A5850" s="120"/>
    </row>
    <row r="5851" spans="1:1" s="429" customFormat="1">
      <c r="A5851" s="120"/>
    </row>
    <row r="5852" spans="1:1" s="429" customFormat="1">
      <c r="A5852" s="120"/>
    </row>
    <row r="5853" spans="1:1" s="429" customFormat="1">
      <c r="A5853" s="120"/>
    </row>
    <row r="5854" spans="1:1" s="429" customFormat="1">
      <c r="A5854" s="120"/>
    </row>
    <row r="5855" spans="1:1" s="429" customFormat="1">
      <c r="A5855" s="120"/>
    </row>
    <row r="5856" spans="1:1" s="429" customFormat="1">
      <c r="A5856" s="120"/>
    </row>
    <row r="5857" spans="1:1" s="429" customFormat="1">
      <c r="A5857" s="120"/>
    </row>
    <row r="5858" spans="1:1" s="429" customFormat="1">
      <c r="A5858" s="120"/>
    </row>
    <row r="5859" spans="1:1" s="429" customFormat="1">
      <c r="A5859" s="120"/>
    </row>
    <row r="5860" spans="1:1" s="429" customFormat="1">
      <c r="A5860" s="120"/>
    </row>
    <row r="5861" spans="1:1" s="429" customFormat="1">
      <c r="A5861" s="120"/>
    </row>
    <row r="5862" spans="1:1" s="429" customFormat="1">
      <c r="A5862" s="120"/>
    </row>
    <row r="5863" spans="1:1" s="429" customFormat="1">
      <c r="A5863" s="120"/>
    </row>
    <row r="5864" spans="1:1" s="429" customFormat="1">
      <c r="A5864" s="120"/>
    </row>
    <row r="5865" spans="1:1" s="429" customFormat="1">
      <c r="A5865" s="120"/>
    </row>
    <row r="5866" spans="1:1" s="429" customFormat="1">
      <c r="A5866" s="120"/>
    </row>
    <row r="5867" spans="1:1" s="429" customFormat="1">
      <c r="A5867" s="120"/>
    </row>
    <row r="5868" spans="1:1" s="429" customFormat="1">
      <c r="A5868" s="120"/>
    </row>
    <row r="5869" spans="1:1" s="429" customFormat="1">
      <c r="A5869" s="120"/>
    </row>
    <row r="5870" spans="1:1" s="429" customFormat="1">
      <c r="A5870" s="120"/>
    </row>
    <row r="5871" spans="1:1" s="429" customFormat="1">
      <c r="A5871" s="120"/>
    </row>
    <row r="5872" spans="1:1" s="429" customFormat="1">
      <c r="A5872" s="120"/>
    </row>
    <row r="5873" spans="1:1" s="429" customFormat="1">
      <c r="A5873" s="120"/>
    </row>
    <row r="5874" spans="1:1" s="429" customFormat="1">
      <c r="A5874" s="120"/>
    </row>
    <row r="5875" spans="1:1" s="429" customFormat="1">
      <c r="A5875" s="120"/>
    </row>
    <row r="5876" spans="1:1" s="429" customFormat="1">
      <c r="A5876" s="120"/>
    </row>
    <row r="5877" spans="1:1" s="429" customFormat="1">
      <c r="A5877" s="120"/>
    </row>
    <row r="5878" spans="1:1" s="429" customFormat="1">
      <c r="A5878" s="120"/>
    </row>
    <row r="5879" spans="1:1" s="429" customFormat="1">
      <c r="A5879" s="120"/>
    </row>
    <row r="5880" spans="1:1" s="429" customFormat="1">
      <c r="A5880" s="120"/>
    </row>
    <row r="5881" spans="1:1" s="429" customFormat="1">
      <c r="A5881" s="120"/>
    </row>
    <row r="5882" spans="1:1" s="429" customFormat="1">
      <c r="A5882" s="120"/>
    </row>
    <row r="5883" spans="1:1" s="429" customFormat="1">
      <c r="A5883" s="120"/>
    </row>
    <row r="5884" spans="1:1" s="429" customFormat="1">
      <c r="A5884" s="120"/>
    </row>
    <row r="5885" spans="1:1" s="429" customFormat="1">
      <c r="A5885" s="120"/>
    </row>
    <row r="5886" spans="1:1" s="429" customFormat="1">
      <c r="A5886" s="120"/>
    </row>
    <row r="5887" spans="1:1" s="429" customFormat="1">
      <c r="A5887" s="120"/>
    </row>
    <row r="5888" spans="1:1" s="429" customFormat="1">
      <c r="A5888" s="120"/>
    </row>
    <row r="5889" spans="1:1" s="429" customFormat="1">
      <c r="A5889" s="120"/>
    </row>
    <row r="5890" spans="1:1" s="429" customFormat="1">
      <c r="A5890" s="120"/>
    </row>
    <row r="5891" spans="1:1" s="429" customFormat="1">
      <c r="A5891" s="120"/>
    </row>
    <row r="5892" spans="1:1" s="429" customFormat="1">
      <c r="A5892" s="120"/>
    </row>
    <row r="5893" spans="1:1" s="429" customFormat="1">
      <c r="A5893" s="120"/>
    </row>
    <row r="5894" spans="1:1" s="429" customFormat="1">
      <c r="A5894" s="120"/>
    </row>
    <row r="5895" spans="1:1" s="429" customFormat="1">
      <c r="A5895" s="120"/>
    </row>
    <row r="5896" spans="1:1" s="429" customFormat="1">
      <c r="A5896" s="120"/>
    </row>
    <row r="5897" spans="1:1" s="429" customFormat="1">
      <c r="A5897" s="120"/>
    </row>
    <row r="5898" spans="1:1" s="429" customFormat="1">
      <c r="A5898" s="120"/>
    </row>
    <row r="5899" spans="1:1" s="429" customFormat="1">
      <c r="A5899" s="120"/>
    </row>
    <row r="5900" spans="1:1" s="429" customFormat="1">
      <c r="A5900" s="120"/>
    </row>
    <row r="5901" spans="1:1" s="429" customFormat="1">
      <c r="A5901" s="120"/>
    </row>
    <row r="5902" spans="1:1" s="429" customFormat="1">
      <c r="A5902" s="120"/>
    </row>
    <row r="5903" spans="1:1" s="429" customFormat="1">
      <c r="A5903" s="120"/>
    </row>
    <row r="5904" spans="1:1" s="429" customFormat="1">
      <c r="A5904" s="120"/>
    </row>
    <row r="5905" spans="1:1" s="429" customFormat="1">
      <c r="A5905" s="120"/>
    </row>
    <row r="5906" spans="1:1" s="429" customFormat="1">
      <c r="A5906" s="120"/>
    </row>
    <row r="5907" spans="1:1" s="429" customFormat="1">
      <c r="A5907" s="120"/>
    </row>
    <row r="5908" spans="1:1" s="429" customFormat="1">
      <c r="A5908" s="120"/>
    </row>
    <row r="5909" spans="1:1" s="429" customFormat="1">
      <c r="A5909" s="120"/>
    </row>
    <row r="5910" spans="1:1" s="429" customFormat="1">
      <c r="A5910" s="120"/>
    </row>
    <row r="5911" spans="1:1" s="429" customFormat="1">
      <c r="A5911" s="120"/>
    </row>
    <row r="5912" spans="1:1" s="429" customFormat="1">
      <c r="A5912" s="120"/>
    </row>
    <row r="5913" spans="1:1" s="429" customFormat="1">
      <c r="A5913" s="120"/>
    </row>
    <row r="5914" spans="1:1" s="429" customFormat="1">
      <c r="A5914" s="120"/>
    </row>
    <row r="5915" spans="1:1" s="429" customFormat="1">
      <c r="A5915" s="120"/>
    </row>
    <row r="5916" spans="1:1" s="429" customFormat="1">
      <c r="A5916" s="120"/>
    </row>
    <row r="5917" spans="1:1" s="429" customFormat="1">
      <c r="A5917" s="120"/>
    </row>
    <row r="5918" spans="1:1" s="429" customFormat="1">
      <c r="A5918" s="120"/>
    </row>
    <row r="5919" spans="1:1" s="429" customFormat="1">
      <c r="A5919" s="120"/>
    </row>
    <row r="5920" spans="1:1" s="429" customFormat="1">
      <c r="A5920" s="120"/>
    </row>
    <row r="5921" spans="1:1" s="429" customFormat="1">
      <c r="A5921" s="120"/>
    </row>
    <row r="5922" spans="1:1" s="429" customFormat="1">
      <c r="A5922" s="120"/>
    </row>
    <row r="5923" spans="1:1" s="429" customFormat="1">
      <c r="A5923" s="120"/>
    </row>
    <row r="5924" spans="1:1" s="429" customFormat="1">
      <c r="A5924" s="120"/>
    </row>
    <row r="5925" spans="1:1" s="429" customFormat="1">
      <c r="A5925" s="120"/>
    </row>
    <row r="5926" spans="1:1" s="429" customFormat="1">
      <c r="A5926" s="120"/>
    </row>
    <row r="5927" spans="1:1" s="429" customFormat="1">
      <c r="A5927" s="120"/>
    </row>
    <row r="5928" spans="1:1" s="429" customFormat="1">
      <c r="A5928" s="120"/>
    </row>
    <row r="5929" spans="1:1" s="429" customFormat="1">
      <c r="A5929" s="120"/>
    </row>
    <row r="5930" spans="1:1" s="429" customFormat="1">
      <c r="A5930" s="120"/>
    </row>
    <row r="5931" spans="1:1" s="429" customFormat="1">
      <c r="A5931" s="120"/>
    </row>
    <row r="5932" spans="1:1" s="429" customFormat="1">
      <c r="A5932" s="120"/>
    </row>
    <row r="5933" spans="1:1" s="429" customFormat="1">
      <c r="A5933" s="120"/>
    </row>
    <row r="5934" spans="1:1" s="429" customFormat="1">
      <c r="A5934" s="120"/>
    </row>
    <row r="5935" spans="1:1" s="429" customFormat="1">
      <c r="A5935" s="120"/>
    </row>
    <row r="5936" spans="1:1" s="429" customFormat="1">
      <c r="A5936" s="120"/>
    </row>
    <row r="5937" spans="1:1" s="429" customFormat="1">
      <c r="A5937" s="120"/>
    </row>
    <row r="5938" spans="1:1" s="429" customFormat="1">
      <c r="A5938" s="120"/>
    </row>
    <row r="5939" spans="1:1" s="429" customFormat="1">
      <c r="A5939" s="120"/>
    </row>
    <row r="5940" spans="1:1" s="429" customFormat="1">
      <c r="A5940" s="120"/>
    </row>
    <row r="5941" spans="1:1" s="429" customFormat="1">
      <c r="A5941" s="120"/>
    </row>
    <row r="5942" spans="1:1" s="429" customFormat="1">
      <c r="A5942" s="120"/>
    </row>
    <row r="5943" spans="1:1" s="429" customFormat="1">
      <c r="A5943" s="120"/>
    </row>
    <row r="5944" spans="1:1" s="429" customFormat="1">
      <c r="A5944" s="120"/>
    </row>
    <row r="5945" spans="1:1" s="429" customFormat="1">
      <c r="A5945" s="120"/>
    </row>
    <row r="5946" spans="1:1" s="429" customFormat="1">
      <c r="A5946" s="120"/>
    </row>
    <row r="5947" spans="1:1" s="429" customFormat="1">
      <c r="A5947" s="120"/>
    </row>
    <row r="5948" spans="1:1" s="429" customFormat="1">
      <c r="A5948" s="120"/>
    </row>
    <row r="5949" spans="1:1" s="429" customFormat="1">
      <c r="A5949" s="120"/>
    </row>
    <row r="5950" spans="1:1" s="429" customFormat="1">
      <c r="A5950" s="120"/>
    </row>
    <row r="5951" spans="1:1" s="429" customFormat="1">
      <c r="A5951" s="120"/>
    </row>
    <row r="5952" spans="1:1" s="429" customFormat="1">
      <c r="A5952" s="120"/>
    </row>
    <row r="5953" spans="1:1" s="429" customFormat="1">
      <c r="A5953" s="120"/>
    </row>
    <row r="5954" spans="1:1" s="429" customFormat="1">
      <c r="A5954" s="120"/>
    </row>
    <row r="5955" spans="1:1" s="429" customFormat="1">
      <c r="A5955" s="120"/>
    </row>
    <row r="5956" spans="1:1" s="429" customFormat="1">
      <c r="A5956" s="120"/>
    </row>
    <row r="5957" spans="1:1" s="429" customFormat="1">
      <c r="A5957" s="120"/>
    </row>
    <row r="5958" spans="1:1" s="429" customFormat="1">
      <c r="A5958" s="120"/>
    </row>
    <row r="5959" spans="1:1" s="429" customFormat="1">
      <c r="A5959" s="120"/>
    </row>
    <row r="5960" spans="1:1" s="429" customFormat="1">
      <c r="A5960" s="120"/>
    </row>
    <row r="5961" spans="1:1" s="429" customFormat="1">
      <c r="A5961" s="120"/>
    </row>
    <row r="5962" spans="1:1" s="429" customFormat="1">
      <c r="A5962" s="120"/>
    </row>
    <row r="5963" spans="1:1" s="429" customFormat="1">
      <c r="A5963" s="120"/>
    </row>
    <row r="5964" spans="1:1" s="429" customFormat="1">
      <c r="A5964" s="120"/>
    </row>
    <row r="5965" spans="1:1" s="429" customFormat="1">
      <c r="A5965" s="120"/>
    </row>
    <row r="5966" spans="1:1" s="429" customFormat="1">
      <c r="A5966" s="120"/>
    </row>
    <row r="5967" spans="1:1" s="429" customFormat="1">
      <c r="A5967" s="120"/>
    </row>
    <row r="5968" spans="1:1" s="429" customFormat="1">
      <c r="A5968" s="120"/>
    </row>
    <row r="5969" spans="1:1" s="429" customFormat="1">
      <c r="A5969" s="120"/>
    </row>
    <row r="5970" spans="1:1" s="429" customFormat="1">
      <c r="A5970" s="120"/>
    </row>
    <row r="5971" spans="1:1" s="429" customFormat="1">
      <c r="A5971" s="120"/>
    </row>
    <row r="5972" spans="1:1" s="429" customFormat="1">
      <c r="A5972" s="120"/>
    </row>
    <row r="5973" spans="1:1" s="429" customFormat="1">
      <c r="A5973" s="120"/>
    </row>
    <row r="5974" spans="1:1" s="429" customFormat="1">
      <c r="A5974" s="120"/>
    </row>
    <row r="5975" spans="1:1" s="429" customFormat="1">
      <c r="A5975" s="120"/>
    </row>
    <row r="5976" spans="1:1" s="429" customFormat="1">
      <c r="A5976" s="120"/>
    </row>
    <row r="5977" spans="1:1" s="429" customFormat="1">
      <c r="A5977" s="120"/>
    </row>
    <row r="5978" spans="1:1" s="429" customFormat="1">
      <c r="A5978" s="120"/>
    </row>
    <row r="5979" spans="1:1" s="429" customFormat="1">
      <c r="A5979" s="120"/>
    </row>
    <row r="5980" spans="1:1" s="429" customFormat="1">
      <c r="A5980" s="120"/>
    </row>
    <row r="5981" spans="1:1" s="429" customFormat="1">
      <c r="A5981" s="120"/>
    </row>
    <row r="5982" spans="1:1" s="429" customFormat="1">
      <c r="A5982" s="120"/>
    </row>
    <row r="5983" spans="1:1" s="429" customFormat="1">
      <c r="A5983" s="120"/>
    </row>
    <row r="5984" spans="1:1" s="429" customFormat="1">
      <c r="A5984" s="120"/>
    </row>
    <row r="5985" spans="1:1" s="429" customFormat="1">
      <c r="A5985" s="120"/>
    </row>
    <row r="5986" spans="1:1" s="429" customFormat="1">
      <c r="A5986" s="120"/>
    </row>
    <row r="5987" spans="1:1" s="429" customFormat="1">
      <c r="A5987" s="120"/>
    </row>
    <row r="5988" spans="1:1" s="429" customFormat="1">
      <c r="A5988" s="120"/>
    </row>
    <row r="5989" spans="1:1" s="429" customFormat="1">
      <c r="A5989" s="120"/>
    </row>
    <row r="5990" spans="1:1" s="429" customFormat="1">
      <c r="A5990" s="120"/>
    </row>
    <row r="5991" spans="1:1" s="429" customFormat="1">
      <c r="A5991" s="120"/>
    </row>
    <row r="5992" spans="1:1" s="429" customFormat="1">
      <c r="A5992" s="120"/>
    </row>
    <row r="5993" spans="1:1" s="429" customFormat="1">
      <c r="A5993" s="120"/>
    </row>
    <row r="5994" spans="1:1" s="429" customFormat="1">
      <c r="A5994" s="120"/>
    </row>
    <row r="5995" spans="1:1" s="429" customFormat="1">
      <c r="A5995" s="120"/>
    </row>
    <row r="5996" spans="1:1" s="429" customFormat="1">
      <c r="A5996" s="120"/>
    </row>
    <row r="5997" spans="1:1" s="429" customFormat="1">
      <c r="A5997" s="120"/>
    </row>
    <row r="5998" spans="1:1" s="429" customFormat="1">
      <c r="A5998" s="120"/>
    </row>
    <row r="5999" spans="1:1" s="429" customFormat="1">
      <c r="A5999" s="120"/>
    </row>
    <row r="6000" spans="1:1" s="429" customFormat="1">
      <c r="A6000" s="120"/>
    </row>
    <row r="6001" spans="1:1" s="429" customFormat="1">
      <c r="A6001" s="120"/>
    </row>
    <row r="6002" spans="1:1" s="429" customFormat="1">
      <c r="A6002" s="120"/>
    </row>
    <row r="6003" spans="1:1" s="429" customFormat="1">
      <c r="A6003" s="120"/>
    </row>
    <row r="6004" spans="1:1" s="429" customFormat="1">
      <c r="A6004" s="120"/>
    </row>
    <row r="6005" spans="1:1" s="429" customFormat="1">
      <c r="A6005" s="120"/>
    </row>
    <row r="6006" spans="1:1" s="429" customFormat="1">
      <c r="A6006" s="120"/>
    </row>
    <row r="6007" spans="1:1" s="429" customFormat="1">
      <c r="A6007" s="120"/>
    </row>
    <row r="6008" spans="1:1" s="429" customFormat="1">
      <c r="A6008" s="120"/>
    </row>
    <row r="6009" spans="1:1" s="429" customFormat="1">
      <c r="A6009" s="120"/>
    </row>
    <row r="6010" spans="1:1" s="429" customFormat="1">
      <c r="A6010" s="120"/>
    </row>
    <row r="6011" spans="1:1" s="429" customFormat="1">
      <c r="A6011" s="120"/>
    </row>
    <row r="6012" spans="1:1" s="429" customFormat="1">
      <c r="A6012" s="120"/>
    </row>
    <row r="6013" spans="1:1" s="429" customFormat="1">
      <c r="A6013" s="120"/>
    </row>
    <row r="6014" spans="1:1" s="429" customFormat="1">
      <c r="A6014" s="120"/>
    </row>
    <row r="6015" spans="1:1" s="429" customFormat="1">
      <c r="A6015" s="120"/>
    </row>
    <row r="6016" spans="1:1" s="429" customFormat="1">
      <c r="A6016" s="120"/>
    </row>
    <row r="6017" spans="1:1" s="429" customFormat="1">
      <c r="A6017" s="120"/>
    </row>
    <row r="6018" spans="1:1" s="429" customFormat="1">
      <c r="A6018" s="120"/>
    </row>
    <row r="6019" spans="1:1" s="429" customFormat="1">
      <c r="A6019" s="120"/>
    </row>
    <row r="6020" spans="1:1" s="429" customFormat="1">
      <c r="A6020" s="120"/>
    </row>
    <row r="6021" spans="1:1" s="429" customFormat="1">
      <c r="A6021" s="120"/>
    </row>
    <row r="6022" spans="1:1" s="429" customFormat="1">
      <c r="A6022" s="120"/>
    </row>
    <row r="6023" spans="1:1" s="429" customFormat="1">
      <c r="A6023" s="120"/>
    </row>
    <row r="6024" spans="1:1" s="429" customFormat="1">
      <c r="A6024" s="120"/>
    </row>
    <row r="6025" spans="1:1" s="429" customFormat="1">
      <c r="A6025" s="120"/>
    </row>
    <row r="6026" spans="1:1" s="429" customFormat="1">
      <c r="A6026" s="120"/>
    </row>
    <row r="6027" spans="1:1" s="429" customFormat="1">
      <c r="A6027" s="120"/>
    </row>
    <row r="6028" spans="1:1" s="429" customFormat="1">
      <c r="A6028" s="120"/>
    </row>
    <row r="6029" spans="1:1" s="429" customFormat="1">
      <c r="A6029" s="120"/>
    </row>
    <row r="6030" spans="1:1" s="429" customFormat="1">
      <c r="A6030" s="120"/>
    </row>
    <row r="6031" spans="1:1" s="429" customFormat="1">
      <c r="A6031" s="120"/>
    </row>
    <row r="6032" spans="1:1" s="429" customFormat="1">
      <c r="A6032" s="120"/>
    </row>
    <row r="6033" spans="1:1" s="429" customFormat="1">
      <c r="A6033" s="120"/>
    </row>
    <row r="6034" spans="1:1" s="429" customFormat="1">
      <c r="A6034" s="120"/>
    </row>
    <row r="6035" spans="1:1" s="429" customFormat="1">
      <c r="A6035" s="120"/>
    </row>
    <row r="6036" spans="1:1" s="429" customFormat="1">
      <c r="A6036" s="120"/>
    </row>
    <row r="6037" spans="1:1" s="429" customFormat="1">
      <c r="A6037" s="120"/>
    </row>
    <row r="6038" spans="1:1" s="429" customFormat="1">
      <c r="A6038" s="120"/>
    </row>
    <row r="6039" spans="1:1" s="429" customFormat="1">
      <c r="A6039" s="120"/>
    </row>
    <row r="6040" spans="1:1" s="429" customFormat="1">
      <c r="A6040" s="120"/>
    </row>
    <row r="6041" spans="1:1" s="429" customFormat="1">
      <c r="A6041" s="120"/>
    </row>
    <row r="6042" spans="1:1" s="429" customFormat="1">
      <c r="A6042" s="120"/>
    </row>
    <row r="6043" spans="1:1" s="429" customFormat="1">
      <c r="A6043" s="120"/>
    </row>
    <row r="6044" spans="1:1" s="429" customFormat="1">
      <c r="A6044" s="120"/>
    </row>
    <row r="6045" spans="1:1" s="429" customFormat="1">
      <c r="A6045" s="120"/>
    </row>
    <row r="6046" spans="1:1" s="429" customFormat="1">
      <c r="A6046" s="120"/>
    </row>
    <row r="6047" spans="1:1" s="429" customFormat="1">
      <c r="A6047" s="120"/>
    </row>
    <row r="6048" spans="1:1" s="429" customFormat="1">
      <c r="A6048" s="120"/>
    </row>
    <row r="6049" spans="1:1" s="429" customFormat="1">
      <c r="A6049" s="120"/>
    </row>
    <row r="6050" spans="1:1" s="429" customFormat="1">
      <c r="A6050" s="120"/>
    </row>
    <row r="6051" spans="1:1" s="429" customFormat="1">
      <c r="A6051" s="120"/>
    </row>
    <row r="6052" spans="1:1" s="429" customFormat="1">
      <c r="A6052" s="120"/>
    </row>
    <row r="6053" spans="1:1" s="429" customFormat="1">
      <c r="A6053" s="120"/>
    </row>
    <row r="6054" spans="1:1" s="429" customFormat="1">
      <c r="A6054" s="120"/>
    </row>
    <row r="6055" spans="1:1" s="429" customFormat="1">
      <c r="A6055" s="120"/>
    </row>
    <row r="6056" spans="1:1" s="429" customFormat="1">
      <c r="A6056" s="120"/>
    </row>
    <row r="6057" spans="1:1" s="429" customFormat="1">
      <c r="A6057" s="120"/>
    </row>
    <row r="6058" spans="1:1" s="429" customFormat="1">
      <c r="A6058" s="120"/>
    </row>
    <row r="6059" spans="1:1" s="429" customFormat="1">
      <c r="A6059" s="120"/>
    </row>
    <row r="6060" spans="1:1" s="429" customFormat="1">
      <c r="A6060" s="120"/>
    </row>
    <row r="6061" spans="1:1" s="429" customFormat="1">
      <c r="A6061" s="120"/>
    </row>
    <row r="6062" spans="1:1" s="429" customFormat="1">
      <c r="A6062" s="120"/>
    </row>
    <row r="6063" spans="1:1" s="429" customFormat="1">
      <c r="A6063" s="120"/>
    </row>
    <row r="6064" spans="1:1" s="429" customFormat="1">
      <c r="A6064" s="120"/>
    </row>
    <row r="6065" spans="1:1" s="429" customFormat="1">
      <c r="A6065" s="120"/>
    </row>
    <row r="6066" spans="1:1" s="429" customFormat="1">
      <c r="A6066" s="120"/>
    </row>
    <row r="6067" spans="1:1" s="429" customFormat="1">
      <c r="A6067" s="120"/>
    </row>
    <row r="6068" spans="1:1" s="429" customFormat="1">
      <c r="A6068" s="120"/>
    </row>
    <row r="6069" spans="1:1" s="429" customFormat="1">
      <c r="A6069" s="120"/>
    </row>
    <row r="6070" spans="1:1" s="429" customFormat="1">
      <c r="A6070" s="120"/>
    </row>
    <row r="6071" spans="1:1" s="429" customFormat="1">
      <c r="A6071" s="120"/>
    </row>
    <row r="6072" spans="1:1" s="429" customFormat="1">
      <c r="A6072" s="120"/>
    </row>
    <row r="6073" spans="1:1" s="429" customFormat="1">
      <c r="A6073" s="120"/>
    </row>
    <row r="6074" spans="1:1" s="429" customFormat="1">
      <c r="A6074" s="120"/>
    </row>
    <row r="6075" spans="1:1" s="429" customFormat="1">
      <c r="A6075" s="120"/>
    </row>
    <row r="6076" spans="1:1" s="429" customFormat="1">
      <c r="A6076" s="120"/>
    </row>
    <row r="6077" spans="1:1" s="429" customFormat="1">
      <c r="A6077" s="120"/>
    </row>
    <row r="6078" spans="1:1" s="429" customFormat="1">
      <c r="A6078" s="120"/>
    </row>
    <row r="6079" spans="1:1" s="429" customFormat="1">
      <c r="A6079" s="120"/>
    </row>
    <row r="6080" spans="1:1" s="429" customFormat="1">
      <c r="A6080" s="120"/>
    </row>
    <row r="6081" spans="1:1" s="429" customFormat="1">
      <c r="A6081" s="120"/>
    </row>
    <row r="6082" spans="1:1" s="429" customFormat="1">
      <c r="A6082" s="120"/>
    </row>
    <row r="6083" spans="1:1" s="429" customFormat="1">
      <c r="A6083" s="120"/>
    </row>
    <row r="6084" spans="1:1" s="429" customFormat="1">
      <c r="A6084" s="120"/>
    </row>
    <row r="6085" spans="1:1" s="429" customFormat="1">
      <c r="A6085" s="120"/>
    </row>
    <row r="6086" spans="1:1" s="429" customFormat="1">
      <c r="A6086" s="120"/>
    </row>
    <row r="6087" spans="1:1" s="429" customFormat="1">
      <c r="A6087" s="120"/>
    </row>
    <row r="6088" spans="1:1" s="429" customFormat="1">
      <c r="A6088" s="120"/>
    </row>
    <row r="6089" spans="1:1" s="429" customFormat="1">
      <c r="A6089" s="120"/>
    </row>
    <row r="6090" spans="1:1" s="429" customFormat="1">
      <c r="A6090" s="120"/>
    </row>
    <row r="6091" spans="1:1" s="429" customFormat="1">
      <c r="A6091" s="120"/>
    </row>
    <row r="6092" spans="1:1" s="429" customFormat="1">
      <c r="A6092" s="120"/>
    </row>
    <row r="6093" spans="1:1" s="429" customFormat="1">
      <c r="A6093" s="120"/>
    </row>
    <row r="6094" spans="1:1" s="429" customFormat="1">
      <c r="A6094" s="120"/>
    </row>
    <row r="6095" spans="1:1" s="429" customFormat="1">
      <c r="A6095" s="120"/>
    </row>
    <row r="6096" spans="1:1" s="429" customFormat="1">
      <c r="A6096" s="120"/>
    </row>
    <row r="6097" spans="1:1" s="429" customFormat="1">
      <c r="A6097" s="120"/>
    </row>
    <row r="6098" spans="1:1" s="429" customFormat="1">
      <c r="A6098" s="120"/>
    </row>
    <row r="6099" spans="1:1" s="429" customFormat="1">
      <c r="A6099" s="120"/>
    </row>
    <row r="6100" spans="1:1" s="429" customFormat="1">
      <c r="A6100" s="120"/>
    </row>
    <row r="6101" spans="1:1" s="429" customFormat="1">
      <c r="A6101" s="120"/>
    </row>
    <row r="6102" spans="1:1" s="429" customFormat="1">
      <c r="A6102" s="120"/>
    </row>
    <row r="6103" spans="1:1" s="429" customFormat="1">
      <c r="A6103" s="120"/>
    </row>
    <row r="6104" spans="1:1" s="429" customFormat="1">
      <c r="A6104" s="120"/>
    </row>
    <row r="6105" spans="1:1" s="429" customFormat="1">
      <c r="A6105" s="120"/>
    </row>
    <row r="6106" spans="1:1" s="429" customFormat="1">
      <c r="A6106" s="120"/>
    </row>
    <row r="6107" spans="1:1" s="429" customFormat="1">
      <c r="A6107" s="120"/>
    </row>
    <row r="6108" spans="1:1" s="429" customFormat="1">
      <c r="A6108" s="120"/>
    </row>
    <row r="6109" spans="1:1" s="429" customFormat="1">
      <c r="A6109" s="120"/>
    </row>
    <row r="6110" spans="1:1" s="429" customFormat="1">
      <c r="A6110" s="120"/>
    </row>
    <row r="6111" spans="1:1" s="429" customFormat="1">
      <c r="A6111" s="120"/>
    </row>
    <row r="6112" spans="1:1" s="429" customFormat="1">
      <c r="A6112" s="120"/>
    </row>
    <row r="6113" spans="1:1" s="429" customFormat="1">
      <c r="A6113" s="120"/>
    </row>
    <row r="6114" spans="1:1" s="429" customFormat="1">
      <c r="A6114" s="120"/>
    </row>
    <row r="6115" spans="1:1" s="429" customFormat="1">
      <c r="A6115" s="120"/>
    </row>
    <row r="6116" spans="1:1" s="429" customFormat="1">
      <c r="A6116" s="120"/>
    </row>
    <row r="6117" spans="1:1" s="429" customFormat="1">
      <c r="A6117" s="120"/>
    </row>
    <row r="6118" spans="1:1" s="429" customFormat="1">
      <c r="A6118" s="120"/>
    </row>
    <row r="6119" spans="1:1" s="429" customFormat="1">
      <c r="A6119" s="120"/>
    </row>
    <row r="6120" spans="1:1" s="429" customFormat="1">
      <c r="A6120" s="120"/>
    </row>
    <row r="6121" spans="1:1" s="429" customFormat="1">
      <c r="A6121" s="120"/>
    </row>
    <row r="6122" spans="1:1" s="429" customFormat="1">
      <c r="A6122" s="120"/>
    </row>
    <row r="6123" spans="1:1" s="429" customFormat="1">
      <c r="A6123" s="120"/>
    </row>
    <row r="6124" spans="1:1" s="429" customFormat="1">
      <c r="A6124" s="120"/>
    </row>
    <row r="6125" spans="1:1" s="429" customFormat="1">
      <c r="A6125" s="120"/>
    </row>
    <row r="6126" spans="1:1" s="429" customFormat="1">
      <c r="A6126" s="120"/>
    </row>
    <row r="6127" spans="1:1" s="429" customFormat="1">
      <c r="A6127" s="120"/>
    </row>
    <row r="6128" spans="1:1" s="429" customFormat="1">
      <c r="A6128" s="120"/>
    </row>
    <row r="6129" spans="1:1" s="429" customFormat="1">
      <c r="A6129" s="120"/>
    </row>
    <row r="6130" spans="1:1" s="429" customFormat="1">
      <c r="A6130" s="120"/>
    </row>
    <row r="6131" spans="1:1" s="429" customFormat="1">
      <c r="A6131" s="120"/>
    </row>
    <row r="6132" spans="1:1" s="429" customFormat="1">
      <c r="A6132" s="120"/>
    </row>
    <row r="6133" spans="1:1" s="429" customFormat="1">
      <c r="A6133" s="120"/>
    </row>
    <row r="6134" spans="1:1" s="429" customFormat="1">
      <c r="A6134" s="120"/>
    </row>
    <row r="6135" spans="1:1" s="429" customFormat="1">
      <c r="A6135" s="120"/>
    </row>
    <row r="6136" spans="1:1" s="429" customFormat="1">
      <c r="A6136" s="120"/>
    </row>
    <row r="6137" spans="1:1" s="429" customFormat="1">
      <c r="A6137" s="120"/>
    </row>
    <row r="6138" spans="1:1" s="429" customFormat="1">
      <c r="A6138" s="120"/>
    </row>
    <row r="6139" spans="1:1" s="429" customFormat="1">
      <c r="A6139" s="120"/>
    </row>
    <row r="6140" spans="1:1" s="429" customFormat="1">
      <c r="A6140" s="120"/>
    </row>
    <row r="6141" spans="1:1" s="429" customFormat="1">
      <c r="A6141" s="120"/>
    </row>
    <row r="6142" spans="1:1" s="429" customFormat="1">
      <c r="A6142" s="120"/>
    </row>
    <row r="6143" spans="1:1" s="429" customFormat="1">
      <c r="A6143" s="120"/>
    </row>
    <row r="6144" spans="1:1" s="429" customFormat="1">
      <c r="A6144" s="120"/>
    </row>
    <row r="6145" spans="1:1" s="429" customFormat="1">
      <c r="A6145" s="120"/>
    </row>
    <row r="6146" spans="1:1" s="429" customFormat="1">
      <c r="A6146" s="120"/>
    </row>
    <row r="6147" spans="1:1" s="429" customFormat="1">
      <c r="A6147" s="120"/>
    </row>
    <row r="6148" spans="1:1" s="429" customFormat="1">
      <c r="A6148" s="120"/>
    </row>
    <row r="6149" spans="1:1" s="429" customFormat="1">
      <c r="A6149" s="120"/>
    </row>
    <row r="6150" spans="1:1" s="429" customFormat="1">
      <c r="A6150" s="120"/>
    </row>
    <row r="6151" spans="1:1" s="429" customFormat="1">
      <c r="A6151" s="120"/>
    </row>
    <row r="6152" spans="1:1" s="429" customFormat="1">
      <c r="A6152" s="120"/>
    </row>
    <row r="6153" spans="1:1" s="429" customFormat="1">
      <c r="A6153" s="120"/>
    </row>
    <row r="6154" spans="1:1" s="429" customFormat="1">
      <c r="A6154" s="120"/>
    </row>
    <row r="6155" spans="1:1" s="429" customFormat="1">
      <c r="A6155" s="120"/>
    </row>
    <row r="6156" spans="1:1" s="429" customFormat="1">
      <c r="A6156" s="120"/>
    </row>
    <row r="6157" spans="1:1" s="429" customFormat="1">
      <c r="A6157" s="120"/>
    </row>
    <row r="6158" spans="1:1" s="429" customFormat="1">
      <c r="A6158" s="120"/>
    </row>
    <row r="6159" spans="1:1" s="429" customFormat="1">
      <c r="A6159" s="120"/>
    </row>
    <row r="6160" spans="1:1" s="429" customFormat="1">
      <c r="A6160" s="120"/>
    </row>
    <row r="6161" spans="1:1" s="429" customFormat="1">
      <c r="A6161" s="120"/>
    </row>
    <row r="6162" spans="1:1" s="429" customFormat="1">
      <c r="A6162" s="120"/>
    </row>
    <row r="6163" spans="1:1" s="429" customFormat="1">
      <c r="A6163" s="120"/>
    </row>
    <row r="6164" spans="1:1" s="429" customFormat="1">
      <c r="A6164" s="120"/>
    </row>
    <row r="6165" spans="1:1" s="429" customFormat="1">
      <c r="A6165" s="120"/>
    </row>
    <row r="6166" spans="1:1" s="429" customFormat="1">
      <c r="A6166" s="120"/>
    </row>
    <row r="6167" spans="1:1" s="429" customFormat="1">
      <c r="A6167" s="120"/>
    </row>
    <row r="6168" spans="1:1" s="429" customFormat="1">
      <c r="A6168" s="120"/>
    </row>
    <row r="6169" spans="1:1" s="429" customFormat="1">
      <c r="A6169" s="120"/>
    </row>
    <row r="6170" spans="1:1" s="429" customFormat="1">
      <c r="A6170" s="120"/>
    </row>
    <row r="6171" spans="1:1" s="429" customFormat="1">
      <c r="A6171" s="120"/>
    </row>
    <row r="6172" spans="1:1" s="429" customFormat="1">
      <c r="A6172" s="120"/>
    </row>
    <row r="6173" spans="1:1" s="429" customFormat="1">
      <c r="A6173" s="120"/>
    </row>
    <row r="6174" spans="1:1" s="429" customFormat="1">
      <c r="A6174" s="120"/>
    </row>
    <row r="6175" spans="1:1" s="429" customFormat="1">
      <c r="A6175" s="120"/>
    </row>
    <row r="6176" spans="1:1" s="429" customFormat="1">
      <c r="A6176" s="120"/>
    </row>
    <row r="6177" spans="1:1" s="429" customFormat="1">
      <c r="A6177" s="120"/>
    </row>
    <row r="6178" spans="1:1" s="429" customFormat="1">
      <c r="A6178" s="120"/>
    </row>
    <row r="6179" spans="1:1" s="429" customFormat="1">
      <c r="A6179" s="120"/>
    </row>
    <row r="6180" spans="1:1" s="429" customFormat="1">
      <c r="A6180" s="120"/>
    </row>
    <row r="6181" spans="1:1" s="429" customFormat="1">
      <c r="A6181" s="120"/>
    </row>
    <row r="6182" spans="1:1" s="429" customFormat="1">
      <c r="A6182" s="120"/>
    </row>
    <row r="6183" spans="1:1" s="429" customFormat="1">
      <c r="A6183" s="120"/>
    </row>
    <row r="6184" spans="1:1" s="429" customFormat="1">
      <c r="A6184" s="120"/>
    </row>
    <row r="6185" spans="1:1" s="429" customFormat="1">
      <c r="A6185" s="120"/>
    </row>
    <row r="6186" spans="1:1" s="429" customFormat="1">
      <c r="A6186" s="120"/>
    </row>
    <row r="6187" spans="1:1" s="429" customFormat="1">
      <c r="A6187" s="120"/>
    </row>
    <row r="6188" spans="1:1" s="429" customFormat="1">
      <c r="A6188" s="120"/>
    </row>
    <row r="6189" spans="1:1" s="429" customFormat="1">
      <c r="A6189" s="120"/>
    </row>
    <row r="6190" spans="1:1" s="429" customFormat="1">
      <c r="A6190" s="120"/>
    </row>
    <row r="6191" spans="1:1" s="429" customFormat="1">
      <c r="A6191" s="120"/>
    </row>
    <row r="6192" spans="1:1" s="429" customFormat="1">
      <c r="A6192" s="120"/>
    </row>
    <row r="6193" spans="1:1" s="429" customFormat="1">
      <c r="A6193" s="120"/>
    </row>
    <row r="6194" spans="1:1" s="429" customFormat="1">
      <c r="A6194" s="120"/>
    </row>
    <row r="6195" spans="1:1" s="429" customFormat="1">
      <c r="A6195" s="120"/>
    </row>
    <row r="6196" spans="1:1" s="429" customFormat="1">
      <c r="A6196" s="120"/>
    </row>
    <row r="6197" spans="1:1" s="429" customFormat="1">
      <c r="A6197" s="120"/>
    </row>
    <row r="6198" spans="1:1" s="429" customFormat="1">
      <c r="A6198" s="120"/>
    </row>
    <row r="6199" spans="1:1" s="429" customFormat="1">
      <c r="A6199" s="120"/>
    </row>
    <row r="6200" spans="1:1" s="429" customFormat="1">
      <c r="A6200" s="120"/>
    </row>
    <row r="6201" spans="1:1" s="429" customFormat="1">
      <c r="A6201" s="120"/>
    </row>
    <row r="6202" spans="1:1" s="429" customFormat="1">
      <c r="A6202" s="120"/>
    </row>
    <row r="6203" spans="1:1" s="429" customFormat="1">
      <c r="A6203" s="120"/>
    </row>
    <row r="6204" spans="1:1" s="429" customFormat="1">
      <c r="A6204" s="120"/>
    </row>
    <row r="6205" spans="1:1" s="429" customFormat="1">
      <c r="A6205" s="120"/>
    </row>
    <row r="6206" spans="1:1" s="429" customFormat="1">
      <c r="A6206" s="120"/>
    </row>
    <row r="6207" spans="1:1" s="429" customFormat="1">
      <c r="A6207" s="120"/>
    </row>
    <row r="6208" spans="1:1" s="429" customFormat="1">
      <c r="A6208" s="120"/>
    </row>
    <row r="6209" spans="1:1" s="429" customFormat="1">
      <c r="A6209" s="120"/>
    </row>
    <row r="6210" spans="1:1" s="429" customFormat="1">
      <c r="A6210" s="120"/>
    </row>
    <row r="6211" spans="1:1" s="429" customFormat="1">
      <c r="A6211" s="120"/>
    </row>
    <row r="6212" spans="1:1" s="429" customFormat="1">
      <c r="A6212" s="120"/>
    </row>
    <row r="6213" spans="1:1" s="429" customFormat="1">
      <c r="A6213" s="120"/>
    </row>
    <row r="6214" spans="1:1" s="429" customFormat="1">
      <c r="A6214" s="120"/>
    </row>
    <row r="6215" spans="1:1" s="429" customFormat="1">
      <c r="A6215" s="120"/>
    </row>
    <row r="6216" spans="1:1" s="429" customFormat="1">
      <c r="A6216" s="120"/>
    </row>
    <row r="6217" spans="1:1" s="429" customFormat="1">
      <c r="A6217" s="120"/>
    </row>
    <row r="6218" spans="1:1" s="429" customFormat="1">
      <c r="A6218" s="120"/>
    </row>
    <row r="6219" spans="1:1" s="429" customFormat="1">
      <c r="A6219" s="120"/>
    </row>
    <row r="6220" spans="1:1" s="429" customFormat="1">
      <c r="A6220" s="120"/>
    </row>
    <row r="6221" spans="1:1" s="429" customFormat="1">
      <c r="A6221" s="120"/>
    </row>
    <row r="6222" spans="1:1" s="429" customFormat="1">
      <c r="A6222" s="120"/>
    </row>
    <row r="6223" spans="1:1" s="429" customFormat="1">
      <c r="A6223" s="120"/>
    </row>
    <row r="6224" spans="1:1" s="429" customFormat="1">
      <c r="A6224" s="120"/>
    </row>
    <row r="6225" spans="1:1" s="429" customFormat="1">
      <c r="A6225" s="120"/>
    </row>
    <row r="6226" spans="1:1" s="429" customFormat="1">
      <c r="A6226" s="120"/>
    </row>
    <row r="6227" spans="1:1" s="429" customFormat="1">
      <c r="A6227" s="120"/>
    </row>
    <row r="6228" spans="1:1" s="429" customFormat="1">
      <c r="A6228" s="120"/>
    </row>
    <row r="6229" spans="1:1" s="429" customFormat="1">
      <c r="A6229" s="120"/>
    </row>
    <row r="6230" spans="1:1" s="429" customFormat="1">
      <c r="A6230" s="120"/>
    </row>
    <row r="6231" spans="1:1" s="429" customFormat="1">
      <c r="A6231" s="120"/>
    </row>
    <row r="6232" spans="1:1" s="429" customFormat="1">
      <c r="A6232" s="120"/>
    </row>
    <row r="6233" spans="1:1" s="429" customFormat="1">
      <c r="A6233" s="120"/>
    </row>
    <row r="6234" spans="1:1" s="429" customFormat="1">
      <c r="A6234" s="120"/>
    </row>
    <row r="6235" spans="1:1" s="429" customFormat="1">
      <c r="A6235" s="120"/>
    </row>
    <row r="6236" spans="1:1" s="429" customFormat="1">
      <c r="A6236" s="120"/>
    </row>
    <row r="6237" spans="1:1" s="429" customFormat="1">
      <c r="A6237" s="120"/>
    </row>
    <row r="6238" spans="1:1" s="429" customFormat="1">
      <c r="A6238" s="120"/>
    </row>
    <row r="6239" spans="1:1" s="429" customFormat="1">
      <c r="A6239" s="120"/>
    </row>
    <row r="6240" spans="1:1" s="429" customFormat="1">
      <c r="A6240" s="120"/>
    </row>
    <row r="6241" spans="1:1" s="429" customFormat="1">
      <c r="A6241" s="120"/>
    </row>
    <row r="6242" spans="1:1" s="429" customFormat="1">
      <c r="A6242" s="120"/>
    </row>
    <row r="6243" spans="1:1" s="429" customFormat="1">
      <c r="A6243" s="120"/>
    </row>
    <row r="6244" spans="1:1" s="429" customFormat="1">
      <c r="A6244" s="120"/>
    </row>
    <row r="6245" spans="1:1" s="429" customFormat="1">
      <c r="A6245" s="120"/>
    </row>
    <row r="6246" spans="1:1" s="429" customFormat="1">
      <c r="A6246" s="120"/>
    </row>
    <row r="6247" spans="1:1" s="429" customFormat="1">
      <c r="A6247" s="120"/>
    </row>
    <row r="6248" spans="1:1" s="429" customFormat="1">
      <c r="A6248" s="120"/>
    </row>
    <row r="6249" spans="1:1" s="429" customFormat="1">
      <c r="A6249" s="120"/>
    </row>
    <row r="6250" spans="1:1" s="429" customFormat="1">
      <c r="A6250" s="120"/>
    </row>
    <row r="6251" spans="1:1" s="429" customFormat="1">
      <c r="A6251" s="120"/>
    </row>
    <row r="6252" spans="1:1" s="429" customFormat="1">
      <c r="A6252" s="120"/>
    </row>
    <row r="6253" spans="1:1" s="429" customFormat="1">
      <c r="A6253" s="120"/>
    </row>
    <row r="6254" spans="1:1" s="429" customFormat="1">
      <c r="A6254" s="120"/>
    </row>
    <row r="6255" spans="1:1" s="429" customFormat="1">
      <c r="A6255" s="120"/>
    </row>
    <row r="6256" spans="1:1" s="429" customFormat="1">
      <c r="A6256" s="120"/>
    </row>
    <row r="6257" spans="1:1" s="429" customFormat="1">
      <c r="A6257" s="120"/>
    </row>
    <row r="6258" spans="1:1" s="429" customFormat="1">
      <c r="A6258" s="120"/>
    </row>
    <row r="6259" spans="1:1" s="429" customFormat="1">
      <c r="A6259" s="120"/>
    </row>
    <row r="6260" spans="1:1" s="429" customFormat="1">
      <c r="A6260" s="120"/>
    </row>
    <row r="6261" spans="1:1" s="429" customFormat="1">
      <c r="A6261" s="120"/>
    </row>
    <row r="6262" spans="1:1" s="429" customFormat="1">
      <c r="A6262" s="120"/>
    </row>
    <row r="6263" spans="1:1" s="429" customFormat="1">
      <c r="A6263" s="120"/>
    </row>
    <row r="6264" spans="1:1" s="429" customFormat="1">
      <c r="A6264" s="120"/>
    </row>
    <row r="6265" spans="1:1" s="429" customFormat="1">
      <c r="A6265" s="120"/>
    </row>
    <row r="6266" spans="1:1" s="429" customFormat="1">
      <c r="A6266" s="120"/>
    </row>
    <row r="6267" spans="1:1" s="429" customFormat="1">
      <c r="A6267" s="120"/>
    </row>
    <row r="6268" spans="1:1" s="429" customFormat="1">
      <c r="A6268" s="120"/>
    </row>
    <row r="6269" spans="1:1" s="429" customFormat="1">
      <c r="A6269" s="120"/>
    </row>
    <row r="6270" spans="1:1" s="429" customFormat="1">
      <c r="A6270" s="120"/>
    </row>
    <row r="6271" spans="1:1" s="429" customFormat="1">
      <c r="A6271" s="120"/>
    </row>
    <row r="6272" spans="1:1" s="429" customFormat="1">
      <c r="A6272" s="120"/>
    </row>
    <row r="6273" spans="1:1" s="429" customFormat="1">
      <c r="A6273" s="120"/>
    </row>
    <row r="6274" spans="1:1" s="429" customFormat="1">
      <c r="A6274" s="120"/>
    </row>
    <row r="6275" spans="1:1" s="429" customFormat="1">
      <c r="A6275" s="120"/>
    </row>
    <row r="6276" spans="1:1" s="429" customFormat="1">
      <c r="A6276" s="120"/>
    </row>
    <row r="6277" spans="1:1" s="429" customFormat="1">
      <c r="A6277" s="120"/>
    </row>
    <row r="6278" spans="1:1" s="429" customFormat="1">
      <c r="A6278" s="120"/>
    </row>
    <row r="6279" spans="1:1" s="429" customFormat="1">
      <c r="A6279" s="120"/>
    </row>
    <row r="6280" spans="1:1" s="429" customFormat="1">
      <c r="A6280" s="120"/>
    </row>
    <row r="6281" spans="1:1" s="429" customFormat="1">
      <c r="A6281" s="120"/>
    </row>
    <row r="6282" spans="1:1" s="429" customFormat="1">
      <c r="A6282" s="120"/>
    </row>
    <row r="6283" spans="1:1" s="429" customFormat="1">
      <c r="A6283" s="120"/>
    </row>
    <row r="6284" spans="1:1" s="429" customFormat="1">
      <c r="A6284" s="120"/>
    </row>
    <row r="6285" spans="1:1" s="429" customFormat="1">
      <c r="A6285" s="120"/>
    </row>
    <row r="6286" spans="1:1" s="429" customFormat="1">
      <c r="A6286" s="120"/>
    </row>
    <row r="6287" spans="1:1" s="429" customFormat="1">
      <c r="A6287" s="120"/>
    </row>
    <row r="6288" spans="1:1" s="429" customFormat="1">
      <c r="A6288" s="120"/>
    </row>
    <row r="6289" spans="1:1" s="429" customFormat="1">
      <c r="A6289" s="120"/>
    </row>
    <row r="6290" spans="1:1" s="429" customFormat="1">
      <c r="A6290" s="120"/>
    </row>
    <row r="6291" spans="1:1" s="429" customFormat="1">
      <c r="A6291" s="120"/>
    </row>
    <row r="6292" spans="1:1" s="429" customFormat="1">
      <c r="A6292" s="120"/>
    </row>
    <row r="6293" spans="1:1" s="429" customFormat="1">
      <c r="A6293" s="120"/>
    </row>
    <row r="6294" spans="1:1" s="429" customFormat="1">
      <c r="A6294" s="120"/>
    </row>
    <row r="6295" spans="1:1" s="429" customFormat="1">
      <c r="A6295" s="120"/>
    </row>
    <row r="6296" spans="1:1" s="429" customFormat="1">
      <c r="A6296" s="120"/>
    </row>
    <row r="6297" spans="1:1" s="429" customFormat="1">
      <c r="A6297" s="120"/>
    </row>
    <row r="6298" spans="1:1" s="429" customFormat="1">
      <c r="A6298" s="120"/>
    </row>
    <row r="6299" spans="1:1" s="429" customFormat="1">
      <c r="A6299" s="120"/>
    </row>
    <row r="6300" spans="1:1" s="429" customFormat="1">
      <c r="A6300" s="120"/>
    </row>
    <row r="6301" spans="1:1" s="429" customFormat="1">
      <c r="A6301" s="120"/>
    </row>
    <row r="6302" spans="1:1" s="429" customFormat="1">
      <c r="A6302" s="120"/>
    </row>
    <row r="6303" spans="1:1" s="429" customFormat="1">
      <c r="A6303" s="120"/>
    </row>
    <row r="6304" spans="1:1" s="429" customFormat="1">
      <c r="A6304" s="120"/>
    </row>
    <row r="6305" spans="1:1" s="429" customFormat="1">
      <c r="A6305" s="120"/>
    </row>
    <row r="6306" spans="1:1" s="429" customFormat="1">
      <c r="A6306" s="120"/>
    </row>
    <row r="6307" spans="1:1" s="429" customFormat="1">
      <c r="A6307" s="120"/>
    </row>
    <row r="6308" spans="1:1" s="429" customFormat="1">
      <c r="A6308" s="120"/>
    </row>
    <row r="6309" spans="1:1" s="429" customFormat="1">
      <c r="A6309" s="120"/>
    </row>
    <row r="6310" spans="1:1" s="429" customFormat="1">
      <c r="A6310" s="120"/>
    </row>
    <row r="6311" spans="1:1" s="429" customFormat="1">
      <c r="A6311" s="120"/>
    </row>
    <row r="6312" spans="1:1" s="429" customFormat="1">
      <c r="A6312" s="120"/>
    </row>
    <row r="6313" spans="1:1" s="429" customFormat="1">
      <c r="A6313" s="120"/>
    </row>
    <row r="6314" spans="1:1" s="429" customFormat="1">
      <c r="A6314" s="120"/>
    </row>
    <row r="6315" spans="1:1" s="429" customFormat="1">
      <c r="A6315" s="120"/>
    </row>
    <row r="6316" spans="1:1" s="429" customFormat="1">
      <c r="A6316" s="120"/>
    </row>
    <row r="6317" spans="1:1" s="429" customFormat="1">
      <c r="A6317" s="120"/>
    </row>
    <row r="6318" spans="1:1" s="429" customFormat="1">
      <c r="A6318" s="120"/>
    </row>
    <row r="6319" spans="1:1" s="429" customFormat="1">
      <c r="A6319" s="120"/>
    </row>
    <row r="6320" spans="1:1" s="429" customFormat="1">
      <c r="A6320" s="120"/>
    </row>
    <row r="6321" spans="1:1" s="429" customFormat="1">
      <c r="A6321" s="120"/>
    </row>
    <row r="6322" spans="1:1" s="429" customFormat="1">
      <c r="A6322" s="120"/>
    </row>
    <row r="6323" spans="1:1" s="429" customFormat="1">
      <c r="A6323" s="120"/>
    </row>
    <row r="6324" spans="1:1" s="429" customFormat="1">
      <c r="A6324" s="120"/>
    </row>
    <row r="6325" spans="1:1" s="429" customFormat="1">
      <c r="A6325" s="120"/>
    </row>
    <row r="6326" spans="1:1" s="429" customFormat="1">
      <c r="A6326" s="120"/>
    </row>
    <row r="6327" spans="1:1" s="429" customFormat="1">
      <c r="A6327" s="120"/>
    </row>
    <row r="6328" spans="1:1" s="429" customFormat="1">
      <c r="A6328" s="120"/>
    </row>
    <row r="6329" spans="1:1" s="429" customFormat="1">
      <c r="A6329" s="120"/>
    </row>
    <row r="6330" spans="1:1" s="429" customFormat="1">
      <c r="A6330" s="120"/>
    </row>
    <row r="6331" spans="1:1" s="429" customFormat="1">
      <c r="A6331" s="120"/>
    </row>
    <row r="6332" spans="1:1" s="429" customFormat="1">
      <c r="A6332" s="120"/>
    </row>
    <row r="6333" spans="1:1" s="429" customFormat="1">
      <c r="A6333" s="120"/>
    </row>
    <row r="6334" spans="1:1" s="429" customFormat="1">
      <c r="A6334" s="120"/>
    </row>
    <row r="6335" spans="1:1" s="429" customFormat="1">
      <c r="A6335" s="120"/>
    </row>
    <row r="6336" spans="1:1" s="429" customFormat="1">
      <c r="A6336" s="120"/>
    </row>
    <row r="6337" spans="1:1" s="429" customFormat="1">
      <c r="A6337" s="120"/>
    </row>
    <row r="6338" spans="1:1" s="429" customFormat="1">
      <c r="A6338" s="120"/>
    </row>
    <row r="6339" spans="1:1" s="429" customFormat="1">
      <c r="A6339" s="120"/>
    </row>
    <row r="6340" spans="1:1" s="429" customFormat="1">
      <c r="A6340" s="120"/>
    </row>
    <row r="6341" spans="1:1" s="429" customFormat="1">
      <c r="A6341" s="120"/>
    </row>
    <row r="6342" spans="1:1" s="429" customFormat="1">
      <c r="A6342" s="120"/>
    </row>
    <row r="6343" spans="1:1" s="429" customFormat="1">
      <c r="A6343" s="120"/>
    </row>
    <row r="6344" spans="1:1" s="429" customFormat="1">
      <c r="A6344" s="120"/>
    </row>
    <row r="6345" spans="1:1" s="429" customFormat="1">
      <c r="A6345" s="120"/>
    </row>
    <row r="6346" spans="1:1" s="429" customFormat="1">
      <c r="A6346" s="120"/>
    </row>
    <row r="6347" spans="1:1" s="429" customFormat="1">
      <c r="A6347" s="120"/>
    </row>
    <row r="6348" spans="1:1" s="429" customFormat="1">
      <c r="A6348" s="120"/>
    </row>
    <row r="6349" spans="1:1" s="429" customFormat="1">
      <c r="A6349" s="120"/>
    </row>
    <row r="6350" spans="1:1" s="429" customFormat="1">
      <c r="A6350" s="120"/>
    </row>
    <row r="6351" spans="1:1" s="429" customFormat="1">
      <c r="A6351" s="120"/>
    </row>
    <row r="6352" spans="1:1" s="429" customFormat="1">
      <c r="A6352" s="120"/>
    </row>
    <row r="6353" spans="1:1" s="429" customFormat="1">
      <c r="A6353" s="120"/>
    </row>
    <row r="6354" spans="1:1" s="429" customFormat="1">
      <c r="A6354" s="120"/>
    </row>
    <row r="6355" spans="1:1" s="429" customFormat="1">
      <c r="A6355" s="120"/>
    </row>
    <row r="6356" spans="1:1" s="429" customFormat="1">
      <c r="A6356" s="120"/>
    </row>
    <row r="6357" spans="1:1" s="429" customFormat="1">
      <c r="A6357" s="120"/>
    </row>
    <row r="6358" spans="1:1" s="429" customFormat="1">
      <c r="A6358" s="120"/>
    </row>
    <row r="6359" spans="1:1" s="429" customFormat="1">
      <c r="A6359" s="120"/>
    </row>
    <row r="6360" spans="1:1" s="429" customFormat="1">
      <c r="A6360" s="120"/>
    </row>
    <row r="6361" spans="1:1" s="429" customFormat="1">
      <c r="A6361" s="120"/>
    </row>
    <row r="6362" spans="1:1" s="429" customFormat="1">
      <c r="A6362" s="120"/>
    </row>
    <row r="6363" spans="1:1" s="429" customFormat="1">
      <c r="A6363" s="120"/>
    </row>
    <row r="6364" spans="1:1" s="429" customFormat="1">
      <c r="A6364" s="120"/>
    </row>
    <row r="6365" spans="1:1" s="429" customFormat="1">
      <c r="A6365" s="120"/>
    </row>
    <row r="6366" spans="1:1" s="429" customFormat="1">
      <c r="A6366" s="120"/>
    </row>
    <row r="6367" spans="1:1" s="429" customFormat="1">
      <c r="A6367" s="120"/>
    </row>
    <row r="6368" spans="1:1" s="429" customFormat="1">
      <c r="A6368" s="120"/>
    </row>
    <row r="6369" spans="1:1" s="429" customFormat="1">
      <c r="A6369" s="120"/>
    </row>
    <row r="6370" spans="1:1" s="429" customFormat="1">
      <c r="A6370" s="120"/>
    </row>
    <row r="6371" spans="1:1" s="429" customFormat="1">
      <c r="A6371" s="120"/>
    </row>
    <row r="6372" spans="1:1" s="429" customFormat="1">
      <c r="A6372" s="120"/>
    </row>
    <row r="6373" spans="1:1" s="429" customFormat="1">
      <c r="A6373" s="120"/>
    </row>
    <row r="6374" spans="1:1" s="429" customFormat="1">
      <c r="A6374" s="120"/>
    </row>
    <row r="6375" spans="1:1" s="429" customFormat="1">
      <c r="A6375" s="120"/>
    </row>
    <row r="6376" spans="1:1" s="429" customFormat="1">
      <c r="A6376" s="120"/>
    </row>
    <row r="6377" spans="1:1" s="429" customFormat="1">
      <c r="A6377" s="120"/>
    </row>
    <row r="6378" spans="1:1" s="429" customFormat="1">
      <c r="A6378" s="120"/>
    </row>
    <row r="6379" spans="1:1" s="429" customFormat="1">
      <c r="A6379" s="120"/>
    </row>
    <row r="6380" spans="1:1" s="429" customFormat="1">
      <c r="A6380" s="120"/>
    </row>
    <row r="6381" spans="1:1" s="429" customFormat="1">
      <c r="A6381" s="120"/>
    </row>
    <row r="6382" spans="1:1" s="429" customFormat="1">
      <c r="A6382" s="120"/>
    </row>
    <row r="6383" spans="1:1" s="429" customFormat="1">
      <c r="A6383" s="120"/>
    </row>
    <row r="6384" spans="1:1" s="429" customFormat="1">
      <c r="A6384" s="120"/>
    </row>
    <row r="6385" spans="1:1" s="429" customFormat="1">
      <c r="A6385" s="120"/>
    </row>
    <row r="6386" spans="1:1" s="429" customFormat="1">
      <c r="A6386" s="120"/>
    </row>
    <row r="6387" spans="1:1" s="429" customFormat="1">
      <c r="A6387" s="120"/>
    </row>
    <row r="6388" spans="1:1" s="429" customFormat="1">
      <c r="A6388" s="120"/>
    </row>
    <row r="6389" spans="1:1" s="429" customFormat="1">
      <c r="A6389" s="120"/>
    </row>
    <row r="6390" spans="1:1" s="429" customFormat="1">
      <c r="A6390" s="120"/>
    </row>
    <row r="6391" spans="1:1" s="429" customFormat="1">
      <c r="A6391" s="120"/>
    </row>
    <row r="6392" spans="1:1" s="429" customFormat="1">
      <c r="A6392" s="120"/>
    </row>
    <row r="6393" spans="1:1" s="429" customFormat="1">
      <c r="A6393" s="120"/>
    </row>
    <row r="6394" spans="1:1" s="429" customFormat="1">
      <c r="A6394" s="120"/>
    </row>
    <row r="6395" spans="1:1" s="429" customFormat="1">
      <c r="A6395" s="120"/>
    </row>
    <row r="6396" spans="1:1" s="429" customFormat="1">
      <c r="A6396" s="120"/>
    </row>
    <row r="6397" spans="1:1" s="429" customFormat="1">
      <c r="A6397" s="120"/>
    </row>
    <row r="6398" spans="1:1" s="429" customFormat="1">
      <c r="A6398" s="120"/>
    </row>
    <row r="6399" spans="1:1" s="429" customFormat="1">
      <c r="A6399" s="120"/>
    </row>
    <row r="6400" spans="1:1" s="429" customFormat="1">
      <c r="A6400" s="120"/>
    </row>
    <row r="6401" spans="1:1" s="429" customFormat="1">
      <c r="A6401" s="120"/>
    </row>
    <row r="6402" spans="1:1" s="429" customFormat="1">
      <c r="A6402" s="120"/>
    </row>
    <row r="6403" spans="1:1" s="429" customFormat="1">
      <c r="A6403" s="120"/>
    </row>
    <row r="6404" spans="1:1" s="429" customFormat="1">
      <c r="A6404" s="120"/>
    </row>
    <row r="6405" spans="1:1" s="429" customFormat="1">
      <c r="A6405" s="120"/>
    </row>
    <row r="6406" spans="1:1" s="429" customFormat="1">
      <c r="A6406" s="120"/>
    </row>
    <row r="6407" spans="1:1" s="429" customFormat="1">
      <c r="A6407" s="120"/>
    </row>
    <row r="6408" spans="1:1" s="429" customFormat="1">
      <c r="A6408" s="120"/>
    </row>
    <row r="6409" spans="1:1" s="429" customFormat="1">
      <c r="A6409" s="120"/>
    </row>
    <row r="6410" spans="1:1" s="429" customFormat="1">
      <c r="A6410" s="120"/>
    </row>
    <row r="6411" spans="1:1" s="429" customFormat="1">
      <c r="A6411" s="120"/>
    </row>
    <row r="6412" spans="1:1" s="429" customFormat="1">
      <c r="A6412" s="120"/>
    </row>
    <row r="6413" spans="1:1" s="429" customFormat="1">
      <c r="A6413" s="120"/>
    </row>
    <row r="6414" spans="1:1" s="429" customFormat="1">
      <c r="A6414" s="120"/>
    </row>
    <row r="6415" spans="1:1" s="429" customFormat="1">
      <c r="A6415" s="120"/>
    </row>
    <row r="6416" spans="1:1" s="429" customFormat="1">
      <c r="A6416" s="120"/>
    </row>
    <row r="6417" spans="1:1" s="429" customFormat="1">
      <c r="A6417" s="120"/>
    </row>
    <row r="6418" spans="1:1" s="429" customFormat="1">
      <c r="A6418" s="120"/>
    </row>
    <row r="6419" spans="1:1" s="429" customFormat="1">
      <c r="A6419" s="120"/>
    </row>
    <row r="6420" spans="1:1" s="429" customFormat="1">
      <c r="A6420" s="120"/>
    </row>
    <row r="6421" spans="1:1" s="429" customFormat="1">
      <c r="A6421" s="120"/>
    </row>
    <row r="6422" spans="1:1" s="429" customFormat="1">
      <c r="A6422" s="120"/>
    </row>
    <row r="6423" spans="1:1" s="429" customFormat="1">
      <c r="A6423" s="120"/>
    </row>
    <row r="6424" spans="1:1" s="429" customFormat="1">
      <c r="A6424" s="120"/>
    </row>
    <row r="6425" spans="1:1" s="429" customFormat="1">
      <c r="A6425" s="120"/>
    </row>
    <row r="6426" spans="1:1" s="429" customFormat="1">
      <c r="A6426" s="120"/>
    </row>
    <row r="6427" spans="1:1" s="429" customFormat="1">
      <c r="A6427" s="120"/>
    </row>
    <row r="6428" spans="1:1" s="429" customFormat="1">
      <c r="A6428" s="120"/>
    </row>
    <row r="6429" spans="1:1" s="429" customFormat="1">
      <c r="A6429" s="120"/>
    </row>
    <row r="6430" spans="1:1" s="429" customFormat="1">
      <c r="A6430" s="120"/>
    </row>
    <row r="6431" spans="1:1" s="429" customFormat="1">
      <c r="A6431" s="120"/>
    </row>
    <row r="6432" spans="1:1" s="429" customFormat="1">
      <c r="A6432" s="120"/>
    </row>
    <row r="6433" spans="1:1" s="429" customFormat="1">
      <c r="A6433" s="120"/>
    </row>
    <row r="6434" spans="1:1" s="429" customFormat="1">
      <c r="A6434" s="120"/>
    </row>
    <row r="6435" spans="1:1" s="429" customFormat="1">
      <c r="A6435" s="120"/>
    </row>
    <row r="6436" spans="1:1" s="429" customFormat="1">
      <c r="A6436" s="120"/>
    </row>
    <row r="6437" spans="1:1" s="429" customFormat="1">
      <c r="A6437" s="120"/>
    </row>
    <row r="6438" spans="1:1" s="429" customFormat="1">
      <c r="A6438" s="120"/>
    </row>
    <row r="6439" spans="1:1" s="429" customFormat="1">
      <c r="A6439" s="120"/>
    </row>
    <row r="6440" spans="1:1" s="429" customFormat="1">
      <c r="A6440" s="120"/>
    </row>
    <row r="6441" spans="1:1" s="429" customFormat="1">
      <c r="A6441" s="120"/>
    </row>
    <row r="6442" spans="1:1" s="429" customFormat="1">
      <c r="A6442" s="120"/>
    </row>
    <row r="6443" spans="1:1" s="429" customFormat="1">
      <c r="A6443" s="120"/>
    </row>
    <row r="6444" spans="1:1" s="429" customFormat="1">
      <c r="A6444" s="120"/>
    </row>
    <row r="6445" spans="1:1" s="429" customFormat="1">
      <c r="A6445" s="120"/>
    </row>
    <row r="6446" spans="1:1" s="429" customFormat="1">
      <c r="A6446" s="120"/>
    </row>
    <row r="6447" spans="1:1" s="429" customFormat="1">
      <c r="A6447" s="120"/>
    </row>
    <row r="6448" spans="1:1" s="429" customFormat="1">
      <c r="A6448" s="120"/>
    </row>
    <row r="6449" spans="1:1" s="429" customFormat="1">
      <c r="A6449" s="120"/>
    </row>
    <row r="6450" spans="1:1" s="429" customFormat="1">
      <c r="A6450" s="120"/>
    </row>
    <row r="6451" spans="1:1" s="429" customFormat="1">
      <c r="A6451" s="120"/>
    </row>
    <row r="6452" spans="1:1" s="429" customFormat="1">
      <c r="A6452" s="120"/>
    </row>
    <row r="6453" spans="1:1" s="429" customFormat="1">
      <c r="A6453" s="120"/>
    </row>
    <row r="6454" spans="1:1" s="429" customFormat="1">
      <c r="A6454" s="120"/>
    </row>
    <row r="6455" spans="1:1" s="429" customFormat="1">
      <c r="A6455" s="120"/>
    </row>
    <row r="6456" spans="1:1" s="429" customFormat="1">
      <c r="A6456" s="120"/>
    </row>
    <row r="6457" spans="1:1" s="429" customFormat="1">
      <c r="A6457" s="120"/>
    </row>
    <row r="6458" spans="1:1" s="429" customFormat="1">
      <c r="A6458" s="120"/>
    </row>
    <row r="6459" spans="1:1" s="429" customFormat="1">
      <c r="A6459" s="120"/>
    </row>
    <row r="6460" spans="1:1" s="429" customFormat="1">
      <c r="A6460" s="120"/>
    </row>
    <row r="6461" spans="1:1" s="429" customFormat="1">
      <c r="A6461" s="120"/>
    </row>
    <row r="6462" spans="1:1" s="429" customFormat="1">
      <c r="A6462" s="120"/>
    </row>
    <row r="6463" spans="1:1" s="429" customFormat="1">
      <c r="A6463" s="120"/>
    </row>
    <row r="6464" spans="1:1" s="429" customFormat="1">
      <c r="A6464" s="120"/>
    </row>
    <row r="6465" spans="1:1" s="429" customFormat="1">
      <c r="A6465" s="120"/>
    </row>
    <row r="6466" spans="1:1" s="429" customFormat="1">
      <c r="A6466" s="120"/>
    </row>
    <row r="6467" spans="1:1" s="429" customFormat="1">
      <c r="A6467" s="120"/>
    </row>
    <row r="6468" spans="1:1" s="429" customFormat="1">
      <c r="A6468" s="120"/>
    </row>
    <row r="6469" spans="1:1" s="429" customFormat="1">
      <c r="A6469" s="120"/>
    </row>
    <row r="6470" spans="1:1" s="429" customFormat="1">
      <c r="A6470" s="120"/>
    </row>
    <row r="6471" spans="1:1" s="429" customFormat="1">
      <c r="A6471" s="120"/>
    </row>
    <row r="6472" spans="1:1" s="429" customFormat="1">
      <c r="A6472" s="120"/>
    </row>
    <row r="6473" spans="1:1" s="429" customFormat="1">
      <c r="A6473" s="120"/>
    </row>
    <row r="6474" spans="1:1" s="429" customFormat="1">
      <c r="A6474" s="120"/>
    </row>
    <row r="6475" spans="1:1" s="429" customFormat="1">
      <c r="A6475" s="120"/>
    </row>
    <row r="6476" spans="1:1" s="429" customFormat="1">
      <c r="A6476" s="120"/>
    </row>
    <row r="6477" spans="1:1" s="429" customFormat="1">
      <c r="A6477" s="120"/>
    </row>
    <row r="6478" spans="1:1" s="429" customFormat="1">
      <c r="A6478" s="120"/>
    </row>
    <row r="6479" spans="1:1" s="429" customFormat="1">
      <c r="A6479" s="120"/>
    </row>
    <row r="6480" spans="1:1" s="429" customFormat="1">
      <c r="A6480" s="120"/>
    </row>
    <row r="6481" spans="1:1" s="429" customFormat="1">
      <c r="A6481" s="120"/>
    </row>
    <row r="6482" spans="1:1" s="429" customFormat="1">
      <c r="A6482" s="120"/>
    </row>
    <row r="6483" spans="1:1" s="429" customFormat="1">
      <c r="A6483" s="120"/>
    </row>
    <row r="6484" spans="1:1" s="429" customFormat="1">
      <c r="A6484" s="120"/>
    </row>
    <row r="6485" spans="1:1" s="429" customFormat="1">
      <c r="A6485" s="120"/>
    </row>
    <row r="6486" spans="1:1" s="429" customFormat="1">
      <c r="A6486" s="120"/>
    </row>
    <row r="6487" spans="1:1" s="429" customFormat="1">
      <c r="A6487" s="120"/>
    </row>
    <row r="6488" spans="1:1" s="429" customFormat="1">
      <c r="A6488" s="120"/>
    </row>
    <row r="6489" spans="1:1" s="429" customFormat="1">
      <c r="A6489" s="120"/>
    </row>
    <row r="6490" spans="1:1" s="429" customFormat="1">
      <c r="A6490" s="120"/>
    </row>
    <row r="6491" spans="1:1" s="429" customFormat="1">
      <c r="A6491" s="120"/>
    </row>
    <row r="6492" spans="1:1" s="429" customFormat="1">
      <c r="A6492" s="120"/>
    </row>
    <row r="6493" spans="1:1" s="429" customFormat="1">
      <c r="A6493" s="120"/>
    </row>
    <row r="6494" spans="1:1" s="429" customFormat="1">
      <c r="A6494" s="120"/>
    </row>
    <row r="6495" spans="1:1" s="429" customFormat="1">
      <c r="A6495" s="120"/>
    </row>
    <row r="6496" spans="1:1" s="429" customFormat="1">
      <c r="A6496" s="120"/>
    </row>
    <row r="6497" spans="1:1" s="429" customFormat="1">
      <c r="A6497" s="120"/>
    </row>
    <row r="6498" spans="1:1" s="429" customFormat="1">
      <c r="A6498" s="120"/>
    </row>
    <row r="6499" spans="1:1" s="429" customFormat="1">
      <c r="A6499" s="120"/>
    </row>
    <row r="6500" spans="1:1" s="429" customFormat="1">
      <c r="A6500" s="120"/>
    </row>
    <row r="6501" spans="1:1" s="429" customFormat="1">
      <c r="A6501" s="120"/>
    </row>
    <row r="6502" spans="1:1" s="429" customFormat="1">
      <c r="A6502" s="120"/>
    </row>
    <row r="6503" spans="1:1" s="429" customFormat="1">
      <c r="A6503" s="120"/>
    </row>
    <row r="6504" spans="1:1" s="429" customFormat="1">
      <c r="A6504" s="120"/>
    </row>
    <row r="6505" spans="1:1" s="429" customFormat="1">
      <c r="A6505" s="120"/>
    </row>
    <row r="6506" spans="1:1" s="429" customFormat="1">
      <c r="A6506" s="120"/>
    </row>
    <row r="6507" spans="1:1" s="429" customFormat="1">
      <c r="A6507" s="120"/>
    </row>
    <row r="6508" spans="1:1" s="429" customFormat="1">
      <c r="A6508" s="120"/>
    </row>
    <row r="6509" spans="1:1" s="429" customFormat="1">
      <c r="A6509" s="120"/>
    </row>
    <row r="6510" spans="1:1" s="429" customFormat="1">
      <c r="A6510" s="120"/>
    </row>
    <row r="6511" spans="1:1" s="429" customFormat="1">
      <c r="A6511" s="120"/>
    </row>
    <row r="6512" spans="1:1" s="429" customFormat="1">
      <c r="A6512" s="120"/>
    </row>
    <row r="6513" spans="1:1" s="429" customFormat="1">
      <c r="A6513" s="120"/>
    </row>
    <row r="6514" spans="1:1" s="429" customFormat="1">
      <c r="A6514" s="120"/>
    </row>
    <row r="6515" spans="1:1" s="429" customFormat="1">
      <c r="A6515" s="120"/>
    </row>
    <row r="6516" spans="1:1" s="429" customFormat="1">
      <c r="A6516" s="120"/>
    </row>
    <row r="6517" spans="1:1" s="429" customFormat="1">
      <c r="A6517" s="120"/>
    </row>
    <row r="6518" spans="1:1" s="429" customFormat="1">
      <c r="A6518" s="120"/>
    </row>
    <row r="6519" spans="1:1" s="429" customFormat="1">
      <c r="A6519" s="120"/>
    </row>
    <row r="6520" spans="1:1" s="429" customFormat="1">
      <c r="A6520" s="120"/>
    </row>
    <row r="6521" spans="1:1" s="429" customFormat="1">
      <c r="A6521" s="120"/>
    </row>
    <row r="6522" spans="1:1" s="429" customFormat="1">
      <c r="A6522" s="120"/>
    </row>
    <row r="6523" spans="1:1" s="429" customFormat="1">
      <c r="A6523" s="120"/>
    </row>
    <row r="6524" spans="1:1" s="429" customFormat="1">
      <c r="A6524" s="120"/>
    </row>
    <row r="6525" spans="1:1" s="429" customFormat="1">
      <c r="A6525" s="120"/>
    </row>
    <row r="6526" spans="1:1" s="429" customFormat="1">
      <c r="A6526" s="120"/>
    </row>
    <row r="6527" spans="1:1" s="429" customFormat="1">
      <c r="A6527" s="120"/>
    </row>
    <row r="6528" spans="1:1" s="429" customFormat="1">
      <c r="A6528" s="120"/>
    </row>
    <row r="6529" spans="1:1" s="429" customFormat="1">
      <c r="A6529" s="120"/>
    </row>
    <row r="6530" spans="1:1" s="429" customFormat="1">
      <c r="A6530" s="120"/>
    </row>
    <row r="6531" spans="1:1" s="429" customFormat="1">
      <c r="A6531" s="120"/>
    </row>
    <row r="6532" spans="1:1" s="429" customFormat="1">
      <c r="A6532" s="120"/>
    </row>
    <row r="6533" spans="1:1" s="429" customFormat="1">
      <c r="A6533" s="120"/>
    </row>
    <row r="6534" spans="1:1" s="429" customFormat="1">
      <c r="A6534" s="120"/>
    </row>
    <row r="6535" spans="1:1" s="429" customFormat="1">
      <c r="A6535" s="120"/>
    </row>
    <row r="6536" spans="1:1" s="429" customFormat="1">
      <c r="A6536" s="120"/>
    </row>
    <row r="6537" spans="1:1" s="429" customFormat="1">
      <c r="A6537" s="120"/>
    </row>
    <row r="6538" spans="1:1" s="429" customFormat="1">
      <c r="A6538" s="120"/>
    </row>
    <row r="6539" spans="1:1" s="429" customFormat="1">
      <c r="A6539" s="120"/>
    </row>
    <row r="6540" spans="1:1" s="429" customFormat="1">
      <c r="A6540" s="120"/>
    </row>
    <row r="6541" spans="1:1" s="429" customFormat="1">
      <c r="A6541" s="120"/>
    </row>
    <row r="6542" spans="1:1" s="429" customFormat="1">
      <c r="A6542" s="120"/>
    </row>
    <row r="6543" spans="1:1" s="429" customFormat="1">
      <c r="A6543" s="120"/>
    </row>
    <row r="6544" spans="1:1" s="429" customFormat="1">
      <c r="A6544" s="120"/>
    </row>
    <row r="6545" spans="1:1" s="429" customFormat="1">
      <c r="A6545" s="120"/>
    </row>
    <row r="6546" spans="1:1" s="429" customFormat="1">
      <c r="A6546" s="120"/>
    </row>
    <row r="6547" spans="1:1" s="429" customFormat="1">
      <c r="A6547" s="120"/>
    </row>
    <row r="6548" spans="1:1" s="429" customFormat="1">
      <c r="A6548" s="120"/>
    </row>
    <row r="6549" spans="1:1" s="429" customFormat="1">
      <c r="A6549" s="120"/>
    </row>
    <row r="6550" spans="1:1" s="429" customFormat="1">
      <c r="A6550" s="120"/>
    </row>
    <row r="6551" spans="1:1" s="429" customFormat="1">
      <c r="A6551" s="120"/>
    </row>
    <row r="6552" spans="1:1" s="429" customFormat="1">
      <c r="A6552" s="120"/>
    </row>
    <row r="6553" spans="1:1" s="429" customFormat="1">
      <c r="A6553" s="120"/>
    </row>
    <row r="6554" spans="1:1" s="429" customFormat="1">
      <c r="A6554" s="120"/>
    </row>
    <row r="6555" spans="1:1" s="429" customFormat="1">
      <c r="A6555" s="120"/>
    </row>
    <row r="6556" spans="1:1" s="429" customFormat="1">
      <c r="A6556" s="120"/>
    </row>
    <row r="6557" spans="1:1" s="429" customFormat="1">
      <c r="A6557" s="120"/>
    </row>
    <row r="6558" spans="1:1" s="429" customFormat="1">
      <c r="A6558" s="120"/>
    </row>
    <row r="6559" spans="1:1" s="429" customFormat="1">
      <c r="A6559" s="120"/>
    </row>
    <row r="6560" spans="1:1" s="429" customFormat="1">
      <c r="A6560" s="120"/>
    </row>
    <row r="6561" spans="1:1" s="429" customFormat="1">
      <c r="A6561" s="120"/>
    </row>
    <row r="6562" spans="1:1" s="429" customFormat="1">
      <c r="A6562" s="120"/>
    </row>
    <row r="6563" spans="1:1" s="429" customFormat="1">
      <c r="A6563" s="120"/>
    </row>
    <row r="6564" spans="1:1" s="429" customFormat="1">
      <c r="A6564" s="120"/>
    </row>
    <row r="6565" spans="1:1" s="429" customFormat="1">
      <c r="A6565" s="120"/>
    </row>
    <row r="6566" spans="1:1" s="429" customFormat="1">
      <c r="A6566" s="120"/>
    </row>
    <row r="6567" spans="1:1" s="429" customFormat="1">
      <c r="A6567" s="120"/>
    </row>
    <row r="6568" spans="1:1" s="429" customFormat="1">
      <c r="A6568" s="120"/>
    </row>
    <row r="6569" spans="1:1" s="429" customFormat="1">
      <c r="A6569" s="120"/>
    </row>
    <row r="6570" spans="1:1" s="429" customFormat="1">
      <c r="A6570" s="120"/>
    </row>
    <row r="6571" spans="1:1" s="429" customFormat="1">
      <c r="A6571" s="120"/>
    </row>
    <row r="6572" spans="1:1" s="429" customFormat="1">
      <c r="A6572" s="120"/>
    </row>
    <row r="6573" spans="1:1" s="429" customFormat="1">
      <c r="A6573" s="120"/>
    </row>
    <row r="6574" spans="1:1" s="429" customFormat="1">
      <c r="A6574" s="120"/>
    </row>
    <row r="6575" spans="1:1" s="429" customFormat="1">
      <c r="A6575" s="120"/>
    </row>
    <row r="6576" spans="1:1" s="429" customFormat="1">
      <c r="A6576" s="120"/>
    </row>
    <row r="6577" spans="1:1" s="429" customFormat="1">
      <c r="A6577" s="120"/>
    </row>
    <row r="6578" spans="1:1" s="429" customFormat="1">
      <c r="A6578" s="120"/>
    </row>
    <row r="6579" spans="1:1" s="429" customFormat="1">
      <c r="A6579" s="120"/>
    </row>
    <row r="6580" spans="1:1" s="429" customFormat="1">
      <c r="A6580" s="120"/>
    </row>
    <row r="6581" spans="1:1" s="429" customFormat="1">
      <c r="A6581" s="120"/>
    </row>
    <row r="6582" spans="1:1" s="429" customFormat="1">
      <c r="A6582" s="120"/>
    </row>
    <row r="6583" spans="1:1" s="429" customFormat="1">
      <c r="A6583" s="120"/>
    </row>
    <row r="6584" spans="1:1" s="429" customFormat="1">
      <c r="A6584" s="120"/>
    </row>
    <row r="6585" spans="1:1" s="429" customFormat="1">
      <c r="A6585" s="120"/>
    </row>
    <row r="6586" spans="1:1" s="429" customFormat="1">
      <c r="A6586" s="120"/>
    </row>
    <row r="6587" spans="1:1" s="429" customFormat="1">
      <c r="A6587" s="120"/>
    </row>
    <row r="6588" spans="1:1" s="429" customFormat="1">
      <c r="A6588" s="120"/>
    </row>
    <row r="6589" spans="1:1" s="429" customFormat="1">
      <c r="A6589" s="120"/>
    </row>
    <row r="6590" spans="1:1" s="429" customFormat="1">
      <c r="A6590" s="120"/>
    </row>
    <row r="6591" spans="1:1" s="429" customFormat="1">
      <c r="A6591" s="120"/>
    </row>
    <row r="6592" spans="1:1" s="429" customFormat="1">
      <c r="A6592" s="120"/>
    </row>
    <row r="6593" spans="1:1" s="429" customFormat="1">
      <c r="A6593" s="120"/>
    </row>
    <row r="6594" spans="1:1" s="429" customFormat="1">
      <c r="A6594" s="120"/>
    </row>
    <row r="6595" spans="1:1" s="429" customFormat="1">
      <c r="A6595" s="120"/>
    </row>
    <row r="6596" spans="1:1" s="429" customFormat="1">
      <c r="A6596" s="120"/>
    </row>
    <row r="6597" spans="1:1" s="429" customFormat="1">
      <c r="A6597" s="120"/>
    </row>
    <row r="6598" spans="1:1" s="429" customFormat="1">
      <c r="A6598" s="120"/>
    </row>
    <row r="6599" spans="1:1" s="429" customFormat="1">
      <c r="A6599" s="120"/>
    </row>
    <row r="6600" spans="1:1" s="429" customFormat="1">
      <c r="A6600" s="120"/>
    </row>
    <row r="6601" spans="1:1" s="429" customFormat="1">
      <c r="A6601" s="120"/>
    </row>
    <row r="6602" spans="1:1" s="429" customFormat="1">
      <c r="A6602" s="120"/>
    </row>
    <row r="6603" spans="1:1" s="429" customFormat="1">
      <c r="A6603" s="120"/>
    </row>
    <row r="6604" spans="1:1" s="429" customFormat="1">
      <c r="A6604" s="120"/>
    </row>
    <row r="6605" spans="1:1" s="429" customFormat="1">
      <c r="A6605" s="120"/>
    </row>
    <row r="6606" spans="1:1" s="429" customFormat="1">
      <c r="A6606" s="120"/>
    </row>
    <row r="6607" spans="1:1" s="429" customFormat="1">
      <c r="A6607" s="120"/>
    </row>
    <row r="6608" spans="1:1" s="429" customFormat="1">
      <c r="A6608" s="120"/>
    </row>
    <row r="6609" spans="1:1" s="429" customFormat="1">
      <c r="A6609" s="120"/>
    </row>
    <row r="6610" spans="1:1" s="429" customFormat="1">
      <c r="A6610" s="120"/>
    </row>
    <row r="6611" spans="1:1" s="429" customFormat="1">
      <c r="A6611" s="120"/>
    </row>
    <row r="6612" spans="1:1" s="429" customFormat="1">
      <c r="A6612" s="120"/>
    </row>
    <row r="6613" spans="1:1" s="429" customFormat="1">
      <c r="A6613" s="120"/>
    </row>
    <row r="6614" spans="1:1" s="429" customFormat="1">
      <c r="A6614" s="120"/>
    </row>
    <row r="6615" spans="1:1" s="429" customFormat="1">
      <c r="A6615" s="120"/>
    </row>
    <row r="6616" spans="1:1" s="429" customFormat="1">
      <c r="A6616" s="120"/>
    </row>
    <row r="6617" spans="1:1" s="429" customFormat="1">
      <c r="A6617" s="120"/>
    </row>
    <row r="6618" spans="1:1" s="429" customFormat="1">
      <c r="A6618" s="120"/>
    </row>
    <row r="6619" spans="1:1" s="429" customFormat="1">
      <c r="A6619" s="120"/>
    </row>
    <row r="6620" spans="1:1" s="429" customFormat="1">
      <c r="A6620" s="120"/>
    </row>
    <row r="6621" spans="1:1" s="429" customFormat="1">
      <c r="A6621" s="120"/>
    </row>
    <row r="6622" spans="1:1" s="429" customFormat="1">
      <c r="A6622" s="120"/>
    </row>
    <row r="6623" spans="1:1" s="429" customFormat="1">
      <c r="A6623" s="120"/>
    </row>
    <row r="6624" spans="1:1" s="429" customFormat="1">
      <c r="A6624" s="120"/>
    </row>
    <row r="6625" spans="1:1" s="429" customFormat="1">
      <c r="A6625" s="120"/>
    </row>
    <row r="6626" spans="1:1" s="429" customFormat="1">
      <c r="A6626" s="120"/>
    </row>
    <row r="6627" spans="1:1" s="429" customFormat="1">
      <c r="A6627" s="120"/>
    </row>
    <row r="6628" spans="1:1" s="429" customFormat="1">
      <c r="A6628" s="120"/>
    </row>
    <row r="6629" spans="1:1" s="429" customFormat="1">
      <c r="A6629" s="120"/>
    </row>
    <row r="6630" spans="1:1" s="429" customFormat="1">
      <c r="A6630" s="120"/>
    </row>
    <row r="6631" spans="1:1" s="429" customFormat="1">
      <c r="A6631" s="120"/>
    </row>
    <row r="6632" spans="1:1" s="429" customFormat="1">
      <c r="A6632" s="120"/>
    </row>
    <row r="6633" spans="1:1" s="429" customFormat="1">
      <c r="A6633" s="120"/>
    </row>
    <row r="6634" spans="1:1" s="429" customFormat="1">
      <c r="A6634" s="120"/>
    </row>
    <row r="6635" spans="1:1" s="429" customFormat="1">
      <c r="A6635" s="120"/>
    </row>
    <row r="6636" spans="1:1" s="429" customFormat="1">
      <c r="A6636" s="120"/>
    </row>
    <row r="6637" spans="1:1" s="429" customFormat="1">
      <c r="A6637" s="120"/>
    </row>
    <row r="6638" spans="1:1" s="429" customFormat="1">
      <c r="A6638" s="120"/>
    </row>
    <row r="6639" spans="1:1" s="429" customFormat="1">
      <c r="A6639" s="120"/>
    </row>
    <row r="6640" spans="1:1" s="429" customFormat="1">
      <c r="A6640" s="120"/>
    </row>
    <row r="6641" spans="1:1" s="429" customFormat="1">
      <c r="A6641" s="120"/>
    </row>
    <row r="6642" spans="1:1" s="429" customFormat="1">
      <c r="A6642" s="120"/>
    </row>
    <row r="6643" spans="1:1" s="429" customFormat="1">
      <c r="A6643" s="120"/>
    </row>
    <row r="6644" spans="1:1" s="429" customFormat="1">
      <c r="A6644" s="120"/>
    </row>
    <row r="6645" spans="1:1" s="429" customFormat="1">
      <c r="A6645" s="120"/>
    </row>
    <row r="6646" spans="1:1" s="429" customFormat="1">
      <c r="A6646" s="120"/>
    </row>
    <row r="6647" spans="1:1" s="429" customFormat="1">
      <c r="A6647" s="120"/>
    </row>
    <row r="6648" spans="1:1" s="429" customFormat="1">
      <c r="A6648" s="120"/>
    </row>
    <row r="6649" spans="1:1" s="429" customFormat="1">
      <c r="A6649" s="120"/>
    </row>
    <row r="6650" spans="1:1" s="429" customFormat="1">
      <c r="A6650" s="120"/>
    </row>
    <row r="6651" spans="1:1" s="429" customFormat="1">
      <c r="A6651" s="120"/>
    </row>
    <row r="6652" spans="1:1" s="429" customFormat="1">
      <c r="A6652" s="120"/>
    </row>
    <row r="6653" spans="1:1" s="429" customFormat="1">
      <c r="A6653" s="120"/>
    </row>
    <row r="6654" spans="1:1" s="429" customFormat="1">
      <c r="A6654" s="120"/>
    </row>
    <row r="6655" spans="1:1" s="429" customFormat="1">
      <c r="A6655" s="120"/>
    </row>
    <row r="6656" spans="1:1" s="429" customFormat="1">
      <c r="A6656" s="120"/>
    </row>
    <row r="6657" spans="1:1" s="429" customFormat="1">
      <c r="A6657" s="120"/>
    </row>
    <row r="6658" spans="1:1" s="429" customFormat="1">
      <c r="A6658" s="120"/>
    </row>
    <row r="6659" spans="1:1" s="429" customFormat="1">
      <c r="A6659" s="120"/>
    </row>
    <row r="6660" spans="1:1" s="429" customFormat="1">
      <c r="A6660" s="120"/>
    </row>
    <row r="6661" spans="1:1" s="429" customFormat="1">
      <c r="A6661" s="120"/>
    </row>
    <row r="6662" spans="1:1" s="429" customFormat="1">
      <c r="A6662" s="120"/>
    </row>
    <row r="6663" spans="1:1" s="429" customFormat="1">
      <c r="A6663" s="120"/>
    </row>
    <row r="6664" spans="1:1" s="429" customFormat="1">
      <c r="A6664" s="120"/>
    </row>
    <row r="6665" spans="1:1" s="429" customFormat="1">
      <c r="A6665" s="120"/>
    </row>
    <row r="6666" spans="1:1" s="429" customFormat="1">
      <c r="A6666" s="120"/>
    </row>
    <row r="6667" spans="1:1" s="429" customFormat="1">
      <c r="A6667" s="120"/>
    </row>
    <row r="6668" spans="1:1" s="429" customFormat="1">
      <c r="A6668" s="120"/>
    </row>
    <row r="6669" spans="1:1" s="429" customFormat="1">
      <c r="A6669" s="120"/>
    </row>
    <row r="6670" spans="1:1" s="429" customFormat="1">
      <c r="A6670" s="120"/>
    </row>
    <row r="6671" spans="1:1" s="429" customFormat="1">
      <c r="A6671" s="120"/>
    </row>
    <row r="6672" spans="1:1" s="429" customFormat="1">
      <c r="A6672" s="120"/>
    </row>
    <row r="6673" spans="1:1" s="429" customFormat="1">
      <c r="A6673" s="120"/>
    </row>
    <row r="6674" spans="1:1" s="429" customFormat="1">
      <c r="A6674" s="120"/>
    </row>
    <row r="6675" spans="1:1" s="429" customFormat="1">
      <c r="A6675" s="120"/>
    </row>
    <row r="6676" spans="1:1" s="429" customFormat="1">
      <c r="A6676" s="120"/>
    </row>
    <row r="6677" spans="1:1" s="429" customFormat="1">
      <c r="A6677" s="120"/>
    </row>
    <row r="6678" spans="1:1" s="429" customFormat="1">
      <c r="A6678" s="120"/>
    </row>
    <row r="6679" spans="1:1" s="429" customFormat="1">
      <c r="A6679" s="120"/>
    </row>
    <row r="6680" spans="1:1" s="429" customFormat="1">
      <c r="A6680" s="120"/>
    </row>
    <row r="6681" spans="1:1" s="429" customFormat="1">
      <c r="A6681" s="120"/>
    </row>
    <row r="6682" spans="1:1" s="429" customFormat="1">
      <c r="A6682" s="120"/>
    </row>
    <row r="6683" spans="1:1" s="429" customFormat="1">
      <c r="A6683" s="120"/>
    </row>
    <row r="6684" spans="1:1" s="429" customFormat="1">
      <c r="A6684" s="120"/>
    </row>
    <row r="6685" spans="1:1" s="429" customFormat="1">
      <c r="A6685" s="120"/>
    </row>
    <row r="6686" spans="1:1" s="429" customFormat="1">
      <c r="A6686" s="120"/>
    </row>
    <row r="6687" spans="1:1" s="429" customFormat="1">
      <c r="A6687" s="120"/>
    </row>
    <row r="6688" spans="1:1" s="429" customFormat="1">
      <c r="A6688" s="120"/>
    </row>
    <row r="6689" spans="1:1" s="429" customFormat="1">
      <c r="A6689" s="120"/>
    </row>
    <row r="6690" spans="1:1" s="429" customFormat="1">
      <c r="A6690" s="120"/>
    </row>
    <row r="6691" spans="1:1" s="429" customFormat="1">
      <c r="A6691" s="120"/>
    </row>
    <row r="6692" spans="1:1" s="429" customFormat="1">
      <c r="A6692" s="120"/>
    </row>
    <row r="6693" spans="1:1" s="429" customFormat="1">
      <c r="A6693" s="120"/>
    </row>
    <row r="6694" spans="1:1" s="429" customFormat="1">
      <c r="A6694" s="120"/>
    </row>
    <row r="6695" spans="1:1" s="429" customFormat="1">
      <c r="A6695" s="120"/>
    </row>
    <row r="6696" spans="1:1" s="429" customFormat="1">
      <c r="A6696" s="120"/>
    </row>
    <row r="6697" spans="1:1" s="429" customFormat="1">
      <c r="A6697" s="120"/>
    </row>
    <row r="6698" spans="1:1" s="429" customFormat="1">
      <c r="A6698" s="120"/>
    </row>
    <row r="6699" spans="1:1" s="429" customFormat="1">
      <c r="A6699" s="120"/>
    </row>
    <row r="6700" spans="1:1" s="429" customFormat="1">
      <c r="A6700" s="120"/>
    </row>
    <row r="6701" spans="1:1" s="429" customFormat="1">
      <c r="A6701" s="120"/>
    </row>
    <row r="6702" spans="1:1" s="429" customFormat="1">
      <c r="A6702" s="120"/>
    </row>
    <row r="6703" spans="1:1" s="429" customFormat="1">
      <c r="A6703" s="120"/>
    </row>
    <row r="6704" spans="1:1" s="429" customFormat="1">
      <c r="A6704" s="120"/>
    </row>
    <row r="6705" spans="1:1" s="429" customFormat="1">
      <c r="A6705" s="120"/>
    </row>
    <row r="6706" spans="1:1" s="429" customFormat="1">
      <c r="A6706" s="120"/>
    </row>
    <row r="6707" spans="1:1" s="429" customFormat="1">
      <c r="A6707" s="120"/>
    </row>
    <row r="6708" spans="1:1" s="429" customFormat="1">
      <c r="A6708" s="120"/>
    </row>
    <row r="6709" spans="1:1" s="429" customFormat="1">
      <c r="A6709" s="120"/>
    </row>
    <row r="6710" spans="1:1" s="429" customFormat="1">
      <c r="A6710" s="120"/>
    </row>
    <row r="6711" spans="1:1" s="429" customFormat="1">
      <c r="A6711" s="120"/>
    </row>
    <row r="6712" spans="1:1" s="429" customFormat="1">
      <c r="A6712" s="120"/>
    </row>
    <row r="6713" spans="1:1" s="429" customFormat="1">
      <c r="A6713" s="120"/>
    </row>
    <row r="6714" spans="1:1" s="429" customFormat="1">
      <c r="A6714" s="120"/>
    </row>
    <row r="6715" spans="1:1" s="429" customFormat="1">
      <c r="A6715" s="120"/>
    </row>
    <row r="6716" spans="1:1" s="429" customFormat="1">
      <c r="A6716" s="120"/>
    </row>
    <row r="6717" spans="1:1" s="429" customFormat="1">
      <c r="A6717" s="120"/>
    </row>
    <row r="6718" spans="1:1" s="429" customFormat="1">
      <c r="A6718" s="120"/>
    </row>
    <row r="6719" spans="1:1" s="429" customFormat="1">
      <c r="A6719" s="120"/>
    </row>
    <row r="6720" spans="1:1" s="429" customFormat="1">
      <c r="A6720" s="120"/>
    </row>
    <row r="6721" spans="1:1" s="429" customFormat="1">
      <c r="A6721" s="120"/>
    </row>
    <row r="6722" spans="1:1" s="429" customFormat="1">
      <c r="A6722" s="120"/>
    </row>
    <row r="6723" spans="1:1" s="429" customFormat="1">
      <c r="A6723" s="120"/>
    </row>
    <row r="6724" spans="1:1" s="429" customFormat="1">
      <c r="A6724" s="120"/>
    </row>
    <row r="6725" spans="1:1" s="429" customFormat="1">
      <c r="A6725" s="120"/>
    </row>
    <row r="6726" spans="1:1" s="429" customFormat="1">
      <c r="A6726" s="120"/>
    </row>
    <row r="6727" spans="1:1" s="429" customFormat="1">
      <c r="A6727" s="120"/>
    </row>
    <row r="6728" spans="1:1" s="429" customFormat="1">
      <c r="A6728" s="120"/>
    </row>
    <row r="6729" spans="1:1" s="429" customFormat="1">
      <c r="A6729" s="120"/>
    </row>
    <row r="6730" spans="1:1" s="429" customFormat="1">
      <c r="A6730" s="120"/>
    </row>
    <row r="6731" spans="1:1" s="429" customFormat="1">
      <c r="A6731" s="120"/>
    </row>
    <row r="6732" spans="1:1" s="429" customFormat="1">
      <c r="A6732" s="120"/>
    </row>
    <row r="6733" spans="1:1" s="429" customFormat="1">
      <c r="A6733" s="120"/>
    </row>
    <row r="6734" spans="1:1" s="429" customFormat="1">
      <c r="A6734" s="120"/>
    </row>
    <row r="6735" spans="1:1" s="429" customFormat="1">
      <c r="A6735" s="120"/>
    </row>
    <row r="6736" spans="1:1" s="429" customFormat="1">
      <c r="A6736" s="120"/>
    </row>
    <row r="6737" spans="1:1" s="429" customFormat="1">
      <c r="A6737" s="120"/>
    </row>
    <row r="6738" spans="1:1" s="429" customFormat="1">
      <c r="A6738" s="120"/>
    </row>
    <row r="6739" spans="1:1" s="429" customFormat="1">
      <c r="A6739" s="120"/>
    </row>
    <row r="6740" spans="1:1" s="429" customFormat="1">
      <c r="A6740" s="120"/>
    </row>
    <row r="6741" spans="1:1" s="429" customFormat="1">
      <c r="A6741" s="120"/>
    </row>
    <row r="6742" spans="1:1" s="429" customFormat="1">
      <c r="A6742" s="120"/>
    </row>
    <row r="6743" spans="1:1" s="429" customFormat="1">
      <c r="A6743" s="120"/>
    </row>
    <row r="6744" spans="1:1" s="429" customFormat="1">
      <c r="A6744" s="120"/>
    </row>
    <row r="6745" spans="1:1" s="429" customFormat="1">
      <c r="A6745" s="120"/>
    </row>
    <row r="6746" spans="1:1" s="429" customFormat="1">
      <c r="A6746" s="120"/>
    </row>
    <row r="6747" spans="1:1" s="429" customFormat="1">
      <c r="A6747" s="120"/>
    </row>
    <row r="6748" spans="1:1" s="429" customFormat="1">
      <c r="A6748" s="120"/>
    </row>
    <row r="6749" spans="1:1" s="429" customFormat="1">
      <c r="A6749" s="120"/>
    </row>
    <row r="6750" spans="1:1" s="429" customFormat="1">
      <c r="A6750" s="120"/>
    </row>
    <row r="6751" spans="1:1" s="429" customFormat="1">
      <c r="A6751" s="120"/>
    </row>
    <row r="6752" spans="1:1" s="429" customFormat="1">
      <c r="A6752" s="120"/>
    </row>
    <row r="6753" spans="1:1" s="429" customFormat="1">
      <c r="A6753" s="120"/>
    </row>
    <row r="6754" spans="1:1" s="429" customFormat="1">
      <c r="A6754" s="120"/>
    </row>
    <row r="6755" spans="1:1" s="429" customFormat="1">
      <c r="A6755" s="120"/>
    </row>
    <row r="6756" spans="1:1" s="429" customFormat="1">
      <c r="A6756" s="120"/>
    </row>
    <row r="6757" spans="1:1" s="429" customFormat="1">
      <c r="A6757" s="120"/>
    </row>
    <row r="6758" spans="1:1" s="429" customFormat="1">
      <c r="A6758" s="120"/>
    </row>
    <row r="6759" spans="1:1" s="429" customFormat="1">
      <c r="A6759" s="120"/>
    </row>
    <row r="6760" spans="1:1" s="429" customFormat="1">
      <c r="A6760" s="120"/>
    </row>
    <row r="6761" spans="1:1" s="429" customFormat="1">
      <c r="A6761" s="120"/>
    </row>
    <row r="6762" spans="1:1" s="429" customFormat="1">
      <c r="A6762" s="120"/>
    </row>
    <row r="6763" spans="1:1" s="429" customFormat="1">
      <c r="A6763" s="120"/>
    </row>
    <row r="6764" spans="1:1" s="429" customFormat="1">
      <c r="A6764" s="120"/>
    </row>
    <row r="6765" spans="1:1" s="429" customFormat="1">
      <c r="A6765" s="120"/>
    </row>
    <row r="6766" spans="1:1" s="429" customFormat="1">
      <c r="A6766" s="120"/>
    </row>
    <row r="6767" spans="1:1" s="429" customFormat="1">
      <c r="A6767" s="120"/>
    </row>
    <row r="6768" spans="1:1" s="429" customFormat="1">
      <c r="A6768" s="120"/>
    </row>
    <row r="6769" spans="1:1" s="429" customFormat="1">
      <c r="A6769" s="120"/>
    </row>
    <row r="6770" spans="1:1" s="429" customFormat="1">
      <c r="A6770" s="120"/>
    </row>
    <row r="6771" spans="1:1" s="429" customFormat="1">
      <c r="A6771" s="120"/>
    </row>
    <row r="6772" spans="1:1" s="429" customFormat="1">
      <c r="A6772" s="120"/>
    </row>
    <row r="6773" spans="1:1" s="429" customFormat="1">
      <c r="A6773" s="120"/>
    </row>
    <row r="6774" spans="1:1" s="429" customFormat="1">
      <c r="A6774" s="120"/>
    </row>
    <row r="6775" spans="1:1" s="429" customFormat="1">
      <c r="A6775" s="120"/>
    </row>
    <row r="6776" spans="1:1" s="429" customFormat="1">
      <c r="A6776" s="120"/>
    </row>
    <row r="6777" spans="1:1" s="429" customFormat="1">
      <c r="A6777" s="120"/>
    </row>
    <row r="6778" spans="1:1" s="429" customFormat="1">
      <c r="A6778" s="120"/>
    </row>
    <row r="6779" spans="1:1" s="429" customFormat="1">
      <c r="A6779" s="120"/>
    </row>
    <row r="6780" spans="1:1" s="429" customFormat="1">
      <c r="A6780" s="120"/>
    </row>
    <row r="6781" spans="1:1" s="429" customFormat="1">
      <c r="A6781" s="120"/>
    </row>
    <row r="6782" spans="1:1" s="429" customFormat="1">
      <c r="A6782" s="120"/>
    </row>
    <row r="6783" spans="1:1" s="429" customFormat="1">
      <c r="A6783" s="120"/>
    </row>
    <row r="6784" spans="1:1" s="429" customFormat="1">
      <c r="A6784" s="120"/>
    </row>
    <row r="6785" spans="1:1" s="429" customFormat="1">
      <c r="A6785" s="120"/>
    </row>
    <row r="6786" spans="1:1" s="429" customFormat="1">
      <c r="A6786" s="120"/>
    </row>
    <row r="6787" spans="1:1" s="429" customFormat="1">
      <c r="A6787" s="120"/>
    </row>
    <row r="6788" spans="1:1" s="429" customFormat="1">
      <c r="A6788" s="120"/>
    </row>
    <row r="6789" spans="1:1" s="429" customFormat="1">
      <c r="A6789" s="120"/>
    </row>
    <row r="6790" spans="1:1" s="429" customFormat="1">
      <c r="A6790" s="120"/>
    </row>
    <row r="6791" spans="1:1" s="429" customFormat="1">
      <c r="A6791" s="120"/>
    </row>
    <row r="6792" spans="1:1" s="429" customFormat="1">
      <c r="A6792" s="120"/>
    </row>
    <row r="6793" spans="1:1" s="429" customFormat="1">
      <c r="A6793" s="120"/>
    </row>
    <row r="6794" spans="1:1" s="429" customFormat="1">
      <c r="A6794" s="120"/>
    </row>
    <row r="6795" spans="1:1" s="429" customFormat="1">
      <c r="A6795" s="120"/>
    </row>
    <row r="6796" spans="1:1" s="429" customFormat="1">
      <c r="A6796" s="120"/>
    </row>
    <row r="6797" spans="1:1" s="429" customFormat="1">
      <c r="A6797" s="120"/>
    </row>
    <row r="6798" spans="1:1" s="429" customFormat="1">
      <c r="A6798" s="120"/>
    </row>
    <row r="6799" spans="1:1" s="429" customFormat="1">
      <c r="A6799" s="120"/>
    </row>
    <row r="6800" spans="1:1" s="429" customFormat="1">
      <c r="A6800" s="120"/>
    </row>
    <row r="6801" spans="1:1" s="429" customFormat="1">
      <c r="A6801" s="120"/>
    </row>
    <row r="6802" spans="1:1" s="429" customFormat="1">
      <c r="A6802" s="120"/>
    </row>
    <row r="6803" spans="1:1" s="429" customFormat="1">
      <c r="A6803" s="120"/>
    </row>
    <row r="6804" spans="1:1" s="429" customFormat="1">
      <c r="A6804" s="120"/>
    </row>
    <row r="6805" spans="1:1" s="429" customFormat="1">
      <c r="A6805" s="120"/>
    </row>
    <row r="6806" spans="1:1" s="429" customFormat="1">
      <c r="A6806" s="120"/>
    </row>
    <row r="6807" spans="1:1" s="429" customFormat="1">
      <c r="A6807" s="120"/>
    </row>
    <row r="6808" spans="1:1" s="429" customFormat="1">
      <c r="A6808" s="120"/>
    </row>
    <row r="6809" spans="1:1" s="429" customFormat="1">
      <c r="A6809" s="120"/>
    </row>
    <row r="6810" spans="1:1" s="429" customFormat="1">
      <c r="A6810" s="120"/>
    </row>
    <row r="6811" spans="1:1" s="429" customFormat="1">
      <c r="A6811" s="120"/>
    </row>
    <row r="6812" spans="1:1" s="429" customFormat="1">
      <c r="A6812" s="120"/>
    </row>
    <row r="6813" spans="1:1" s="429" customFormat="1">
      <c r="A6813" s="120"/>
    </row>
    <row r="6814" spans="1:1" s="429" customFormat="1">
      <c r="A6814" s="120"/>
    </row>
    <row r="6815" spans="1:1" s="429" customFormat="1">
      <c r="A6815" s="120"/>
    </row>
    <row r="6816" spans="1:1" s="429" customFormat="1">
      <c r="A6816" s="120"/>
    </row>
    <row r="6817" spans="1:1" s="429" customFormat="1">
      <c r="A6817" s="120"/>
    </row>
    <row r="6818" spans="1:1" s="429" customFormat="1">
      <c r="A6818" s="120"/>
    </row>
    <row r="6819" spans="1:1" s="429" customFormat="1">
      <c r="A6819" s="120"/>
    </row>
    <row r="6820" spans="1:1" s="429" customFormat="1">
      <c r="A6820" s="120"/>
    </row>
    <row r="6821" spans="1:1" s="429" customFormat="1">
      <c r="A6821" s="120"/>
    </row>
    <row r="6822" spans="1:1" s="429" customFormat="1">
      <c r="A6822" s="120"/>
    </row>
    <row r="6823" spans="1:1" s="429" customFormat="1">
      <c r="A6823" s="120"/>
    </row>
    <row r="6824" spans="1:1" s="429" customFormat="1">
      <c r="A6824" s="120"/>
    </row>
    <row r="6825" spans="1:1" s="429" customFormat="1">
      <c r="A6825" s="120"/>
    </row>
    <row r="6826" spans="1:1" s="429" customFormat="1">
      <c r="A6826" s="120"/>
    </row>
    <row r="6827" spans="1:1" s="429" customFormat="1">
      <c r="A6827" s="120"/>
    </row>
    <row r="6828" spans="1:1" s="429" customFormat="1">
      <c r="A6828" s="120"/>
    </row>
    <row r="6829" spans="1:1" s="429" customFormat="1">
      <c r="A6829" s="120"/>
    </row>
    <row r="6830" spans="1:1" s="429" customFormat="1">
      <c r="A6830" s="120"/>
    </row>
    <row r="6831" spans="1:1" s="429" customFormat="1">
      <c r="A6831" s="120"/>
    </row>
    <row r="6832" spans="1:1" s="429" customFormat="1">
      <c r="A6832" s="120"/>
    </row>
    <row r="6833" spans="1:1" s="429" customFormat="1">
      <c r="A6833" s="120"/>
    </row>
    <row r="6834" spans="1:1" s="429" customFormat="1">
      <c r="A6834" s="120"/>
    </row>
    <row r="6835" spans="1:1" s="429" customFormat="1">
      <c r="A6835" s="120"/>
    </row>
    <row r="6836" spans="1:1" s="429" customFormat="1">
      <c r="A6836" s="120"/>
    </row>
    <row r="6837" spans="1:1" s="429" customFormat="1">
      <c r="A6837" s="120"/>
    </row>
    <row r="6838" spans="1:1" s="429" customFormat="1">
      <c r="A6838" s="120"/>
    </row>
    <row r="6839" spans="1:1" s="429" customFormat="1">
      <c r="A6839" s="120"/>
    </row>
    <row r="6840" spans="1:1" s="429" customFormat="1">
      <c r="A6840" s="120"/>
    </row>
    <row r="6841" spans="1:1" s="429" customFormat="1">
      <c r="A6841" s="120"/>
    </row>
    <row r="6842" spans="1:1" s="429" customFormat="1">
      <c r="A6842" s="120"/>
    </row>
    <row r="6843" spans="1:1" s="429" customFormat="1">
      <c r="A6843" s="120"/>
    </row>
    <row r="6844" spans="1:1" s="429" customFormat="1">
      <c r="A6844" s="120"/>
    </row>
    <row r="6845" spans="1:1" s="429" customFormat="1">
      <c r="A6845" s="120"/>
    </row>
    <row r="6846" spans="1:1" s="429" customFormat="1">
      <c r="A6846" s="120"/>
    </row>
    <row r="6847" spans="1:1" s="429" customFormat="1">
      <c r="A6847" s="120"/>
    </row>
    <row r="6848" spans="1:1" s="429" customFormat="1">
      <c r="A6848" s="120"/>
    </row>
    <row r="6849" spans="1:1" s="429" customFormat="1">
      <c r="A6849" s="120"/>
    </row>
    <row r="6850" spans="1:1" s="429" customFormat="1">
      <c r="A6850" s="120"/>
    </row>
    <row r="6851" spans="1:1" s="429" customFormat="1">
      <c r="A6851" s="120"/>
    </row>
    <row r="6852" spans="1:1" s="429" customFormat="1">
      <c r="A6852" s="120"/>
    </row>
    <row r="6853" spans="1:1" s="429" customFormat="1">
      <c r="A6853" s="120"/>
    </row>
    <row r="6854" spans="1:1" s="429" customFormat="1">
      <c r="A6854" s="120"/>
    </row>
    <row r="6855" spans="1:1" s="429" customFormat="1">
      <c r="A6855" s="120"/>
    </row>
    <row r="6856" spans="1:1" s="429" customFormat="1">
      <c r="A6856" s="120"/>
    </row>
    <row r="6857" spans="1:1" s="429" customFormat="1">
      <c r="A6857" s="120"/>
    </row>
    <row r="6858" spans="1:1" s="429" customFormat="1">
      <c r="A6858" s="120"/>
    </row>
    <row r="6859" spans="1:1" s="429" customFormat="1">
      <c r="A6859" s="120"/>
    </row>
    <row r="6860" spans="1:1" s="429" customFormat="1">
      <c r="A6860" s="120"/>
    </row>
    <row r="6861" spans="1:1" s="429" customFormat="1">
      <c r="A6861" s="120"/>
    </row>
    <row r="6862" spans="1:1" s="429" customFormat="1">
      <c r="A6862" s="120"/>
    </row>
    <row r="6863" spans="1:1" s="429" customFormat="1">
      <c r="A6863" s="120"/>
    </row>
    <row r="6864" spans="1:1" s="429" customFormat="1">
      <c r="A6864" s="120"/>
    </row>
    <row r="6865" spans="1:1" s="429" customFormat="1">
      <c r="A6865" s="120"/>
    </row>
    <row r="6866" spans="1:1" s="429" customFormat="1">
      <c r="A6866" s="120"/>
    </row>
    <row r="6867" spans="1:1" s="429" customFormat="1">
      <c r="A6867" s="120"/>
    </row>
    <row r="6868" spans="1:1" s="429" customFormat="1">
      <c r="A6868" s="120"/>
    </row>
    <row r="6869" spans="1:1" s="429" customFormat="1">
      <c r="A6869" s="120"/>
    </row>
    <row r="6870" spans="1:1" s="429" customFormat="1">
      <c r="A6870" s="120"/>
    </row>
    <row r="6871" spans="1:1" s="429" customFormat="1">
      <c r="A6871" s="120"/>
    </row>
    <row r="6872" spans="1:1" s="429" customFormat="1">
      <c r="A6872" s="120"/>
    </row>
    <row r="6873" spans="1:1" s="429" customFormat="1">
      <c r="A6873" s="120"/>
    </row>
    <row r="6874" spans="1:1" s="429" customFormat="1">
      <c r="A6874" s="120"/>
    </row>
    <row r="6875" spans="1:1" s="429" customFormat="1">
      <c r="A6875" s="120"/>
    </row>
    <row r="6876" spans="1:1" s="429" customFormat="1">
      <c r="A6876" s="120"/>
    </row>
    <row r="6877" spans="1:1" s="429" customFormat="1">
      <c r="A6877" s="120"/>
    </row>
    <row r="6878" spans="1:1" s="429" customFormat="1">
      <c r="A6878" s="120"/>
    </row>
    <row r="6879" spans="1:1" s="429" customFormat="1">
      <c r="A6879" s="120"/>
    </row>
    <row r="6880" spans="1:1" s="429" customFormat="1">
      <c r="A6880" s="120"/>
    </row>
    <row r="6881" spans="1:1" s="429" customFormat="1">
      <c r="A6881" s="120"/>
    </row>
    <row r="6882" spans="1:1" s="429" customFormat="1">
      <c r="A6882" s="120"/>
    </row>
    <row r="6883" spans="1:1" s="429" customFormat="1">
      <c r="A6883" s="120"/>
    </row>
    <row r="6884" spans="1:1" s="429" customFormat="1">
      <c r="A6884" s="120"/>
    </row>
    <row r="6885" spans="1:1" s="429" customFormat="1">
      <c r="A6885" s="120"/>
    </row>
    <row r="6886" spans="1:1" s="429" customFormat="1">
      <c r="A6886" s="120"/>
    </row>
    <row r="6887" spans="1:1" s="429" customFormat="1">
      <c r="A6887" s="120"/>
    </row>
    <row r="6888" spans="1:1" s="429" customFormat="1">
      <c r="A6888" s="120"/>
    </row>
    <row r="6889" spans="1:1" s="429" customFormat="1">
      <c r="A6889" s="120"/>
    </row>
    <row r="6890" spans="1:1" s="429" customFormat="1">
      <c r="A6890" s="120"/>
    </row>
    <row r="6891" spans="1:1" s="429" customFormat="1">
      <c r="A6891" s="120"/>
    </row>
    <row r="6892" spans="1:1" s="429" customFormat="1">
      <c r="A6892" s="120"/>
    </row>
    <row r="6893" spans="1:1" s="429" customFormat="1">
      <c r="A6893" s="120"/>
    </row>
    <row r="6894" spans="1:1" s="429" customFormat="1">
      <c r="A6894" s="120"/>
    </row>
    <row r="6895" spans="1:1" s="429" customFormat="1">
      <c r="A6895" s="120"/>
    </row>
    <row r="6896" spans="1:1" s="429" customFormat="1">
      <c r="A6896" s="120"/>
    </row>
    <row r="6897" spans="1:1" s="429" customFormat="1">
      <c r="A6897" s="120"/>
    </row>
    <row r="6898" spans="1:1" s="429" customFormat="1">
      <c r="A6898" s="120"/>
    </row>
    <row r="6899" spans="1:1" s="429" customFormat="1">
      <c r="A6899" s="120"/>
    </row>
    <row r="6900" spans="1:1" s="429" customFormat="1">
      <c r="A6900" s="120"/>
    </row>
    <row r="6901" spans="1:1" s="429" customFormat="1">
      <c r="A6901" s="120"/>
    </row>
    <row r="6902" spans="1:1" s="429" customFormat="1">
      <c r="A6902" s="120"/>
    </row>
    <row r="6903" spans="1:1" s="429" customFormat="1">
      <c r="A6903" s="120"/>
    </row>
    <row r="6904" spans="1:1" s="429" customFormat="1">
      <c r="A6904" s="120"/>
    </row>
    <row r="6905" spans="1:1" s="429" customFormat="1">
      <c r="A6905" s="120"/>
    </row>
    <row r="6906" spans="1:1" s="429" customFormat="1">
      <c r="A6906" s="120"/>
    </row>
    <row r="6907" spans="1:1" s="429" customFormat="1">
      <c r="A6907" s="120"/>
    </row>
    <row r="6908" spans="1:1" s="429" customFormat="1">
      <c r="A6908" s="120"/>
    </row>
    <row r="6909" spans="1:1" s="429" customFormat="1">
      <c r="A6909" s="120"/>
    </row>
    <row r="6910" spans="1:1" s="429" customFormat="1">
      <c r="A6910" s="120"/>
    </row>
    <row r="6911" spans="1:1" s="429" customFormat="1">
      <c r="A6911" s="120"/>
    </row>
    <row r="6912" spans="1:1" s="429" customFormat="1">
      <c r="A6912" s="120"/>
    </row>
    <row r="6913" spans="1:1" s="429" customFormat="1">
      <c r="A6913" s="120"/>
    </row>
    <row r="6914" spans="1:1" s="429" customFormat="1">
      <c r="A6914" s="120"/>
    </row>
    <row r="6915" spans="1:1" s="429" customFormat="1">
      <c r="A6915" s="120"/>
    </row>
    <row r="6916" spans="1:1" s="429" customFormat="1">
      <c r="A6916" s="120"/>
    </row>
    <row r="6917" spans="1:1" s="429" customFormat="1">
      <c r="A6917" s="120"/>
    </row>
    <row r="6918" spans="1:1" s="429" customFormat="1">
      <c r="A6918" s="120"/>
    </row>
    <row r="6919" spans="1:1" s="429" customFormat="1">
      <c r="A6919" s="120"/>
    </row>
    <row r="6920" spans="1:1" s="429" customFormat="1">
      <c r="A6920" s="120"/>
    </row>
    <row r="6921" spans="1:1" s="429" customFormat="1">
      <c r="A6921" s="120"/>
    </row>
    <row r="6922" spans="1:1" s="429" customFormat="1">
      <c r="A6922" s="120"/>
    </row>
    <row r="6923" spans="1:1" s="429" customFormat="1">
      <c r="A6923" s="120"/>
    </row>
    <row r="6924" spans="1:1" s="429" customFormat="1">
      <c r="A6924" s="120"/>
    </row>
    <row r="6925" spans="1:1" s="429" customFormat="1">
      <c r="A6925" s="120"/>
    </row>
    <row r="6926" spans="1:1" s="429" customFormat="1">
      <c r="A6926" s="120"/>
    </row>
    <row r="6927" spans="1:1" s="429" customFormat="1">
      <c r="A6927" s="120"/>
    </row>
    <row r="6928" spans="1:1" s="429" customFormat="1">
      <c r="A6928" s="120"/>
    </row>
    <row r="6929" spans="1:1" s="429" customFormat="1">
      <c r="A6929" s="120"/>
    </row>
    <row r="6930" spans="1:1" s="429" customFormat="1">
      <c r="A6930" s="120"/>
    </row>
    <row r="6931" spans="1:1" s="429" customFormat="1">
      <c r="A6931" s="120"/>
    </row>
    <row r="6932" spans="1:1" s="429" customFormat="1">
      <c r="A6932" s="120"/>
    </row>
    <row r="6933" spans="1:1" s="429" customFormat="1">
      <c r="A6933" s="120"/>
    </row>
    <row r="6934" spans="1:1" s="429" customFormat="1">
      <c r="A6934" s="120"/>
    </row>
    <row r="6935" spans="1:1" s="429" customFormat="1">
      <c r="A6935" s="120"/>
    </row>
    <row r="6936" spans="1:1" s="429" customFormat="1">
      <c r="A6936" s="120"/>
    </row>
    <row r="6937" spans="1:1" s="429" customFormat="1">
      <c r="A6937" s="120"/>
    </row>
    <row r="6938" spans="1:1" s="429" customFormat="1">
      <c r="A6938" s="120"/>
    </row>
    <row r="6939" spans="1:1" s="429" customFormat="1">
      <c r="A6939" s="120"/>
    </row>
    <row r="6940" spans="1:1" s="429" customFormat="1">
      <c r="A6940" s="120"/>
    </row>
    <row r="6941" spans="1:1" s="429" customFormat="1">
      <c r="A6941" s="120"/>
    </row>
    <row r="6942" spans="1:1" s="429" customFormat="1">
      <c r="A6942" s="120"/>
    </row>
    <row r="6943" spans="1:1" s="429" customFormat="1">
      <c r="A6943" s="120"/>
    </row>
    <row r="6944" spans="1:1" s="429" customFormat="1">
      <c r="A6944" s="120"/>
    </row>
    <row r="6945" spans="1:1" s="429" customFormat="1">
      <c r="A6945" s="120"/>
    </row>
    <row r="6946" spans="1:1" s="429" customFormat="1">
      <c r="A6946" s="120"/>
    </row>
    <row r="6947" spans="1:1" s="429" customFormat="1">
      <c r="A6947" s="120"/>
    </row>
    <row r="6948" spans="1:1" s="429" customFormat="1">
      <c r="A6948" s="120"/>
    </row>
    <row r="6949" spans="1:1" s="429" customFormat="1">
      <c r="A6949" s="120"/>
    </row>
    <row r="6950" spans="1:1" s="429" customFormat="1">
      <c r="A6950" s="120"/>
    </row>
    <row r="6951" spans="1:1" s="429" customFormat="1">
      <c r="A6951" s="120"/>
    </row>
    <row r="6952" spans="1:1" s="429" customFormat="1">
      <c r="A6952" s="120"/>
    </row>
    <row r="6953" spans="1:1" s="429" customFormat="1">
      <c r="A6953" s="120"/>
    </row>
    <row r="6954" spans="1:1" s="429" customFormat="1">
      <c r="A6954" s="120"/>
    </row>
    <row r="6955" spans="1:1" s="429" customFormat="1">
      <c r="A6955" s="120"/>
    </row>
    <row r="6956" spans="1:1" s="429" customFormat="1">
      <c r="A6956" s="120"/>
    </row>
    <row r="6957" spans="1:1" s="429" customFormat="1">
      <c r="A6957" s="120"/>
    </row>
    <row r="6958" spans="1:1" s="429" customFormat="1">
      <c r="A6958" s="120"/>
    </row>
    <row r="6959" spans="1:1" s="429" customFormat="1">
      <c r="A6959" s="120"/>
    </row>
    <row r="6960" spans="1:1" s="429" customFormat="1">
      <c r="A6960" s="120"/>
    </row>
    <row r="6961" spans="1:1" s="429" customFormat="1">
      <c r="A6961" s="120"/>
    </row>
    <row r="6962" spans="1:1" s="429" customFormat="1">
      <c r="A6962" s="120"/>
    </row>
    <row r="6963" spans="1:1" s="429" customFormat="1">
      <c r="A6963" s="120"/>
    </row>
    <row r="6964" spans="1:1" s="429" customFormat="1">
      <c r="A6964" s="120"/>
    </row>
    <row r="6965" spans="1:1" s="429" customFormat="1">
      <c r="A6965" s="120"/>
    </row>
    <row r="6966" spans="1:1" s="429" customFormat="1">
      <c r="A6966" s="120"/>
    </row>
    <row r="6967" spans="1:1" s="429" customFormat="1">
      <c r="A6967" s="120"/>
    </row>
    <row r="6968" spans="1:1" s="429" customFormat="1">
      <c r="A6968" s="120"/>
    </row>
    <row r="6969" spans="1:1" s="429" customFormat="1">
      <c r="A6969" s="120"/>
    </row>
    <row r="6970" spans="1:1" s="429" customFormat="1">
      <c r="A6970" s="120"/>
    </row>
    <row r="6971" spans="1:1" s="429" customFormat="1">
      <c r="A6971" s="120"/>
    </row>
    <row r="6972" spans="1:1" s="429" customFormat="1">
      <c r="A6972" s="120"/>
    </row>
    <row r="6973" spans="1:1" s="429" customFormat="1">
      <c r="A6973" s="120"/>
    </row>
    <row r="6974" spans="1:1" s="429" customFormat="1">
      <c r="A6974" s="120"/>
    </row>
    <row r="6975" spans="1:1" s="429" customFormat="1">
      <c r="A6975" s="120"/>
    </row>
    <row r="6976" spans="1:1" s="429" customFormat="1">
      <c r="A6976" s="120"/>
    </row>
    <row r="6977" spans="1:1" s="429" customFormat="1">
      <c r="A6977" s="120"/>
    </row>
    <row r="6978" spans="1:1" s="429" customFormat="1">
      <c r="A6978" s="120"/>
    </row>
    <row r="6979" spans="1:1" s="429" customFormat="1">
      <c r="A6979" s="120"/>
    </row>
    <row r="6980" spans="1:1" s="429" customFormat="1">
      <c r="A6980" s="120"/>
    </row>
    <row r="6981" spans="1:1" s="429" customFormat="1">
      <c r="A6981" s="120"/>
    </row>
    <row r="6982" spans="1:1" s="429" customFormat="1">
      <c r="A6982" s="120"/>
    </row>
    <row r="6983" spans="1:1" s="429" customFormat="1">
      <c r="A6983" s="120"/>
    </row>
    <row r="6984" spans="1:1" s="429" customFormat="1">
      <c r="A6984" s="120"/>
    </row>
    <row r="6985" spans="1:1" s="429" customFormat="1">
      <c r="A6985" s="120"/>
    </row>
    <row r="6986" spans="1:1" s="429" customFormat="1">
      <c r="A6986" s="120"/>
    </row>
    <row r="6987" spans="1:1" s="429" customFormat="1">
      <c r="A6987" s="120"/>
    </row>
    <row r="6988" spans="1:1" s="429" customFormat="1">
      <c r="A6988" s="120"/>
    </row>
    <row r="6989" spans="1:1" s="429" customFormat="1">
      <c r="A6989" s="120"/>
    </row>
    <row r="6990" spans="1:1" s="429" customFormat="1">
      <c r="A6990" s="120"/>
    </row>
    <row r="6991" spans="1:1" s="429" customFormat="1">
      <c r="A6991" s="120"/>
    </row>
    <row r="6992" spans="1:1" s="429" customFormat="1">
      <c r="A6992" s="120"/>
    </row>
    <row r="6993" spans="1:1" s="429" customFormat="1">
      <c r="A6993" s="120"/>
    </row>
    <row r="6994" spans="1:1" s="429" customFormat="1">
      <c r="A6994" s="120"/>
    </row>
    <row r="6995" spans="1:1" s="429" customFormat="1">
      <c r="A6995" s="120"/>
    </row>
    <row r="6996" spans="1:1" s="429" customFormat="1">
      <c r="A6996" s="120"/>
    </row>
    <row r="6997" spans="1:1" s="429" customFormat="1">
      <c r="A6997" s="120"/>
    </row>
    <row r="6998" spans="1:1" s="429" customFormat="1">
      <c r="A6998" s="120"/>
    </row>
    <row r="6999" spans="1:1" s="429" customFormat="1">
      <c r="A6999" s="120"/>
    </row>
    <row r="7000" spans="1:1" s="429" customFormat="1">
      <c r="A7000" s="120"/>
    </row>
    <row r="7001" spans="1:1" s="429" customFormat="1">
      <c r="A7001" s="120"/>
    </row>
    <row r="7002" spans="1:1" s="429" customFormat="1">
      <c r="A7002" s="120"/>
    </row>
    <row r="7003" spans="1:1" s="429" customFormat="1">
      <c r="A7003" s="120"/>
    </row>
    <row r="7004" spans="1:1" s="429" customFormat="1">
      <c r="A7004" s="120"/>
    </row>
    <row r="7005" spans="1:1" s="429" customFormat="1">
      <c r="A7005" s="120"/>
    </row>
    <row r="7006" spans="1:1" s="429" customFormat="1">
      <c r="A7006" s="120"/>
    </row>
    <row r="7007" spans="1:1" s="429" customFormat="1">
      <c r="A7007" s="120"/>
    </row>
    <row r="7008" spans="1:1" s="429" customFormat="1">
      <c r="A7008" s="120"/>
    </row>
    <row r="7009" spans="1:1" s="429" customFormat="1">
      <c r="A7009" s="120"/>
    </row>
    <row r="7010" spans="1:1" s="429" customFormat="1">
      <c r="A7010" s="120"/>
    </row>
    <row r="7011" spans="1:1" s="429" customFormat="1">
      <c r="A7011" s="120"/>
    </row>
    <row r="7012" spans="1:1" s="429" customFormat="1">
      <c r="A7012" s="120"/>
    </row>
    <row r="7013" spans="1:1" s="429" customFormat="1">
      <c r="A7013" s="120"/>
    </row>
    <row r="7014" spans="1:1" s="429" customFormat="1">
      <c r="A7014" s="120"/>
    </row>
    <row r="7015" spans="1:1" s="429" customFormat="1">
      <c r="A7015" s="120"/>
    </row>
    <row r="7016" spans="1:1" s="429" customFormat="1">
      <c r="A7016" s="120"/>
    </row>
    <row r="7017" spans="1:1" s="429" customFormat="1">
      <c r="A7017" s="120"/>
    </row>
    <row r="7018" spans="1:1" s="429" customFormat="1">
      <c r="A7018" s="120"/>
    </row>
    <row r="7019" spans="1:1" s="429" customFormat="1">
      <c r="A7019" s="120"/>
    </row>
    <row r="7020" spans="1:1" s="429" customFormat="1">
      <c r="A7020" s="120"/>
    </row>
    <row r="7021" spans="1:1" s="429" customFormat="1">
      <c r="A7021" s="120"/>
    </row>
    <row r="7022" spans="1:1" s="429" customFormat="1">
      <c r="A7022" s="120"/>
    </row>
    <row r="7023" spans="1:1" s="429" customFormat="1">
      <c r="A7023" s="120"/>
    </row>
    <row r="7024" spans="1:1" s="429" customFormat="1">
      <c r="A7024" s="120"/>
    </row>
    <row r="7025" spans="1:1" s="429" customFormat="1">
      <c r="A7025" s="120"/>
    </row>
    <row r="7026" spans="1:1" s="429" customFormat="1">
      <c r="A7026" s="120"/>
    </row>
    <row r="7027" spans="1:1" s="429" customFormat="1">
      <c r="A7027" s="120"/>
    </row>
    <row r="7028" spans="1:1" s="429" customFormat="1">
      <c r="A7028" s="120"/>
    </row>
    <row r="7029" spans="1:1" s="429" customFormat="1">
      <c r="A7029" s="120"/>
    </row>
    <row r="7030" spans="1:1" s="429" customFormat="1">
      <c r="A7030" s="120"/>
    </row>
    <row r="7031" spans="1:1" s="429" customFormat="1">
      <c r="A7031" s="120"/>
    </row>
    <row r="7032" spans="1:1" s="429" customFormat="1">
      <c r="A7032" s="120"/>
    </row>
    <row r="7033" spans="1:1" s="429" customFormat="1">
      <c r="A7033" s="120"/>
    </row>
    <row r="7034" spans="1:1" s="429" customFormat="1">
      <c r="A7034" s="120"/>
    </row>
    <row r="7035" spans="1:1" s="429" customFormat="1">
      <c r="A7035" s="120"/>
    </row>
    <row r="7036" spans="1:1" s="429" customFormat="1">
      <c r="A7036" s="120"/>
    </row>
    <row r="7037" spans="1:1" s="429" customFormat="1">
      <c r="A7037" s="120"/>
    </row>
    <row r="7038" spans="1:1" s="429" customFormat="1">
      <c r="A7038" s="120"/>
    </row>
    <row r="7039" spans="1:1" s="429" customFormat="1">
      <c r="A7039" s="120"/>
    </row>
    <row r="7040" spans="1:1" s="429" customFormat="1">
      <c r="A7040" s="120"/>
    </row>
    <row r="7041" spans="1:1" s="429" customFormat="1">
      <c r="A7041" s="120"/>
    </row>
    <row r="7042" spans="1:1" s="429" customFormat="1">
      <c r="A7042" s="120"/>
    </row>
    <row r="7043" spans="1:1" s="429" customFormat="1">
      <c r="A7043" s="120"/>
    </row>
    <row r="7044" spans="1:1" s="429" customFormat="1">
      <c r="A7044" s="120"/>
    </row>
    <row r="7045" spans="1:1" s="429" customFormat="1">
      <c r="A7045" s="120"/>
    </row>
    <row r="7046" spans="1:1" s="429" customFormat="1">
      <c r="A7046" s="120"/>
    </row>
    <row r="7047" spans="1:1" s="429" customFormat="1">
      <c r="A7047" s="120"/>
    </row>
    <row r="7048" spans="1:1" s="429" customFormat="1">
      <c r="A7048" s="120"/>
    </row>
    <row r="7049" spans="1:1" s="429" customFormat="1">
      <c r="A7049" s="120"/>
    </row>
    <row r="7050" spans="1:1" s="429" customFormat="1">
      <c r="A7050" s="120"/>
    </row>
    <row r="7051" spans="1:1" s="429" customFormat="1">
      <c r="A7051" s="120"/>
    </row>
    <row r="7052" spans="1:1" s="429" customFormat="1">
      <c r="A7052" s="120"/>
    </row>
    <row r="7053" spans="1:1" s="429" customFormat="1">
      <c r="A7053" s="120"/>
    </row>
    <row r="7054" spans="1:1" s="429" customFormat="1">
      <c r="A7054" s="120"/>
    </row>
    <row r="7055" spans="1:1" s="429" customFormat="1">
      <c r="A7055" s="120"/>
    </row>
    <row r="7056" spans="1:1" s="429" customFormat="1">
      <c r="A7056" s="120"/>
    </row>
    <row r="7057" spans="1:1" s="429" customFormat="1">
      <c r="A7057" s="120"/>
    </row>
    <row r="7058" spans="1:1" s="429" customFormat="1">
      <c r="A7058" s="120"/>
    </row>
    <row r="7059" spans="1:1" s="429" customFormat="1">
      <c r="A7059" s="120"/>
    </row>
    <row r="7060" spans="1:1" s="429" customFormat="1">
      <c r="A7060" s="120"/>
    </row>
    <row r="7061" spans="1:1" s="429" customFormat="1">
      <c r="A7061" s="120"/>
    </row>
    <row r="7062" spans="1:1" s="429" customFormat="1">
      <c r="A7062" s="120"/>
    </row>
    <row r="7063" spans="1:1" s="429" customFormat="1">
      <c r="A7063" s="120"/>
    </row>
    <row r="7064" spans="1:1" s="429" customFormat="1">
      <c r="A7064" s="120"/>
    </row>
    <row r="7065" spans="1:1" s="429" customFormat="1">
      <c r="A7065" s="120"/>
    </row>
    <row r="7066" spans="1:1" s="429" customFormat="1">
      <c r="A7066" s="120"/>
    </row>
    <row r="7067" spans="1:1" s="429" customFormat="1">
      <c r="A7067" s="120"/>
    </row>
    <row r="7068" spans="1:1" s="429" customFormat="1">
      <c r="A7068" s="120"/>
    </row>
    <row r="7069" spans="1:1" s="429" customFormat="1">
      <c r="A7069" s="120"/>
    </row>
    <row r="7070" spans="1:1" s="429" customFormat="1">
      <c r="A7070" s="120"/>
    </row>
    <row r="7071" spans="1:1" s="429" customFormat="1">
      <c r="A7071" s="120"/>
    </row>
    <row r="7072" spans="1:1" s="429" customFormat="1">
      <c r="A7072" s="120"/>
    </row>
    <row r="7073" spans="1:1" s="429" customFormat="1">
      <c r="A7073" s="120"/>
    </row>
    <row r="7074" spans="1:1" s="429" customFormat="1">
      <c r="A7074" s="120"/>
    </row>
    <row r="7075" spans="1:1" s="429" customFormat="1">
      <c r="A7075" s="120"/>
    </row>
    <row r="7076" spans="1:1" s="429" customFormat="1">
      <c r="A7076" s="120"/>
    </row>
    <row r="7077" spans="1:1" s="429" customFormat="1">
      <c r="A7077" s="120"/>
    </row>
    <row r="7078" spans="1:1" s="429" customFormat="1">
      <c r="A7078" s="120"/>
    </row>
    <row r="7079" spans="1:1" s="429" customFormat="1">
      <c r="A7079" s="120"/>
    </row>
    <row r="7080" spans="1:1" s="429" customFormat="1">
      <c r="A7080" s="120"/>
    </row>
    <row r="7081" spans="1:1" s="429" customFormat="1">
      <c r="A7081" s="120"/>
    </row>
    <row r="7082" spans="1:1" s="429" customFormat="1">
      <c r="A7082" s="120"/>
    </row>
    <row r="7083" spans="1:1" s="429" customFormat="1">
      <c r="A7083" s="120"/>
    </row>
    <row r="7084" spans="1:1" s="429" customFormat="1">
      <c r="A7084" s="120"/>
    </row>
    <row r="7085" spans="1:1" s="429" customFormat="1">
      <c r="A7085" s="120"/>
    </row>
    <row r="7086" spans="1:1" s="429" customFormat="1">
      <c r="A7086" s="120"/>
    </row>
    <row r="7087" spans="1:1" s="429" customFormat="1">
      <c r="A7087" s="120"/>
    </row>
    <row r="7088" spans="1:1" s="429" customFormat="1">
      <c r="A7088" s="120"/>
    </row>
    <row r="7089" spans="1:1" s="429" customFormat="1">
      <c r="A7089" s="120"/>
    </row>
    <row r="7090" spans="1:1" s="429" customFormat="1">
      <c r="A7090" s="120"/>
    </row>
    <row r="7091" spans="1:1" s="429" customFormat="1">
      <c r="A7091" s="120"/>
    </row>
    <row r="7092" spans="1:1" s="429" customFormat="1">
      <c r="A7092" s="120"/>
    </row>
    <row r="7093" spans="1:1" s="429" customFormat="1">
      <c r="A7093" s="120"/>
    </row>
    <row r="7094" spans="1:1" s="429" customFormat="1">
      <c r="A7094" s="120"/>
    </row>
    <row r="7095" spans="1:1" s="429" customFormat="1">
      <c r="A7095" s="120"/>
    </row>
    <row r="7096" spans="1:1" s="429" customFormat="1">
      <c r="A7096" s="120"/>
    </row>
    <row r="7097" spans="1:1" s="429" customFormat="1">
      <c r="A7097" s="120"/>
    </row>
    <row r="7098" spans="1:1" s="429" customFormat="1">
      <c r="A7098" s="120"/>
    </row>
    <row r="7099" spans="1:1" s="429" customFormat="1">
      <c r="A7099" s="120"/>
    </row>
    <row r="7100" spans="1:1" s="429" customFormat="1">
      <c r="A7100" s="120"/>
    </row>
    <row r="7101" spans="1:1" s="429" customFormat="1">
      <c r="A7101" s="120"/>
    </row>
    <row r="7102" spans="1:1" s="429" customFormat="1">
      <c r="A7102" s="120"/>
    </row>
    <row r="7103" spans="1:1" s="429" customFormat="1">
      <c r="A7103" s="120"/>
    </row>
    <row r="7104" spans="1:1" s="429" customFormat="1">
      <c r="A7104" s="120"/>
    </row>
    <row r="7105" spans="1:1" s="429" customFormat="1">
      <c r="A7105" s="120"/>
    </row>
    <row r="7106" spans="1:1" s="429" customFormat="1">
      <c r="A7106" s="120"/>
    </row>
    <row r="7107" spans="1:1" s="429" customFormat="1">
      <c r="A7107" s="120"/>
    </row>
    <row r="7108" spans="1:1" s="429" customFormat="1">
      <c r="A7108" s="120"/>
    </row>
    <row r="7109" spans="1:1" s="429" customFormat="1">
      <c r="A7109" s="120"/>
    </row>
    <row r="7110" spans="1:1" s="429" customFormat="1">
      <c r="A7110" s="120"/>
    </row>
    <row r="7111" spans="1:1" s="429" customFormat="1">
      <c r="A7111" s="120"/>
    </row>
    <row r="7112" spans="1:1" s="429" customFormat="1">
      <c r="A7112" s="120"/>
    </row>
    <row r="7113" spans="1:1" s="429" customFormat="1">
      <c r="A7113" s="120"/>
    </row>
    <row r="7114" spans="1:1" s="429" customFormat="1">
      <c r="A7114" s="120"/>
    </row>
    <row r="7115" spans="1:1" s="429" customFormat="1">
      <c r="A7115" s="120"/>
    </row>
    <row r="7116" spans="1:1" s="429" customFormat="1">
      <c r="A7116" s="120"/>
    </row>
    <row r="7117" spans="1:1" s="429" customFormat="1">
      <c r="A7117" s="120"/>
    </row>
    <row r="7118" spans="1:1" s="429" customFormat="1">
      <c r="A7118" s="120"/>
    </row>
    <row r="7119" spans="1:1" s="429" customFormat="1">
      <c r="A7119" s="120"/>
    </row>
    <row r="7120" spans="1:1" s="429" customFormat="1">
      <c r="A7120" s="120"/>
    </row>
    <row r="7121" spans="1:1" s="429" customFormat="1">
      <c r="A7121" s="120"/>
    </row>
    <row r="7122" spans="1:1" s="429" customFormat="1">
      <c r="A7122" s="120"/>
    </row>
    <row r="7123" spans="1:1" s="429" customFormat="1">
      <c r="A7123" s="120"/>
    </row>
    <row r="7124" spans="1:1" s="429" customFormat="1">
      <c r="A7124" s="120"/>
    </row>
    <row r="7125" spans="1:1" s="429" customFormat="1">
      <c r="A7125" s="120"/>
    </row>
    <row r="7126" spans="1:1" s="429" customFormat="1">
      <c r="A7126" s="120"/>
    </row>
    <row r="7127" spans="1:1" s="429" customFormat="1">
      <c r="A7127" s="120"/>
    </row>
    <row r="7128" spans="1:1" s="429" customFormat="1">
      <c r="A7128" s="120"/>
    </row>
    <row r="7129" spans="1:1" s="429" customFormat="1">
      <c r="A7129" s="120"/>
    </row>
    <row r="7130" spans="1:1" s="429" customFormat="1">
      <c r="A7130" s="120"/>
    </row>
    <row r="7131" spans="1:1" s="429" customFormat="1">
      <c r="A7131" s="120"/>
    </row>
    <row r="7132" spans="1:1" s="429" customFormat="1">
      <c r="A7132" s="120"/>
    </row>
    <row r="7133" spans="1:1" s="429" customFormat="1">
      <c r="A7133" s="120"/>
    </row>
    <row r="7134" spans="1:1" s="429" customFormat="1">
      <c r="A7134" s="120"/>
    </row>
    <row r="7135" spans="1:1" s="429" customFormat="1">
      <c r="A7135" s="120"/>
    </row>
    <row r="7136" spans="1:1" s="429" customFormat="1">
      <c r="A7136" s="120"/>
    </row>
    <row r="7137" spans="1:1" s="429" customFormat="1">
      <c r="A7137" s="120"/>
    </row>
    <row r="7138" spans="1:1" s="429" customFormat="1">
      <c r="A7138" s="120"/>
    </row>
    <row r="7139" spans="1:1" s="429" customFormat="1">
      <c r="A7139" s="120"/>
    </row>
    <row r="7140" spans="1:1" s="429" customFormat="1">
      <c r="A7140" s="120"/>
    </row>
    <row r="7141" spans="1:1" s="429" customFormat="1">
      <c r="A7141" s="120"/>
    </row>
    <row r="7142" spans="1:1" s="429" customFormat="1">
      <c r="A7142" s="120"/>
    </row>
    <row r="7143" spans="1:1" s="429" customFormat="1">
      <c r="A7143" s="120"/>
    </row>
    <row r="7144" spans="1:1" s="429" customFormat="1">
      <c r="A7144" s="120"/>
    </row>
    <row r="7145" spans="1:1" s="429" customFormat="1">
      <c r="A7145" s="120"/>
    </row>
    <row r="7146" spans="1:1" s="429" customFormat="1">
      <c r="A7146" s="120"/>
    </row>
    <row r="7147" spans="1:1" s="429" customFormat="1">
      <c r="A7147" s="120"/>
    </row>
    <row r="7148" spans="1:1" s="429" customFormat="1">
      <c r="A7148" s="120"/>
    </row>
    <row r="7149" spans="1:1" s="429" customFormat="1">
      <c r="A7149" s="120"/>
    </row>
    <row r="7150" spans="1:1" s="429" customFormat="1">
      <c r="A7150" s="120"/>
    </row>
    <row r="7151" spans="1:1" s="429" customFormat="1">
      <c r="A7151" s="120"/>
    </row>
    <row r="7152" spans="1:1" s="429" customFormat="1">
      <c r="A7152" s="120"/>
    </row>
    <row r="7153" spans="1:1" s="429" customFormat="1">
      <c r="A7153" s="120"/>
    </row>
    <row r="7154" spans="1:1" s="429" customFormat="1">
      <c r="A7154" s="120"/>
    </row>
    <row r="7155" spans="1:1" s="429" customFormat="1">
      <c r="A7155" s="120"/>
    </row>
    <row r="7156" spans="1:1" s="429" customFormat="1">
      <c r="A7156" s="120"/>
    </row>
    <row r="7157" spans="1:1" s="429" customFormat="1">
      <c r="A7157" s="120"/>
    </row>
    <row r="7158" spans="1:1" s="429" customFormat="1">
      <c r="A7158" s="120"/>
    </row>
    <row r="7159" spans="1:1" s="429" customFormat="1">
      <c r="A7159" s="120"/>
    </row>
    <row r="7160" spans="1:1" s="429" customFormat="1">
      <c r="A7160" s="120"/>
    </row>
    <row r="7161" spans="1:1" s="429" customFormat="1">
      <c r="A7161" s="120"/>
    </row>
    <row r="7162" spans="1:1" s="429" customFormat="1">
      <c r="A7162" s="120"/>
    </row>
    <row r="7163" spans="1:1" s="429" customFormat="1">
      <c r="A7163" s="120"/>
    </row>
    <row r="7164" spans="1:1" s="429" customFormat="1">
      <c r="A7164" s="120"/>
    </row>
    <row r="7165" spans="1:1" s="429" customFormat="1">
      <c r="A7165" s="120"/>
    </row>
    <row r="7166" spans="1:1" s="429" customFormat="1">
      <c r="A7166" s="120"/>
    </row>
    <row r="7167" spans="1:1" s="429" customFormat="1">
      <c r="A7167" s="120"/>
    </row>
    <row r="7168" spans="1:1" s="429" customFormat="1">
      <c r="A7168" s="120"/>
    </row>
    <row r="7169" spans="1:1" s="429" customFormat="1">
      <c r="A7169" s="120"/>
    </row>
    <row r="7170" spans="1:1" s="429" customFormat="1">
      <c r="A7170" s="120"/>
    </row>
    <row r="7171" spans="1:1" s="429" customFormat="1">
      <c r="A7171" s="120"/>
    </row>
    <row r="7172" spans="1:1" s="429" customFormat="1">
      <c r="A7172" s="120"/>
    </row>
    <row r="7173" spans="1:1" s="429" customFormat="1">
      <c r="A7173" s="120"/>
    </row>
    <row r="7174" spans="1:1" s="429" customFormat="1">
      <c r="A7174" s="120"/>
    </row>
    <row r="7175" spans="1:1" s="429" customFormat="1">
      <c r="A7175" s="120"/>
    </row>
    <row r="7176" spans="1:1" s="429" customFormat="1">
      <c r="A7176" s="120"/>
    </row>
    <row r="7177" spans="1:1" s="429" customFormat="1">
      <c r="A7177" s="120"/>
    </row>
    <row r="7178" spans="1:1" s="429" customFormat="1">
      <c r="A7178" s="120"/>
    </row>
    <row r="7179" spans="1:1" s="429" customFormat="1">
      <c r="A7179" s="120"/>
    </row>
    <row r="7180" spans="1:1" s="429" customFormat="1">
      <c r="A7180" s="120"/>
    </row>
    <row r="7181" spans="1:1" s="429" customFormat="1">
      <c r="A7181" s="120"/>
    </row>
    <row r="7182" spans="1:1" s="429" customFormat="1">
      <c r="A7182" s="120"/>
    </row>
    <row r="7183" spans="1:1" s="429" customFormat="1">
      <c r="A7183" s="120"/>
    </row>
    <row r="7184" spans="1:1" s="429" customFormat="1">
      <c r="A7184" s="120"/>
    </row>
    <row r="7185" spans="1:1" s="429" customFormat="1">
      <c r="A7185" s="120"/>
    </row>
    <row r="7186" spans="1:1" s="429" customFormat="1">
      <c r="A7186" s="120"/>
    </row>
    <row r="7187" spans="1:1" s="429" customFormat="1">
      <c r="A7187" s="120"/>
    </row>
    <row r="7188" spans="1:1" s="429" customFormat="1">
      <c r="A7188" s="120"/>
    </row>
    <row r="7189" spans="1:1" s="429" customFormat="1">
      <c r="A7189" s="120"/>
    </row>
    <row r="7190" spans="1:1" s="429" customFormat="1">
      <c r="A7190" s="120"/>
    </row>
    <row r="7191" spans="1:1" s="429" customFormat="1">
      <c r="A7191" s="120"/>
    </row>
    <row r="7192" spans="1:1" s="429" customFormat="1">
      <c r="A7192" s="120"/>
    </row>
    <row r="7193" spans="1:1" s="429" customFormat="1">
      <c r="A7193" s="120"/>
    </row>
    <row r="7194" spans="1:1" s="429" customFormat="1">
      <c r="A7194" s="120"/>
    </row>
    <row r="7195" spans="1:1" s="429" customFormat="1">
      <c r="A7195" s="120"/>
    </row>
    <row r="7196" spans="1:1" s="429" customFormat="1">
      <c r="A7196" s="120"/>
    </row>
    <row r="7197" spans="1:1" s="429" customFormat="1">
      <c r="A7197" s="120"/>
    </row>
    <row r="7198" spans="1:1" s="429" customFormat="1">
      <c r="A7198" s="120"/>
    </row>
    <row r="7199" spans="1:1" s="429" customFormat="1">
      <c r="A7199" s="120"/>
    </row>
    <row r="7200" spans="1:1" s="429" customFormat="1">
      <c r="A7200" s="120"/>
    </row>
    <row r="7201" spans="1:1" s="429" customFormat="1">
      <c r="A7201" s="120"/>
    </row>
    <row r="7202" spans="1:1" s="429" customFormat="1">
      <c r="A7202" s="120"/>
    </row>
    <row r="7203" spans="1:1" s="429" customFormat="1">
      <c r="A7203" s="120"/>
    </row>
    <row r="7204" spans="1:1" s="429" customFormat="1">
      <c r="A7204" s="120"/>
    </row>
    <row r="7205" spans="1:1" s="429" customFormat="1">
      <c r="A7205" s="120"/>
    </row>
    <row r="7206" spans="1:1" s="429" customFormat="1">
      <c r="A7206" s="120"/>
    </row>
    <row r="7207" spans="1:1" s="429" customFormat="1">
      <c r="A7207" s="120"/>
    </row>
    <row r="7208" spans="1:1" s="429" customFormat="1">
      <c r="A7208" s="120"/>
    </row>
    <row r="7209" spans="1:1" s="429" customFormat="1">
      <c r="A7209" s="120"/>
    </row>
    <row r="7210" spans="1:1" s="429" customFormat="1">
      <c r="A7210" s="120"/>
    </row>
    <row r="7211" spans="1:1" s="429" customFormat="1">
      <c r="A7211" s="120"/>
    </row>
    <row r="7212" spans="1:1" s="429" customFormat="1">
      <c r="A7212" s="120"/>
    </row>
    <row r="7213" spans="1:1" s="429" customFormat="1">
      <c r="A7213" s="120"/>
    </row>
    <row r="7214" spans="1:1" s="429" customFormat="1">
      <c r="A7214" s="120"/>
    </row>
    <row r="7215" spans="1:1" s="429" customFormat="1">
      <c r="A7215" s="120"/>
    </row>
    <row r="7216" spans="1:1" s="429" customFormat="1">
      <c r="A7216" s="120"/>
    </row>
    <row r="7217" spans="1:1" s="429" customFormat="1">
      <c r="A7217" s="120"/>
    </row>
    <row r="7218" spans="1:1" s="429" customFormat="1">
      <c r="A7218" s="120"/>
    </row>
    <row r="7219" spans="1:1" s="429" customFormat="1">
      <c r="A7219" s="120"/>
    </row>
    <row r="7220" spans="1:1" s="429" customFormat="1">
      <c r="A7220" s="120"/>
    </row>
    <row r="7221" spans="1:1" s="429" customFormat="1">
      <c r="A7221" s="120"/>
    </row>
    <row r="7222" spans="1:1" s="429" customFormat="1">
      <c r="A7222" s="120"/>
    </row>
    <row r="7223" spans="1:1" s="429" customFormat="1">
      <c r="A7223" s="120"/>
    </row>
    <row r="7224" spans="1:1" s="429" customFormat="1">
      <c r="A7224" s="120"/>
    </row>
    <row r="7225" spans="1:1" s="429" customFormat="1">
      <c r="A7225" s="120"/>
    </row>
    <row r="7226" spans="1:1" s="429" customFormat="1">
      <c r="A7226" s="120"/>
    </row>
    <row r="7227" spans="1:1" s="429" customFormat="1">
      <c r="A7227" s="120"/>
    </row>
    <row r="7228" spans="1:1" s="429" customFormat="1">
      <c r="A7228" s="120"/>
    </row>
    <row r="7229" spans="1:1" s="429" customFormat="1">
      <c r="A7229" s="120"/>
    </row>
    <row r="7230" spans="1:1" s="429" customFormat="1">
      <c r="A7230" s="120"/>
    </row>
    <row r="7231" spans="1:1" s="429" customFormat="1">
      <c r="A7231" s="120"/>
    </row>
    <row r="7232" spans="1:1" s="429" customFormat="1">
      <c r="A7232" s="120"/>
    </row>
    <row r="7233" spans="1:1" s="429" customFormat="1">
      <c r="A7233" s="120"/>
    </row>
    <row r="7234" spans="1:1" s="429" customFormat="1">
      <c r="A7234" s="120"/>
    </row>
    <row r="7235" spans="1:1" s="429" customFormat="1">
      <c r="A7235" s="120"/>
    </row>
    <row r="7236" spans="1:1" s="429" customFormat="1">
      <c r="A7236" s="120"/>
    </row>
    <row r="7237" spans="1:1" s="429" customFormat="1">
      <c r="A7237" s="120"/>
    </row>
    <row r="7238" spans="1:1" s="429" customFormat="1">
      <c r="A7238" s="120"/>
    </row>
    <row r="7239" spans="1:1" s="429" customFormat="1">
      <c r="A7239" s="120"/>
    </row>
    <row r="7240" spans="1:1" s="429" customFormat="1">
      <c r="A7240" s="120"/>
    </row>
    <row r="7241" spans="1:1" s="429" customFormat="1">
      <c r="A7241" s="120"/>
    </row>
    <row r="7242" spans="1:1" s="429" customFormat="1">
      <c r="A7242" s="120"/>
    </row>
    <row r="7243" spans="1:1" s="429" customFormat="1">
      <c r="A7243" s="120"/>
    </row>
    <row r="7244" spans="1:1" s="429" customFormat="1">
      <c r="A7244" s="120"/>
    </row>
    <row r="7245" spans="1:1" s="429" customFormat="1">
      <c r="A7245" s="120"/>
    </row>
    <row r="7246" spans="1:1" s="429" customFormat="1">
      <c r="A7246" s="120"/>
    </row>
    <row r="7247" spans="1:1" s="429" customFormat="1">
      <c r="A7247" s="120"/>
    </row>
    <row r="7248" spans="1:1" s="429" customFormat="1">
      <c r="A7248" s="120"/>
    </row>
    <row r="7249" spans="1:1" s="429" customFormat="1">
      <c r="A7249" s="120"/>
    </row>
    <row r="7250" spans="1:1" s="429" customFormat="1">
      <c r="A7250" s="120"/>
    </row>
    <row r="7251" spans="1:1" s="429" customFormat="1">
      <c r="A7251" s="120"/>
    </row>
    <row r="7252" spans="1:1" s="429" customFormat="1">
      <c r="A7252" s="120"/>
    </row>
    <row r="7253" spans="1:1" s="429" customFormat="1">
      <c r="A7253" s="120"/>
    </row>
    <row r="7254" spans="1:1" s="429" customFormat="1">
      <c r="A7254" s="120"/>
    </row>
    <row r="7255" spans="1:1" s="429" customFormat="1">
      <c r="A7255" s="120"/>
    </row>
    <row r="7256" spans="1:1" s="429" customFormat="1">
      <c r="A7256" s="120"/>
    </row>
    <row r="7257" spans="1:1" s="429" customFormat="1">
      <c r="A7257" s="120"/>
    </row>
    <row r="7258" spans="1:1" s="429" customFormat="1">
      <c r="A7258" s="120"/>
    </row>
    <row r="7259" spans="1:1" s="429" customFormat="1">
      <c r="A7259" s="120"/>
    </row>
    <row r="7260" spans="1:1" s="429" customFormat="1">
      <c r="A7260" s="120"/>
    </row>
    <row r="7261" spans="1:1" s="429" customFormat="1">
      <c r="A7261" s="120"/>
    </row>
    <row r="7262" spans="1:1" s="429" customFormat="1">
      <c r="A7262" s="120"/>
    </row>
    <row r="7263" spans="1:1" s="429" customFormat="1">
      <c r="A7263" s="120"/>
    </row>
    <row r="7264" spans="1:1" s="429" customFormat="1">
      <c r="A7264" s="120"/>
    </row>
    <row r="7265" spans="1:1" s="429" customFormat="1">
      <c r="A7265" s="120"/>
    </row>
    <row r="7266" spans="1:1" s="429" customFormat="1">
      <c r="A7266" s="120"/>
    </row>
    <row r="7267" spans="1:1" s="429" customFormat="1">
      <c r="A7267" s="120"/>
    </row>
    <row r="7268" spans="1:1" s="429" customFormat="1">
      <c r="A7268" s="120"/>
    </row>
    <row r="7269" spans="1:1" s="429" customFormat="1">
      <c r="A7269" s="120"/>
    </row>
    <row r="7270" spans="1:1" s="429" customFormat="1">
      <c r="A7270" s="120"/>
    </row>
    <row r="7271" spans="1:1" s="429" customFormat="1">
      <c r="A7271" s="120"/>
    </row>
    <row r="7272" spans="1:1" s="429" customFormat="1">
      <c r="A7272" s="120"/>
    </row>
    <row r="7273" spans="1:1" s="429" customFormat="1">
      <c r="A7273" s="120"/>
    </row>
    <row r="7274" spans="1:1" s="429" customFormat="1">
      <c r="A7274" s="120"/>
    </row>
    <row r="7275" spans="1:1" s="429" customFormat="1">
      <c r="A7275" s="120"/>
    </row>
    <row r="7276" spans="1:1" s="429" customFormat="1">
      <c r="A7276" s="120"/>
    </row>
    <row r="7277" spans="1:1" s="429" customFormat="1">
      <c r="A7277" s="120"/>
    </row>
    <row r="7278" spans="1:1" s="429" customFormat="1">
      <c r="A7278" s="120"/>
    </row>
    <row r="7279" spans="1:1" s="429" customFormat="1">
      <c r="A7279" s="120"/>
    </row>
    <row r="7280" spans="1:1" s="429" customFormat="1">
      <c r="A7280" s="120"/>
    </row>
    <row r="7281" spans="1:9" s="429" customFormat="1">
      <c r="A7281" s="120"/>
    </row>
    <row r="7282" spans="1:9" s="429" customFormat="1">
      <c r="A7282" s="120"/>
    </row>
    <row r="7283" spans="1:9" s="429" customFormat="1">
      <c r="A7283" s="120"/>
    </row>
    <row r="7284" spans="1:9" s="429" customFormat="1">
      <c r="A7284" s="120"/>
    </row>
    <row r="7285" spans="1:9" s="429" customFormat="1">
      <c r="A7285" s="120"/>
    </row>
    <row r="7286" spans="1:9">
      <c r="B7286" s="429"/>
      <c r="C7286" s="429"/>
      <c r="D7286" s="429"/>
      <c r="E7286" s="429"/>
      <c r="F7286" s="429"/>
      <c r="G7286" s="429"/>
      <c r="H7286" s="429"/>
      <c r="I7286" s="429"/>
    </row>
    <row r="7287" spans="1:9">
      <c r="B7287" s="429"/>
      <c r="C7287" s="429"/>
      <c r="D7287" s="429"/>
      <c r="E7287" s="429"/>
      <c r="F7287" s="429"/>
      <c r="G7287" s="429"/>
      <c r="H7287" s="429"/>
      <c r="I7287" s="429"/>
    </row>
    <row r="7288" spans="1:9">
      <c r="B7288" s="429"/>
      <c r="C7288" s="429"/>
      <c r="D7288" s="429"/>
      <c r="E7288" s="429"/>
      <c r="F7288" s="429"/>
      <c r="G7288" s="429"/>
      <c r="H7288" s="429"/>
      <c r="I7288" s="429"/>
    </row>
    <row r="7289" spans="1:9">
      <c r="B7289" s="429"/>
      <c r="C7289" s="429"/>
      <c r="D7289" s="429"/>
      <c r="E7289" s="429"/>
      <c r="F7289" s="429"/>
      <c r="G7289" s="429"/>
      <c r="H7289" s="429"/>
      <c r="I7289" s="429"/>
    </row>
    <row r="7290" spans="1:9">
      <c r="B7290" s="429"/>
      <c r="C7290" s="429"/>
      <c r="D7290" s="429"/>
      <c r="E7290" s="429"/>
      <c r="F7290" s="429"/>
      <c r="G7290" s="429"/>
      <c r="H7290" s="429"/>
      <c r="I7290" s="429"/>
    </row>
    <row r="7291" spans="1:9">
      <c r="B7291" s="429"/>
      <c r="C7291" s="429"/>
      <c r="D7291" s="429"/>
      <c r="E7291" s="429"/>
      <c r="F7291" s="429"/>
      <c r="G7291" s="429"/>
      <c r="H7291" s="429"/>
      <c r="I7291" s="429"/>
    </row>
    <row r="7292" spans="1:9">
      <c r="B7292" s="429"/>
      <c r="C7292" s="429"/>
      <c r="D7292" s="429"/>
      <c r="E7292" s="429"/>
      <c r="F7292" s="429"/>
      <c r="G7292" s="429"/>
      <c r="H7292" s="429"/>
      <c r="I7292" s="429"/>
    </row>
    <row r="7293" spans="1:9">
      <c r="B7293" s="429"/>
      <c r="C7293" s="429"/>
      <c r="D7293" s="429"/>
      <c r="E7293" s="429"/>
      <c r="F7293" s="429"/>
      <c r="G7293" s="429"/>
      <c r="H7293" s="429"/>
      <c r="I7293" s="429"/>
    </row>
    <row r="7294" spans="1:9">
      <c r="B7294" s="429"/>
      <c r="C7294" s="429"/>
      <c r="D7294" s="429"/>
      <c r="E7294" s="429"/>
      <c r="F7294" s="429"/>
      <c r="G7294" s="429"/>
      <c r="H7294" s="429"/>
      <c r="I7294" s="429"/>
    </row>
    <row r="7295" spans="1:9">
      <c r="B7295" s="429"/>
      <c r="C7295" s="429"/>
      <c r="D7295" s="429"/>
      <c r="E7295" s="429"/>
      <c r="F7295" s="429"/>
      <c r="G7295" s="429"/>
      <c r="H7295" s="429"/>
      <c r="I7295" s="429"/>
    </row>
    <row r="7296" spans="1:9">
      <c r="B7296" s="429"/>
      <c r="C7296" s="429"/>
      <c r="D7296" s="429"/>
      <c r="E7296" s="429"/>
      <c r="F7296" s="429"/>
      <c r="G7296" s="429"/>
      <c r="H7296" s="429"/>
      <c r="I7296" s="429"/>
    </row>
    <row r="7297" spans="2:9">
      <c r="B7297" s="429"/>
      <c r="C7297" s="429"/>
      <c r="D7297" s="429"/>
      <c r="E7297" s="429"/>
      <c r="F7297" s="429"/>
      <c r="G7297" s="429"/>
      <c r="H7297" s="429"/>
      <c r="I7297" s="429"/>
    </row>
    <row r="7298" spans="2:9">
      <c r="B7298" s="429"/>
      <c r="C7298" s="429"/>
      <c r="D7298" s="429"/>
      <c r="E7298" s="429"/>
      <c r="F7298" s="429"/>
      <c r="G7298" s="429"/>
      <c r="H7298" s="429"/>
      <c r="I7298" s="429"/>
    </row>
    <row r="7299" spans="2:9">
      <c r="B7299" s="429"/>
      <c r="C7299" s="429"/>
      <c r="D7299" s="429"/>
      <c r="E7299" s="429"/>
      <c r="F7299" s="429"/>
      <c r="G7299" s="429"/>
      <c r="H7299" s="429"/>
      <c r="I7299" s="429"/>
    </row>
    <row r="7300" spans="2:9">
      <c r="B7300" s="429"/>
      <c r="C7300" s="429"/>
      <c r="D7300" s="429"/>
      <c r="E7300" s="429"/>
      <c r="F7300" s="429"/>
      <c r="G7300" s="429"/>
      <c r="H7300" s="429"/>
      <c r="I7300" s="429"/>
    </row>
    <row r="7301" spans="2:9">
      <c r="B7301" s="429"/>
      <c r="C7301" s="429"/>
      <c r="D7301" s="429"/>
      <c r="E7301" s="429"/>
      <c r="F7301" s="429"/>
      <c r="G7301" s="429"/>
      <c r="H7301" s="429"/>
      <c r="I7301" s="429"/>
    </row>
    <row r="7302" spans="2:9">
      <c r="B7302" s="429"/>
      <c r="C7302" s="429"/>
      <c r="D7302" s="429"/>
      <c r="E7302" s="429"/>
      <c r="F7302" s="429"/>
      <c r="G7302" s="429"/>
      <c r="H7302" s="429"/>
      <c r="I7302" s="429"/>
    </row>
    <row r="7303" spans="2:9">
      <c r="B7303" s="429"/>
      <c r="C7303" s="429"/>
      <c r="D7303" s="429"/>
      <c r="E7303" s="429"/>
      <c r="F7303" s="429"/>
      <c r="G7303" s="429"/>
      <c r="H7303" s="429"/>
      <c r="I7303" s="429"/>
    </row>
    <row r="7304" spans="2:9">
      <c r="B7304" s="429"/>
      <c r="C7304" s="429"/>
      <c r="D7304" s="429"/>
      <c r="E7304" s="429"/>
      <c r="F7304" s="429"/>
      <c r="G7304" s="429"/>
      <c r="H7304" s="429"/>
      <c r="I7304" s="429"/>
    </row>
    <row r="7305" spans="2:9">
      <c r="B7305" s="429"/>
      <c r="C7305" s="429"/>
      <c r="D7305" s="429"/>
      <c r="E7305" s="429"/>
      <c r="F7305" s="429"/>
      <c r="G7305" s="429"/>
      <c r="H7305" s="429"/>
      <c r="I7305" s="429"/>
    </row>
    <row r="7306" spans="2:9">
      <c r="B7306" s="429"/>
      <c r="C7306" s="429"/>
      <c r="D7306" s="429"/>
      <c r="E7306" s="429"/>
      <c r="F7306" s="429"/>
      <c r="G7306" s="429"/>
      <c r="H7306" s="429"/>
      <c r="I7306" s="429"/>
    </row>
    <row r="7307" spans="2:9">
      <c r="B7307" s="429"/>
      <c r="C7307" s="429"/>
      <c r="D7307" s="429"/>
      <c r="E7307" s="429"/>
      <c r="F7307" s="429"/>
      <c r="G7307" s="429"/>
      <c r="H7307" s="429"/>
      <c r="I7307" s="429"/>
    </row>
    <row r="7308" spans="2:9">
      <c r="B7308" s="429"/>
      <c r="C7308" s="429"/>
      <c r="D7308" s="429"/>
      <c r="E7308" s="429"/>
      <c r="F7308" s="429"/>
      <c r="G7308" s="429"/>
      <c r="H7308" s="429"/>
      <c r="I7308" s="429"/>
    </row>
    <row r="7309" spans="2:9">
      <c r="B7309" s="429"/>
      <c r="C7309" s="429"/>
      <c r="D7309" s="429"/>
      <c r="E7309" s="429"/>
      <c r="F7309" s="429"/>
      <c r="G7309" s="429"/>
      <c r="H7309" s="429"/>
      <c r="I7309" s="429"/>
    </row>
    <row r="7310" spans="2:9">
      <c r="B7310" s="429"/>
      <c r="C7310" s="429"/>
      <c r="D7310" s="429"/>
      <c r="E7310" s="429"/>
      <c r="F7310" s="429"/>
      <c r="G7310" s="429"/>
      <c r="H7310" s="429"/>
      <c r="I7310" s="429"/>
    </row>
    <row r="7311" spans="2:9">
      <c r="B7311" s="429"/>
      <c r="C7311" s="429"/>
      <c r="D7311" s="429"/>
      <c r="E7311" s="429"/>
      <c r="F7311" s="429"/>
      <c r="G7311" s="429"/>
      <c r="H7311" s="429"/>
      <c r="I7311" s="429"/>
    </row>
    <row r="7312" spans="2:9">
      <c r="B7312" s="429"/>
      <c r="C7312" s="429"/>
      <c r="D7312" s="429"/>
      <c r="E7312" s="429"/>
      <c r="F7312" s="429"/>
      <c r="G7312" s="429"/>
      <c r="H7312" s="429"/>
      <c r="I7312" s="429"/>
    </row>
    <row r="7313" spans="2:9">
      <c r="B7313" s="429"/>
      <c r="C7313" s="429"/>
      <c r="D7313" s="429"/>
      <c r="E7313" s="429"/>
      <c r="F7313" s="429"/>
      <c r="G7313" s="429"/>
      <c r="H7313" s="429"/>
      <c r="I7313" s="429"/>
    </row>
    <row r="7314" spans="2:9">
      <c r="B7314" s="429"/>
      <c r="C7314" s="429"/>
      <c r="D7314" s="429"/>
      <c r="E7314" s="429"/>
      <c r="F7314" s="429"/>
      <c r="G7314" s="429"/>
      <c r="H7314" s="429"/>
      <c r="I7314" s="429"/>
    </row>
    <row r="7315" spans="2:9">
      <c r="B7315" s="429"/>
      <c r="C7315" s="429"/>
      <c r="D7315" s="429"/>
      <c r="E7315" s="429"/>
      <c r="F7315" s="429"/>
      <c r="G7315" s="429"/>
      <c r="H7315" s="429"/>
      <c r="I7315" s="429"/>
    </row>
    <row r="7316" spans="2:9">
      <c r="B7316" s="429"/>
      <c r="C7316" s="429"/>
      <c r="D7316" s="429"/>
      <c r="E7316" s="429"/>
      <c r="F7316" s="429"/>
      <c r="G7316" s="429"/>
      <c r="H7316" s="429"/>
      <c r="I7316" s="429"/>
    </row>
    <row r="7317" spans="2:9">
      <c r="B7317" s="429"/>
      <c r="C7317" s="429"/>
      <c r="D7317" s="429"/>
      <c r="E7317" s="429"/>
      <c r="F7317" s="429"/>
      <c r="G7317" s="429"/>
      <c r="H7317" s="429"/>
      <c r="I7317" s="429"/>
    </row>
    <row r="7318" spans="2:9">
      <c r="B7318" s="429"/>
      <c r="C7318" s="429"/>
      <c r="D7318" s="429"/>
      <c r="E7318" s="429"/>
      <c r="F7318" s="429"/>
      <c r="G7318" s="429"/>
      <c r="H7318" s="429"/>
      <c r="I7318" s="429"/>
    </row>
    <row r="7319" spans="2:9">
      <c r="B7319" s="429"/>
      <c r="C7319" s="429"/>
      <c r="D7319" s="429"/>
      <c r="E7319" s="429"/>
      <c r="F7319" s="429"/>
      <c r="G7319" s="429"/>
      <c r="H7319" s="429"/>
      <c r="I7319" s="429"/>
    </row>
    <row r="7320" spans="2:9">
      <c r="B7320" s="429"/>
      <c r="C7320" s="429"/>
      <c r="D7320" s="429"/>
      <c r="E7320" s="429"/>
      <c r="F7320" s="429"/>
      <c r="G7320" s="429"/>
      <c r="H7320" s="429"/>
      <c r="I7320" s="429"/>
    </row>
    <row r="7321" spans="2:9">
      <c r="B7321" s="429"/>
      <c r="C7321" s="429"/>
      <c r="D7321" s="429"/>
      <c r="E7321" s="429"/>
      <c r="F7321" s="429"/>
      <c r="G7321" s="429"/>
      <c r="H7321" s="429"/>
      <c r="I7321" s="429"/>
    </row>
    <row r="7322" spans="2:9">
      <c r="B7322" s="429"/>
      <c r="C7322" s="429"/>
      <c r="D7322" s="429"/>
      <c r="E7322" s="429"/>
      <c r="F7322" s="429"/>
      <c r="G7322" s="429"/>
      <c r="H7322" s="429"/>
      <c r="I7322" s="429"/>
    </row>
    <row r="7323" spans="2:9">
      <c r="B7323" s="429"/>
      <c r="C7323" s="429"/>
      <c r="D7323" s="429"/>
      <c r="E7323" s="429"/>
      <c r="F7323" s="429"/>
      <c r="G7323" s="429"/>
      <c r="H7323" s="429"/>
      <c r="I7323" s="429"/>
    </row>
    <row r="7324" spans="2:9">
      <c r="B7324" s="429"/>
      <c r="C7324" s="429"/>
      <c r="D7324" s="429"/>
      <c r="E7324" s="429"/>
      <c r="F7324" s="429"/>
      <c r="G7324" s="429"/>
      <c r="H7324" s="429"/>
      <c r="I7324" s="429"/>
    </row>
    <row r="7325" spans="2:9">
      <c r="B7325" s="429"/>
      <c r="C7325" s="429"/>
      <c r="D7325" s="429"/>
      <c r="E7325" s="429"/>
      <c r="F7325" s="429"/>
      <c r="G7325" s="429"/>
      <c r="H7325" s="429"/>
      <c r="I7325" s="429"/>
    </row>
    <row r="7326" spans="2:9">
      <c r="B7326" s="429"/>
      <c r="C7326" s="429"/>
      <c r="D7326" s="429"/>
      <c r="E7326" s="429"/>
      <c r="F7326" s="429"/>
      <c r="G7326" s="429"/>
      <c r="H7326" s="429"/>
      <c r="I7326" s="429"/>
    </row>
    <row r="7327" spans="2:9">
      <c r="B7327" s="429"/>
      <c r="C7327" s="429"/>
      <c r="D7327" s="429"/>
      <c r="E7327" s="429"/>
      <c r="F7327" s="429"/>
      <c r="G7327" s="429"/>
      <c r="H7327" s="429"/>
      <c r="I7327" s="429"/>
    </row>
    <row r="7328" spans="2:9">
      <c r="B7328" s="429"/>
      <c r="C7328" s="429"/>
      <c r="D7328" s="429"/>
      <c r="E7328" s="429"/>
      <c r="F7328" s="429"/>
      <c r="G7328" s="429"/>
      <c r="H7328" s="429"/>
      <c r="I7328" s="429"/>
    </row>
    <row r="7329" spans="2:9">
      <c r="B7329" s="429"/>
      <c r="C7329" s="429"/>
      <c r="D7329" s="429"/>
      <c r="E7329" s="429"/>
      <c r="F7329" s="429"/>
      <c r="G7329" s="429"/>
      <c r="H7329" s="429"/>
      <c r="I7329" s="429"/>
    </row>
    <row r="7330" spans="2:9">
      <c r="B7330" s="429"/>
      <c r="C7330" s="429"/>
      <c r="D7330" s="429"/>
      <c r="E7330" s="429"/>
      <c r="F7330" s="429"/>
      <c r="G7330" s="429"/>
      <c r="H7330" s="429"/>
      <c r="I7330" s="429"/>
    </row>
    <row r="7331" spans="2:9">
      <c r="B7331" s="429"/>
      <c r="C7331" s="429"/>
      <c r="D7331" s="429"/>
      <c r="E7331" s="429"/>
      <c r="F7331" s="429"/>
      <c r="G7331" s="429"/>
      <c r="H7331" s="429"/>
      <c r="I7331" s="429"/>
    </row>
    <row r="7332" spans="2:9">
      <c r="B7332" s="429"/>
      <c r="C7332" s="429"/>
      <c r="D7332" s="429"/>
      <c r="E7332" s="429"/>
      <c r="F7332" s="429"/>
      <c r="G7332" s="429"/>
      <c r="H7332" s="429"/>
      <c r="I7332" s="429"/>
    </row>
    <row r="7333" spans="2:9">
      <c r="B7333" s="429"/>
      <c r="C7333" s="429"/>
      <c r="D7333" s="429"/>
      <c r="E7333" s="429"/>
      <c r="F7333" s="429"/>
      <c r="G7333" s="429"/>
      <c r="H7333" s="429"/>
      <c r="I7333" s="429"/>
    </row>
    <row r="7334" spans="2:9">
      <c r="B7334" s="429"/>
      <c r="C7334" s="429"/>
      <c r="D7334" s="429"/>
      <c r="E7334" s="429"/>
      <c r="F7334" s="429"/>
      <c r="G7334" s="429"/>
      <c r="H7334" s="429"/>
      <c r="I7334" s="429"/>
    </row>
    <row r="7335" spans="2:9">
      <c r="B7335" s="429"/>
      <c r="C7335" s="429"/>
      <c r="D7335" s="429"/>
      <c r="E7335" s="429"/>
      <c r="F7335" s="429"/>
      <c r="G7335" s="429"/>
      <c r="H7335" s="429"/>
      <c r="I7335" s="429"/>
    </row>
    <row r="7336" spans="2:9">
      <c r="B7336" s="429"/>
      <c r="C7336" s="429"/>
      <c r="D7336" s="429"/>
      <c r="E7336" s="429"/>
      <c r="F7336" s="429"/>
      <c r="G7336" s="429"/>
      <c r="H7336" s="429"/>
      <c r="I7336" s="429"/>
    </row>
    <row r="7337" spans="2:9">
      <c r="B7337" s="429"/>
      <c r="C7337" s="429"/>
      <c r="D7337" s="429"/>
      <c r="E7337" s="429"/>
      <c r="F7337" s="429"/>
      <c r="G7337" s="429"/>
      <c r="H7337" s="429"/>
      <c r="I7337" s="429"/>
    </row>
    <row r="7338" spans="2:9">
      <c r="B7338" s="429"/>
      <c r="C7338" s="429"/>
      <c r="D7338" s="429"/>
      <c r="E7338" s="429"/>
      <c r="F7338" s="429"/>
      <c r="G7338" s="429"/>
      <c r="H7338" s="429"/>
      <c r="I7338" s="429"/>
    </row>
    <row r="7339" spans="2:9">
      <c r="B7339" s="429"/>
      <c r="C7339" s="429"/>
      <c r="D7339" s="429"/>
      <c r="E7339" s="429"/>
      <c r="F7339" s="429"/>
      <c r="G7339" s="429"/>
      <c r="H7339" s="429"/>
      <c r="I7339" s="429"/>
    </row>
    <row r="7340" spans="2:9">
      <c r="B7340" s="429"/>
      <c r="C7340" s="429"/>
      <c r="D7340" s="429"/>
      <c r="E7340" s="429"/>
      <c r="F7340" s="429"/>
      <c r="G7340" s="429"/>
      <c r="H7340" s="429"/>
      <c r="I7340" s="429"/>
    </row>
    <row r="7341" spans="2:9">
      <c r="B7341" s="429"/>
      <c r="C7341" s="429"/>
      <c r="D7341" s="429"/>
      <c r="E7341" s="429"/>
      <c r="F7341" s="429"/>
      <c r="G7341" s="429"/>
      <c r="H7341" s="429"/>
      <c r="I7341" s="429"/>
    </row>
    <row r="7342" spans="2:9">
      <c r="B7342" s="429"/>
      <c r="C7342" s="429"/>
      <c r="D7342" s="429"/>
      <c r="E7342" s="429"/>
      <c r="F7342" s="429"/>
      <c r="G7342" s="429"/>
      <c r="H7342" s="429"/>
      <c r="I7342" s="429"/>
    </row>
    <row r="7343" spans="2:9">
      <c r="B7343" s="429"/>
      <c r="C7343" s="429"/>
      <c r="D7343" s="429"/>
      <c r="E7343" s="429"/>
      <c r="F7343" s="429"/>
      <c r="G7343" s="429"/>
      <c r="H7343" s="429"/>
      <c r="I7343" s="429"/>
    </row>
    <row r="7344" spans="2:9">
      <c r="B7344" s="429"/>
      <c r="C7344" s="429"/>
      <c r="D7344" s="429"/>
      <c r="E7344" s="429"/>
      <c r="F7344" s="429"/>
      <c r="G7344" s="429"/>
      <c r="H7344" s="429"/>
      <c r="I7344" s="429"/>
    </row>
    <row r="7345" spans="2:9">
      <c r="B7345" s="429"/>
      <c r="C7345" s="429"/>
      <c r="D7345" s="429"/>
      <c r="E7345" s="429"/>
      <c r="F7345" s="429"/>
      <c r="G7345" s="429"/>
      <c r="H7345" s="429"/>
      <c r="I7345" s="429"/>
    </row>
    <row r="7346" spans="2:9">
      <c r="B7346" s="429"/>
      <c r="C7346" s="429"/>
      <c r="D7346" s="429"/>
      <c r="E7346" s="429"/>
      <c r="F7346" s="429"/>
      <c r="G7346" s="429"/>
      <c r="H7346" s="429"/>
      <c r="I7346" s="429"/>
    </row>
    <row r="7347" spans="2:9">
      <c r="B7347" s="429"/>
      <c r="C7347" s="429"/>
      <c r="D7347" s="429"/>
      <c r="E7347" s="429"/>
      <c r="F7347" s="429"/>
      <c r="G7347" s="429"/>
      <c r="H7347" s="429"/>
      <c r="I7347" s="429"/>
    </row>
    <row r="7348" spans="2:9">
      <c r="B7348" s="429"/>
      <c r="C7348" s="429"/>
      <c r="D7348" s="429"/>
      <c r="E7348" s="429"/>
      <c r="F7348" s="429"/>
      <c r="G7348" s="429"/>
      <c r="H7348" s="429"/>
      <c r="I7348" s="429"/>
    </row>
    <row r="7349" spans="2:9">
      <c r="B7349" s="429"/>
      <c r="C7349" s="429"/>
      <c r="D7349" s="429"/>
      <c r="E7349" s="429"/>
      <c r="F7349" s="429"/>
      <c r="G7349" s="429"/>
      <c r="H7349" s="429"/>
      <c r="I7349" s="429"/>
    </row>
    <row r="7350" spans="2:9">
      <c r="B7350" s="429"/>
      <c r="C7350" s="429"/>
      <c r="D7350" s="429"/>
      <c r="E7350" s="429"/>
      <c r="F7350" s="429"/>
      <c r="G7350" s="429"/>
      <c r="H7350" s="429"/>
      <c r="I7350" s="429"/>
    </row>
    <row r="7351" spans="2:9">
      <c r="B7351" s="429"/>
      <c r="C7351" s="429"/>
      <c r="D7351" s="429"/>
      <c r="E7351" s="429"/>
      <c r="F7351" s="429"/>
      <c r="G7351" s="429"/>
      <c r="H7351" s="429"/>
      <c r="I7351" s="429"/>
    </row>
    <row r="7352" spans="2:9">
      <c r="B7352" s="429"/>
      <c r="C7352" s="429"/>
      <c r="D7352" s="429"/>
      <c r="E7352" s="429"/>
      <c r="F7352" s="429"/>
      <c r="G7352" s="429"/>
      <c r="H7352" s="429"/>
      <c r="I7352" s="429"/>
    </row>
    <row r="7353" spans="2:9">
      <c r="B7353" s="429"/>
      <c r="C7353" s="429"/>
      <c r="D7353" s="429"/>
      <c r="E7353" s="429"/>
      <c r="F7353" s="429"/>
      <c r="G7353" s="429"/>
      <c r="H7353" s="429"/>
      <c r="I7353" s="429"/>
    </row>
    <row r="7354" spans="2:9">
      <c r="B7354" s="429"/>
      <c r="C7354" s="429"/>
      <c r="D7354" s="429"/>
      <c r="E7354" s="429"/>
      <c r="F7354" s="429"/>
      <c r="G7354" s="429"/>
      <c r="H7354" s="429"/>
      <c r="I7354" s="429"/>
    </row>
    <row r="7355" spans="2:9">
      <c r="B7355" s="429"/>
      <c r="C7355" s="429"/>
      <c r="D7355" s="429"/>
      <c r="E7355" s="429"/>
      <c r="F7355" s="429"/>
      <c r="G7355" s="429"/>
      <c r="H7355" s="429"/>
      <c r="I7355" s="429"/>
    </row>
    <row r="7356" spans="2:9">
      <c r="B7356" s="429"/>
      <c r="C7356" s="429"/>
      <c r="D7356" s="429"/>
      <c r="E7356" s="429"/>
      <c r="F7356" s="429"/>
      <c r="G7356" s="429"/>
      <c r="H7356" s="429"/>
      <c r="I7356" s="429"/>
    </row>
    <row r="7357" spans="2:9">
      <c r="B7357" s="429"/>
      <c r="C7357" s="429"/>
      <c r="D7357" s="429"/>
      <c r="E7357" s="429"/>
      <c r="F7357" s="429"/>
      <c r="G7357" s="429"/>
      <c r="H7357" s="429"/>
      <c r="I7357" s="429"/>
    </row>
    <row r="7358" spans="2:9">
      <c r="B7358" s="429"/>
      <c r="C7358" s="429"/>
      <c r="D7358" s="429"/>
      <c r="E7358" s="429"/>
      <c r="F7358" s="429"/>
      <c r="G7358" s="429"/>
      <c r="H7358" s="429"/>
      <c r="I7358" s="429"/>
    </row>
    <row r="7359" spans="2:9">
      <c r="B7359" s="429"/>
      <c r="C7359" s="429"/>
      <c r="D7359" s="429"/>
      <c r="E7359" s="429"/>
      <c r="F7359" s="429"/>
      <c r="G7359" s="429"/>
      <c r="H7359" s="429"/>
      <c r="I7359" s="429"/>
    </row>
    <row r="7360" spans="2:9">
      <c r="B7360" s="429"/>
      <c r="C7360" s="429"/>
      <c r="D7360" s="429"/>
      <c r="E7360" s="429"/>
      <c r="F7360" s="429"/>
      <c r="G7360" s="429"/>
      <c r="H7360" s="429"/>
      <c r="I7360" s="429"/>
    </row>
    <row r="7361" spans="2:9">
      <c r="B7361" s="429"/>
      <c r="C7361" s="429"/>
      <c r="D7361" s="429"/>
      <c r="E7361" s="429"/>
      <c r="F7361" s="429"/>
      <c r="G7361" s="429"/>
      <c r="H7361" s="429"/>
      <c r="I7361" s="429"/>
    </row>
    <row r="7362" spans="2:9">
      <c r="B7362" s="429"/>
      <c r="C7362" s="429"/>
      <c r="D7362" s="429"/>
      <c r="E7362" s="429"/>
      <c r="F7362" s="429"/>
      <c r="G7362" s="429"/>
      <c r="H7362" s="429"/>
      <c r="I7362" s="429"/>
    </row>
    <row r="7363" spans="2:9">
      <c r="B7363" s="429"/>
      <c r="C7363" s="429"/>
      <c r="D7363" s="429"/>
      <c r="E7363" s="429"/>
      <c r="F7363" s="429"/>
      <c r="G7363" s="429"/>
      <c r="H7363" s="429"/>
      <c r="I7363" s="429"/>
    </row>
    <row r="7364" spans="2:9">
      <c r="B7364" s="429"/>
      <c r="C7364" s="429"/>
      <c r="D7364" s="429"/>
      <c r="E7364" s="429"/>
      <c r="F7364" s="429"/>
      <c r="G7364" s="429"/>
      <c r="H7364" s="429"/>
      <c r="I7364" s="429"/>
    </row>
    <row r="7365" spans="2:9">
      <c r="B7365" s="429"/>
      <c r="C7365" s="429"/>
      <c r="D7365" s="429"/>
      <c r="E7365" s="429"/>
      <c r="F7365" s="429"/>
      <c r="G7365" s="429"/>
      <c r="H7365" s="429"/>
      <c r="I7365" s="429"/>
    </row>
    <row r="7366" spans="2:9">
      <c r="B7366" s="429"/>
      <c r="C7366" s="429"/>
      <c r="D7366" s="429"/>
      <c r="E7366" s="429"/>
      <c r="F7366" s="429"/>
      <c r="G7366" s="429"/>
      <c r="H7366" s="429"/>
      <c r="I7366" s="429"/>
    </row>
    <row r="7367" spans="2:9">
      <c r="B7367" s="429"/>
      <c r="C7367" s="429"/>
      <c r="D7367" s="429"/>
      <c r="E7367" s="429"/>
      <c r="F7367" s="429"/>
      <c r="G7367" s="429"/>
      <c r="H7367" s="429"/>
      <c r="I7367" s="429"/>
    </row>
    <row r="7368" spans="2:9">
      <c r="B7368" s="429"/>
      <c r="C7368" s="429"/>
      <c r="D7368" s="429"/>
      <c r="E7368" s="429"/>
      <c r="F7368" s="429"/>
      <c r="G7368" s="429"/>
      <c r="H7368" s="429"/>
      <c r="I7368" s="429"/>
    </row>
    <row r="7369" spans="2:9">
      <c r="B7369" s="429"/>
      <c r="C7369" s="429"/>
      <c r="D7369" s="429"/>
      <c r="E7369" s="429"/>
      <c r="F7369" s="429"/>
      <c r="G7369" s="429"/>
      <c r="H7369" s="429"/>
      <c r="I7369" s="429"/>
    </row>
    <row r="7370" spans="2:9">
      <c r="B7370" s="429"/>
      <c r="C7370" s="429"/>
      <c r="D7370" s="429"/>
      <c r="E7370" s="429"/>
      <c r="F7370" s="429"/>
      <c r="G7370" s="429"/>
      <c r="H7370" s="429"/>
      <c r="I7370" s="429"/>
    </row>
    <row r="7371" spans="2:9">
      <c r="B7371" s="429"/>
      <c r="C7371" s="429"/>
      <c r="D7371" s="429"/>
      <c r="E7371" s="429"/>
      <c r="F7371" s="429"/>
      <c r="G7371" s="429"/>
      <c r="H7371" s="429"/>
      <c r="I7371" s="429"/>
    </row>
    <row r="7372" spans="2:9">
      <c r="B7372" s="429"/>
      <c r="C7372" s="429"/>
      <c r="D7372" s="429"/>
      <c r="E7372" s="429"/>
      <c r="F7372" s="429"/>
      <c r="G7372" s="429"/>
      <c r="H7372" s="429"/>
      <c r="I7372" s="429"/>
    </row>
    <row r="7373" spans="2:9">
      <c r="B7373" s="429"/>
      <c r="C7373" s="429"/>
      <c r="D7373" s="429"/>
      <c r="E7373" s="429"/>
      <c r="F7373" s="429"/>
      <c r="G7373" s="429"/>
      <c r="H7373" s="429"/>
      <c r="I7373" s="429"/>
    </row>
    <row r="7374" spans="2:9">
      <c r="B7374" s="429"/>
      <c r="C7374" s="429"/>
      <c r="D7374" s="429"/>
      <c r="E7374" s="429"/>
      <c r="F7374" s="429"/>
      <c r="G7374" s="429"/>
      <c r="H7374" s="429"/>
      <c r="I7374" s="429"/>
    </row>
    <row r="7375" spans="2:9">
      <c r="B7375" s="429"/>
      <c r="C7375" s="429"/>
      <c r="D7375" s="429"/>
      <c r="E7375" s="429"/>
      <c r="F7375" s="429"/>
      <c r="G7375" s="429"/>
      <c r="H7375" s="429"/>
      <c r="I7375" s="429"/>
    </row>
    <row r="7376" spans="2:9">
      <c r="B7376" s="429"/>
      <c r="C7376" s="429"/>
      <c r="D7376" s="429"/>
      <c r="E7376" s="429"/>
      <c r="F7376" s="429"/>
      <c r="G7376" s="429"/>
      <c r="H7376" s="429"/>
      <c r="I7376" s="429"/>
    </row>
    <row r="7377" spans="2:9">
      <c r="B7377" s="429"/>
      <c r="C7377" s="429"/>
      <c r="D7377" s="429"/>
      <c r="E7377" s="429"/>
      <c r="F7377" s="429"/>
      <c r="G7377" s="429"/>
      <c r="H7377" s="429"/>
      <c r="I7377" s="429"/>
    </row>
    <row r="7378" spans="2:9">
      <c r="B7378" s="429"/>
      <c r="C7378" s="429"/>
      <c r="D7378" s="429"/>
      <c r="E7378" s="429"/>
      <c r="F7378" s="429"/>
      <c r="G7378" s="429"/>
      <c r="H7378" s="429"/>
      <c r="I7378" s="429"/>
    </row>
    <row r="7379" spans="2:9">
      <c r="B7379" s="429"/>
      <c r="C7379" s="429"/>
      <c r="D7379" s="429"/>
      <c r="E7379" s="429"/>
      <c r="F7379" s="429"/>
      <c r="G7379" s="429"/>
      <c r="H7379" s="429"/>
      <c r="I7379" s="429"/>
    </row>
    <row r="7380" spans="2:9">
      <c r="B7380" s="429"/>
      <c r="C7380" s="429"/>
      <c r="D7380" s="429"/>
      <c r="E7380" s="429"/>
      <c r="F7380" s="429"/>
      <c r="G7380" s="429"/>
      <c r="H7380" s="429"/>
      <c r="I7380" s="429"/>
    </row>
    <row r="7381" spans="2:9">
      <c r="B7381" s="429"/>
      <c r="C7381" s="429"/>
      <c r="D7381" s="429"/>
      <c r="E7381" s="429"/>
      <c r="F7381" s="429"/>
      <c r="G7381" s="429"/>
      <c r="H7381" s="429"/>
      <c r="I7381" s="429"/>
    </row>
    <row r="7382" spans="2:9">
      <c r="B7382" s="429"/>
      <c r="C7382" s="429"/>
      <c r="D7382" s="429"/>
      <c r="E7382" s="429"/>
      <c r="F7382" s="429"/>
      <c r="G7382" s="429"/>
      <c r="H7382" s="429"/>
      <c r="I7382" s="429"/>
    </row>
    <row r="7383" spans="2:9">
      <c r="B7383" s="429"/>
      <c r="C7383" s="429"/>
      <c r="D7383" s="429"/>
      <c r="E7383" s="429"/>
      <c r="F7383" s="429"/>
      <c r="G7383" s="429"/>
      <c r="H7383" s="429"/>
      <c r="I7383" s="429"/>
    </row>
    <row r="7384" spans="2:9">
      <c r="B7384" s="429"/>
      <c r="C7384" s="429"/>
      <c r="D7384" s="429"/>
      <c r="E7384" s="429"/>
      <c r="F7384" s="429"/>
      <c r="G7384" s="429"/>
      <c r="H7384" s="429"/>
      <c r="I7384" s="429"/>
    </row>
    <row r="7385" spans="2:9">
      <c r="B7385" s="429"/>
      <c r="C7385" s="429"/>
      <c r="D7385" s="429"/>
      <c r="E7385" s="429"/>
      <c r="F7385" s="429"/>
      <c r="G7385" s="429"/>
      <c r="H7385" s="429"/>
      <c r="I7385" s="429"/>
    </row>
    <row r="7386" spans="2:9">
      <c r="B7386" s="429"/>
      <c r="C7386" s="429"/>
      <c r="D7386" s="429"/>
      <c r="E7386" s="429"/>
      <c r="F7386" s="429"/>
      <c r="G7386" s="429"/>
      <c r="H7386" s="429"/>
      <c r="I7386" s="429"/>
    </row>
    <row r="7387" spans="2:9">
      <c r="B7387" s="429"/>
      <c r="C7387" s="429"/>
      <c r="D7387" s="429"/>
      <c r="E7387" s="429"/>
      <c r="F7387" s="429"/>
      <c r="G7387" s="429"/>
      <c r="H7387" s="429"/>
      <c r="I7387" s="429"/>
    </row>
    <row r="7388" spans="2:9">
      <c r="B7388" s="429"/>
      <c r="C7388" s="429"/>
      <c r="D7388" s="429"/>
      <c r="E7388" s="429"/>
      <c r="F7388" s="429"/>
      <c r="G7388" s="429"/>
      <c r="H7388" s="429"/>
      <c r="I7388" s="429"/>
    </row>
    <row r="7389" spans="2:9">
      <c r="B7389" s="429"/>
      <c r="C7389" s="429"/>
      <c r="D7389" s="429"/>
      <c r="E7389" s="429"/>
      <c r="F7389" s="429"/>
      <c r="G7389" s="429"/>
      <c r="H7389" s="429"/>
      <c r="I7389" s="429"/>
    </row>
    <row r="7390" spans="2:9">
      <c r="B7390" s="429"/>
      <c r="C7390" s="429"/>
      <c r="D7390" s="429"/>
      <c r="E7390" s="429"/>
      <c r="F7390" s="429"/>
      <c r="G7390" s="429"/>
      <c r="H7390" s="429"/>
      <c r="I7390" s="429"/>
    </row>
    <row r="7391" spans="2:9">
      <c r="B7391" s="429"/>
      <c r="C7391" s="429"/>
      <c r="D7391" s="429"/>
      <c r="E7391" s="429"/>
      <c r="F7391" s="429"/>
      <c r="G7391" s="429"/>
      <c r="H7391" s="429"/>
      <c r="I7391" s="429"/>
    </row>
    <row r="7392" spans="2:9">
      <c r="B7392" s="429"/>
      <c r="C7392" s="429"/>
      <c r="D7392" s="429"/>
      <c r="E7392" s="429"/>
      <c r="F7392" s="429"/>
      <c r="G7392" s="429"/>
      <c r="H7392" s="429"/>
      <c r="I7392" s="429"/>
    </row>
    <row r="7393" spans="2:9">
      <c r="B7393" s="429"/>
      <c r="C7393" s="429"/>
      <c r="D7393" s="429"/>
      <c r="E7393" s="429"/>
      <c r="F7393" s="429"/>
      <c r="G7393" s="429"/>
      <c r="H7393" s="429"/>
      <c r="I7393" s="429"/>
    </row>
    <row r="7394" spans="2:9">
      <c r="B7394" s="429"/>
      <c r="C7394" s="429"/>
      <c r="D7394" s="429"/>
      <c r="E7394" s="429"/>
      <c r="F7394" s="429"/>
      <c r="G7394" s="429"/>
      <c r="H7394" s="429"/>
      <c r="I7394" s="429"/>
    </row>
    <row r="7395" spans="2:9">
      <c r="B7395" s="429"/>
      <c r="C7395" s="429"/>
      <c r="D7395" s="429"/>
      <c r="E7395" s="429"/>
      <c r="F7395" s="429"/>
      <c r="G7395" s="429"/>
      <c r="H7395" s="429"/>
      <c r="I7395" s="429"/>
    </row>
    <row r="7396" spans="2:9">
      <c r="B7396" s="429"/>
      <c r="C7396" s="429"/>
      <c r="D7396" s="429"/>
      <c r="E7396" s="429"/>
      <c r="F7396" s="429"/>
      <c r="G7396" s="429"/>
      <c r="H7396" s="429"/>
      <c r="I7396" s="429"/>
    </row>
    <row r="7397" spans="2:9">
      <c r="B7397" s="429"/>
      <c r="C7397" s="429"/>
      <c r="D7397" s="429"/>
      <c r="E7397" s="429"/>
      <c r="F7397" s="429"/>
      <c r="G7397" s="429"/>
      <c r="H7397" s="429"/>
      <c r="I7397" s="429"/>
    </row>
    <row r="7398" spans="2:9">
      <c r="B7398" s="429"/>
      <c r="C7398" s="429"/>
      <c r="D7398" s="429"/>
      <c r="E7398" s="429"/>
      <c r="F7398" s="429"/>
      <c r="G7398" s="429"/>
      <c r="H7398" s="429"/>
      <c r="I7398" s="429"/>
    </row>
    <row r="7399" spans="2:9">
      <c r="B7399" s="429"/>
      <c r="C7399" s="429"/>
      <c r="D7399" s="429"/>
      <c r="E7399" s="429"/>
      <c r="F7399" s="429"/>
      <c r="G7399" s="429"/>
      <c r="H7399" s="429"/>
      <c r="I7399" s="429"/>
    </row>
    <row r="7400" spans="2:9">
      <c r="B7400" s="429"/>
      <c r="C7400" s="429"/>
      <c r="D7400" s="429"/>
      <c r="E7400" s="429"/>
      <c r="F7400" s="429"/>
      <c r="G7400" s="429"/>
      <c r="H7400" s="429"/>
      <c r="I7400" s="429"/>
    </row>
    <row r="7401" spans="2:9">
      <c r="B7401" s="429"/>
      <c r="C7401" s="429"/>
      <c r="D7401" s="429"/>
      <c r="E7401" s="429"/>
      <c r="F7401" s="429"/>
      <c r="G7401" s="429"/>
      <c r="H7401" s="429"/>
      <c r="I7401" s="429"/>
    </row>
    <row r="7402" spans="2:9">
      <c r="B7402" s="429"/>
      <c r="C7402" s="429"/>
      <c r="D7402" s="429"/>
      <c r="E7402" s="429"/>
      <c r="F7402" s="429"/>
      <c r="G7402" s="429"/>
      <c r="H7402" s="429"/>
      <c r="I7402" s="429"/>
    </row>
    <row r="7403" spans="2:9">
      <c r="B7403" s="429"/>
      <c r="C7403" s="429"/>
      <c r="D7403" s="429"/>
      <c r="E7403" s="429"/>
      <c r="F7403" s="429"/>
      <c r="G7403" s="429"/>
      <c r="H7403" s="429"/>
      <c r="I7403" s="429"/>
    </row>
    <row r="7404" spans="2:9">
      <c r="B7404" s="429"/>
      <c r="C7404" s="429"/>
      <c r="D7404" s="429"/>
      <c r="E7404" s="429"/>
      <c r="F7404" s="429"/>
      <c r="G7404" s="429"/>
      <c r="H7404" s="429"/>
      <c r="I7404" s="429"/>
    </row>
    <row r="7405" spans="2:9">
      <c r="B7405" s="429"/>
      <c r="C7405" s="429"/>
      <c r="D7405" s="429"/>
      <c r="E7405" s="429"/>
      <c r="F7405" s="429"/>
      <c r="G7405" s="429"/>
      <c r="H7405" s="429"/>
      <c r="I7405" s="429"/>
    </row>
    <row r="7406" spans="2:9">
      <c r="B7406" s="429"/>
      <c r="C7406" s="429"/>
      <c r="D7406" s="429"/>
      <c r="E7406" s="429"/>
      <c r="F7406" s="429"/>
      <c r="G7406" s="429"/>
      <c r="H7406" s="429"/>
      <c r="I7406" s="429"/>
    </row>
    <row r="7407" spans="2:9">
      <c r="B7407" s="429"/>
      <c r="C7407" s="429"/>
      <c r="D7407" s="429"/>
      <c r="E7407" s="429"/>
      <c r="F7407" s="429"/>
      <c r="G7407" s="429"/>
      <c r="H7407" s="429"/>
      <c r="I7407" s="429"/>
    </row>
    <row r="7408" spans="2:9">
      <c r="B7408" s="429"/>
      <c r="C7408" s="429"/>
      <c r="D7408" s="429"/>
      <c r="E7408" s="429"/>
      <c r="F7408" s="429"/>
      <c r="G7408" s="429"/>
      <c r="H7408" s="429"/>
      <c r="I7408" s="429"/>
    </row>
    <row r="7409" spans="2:9">
      <c r="B7409" s="429"/>
      <c r="C7409" s="429"/>
      <c r="D7409" s="429"/>
      <c r="E7409" s="429"/>
      <c r="F7409" s="429"/>
      <c r="G7409" s="429"/>
      <c r="H7409" s="429"/>
      <c r="I7409" s="429"/>
    </row>
    <row r="7410" spans="2:9">
      <c r="B7410" s="429"/>
      <c r="C7410" s="429"/>
      <c r="D7410" s="429"/>
      <c r="E7410" s="429"/>
      <c r="F7410" s="429"/>
      <c r="G7410" s="429"/>
      <c r="H7410" s="429"/>
      <c r="I7410" s="429"/>
    </row>
    <row r="7411" spans="2:9">
      <c r="B7411" s="429"/>
      <c r="C7411" s="429"/>
      <c r="D7411" s="429"/>
      <c r="E7411" s="429"/>
      <c r="F7411" s="429"/>
      <c r="G7411" s="429"/>
      <c r="H7411" s="429"/>
      <c r="I7411" s="429"/>
    </row>
    <row r="7412" spans="2:9">
      <c r="B7412" s="429"/>
      <c r="C7412" s="429"/>
      <c r="D7412" s="429"/>
      <c r="E7412" s="429"/>
      <c r="F7412" s="429"/>
      <c r="G7412" s="429"/>
      <c r="H7412" s="429"/>
      <c r="I7412" s="429"/>
    </row>
    <row r="7413" spans="2:9">
      <c r="B7413" s="429"/>
      <c r="C7413" s="429"/>
      <c r="D7413" s="429"/>
      <c r="E7413" s="429"/>
      <c r="F7413" s="429"/>
      <c r="G7413" s="429"/>
      <c r="H7413" s="429"/>
      <c r="I7413" s="429"/>
    </row>
    <row r="7414" spans="2:9">
      <c r="B7414" s="429"/>
      <c r="C7414" s="429"/>
      <c r="D7414" s="429"/>
      <c r="E7414" s="429"/>
      <c r="F7414" s="429"/>
      <c r="G7414" s="429"/>
      <c r="H7414" s="429"/>
      <c r="I7414" s="429"/>
    </row>
    <row r="7415" spans="2:9">
      <c r="B7415" s="429"/>
      <c r="C7415" s="429"/>
      <c r="D7415" s="429"/>
      <c r="E7415" s="429"/>
      <c r="F7415" s="429"/>
      <c r="G7415" s="429"/>
      <c r="H7415" s="429"/>
      <c r="I7415" s="429"/>
    </row>
    <row r="7416" spans="2:9">
      <c r="B7416" s="429"/>
      <c r="C7416" s="429"/>
      <c r="D7416" s="429"/>
      <c r="E7416" s="429"/>
      <c r="F7416" s="429"/>
      <c r="G7416" s="429"/>
      <c r="H7416" s="429"/>
      <c r="I7416" s="429"/>
    </row>
    <row r="7417" spans="2:9">
      <c r="B7417" s="429"/>
      <c r="C7417" s="429"/>
      <c r="D7417" s="429"/>
      <c r="E7417" s="429"/>
      <c r="F7417" s="429"/>
      <c r="G7417" s="429"/>
      <c r="H7417" s="429"/>
      <c r="I7417" s="429"/>
    </row>
    <row r="7418" spans="2:9">
      <c r="B7418" s="429"/>
      <c r="C7418" s="429"/>
      <c r="D7418" s="429"/>
      <c r="E7418" s="429"/>
      <c r="F7418" s="429"/>
      <c r="G7418" s="429"/>
      <c r="H7418" s="429"/>
      <c r="I7418" s="429"/>
    </row>
    <row r="7419" spans="2:9">
      <c r="B7419" s="429"/>
      <c r="C7419" s="429"/>
      <c r="D7419" s="429"/>
      <c r="E7419" s="429"/>
      <c r="F7419" s="429"/>
      <c r="G7419" s="429"/>
      <c r="H7419" s="429"/>
      <c r="I7419" s="429"/>
    </row>
    <row r="7420" spans="2:9">
      <c r="B7420" s="429"/>
      <c r="C7420" s="429"/>
      <c r="D7420" s="429"/>
      <c r="E7420" s="429"/>
      <c r="F7420" s="429"/>
      <c r="G7420" s="429"/>
      <c r="H7420" s="429"/>
      <c r="I7420" s="429"/>
    </row>
    <row r="7421" spans="2:9">
      <c r="B7421" s="429"/>
      <c r="C7421" s="429"/>
      <c r="D7421" s="429"/>
      <c r="E7421" s="429"/>
      <c r="F7421" s="429"/>
      <c r="G7421" s="429"/>
      <c r="H7421" s="429"/>
      <c r="I7421" s="429"/>
    </row>
    <row r="7422" spans="2:9">
      <c r="B7422" s="429"/>
      <c r="C7422" s="429"/>
      <c r="D7422" s="429"/>
      <c r="E7422" s="429"/>
      <c r="F7422" s="429"/>
      <c r="G7422" s="429"/>
      <c r="H7422" s="429"/>
      <c r="I7422" s="429"/>
    </row>
    <row r="7423" spans="2:9">
      <c r="B7423" s="429"/>
      <c r="C7423" s="429"/>
      <c r="D7423" s="429"/>
      <c r="E7423" s="429"/>
      <c r="F7423" s="429"/>
      <c r="G7423" s="429"/>
      <c r="H7423" s="429"/>
      <c r="I7423" s="429"/>
    </row>
    <row r="7424" spans="2:9">
      <c r="B7424" s="429"/>
      <c r="C7424" s="429"/>
      <c r="D7424" s="429"/>
      <c r="E7424" s="429"/>
      <c r="F7424" s="429"/>
      <c r="G7424" s="429"/>
      <c r="H7424" s="429"/>
      <c r="I7424" s="429"/>
    </row>
    <row r="7425" spans="2:9">
      <c r="B7425" s="429"/>
      <c r="C7425" s="429"/>
      <c r="D7425" s="429"/>
      <c r="E7425" s="429"/>
      <c r="F7425" s="429"/>
      <c r="G7425" s="429"/>
      <c r="H7425" s="429"/>
      <c r="I7425" s="429"/>
    </row>
    <row r="7426" spans="2:9">
      <c r="B7426" s="429"/>
      <c r="C7426" s="429"/>
      <c r="D7426" s="429"/>
      <c r="E7426" s="429"/>
      <c r="F7426" s="429"/>
      <c r="G7426" s="429"/>
      <c r="H7426" s="429"/>
      <c r="I7426" s="429"/>
    </row>
    <row r="7427" spans="2:9">
      <c r="B7427" s="429"/>
      <c r="C7427" s="429"/>
      <c r="D7427" s="429"/>
      <c r="E7427" s="429"/>
      <c r="F7427" s="429"/>
      <c r="G7427" s="429"/>
      <c r="H7427" s="429"/>
      <c r="I7427" s="429"/>
    </row>
    <row r="7428" spans="2:9">
      <c r="B7428" s="429"/>
      <c r="C7428" s="429"/>
      <c r="D7428" s="429"/>
      <c r="E7428" s="429"/>
      <c r="F7428" s="429"/>
      <c r="G7428" s="429"/>
      <c r="H7428" s="429"/>
      <c r="I7428" s="429"/>
    </row>
    <row r="7429" spans="2:9">
      <c r="B7429" s="429"/>
      <c r="C7429" s="429"/>
      <c r="D7429" s="429"/>
      <c r="E7429" s="429"/>
      <c r="F7429" s="429"/>
      <c r="G7429" s="429"/>
      <c r="H7429" s="429"/>
      <c r="I7429" s="429"/>
    </row>
    <row r="7430" spans="2:9">
      <c r="B7430" s="429"/>
      <c r="C7430" s="429"/>
      <c r="D7430" s="429"/>
      <c r="E7430" s="429"/>
      <c r="F7430" s="429"/>
      <c r="G7430" s="429"/>
      <c r="H7430" s="429"/>
      <c r="I7430" s="429"/>
    </row>
    <row r="7431" spans="2:9">
      <c r="B7431" s="429"/>
      <c r="C7431" s="429"/>
      <c r="D7431" s="429"/>
      <c r="E7431" s="429"/>
      <c r="F7431" s="429"/>
      <c r="G7431" s="429"/>
      <c r="H7431" s="429"/>
      <c r="I7431" s="429"/>
    </row>
    <row r="7432" spans="2:9">
      <c r="B7432" s="429"/>
      <c r="C7432" s="429"/>
      <c r="D7432" s="429"/>
      <c r="E7432" s="429"/>
      <c r="F7432" s="429"/>
      <c r="G7432" s="429"/>
      <c r="H7432" s="429"/>
      <c r="I7432" s="429"/>
    </row>
    <row r="7433" spans="2:9">
      <c r="B7433" s="429"/>
      <c r="C7433" s="429"/>
      <c r="D7433" s="429"/>
      <c r="E7433" s="429"/>
      <c r="F7433" s="429"/>
      <c r="G7433" s="429"/>
      <c r="H7433" s="429"/>
      <c r="I7433" s="429"/>
    </row>
    <row r="7434" spans="2:9">
      <c r="B7434" s="429"/>
      <c r="C7434" s="429"/>
      <c r="D7434" s="429"/>
      <c r="E7434" s="429"/>
      <c r="F7434" s="429"/>
      <c r="G7434" s="429"/>
      <c r="H7434" s="429"/>
      <c r="I7434" s="429"/>
    </row>
    <row r="7435" spans="2:9">
      <c r="B7435" s="429"/>
      <c r="C7435" s="429"/>
      <c r="D7435" s="429"/>
      <c r="E7435" s="429"/>
      <c r="F7435" s="429"/>
      <c r="G7435" s="429"/>
      <c r="H7435" s="429"/>
      <c r="I7435" s="429"/>
    </row>
    <row r="7436" spans="2:9">
      <c r="B7436" s="429"/>
      <c r="C7436" s="429"/>
      <c r="D7436" s="429"/>
      <c r="E7436" s="429"/>
      <c r="F7436" s="429"/>
      <c r="G7436" s="429"/>
      <c r="H7436" s="429"/>
      <c r="I7436" s="429"/>
    </row>
    <row r="7437" spans="2:9">
      <c r="B7437" s="429"/>
      <c r="C7437" s="429"/>
      <c r="D7437" s="429"/>
      <c r="E7437" s="429"/>
      <c r="F7437" s="429"/>
      <c r="G7437" s="429"/>
      <c r="H7437" s="429"/>
      <c r="I7437" s="429"/>
    </row>
    <row r="7438" spans="2:9">
      <c r="B7438" s="429"/>
      <c r="C7438" s="429"/>
      <c r="D7438" s="429"/>
      <c r="E7438" s="429"/>
      <c r="F7438" s="429"/>
      <c r="G7438" s="429"/>
      <c r="H7438" s="429"/>
      <c r="I7438" s="429"/>
    </row>
    <row r="7439" spans="2:9">
      <c r="B7439" s="429"/>
      <c r="C7439" s="429"/>
      <c r="D7439" s="429"/>
      <c r="E7439" s="429"/>
      <c r="F7439" s="429"/>
      <c r="G7439" s="429"/>
      <c r="H7439" s="429"/>
      <c r="I7439" s="429"/>
    </row>
    <row r="7440" spans="2:9">
      <c r="B7440" s="429"/>
      <c r="C7440" s="429"/>
      <c r="D7440" s="429"/>
      <c r="E7440" s="429"/>
      <c r="F7440" s="429"/>
      <c r="G7440" s="429"/>
      <c r="H7440" s="429"/>
      <c r="I7440" s="429"/>
    </row>
    <row r="7441" spans="2:9">
      <c r="B7441" s="429"/>
      <c r="C7441" s="429"/>
      <c r="D7441" s="429"/>
      <c r="E7441" s="429"/>
      <c r="F7441" s="429"/>
      <c r="G7441" s="429"/>
      <c r="H7441" s="429"/>
      <c r="I7441" s="429"/>
    </row>
    <row r="7442" spans="2:9">
      <c r="B7442" s="429"/>
      <c r="C7442" s="429"/>
      <c r="D7442" s="429"/>
      <c r="E7442" s="429"/>
      <c r="F7442" s="429"/>
      <c r="G7442" s="429"/>
      <c r="H7442" s="429"/>
      <c r="I7442" s="429"/>
    </row>
    <row r="7443" spans="2:9">
      <c r="B7443" s="429"/>
      <c r="C7443" s="429"/>
      <c r="D7443" s="429"/>
      <c r="E7443" s="429"/>
      <c r="F7443" s="429"/>
      <c r="G7443" s="429"/>
      <c r="H7443" s="429"/>
      <c r="I7443" s="429"/>
    </row>
    <row r="7444" spans="2:9">
      <c r="B7444" s="429"/>
      <c r="C7444" s="429"/>
      <c r="D7444" s="429"/>
      <c r="E7444" s="429"/>
      <c r="F7444" s="429"/>
      <c r="G7444" s="429"/>
      <c r="H7444" s="429"/>
      <c r="I7444" s="429"/>
    </row>
    <row r="7445" spans="2:9">
      <c r="B7445" s="429"/>
      <c r="C7445" s="429"/>
      <c r="D7445" s="429"/>
      <c r="E7445" s="429"/>
      <c r="F7445" s="429"/>
      <c r="G7445" s="429"/>
      <c r="H7445" s="429"/>
      <c r="I7445" s="429"/>
    </row>
    <row r="7446" spans="2:9">
      <c r="B7446" s="429"/>
      <c r="C7446" s="429"/>
      <c r="D7446" s="429"/>
      <c r="E7446" s="429"/>
      <c r="F7446" s="429"/>
      <c r="G7446" s="429"/>
      <c r="H7446" s="429"/>
      <c r="I7446" s="429"/>
    </row>
    <row r="7447" spans="2:9">
      <c r="B7447" s="429"/>
      <c r="C7447" s="429"/>
      <c r="D7447" s="429"/>
      <c r="E7447" s="429"/>
      <c r="F7447" s="429"/>
      <c r="G7447" s="429"/>
      <c r="H7447" s="429"/>
      <c r="I7447" s="429"/>
    </row>
    <row r="7448" spans="2:9">
      <c r="B7448" s="429"/>
      <c r="C7448" s="429"/>
      <c r="D7448" s="429"/>
      <c r="E7448" s="429"/>
      <c r="F7448" s="429"/>
      <c r="G7448" s="429"/>
      <c r="H7448" s="429"/>
      <c r="I7448" s="429"/>
    </row>
    <row r="7449" spans="2:9">
      <c r="B7449" s="429"/>
      <c r="C7449" s="429"/>
      <c r="D7449" s="429"/>
      <c r="E7449" s="429"/>
      <c r="F7449" s="429"/>
      <c r="G7449" s="429"/>
      <c r="H7449" s="429"/>
      <c r="I7449" s="429"/>
    </row>
    <row r="7450" spans="2:9">
      <c r="B7450" s="429"/>
      <c r="C7450" s="429"/>
      <c r="D7450" s="429"/>
      <c r="E7450" s="429"/>
      <c r="F7450" s="429"/>
      <c r="G7450" s="429"/>
      <c r="H7450" s="429"/>
      <c r="I7450" s="429"/>
    </row>
    <row r="7451" spans="2:9">
      <c r="B7451" s="429"/>
      <c r="C7451" s="429"/>
      <c r="D7451" s="429"/>
      <c r="E7451" s="429"/>
      <c r="F7451" s="429"/>
      <c r="G7451" s="429"/>
      <c r="H7451" s="429"/>
      <c r="I7451" s="429"/>
    </row>
    <row r="7452" spans="2:9">
      <c r="B7452" s="429"/>
      <c r="C7452" s="429"/>
      <c r="D7452" s="429"/>
      <c r="E7452" s="429"/>
      <c r="F7452" s="429"/>
      <c r="G7452" s="429"/>
      <c r="H7452" s="429"/>
      <c r="I7452" s="429"/>
    </row>
    <row r="7453" spans="2:9">
      <c r="B7453" s="429"/>
      <c r="C7453" s="429"/>
      <c r="D7453" s="429"/>
      <c r="E7453" s="429"/>
      <c r="F7453" s="429"/>
      <c r="G7453" s="429"/>
      <c r="H7453" s="429"/>
      <c r="I7453" s="429"/>
    </row>
    <row r="7454" spans="2:9">
      <c r="B7454" s="429"/>
      <c r="C7454" s="429"/>
      <c r="D7454" s="429"/>
      <c r="E7454" s="429"/>
      <c r="F7454" s="429"/>
      <c r="G7454" s="429"/>
      <c r="H7454" s="429"/>
      <c r="I7454" s="429"/>
    </row>
    <row r="7455" spans="2:9">
      <c r="B7455" s="429"/>
      <c r="C7455" s="429"/>
      <c r="D7455" s="429"/>
      <c r="E7455" s="429"/>
      <c r="F7455" s="429"/>
      <c r="G7455" s="429"/>
      <c r="H7455" s="429"/>
      <c r="I7455" s="429"/>
    </row>
    <row r="7456" spans="2:9">
      <c r="B7456" s="429"/>
      <c r="C7456" s="429"/>
      <c r="D7456" s="429"/>
      <c r="E7456" s="429"/>
      <c r="F7456" s="429"/>
      <c r="G7456" s="429"/>
      <c r="H7456" s="429"/>
      <c r="I7456" s="429"/>
    </row>
    <row r="7457" spans="2:9">
      <c r="B7457" s="429"/>
      <c r="C7457" s="429"/>
      <c r="D7457" s="429"/>
      <c r="E7457" s="429"/>
      <c r="F7457" s="429"/>
      <c r="G7457" s="429"/>
      <c r="H7457" s="429"/>
      <c r="I7457" s="429"/>
    </row>
    <row r="7458" spans="2:9">
      <c r="B7458" s="429"/>
      <c r="C7458" s="429"/>
      <c r="D7458" s="429"/>
      <c r="E7458" s="429"/>
      <c r="F7458" s="429"/>
      <c r="G7458" s="429"/>
      <c r="H7458" s="429"/>
      <c r="I7458" s="429"/>
    </row>
    <row r="7459" spans="2:9">
      <c r="B7459" s="429"/>
      <c r="C7459" s="429"/>
      <c r="D7459" s="429"/>
      <c r="E7459" s="429"/>
      <c r="F7459" s="429"/>
      <c r="G7459" s="429"/>
      <c r="H7459" s="429"/>
      <c r="I7459" s="429"/>
    </row>
    <row r="7460" spans="2:9">
      <c r="B7460" s="429"/>
      <c r="C7460" s="429"/>
      <c r="D7460" s="429"/>
      <c r="E7460" s="429"/>
      <c r="F7460" s="429"/>
      <c r="G7460" s="429"/>
      <c r="H7460" s="429"/>
      <c r="I7460" s="429"/>
    </row>
    <row r="7461" spans="2:9">
      <c r="B7461" s="429"/>
      <c r="C7461" s="429"/>
      <c r="D7461" s="429"/>
      <c r="E7461" s="429"/>
      <c r="F7461" s="429"/>
      <c r="G7461" s="429"/>
      <c r="H7461" s="429"/>
      <c r="I7461" s="429"/>
    </row>
    <row r="7462" spans="2:9">
      <c r="B7462" s="429"/>
      <c r="C7462" s="429"/>
      <c r="D7462" s="429"/>
      <c r="E7462" s="429"/>
      <c r="F7462" s="429"/>
      <c r="G7462" s="429"/>
      <c r="H7462" s="429"/>
      <c r="I7462" s="429"/>
    </row>
    <row r="7463" spans="2:9">
      <c r="B7463" s="429"/>
      <c r="C7463" s="429"/>
      <c r="D7463" s="429"/>
      <c r="E7463" s="429"/>
      <c r="F7463" s="429"/>
      <c r="G7463" s="429"/>
      <c r="H7463" s="429"/>
      <c r="I7463" s="429"/>
    </row>
    <row r="7464" spans="2:9">
      <c r="B7464" s="429"/>
      <c r="C7464" s="429"/>
      <c r="D7464" s="429"/>
      <c r="E7464" s="429"/>
      <c r="F7464" s="429"/>
      <c r="G7464" s="429"/>
      <c r="H7464" s="429"/>
      <c r="I7464" s="429"/>
    </row>
    <row r="7465" spans="2:9">
      <c r="B7465" s="429"/>
      <c r="C7465" s="429"/>
      <c r="D7465" s="429"/>
      <c r="E7465" s="429"/>
      <c r="F7465" s="429"/>
      <c r="G7465" s="429"/>
      <c r="H7465" s="429"/>
      <c r="I7465" s="429"/>
    </row>
    <row r="7466" spans="2:9">
      <c r="B7466" s="429"/>
      <c r="C7466" s="429"/>
      <c r="D7466" s="429"/>
      <c r="E7466" s="429"/>
      <c r="F7466" s="429"/>
      <c r="G7466" s="429"/>
      <c r="H7466" s="429"/>
      <c r="I7466" s="429"/>
    </row>
    <row r="7467" spans="2:9">
      <c r="B7467" s="429"/>
      <c r="C7467" s="429"/>
      <c r="D7467" s="429"/>
      <c r="E7467" s="429"/>
      <c r="F7467" s="429"/>
      <c r="G7467" s="429"/>
      <c r="H7467" s="429"/>
      <c r="I7467" s="429"/>
    </row>
    <row r="7468" spans="2:9">
      <c r="B7468" s="429"/>
      <c r="C7468" s="429"/>
      <c r="D7468" s="429"/>
      <c r="E7468" s="429"/>
      <c r="F7468" s="429"/>
      <c r="G7468" s="429"/>
      <c r="H7468" s="429"/>
      <c r="I7468" s="429"/>
    </row>
    <row r="7469" spans="2:9">
      <c r="B7469" s="429"/>
      <c r="C7469" s="429"/>
      <c r="D7469" s="429"/>
      <c r="E7469" s="429"/>
      <c r="F7469" s="429"/>
      <c r="G7469" s="429"/>
      <c r="H7469" s="429"/>
      <c r="I7469" s="429"/>
    </row>
    <row r="7470" spans="2:9">
      <c r="B7470" s="429"/>
      <c r="C7470" s="429"/>
      <c r="D7470" s="429"/>
      <c r="E7470" s="429"/>
      <c r="F7470" s="429"/>
      <c r="G7470" s="429"/>
      <c r="H7470" s="429"/>
      <c r="I7470" s="429"/>
    </row>
    <row r="7471" spans="2:9">
      <c r="B7471" s="429"/>
      <c r="C7471" s="429"/>
      <c r="D7471" s="429"/>
      <c r="E7471" s="429"/>
      <c r="F7471" s="429"/>
      <c r="G7471" s="429"/>
      <c r="H7471" s="429"/>
      <c r="I7471" s="429"/>
    </row>
    <row r="7472" spans="2:9">
      <c r="B7472" s="429"/>
      <c r="C7472" s="429"/>
      <c r="D7472" s="429"/>
      <c r="E7472" s="429"/>
      <c r="F7472" s="429"/>
      <c r="G7472" s="429"/>
      <c r="H7472" s="429"/>
      <c r="I7472" s="429"/>
    </row>
    <row r="7473" spans="2:9">
      <c r="B7473" s="429"/>
      <c r="C7473" s="429"/>
      <c r="D7473" s="429"/>
      <c r="E7473" s="429"/>
      <c r="F7473" s="429"/>
      <c r="G7473" s="429"/>
      <c r="H7473" s="429"/>
      <c r="I7473" s="429"/>
    </row>
    <row r="7474" spans="2:9">
      <c r="B7474" s="429"/>
      <c r="C7474" s="429"/>
      <c r="D7474" s="429"/>
      <c r="E7474" s="429"/>
      <c r="F7474" s="429"/>
      <c r="G7474" s="429"/>
      <c r="H7474" s="429"/>
      <c r="I7474" s="429"/>
    </row>
    <row r="7475" spans="2:9">
      <c r="B7475" s="429"/>
      <c r="C7475" s="429"/>
      <c r="D7475" s="429"/>
      <c r="E7475" s="429"/>
      <c r="F7475" s="429"/>
      <c r="G7475" s="429"/>
      <c r="H7475" s="429"/>
      <c r="I7475" s="429"/>
    </row>
    <row r="7476" spans="2:9">
      <c r="B7476" s="429"/>
      <c r="C7476" s="429"/>
      <c r="D7476" s="429"/>
      <c r="E7476" s="429"/>
      <c r="F7476" s="429"/>
      <c r="G7476" s="429"/>
      <c r="H7476" s="429"/>
      <c r="I7476" s="429"/>
    </row>
    <row r="7477" spans="2:9">
      <c r="B7477" s="429"/>
      <c r="C7477" s="429"/>
      <c r="D7477" s="429"/>
      <c r="E7477" s="429"/>
      <c r="F7477" s="429"/>
      <c r="G7477" s="429"/>
      <c r="H7477" s="429"/>
      <c r="I7477" s="429"/>
    </row>
    <row r="7478" spans="2:9">
      <c r="B7478" s="429"/>
      <c r="C7478" s="429"/>
      <c r="D7478" s="429"/>
      <c r="E7478" s="429"/>
      <c r="F7478" s="429"/>
      <c r="G7478" s="429"/>
      <c r="H7478" s="429"/>
      <c r="I7478" s="429"/>
    </row>
    <row r="7479" spans="2:9">
      <c r="B7479" s="429"/>
      <c r="C7479" s="429"/>
      <c r="D7479" s="429"/>
      <c r="E7479" s="429"/>
      <c r="F7479" s="429"/>
      <c r="G7479" s="429"/>
      <c r="H7479" s="429"/>
      <c r="I7479" s="429"/>
    </row>
    <row r="7480" spans="2:9">
      <c r="B7480" s="429"/>
      <c r="C7480" s="429"/>
      <c r="D7480" s="429"/>
      <c r="E7480" s="429"/>
      <c r="F7480" s="429"/>
      <c r="G7480" s="429"/>
      <c r="H7480" s="429"/>
      <c r="I7480" s="429"/>
    </row>
    <row r="7481" spans="2:9">
      <c r="B7481" s="429"/>
      <c r="C7481" s="429"/>
      <c r="D7481" s="429"/>
      <c r="E7481" s="429"/>
      <c r="F7481" s="429"/>
      <c r="G7481" s="429"/>
      <c r="H7481" s="429"/>
      <c r="I7481" s="429"/>
    </row>
    <row r="7482" spans="2:9">
      <c r="B7482" s="429"/>
      <c r="C7482" s="429"/>
      <c r="D7482" s="429"/>
      <c r="E7482" s="429"/>
      <c r="F7482" s="429"/>
      <c r="G7482" s="429"/>
      <c r="H7482" s="429"/>
      <c r="I7482" s="429"/>
    </row>
    <row r="7483" spans="2:9">
      <c r="B7483" s="429"/>
      <c r="C7483" s="429"/>
      <c r="D7483" s="429"/>
      <c r="E7483" s="429"/>
      <c r="F7483" s="429"/>
      <c r="G7483" s="429"/>
      <c r="H7483" s="429"/>
      <c r="I7483" s="429"/>
    </row>
    <row r="7484" spans="2:9">
      <c r="B7484" s="429"/>
      <c r="C7484" s="429"/>
      <c r="D7484" s="429"/>
      <c r="E7484" s="429"/>
      <c r="F7484" s="429"/>
      <c r="G7484" s="429"/>
      <c r="H7484" s="429"/>
      <c r="I7484" s="429"/>
    </row>
    <row r="7485" spans="2:9">
      <c r="B7485" s="429"/>
      <c r="C7485" s="429"/>
      <c r="D7485" s="429"/>
      <c r="E7485" s="429"/>
      <c r="F7485" s="429"/>
      <c r="G7485" s="429"/>
      <c r="H7485" s="429"/>
      <c r="I7485" s="429"/>
    </row>
    <row r="7486" spans="2:9">
      <c r="B7486" s="429"/>
      <c r="C7486" s="429"/>
      <c r="D7486" s="429"/>
      <c r="E7486" s="429"/>
      <c r="F7486" s="429"/>
      <c r="G7486" s="429"/>
      <c r="H7486" s="429"/>
      <c r="I7486" s="429"/>
    </row>
    <row r="7487" spans="2:9">
      <c r="B7487" s="429"/>
      <c r="C7487" s="429"/>
      <c r="D7487" s="429"/>
      <c r="E7487" s="429"/>
      <c r="F7487" s="429"/>
      <c r="G7487" s="429"/>
      <c r="H7487" s="429"/>
      <c r="I7487" s="429"/>
    </row>
    <row r="7488" spans="2:9">
      <c r="B7488" s="429"/>
      <c r="C7488" s="429"/>
      <c r="D7488" s="429"/>
      <c r="E7488" s="429"/>
      <c r="F7488" s="429"/>
      <c r="G7488" s="429"/>
      <c r="H7488" s="429"/>
      <c r="I7488" s="429"/>
    </row>
    <row r="7489" spans="2:9">
      <c r="B7489" s="429"/>
      <c r="C7489" s="429"/>
      <c r="D7489" s="429"/>
      <c r="E7489" s="429"/>
      <c r="F7489" s="429"/>
      <c r="G7489" s="429"/>
      <c r="H7489" s="429"/>
      <c r="I7489" s="429"/>
    </row>
    <row r="7490" spans="2:9">
      <c r="B7490" s="429"/>
      <c r="C7490" s="429"/>
      <c r="D7490" s="429"/>
      <c r="E7490" s="429"/>
      <c r="F7490" s="429"/>
      <c r="G7490" s="429"/>
      <c r="H7490" s="429"/>
      <c r="I7490" s="429"/>
    </row>
    <row r="7491" spans="2:9">
      <c r="B7491" s="429"/>
      <c r="C7491" s="429"/>
      <c r="D7491" s="429"/>
      <c r="E7491" s="429"/>
      <c r="F7491" s="429"/>
      <c r="G7491" s="429"/>
      <c r="H7491" s="429"/>
      <c r="I7491" s="429"/>
    </row>
    <row r="7492" spans="2:9">
      <c r="B7492" s="429"/>
      <c r="C7492" s="429"/>
      <c r="D7492" s="429"/>
      <c r="E7492" s="429"/>
      <c r="F7492" s="429"/>
      <c r="G7492" s="429"/>
      <c r="H7492" s="429"/>
      <c r="I7492" s="429"/>
    </row>
    <row r="7493" spans="2:9">
      <c r="B7493" s="429"/>
      <c r="C7493" s="429"/>
      <c r="D7493" s="429"/>
      <c r="E7493" s="429"/>
      <c r="F7493" s="429"/>
      <c r="G7493" s="429"/>
      <c r="H7493" s="429"/>
      <c r="I7493" s="429"/>
    </row>
    <row r="7494" spans="2:9">
      <c r="B7494" s="429"/>
      <c r="C7494" s="429"/>
      <c r="D7494" s="429"/>
      <c r="E7494" s="429"/>
      <c r="F7494" s="429"/>
      <c r="G7494" s="429"/>
      <c r="H7494" s="429"/>
      <c r="I7494" s="429"/>
    </row>
    <row r="7495" spans="2:9">
      <c r="B7495" s="429"/>
      <c r="C7495" s="429"/>
      <c r="D7495" s="429"/>
      <c r="E7495" s="429"/>
      <c r="F7495" s="429"/>
      <c r="G7495" s="429"/>
      <c r="H7495" s="429"/>
      <c r="I7495" s="429"/>
    </row>
    <row r="7496" spans="2:9">
      <c r="B7496" s="429"/>
      <c r="C7496" s="429"/>
      <c r="D7496" s="429"/>
      <c r="E7496" s="429"/>
      <c r="F7496" s="429"/>
      <c r="G7496" s="429"/>
      <c r="H7496" s="429"/>
      <c r="I7496" s="429"/>
    </row>
    <row r="7497" spans="2:9">
      <c r="B7497" s="429"/>
      <c r="C7497" s="429"/>
      <c r="D7497" s="429"/>
      <c r="E7497" s="429"/>
      <c r="F7497" s="429"/>
      <c r="G7497" s="429"/>
      <c r="H7497" s="429"/>
      <c r="I7497" s="429"/>
    </row>
    <row r="7498" spans="2:9">
      <c r="B7498" s="429"/>
      <c r="C7498" s="429"/>
      <c r="D7498" s="429"/>
      <c r="E7498" s="429"/>
      <c r="F7498" s="429"/>
      <c r="G7498" s="429"/>
      <c r="H7498" s="429"/>
      <c r="I7498" s="429"/>
    </row>
    <row r="7499" spans="2:9">
      <c r="B7499" s="429"/>
      <c r="C7499" s="429"/>
      <c r="D7499" s="429"/>
      <c r="E7499" s="429"/>
      <c r="F7499" s="429"/>
      <c r="G7499" s="429"/>
      <c r="H7499" s="429"/>
      <c r="I7499" s="429"/>
    </row>
    <row r="7500" spans="2:9">
      <c r="B7500" s="429"/>
      <c r="C7500" s="429"/>
      <c r="D7500" s="429"/>
      <c r="E7500" s="429"/>
      <c r="F7500" s="429"/>
      <c r="G7500" s="429"/>
      <c r="H7500" s="429"/>
      <c r="I7500" s="429"/>
    </row>
    <row r="7501" spans="2:9">
      <c r="B7501" s="429"/>
      <c r="C7501" s="429"/>
      <c r="D7501" s="429"/>
      <c r="E7501" s="429"/>
      <c r="F7501" s="429"/>
      <c r="G7501" s="429"/>
      <c r="H7501" s="429"/>
      <c r="I7501" s="429"/>
    </row>
    <row r="7502" spans="2:9">
      <c r="B7502" s="429"/>
      <c r="C7502" s="429"/>
      <c r="D7502" s="429"/>
      <c r="E7502" s="429"/>
      <c r="F7502" s="429"/>
      <c r="G7502" s="429"/>
      <c r="H7502" s="429"/>
      <c r="I7502" s="429"/>
    </row>
    <row r="7503" spans="2:9">
      <c r="B7503" s="429"/>
      <c r="C7503" s="429"/>
      <c r="D7503" s="429"/>
      <c r="E7503" s="429"/>
      <c r="F7503" s="429"/>
      <c r="G7503" s="429"/>
      <c r="H7503" s="429"/>
      <c r="I7503" s="429"/>
    </row>
    <row r="7504" spans="2:9">
      <c r="B7504" s="429"/>
      <c r="C7504" s="429"/>
      <c r="D7504" s="429"/>
      <c r="E7504" s="429"/>
      <c r="F7504" s="429"/>
      <c r="G7504" s="429"/>
      <c r="H7504" s="429"/>
      <c r="I7504" s="429"/>
    </row>
    <row r="7505" spans="2:9">
      <c r="B7505" s="429"/>
      <c r="C7505" s="429"/>
      <c r="D7505" s="429"/>
      <c r="E7505" s="429"/>
      <c r="F7505" s="429"/>
      <c r="G7505" s="429"/>
      <c r="H7505" s="429"/>
      <c r="I7505" s="429"/>
    </row>
    <row r="7506" spans="2:9">
      <c r="B7506" s="429"/>
      <c r="C7506" s="429"/>
      <c r="D7506" s="429"/>
      <c r="E7506" s="429"/>
      <c r="F7506" s="429"/>
      <c r="G7506" s="429"/>
      <c r="H7506" s="429"/>
      <c r="I7506" s="429"/>
    </row>
    <row r="7507" spans="2:9">
      <c r="B7507" s="429"/>
      <c r="C7507" s="429"/>
      <c r="D7507" s="429"/>
      <c r="E7507" s="429"/>
      <c r="F7507" s="429"/>
      <c r="G7507" s="429"/>
      <c r="H7507" s="429"/>
      <c r="I7507" s="429"/>
    </row>
    <row r="7508" spans="2:9">
      <c r="B7508" s="429"/>
      <c r="C7508" s="429"/>
      <c r="D7508" s="429"/>
      <c r="E7508" s="429"/>
      <c r="F7508" s="429"/>
      <c r="G7508" s="429"/>
      <c r="H7508" s="429"/>
      <c r="I7508" s="429"/>
    </row>
    <row r="7509" spans="2:9">
      <c r="B7509" s="429"/>
      <c r="C7509" s="429"/>
      <c r="D7509" s="429"/>
      <c r="E7509" s="429"/>
      <c r="F7509" s="429"/>
      <c r="G7509" s="429"/>
      <c r="H7509" s="429"/>
      <c r="I7509" s="429"/>
    </row>
    <row r="7510" spans="2:9">
      <c r="B7510" s="429"/>
      <c r="C7510" s="429"/>
      <c r="D7510" s="429"/>
      <c r="E7510" s="429"/>
      <c r="F7510" s="429"/>
      <c r="G7510" s="429"/>
      <c r="H7510" s="429"/>
      <c r="I7510" s="429"/>
    </row>
    <row r="7511" spans="2:9">
      <c r="B7511" s="429"/>
      <c r="C7511" s="429"/>
      <c r="D7511" s="429"/>
      <c r="E7511" s="429"/>
      <c r="F7511" s="429"/>
      <c r="G7511" s="429"/>
      <c r="H7511" s="429"/>
      <c r="I7511" s="429"/>
    </row>
    <row r="7512" spans="2:9">
      <c r="B7512" s="429"/>
      <c r="C7512" s="429"/>
      <c r="D7512" s="429"/>
      <c r="E7512" s="429"/>
      <c r="F7512" s="429"/>
      <c r="G7512" s="429"/>
      <c r="H7512" s="429"/>
      <c r="I7512" s="429"/>
    </row>
    <row r="7513" spans="2:9">
      <c r="B7513" s="429"/>
      <c r="C7513" s="429"/>
      <c r="D7513" s="429"/>
      <c r="E7513" s="429"/>
      <c r="F7513" s="429"/>
      <c r="G7513" s="429"/>
      <c r="H7513" s="429"/>
      <c r="I7513" s="429"/>
    </row>
    <row r="7514" spans="2:9">
      <c r="B7514" s="429"/>
      <c r="C7514" s="429"/>
      <c r="D7514" s="429"/>
      <c r="E7514" s="429"/>
      <c r="F7514" s="429"/>
      <c r="G7514" s="429"/>
      <c r="H7514" s="429"/>
      <c r="I7514" s="429"/>
    </row>
    <row r="7515" spans="2:9">
      <c r="B7515" s="429"/>
      <c r="C7515" s="429"/>
      <c r="D7515" s="429"/>
      <c r="E7515" s="429"/>
      <c r="F7515" s="429"/>
      <c r="G7515" s="429"/>
      <c r="H7515" s="429"/>
      <c r="I7515" s="429"/>
    </row>
    <row r="7516" spans="2:9">
      <c r="B7516" s="429"/>
      <c r="C7516" s="429"/>
      <c r="D7516" s="429"/>
      <c r="E7516" s="429"/>
      <c r="F7516" s="429"/>
      <c r="G7516" s="429"/>
      <c r="H7516" s="429"/>
      <c r="I7516" s="429"/>
    </row>
    <row r="7517" spans="2:9">
      <c r="B7517" s="429"/>
      <c r="C7517" s="429"/>
      <c r="D7517" s="429"/>
      <c r="E7517" s="429"/>
      <c r="F7517" s="429"/>
      <c r="G7517" s="429"/>
      <c r="H7517" s="429"/>
      <c r="I7517" s="429"/>
    </row>
    <row r="7518" spans="2:9">
      <c r="B7518" s="429"/>
      <c r="C7518" s="429"/>
      <c r="D7518" s="429"/>
      <c r="E7518" s="429"/>
      <c r="F7518" s="429"/>
      <c r="G7518" s="429"/>
      <c r="H7518" s="429"/>
      <c r="I7518" s="429"/>
    </row>
    <row r="7519" spans="2:9">
      <c r="B7519" s="429"/>
      <c r="C7519" s="429"/>
      <c r="D7519" s="429"/>
      <c r="E7519" s="429"/>
      <c r="F7519" s="429"/>
      <c r="G7519" s="429"/>
      <c r="H7519" s="429"/>
      <c r="I7519" s="429"/>
    </row>
    <row r="7520" spans="2:9">
      <c r="B7520" s="429"/>
      <c r="C7520" s="429"/>
      <c r="D7520" s="429"/>
      <c r="E7520" s="429"/>
      <c r="F7520" s="429"/>
      <c r="G7520" s="429"/>
      <c r="H7520" s="429"/>
      <c r="I7520" s="429"/>
    </row>
    <row r="7521" spans="2:9">
      <c r="B7521" s="429"/>
      <c r="C7521" s="429"/>
      <c r="D7521" s="429"/>
      <c r="E7521" s="429"/>
      <c r="F7521" s="429"/>
      <c r="G7521" s="429"/>
      <c r="H7521" s="429"/>
      <c r="I7521" s="429"/>
    </row>
    <row r="7522" spans="2:9">
      <c r="B7522" s="429"/>
      <c r="C7522" s="429"/>
      <c r="D7522" s="429"/>
      <c r="E7522" s="429"/>
      <c r="F7522" s="429"/>
      <c r="G7522" s="429"/>
      <c r="H7522" s="429"/>
      <c r="I7522" s="429"/>
    </row>
    <row r="7523" spans="2:9">
      <c r="B7523" s="429"/>
      <c r="C7523" s="429"/>
      <c r="D7523" s="429"/>
      <c r="E7523" s="429"/>
      <c r="F7523" s="429"/>
      <c r="G7523" s="429"/>
      <c r="H7523" s="429"/>
      <c r="I7523" s="429"/>
    </row>
    <row r="7524" spans="2:9">
      <c r="B7524" s="429"/>
      <c r="C7524" s="429"/>
      <c r="D7524" s="429"/>
      <c r="E7524" s="429"/>
      <c r="F7524" s="429"/>
      <c r="G7524" s="429"/>
      <c r="H7524" s="429"/>
      <c r="I7524" s="429"/>
    </row>
    <row r="7525" spans="2:9">
      <c r="B7525" s="429"/>
      <c r="C7525" s="429"/>
      <c r="D7525" s="429"/>
      <c r="E7525" s="429"/>
      <c r="F7525" s="429"/>
      <c r="G7525" s="429"/>
      <c r="H7525" s="429"/>
      <c r="I7525" s="429"/>
    </row>
    <row r="7526" spans="2:9">
      <c r="B7526" s="429"/>
      <c r="C7526" s="429"/>
      <c r="D7526" s="429"/>
      <c r="E7526" s="429"/>
      <c r="F7526" s="429"/>
      <c r="G7526" s="429"/>
      <c r="H7526" s="429"/>
      <c r="I7526" s="429"/>
    </row>
    <row r="7527" spans="2:9">
      <c r="B7527" s="429"/>
      <c r="C7527" s="429"/>
      <c r="D7527" s="429"/>
      <c r="E7527" s="429"/>
      <c r="F7527" s="429"/>
      <c r="G7527" s="429"/>
      <c r="H7527" s="429"/>
      <c r="I7527" s="429"/>
    </row>
    <row r="7528" spans="2:9">
      <c r="B7528" s="429"/>
      <c r="C7528" s="429"/>
      <c r="D7528" s="429"/>
      <c r="E7528" s="429"/>
      <c r="F7528" s="429"/>
      <c r="G7528" s="429"/>
      <c r="H7528" s="429"/>
      <c r="I7528" s="429"/>
    </row>
    <row r="7529" spans="2:9">
      <c r="B7529" s="429"/>
      <c r="C7529" s="429"/>
      <c r="D7529" s="429"/>
      <c r="E7529" s="429"/>
      <c r="F7529" s="429"/>
      <c r="G7529" s="429"/>
      <c r="H7529" s="429"/>
      <c r="I7529" s="429"/>
    </row>
    <row r="7530" spans="2:9">
      <c r="B7530" s="429"/>
      <c r="C7530" s="429"/>
      <c r="D7530" s="429"/>
      <c r="E7530" s="429"/>
      <c r="F7530" s="429"/>
      <c r="G7530" s="429"/>
      <c r="H7530" s="429"/>
      <c r="I7530" s="429"/>
    </row>
    <row r="7531" spans="2:9">
      <c r="B7531" s="429"/>
      <c r="C7531" s="429"/>
      <c r="D7531" s="429"/>
      <c r="E7531" s="429"/>
      <c r="F7531" s="429"/>
      <c r="G7531" s="429"/>
      <c r="H7531" s="429"/>
      <c r="I7531" s="429"/>
    </row>
    <row r="7532" spans="2:9">
      <c r="B7532" s="429"/>
      <c r="C7532" s="429"/>
      <c r="D7532" s="429"/>
      <c r="E7532" s="429"/>
      <c r="F7532" s="429"/>
      <c r="G7532" s="429"/>
      <c r="H7532" s="429"/>
      <c r="I7532" s="429"/>
    </row>
    <row r="7533" spans="2:9">
      <c r="B7533" s="429"/>
      <c r="C7533" s="429"/>
      <c r="D7533" s="429"/>
      <c r="E7533" s="429"/>
      <c r="F7533" s="429"/>
      <c r="G7533" s="429"/>
      <c r="H7533" s="429"/>
      <c r="I7533" s="429"/>
    </row>
    <row r="7534" spans="2:9">
      <c r="B7534" s="429"/>
      <c r="C7534" s="429"/>
      <c r="D7534" s="429"/>
      <c r="E7534" s="429"/>
      <c r="F7534" s="429"/>
      <c r="G7534" s="429"/>
      <c r="H7534" s="429"/>
      <c r="I7534" s="429"/>
    </row>
    <row r="7535" spans="2:9">
      <c r="B7535" s="429"/>
      <c r="C7535" s="429"/>
      <c r="D7535" s="429"/>
      <c r="E7535" s="429"/>
      <c r="F7535" s="429"/>
      <c r="G7535" s="429"/>
      <c r="H7535" s="429"/>
      <c r="I7535" s="429"/>
    </row>
    <row r="7536" spans="2:9">
      <c r="B7536" s="429"/>
      <c r="C7536" s="429"/>
      <c r="D7536" s="429"/>
      <c r="E7536" s="429"/>
      <c r="F7536" s="429"/>
      <c r="G7536" s="429"/>
      <c r="H7536" s="429"/>
      <c r="I7536" s="429"/>
    </row>
    <row r="7537" spans="2:9">
      <c r="B7537" s="429"/>
      <c r="C7537" s="429"/>
      <c r="D7537" s="429"/>
      <c r="E7537" s="429"/>
      <c r="F7537" s="429"/>
      <c r="G7537" s="429"/>
      <c r="H7537" s="429"/>
      <c r="I7537" s="429"/>
    </row>
    <row r="7538" spans="2:9">
      <c r="B7538" s="429"/>
      <c r="C7538" s="429"/>
      <c r="D7538" s="429"/>
      <c r="E7538" s="429"/>
      <c r="F7538" s="429"/>
      <c r="G7538" s="429"/>
      <c r="H7538" s="429"/>
      <c r="I7538" s="429"/>
    </row>
    <row r="7539" spans="2:9">
      <c r="B7539" s="429"/>
      <c r="C7539" s="429"/>
      <c r="D7539" s="429"/>
      <c r="E7539" s="429"/>
      <c r="F7539" s="429"/>
      <c r="G7539" s="429"/>
      <c r="H7539" s="429"/>
      <c r="I7539" s="429"/>
    </row>
    <row r="7540" spans="2:9">
      <c r="B7540" s="429"/>
      <c r="C7540" s="429"/>
      <c r="D7540" s="429"/>
      <c r="E7540" s="429"/>
      <c r="F7540" s="429"/>
      <c r="G7540" s="429"/>
      <c r="H7540" s="429"/>
      <c r="I7540" s="429"/>
    </row>
    <row r="7541" spans="2:9">
      <c r="B7541" s="429"/>
      <c r="C7541" s="429"/>
      <c r="D7541" s="429"/>
      <c r="E7541" s="429"/>
      <c r="F7541" s="429"/>
      <c r="G7541" s="429"/>
      <c r="H7541" s="429"/>
      <c r="I7541" s="429"/>
    </row>
    <row r="7542" spans="2:9">
      <c r="B7542" s="429"/>
      <c r="C7542" s="429"/>
      <c r="D7542" s="429"/>
      <c r="E7542" s="429"/>
      <c r="F7542" s="429"/>
      <c r="G7542" s="429"/>
      <c r="H7542" s="429"/>
      <c r="I7542" s="429"/>
    </row>
    <row r="7543" spans="2:9">
      <c r="B7543" s="429"/>
      <c r="C7543" s="429"/>
      <c r="D7543" s="429"/>
      <c r="E7543" s="429"/>
      <c r="F7543" s="429"/>
      <c r="G7543" s="429"/>
      <c r="H7543" s="429"/>
      <c r="I7543" s="429"/>
    </row>
    <row r="7544" spans="2:9">
      <c r="B7544" s="429"/>
      <c r="C7544" s="429"/>
      <c r="D7544" s="429"/>
      <c r="E7544" s="429"/>
      <c r="F7544" s="429"/>
      <c r="G7544" s="429"/>
      <c r="H7544" s="429"/>
      <c r="I7544" s="429"/>
    </row>
    <row r="7545" spans="2:9">
      <c r="B7545" s="429"/>
      <c r="C7545" s="429"/>
      <c r="D7545" s="429"/>
      <c r="E7545" s="429"/>
      <c r="F7545" s="429"/>
      <c r="G7545" s="429"/>
      <c r="H7545" s="429"/>
      <c r="I7545" s="429"/>
    </row>
    <row r="7546" spans="2:9">
      <c r="B7546" s="429"/>
      <c r="C7546" s="429"/>
      <c r="D7546" s="429"/>
      <c r="E7546" s="429"/>
      <c r="F7546" s="429"/>
      <c r="G7546" s="429"/>
      <c r="H7546" s="429"/>
      <c r="I7546" s="429"/>
    </row>
    <row r="7547" spans="2:9">
      <c r="B7547" s="429"/>
      <c r="C7547" s="429"/>
      <c r="D7547" s="429"/>
      <c r="E7547" s="429"/>
      <c r="F7547" s="429"/>
      <c r="G7547" s="429"/>
      <c r="H7547" s="429"/>
      <c r="I7547" s="429"/>
    </row>
    <row r="7548" spans="2:9">
      <c r="B7548" s="429"/>
      <c r="C7548" s="429"/>
      <c r="D7548" s="429"/>
      <c r="E7548" s="429"/>
      <c r="F7548" s="429"/>
      <c r="G7548" s="429"/>
      <c r="H7548" s="429"/>
      <c r="I7548" s="429"/>
    </row>
    <row r="7549" spans="2:9">
      <c r="B7549" s="429"/>
      <c r="C7549" s="429"/>
      <c r="D7549" s="429"/>
      <c r="E7549" s="429"/>
      <c r="F7549" s="429"/>
      <c r="G7549" s="429"/>
      <c r="H7549" s="429"/>
      <c r="I7549" s="429"/>
    </row>
    <row r="7550" spans="2:9">
      <c r="B7550" s="429"/>
      <c r="C7550" s="429"/>
      <c r="D7550" s="429"/>
      <c r="E7550" s="429"/>
      <c r="F7550" s="429"/>
      <c r="G7550" s="429"/>
      <c r="H7550" s="429"/>
      <c r="I7550" s="429"/>
    </row>
    <row r="7551" spans="2:9">
      <c r="B7551" s="429"/>
      <c r="C7551" s="429"/>
      <c r="D7551" s="429"/>
      <c r="E7551" s="429"/>
      <c r="F7551" s="429"/>
      <c r="G7551" s="429"/>
      <c r="H7551" s="429"/>
      <c r="I7551" s="429"/>
    </row>
    <row r="7552" spans="2:9">
      <c r="B7552" s="429"/>
      <c r="C7552" s="429"/>
      <c r="D7552" s="429"/>
      <c r="E7552" s="429"/>
      <c r="F7552" s="429"/>
      <c r="G7552" s="429"/>
      <c r="H7552" s="429"/>
      <c r="I7552" s="429"/>
    </row>
    <row r="7553" spans="2:9">
      <c r="B7553" s="429"/>
      <c r="C7553" s="429"/>
      <c r="D7553" s="429"/>
      <c r="E7553" s="429"/>
      <c r="F7553" s="429"/>
      <c r="G7553" s="429"/>
      <c r="H7553" s="429"/>
      <c r="I7553" s="429"/>
    </row>
    <row r="7554" spans="2:9">
      <c r="B7554" s="429"/>
      <c r="C7554" s="429"/>
      <c r="D7554" s="429"/>
      <c r="E7554" s="429"/>
      <c r="F7554" s="429"/>
      <c r="G7554" s="429"/>
      <c r="H7554" s="429"/>
      <c r="I7554" s="429"/>
    </row>
    <row r="7555" spans="2:9">
      <c r="B7555" s="429"/>
      <c r="C7555" s="429"/>
      <c r="D7555" s="429"/>
      <c r="E7555" s="429"/>
      <c r="F7555" s="429"/>
      <c r="G7555" s="429"/>
      <c r="H7555" s="429"/>
      <c r="I7555" s="429"/>
    </row>
    <row r="7556" spans="2:9">
      <c r="B7556" s="429"/>
      <c r="C7556" s="429"/>
      <c r="D7556" s="429"/>
      <c r="E7556" s="429"/>
      <c r="F7556" s="429"/>
      <c r="G7556" s="429"/>
      <c r="H7556" s="429"/>
      <c r="I7556" s="429"/>
    </row>
    <row r="7557" spans="2:9">
      <c r="B7557" s="429"/>
      <c r="C7557" s="429"/>
      <c r="D7557" s="429"/>
      <c r="E7557" s="429"/>
      <c r="F7557" s="429"/>
      <c r="G7557" s="429"/>
      <c r="H7557" s="429"/>
      <c r="I7557" s="429"/>
    </row>
    <row r="7558" spans="2:9">
      <c r="B7558" s="429"/>
      <c r="C7558" s="429"/>
      <c r="D7558" s="429"/>
      <c r="E7558" s="429"/>
      <c r="F7558" s="429"/>
      <c r="G7558" s="429"/>
      <c r="H7558" s="429"/>
      <c r="I7558" s="429"/>
    </row>
    <row r="7559" spans="2:9">
      <c r="B7559" s="429"/>
      <c r="C7559" s="429"/>
      <c r="D7559" s="429"/>
      <c r="E7559" s="429"/>
      <c r="F7559" s="429"/>
      <c r="G7559" s="429"/>
      <c r="H7559" s="429"/>
      <c r="I7559" s="429"/>
    </row>
    <row r="7560" spans="2:9">
      <c r="B7560" s="429"/>
      <c r="C7560" s="429"/>
      <c r="D7560" s="429"/>
      <c r="E7560" s="429"/>
      <c r="F7560" s="429"/>
      <c r="G7560" s="429"/>
      <c r="H7560" s="429"/>
      <c r="I7560" s="429"/>
    </row>
    <row r="7561" spans="2:9">
      <c r="B7561" s="429"/>
      <c r="C7561" s="429"/>
      <c r="D7561" s="429"/>
      <c r="E7561" s="429"/>
      <c r="F7561" s="429"/>
      <c r="G7561" s="429"/>
      <c r="H7561" s="429"/>
      <c r="I7561" s="429"/>
    </row>
    <row r="7562" spans="2:9">
      <c r="B7562" s="429"/>
      <c r="C7562" s="429"/>
      <c r="D7562" s="429"/>
      <c r="E7562" s="429"/>
      <c r="F7562" s="429"/>
      <c r="G7562" s="429"/>
      <c r="H7562" s="429"/>
      <c r="I7562" s="429"/>
    </row>
    <row r="7563" spans="2:9">
      <c r="B7563" s="429"/>
      <c r="C7563" s="429"/>
      <c r="D7563" s="429"/>
      <c r="E7563" s="429"/>
      <c r="F7563" s="429"/>
      <c r="G7563" s="429"/>
      <c r="H7563" s="429"/>
      <c r="I7563" s="429"/>
    </row>
    <row r="7564" spans="2:9">
      <c r="B7564" s="429"/>
      <c r="C7564" s="429"/>
      <c r="D7564" s="429"/>
      <c r="E7564" s="429"/>
      <c r="F7564" s="429"/>
      <c r="G7564" s="429"/>
      <c r="H7564" s="429"/>
      <c r="I7564" s="429"/>
    </row>
    <row r="7565" spans="2:9">
      <c r="B7565" s="429"/>
      <c r="C7565" s="429"/>
      <c r="D7565" s="429"/>
      <c r="E7565" s="429"/>
      <c r="F7565" s="429"/>
      <c r="G7565" s="429"/>
      <c r="H7565" s="429"/>
      <c r="I7565" s="429"/>
    </row>
    <row r="7566" spans="2:9">
      <c r="B7566" s="429"/>
      <c r="C7566" s="429"/>
      <c r="D7566" s="429"/>
      <c r="E7566" s="429"/>
      <c r="F7566" s="429"/>
      <c r="G7566" s="429"/>
      <c r="H7566" s="429"/>
      <c r="I7566" s="429"/>
    </row>
    <row r="7567" spans="2:9">
      <c r="B7567" s="429"/>
      <c r="C7567" s="429"/>
      <c r="D7567" s="429"/>
      <c r="E7567" s="429"/>
      <c r="F7567" s="429"/>
      <c r="G7567" s="429"/>
      <c r="H7567" s="429"/>
      <c r="I7567" s="429"/>
    </row>
    <row r="7568" spans="2:9">
      <c r="B7568" s="429"/>
      <c r="C7568" s="429"/>
      <c r="D7568" s="429"/>
      <c r="E7568" s="429"/>
      <c r="F7568" s="429"/>
      <c r="G7568" s="429"/>
      <c r="H7568" s="429"/>
      <c r="I7568" s="429"/>
    </row>
    <row r="7569" spans="2:9">
      <c r="B7569" s="429"/>
      <c r="C7569" s="429"/>
      <c r="D7569" s="429"/>
      <c r="E7569" s="429"/>
      <c r="F7569" s="429"/>
      <c r="G7569" s="429"/>
      <c r="H7569" s="429"/>
      <c r="I7569" s="429"/>
    </row>
    <row r="7570" spans="2:9">
      <c r="B7570" s="429"/>
      <c r="C7570" s="429"/>
      <c r="D7570" s="429"/>
      <c r="E7570" s="429"/>
      <c r="F7570" s="429"/>
      <c r="G7570" s="429"/>
      <c r="H7570" s="429"/>
      <c r="I7570" s="429"/>
    </row>
    <row r="7571" spans="2:9">
      <c r="B7571" s="429"/>
      <c r="C7571" s="429"/>
      <c r="D7571" s="429"/>
      <c r="E7571" s="429"/>
      <c r="F7571" s="429"/>
      <c r="G7571" s="429"/>
      <c r="H7571" s="429"/>
      <c r="I7571" s="429"/>
    </row>
    <row r="7572" spans="2:9">
      <c r="B7572" s="429"/>
      <c r="C7572" s="429"/>
      <c r="D7572" s="429"/>
      <c r="E7572" s="429"/>
      <c r="F7572" s="429"/>
      <c r="G7572" s="429"/>
      <c r="H7572" s="429"/>
      <c r="I7572" s="429"/>
    </row>
    <row r="7573" spans="2:9">
      <c r="B7573" s="429"/>
      <c r="C7573" s="429"/>
      <c r="D7573" s="429"/>
      <c r="E7573" s="429"/>
      <c r="F7573" s="429"/>
      <c r="G7573" s="429"/>
      <c r="H7573" s="429"/>
      <c r="I7573" s="429"/>
    </row>
    <row r="7574" spans="2:9">
      <c r="B7574" s="429"/>
      <c r="C7574" s="429"/>
      <c r="D7574" s="429"/>
      <c r="E7574" s="429"/>
      <c r="F7574" s="429"/>
      <c r="G7574" s="429"/>
      <c r="H7574" s="429"/>
      <c r="I7574" s="429"/>
    </row>
    <row r="7575" spans="2:9">
      <c r="B7575" s="429"/>
      <c r="C7575" s="429"/>
      <c r="D7575" s="429"/>
      <c r="E7575" s="429"/>
      <c r="F7575" s="429"/>
      <c r="G7575" s="429"/>
      <c r="H7575" s="429"/>
      <c r="I7575" s="429"/>
    </row>
    <row r="7576" spans="2:9">
      <c r="B7576" s="429"/>
      <c r="C7576" s="429"/>
      <c r="D7576" s="429"/>
      <c r="E7576" s="429"/>
      <c r="F7576" s="429"/>
      <c r="G7576" s="429"/>
      <c r="H7576" s="429"/>
      <c r="I7576" s="429"/>
    </row>
    <row r="7577" spans="2:9">
      <c r="B7577" s="429"/>
      <c r="C7577" s="429"/>
      <c r="D7577" s="429"/>
      <c r="E7577" s="429"/>
      <c r="F7577" s="429"/>
      <c r="G7577" s="429"/>
      <c r="H7577" s="429"/>
      <c r="I7577" s="429"/>
    </row>
    <row r="7578" spans="2:9">
      <c r="B7578" s="429"/>
      <c r="C7578" s="429"/>
      <c r="D7578" s="429"/>
      <c r="E7578" s="429"/>
      <c r="F7578" s="429"/>
      <c r="G7578" s="429"/>
      <c r="H7578" s="429"/>
      <c r="I7578" s="429"/>
    </row>
    <row r="7579" spans="2:9">
      <c r="B7579" s="429"/>
      <c r="C7579" s="429"/>
      <c r="D7579" s="429"/>
      <c r="E7579" s="429"/>
      <c r="F7579" s="429"/>
      <c r="G7579" s="429"/>
      <c r="H7579" s="429"/>
      <c r="I7579" s="429"/>
    </row>
    <row r="7580" spans="2:9">
      <c r="B7580" s="429"/>
      <c r="C7580" s="429"/>
      <c r="D7580" s="429"/>
      <c r="E7580" s="429"/>
      <c r="F7580" s="429"/>
      <c r="G7580" s="429"/>
      <c r="H7580" s="429"/>
      <c r="I7580" s="429"/>
    </row>
    <row r="7581" spans="2:9">
      <c r="B7581" s="429"/>
      <c r="C7581" s="429"/>
      <c r="D7581" s="429"/>
      <c r="E7581" s="429"/>
      <c r="F7581" s="429"/>
      <c r="G7581" s="429"/>
      <c r="H7581" s="429"/>
      <c r="I7581" s="429"/>
    </row>
    <row r="7582" spans="2:9">
      <c r="B7582" s="429"/>
      <c r="C7582" s="429"/>
      <c r="D7582" s="429"/>
      <c r="E7582" s="429"/>
      <c r="F7582" s="429"/>
      <c r="G7582" s="429"/>
      <c r="H7582" s="429"/>
      <c r="I7582" s="429"/>
    </row>
    <row r="7583" spans="2:9">
      <c r="B7583" s="429"/>
      <c r="C7583" s="429"/>
      <c r="D7583" s="429"/>
      <c r="E7583" s="429"/>
      <c r="F7583" s="429"/>
      <c r="G7583" s="429"/>
      <c r="H7583" s="429"/>
      <c r="I7583" s="429"/>
    </row>
    <row r="7584" spans="2:9">
      <c r="B7584" s="429"/>
      <c r="C7584" s="429"/>
      <c r="D7584" s="429"/>
      <c r="E7584" s="429"/>
      <c r="F7584" s="429"/>
      <c r="G7584" s="429"/>
      <c r="H7584" s="429"/>
      <c r="I7584" s="429"/>
    </row>
    <row r="7585" spans="2:9">
      <c r="B7585" s="429"/>
      <c r="C7585" s="429"/>
      <c r="D7585" s="429"/>
      <c r="E7585" s="429"/>
      <c r="F7585" s="429"/>
      <c r="G7585" s="429"/>
      <c r="H7585" s="429"/>
      <c r="I7585" s="429"/>
    </row>
    <row r="7586" spans="2:9">
      <c r="B7586" s="429"/>
      <c r="C7586" s="429"/>
      <c r="D7586" s="429"/>
      <c r="E7586" s="429"/>
      <c r="F7586" s="429"/>
      <c r="G7586" s="429"/>
      <c r="H7586" s="429"/>
      <c r="I7586" s="429"/>
    </row>
    <row r="7587" spans="2:9">
      <c r="B7587" s="429"/>
      <c r="C7587" s="429"/>
      <c r="D7587" s="429"/>
      <c r="E7587" s="429"/>
      <c r="F7587" s="429"/>
      <c r="G7587" s="429"/>
      <c r="H7587" s="429"/>
      <c r="I7587" s="429"/>
    </row>
    <row r="7588" spans="2:9">
      <c r="B7588" s="429"/>
      <c r="C7588" s="429"/>
      <c r="D7588" s="429"/>
      <c r="E7588" s="429"/>
      <c r="F7588" s="429"/>
      <c r="G7588" s="429"/>
      <c r="H7588" s="429"/>
      <c r="I7588" s="429"/>
    </row>
    <row r="7589" spans="2:9">
      <c r="B7589" s="429"/>
      <c r="C7589" s="429"/>
      <c r="D7589" s="429"/>
      <c r="E7589" s="429"/>
      <c r="F7589" s="429"/>
      <c r="G7589" s="429"/>
      <c r="H7589" s="429"/>
      <c r="I7589" s="429"/>
    </row>
    <row r="7590" spans="2:9">
      <c r="B7590" s="429"/>
      <c r="C7590" s="429"/>
      <c r="D7590" s="429"/>
      <c r="E7590" s="429"/>
      <c r="F7590" s="429"/>
      <c r="G7590" s="429"/>
      <c r="H7590" s="429"/>
      <c r="I7590" s="429"/>
    </row>
    <row r="7591" spans="2:9">
      <c r="B7591" s="429"/>
      <c r="C7591" s="429"/>
      <c r="D7591" s="429"/>
      <c r="E7591" s="429"/>
      <c r="F7591" s="429"/>
      <c r="G7591" s="429"/>
      <c r="H7591" s="429"/>
      <c r="I7591" s="429"/>
    </row>
    <row r="7592" spans="2:9">
      <c r="B7592" s="429"/>
      <c r="C7592" s="429"/>
      <c r="D7592" s="429"/>
      <c r="E7592" s="429"/>
      <c r="F7592" s="429"/>
      <c r="G7592" s="429"/>
      <c r="H7592" s="429"/>
      <c r="I7592" s="429"/>
    </row>
    <row r="7593" spans="2:9">
      <c r="B7593" s="429"/>
      <c r="C7593" s="429"/>
      <c r="D7593" s="429"/>
      <c r="E7593" s="429"/>
      <c r="F7593" s="429"/>
      <c r="G7593" s="429"/>
      <c r="H7593" s="429"/>
      <c r="I7593" s="429"/>
    </row>
    <row r="7594" spans="2:9">
      <c r="B7594" s="429"/>
      <c r="C7594" s="429"/>
      <c r="D7594" s="429"/>
      <c r="E7594" s="429"/>
      <c r="F7594" s="429"/>
      <c r="G7594" s="429"/>
      <c r="H7594" s="429"/>
      <c r="I7594" s="429"/>
    </row>
    <row r="7595" spans="2:9">
      <c r="B7595" s="429"/>
      <c r="C7595" s="429"/>
      <c r="D7595" s="429"/>
      <c r="E7595" s="429"/>
      <c r="F7595" s="429"/>
      <c r="G7595" s="429"/>
      <c r="H7595" s="429"/>
      <c r="I7595" s="429"/>
    </row>
    <row r="7596" spans="2:9">
      <c r="B7596" s="429"/>
      <c r="C7596" s="429"/>
      <c r="D7596" s="429"/>
      <c r="E7596" s="429"/>
      <c r="F7596" s="429"/>
      <c r="G7596" s="429"/>
      <c r="H7596" s="429"/>
      <c r="I7596" s="429"/>
    </row>
    <row r="7597" spans="2:9">
      <c r="B7597" s="429"/>
      <c r="C7597" s="429"/>
      <c r="D7597" s="429"/>
      <c r="E7597" s="429"/>
      <c r="F7597" s="429"/>
      <c r="G7597" s="429"/>
      <c r="H7597" s="429"/>
      <c r="I7597" s="429"/>
    </row>
    <row r="7598" spans="2:9">
      <c r="B7598" s="429"/>
      <c r="C7598" s="429"/>
      <c r="D7598" s="429"/>
      <c r="E7598" s="429"/>
      <c r="F7598" s="429"/>
      <c r="G7598" s="429"/>
      <c r="H7598" s="429"/>
      <c r="I7598" s="429"/>
    </row>
    <row r="7599" spans="2:9">
      <c r="B7599" s="429"/>
      <c r="C7599" s="429"/>
      <c r="D7599" s="429"/>
      <c r="E7599" s="429"/>
      <c r="F7599" s="429"/>
      <c r="G7599" s="429"/>
      <c r="H7599" s="429"/>
      <c r="I7599" s="429"/>
    </row>
    <row r="7600" spans="2:9">
      <c r="B7600" s="429"/>
      <c r="C7600" s="429"/>
      <c r="D7600" s="429"/>
      <c r="E7600" s="429"/>
      <c r="F7600" s="429"/>
      <c r="G7600" s="429"/>
      <c r="H7600" s="429"/>
      <c r="I7600" s="429"/>
    </row>
    <row r="7601" spans="2:9">
      <c r="B7601" s="429"/>
      <c r="C7601" s="429"/>
      <c r="D7601" s="429"/>
      <c r="E7601" s="429"/>
      <c r="F7601" s="429"/>
      <c r="G7601" s="429"/>
      <c r="H7601" s="429"/>
      <c r="I7601" s="429"/>
    </row>
    <row r="7602" spans="2:9">
      <c r="B7602" s="429"/>
      <c r="C7602" s="429"/>
      <c r="D7602" s="429"/>
      <c r="E7602" s="429"/>
      <c r="F7602" s="429"/>
      <c r="G7602" s="429"/>
      <c r="H7602" s="429"/>
      <c r="I7602" s="429"/>
    </row>
    <row r="7603" spans="2:9">
      <c r="B7603" s="429"/>
      <c r="C7603" s="429"/>
      <c r="D7603" s="429"/>
      <c r="E7603" s="429"/>
      <c r="F7603" s="429"/>
      <c r="G7603" s="429"/>
      <c r="H7603" s="429"/>
      <c r="I7603" s="429"/>
    </row>
    <row r="7604" spans="2:9">
      <c r="B7604" s="429"/>
      <c r="C7604" s="429"/>
      <c r="D7604" s="429"/>
      <c r="E7604" s="429"/>
      <c r="F7604" s="429"/>
      <c r="G7604" s="429"/>
      <c r="H7604" s="429"/>
      <c r="I7604" s="429"/>
    </row>
    <row r="7605" spans="2:9">
      <c r="B7605" s="429"/>
      <c r="C7605" s="429"/>
      <c r="D7605" s="429"/>
      <c r="E7605" s="429"/>
      <c r="F7605" s="429"/>
      <c r="G7605" s="429"/>
      <c r="H7605" s="429"/>
      <c r="I7605" s="429"/>
    </row>
    <row r="7606" spans="2:9">
      <c r="B7606" s="429"/>
      <c r="C7606" s="429"/>
      <c r="D7606" s="429"/>
      <c r="E7606" s="429"/>
      <c r="F7606" s="429"/>
      <c r="G7606" s="429"/>
      <c r="H7606" s="429"/>
      <c r="I7606" s="429"/>
    </row>
    <row r="7607" spans="2:9">
      <c r="B7607" s="429"/>
      <c r="C7607" s="429"/>
      <c r="D7607" s="429"/>
      <c r="E7607" s="429"/>
      <c r="F7607" s="429"/>
      <c r="G7607" s="429"/>
      <c r="H7607" s="429"/>
      <c r="I7607" s="429"/>
    </row>
    <row r="7608" spans="2:9">
      <c r="B7608" s="429"/>
      <c r="C7608" s="429"/>
      <c r="D7608" s="429"/>
      <c r="E7608" s="429"/>
      <c r="F7608" s="429"/>
      <c r="G7608" s="429"/>
      <c r="H7608" s="429"/>
      <c r="I7608" s="429"/>
    </row>
    <row r="7609" spans="2:9">
      <c r="B7609" s="429"/>
      <c r="C7609" s="429"/>
      <c r="D7609" s="429"/>
      <c r="E7609" s="429"/>
      <c r="F7609" s="429"/>
      <c r="G7609" s="429"/>
      <c r="H7609" s="429"/>
      <c r="I7609" s="429"/>
    </row>
    <row r="7610" spans="2:9">
      <c r="B7610" s="429"/>
      <c r="C7610" s="429"/>
      <c r="D7610" s="429"/>
      <c r="E7610" s="429"/>
      <c r="F7610" s="429"/>
      <c r="G7610" s="429"/>
      <c r="H7610" s="429"/>
      <c r="I7610" s="429"/>
    </row>
    <row r="7611" spans="2:9">
      <c r="B7611" s="429"/>
      <c r="C7611" s="429"/>
      <c r="D7611" s="429"/>
      <c r="E7611" s="429"/>
      <c r="F7611" s="429"/>
      <c r="G7611" s="429"/>
      <c r="H7611" s="429"/>
      <c r="I7611" s="429"/>
    </row>
    <row r="7612" spans="2:9">
      <c r="B7612" s="429"/>
      <c r="C7612" s="429"/>
      <c r="D7612" s="429"/>
      <c r="E7612" s="429"/>
      <c r="F7612" s="429"/>
      <c r="G7612" s="429"/>
      <c r="H7612" s="429"/>
      <c r="I7612" s="429"/>
    </row>
    <row r="7613" spans="2:9">
      <c r="B7613" s="429"/>
      <c r="C7613" s="429"/>
      <c r="D7613" s="429"/>
      <c r="E7613" s="429"/>
      <c r="F7613" s="429"/>
      <c r="G7613" s="429"/>
      <c r="H7613" s="429"/>
      <c r="I7613" s="429"/>
    </row>
    <row r="7614" spans="2:9">
      <c r="B7614" s="429"/>
      <c r="C7614" s="429"/>
      <c r="D7614" s="429"/>
      <c r="E7614" s="429"/>
      <c r="F7614" s="429"/>
      <c r="G7614" s="429"/>
      <c r="H7614" s="429"/>
      <c r="I7614" s="429"/>
    </row>
    <row r="7615" spans="2:9">
      <c r="B7615" s="429"/>
      <c r="C7615" s="429"/>
      <c r="D7615" s="429"/>
      <c r="E7615" s="429"/>
      <c r="F7615" s="429"/>
      <c r="G7615" s="429"/>
      <c r="H7615" s="429"/>
      <c r="I7615" s="429"/>
    </row>
    <row r="7616" spans="2:9">
      <c r="B7616" s="429"/>
      <c r="C7616" s="429"/>
      <c r="D7616" s="429"/>
      <c r="E7616" s="429"/>
      <c r="F7616" s="429"/>
      <c r="G7616" s="429"/>
      <c r="H7616" s="429"/>
      <c r="I7616" s="429"/>
    </row>
    <row r="7617" spans="2:9">
      <c r="B7617" s="429"/>
      <c r="C7617" s="429"/>
      <c r="D7617" s="429"/>
      <c r="E7617" s="429"/>
      <c r="F7617" s="429"/>
      <c r="G7617" s="429"/>
      <c r="H7617" s="429"/>
      <c r="I7617" s="429"/>
    </row>
    <row r="7618" spans="2:9">
      <c r="B7618" s="429"/>
      <c r="C7618" s="429"/>
      <c r="D7618" s="429"/>
      <c r="E7618" s="429"/>
      <c r="F7618" s="429"/>
      <c r="G7618" s="429"/>
      <c r="H7618" s="429"/>
      <c r="I7618" s="429"/>
    </row>
    <row r="7619" spans="2:9">
      <c r="B7619" s="429"/>
      <c r="C7619" s="429"/>
      <c r="D7619" s="429"/>
      <c r="E7619" s="429"/>
      <c r="F7619" s="429"/>
      <c r="G7619" s="429"/>
      <c r="H7619" s="429"/>
      <c r="I7619" s="429"/>
    </row>
    <row r="7620" spans="2:9">
      <c r="B7620" s="429"/>
      <c r="C7620" s="429"/>
      <c r="D7620" s="429"/>
      <c r="E7620" s="429"/>
      <c r="F7620" s="429"/>
      <c r="G7620" s="429"/>
      <c r="H7620" s="429"/>
      <c r="I7620" s="429"/>
    </row>
    <row r="7621" spans="2:9">
      <c r="B7621" s="429"/>
      <c r="C7621" s="429"/>
      <c r="D7621" s="429"/>
      <c r="E7621" s="429"/>
      <c r="F7621" s="429"/>
      <c r="G7621" s="429"/>
      <c r="H7621" s="429"/>
      <c r="I7621" s="429"/>
    </row>
    <row r="7622" spans="2:9">
      <c r="B7622" s="429"/>
      <c r="C7622" s="429"/>
      <c r="D7622" s="429"/>
      <c r="E7622" s="429"/>
      <c r="F7622" s="429"/>
      <c r="G7622" s="429"/>
      <c r="H7622" s="429"/>
      <c r="I7622" s="429"/>
    </row>
    <row r="7623" spans="2:9">
      <c r="B7623" s="429"/>
      <c r="C7623" s="429"/>
      <c r="D7623" s="429"/>
      <c r="E7623" s="429"/>
      <c r="F7623" s="429"/>
      <c r="G7623" s="429"/>
      <c r="H7623" s="429"/>
      <c r="I7623" s="429"/>
    </row>
    <row r="7624" spans="2:9">
      <c r="B7624" s="429"/>
      <c r="C7624" s="429"/>
      <c r="D7624" s="429"/>
      <c r="E7624" s="429"/>
      <c r="F7624" s="429"/>
      <c r="G7624" s="429"/>
      <c r="H7624" s="429"/>
      <c r="I7624" s="429"/>
    </row>
    <row r="7625" spans="2:9">
      <c r="B7625" s="429"/>
      <c r="C7625" s="429"/>
      <c r="D7625" s="429"/>
      <c r="E7625" s="429"/>
      <c r="F7625" s="429"/>
      <c r="G7625" s="429"/>
      <c r="H7625" s="429"/>
      <c r="I7625" s="429"/>
    </row>
    <row r="7626" spans="2:9">
      <c r="B7626" s="429"/>
      <c r="C7626" s="429"/>
      <c r="D7626" s="429"/>
      <c r="E7626" s="429"/>
      <c r="F7626" s="429"/>
      <c r="G7626" s="429"/>
      <c r="H7626" s="429"/>
      <c r="I7626" s="429"/>
    </row>
    <row r="7627" spans="2:9">
      <c r="B7627" s="429"/>
      <c r="C7627" s="429"/>
      <c r="D7627" s="429"/>
      <c r="E7627" s="429"/>
      <c r="F7627" s="429"/>
      <c r="G7627" s="429"/>
      <c r="H7627" s="429"/>
      <c r="I7627" s="429"/>
    </row>
    <row r="7628" spans="2:9">
      <c r="B7628" s="429"/>
      <c r="C7628" s="429"/>
      <c r="D7628" s="429"/>
      <c r="E7628" s="429"/>
      <c r="F7628" s="429"/>
      <c r="G7628" s="429"/>
      <c r="H7628" s="429"/>
      <c r="I7628" s="429"/>
    </row>
    <row r="7629" spans="2:9">
      <c r="B7629" s="429"/>
      <c r="C7629" s="429"/>
      <c r="D7629" s="429"/>
      <c r="E7629" s="429"/>
      <c r="F7629" s="429"/>
      <c r="G7629" s="429"/>
      <c r="H7629" s="429"/>
      <c r="I7629" s="429"/>
    </row>
    <row r="7630" spans="2:9">
      <c r="B7630" s="429"/>
      <c r="C7630" s="429"/>
      <c r="D7630" s="429"/>
      <c r="E7630" s="429"/>
      <c r="F7630" s="429"/>
      <c r="G7630" s="429"/>
      <c r="H7630" s="429"/>
      <c r="I7630" s="429"/>
    </row>
    <row r="7631" spans="2:9">
      <c r="B7631" s="429"/>
      <c r="C7631" s="429"/>
      <c r="D7631" s="429"/>
      <c r="E7631" s="429"/>
      <c r="F7631" s="429"/>
      <c r="G7631" s="429"/>
      <c r="H7631" s="429"/>
      <c r="I7631" s="429"/>
    </row>
    <row r="7632" spans="2:9">
      <c r="B7632" s="429"/>
      <c r="C7632" s="429"/>
      <c r="D7632" s="429"/>
      <c r="E7632" s="429"/>
      <c r="F7632" s="429"/>
      <c r="G7632" s="429"/>
      <c r="H7632" s="429"/>
      <c r="I7632" s="429"/>
    </row>
    <row r="7633" spans="2:9">
      <c r="B7633" s="429"/>
      <c r="C7633" s="429"/>
      <c r="D7633" s="429"/>
      <c r="E7633" s="429"/>
      <c r="F7633" s="429"/>
      <c r="G7633" s="429"/>
      <c r="H7633" s="429"/>
      <c r="I7633" s="429"/>
    </row>
    <row r="7634" spans="2:9">
      <c r="B7634" s="429"/>
      <c r="C7634" s="429"/>
      <c r="D7634" s="429"/>
      <c r="E7634" s="429"/>
      <c r="F7634" s="429"/>
      <c r="G7634" s="429"/>
      <c r="H7634" s="429"/>
      <c r="I7634" s="429"/>
    </row>
    <row r="7635" spans="2:9">
      <c r="B7635" s="429"/>
      <c r="C7635" s="429"/>
      <c r="D7635" s="429"/>
      <c r="E7635" s="429"/>
      <c r="F7635" s="429"/>
      <c r="G7635" s="429"/>
      <c r="H7635" s="429"/>
      <c r="I7635" s="429"/>
    </row>
    <row r="7636" spans="2:9">
      <c r="B7636" s="429"/>
      <c r="C7636" s="429"/>
      <c r="D7636" s="429"/>
      <c r="E7636" s="429"/>
      <c r="F7636" s="429"/>
      <c r="G7636" s="429"/>
      <c r="H7636" s="429"/>
      <c r="I7636" s="429"/>
    </row>
    <row r="7637" spans="2:9">
      <c r="B7637" s="429"/>
      <c r="C7637" s="429"/>
      <c r="D7637" s="429"/>
      <c r="E7637" s="429"/>
      <c r="F7637" s="429"/>
      <c r="G7637" s="429"/>
      <c r="H7637" s="429"/>
      <c r="I7637" s="429"/>
    </row>
    <row r="7638" spans="2:9">
      <c r="B7638" s="429"/>
      <c r="C7638" s="429"/>
      <c r="D7638" s="429"/>
      <c r="E7638" s="429"/>
      <c r="F7638" s="429"/>
      <c r="G7638" s="429"/>
      <c r="H7638" s="429"/>
      <c r="I7638" s="429"/>
    </row>
    <row r="7639" spans="2:9">
      <c r="B7639" s="429"/>
      <c r="C7639" s="429"/>
      <c r="D7639" s="429"/>
      <c r="E7639" s="429"/>
      <c r="F7639" s="429"/>
      <c r="G7639" s="429"/>
      <c r="H7639" s="429"/>
      <c r="I7639" s="429"/>
    </row>
    <row r="7640" spans="2:9">
      <c r="B7640" s="429"/>
      <c r="C7640" s="429"/>
      <c r="D7640" s="429"/>
      <c r="E7640" s="429"/>
      <c r="F7640" s="429"/>
      <c r="G7640" s="429"/>
      <c r="H7640" s="429"/>
      <c r="I7640" s="429"/>
    </row>
    <row r="7641" spans="2:9">
      <c r="B7641" s="429"/>
      <c r="C7641" s="429"/>
      <c r="D7641" s="429"/>
      <c r="E7641" s="429"/>
      <c r="F7641" s="429"/>
      <c r="G7641" s="429"/>
      <c r="H7641" s="429"/>
      <c r="I7641" s="429"/>
    </row>
    <row r="7642" spans="2:9">
      <c r="B7642" s="429"/>
      <c r="C7642" s="429"/>
      <c r="D7642" s="429"/>
      <c r="E7642" s="429"/>
      <c r="F7642" s="429"/>
      <c r="G7642" s="429"/>
      <c r="H7642" s="429"/>
      <c r="I7642" s="429"/>
    </row>
    <row r="7643" spans="2:9">
      <c r="B7643" s="429"/>
      <c r="C7643" s="429"/>
      <c r="D7643" s="429"/>
      <c r="E7643" s="429"/>
      <c r="F7643" s="429"/>
      <c r="G7643" s="429"/>
      <c r="H7643" s="429"/>
      <c r="I7643" s="429"/>
    </row>
    <row r="7644" spans="2:9">
      <c r="B7644" s="429"/>
      <c r="C7644" s="429"/>
      <c r="D7644" s="429"/>
      <c r="E7644" s="429"/>
      <c r="F7644" s="429"/>
      <c r="G7644" s="429"/>
      <c r="H7644" s="429"/>
      <c r="I7644" s="429"/>
    </row>
    <row r="7645" spans="2:9">
      <c r="B7645" s="429"/>
      <c r="C7645" s="429"/>
      <c r="D7645" s="429"/>
      <c r="E7645" s="429"/>
      <c r="F7645" s="429"/>
      <c r="G7645" s="429"/>
      <c r="H7645" s="429"/>
      <c r="I7645" s="429"/>
    </row>
    <row r="7646" spans="2:9">
      <c r="B7646" s="429"/>
      <c r="C7646" s="429"/>
      <c r="D7646" s="429"/>
      <c r="E7646" s="429"/>
      <c r="F7646" s="429"/>
      <c r="G7646" s="429"/>
      <c r="H7646" s="429"/>
      <c r="I7646" s="429"/>
    </row>
    <row r="7647" spans="2:9">
      <c r="B7647" s="429"/>
      <c r="C7647" s="429"/>
      <c r="D7647" s="429"/>
      <c r="E7647" s="429"/>
      <c r="F7647" s="429"/>
      <c r="G7647" s="429"/>
      <c r="H7647" s="429"/>
      <c r="I7647" s="429"/>
    </row>
    <row r="7648" spans="2:9">
      <c r="B7648" s="429"/>
      <c r="C7648" s="429"/>
      <c r="D7648" s="429"/>
      <c r="E7648" s="429"/>
      <c r="F7648" s="429"/>
      <c r="G7648" s="429"/>
      <c r="H7648" s="429"/>
      <c r="I7648" s="429"/>
    </row>
    <row r="7649" spans="2:9">
      <c r="B7649" s="429"/>
      <c r="C7649" s="429"/>
      <c r="D7649" s="429"/>
      <c r="E7649" s="429"/>
      <c r="F7649" s="429"/>
      <c r="G7649" s="429"/>
      <c r="H7649" s="429"/>
      <c r="I7649" s="429"/>
    </row>
    <row r="7650" spans="2:9">
      <c r="B7650" s="429"/>
      <c r="C7650" s="429"/>
      <c r="D7650" s="429"/>
      <c r="E7650" s="429"/>
      <c r="F7650" s="429"/>
      <c r="G7650" s="429"/>
      <c r="H7650" s="429"/>
      <c r="I7650" s="429"/>
    </row>
    <row r="7651" spans="2:9">
      <c r="B7651" s="429"/>
      <c r="C7651" s="429"/>
      <c r="D7651" s="429"/>
      <c r="E7651" s="429"/>
      <c r="F7651" s="429"/>
      <c r="G7651" s="429"/>
      <c r="H7651" s="429"/>
      <c r="I7651" s="429"/>
    </row>
    <row r="7652" spans="2:9">
      <c r="B7652" s="429"/>
      <c r="C7652" s="429"/>
      <c r="D7652" s="429"/>
      <c r="E7652" s="429"/>
      <c r="F7652" s="429"/>
      <c r="G7652" s="429"/>
      <c r="H7652" s="429"/>
      <c r="I7652" s="429"/>
    </row>
    <row r="7653" spans="2:9">
      <c r="B7653" s="429"/>
      <c r="C7653" s="429"/>
      <c r="D7653" s="429"/>
      <c r="E7653" s="429"/>
      <c r="F7653" s="429"/>
      <c r="G7653" s="429"/>
      <c r="H7653" s="429"/>
      <c r="I7653" s="429"/>
    </row>
    <row r="7654" spans="2:9">
      <c r="B7654" s="429"/>
      <c r="C7654" s="429"/>
      <c r="D7654" s="429"/>
      <c r="E7654" s="429"/>
      <c r="F7654" s="429"/>
      <c r="G7654" s="429"/>
      <c r="H7654" s="429"/>
      <c r="I7654" s="429"/>
    </row>
    <row r="7655" spans="2:9">
      <c r="B7655" s="429"/>
      <c r="C7655" s="429"/>
      <c r="D7655" s="429"/>
      <c r="E7655" s="429"/>
      <c r="F7655" s="429"/>
      <c r="G7655" s="429"/>
      <c r="H7655" s="429"/>
      <c r="I7655" s="429"/>
    </row>
    <row r="7656" spans="2:9">
      <c r="B7656" s="429"/>
      <c r="C7656" s="429"/>
      <c r="D7656" s="429"/>
      <c r="E7656" s="429"/>
      <c r="F7656" s="429"/>
      <c r="G7656" s="429"/>
      <c r="H7656" s="429"/>
      <c r="I7656" s="429"/>
    </row>
    <row r="7657" spans="2:9">
      <c r="B7657" s="429"/>
      <c r="C7657" s="429"/>
      <c r="D7657" s="429"/>
      <c r="E7657" s="429"/>
      <c r="F7657" s="429"/>
      <c r="G7657" s="429"/>
      <c r="H7657" s="429"/>
      <c r="I7657" s="429"/>
    </row>
    <row r="7658" spans="2:9">
      <c r="B7658" s="429"/>
      <c r="C7658" s="429"/>
      <c r="D7658" s="429"/>
      <c r="E7658" s="429"/>
      <c r="F7658" s="429"/>
      <c r="G7658" s="429"/>
      <c r="H7658" s="429"/>
      <c r="I7658" s="429"/>
    </row>
    <row r="7659" spans="2:9">
      <c r="B7659" s="429"/>
      <c r="C7659" s="429"/>
      <c r="D7659" s="429"/>
      <c r="E7659" s="429"/>
      <c r="F7659" s="429"/>
      <c r="G7659" s="429"/>
      <c r="H7659" s="429"/>
      <c r="I7659" s="429"/>
    </row>
    <row r="7660" spans="2:9">
      <c r="B7660" s="429"/>
      <c r="C7660" s="429"/>
      <c r="D7660" s="429"/>
      <c r="E7660" s="429"/>
      <c r="F7660" s="429"/>
      <c r="G7660" s="429"/>
      <c r="H7660" s="429"/>
      <c r="I7660" s="429"/>
    </row>
    <row r="7661" spans="2:9">
      <c r="B7661" s="429"/>
      <c r="C7661" s="429"/>
      <c r="D7661" s="429"/>
      <c r="E7661" s="429"/>
      <c r="F7661" s="429"/>
      <c r="G7661" s="429"/>
      <c r="H7661" s="429"/>
      <c r="I7661" s="429"/>
    </row>
    <row r="7662" spans="2:9">
      <c r="B7662" s="429"/>
      <c r="C7662" s="429"/>
      <c r="D7662" s="429"/>
      <c r="E7662" s="429"/>
      <c r="F7662" s="429"/>
      <c r="G7662" s="429"/>
      <c r="H7662" s="429"/>
      <c r="I7662" s="429"/>
    </row>
    <row r="7663" spans="2:9">
      <c r="B7663" s="429"/>
      <c r="C7663" s="429"/>
      <c r="D7663" s="429"/>
      <c r="E7663" s="429"/>
      <c r="F7663" s="429"/>
      <c r="G7663" s="429"/>
      <c r="H7663" s="429"/>
      <c r="I7663" s="429"/>
    </row>
    <row r="7664" spans="2:9">
      <c r="B7664" s="429"/>
      <c r="C7664" s="429"/>
      <c r="D7664" s="429"/>
      <c r="E7664" s="429"/>
      <c r="F7664" s="429"/>
      <c r="G7664" s="429"/>
      <c r="H7664" s="429"/>
      <c r="I7664" s="429"/>
    </row>
    <row r="7665" spans="2:9">
      <c r="B7665" s="429"/>
      <c r="C7665" s="429"/>
      <c r="D7665" s="429"/>
      <c r="E7665" s="429"/>
      <c r="F7665" s="429"/>
      <c r="G7665" s="429"/>
      <c r="H7665" s="429"/>
      <c r="I7665" s="429"/>
    </row>
    <row r="7666" spans="2:9">
      <c r="B7666" s="429"/>
      <c r="C7666" s="429"/>
      <c r="D7666" s="429"/>
      <c r="E7666" s="429"/>
      <c r="F7666" s="429"/>
      <c r="G7666" s="429"/>
      <c r="H7666" s="429"/>
      <c r="I7666" s="429"/>
    </row>
    <row r="7667" spans="2:9">
      <c r="B7667" s="429"/>
      <c r="C7667" s="429"/>
      <c r="D7667" s="429"/>
      <c r="E7667" s="429"/>
      <c r="F7667" s="429"/>
      <c r="G7667" s="429"/>
      <c r="H7667" s="429"/>
      <c r="I7667" s="429"/>
    </row>
    <row r="7668" spans="2:9">
      <c r="B7668" s="429"/>
      <c r="C7668" s="429"/>
      <c r="D7668" s="429"/>
      <c r="E7668" s="429"/>
      <c r="F7668" s="429"/>
      <c r="G7668" s="429"/>
      <c r="H7668" s="429"/>
      <c r="I7668" s="429"/>
    </row>
    <row r="7669" spans="2:9">
      <c r="B7669" s="429"/>
      <c r="C7669" s="429"/>
      <c r="D7669" s="429"/>
      <c r="E7669" s="429"/>
      <c r="F7669" s="429"/>
      <c r="G7669" s="429"/>
      <c r="H7669" s="429"/>
      <c r="I7669" s="429"/>
    </row>
    <row r="7670" spans="2:9">
      <c r="B7670" s="429"/>
      <c r="C7670" s="429"/>
      <c r="D7670" s="429"/>
      <c r="E7670" s="429"/>
      <c r="F7670" s="429"/>
      <c r="G7670" s="429"/>
      <c r="H7670" s="429"/>
      <c r="I7670" s="429"/>
    </row>
    <row r="7671" spans="2:9">
      <c r="B7671" s="429"/>
      <c r="C7671" s="429"/>
      <c r="D7671" s="429"/>
      <c r="E7671" s="429"/>
      <c r="F7671" s="429"/>
      <c r="G7671" s="429"/>
      <c r="H7671" s="429"/>
      <c r="I7671" s="429"/>
    </row>
    <row r="7672" spans="2:9">
      <c r="B7672" s="429"/>
      <c r="C7672" s="429"/>
      <c r="D7672" s="429"/>
      <c r="E7672" s="429"/>
      <c r="F7672" s="429"/>
      <c r="G7672" s="429"/>
      <c r="H7672" s="429"/>
      <c r="I7672" s="429"/>
    </row>
    <row r="7673" spans="2:9">
      <c r="B7673" s="429"/>
      <c r="C7673" s="429"/>
      <c r="D7673" s="429"/>
      <c r="E7673" s="429"/>
      <c r="F7673" s="429"/>
      <c r="G7673" s="429"/>
      <c r="H7673" s="429"/>
      <c r="I7673" s="429"/>
    </row>
    <row r="7674" spans="2:9">
      <c r="B7674" s="429"/>
      <c r="C7674" s="429"/>
      <c r="D7674" s="429"/>
      <c r="E7674" s="429"/>
      <c r="F7674" s="429"/>
      <c r="G7674" s="429"/>
      <c r="H7674" s="429"/>
      <c r="I7674" s="429"/>
    </row>
    <row r="7675" spans="2:9">
      <c r="B7675" s="429"/>
      <c r="C7675" s="429"/>
      <c r="D7675" s="429"/>
      <c r="E7675" s="429"/>
      <c r="F7675" s="429"/>
      <c r="G7675" s="429"/>
      <c r="H7675" s="429"/>
      <c r="I7675" s="429"/>
    </row>
    <row r="7676" spans="2:9">
      <c r="B7676" s="429"/>
      <c r="C7676" s="429"/>
      <c r="D7676" s="429"/>
      <c r="E7676" s="429"/>
      <c r="F7676" s="429"/>
      <c r="G7676" s="429"/>
      <c r="H7676" s="429"/>
      <c r="I7676" s="429"/>
    </row>
    <row r="7677" spans="2:9">
      <c r="B7677" s="429"/>
      <c r="C7677" s="429"/>
      <c r="D7677" s="429"/>
      <c r="E7677" s="429"/>
      <c r="F7677" s="429"/>
      <c r="G7677" s="429"/>
      <c r="H7677" s="429"/>
      <c r="I7677" s="429"/>
    </row>
    <row r="7678" spans="2:9">
      <c r="B7678" s="429"/>
      <c r="C7678" s="429"/>
      <c r="D7678" s="429"/>
      <c r="E7678" s="429"/>
      <c r="F7678" s="429"/>
      <c r="G7678" s="429"/>
      <c r="H7678" s="429"/>
      <c r="I7678" s="429"/>
    </row>
    <row r="7679" spans="2:9">
      <c r="B7679" s="429"/>
      <c r="C7679" s="429"/>
      <c r="D7679" s="429"/>
      <c r="E7679" s="429"/>
      <c r="F7679" s="429"/>
      <c r="G7679" s="429"/>
      <c r="H7679" s="429"/>
      <c r="I7679" s="429"/>
    </row>
    <row r="7680" spans="2:9">
      <c r="B7680" s="429"/>
      <c r="C7680" s="429"/>
      <c r="D7680" s="429"/>
      <c r="E7680" s="429"/>
      <c r="F7680" s="429"/>
      <c r="G7680" s="429"/>
      <c r="H7680" s="429"/>
      <c r="I7680" s="429"/>
    </row>
    <row r="7681" spans="2:9">
      <c r="B7681" s="429"/>
      <c r="C7681" s="429"/>
      <c r="D7681" s="429"/>
      <c r="E7681" s="429"/>
      <c r="F7681" s="429"/>
      <c r="G7681" s="429"/>
      <c r="H7681" s="429"/>
      <c r="I7681" s="429"/>
    </row>
    <row r="7682" spans="2:9">
      <c r="B7682" s="429"/>
      <c r="C7682" s="429"/>
      <c r="D7682" s="429"/>
      <c r="E7682" s="429"/>
      <c r="F7682" s="429"/>
      <c r="G7682" s="429"/>
      <c r="H7682" s="429"/>
      <c r="I7682" s="429"/>
    </row>
    <row r="7683" spans="2:9">
      <c r="B7683" s="429"/>
      <c r="C7683" s="429"/>
      <c r="D7683" s="429"/>
      <c r="E7683" s="429"/>
      <c r="F7683" s="429"/>
      <c r="G7683" s="429"/>
      <c r="H7683" s="429"/>
      <c r="I7683" s="429"/>
    </row>
    <row r="7684" spans="2:9">
      <c r="B7684" s="429"/>
      <c r="C7684" s="429"/>
      <c r="D7684" s="429"/>
      <c r="E7684" s="429"/>
      <c r="F7684" s="429"/>
      <c r="G7684" s="429"/>
      <c r="H7684" s="429"/>
      <c r="I7684" s="429"/>
    </row>
    <row r="7685" spans="2:9">
      <c r="B7685" s="429"/>
      <c r="C7685" s="429"/>
      <c r="D7685" s="429"/>
      <c r="E7685" s="429"/>
      <c r="F7685" s="429"/>
      <c r="G7685" s="429"/>
      <c r="H7685" s="429"/>
      <c r="I7685" s="429"/>
    </row>
    <row r="7686" spans="2:9">
      <c r="B7686" s="429"/>
      <c r="C7686" s="429"/>
      <c r="D7686" s="429"/>
      <c r="E7686" s="429"/>
      <c r="F7686" s="429"/>
      <c r="G7686" s="429"/>
      <c r="H7686" s="429"/>
      <c r="I7686" s="429"/>
    </row>
    <row r="7687" spans="2:9">
      <c r="B7687" s="429"/>
      <c r="C7687" s="429"/>
      <c r="D7687" s="429"/>
      <c r="E7687" s="429"/>
      <c r="F7687" s="429"/>
      <c r="G7687" s="429"/>
      <c r="H7687" s="429"/>
      <c r="I7687" s="429"/>
    </row>
    <row r="7688" spans="2:9">
      <c r="B7688" s="429"/>
      <c r="C7688" s="429"/>
      <c r="D7688" s="429"/>
      <c r="E7688" s="429"/>
      <c r="F7688" s="429"/>
      <c r="G7688" s="429"/>
      <c r="H7688" s="429"/>
      <c r="I7688" s="429"/>
    </row>
    <row r="7689" spans="2:9">
      <c r="B7689" s="429"/>
      <c r="C7689" s="429"/>
      <c r="D7689" s="429"/>
      <c r="E7689" s="429"/>
      <c r="F7689" s="429"/>
      <c r="G7689" s="429"/>
      <c r="H7689" s="429"/>
      <c r="I7689" s="429"/>
    </row>
    <row r="7690" spans="2:9">
      <c r="B7690" s="429"/>
      <c r="C7690" s="429"/>
      <c r="D7690" s="429"/>
      <c r="E7690" s="429"/>
      <c r="F7690" s="429"/>
      <c r="G7690" s="429"/>
      <c r="H7690" s="429"/>
      <c r="I7690" s="429"/>
    </row>
    <row r="7691" spans="2:9">
      <c r="B7691" s="429"/>
      <c r="C7691" s="429"/>
      <c r="D7691" s="429"/>
      <c r="E7691" s="429"/>
      <c r="F7691" s="429"/>
      <c r="G7691" s="429"/>
      <c r="H7691" s="429"/>
      <c r="I7691" s="429"/>
    </row>
    <row r="7692" spans="2:9">
      <c r="B7692" s="429"/>
      <c r="C7692" s="429"/>
      <c r="D7692" s="429"/>
      <c r="E7692" s="429"/>
      <c r="F7692" s="429"/>
      <c r="G7692" s="429"/>
      <c r="H7692" s="429"/>
      <c r="I7692" s="429"/>
    </row>
    <row r="7693" spans="2:9">
      <c r="B7693" s="429"/>
      <c r="C7693" s="429"/>
      <c r="D7693" s="429"/>
      <c r="E7693" s="429"/>
      <c r="F7693" s="429"/>
      <c r="G7693" s="429"/>
      <c r="H7693" s="429"/>
      <c r="I7693" s="429"/>
    </row>
    <row r="7694" spans="2:9">
      <c r="B7694" s="429"/>
      <c r="C7694" s="429"/>
      <c r="D7694" s="429"/>
      <c r="E7694" s="429"/>
      <c r="F7694" s="429"/>
      <c r="G7694" s="429"/>
      <c r="H7694" s="429"/>
      <c r="I7694" s="429"/>
    </row>
    <row r="7695" spans="2:9">
      <c r="B7695" s="429"/>
      <c r="C7695" s="429"/>
      <c r="D7695" s="429"/>
      <c r="E7695" s="429"/>
      <c r="F7695" s="429"/>
      <c r="G7695" s="429"/>
      <c r="H7695" s="429"/>
      <c r="I7695" s="429"/>
    </row>
    <row r="7696" spans="2:9">
      <c r="B7696" s="429"/>
      <c r="C7696" s="429"/>
      <c r="D7696" s="429"/>
      <c r="E7696" s="429"/>
      <c r="F7696" s="429"/>
      <c r="G7696" s="429"/>
      <c r="H7696" s="429"/>
      <c r="I7696" s="429"/>
    </row>
    <row r="7697" spans="2:9">
      <c r="B7697" s="429"/>
      <c r="C7697" s="429"/>
      <c r="D7697" s="429"/>
      <c r="E7697" s="429"/>
      <c r="F7697" s="429"/>
      <c r="G7697" s="429"/>
      <c r="H7697" s="429"/>
      <c r="I7697" s="429"/>
    </row>
    <row r="7698" spans="2:9">
      <c r="B7698" s="429"/>
      <c r="C7698" s="429"/>
      <c r="D7698" s="429"/>
      <c r="E7698" s="429"/>
      <c r="F7698" s="429"/>
      <c r="G7698" s="429"/>
      <c r="H7698" s="429"/>
      <c r="I7698" s="429"/>
    </row>
    <row r="7699" spans="2:9">
      <c r="B7699" s="429"/>
      <c r="C7699" s="429"/>
      <c r="D7699" s="429"/>
      <c r="E7699" s="429"/>
      <c r="F7699" s="429"/>
      <c r="G7699" s="429"/>
      <c r="H7699" s="429"/>
      <c r="I7699" s="429"/>
    </row>
    <row r="7700" spans="2:9">
      <c r="B7700" s="429"/>
      <c r="C7700" s="429"/>
      <c r="D7700" s="429"/>
      <c r="E7700" s="429"/>
      <c r="F7700" s="429"/>
      <c r="G7700" s="429"/>
      <c r="H7700" s="429"/>
      <c r="I7700" s="429"/>
    </row>
    <row r="7701" spans="2:9">
      <c r="B7701" s="429"/>
      <c r="C7701" s="429"/>
      <c r="D7701" s="429"/>
      <c r="E7701" s="429"/>
      <c r="F7701" s="429"/>
      <c r="G7701" s="429"/>
      <c r="H7701" s="429"/>
      <c r="I7701" s="429"/>
    </row>
    <row r="7702" spans="2:9">
      <c r="B7702" s="429"/>
      <c r="C7702" s="429"/>
      <c r="D7702" s="429"/>
      <c r="E7702" s="429"/>
      <c r="F7702" s="429"/>
      <c r="G7702" s="429"/>
      <c r="H7702" s="429"/>
      <c r="I7702" s="429"/>
    </row>
    <row r="7703" spans="2:9">
      <c r="B7703" s="429"/>
      <c r="C7703" s="429"/>
      <c r="D7703" s="429"/>
      <c r="E7703" s="429"/>
      <c r="F7703" s="429"/>
      <c r="G7703" s="429"/>
      <c r="H7703" s="429"/>
      <c r="I7703" s="429"/>
    </row>
    <row r="7704" spans="2:9">
      <c r="B7704" s="429"/>
      <c r="C7704" s="429"/>
      <c r="D7704" s="429"/>
      <c r="E7704" s="429"/>
      <c r="F7704" s="429"/>
      <c r="G7704" s="429"/>
      <c r="H7704" s="429"/>
      <c r="I7704" s="429"/>
    </row>
    <row r="7705" spans="2:9">
      <c r="B7705" s="429"/>
      <c r="C7705" s="429"/>
      <c r="D7705" s="429"/>
      <c r="E7705" s="429"/>
      <c r="F7705" s="429"/>
      <c r="G7705" s="429"/>
      <c r="H7705" s="429"/>
      <c r="I7705" s="429"/>
    </row>
    <row r="7706" spans="2:9">
      <c r="B7706" s="429"/>
      <c r="C7706" s="429"/>
      <c r="D7706" s="429"/>
      <c r="E7706" s="429"/>
      <c r="F7706" s="429"/>
      <c r="G7706" s="429"/>
      <c r="H7706" s="429"/>
      <c r="I7706" s="429"/>
    </row>
    <row r="7707" spans="2:9">
      <c r="B7707" s="429"/>
      <c r="C7707" s="429"/>
      <c r="D7707" s="429"/>
      <c r="E7707" s="429"/>
      <c r="F7707" s="429"/>
      <c r="G7707" s="429"/>
      <c r="H7707" s="429"/>
      <c r="I7707" s="429"/>
    </row>
    <row r="7708" spans="2:9">
      <c r="B7708" s="429"/>
      <c r="C7708" s="429"/>
      <c r="D7708" s="429"/>
      <c r="E7708" s="429"/>
      <c r="F7708" s="429"/>
      <c r="G7708" s="429"/>
      <c r="H7708" s="429"/>
      <c r="I7708" s="429"/>
    </row>
    <row r="7709" spans="2:9">
      <c r="B7709" s="429"/>
      <c r="C7709" s="429"/>
      <c r="D7709" s="429"/>
      <c r="E7709" s="429"/>
      <c r="F7709" s="429"/>
      <c r="G7709" s="429"/>
      <c r="H7709" s="429"/>
      <c r="I7709" s="429"/>
    </row>
    <row r="7710" spans="2:9">
      <c r="B7710" s="429"/>
      <c r="C7710" s="429"/>
      <c r="D7710" s="429"/>
      <c r="E7710" s="429"/>
      <c r="F7710" s="429"/>
      <c r="G7710" s="429"/>
      <c r="H7710" s="429"/>
      <c r="I7710" s="429"/>
    </row>
    <row r="7711" spans="2:9">
      <c r="B7711" s="429"/>
      <c r="C7711" s="429"/>
      <c r="D7711" s="429"/>
      <c r="E7711" s="429"/>
      <c r="F7711" s="429"/>
      <c r="G7711" s="429"/>
      <c r="H7711" s="429"/>
      <c r="I7711" s="429"/>
    </row>
    <row r="7712" spans="2:9">
      <c r="B7712" s="429"/>
      <c r="C7712" s="429"/>
      <c r="D7712" s="429"/>
      <c r="E7712" s="429"/>
      <c r="F7712" s="429"/>
      <c r="G7712" s="429"/>
      <c r="H7712" s="429"/>
      <c r="I7712" s="429"/>
    </row>
    <row r="7713" spans="2:9">
      <c r="B7713" s="429"/>
      <c r="C7713" s="429"/>
      <c r="D7713" s="429"/>
      <c r="E7713" s="429"/>
      <c r="F7713" s="429"/>
      <c r="G7713" s="429"/>
      <c r="H7713" s="429"/>
      <c r="I7713" s="429"/>
    </row>
    <row r="7714" spans="2:9">
      <c r="B7714" s="429"/>
      <c r="C7714" s="429"/>
      <c r="D7714" s="429"/>
      <c r="E7714" s="429"/>
      <c r="F7714" s="429"/>
      <c r="G7714" s="429"/>
      <c r="H7714" s="429"/>
      <c r="I7714" s="429"/>
    </row>
    <row r="7715" spans="2:9">
      <c r="B7715" s="429"/>
      <c r="C7715" s="429"/>
      <c r="D7715" s="429"/>
      <c r="E7715" s="429"/>
      <c r="F7715" s="429"/>
      <c r="G7715" s="429"/>
      <c r="H7715" s="429"/>
      <c r="I7715" s="429"/>
    </row>
  </sheetData>
  <sortState xmlns:xlrd2="http://schemas.microsoft.com/office/spreadsheetml/2017/richdata2" ref="E5:F45">
    <sortCondition ref="E5:E45"/>
  </sortState>
  <customSheetViews>
    <customSheetView guid="{C752A7A5-DBFD-11D6-802A-F948E13E5E5A}" showRuler="0" topLeftCell="A4">
      <selection activeCell="E19" sqref="E19"/>
      <pageMargins left="0.27" right="0.38" top="1" bottom="1" header="0.5" footer="0.5"/>
      <printOptions horizontalCentered="1"/>
      <pageSetup orientation="landscape" horizontalDpi="4294967294" verticalDpi="0" r:id="rId1"/>
      <headerFooter alignWithMargins="0"/>
    </customSheetView>
  </customSheetViews>
  <mergeCells count="5">
    <mergeCell ref="A1:F1"/>
    <mergeCell ref="B52:I52"/>
    <mergeCell ref="H3:I3"/>
    <mergeCell ref="B51:I51"/>
    <mergeCell ref="B3:F3"/>
  </mergeCells>
  <phoneticPr fontId="0" type="noConversion"/>
  <printOptions horizontalCentered="1"/>
  <pageMargins left="0.25" right="0.25" top="1" bottom="0.25" header="0.25" footer="0.65"/>
  <pageSetup orientation="portrait" blackAndWhite="1" horizontalDpi="4294967294" r:id="rId2"/>
  <headerFooter alignWithMargins="0">
    <oddHeader>&amp;L&amp;G&amp;R&amp;F</oddHeader>
    <oddFooter>&amp;L&amp;T&amp;C&amp;"Tech,Italic"©TIMEC Oil &amp; Gas, Inc. - 2021&amp;R&amp;D</oddFooter>
  </headerFooter>
  <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2" tint="-0.499984740745262"/>
  </sheetPr>
  <dimension ref="A1:B84"/>
  <sheetViews>
    <sheetView showGridLines="0" workbookViewId="0">
      <selection activeCell="E12" sqref="E12"/>
    </sheetView>
  </sheetViews>
  <sheetFormatPr defaultColWidth="8.85546875" defaultRowHeight="12.75"/>
  <cols>
    <col min="1" max="1" width="8" style="308" customWidth="1"/>
    <col min="2" max="2" width="30.85546875" style="76" customWidth="1"/>
    <col min="3" max="16384" width="8.85546875" style="69"/>
  </cols>
  <sheetData>
    <row r="1" spans="1:2">
      <c r="A1" s="308" t="str">
        <f>'WELDER ROSTER'!C5</f>
        <v>K1</v>
      </c>
      <c r="B1" s="76" t="str">
        <f>'WELDER ROSTER'!B5</f>
        <v>Alex Fernandez</v>
      </c>
    </row>
    <row r="2" spans="1:2">
      <c r="A2" s="308" t="str">
        <f>'WELDER ROSTER'!C6</f>
        <v>K4</v>
      </c>
      <c r="B2" s="76" t="str">
        <f>'WELDER ROSTER'!B6</f>
        <v>Brian March</v>
      </c>
    </row>
    <row r="3" spans="1:2">
      <c r="A3" s="308" t="str">
        <f>'WELDER ROSTER'!C7</f>
        <v>K5</v>
      </c>
      <c r="B3" s="76" t="str">
        <f>'WELDER ROSTER'!B7</f>
        <v>Raul P Garcia</v>
      </c>
    </row>
    <row r="4" spans="1:2">
      <c r="A4" s="308">
        <f>'WELDER ROSTER'!C8</f>
        <v>0</v>
      </c>
      <c r="B4" s="76">
        <f>'WELDER ROSTER'!B8</f>
        <v>0</v>
      </c>
    </row>
    <row r="5" spans="1:2">
      <c r="A5" s="308">
        <f>'WELDER ROSTER'!C9</f>
        <v>0</v>
      </c>
      <c r="B5" s="76">
        <f>'WELDER ROSTER'!B9</f>
        <v>0</v>
      </c>
    </row>
    <row r="6" spans="1:2">
      <c r="A6" s="308">
        <f>'WELDER ROSTER'!C10</f>
        <v>0</v>
      </c>
      <c r="B6" s="76">
        <f>'WELDER ROSTER'!B10</f>
        <v>0</v>
      </c>
    </row>
    <row r="7" spans="1:2">
      <c r="A7" s="308">
        <f>'WELDER ROSTER'!C11</f>
        <v>0</v>
      </c>
      <c r="B7" s="76">
        <f>'WELDER ROSTER'!B11</f>
        <v>0</v>
      </c>
    </row>
    <row r="8" spans="1:2">
      <c r="A8" s="308">
        <f>'WELDER ROSTER'!C12</f>
        <v>0</v>
      </c>
      <c r="B8" s="76">
        <f>'WELDER ROSTER'!B12</f>
        <v>0</v>
      </c>
    </row>
    <row r="9" spans="1:2">
      <c r="A9" s="308">
        <f>'WELDER ROSTER'!C13</f>
        <v>0</v>
      </c>
      <c r="B9" s="76">
        <f>'WELDER ROSTER'!B13</f>
        <v>0</v>
      </c>
    </row>
    <row r="10" spans="1:2">
      <c r="A10" s="308">
        <f>'WELDER ROSTER'!C14</f>
        <v>0</v>
      </c>
      <c r="B10" s="76">
        <f>'WELDER ROSTER'!B14</f>
        <v>0</v>
      </c>
    </row>
    <row r="11" spans="1:2">
      <c r="A11" s="308">
        <f>'WELDER ROSTER'!C15</f>
        <v>0</v>
      </c>
      <c r="B11" s="76">
        <f>'WELDER ROSTER'!B15</f>
        <v>0</v>
      </c>
    </row>
    <row r="12" spans="1:2">
      <c r="A12" s="308">
        <f>'WELDER ROSTER'!C16</f>
        <v>0</v>
      </c>
      <c r="B12" s="76">
        <f>'WELDER ROSTER'!B16</f>
        <v>0</v>
      </c>
    </row>
    <row r="13" spans="1:2">
      <c r="A13" s="308">
        <f>'WELDER ROSTER'!C17</f>
        <v>0</v>
      </c>
      <c r="B13" s="76">
        <f>'WELDER ROSTER'!B17</f>
        <v>0</v>
      </c>
    </row>
    <row r="14" spans="1:2">
      <c r="A14" s="308">
        <f>'WELDER ROSTER'!C18</f>
        <v>0</v>
      </c>
      <c r="B14" s="76">
        <f>'WELDER ROSTER'!B18</f>
        <v>0</v>
      </c>
    </row>
    <row r="15" spans="1:2">
      <c r="A15" s="308">
        <f>'WELDER ROSTER'!C19</f>
        <v>0</v>
      </c>
      <c r="B15" s="76">
        <f>'WELDER ROSTER'!B19</f>
        <v>0</v>
      </c>
    </row>
    <row r="16" spans="1:2">
      <c r="A16" s="308">
        <f>'WELDER ROSTER'!C20</f>
        <v>0</v>
      </c>
      <c r="B16" s="76">
        <f>'WELDER ROSTER'!B20</f>
        <v>0</v>
      </c>
    </row>
    <row r="17" spans="1:2">
      <c r="A17" s="308">
        <f>'WELDER ROSTER'!C21</f>
        <v>0</v>
      </c>
      <c r="B17" s="76">
        <f>'WELDER ROSTER'!B21</f>
        <v>0</v>
      </c>
    </row>
    <row r="18" spans="1:2">
      <c r="A18" s="308">
        <f>'WELDER ROSTER'!C22</f>
        <v>0</v>
      </c>
      <c r="B18" s="76">
        <f>'WELDER ROSTER'!B22</f>
        <v>0</v>
      </c>
    </row>
    <row r="19" spans="1:2">
      <c r="A19" s="308">
        <f>'WELDER ROSTER'!C23</f>
        <v>0</v>
      </c>
      <c r="B19" s="76">
        <f>'WELDER ROSTER'!B23</f>
        <v>0</v>
      </c>
    </row>
    <row r="20" spans="1:2">
      <c r="A20" s="308">
        <f>'WELDER ROSTER'!C24</f>
        <v>0</v>
      </c>
      <c r="B20" s="76">
        <f>'WELDER ROSTER'!B24</f>
        <v>0</v>
      </c>
    </row>
    <row r="21" spans="1:2">
      <c r="A21" s="308">
        <f>'WELDER ROSTER'!C25</f>
        <v>0</v>
      </c>
      <c r="B21" s="76">
        <f>'WELDER ROSTER'!B25</f>
        <v>0</v>
      </c>
    </row>
    <row r="22" spans="1:2">
      <c r="A22" s="308">
        <f>'WELDER ROSTER'!C26</f>
        <v>0</v>
      </c>
      <c r="B22" s="76">
        <f>'WELDER ROSTER'!B26</f>
        <v>0</v>
      </c>
    </row>
    <row r="23" spans="1:2">
      <c r="A23" s="308">
        <f>'WELDER ROSTER'!C27</f>
        <v>0</v>
      </c>
      <c r="B23" s="76">
        <f>'WELDER ROSTER'!B27</f>
        <v>0</v>
      </c>
    </row>
    <row r="24" spans="1:2">
      <c r="A24" s="308">
        <f>'WELDER ROSTER'!C28</f>
        <v>0</v>
      </c>
      <c r="B24" s="76">
        <f>'WELDER ROSTER'!B28</f>
        <v>0</v>
      </c>
    </row>
    <row r="25" spans="1:2">
      <c r="A25" s="308">
        <f>'WELDER ROSTER'!C29</f>
        <v>0</v>
      </c>
      <c r="B25" s="76">
        <f>'WELDER ROSTER'!B29</f>
        <v>0</v>
      </c>
    </row>
    <row r="26" spans="1:2">
      <c r="A26" s="308">
        <f>'WELDER ROSTER'!C30</f>
        <v>0</v>
      </c>
      <c r="B26" s="76">
        <f>'WELDER ROSTER'!B30</f>
        <v>0</v>
      </c>
    </row>
    <row r="27" spans="1:2">
      <c r="A27" s="308">
        <f>'WELDER ROSTER'!C31</f>
        <v>0</v>
      </c>
      <c r="B27" s="76">
        <f>'WELDER ROSTER'!B31</f>
        <v>0</v>
      </c>
    </row>
    <row r="28" spans="1:2">
      <c r="A28" s="308">
        <f>'WELDER ROSTER'!C32</f>
        <v>0</v>
      </c>
      <c r="B28" s="76">
        <f>'WELDER ROSTER'!B32</f>
        <v>0</v>
      </c>
    </row>
    <row r="29" spans="1:2">
      <c r="A29" s="308">
        <f>'WELDER ROSTER'!C33</f>
        <v>0</v>
      </c>
      <c r="B29" s="76">
        <f>'WELDER ROSTER'!B33</f>
        <v>0</v>
      </c>
    </row>
    <row r="30" spans="1:2">
      <c r="A30" s="308">
        <f>'WELDER ROSTER'!C34</f>
        <v>0</v>
      </c>
      <c r="B30" s="76">
        <f>'WELDER ROSTER'!B34</f>
        <v>0</v>
      </c>
    </row>
    <row r="31" spans="1:2">
      <c r="A31" s="308">
        <f>'WELDER ROSTER'!C35</f>
        <v>0</v>
      </c>
      <c r="B31" s="76">
        <f>'WELDER ROSTER'!B35</f>
        <v>0</v>
      </c>
    </row>
    <row r="32" spans="1:2">
      <c r="A32" s="308">
        <f>'WELDER ROSTER'!C36</f>
        <v>0</v>
      </c>
      <c r="B32" s="76">
        <f>'WELDER ROSTER'!B36</f>
        <v>0</v>
      </c>
    </row>
    <row r="33" spans="1:2">
      <c r="A33" s="308">
        <f>'WELDER ROSTER'!C37</f>
        <v>0</v>
      </c>
      <c r="B33" s="76">
        <f>'WELDER ROSTER'!B37</f>
        <v>0</v>
      </c>
    </row>
    <row r="34" spans="1:2">
      <c r="A34" s="308">
        <f>'WELDER ROSTER'!C38</f>
        <v>0</v>
      </c>
      <c r="B34" s="76">
        <f>'WELDER ROSTER'!B38</f>
        <v>0</v>
      </c>
    </row>
    <row r="35" spans="1:2">
      <c r="A35" s="308">
        <f>'WELDER ROSTER'!C39</f>
        <v>0</v>
      </c>
      <c r="B35" s="76">
        <f>'WELDER ROSTER'!B39</f>
        <v>0</v>
      </c>
    </row>
    <row r="36" spans="1:2">
      <c r="A36" s="308">
        <f>'WELDER ROSTER'!C40</f>
        <v>0</v>
      </c>
      <c r="B36" s="76">
        <f>'WELDER ROSTER'!B40</f>
        <v>0</v>
      </c>
    </row>
    <row r="37" spans="1:2">
      <c r="A37" s="308">
        <f>'WELDER ROSTER'!C41</f>
        <v>0</v>
      </c>
      <c r="B37" s="76">
        <f>'WELDER ROSTER'!B41</f>
        <v>0</v>
      </c>
    </row>
    <row r="38" spans="1:2">
      <c r="A38" s="308">
        <f>'WELDER ROSTER'!C42</f>
        <v>0</v>
      </c>
      <c r="B38" s="76">
        <f>'WELDER ROSTER'!B42</f>
        <v>0</v>
      </c>
    </row>
    <row r="39" spans="1:2">
      <c r="A39" s="308">
        <f>'WELDER ROSTER'!C43</f>
        <v>0</v>
      </c>
      <c r="B39" s="76">
        <f>'WELDER ROSTER'!B43</f>
        <v>0</v>
      </c>
    </row>
    <row r="40" spans="1:2">
      <c r="A40" s="308">
        <f>'WELDER ROSTER'!C44</f>
        <v>0</v>
      </c>
      <c r="B40" s="76">
        <f>'WELDER ROSTER'!B44</f>
        <v>0</v>
      </c>
    </row>
    <row r="41" spans="1:2">
      <c r="A41" s="308">
        <f>'WELDER ROSTER'!C47</f>
        <v>0</v>
      </c>
      <c r="B41" s="76">
        <f>'WELDER ROSTER'!B47</f>
        <v>0</v>
      </c>
    </row>
    <row r="42" spans="1:2">
      <c r="A42" s="308" t="str">
        <f>'WELDER ROSTER'!C48</f>
        <v>VOID</v>
      </c>
      <c r="B42" s="76">
        <f>'WELDER ROSTER'!B48</f>
        <v>0</v>
      </c>
    </row>
    <row r="43" spans="1:2">
      <c r="A43" s="308">
        <f>'WELDER ROSTER'!I5</f>
        <v>0</v>
      </c>
      <c r="B43" s="76">
        <f>'WELDER ROSTER'!H5</f>
        <v>0</v>
      </c>
    </row>
    <row r="44" spans="1:2">
      <c r="A44" s="308">
        <f>'WELDER ROSTER'!I6</f>
        <v>0</v>
      </c>
      <c r="B44" s="76">
        <f>'WELDER ROSTER'!H6</f>
        <v>0</v>
      </c>
    </row>
    <row r="45" spans="1:2">
      <c r="A45" s="308">
        <f>'WELDER ROSTER'!I7</f>
        <v>0</v>
      </c>
      <c r="B45" s="76">
        <f>'WELDER ROSTER'!H7</f>
        <v>0</v>
      </c>
    </row>
    <row r="46" spans="1:2">
      <c r="A46" s="308">
        <f>'WELDER ROSTER'!I8</f>
        <v>0</v>
      </c>
      <c r="B46" s="76">
        <f>'WELDER ROSTER'!H8</f>
        <v>0</v>
      </c>
    </row>
    <row r="47" spans="1:2">
      <c r="A47" s="308">
        <f>'WELDER ROSTER'!I9</f>
        <v>0</v>
      </c>
      <c r="B47" s="76">
        <f>'WELDER ROSTER'!H9</f>
        <v>0</v>
      </c>
    </row>
    <row r="48" spans="1:2">
      <c r="A48" s="308">
        <f>'WELDER ROSTER'!I10</f>
        <v>0</v>
      </c>
      <c r="B48" s="76">
        <f>'WELDER ROSTER'!H10</f>
        <v>0</v>
      </c>
    </row>
    <row r="49" spans="1:2">
      <c r="A49" s="308">
        <f>'WELDER ROSTER'!I11</f>
        <v>0</v>
      </c>
      <c r="B49" s="76">
        <f>'WELDER ROSTER'!H11</f>
        <v>0</v>
      </c>
    </row>
    <row r="50" spans="1:2">
      <c r="A50" s="308">
        <f>'WELDER ROSTER'!I12</f>
        <v>0</v>
      </c>
      <c r="B50" s="76">
        <f>'WELDER ROSTER'!H12</f>
        <v>0</v>
      </c>
    </row>
    <row r="51" spans="1:2">
      <c r="A51" s="308">
        <f>'WELDER ROSTER'!I13</f>
        <v>0</v>
      </c>
      <c r="B51" s="76">
        <f>'WELDER ROSTER'!H13</f>
        <v>0</v>
      </c>
    </row>
    <row r="52" spans="1:2">
      <c r="A52" s="308">
        <f>'WELDER ROSTER'!I14</f>
        <v>0</v>
      </c>
      <c r="B52" s="76">
        <f>'WELDER ROSTER'!H14</f>
        <v>0</v>
      </c>
    </row>
    <row r="53" spans="1:2">
      <c r="A53" s="308">
        <f>'WELDER ROSTER'!I15</f>
        <v>0</v>
      </c>
      <c r="B53" s="76">
        <f>'WELDER ROSTER'!H15</f>
        <v>0</v>
      </c>
    </row>
    <row r="54" spans="1:2">
      <c r="A54" s="308">
        <f>'WELDER ROSTER'!I16</f>
        <v>0</v>
      </c>
      <c r="B54" s="76">
        <f>'WELDER ROSTER'!H16</f>
        <v>0</v>
      </c>
    </row>
    <row r="55" spans="1:2">
      <c r="A55" s="308">
        <f>'WELDER ROSTER'!I17</f>
        <v>0</v>
      </c>
      <c r="B55" s="76">
        <f>'WELDER ROSTER'!H17</f>
        <v>0</v>
      </c>
    </row>
    <row r="56" spans="1:2">
      <c r="A56" s="308">
        <f>'WELDER ROSTER'!I18</f>
        <v>0</v>
      </c>
      <c r="B56" s="76">
        <f>'WELDER ROSTER'!H18</f>
        <v>0</v>
      </c>
    </row>
    <row r="57" spans="1:2">
      <c r="A57" s="308">
        <f>'WELDER ROSTER'!I19</f>
        <v>0</v>
      </c>
      <c r="B57" s="76">
        <f>'WELDER ROSTER'!H19</f>
        <v>0</v>
      </c>
    </row>
    <row r="58" spans="1:2">
      <c r="A58" s="308">
        <f>'WELDER ROSTER'!I20</f>
        <v>0</v>
      </c>
      <c r="B58" s="76">
        <f>'WELDER ROSTER'!H20</f>
        <v>0</v>
      </c>
    </row>
    <row r="59" spans="1:2">
      <c r="A59" s="308">
        <f>'WELDER ROSTER'!I21</f>
        <v>0</v>
      </c>
      <c r="B59" s="76">
        <f>'WELDER ROSTER'!H21</f>
        <v>0</v>
      </c>
    </row>
    <row r="60" spans="1:2">
      <c r="A60" s="308">
        <f>'WELDER ROSTER'!I22</f>
        <v>0</v>
      </c>
      <c r="B60" s="76">
        <f>'WELDER ROSTER'!H22</f>
        <v>0</v>
      </c>
    </row>
    <row r="61" spans="1:2">
      <c r="A61" s="308">
        <f>'WELDER ROSTER'!I23</f>
        <v>0</v>
      </c>
      <c r="B61" s="76">
        <f>'WELDER ROSTER'!H23</f>
        <v>0</v>
      </c>
    </row>
    <row r="62" spans="1:2">
      <c r="A62" s="308">
        <f>'WELDER ROSTER'!I24</f>
        <v>0</v>
      </c>
      <c r="B62" s="76">
        <f>'WELDER ROSTER'!H24</f>
        <v>0</v>
      </c>
    </row>
    <row r="63" spans="1:2">
      <c r="A63" s="308">
        <f>'WELDER ROSTER'!I25</f>
        <v>0</v>
      </c>
      <c r="B63" s="76">
        <f>'WELDER ROSTER'!H25</f>
        <v>0</v>
      </c>
    </row>
    <row r="64" spans="1:2">
      <c r="A64" s="308">
        <f>'WELDER ROSTER'!I26</f>
        <v>0</v>
      </c>
      <c r="B64" s="76">
        <f>'WELDER ROSTER'!H26</f>
        <v>0</v>
      </c>
    </row>
    <row r="65" spans="1:2">
      <c r="A65" s="308">
        <f>'WELDER ROSTER'!I27</f>
        <v>0</v>
      </c>
      <c r="B65" s="76">
        <f>'WELDER ROSTER'!H27</f>
        <v>0</v>
      </c>
    </row>
    <row r="66" spans="1:2">
      <c r="A66" s="308">
        <f>'WELDER ROSTER'!I28</f>
        <v>0</v>
      </c>
      <c r="B66" s="76">
        <f>'WELDER ROSTER'!H28</f>
        <v>0</v>
      </c>
    </row>
    <row r="67" spans="1:2">
      <c r="A67" s="308">
        <f>'WELDER ROSTER'!I29</f>
        <v>0</v>
      </c>
      <c r="B67" s="76">
        <f>'WELDER ROSTER'!H29</f>
        <v>0</v>
      </c>
    </row>
    <row r="68" spans="1:2">
      <c r="A68" s="308">
        <f>'WELDER ROSTER'!I30</f>
        <v>0</v>
      </c>
      <c r="B68" s="76">
        <f>'WELDER ROSTER'!H30</f>
        <v>0</v>
      </c>
    </row>
    <row r="69" spans="1:2">
      <c r="A69" s="308">
        <f>'WELDER ROSTER'!I31</f>
        <v>0</v>
      </c>
      <c r="B69" s="76">
        <f>'WELDER ROSTER'!H31</f>
        <v>0</v>
      </c>
    </row>
    <row r="70" spans="1:2">
      <c r="A70" s="308">
        <f>'WELDER ROSTER'!I32</f>
        <v>0</v>
      </c>
      <c r="B70" s="76">
        <f>'WELDER ROSTER'!H32</f>
        <v>0</v>
      </c>
    </row>
    <row r="71" spans="1:2">
      <c r="A71" s="308">
        <f>'WELDER ROSTER'!I33</f>
        <v>0</v>
      </c>
      <c r="B71" s="76">
        <f>'WELDER ROSTER'!H33</f>
        <v>0</v>
      </c>
    </row>
    <row r="72" spans="1:2">
      <c r="A72" s="308">
        <f>'WELDER ROSTER'!I34</f>
        <v>0</v>
      </c>
      <c r="B72" s="76">
        <f>'WELDER ROSTER'!H34</f>
        <v>0</v>
      </c>
    </row>
    <row r="73" spans="1:2">
      <c r="A73" s="308">
        <f>'WELDER ROSTER'!I35</f>
        <v>0</v>
      </c>
      <c r="B73" s="76">
        <f>'WELDER ROSTER'!H35</f>
        <v>0</v>
      </c>
    </row>
    <row r="74" spans="1:2">
      <c r="A74" s="308">
        <f>'WELDER ROSTER'!I36</f>
        <v>0</v>
      </c>
      <c r="B74" s="76">
        <f>'WELDER ROSTER'!H36</f>
        <v>0</v>
      </c>
    </row>
    <row r="75" spans="1:2">
      <c r="A75" s="308">
        <f>'WELDER ROSTER'!I37</f>
        <v>0</v>
      </c>
      <c r="B75" s="76">
        <f>'WELDER ROSTER'!H37</f>
        <v>0</v>
      </c>
    </row>
    <row r="76" spans="1:2">
      <c r="A76" s="308">
        <f>'WELDER ROSTER'!I38</f>
        <v>0</v>
      </c>
      <c r="B76" s="76">
        <f>'WELDER ROSTER'!H38</f>
        <v>0</v>
      </c>
    </row>
    <row r="77" spans="1:2">
      <c r="A77" s="308">
        <f>'WELDER ROSTER'!I39</f>
        <v>0</v>
      </c>
      <c r="B77" s="76">
        <f>'WELDER ROSTER'!H39</f>
        <v>0</v>
      </c>
    </row>
    <row r="78" spans="1:2">
      <c r="A78" s="308">
        <f>'WELDER ROSTER'!I40</f>
        <v>0</v>
      </c>
      <c r="B78" s="76">
        <f>'WELDER ROSTER'!H40</f>
        <v>0</v>
      </c>
    </row>
    <row r="79" spans="1:2">
      <c r="A79" s="308">
        <f>'WELDER ROSTER'!I41</f>
        <v>0</v>
      </c>
      <c r="B79" s="76">
        <f>'WELDER ROSTER'!H41</f>
        <v>0</v>
      </c>
    </row>
    <row r="80" spans="1:2">
      <c r="A80" s="308">
        <f>'WELDER ROSTER'!I42</f>
        <v>0</v>
      </c>
      <c r="B80" s="76">
        <f>'WELDER ROSTER'!H42</f>
        <v>0</v>
      </c>
    </row>
    <row r="81" spans="1:2">
      <c r="A81" s="308">
        <f>'WELDER ROSTER'!I43</f>
        <v>0</v>
      </c>
      <c r="B81" s="76">
        <f>'WELDER ROSTER'!H43</f>
        <v>0</v>
      </c>
    </row>
    <row r="82" spans="1:2">
      <c r="A82" s="308">
        <f>'WELDER ROSTER'!I44</f>
        <v>0</v>
      </c>
      <c r="B82" s="76">
        <f>'WELDER ROSTER'!H44</f>
        <v>0</v>
      </c>
    </row>
    <row r="83" spans="1:2">
      <c r="A83" s="308">
        <f>'WELDER ROSTER'!I47</f>
        <v>0</v>
      </c>
      <c r="B83" s="76">
        <f>'WELDER ROSTER'!H47</f>
        <v>0</v>
      </c>
    </row>
    <row r="84" spans="1:2">
      <c r="A84" s="308" t="str">
        <f>'WELDER ROSTER'!I48</f>
        <v>OTHERS</v>
      </c>
      <c r="B84" s="76">
        <f>'WELDER ROSTER'!H48</f>
        <v>0</v>
      </c>
    </row>
  </sheetData>
  <phoneticPr fontId="5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Button 1">
              <controlPr defaultSize="0" print="0" autoFill="0" autoPict="0" macro="[0]!Navagation1">
                <anchor>
                  <from>
                    <xdr:col>1</xdr:col>
                    <xdr:colOff>1590675</xdr:colOff>
                    <xdr:row>3</xdr:row>
                    <xdr:rowOff>142875</xdr:rowOff>
                  </from>
                  <to>
                    <xdr:col>4</xdr:col>
                    <xdr:colOff>9525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>
    <tabColor theme="2" tint="-0.499984740745262"/>
  </sheetPr>
  <dimension ref="A1:G1087"/>
  <sheetViews>
    <sheetView topLeftCell="A63" workbookViewId="0">
      <selection activeCell="A84" sqref="A1:A84"/>
    </sheetView>
  </sheetViews>
  <sheetFormatPr defaultColWidth="9.140625" defaultRowHeight="12.75"/>
  <cols>
    <col min="1" max="1" width="9.140625" style="306"/>
    <col min="2" max="3" width="9.140625" style="302"/>
    <col min="4" max="4" width="10.5703125" style="302" customWidth="1"/>
    <col min="5" max="16384" width="9.140625" style="302"/>
  </cols>
  <sheetData>
    <row r="1" spans="1:7">
      <c r="A1" s="306" t="str">
        <f>'WELDER ROSTER'!C48</f>
        <v>VOID</v>
      </c>
    </row>
    <row r="2" spans="1:7">
      <c r="A2" s="306" t="str">
        <f>'WELDER ROSTER'!C7</f>
        <v>K5</v>
      </c>
      <c r="D2" s="302" t="s">
        <v>317</v>
      </c>
    </row>
    <row r="3" spans="1:7">
      <c r="A3" s="306" t="str">
        <f>'WELDER ROSTER'!C6</f>
        <v>K4</v>
      </c>
      <c r="D3" s="301">
        <f>'WELD LOG'!C5</f>
        <v>0</v>
      </c>
    </row>
    <row r="4" spans="1:7">
      <c r="A4" s="306" t="str">
        <f>'WELDER ROSTER'!C5</f>
        <v>K1</v>
      </c>
      <c r="D4" s="301">
        <f>'WELD LOG'!C6</f>
        <v>0</v>
      </c>
    </row>
    <row r="5" spans="1:7">
      <c r="A5" s="307">
        <f>'WELDER ROSTER'!I6</f>
        <v>0</v>
      </c>
      <c r="D5" s="301">
        <f>'WELD LOG'!C7</f>
        <v>0</v>
      </c>
    </row>
    <row r="6" spans="1:7">
      <c r="A6" s="307">
        <f>'WELDER ROSTER'!I5</f>
        <v>0</v>
      </c>
      <c r="D6" s="301">
        <f>'WELD LOG'!C8</f>
        <v>0</v>
      </c>
    </row>
    <row r="7" spans="1:7">
      <c r="A7" s="306">
        <f>'WELDER ROSTER'!C8</f>
        <v>0</v>
      </c>
      <c r="D7" s="301">
        <f>'WELD LOG'!C9</f>
        <v>0</v>
      </c>
    </row>
    <row r="8" spans="1:7">
      <c r="A8" s="306">
        <f>'WELDER ROSTER'!C9</f>
        <v>0</v>
      </c>
      <c r="D8" s="301">
        <f>'WELD LOG'!C10</f>
        <v>0</v>
      </c>
    </row>
    <row r="9" spans="1:7">
      <c r="A9" s="306">
        <f>'WELDER ROSTER'!C10</f>
        <v>0</v>
      </c>
      <c r="D9" s="301">
        <f>'WELD LOG'!C11</f>
        <v>0</v>
      </c>
    </row>
    <row r="10" spans="1:7">
      <c r="A10" s="306">
        <f>'WELDER ROSTER'!C11</f>
        <v>0</v>
      </c>
      <c r="D10" s="301">
        <f>'WELD LOG'!C12</f>
        <v>0</v>
      </c>
      <c r="G10" s="302" t="e">
        <f>_xlfn.SINGLE(list_Welders)</f>
        <v>#REF!</v>
      </c>
    </row>
    <row r="11" spans="1:7">
      <c r="A11" s="306">
        <f>'WELDER ROSTER'!C12</f>
        <v>0</v>
      </c>
      <c r="D11" s="301">
        <f>'WELD LOG'!C13</f>
        <v>0</v>
      </c>
    </row>
    <row r="12" spans="1:7" ht="13.5" thickBot="1">
      <c r="A12" s="306">
        <f>'WELDER ROSTER'!C13</f>
        <v>0</v>
      </c>
      <c r="D12" s="301">
        <f>'WELD LOG'!C14</f>
        <v>0</v>
      </c>
    </row>
    <row r="13" spans="1:7" ht="13.5" thickBot="1">
      <c r="A13" s="306">
        <f>'WELDER ROSTER'!C14</f>
        <v>0</v>
      </c>
      <c r="D13" s="301">
        <f>'WELD LOG'!C15</f>
        <v>0</v>
      </c>
      <c r="G13" s="303" t="s">
        <v>309</v>
      </c>
    </row>
    <row r="14" spans="1:7">
      <c r="A14" s="306">
        <f>'WELDER ROSTER'!C15</f>
        <v>0</v>
      </c>
      <c r="D14" s="301">
        <f>'WELD LOG'!C16</f>
        <v>0</v>
      </c>
    </row>
    <row r="15" spans="1:7">
      <c r="A15" s="306">
        <f>'WELDER ROSTER'!C16</f>
        <v>0</v>
      </c>
      <c r="D15" s="301">
        <f>'WELD LOG'!C17</f>
        <v>0</v>
      </c>
    </row>
    <row r="16" spans="1:7">
      <c r="A16" s="306">
        <f>'WELDER ROSTER'!C17</f>
        <v>0</v>
      </c>
      <c r="D16" s="301">
        <f>'WELD LOG'!C18</f>
        <v>0</v>
      </c>
    </row>
    <row r="17" spans="1:4">
      <c r="A17" s="306">
        <f>'WELDER ROSTER'!C18</f>
        <v>0</v>
      </c>
      <c r="D17" s="301">
        <f>'WELD LOG'!C19</f>
        <v>0</v>
      </c>
    </row>
    <row r="18" spans="1:4">
      <c r="A18" s="306">
        <f>'WELDER ROSTER'!C19</f>
        <v>0</v>
      </c>
      <c r="D18" s="301">
        <f>'WELD LOG'!C20</f>
        <v>0</v>
      </c>
    </row>
    <row r="19" spans="1:4">
      <c r="A19" s="306">
        <f>'WELDER ROSTER'!C20</f>
        <v>0</v>
      </c>
      <c r="D19" s="301">
        <f>'WELD LOG'!C21</f>
        <v>0</v>
      </c>
    </row>
    <row r="20" spans="1:4">
      <c r="A20" s="306">
        <f>'WELDER ROSTER'!C21</f>
        <v>0</v>
      </c>
      <c r="D20" s="301">
        <f>'WELD LOG'!C22</f>
        <v>0</v>
      </c>
    </row>
    <row r="21" spans="1:4">
      <c r="A21" s="306">
        <f>'WELDER ROSTER'!C22</f>
        <v>0</v>
      </c>
      <c r="D21" s="301">
        <f>'WELD LOG'!C23</f>
        <v>0</v>
      </c>
    </row>
    <row r="22" spans="1:4">
      <c r="A22" s="306">
        <f>'WELDER ROSTER'!C23</f>
        <v>0</v>
      </c>
      <c r="D22" s="301">
        <f>'WELD LOG'!C24</f>
        <v>0</v>
      </c>
    </row>
    <row r="23" spans="1:4">
      <c r="A23" s="306">
        <f>'WELDER ROSTER'!C24</f>
        <v>0</v>
      </c>
      <c r="D23" s="301">
        <f>'WELD LOG'!C25</f>
        <v>0</v>
      </c>
    </row>
    <row r="24" spans="1:4">
      <c r="A24" s="306">
        <f>'WELDER ROSTER'!C25</f>
        <v>0</v>
      </c>
      <c r="D24" s="301">
        <f>'WELD LOG'!C26</f>
        <v>0</v>
      </c>
    </row>
    <row r="25" spans="1:4">
      <c r="A25" s="306">
        <f>'WELDER ROSTER'!C26</f>
        <v>0</v>
      </c>
      <c r="D25" s="301">
        <f>'WELD LOG'!C27</f>
        <v>0</v>
      </c>
    </row>
    <row r="26" spans="1:4">
      <c r="A26" s="306">
        <f>'WELDER ROSTER'!C27</f>
        <v>0</v>
      </c>
      <c r="D26" s="301">
        <f>'WELD LOG'!C28</f>
        <v>0</v>
      </c>
    </row>
    <row r="27" spans="1:4">
      <c r="A27" s="306">
        <f>'WELDER ROSTER'!C28</f>
        <v>0</v>
      </c>
      <c r="D27" s="301">
        <f>'WELD LOG'!C29</f>
        <v>0</v>
      </c>
    </row>
    <row r="28" spans="1:4">
      <c r="A28" s="306">
        <f>'WELDER ROSTER'!C29</f>
        <v>0</v>
      </c>
      <c r="D28" s="301">
        <f>'WELD LOG'!C30</f>
        <v>0</v>
      </c>
    </row>
    <row r="29" spans="1:4">
      <c r="A29" s="306">
        <f>'WELDER ROSTER'!C30</f>
        <v>0</v>
      </c>
      <c r="D29" s="301">
        <f>'WELD LOG'!C31</f>
        <v>0</v>
      </c>
    </row>
    <row r="30" spans="1:4">
      <c r="A30" s="306">
        <f>'WELDER ROSTER'!C31</f>
        <v>0</v>
      </c>
      <c r="D30" s="301">
        <f>'WELD LOG'!C32</f>
        <v>0</v>
      </c>
    </row>
    <row r="31" spans="1:4">
      <c r="A31" s="306">
        <f>'WELDER ROSTER'!C32</f>
        <v>0</v>
      </c>
      <c r="D31" s="301">
        <f>'WELD LOG'!C33</f>
        <v>0</v>
      </c>
    </row>
    <row r="32" spans="1:4">
      <c r="A32" s="306">
        <f>'WELDER ROSTER'!C33</f>
        <v>0</v>
      </c>
      <c r="D32" s="301">
        <f>'WELD LOG'!C34</f>
        <v>0</v>
      </c>
    </row>
    <row r="33" spans="1:4">
      <c r="A33" s="306">
        <f>'WELDER ROSTER'!C34</f>
        <v>0</v>
      </c>
      <c r="D33" s="301">
        <f>'WELD LOG'!C35</f>
        <v>0</v>
      </c>
    </row>
    <row r="34" spans="1:4">
      <c r="A34" s="306">
        <f>'WELDER ROSTER'!C35</f>
        <v>0</v>
      </c>
      <c r="D34" s="301">
        <f>'WELD LOG'!C36</f>
        <v>0</v>
      </c>
    </row>
    <row r="35" spans="1:4">
      <c r="A35" s="306">
        <f>'WELDER ROSTER'!C36</f>
        <v>0</v>
      </c>
      <c r="D35" s="301">
        <f>'WELD LOG'!C37</f>
        <v>0</v>
      </c>
    </row>
    <row r="36" spans="1:4">
      <c r="A36" s="306">
        <f>'WELDER ROSTER'!C37</f>
        <v>0</v>
      </c>
      <c r="D36" s="301">
        <f>'WELD LOG'!C38</f>
        <v>0</v>
      </c>
    </row>
    <row r="37" spans="1:4">
      <c r="A37" s="306">
        <f>'WELDER ROSTER'!C38</f>
        <v>0</v>
      </c>
      <c r="D37" s="301">
        <f>'WELD LOG'!C39</f>
        <v>0</v>
      </c>
    </row>
    <row r="38" spans="1:4">
      <c r="A38" s="306">
        <f>'WELDER ROSTER'!C39</f>
        <v>0</v>
      </c>
      <c r="D38" s="301">
        <f>'WELD LOG'!C40</f>
        <v>0</v>
      </c>
    </row>
    <row r="39" spans="1:4">
      <c r="A39" s="306">
        <f>'WELDER ROSTER'!C40</f>
        <v>0</v>
      </c>
      <c r="D39" s="301">
        <f>'WELD LOG'!C41</f>
        <v>0</v>
      </c>
    </row>
    <row r="40" spans="1:4">
      <c r="A40" s="306">
        <f>'WELDER ROSTER'!C41</f>
        <v>0</v>
      </c>
      <c r="D40" s="301">
        <f>'WELD LOG'!C42</f>
        <v>0</v>
      </c>
    </row>
    <row r="41" spans="1:4">
      <c r="A41" s="306">
        <f>'WELDER ROSTER'!C42</f>
        <v>0</v>
      </c>
      <c r="D41" s="301">
        <f>'WELD LOG'!C43</f>
        <v>0</v>
      </c>
    </row>
    <row r="42" spans="1:4">
      <c r="A42" s="306">
        <f>'WELDER ROSTER'!C43</f>
        <v>0</v>
      </c>
      <c r="D42" s="301">
        <f>'WELD LOG'!C44</f>
        <v>0</v>
      </c>
    </row>
    <row r="43" spans="1:4">
      <c r="A43" s="306">
        <f>'WELDER ROSTER'!C44</f>
        <v>0</v>
      </c>
      <c r="D43" s="301">
        <f>'WELD LOG'!C45</f>
        <v>0</v>
      </c>
    </row>
    <row r="44" spans="1:4">
      <c r="A44" s="306">
        <f>'WELDER ROSTER'!C45</f>
        <v>0</v>
      </c>
      <c r="D44" s="301">
        <f>'WELD LOG'!C46</f>
        <v>0</v>
      </c>
    </row>
    <row r="45" spans="1:4">
      <c r="A45" s="306">
        <f>'WELDER ROSTER'!C46</f>
        <v>0</v>
      </c>
      <c r="D45" s="301">
        <f>'WELD LOG'!C47</f>
        <v>0</v>
      </c>
    </row>
    <row r="46" spans="1:4">
      <c r="A46" s="306">
        <f>'WELDER ROSTER'!C47</f>
        <v>0</v>
      </c>
      <c r="D46" s="301">
        <f>'WELD LOG'!C48</f>
        <v>0</v>
      </c>
    </row>
    <row r="47" spans="1:4">
      <c r="A47" s="307">
        <f>'WELDER ROSTER'!I7</f>
        <v>0</v>
      </c>
      <c r="D47" s="301">
        <f>'WELD LOG'!C49</f>
        <v>0</v>
      </c>
    </row>
    <row r="48" spans="1:4">
      <c r="A48" s="307">
        <f>'WELDER ROSTER'!I8</f>
        <v>0</v>
      </c>
      <c r="D48" s="301">
        <f>'WELD LOG'!C50</f>
        <v>0</v>
      </c>
    </row>
    <row r="49" spans="1:4">
      <c r="A49" s="307">
        <f>'WELDER ROSTER'!I9</f>
        <v>0</v>
      </c>
      <c r="D49" s="301">
        <f>'WELD LOG'!C51</f>
        <v>0</v>
      </c>
    </row>
    <row r="50" spans="1:4">
      <c r="A50" s="307">
        <f>'WELDER ROSTER'!I10</f>
        <v>0</v>
      </c>
      <c r="D50" s="301">
        <f>'WELD LOG'!C52</f>
        <v>0</v>
      </c>
    </row>
    <row r="51" spans="1:4">
      <c r="A51" s="307">
        <f>'WELDER ROSTER'!I11</f>
        <v>0</v>
      </c>
      <c r="D51" s="301">
        <f>'WELD LOG'!C53</f>
        <v>0</v>
      </c>
    </row>
    <row r="52" spans="1:4">
      <c r="A52" s="307">
        <f>'WELDER ROSTER'!I12</f>
        <v>0</v>
      </c>
      <c r="D52" s="301">
        <f>'WELD LOG'!C54</f>
        <v>0</v>
      </c>
    </row>
    <row r="53" spans="1:4">
      <c r="A53" s="307">
        <f>'WELDER ROSTER'!I13</f>
        <v>0</v>
      </c>
      <c r="D53" s="301">
        <f>'WELD LOG'!C55</f>
        <v>0</v>
      </c>
    </row>
    <row r="54" spans="1:4">
      <c r="A54" s="307">
        <f>'WELDER ROSTER'!I14</f>
        <v>0</v>
      </c>
      <c r="D54" s="301">
        <f>'WELD LOG'!C56</f>
        <v>0</v>
      </c>
    </row>
    <row r="55" spans="1:4">
      <c r="A55" s="307">
        <f>'WELDER ROSTER'!I15</f>
        <v>0</v>
      </c>
      <c r="D55" s="301">
        <f>'WELD LOG'!C57</f>
        <v>0</v>
      </c>
    </row>
    <row r="56" spans="1:4">
      <c r="A56" s="307">
        <f>'WELDER ROSTER'!I16</f>
        <v>0</v>
      </c>
      <c r="D56" s="301">
        <f>'WELD LOG'!C58</f>
        <v>0</v>
      </c>
    </row>
    <row r="57" spans="1:4">
      <c r="A57" s="307">
        <f>'WELDER ROSTER'!I17</f>
        <v>0</v>
      </c>
      <c r="D57" s="301">
        <f>'WELD LOG'!C59</f>
        <v>0</v>
      </c>
    </row>
    <row r="58" spans="1:4">
      <c r="A58" s="307">
        <f>'WELDER ROSTER'!I18</f>
        <v>0</v>
      </c>
      <c r="D58" s="301">
        <f>'WELD LOG'!C60</f>
        <v>0</v>
      </c>
    </row>
    <row r="59" spans="1:4">
      <c r="A59" s="307">
        <f>'WELDER ROSTER'!I19</f>
        <v>0</v>
      </c>
      <c r="D59" s="301">
        <f>'WELD LOG'!C61</f>
        <v>0</v>
      </c>
    </row>
    <row r="60" spans="1:4">
      <c r="A60" s="307">
        <f>'WELDER ROSTER'!I20</f>
        <v>0</v>
      </c>
      <c r="D60" s="301">
        <f>'WELD LOG'!C62</f>
        <v>0</v>
      </c>
    </row>
    <row r="61" spans="1:4">
      <c r="A61" s="307">
        <f>'WELDER ROSTER'!I21</f>
        <v>0</v>
      </c>
      <c r="D61" s="301">
        <f>'WELD LOG'!C63</f>
        <v>0</v>
      </c>
    </row>
    <row r="62" spans="1:4">
      <c r="A62" s="307">
        <f>'WELDER ROSTER'!I22</f>
        <v>0</v>
      </c>
      <c r="D62" s="301">
        <f>'WELD LOG'!C64</f>
        <v>0</v>
      </c>
    </row>
    <row r="63" spans="1:4">
      <c r="A63" s="307">
        <f>'WELDER ROSTER'!I23</f>
        <v>0</v>
      </c>
      <c r="D63" s="301">
        <f>'WELD LOG'!C65</f>
        <v>0</v>
      </c>
    </row>
    <row r="64" spans="1:4">
      <c r="A64" s="307">
        <f>'WELDER ROSTER'!I24</f>
        <v>0</v>
      </c>
      <c r="D64" s="301">
        <f>'WELD LOG'!C66</f>
        <v>0</v>
      </c>
    </row>
    <row r="65" spans="1:4">
      <c r="A65" s="307">
        <f>'WELDER ROSTER'!I25</f>
        <v>0</v>
      </c>
      <c r="D65" s="301">
        <f>'WELD LOG'!C67</f>
        <v>0</v>
      </c>
    </row>
    <row r="66" spans="1:4">
      <c r="A66" s="307">
        <f>'WELDER ROSTER'!I26</f>
        <v>0</v>
      </c>
      <c r="D66" s="301">
        <f>'WELD LOG'!C68</f>
        <v>0</v>
      </c>
    </row>
    <row r="67" spans="1:4">
      <c r="A67" s="307">
        <f>'WELDER ROSTER'!I27</f>
        <v>0</v>
      </c>
      <c r="D67" s="301">
        <f>'WELD LOG'!C69</f>
        <v>0</v>
      </c>
    </row>
    <row r="68" spans="1:4">
      <c r="A68" s="307">
        <f>'WELDER ROSTER'!I28</f>
        <v>0</v>
      </c>
      <c r="D68" s="301">
        <f>'WELD LOG'!C70</f>
        <v>0</v>
      </c>
    </row>
    <row r="69" spans="1:4">
      <c r="A69" s="307">
        <f>'WELDER ROSTER'!I29</f>
        <v>0</v>
      </c>
      <c r="D69" s="301">
        <f>'WELD LOG'!C71</f>
        <v>0</v>
      </c>
    </row>
    <row r="70" spans="1:4">
      <c r="A70" s="307">
        <f>'WELDER ROSTER'!I30</f>
        <v>0</v>
      </c>
      <c r="D70" s="301">
        <f>'WELD LOG'!C72</f>
        <v>0</v>
      </c>
    </row>
    <row r="71" spans="1:4">
      <c r="A71" s="307">
        <f>'WELDER ROSTER'!I31</f>
        <v>0</v>
      </c>
      <c r="D71" s="301">
        <f>'WELD LOG'!C73</f>
        <v>0</v>
      </c>
    </row>
    <row r="72" spans="1:4">
      <c r="A72" s="307">
        <f>'WELDER ROSTER'!I32</f>
        <v>0</v>
      </c>
      <c r="D72" s="301">
        <f>'WELD LOG'!C74</f>
        <v>0</v>
      </c>
    </row>
    <row r="73" spans="1:4">
      <c r="A73" s="307">
        <f>'WELDER ROSTER'!I33</f>
        <v>0</v>
      </c>
      <c r="D73" s="301">
        <f>'WELD LOG'!C75</f>
        <v>0</v>
      </c>
    </row>
    <row r="74" spans="1:4">
      <c r="A74" s="307">
        <f>'WELDER ROSTER'!I34</f>
        <v>0</v>
      </c>
      <c r="D74" s="301">
        <f>'WELD LOG'!C76</f>
        <v>0</v>
      </c>
    </row>
    <row r="75" spans="1:4">
      <c r="A75" s="307">
        <f>'WELDER ROSTER'!I35</f>
        <v>0</v>
      </c>
      <c r="D75" s="301">
        <f>'WELD LOG'!C77</f>
        <v>0</v>
      </c>
    </row>
    <row r="76" spans="1:4">
      <c r="A76" s="307">
        <f>'WELDER ROSTER'!I36</f>
        <v>0</v>
      </c>
      <c r="D76" s="301">
        <f>'WELD LOG'!C78</f>
        <v>0</v>
      </c>
    </row>
    <row r="77" spans="1:4">
      <c r="A77" s="307">
        <f>'WELDER ROSTER'!I37</f>
        <v>0</v>
      </c>
      <c r="D77" s="301">
        <f>'WELD LOG'!C79</f>
        <v>0</v>
      </c>
    </row>
    <row r="78" spans="1:4">
      <c r="A78" s="307">
        <f>'WELDER ROSTER'!I38</f>
        <v>0</v>
      </c>
      <c r="D78" s="301">
        <f>'WELD LOG'!C80</f>
        <v>0</v>
      </c>
    </row>
    <row r="79" spans="1:4">
      <c r="A79" s="307">
        <f>'WELDER ROSTER'!I39</f>
        <v>0</v>
      </c>
      <c r="D79" s="301">
        <f>'WELD LOG'!C81</f>
        <v>0</v>
      </c>
    </row>
    <row r="80" spans="1:4">
      <c r="A80" s="307">
        <f>'WELDER ROSTER'!I40</f>
        <v>0</v>
      </c>
      <c r="D80" s="301">
        <f>'WELD LOG'!C82</f>
        <v>0</v>
      </c>
    </row>
    <row r="81" spans="1:4">
      <c r="A81" s="307">
        <f>'WELDER ROSTER'!I41</f>
        <v>0</v>
      </c>
      <c r="D81" s="301">
        <f>'WELD LOG'!C83</f>
        <v>0</v>
      </c>
    </row>
    <row r="82" spans="1:4">
      <c r="A82" s="307">
        <f>'WELDER ROSTER'!I42</f>
        <v>0</v>
      </c>
      <c r="D82" s="301">
        <f>'WELD LOG'!C84</f>
        <v>0</v>
      </c>
    </row>
    <row r="83" spans="1:4">
      <c r="A83" s="307">
        <f>'WELDER ROSTER'!I43</f>
        <v>0</v>
      </c>
      <c r="D83" s="301">
        <f>'WELD LOG'!C85</f>
        <v>0</v>
      </c>
    </row>
    <row r="84" spans="1:4">
      <c r="A84" s="307">
        <f>'WELDER ROSTER'!I44</f>
        <v>0</v>
      </c>
      <c r="D84" s="301">
        <f>'WELD LOG'!C86</f>
        <v>0</v>
      </c>
    </row>
    <row r="85" spans="1:4">
      <c r="A85" s="307">
        <f>'WELDER ROSTER'!I45</f>
        <v>0</v>
      </c>
      <c r="D85" s="301">
        <f>'WELD LOG'!C87</f>
        <v>0</v>
      </c>
    </row>
    <row r="86" spans="1:4">
      <c r="A86" s="307">
        <f>'WELDER ROSTER'!I46</f>
        <v>0</v>
      </c>
      <c r="D86" s="301">
        <f>'WELD LOG'!C88</f>
        <v>0</v>
      </c>
    </row>
    <row r="87" spans="1:4">
      <c r="A87" s="307">
        <f>'WELDER ROSTER'!I47</f>
        <v>0</v>
      </c>
      <c r="D87" s="301">
        <f>'WELD LOG'!C89</f>
        <v>0</v>
      </c>
    </row>
    <row r="88" spans="1:4">
      <c r="A88" s="307" t="str">
        <f>'WELDER ROSTER'!I48</f>
        <v>OTHERS</v>
      </c>
      <c r="D88" s="301">
        <f>'WELD LOG'!C90</f>
        <v>0</v>
      </c>
    </row>
    <row r="89" spans="1:4">
      <c r="A89" s="307"/>
      <c r="D89" s="301">
        <f>'WELD LOG'!C91</f>
        <v>0</v>
      </c>
    </row>
    <row r="90" spans="1:4">
      <c r="A90" s="307"/>
      <c r="D90" s="301">
        <f>'WELD LOG'!C92</f>
        <v>0</v>
      </c>
    </row>
    <row r="91" spans="1:4">
      <c r="A91" s="307"/>
      <c r="D91" s="301">
        <f>'WELD LOG'!C93</f>
        <v>0</v>
      </c>
    </row>
    <row r="92" spans="1:4">
      <c r="A92" s="307"/>
      <c r="D92" s="301">
        <f>'WELD LOG'!C94</f>
        <v>0</v>
      </c>
    </row>
    <row r="93" spans="1:4">
      <c r="A93" s="307"/>
      <c r="D93" s="301">
        <f>'WELD LOG'!C95</f>
        <v>0</v>
      </c>
    </row>
    <row r="94" spans="1:4">
      <c r="A94" s="307"/>
      <c r="D94" s="301">
        <f>'WELD LOG'!C96</f>
        <v>0</v>
      </c>
    </row>
    <row r="95" spans="1:4">
      <c r="A95" s="307"/>
      <c r="D95" s="301">
        <f>'WELD LOG'!C97</f>
        <v>0</v>
      </c>
    </row>
    <row r="96" spans="1:4">
      <c r="A96" s="307"/>
      <c r="D96" s="301">
        <f>'WELD LOG'!C98</f>
        <v>0</v>
      </c>
    </row>
    <row r="97" spans="1:4">
      <c r="A97" s="307"/>
      <c r="D97" s="301">
        <f>'WELD LOG'!C99</f>
        <v>0</v>
      </c>
    </row>
    <row r="98" spans="1:4">
      <c r="A98" s="307"/>
      <c r="D98" s="301">
        <f>'WELD LOG'!C100</f>
        <v>0</v>
      </c>
    </row>
    <row r="99" spans="1:4">
      <c r="A99" s="307"/>
      <c r="D99" s="301">
        <f>'WELD LOG'!C101</f>
        <v>0</v>
      </c>
    </row>
    <row r="100" spans="1:4">
      <c r="A100" s="307"/>
      <c r="D100" s="301">
        <f>'WELD LOG'!C102</f>
        <v>0</v>
      </c>
    </row>
    <row r="101" spans="1:4">
      <c r="D101" s="301">
        <f>'WELD LOG'!C103</f>
        <v>0</v>
      </c>
    </row>
    <row r="102" spans="1:4">
      <c r="D102" s="301">
        <f>'WELD LOG'!C104</f>
        <v>0</v>
      </c>
    </row>
    <row r="103" spans="1:4">
      <c r="D103" s="301">
        <f>'WELD LOG'!C105</f>
        <v>0</v>
      </c>
    </row>
    <row r="104" spans="1:4">
      <c r="D104" s="301">
        <f>'WELD LOG'!C106</f>
        <v>0</v>
      </c>
    </row>
    <row r="105" spans="1:4">
      <c r="D105" s="301">
        <f>'WELD LOG'!C107</f>
        <v>0</v>
      </c>
    </row>
    <row r="106" spans="1:4">
      <c r="D106" s="301">
        <f>'WELD LOG'!C108</f>
        <v>0</v>
      </c>
    </row>
    <row r="107" spans="1:4">
      <c r="D107" s="301">
        <f>'WELD LOG'!C109</f>
        <v>0</v>
      </c>
    </row>
    <row r="108" spans="1:4">
      <c r="D108" s="301">
        <f>'WELD LOG'!C110</f>
        <v>0</v>
      </c>
    </row>
    <row r="109" spans="1:4">
      <c r="D109" s="301">
        <f>'WELD LOG'!C111</f>
        <v>0</v>
      </c>
    </row>
    <row r="110" spans="1:4">
      <c r="D110" s="301">
        <f>'WELD LOG'!C112</f>
        <v>0</v>
      </c>
    </row>
    <row r="111" spans="1:4">
      <c r="D111" s="301">
        <f>'WELD LOG'!C113</f>
        <v>0</v>
      </c>
    </row>
    <row r="112" spans="1:4">
      <c r="D112" s="301">
        <f>'WELD LOG'!C114</f>
        <v>0</v>
      </c>
    </row>
    <row r="113" spans="4:4">
      <c r="D113" s="301">
        <f>'WELD LOG'!C115</f>
        <v>0</v>
      </c>
    </row>
    <row r="114" spans="4:4">
      <c r="D114" s="301">
        <f>'WELD LOG'!C116</f>
        <v>0</v>
      </c>
    </row>
    <row r="115" spans="4:4">
      <c r="D115" s="301">
        <f>'WELD LOG'!C117</f>
        <v>0</v>
      </c>
    </row>
    <row r="116" spans="4:4">
      <c r="D116" s="301">
        <f>'WELD LOG'!C118</f>
        <v>0</v>
      </c>
    </row>
    <row r="117" spans="4:4">
      <c r="D117" s="301">
        <f>'WELD LOG'!C119</f>
        <v>0</v>
      </c>
    </row>
    <row r="118" spans="4:4">
      <c r="D118" s="301">
        <f>'WELD LOG'!C120</f>
        <v>0</v>
      </c>
    </row>
    <row r="119" spans="4:4">
      <c r="D119" s="301">
        <f>'WELD LOG'!C121</f>
        <v>0</v>
      </c>
    </row>
    <row r="120" spans="4:4">
      <c r="D120" s="301">
        <f>'WELD LOG'!C122</f>
        <v>0</v>
      </c>
    </row>
    <row r="121" spans="4:4">
      <c r="D121" s="301">
        <f>'WELD LOG'!C123</f>
        <v>0</v>
      </c>
    </row>
    <row r="122" spans="4:4">
      <c r="D122" s="301">
        <f>'WELD LOG'!C124</f>
        <v>0</v>
      </c>
    </row>
    <row r="123" spans="4:4">
      <c r="D123" s="301">
        <f>'WELD LOG'!C125</f>
        <v>0</v>
      </c>
    </row>
    <row r="124" spans="4:4">
      <c r="D124" s="301">
        <f>'WELD LOG'!C126</f>
        <v>0</v>
      </c>
    </row>
    <row r="125" spans="4:4">
      <c r="D125" s="301">
        <f>'WELD LOG'!C127</f>
        <v>0</v>
      </c>
    </row>
    <row r="126" spans="4:4">
      <c r="D126" s="301">
        <f>'WELD LOG'!C128</f>
        <v>0</v>
      </c>
    </row>
    <row r="127" spans="4:4">
      <c r="D127" s="301">
        <f>'WELD LOG'!C129</f>
        <v>0</v>
      </c>
    </row>
    <row r="128" spans="4:4">
      <c r="D128" s="301">
        <f>'WELD LOG'!C130</f>
        <v>0</v>
      </c>
    </row>
    <row r="129" spans="4:4">
      <c r="D129" s="301">
        <f>'WELD LOG'!C131</f>
        <v>0</v>
      </c>
    </row>
    <row r="130" spans="4:4">
      <c r="D130" s="301">
        <f>'WELD LOG'!C132</f>
        <v>0</v>
      </c>
    </row>
    <row r="131" spans="4:4">
      <c r="D131" s="301">
        <f>'WELD LOG'!C133</f>
        <v>0</v>
      </c>
    </row>
    <row r="132" spans="4:4">
      <c r="D132" s="301">
        <f>'WELD LOG'!C134</f>
        <v>0</v>
      </c>
    </row>
    <row r="133" spans="4:4">
      <c r="D133" s="301">
        <f>'WELD LOG'!C135</f>
        <v>0</v>
      </c>
    </row>
    <row r="134" spans="4:4">
      <c r="D134" s="301">
        <f>'WELD LOG'!C136</f>
        <v>0</v>
      </c>
    </row>
    <row r="135" spans="4:4">
      <c r="D135" s="301">
        <f>'WELD LOG'!C137</f>
        <v>0</v>
      </c>
    </row>
    <row r="136" spans="4:4">
      <c r="D136" s="301">
        <f>'WELD LOG'!C138</f>
        <v>0</v>
      </c>
    </row>
    <row r="137" spans="4:4">
      <c r="D137" s="301">
        <f>'WELD LOG'!C139</f>
        <v>0</v>
      </c>
    </row>
    <row r="138" spans="4:4">
      <c r="D138" s="301">
        <f>'WELD LOG'!C140</f>
        <v>0</v>
      </c>
    </row>
    <row r="139" spans="4:4">
      <c r="D139" s="301">
        <f>'WELD LOG'!C141</f>
        <v>0</v>
      </c>
    </row>
    <row r="140" spans="4:4">
      <c r="D140" s="301">
        <f>'WELD LOG'!C142</f>
        <v>0</v>
      </c>
    </row>
    <row r="141" spans="4:4">
      <c r="D141" s="301">
        <f>'WELD LOG'!C143</f>
        <v>0</v>
      </c>
    </row>
    <row r="142" spans="4:4">
      <c r="D142" s="301">
        <f>'WELD LOG'!C144</f>
        <v>0</v>
      </c>
    </row>
    <row r="143" spans="4:4">
      <c r="D143" s="301">
        <f>'WELD LOG'!C145</f>
        <v>0</v>
      </c>
    </row>
    <row r="144" spans="4:4">
      <c r="D144" s="301">
        <f>'WELD LOG'!C146</f>
        <v>0</v>
      </c>
    </row>
    <row r="145" spans="4:4">
      <c r="D145" s="301">
        <f>'WELD LOG'!C147</f>
        <v>0</v>
      </c>
    </row>
    <row r="146" spans="4:4">
      <c r="D146" s="301">
        <f>'WELD LOG'!C148</f>
        <v>0</v>
      </c>
    </row>
    <row r="147" spans="4:4">
      <c r="D147" s="301">
        <f>'WELD LOG'!C149</f>
        <v>0</v>
      </c>
    </row>
    <row r="148" spans="4:4">
      <c r="D148" s="301">
        <f>'WELD LOG'!C150</f>
        <v>0</v>
      </c>
    </row>
    <row r="149" spans="4:4">
      <c r="D149" s="301">
        <f>'WELD LOG'!C151</f>
        <v>0</v>
      </c>
    </row>
    <row r="150" spans="4:4">
      <c r="D150" s="301">
        <f>'WELD LOG'!C152</f>
        <v>0</v>
      </c>
    </row>
    <row r="151" spans="4:4">
      <c r="D151" s="301">
        <f>'WELD LOG'!C153</f>
        <v>0</v>
      </c>
    </row>
    <row r="152" spans="4:4">
      <c r="D152" s="301">
        <f>'WELD LOG'!C154</f>
        <v>0</v>
      </c>
    </row>
    <row r="153" spans="4:4">
      <c r="D153" s="301">
        <f>'WELD LOG'!C155</f>
        <v>0</v>
      </c>
    </row>
    <row r="154" spans="4:4">
      <c r="D154" s="301">
        <f>'WELD LOG'!C156</f>
        <v>0</v>
      </c>
    </row>
    <row r="155" spans="4:4">
      <c r="D155" s="301">
        <f>'WELD LOG'!C157</f>
        <v>0</v>
      </c>
    </row>
    <row r="156" spans="4:4">
      <c r="D156" s="301">
        <f>'WELD LOG'!C158</f>
        <v>0</v>
      </c>
    </row>
    <row r="157" spans="4:4">
      <c r="D157" s="301">
        <f>'WELD LOG'!C159</f>
        <v>0</v>
      </c>
    </row>
    <row r="158" spans="4:4">
      <c r="D158" s="301">
        <f>'WELD LOG'!C160</f>
        <v>0</v>
      </c>
    </row>
    <row r="159" spans="4:4">
      <c r="D159" s="301">
        <f>'WELD LOG'!C161</f>
        <v>0</v>
      </c>
    </row>
    <row r="160" spans="4:4">
      <c r="D160" s="301">
        <f>'WELD LOG'!C162</f>
        <v>0</v>
      </c>
    </row>
    <row r="161" spans="4:4">
      <c r="D161" s="301">
        <f>'WELD LOG'!C163</f>
        <v>0</v>
      </c>
    </row>
    <row r="162" spans="4:4">
      <c r="D162" s="301">
        <f>'WELD LOG'!C164</f>
        <v>0</v>
      </c>
    </row>
    <row r="163" spans="4:4">
      <c r="D163" s="301">
        <f>'WELD LOG'!C165</f>
        <v>0</v>
      </c>
    </row>
    <row r="164" spans="4:4">
      <c r="D164" s="301">
        <f>'WELD LOG'!C166</f>
        <v>0</v>
      </c>
    </row>
    <row r="165" spans="4:4">
      <c r="D165" s="301">
        <f>'WELD LOG'!C167</f>
        <v>0</v>
      </c>
    </row>
    <row r="166" spans="4:4">
      <c r="D166" s="301">
        <f>'WELD LOG'!C168</f>
        <v>0</v>
      </c>
    </row>
    <row r="167" spans="4:4">
      <c r="D167" s="301">
        <f>'WELD LOG'!C169</f>
        <v>0</v>
      </c>
    </row>
    <row r="168" spans="4:4">
      <c r="D168" s="301">
        <f>'WELD LOG'!C170</f>
        <v>0</v>
      </c>
    </row>
    <row r="169" spans="4:4">
      <c r="D169" s="301">
        <f>'WELD LOG'!C171</f>
        <v>0</v>
      </c>
    </row>
    <row r="170" spans="4:4">
      <c r="D170" s="301">
        <f>'WELD LOG'!C172</f>
        <v>0</v>
      </c>
    </row>
    <row r="171" spans="4:4">
      <c r="D171" s="301">
        <f>'WELD LOG'!C173</f>
        <v>0</v>
      </c>
    </row>
    <row r="172" spans="4:4">
      <c r="D172" s="301">
        <f>'WELD LOG'!C174</f>
        <v>0</v>
      </c>
    </row>
    <row r="173" spans="4:4">
      <c r="D173" s="301">
        <f>'WELD LOG'!C175</f>
        <v>0</v>
      </c>
    </row>
    <row r="174" spans="4:4">
      <c r="D174" s="301">
        <f>'WELD LOG'!C176</f>
        <v>0</v>
      </c>
    </row>
    <row r="175" spans="4:4">
      <c r="D175" s="301">
        <f>'WELD LOG'!C177</f>
        <v>0</v>
      </c>
    </row>
    <row r="176" spans="4:4">
      <c r="D176" s="301">
        <f>'WELD LOG'!C178</f>
        <v>0</v>
      </c>
    </row>
    <row r="177" spans="4:4">
      <c r="D177" s="301">
        <f>'WELD LOG'!C179</f>
        <v>0</v>
      </c>
    </row>
    <row r="178" spans="4:4">
      <c r="D178" s="301">
        <f>'WELD LOG'!C180</f>
        <v>0</v>
      </c>
    </row>
    <row r="179" spans="4:4">
      <c r="D179" s="301">
        <f>'WELD LOG'!C181</f>
        <v>0</v>
      </c>
    </row>
    <row r="180" spans="4:4">
      <c r="D180" s="301">
        <f>'WELD LOG'!C182</f>
        <v>0</v>
      </c>
    </row>
    <row r="181" spans="4:4">
      <c r="D181" s="301">
        <f>'WELD LOG'!C183</f>
        <v>0</v>
      </c>
    </row>
    <row r="182" spans="4:4">
      <c r="D182" s="301">
        <f>'WELD LOG'!C184</f>
        <v>0</v>
      </c>
    </row>
    <row r="183" spans="4:4">
      <c r="D183" s="301">
        <f>'WELD LOG'!C185</f>
        <v>0</v>
      </c>
    </row>
    <row r="184" spans="4:4">
      <c r="D184" s="301">
        <f>'WELD LOG'!C186</f>
        <v>0</v>
      </c>
    </row>
    <row r="185" spans="4:4">
      <c r="D185" s="301" t="e">
        <f>'WELD LOG'!#REF!</f>
        <v>#REF!</v>
      </c>
    </row>
    <row r="186" spans="4:4">
      <c r="D186" s="301">
        <f>'WELD LOG'!C187</f>
        <v>0</v>
      </c>
    </row>
    <row r="187" spans="4:4">
      <c r="D187" s="301">
        <f>'WELD LOG'!C188</f>
        <v>0</v>
      </c>
    </row>
    <row r="188" spans="4:4">
      <c r="D188" s="301">
        <f>'WELD LOG'!C189</f>
        <v>0</v>
      </c>
    </row>
    <row r="189" spans="4:4">
      <c r="D189" s="301">
        <f>'WELD LOG'!C190</f>
        <v>0</v>
      </c>
    </row>
    <row r="190" spans="4:4">
      <c r="D190" s="301">
        <f>'WELD LOG'!C191</f>
        <v>0</v>
      </c>
    </row>
    <row r="191" spans="4:4">
      <c r="D191" s="301">
        <f>'WELD LOG'!C192</f>
        <v>0</v>
      </c>
    </row>
    <row r="192" spans="4:4">
      <c r="D192" s="301">
        <f>'WELD LOG'!C193</f>
        <v>0</v>
      </c>
    </row>
    <row r="193" spans="4:4">
      <c r="D193" s="301">
        <f>'WELD LOG'!C194</f>
        <v>0</v>
      </c>
    </row>
    <row r="194" spans="4:4">
      <c r="D194" s="301">
        <f>'WELD LOG'!C195</f>
        <v>0</v>
      </c>
    </row>
    <row r="195" spans="4:4">
      <c r="D195" s="301">
        <f>'WELD LOG'!C196</f>
        <v>0</v>
      </c>
    </row>
    <row r="196" spans="4:4">
      <c r="D196" s="301">
        <f>'WELD LOG'!C197</f>
        <v>0</v>
      </c>
    </row>
    <row r="197" spans="4:4">
      <c r="D197" s="301">
        <f>'WELD LOG'!C198</f>
        <v>0</v>
      </c>
    </row>
    <row r="198" spans="4:4">
      <c r="D198" s="301">
        <f>'WELD LOG'!C199</f>
        <v>0</v>
      </c>
    </row>
    <row r="199" spans="4:4">
      <c r="D199" s="301">
        <f>'WELD LOG'!C200</f>
        <v>0</v>
      </c>
    </row>
    <row r="200" spans="4:4">
      <c r="D200" s="301">
        <f>'WELD LOG'!C201</f>
        <v>0</v>
      </c>
    </row>
    <row r="201" spans="4:4">
      <c r="D201" s="301">
        <f>'WELD LOG'!C202</f>
        <v>0</v>
      </c>
    </row>
    <row r="202" spans="4:4">
      <c r="D202" s="301">
        <f>'WELD LOG'!C203</f>
        <v>0</v>
      </c>
    </row>
    <row r="203" spans="4:4">
      <c r="D203" s="301">
        <f>'WELD LOG'!C204</f>
        <v>0</v>
      </c>
    </row>
    <row r="204" spans="4:4">
      <c r="D204" s="301">
        <f>'WELD LOG'!C205</f>
        <v>0</v>
      </c>
    </row>
    <row r="205" spans="4:4">
      <c r="D205" s="301">
        <f>'WELD LOG'!C206</f>
        <v>0</v>
      </c>
    </row>
    <row r="206" spans="4:4">
      <c r="D206" s="301">
        <f>'WELD LOG'!C207</f>
        <v>0</v>
      </c>
    </row>
    <row r="207" spans="4:4">
      <c r="D207" s="301">
        <f>'WELD LOG'!C208</f>
        <v>0</v>
      </c>
    </row>
    <row r="208" spans="4:4">
      <c r="D208" s="301">
        <f>'WELD LOG'!C209</f>
        <v>0</v>
      </c>
    </row>
    <row r="209" spans="4:4">
      <c r="D209" s="301">
        <f>'WELD LOG'!C210</f>
        <v>0</v>
      </c>
    </row>
    <row r="210" spans="4:4">
      <c r="D210" s="301">
        <f>'WELD LOG'!C211</f>
        <v>0</v>
      </c>
    </row>
    <row r="211" spans="4:4">
      <c r="D211" s="301">
        <f>'WELD LOG'!C212</f>
        <v>0</v>
      </c>
    </row>
    <row r="212" spans="4:4">
      <c r="D212" s="301">
        <f>'WELD LOG'!C213</f>
        <v>0</v>
      </c>
    </row>
    <row r="213" spans="4:4">
      <c r="D213" s="301">
        <f>'WELD LOG'!C214</f>
        <v>0</v>
      </c>
    </row>
    <row r="214" spans="4:4">
      <c r="D214" s="301">
        <f>'WELD LOG'!C215</f>
        <v>0</v>
      </c>
    </row>
    <row r="215" spans="4:4">
      <c r="D215" s="301">
        <f>'WELD LOG'!C216</f>
        <v>0</v>
      </c>
    </row>
    <row r="216" spans="4:4">
      <c r="D216" s="301">
        <f>'WELD LOG'!C217</f>
        <v>0</v>
      </c>
    </row>
    <row r="217" spans="4:4">
      <c r="D217" s="301">
        <f>'WELD LOG'!C218</f>
        <v>0</v>
      </c>
    </row>
    <row r="218" spans="4:4">
      <c r="D218" s="301">
        <f>'WELD LOG'!C219</f>
        <v>0</v>
      </c>
    </row>
    <row r="219" spans="4:4">
      <c r="D219" s="301">
        <f>'WELD LOG'!C220</f>
        <v>0</v>
      </c>
    </row>
    <row r="220" spans="4:4">
      <c r="D220" s="301">
        <f>'WELD LOG'!C221</f>
        <v>0</v>
      </c>
    </row>
    <row r="221" spans="4:4">
      <c r="D221" s="301">
        <f>'WELD LOG'!C222</f>
        <v>0</v>
      </c>
    </row>
    <row r="222" spans="4:4">
      <c r="D222" s="301">
        <f>'WELD LOG'!C223</f>
        <v>0</v>
      </c>
    </row>
    <row r="223" spans="4:4">
      <c r="D223" s="301">
        <f>'WELD LOG'!C224</f>
        <v>0</v>
      </c>
    </row>
    <row r="224" spans="4:4">
      <c r="D224" s="301">
        <f>'WELD LOG'!C225</f>
        <v>0</v>
      </c>
    </row>
    <row r="225" spans="4:4">
      <c r="D225" s="301">
        <f>'WELD LOG'!C226</f>
        <v>0</v>
      </c>
    </row>
    <row r="226" spans="4:4">
      <c r="D226" s="301">
        <f>'WELD LOG'!C227</f>
        <v>0</v>
      </c>
    </row>
    <row r="227" spans="4:4">
      <c r="D227" s="301">
        <f>'WELD LOG'!C228</f>
        <v>0</v>
      </c>
    </row>
    <row r="228" spans="4:4">
      <c r="D228" s="301">
        <f>'WELD LOG'!C229</f>
        <v>0</v>
      </c>
    </row>
    <row r="229" spans="4:4">
      <c r="D229" s="301">
        <f>'WELD LOG'!C230</f>
        <v>0</v>
      </c>
    </row>
    <row r="230" spans="4:4">
      <c r="D230" s="301">
        <f>'WELD LOG'!C231</f>
        <v>0</v>
      </c>
    </row>
    <row r="231" spans="4:4">
      <c r="D231" s="301">
        <f>'WELD LOG'!C232</f>
        <v>0</v>
      </c>
    </row>
    <row r="232" spans="4:4">
      <c r="D232" s="301">
        <f>'WELD LOG'!C233</f>
        <v>0</v>
      </c>
    </row>
    <row r="233" spans="4:4">
      <c r="D233" s="301">
        <f>'WELD LOG'!C234</f>
        <v>0</v>
      </c>
    </row>
    <row r="234" spans="4:4">
      <c r="D234" s="301">
        <f>'WELD LOG'!C235</f>
        <v>0</v>
      </c>
    </row>
    <row r="235" spans="4:4">
      <c r="D235" s="301">
        <f>'WELD LOG'!C236</f>
        <v>0</v>
      </c>
    </row>
    <row r="236" spans="4:4">
      <c r="D236" s="301">
        <f>'WELD LOG'!C237</f>
        <v>0</v>
      </c>
    </row>
    <row r="237" spans="4:4">
      <c r="D237" s="301">
        <f>'WELD LOG'!C238</f>
        <v>0</v>
      </c>
    </row>
    <row r="238" spans="4:4">
      <c r="D238" s="301">
        <f>'WELD LOG'!C239</f>
        <v>0</v>
      </c>
    </row>
    <row r="239" spans="4:4">
      <c r="D239" s="301">
        <f>'WELD LOG'!C240</f>
        <v>0</v>
      </c>
    </row>
    <row r="240" spans="4:4">
      <c r="D240" s="301">
        <f>'WELD LOG'!C241</f>
        <v>0</v>
      </c>
    </row>
    <row r="241" spans="4:4">
      <c r="D241" s="301">
        <f>'WELD LOG'!C242</f>
        <v>0</v>
      </c>
    </row>
    <row r="242" spans="4:4">
      <c r="D242" s="301">
        <f>'WELD LOG'!C243</f>
        <v>0</v>
      </c>
    </row>
    <row r="243" spans="4:4">
      <c r="D243" s="301">
        <f>'WELD LOG'!C244</f>
        <v>0</v>
      </c>
    </row>
    <row r="244" spans="4:4">
      <c r="D244" s="301">
        <f>'WELD LOG'!C245</f>
        <v>0</v>
      </c>
    </row>
    <row r="245" spans="4:4">
      <c r="D245" s="301">
        <f>'WELD LOG'!C246</f>
        <v>0</v>
      </c>
    </row>
    <row r="246" spans="4:4">
      <c r="D246" s="301">
        <f>'WELD LOG'!C247</f>
        <v>0</v>
      </c>
    </row>
    <row r="247" spans="4:4">
      <c r="D247" s="301">
        <f>'WELD LOG'!C248</f>
        <v>0</v>
      </c>
    </row>
    <row r="248" spans="4:4">
      <c r="D248" s="301">
        <f>'WELD LOG'!C249</f>
        <v>0</v>
      </c>
    </row>
    <row r="249" spans="4:4">
      <c r="D249" s="301">
        <f>'WELD LOG'!C250</f>
        <v>0</v>
      </c>
    </row>
    <row r="250" spans="4:4">
      <c r="D250" s="301">
        <f>'WELD LOG'!C251</f>
        <v>0</v>
      </c>
    </row>
    <row r="251" spans="4:4">
      <c r="D251" s="301">
        <f>'WELD LOG'!C252</f>
        <v>0</v>
      </c>
    </row>
    <row r="252" spans="4:4">
      <c r="D252" s="301">
        <f>'WELD LOG'!C253</f>
        <v>0</v>
      </c>
    </row>
    <row r="253" spans="4:4">
      <c r="D253" s="301">
        <f>'WELD LOG'!C254</f>
        <v>0</v>
      </c>
    </row>
    <row r="254" spans="4:4">
      <c r="D254" s="301">
        <f>'WELD LOG'!C255</f>
        <v>0</v>
      </c>
    </row>
    <row r="255" spans="4:4">
      <c r="D255" s="301">
        <f>'WELD LOG'!C256</f>
        <v>0</v>
      </c>
    </row>
    <row r="256" spans="4:4">
      <c r="D256" s="301">
        <f>'WELD LOG'!C257</f>
        <v>0</v>
      </c>
    </row>
    <row r="257" spans="4:4">
      <c r="D257" s="301">
        <f>'WELD LOG'!C258</f>
        <v>0</v>
      </c>
    </row>
    <row r="258" spans="4:4">
      <c r="D258" s="301">
        <f>'WELD LOG'!C677</f>
        <v>0</v>
      </c>
    </row>
    <row r="259" spans="4:4">
      <c r="D259" s="301">
        <f>'WELD LOG'!C678</f>
        <v>0</v>
      </c>
    </row>
    <row r="260" spans="4:4">
      <c r="D260" s="301">
        <f>'WELD LOG'!C679</f>
        <v>0</v>
      </c>
    </row>
    <row r="261" spans="4:4">
      <c r="D261" s="301">
        <f>'WELD LOG'!C680</f>
        <v>0</v>
      </c>
    </row>
    <row r="262" spans="4:4">
      <c r="D262" s="301">
        <f>'WELD LOG'!C681</f>
        <v>0</v>
      </c>
    </row>
    <row r="263" spans="4:4">
      <c r="D263" s="301">
        <f>'WELD LOG'!C682</f>
        <v>0</v>
      </c>
    </row>
    <row r="264" spans="4:4">
      <c r="D264" s="301">
        <f>'WELD LOG'!C683</f>
        <v>0</v>
      </c>
    </row>
    <row r="265" spans="4:4">
      <c r="D265" s="301">
        <f>'WELD LOG'!C684</f>
        <v>0</v>
      </c>
    </row>
    <row r="266" spans="4:4">
      <c r="D266" s="301">
        <f>'WELD LOG'!C685</f>
        <v>0</v>
      </c>
    </row>
    <row r="267" spans="4:4">
      <c r="D267" s="301">
        <f>'WELD LOG'!C686</f>
        <v>0</v>
      </c>
    </row>
    <row r="268" spans="4:4">
      <c r="D268" s="301">
        <f>'WELD LOG'!C687</f>
        <v>0</v>
      </c>
    </row>
    <row r="269" spans="4:4">
      <c r="D269" s="301">
        <f>'WELD LOG'!C688</f>
        <v>0</v>
      </c>
    </row>
    <row r="270" spans="4:4">
      <c r="D270" s="301">
        <f>'WELD LOG'!C689</f>
        <v>0</v>
      </c>
    </row>
    <row r="271" spans="4:4">
      <c r="D271" s="301">
        <f>'WELD LOG'!C690</f>
        <v>0</v>
      </c>
    </row>
    <row r="272" spans="4:4">
      <c r="D272" s="301">
        <f>'WELD LOG'!C691</f>
        <v>0</v>
      </c>
    </row>
    <row r="273" spans="4:4">
      <c r="D273" s="301">
        <f>'WELD LOG'!C692</f>
        <v>0</v>
      </c>
    </row>
    <row r="274" spans="4:4">
      <c r="D274" s="301">
        <f>'WELD LOG'!C693</f>
        <v>0</v>
      </c>
    </row>
    <row r="275" spans="4:4">
      <c r="D275" s="301">
        <f>'WELD LOG'!C694</f>
        <v>0</v>
      </c>
    </row>
    <row r="276" spans="4:4">
      <c r="D276" s="301">
        <f>'WELD LOG'!C695</f>
        <v>0</v>
      </c>
    </row>
    <row r="277" spans="4:4">
      <c r="D277" s="301">
        <f>'WELD LOG'!C696</f>
        <v>0</v>
      </c>
    </row>
    <row r="278" spans="4:4">
      <c r="D278" s="301">
        <f>'WELD LOG'!C697</f>
        <v>0</v>
      </c>
    </row>
    <row r="279" spans="4:4">
      <c r="D279" s="301">
        <f>'WELD LOG'!C698</f>
        <v>0</v>
      </c>
    </row>
    <row r="280" spans="4:4">
      <c r="D280" s="301">
        <f>'WELD LOG'!C699</f>
        <v>0</v>
      </c>
    </row>
    <row r="281" spans="4:4">
      <c r="D281" s="301">
        <f>'WELD LOG'!C700</f>
        <v>0</v>
      </c>
    </row>
    <row r="282" spans="4:4">
      <c r="D282" s="301">
        <f>'WELD LOG'!C701</f>
        <v>0</v>
      </c>
    </row>
    <row r="283" spans="4:4">
      <c r="D283" s="301">
        <f>'WELD LOG'!C702</f>
        <v>0</v>
      </c>
    </row>
    <row r="284" spans="4:4">
      <c r="D284" s="301">
        <f>'WELD LOG'!C703</f>
        <v>0</v>
      </c>
    </row>
    <row r="285" spans="4:4">
      <c r="D285" s="301">
        <f>'WELD LOG'!C704</f>
        <v>0</v>
      </c>
    </row>
    <row r="286" spans="4:4">
      <c r="D286" s="301">
        <f>'WELD LOG'!C705</f>
        <v>0</v>
      </c>
    </row>
    <row r="287" spans="4:4">
      <c r="D287" s="301">
        <f>'WELD LOG'!C706</f>
        <v>0</v>
      </c>
    </row>
    <row r="288" spans="4:4">
      <c r="D288" s="301">
        <f>'WELD LOG'!C707</f>
        <v>0</v>
      </c>
    </row>
    <row r="289" spans="4:4">
      <c r="D289" s="301">
        <f>'WELD LOG'!C708</f>
        <v>0</v>
      </c>
    </row>
    <row r="290" spans="4:4">
      <c r="D290" s="301">
        <f>'WELD LOG'!C709</f>
        <v>0</v>
      </c>
    </row>
    <row r="291" spans="4:4">
      <c r="D291" s="301">
        <f>'WELD LOG'!C710</f>
        <v>0</v>
      </c>
    </row>
    <row r="292" spans="4:4">
      <c r="D292" s="301">
        <f>'WELD LOG'!C711</f>
        <v>0</v>
      </c>
    </row>
    <row r="293" spans="4:4">
      <c r="D293" s="301">
        <f>'WELD LOG'!C712</f>
        <v>0</v>
      </c>
    </row>
    <row r="294" spans="4:4">
      <c r="D294" s="301">
        <f>'WELD LOG'!C713</f>
        <v>0</v>
      </c>
    </row>
    <row r="295" spans="4:4">
      <c r="D295" s="301">
        <f>'WELD LOG'!C714</f>
        <v>0</v>
      </c>
    </row>
    <row r="296" spans="4:4">
      <c r="D296" s="301">
        <f>'WELD LOG'!C715</f>
        <v>0</v>
      </c>
    </row>
    <row r="297" spans="4:4">
      <c r="D297" s="301">
        <f>'WELD LOG'!C716</f>
        <v>0</v>
      </c>
    </row>
    <row r="298" spans="4:4">
      <c r="D298" s="301">
        <f>'WELD LOG'!C717</f>
        <v>0</v>
      </c>
    </row>
    <row r="299" spans="4:4">
      <c r="D299" s="301">
        <f>'WELD LOG'!C718</f>
        <v>0</v>
      </c>
    </row>
    <row r="300" spans="4:4">
      <c r="D300" s="301">
        <f>'WELD LOG'!C719</f>
        <v>0</v>
      </c>
    </row>
    <row r="301" spans="4:4">
      <c r="D301" s="301">
        <f>'WELD LOG'!C720</f>
        <v>0</v>
      </c>
    </row>
    <row r="302" spans="4:4">
      <c r="D302" s="301">
        <f>'WELD LOG'!C721</f>
        <v>0</v>
      </c>
    </row>
    <row r="303" spans="4:4">
      <c r="D303" s="301">
        <f>'WELD LOG'!C722</f>
        <v>0</v>
      </c>
    </row>
    <row r="304" spans="4:4">
      <c r="D304" s="301">
        <f>'WELD LOG'!C728</f>
        <v>0</v>
      </c>
    </row>
    <row r="305" spans="4:4">
      <c r="D305" s="301">
        <f>'WELD LOG'!C729</f>
        <v>0</v>
      </c>
    </row>
    <row r="306" spans="4:4">
      <c r="D306" s="301">
        <f>'WELD LOG'!C730</f>
        <v>0</v>
      </c>
    </row>
    <row r="307" spans="4:4">
      <c r="D307" s="301">
        <f>'WELD LOG'!C731</f>
        <v>0</v>
      </c>
    </row>
    <row r="308" spans="4:4">
      <c r="D308" s="301">
        <f>'WELD LOG'!C732</f>
        <v>0</v>
      </c>
    </row>
    <row r="309" spans="4:4">
      <c r="D309" s="301">
        <f>'WELD LOG'!C733</f>
        <v>0</v>
      </c>
    </row>
    <row r="310" spans="4:4">
      <c r="D310" s="301">
        <f>'WELD LOG'!C734</f>
        <v>0</v>
      </c>
    </row>
    <row r="311" spans="4:4">
      <c r="D311" s="301">
        <f>'WELD LOG'!C735</f>
        <v>0</v>
      </c>
    </row>
    <row r="312" spans="4:4">
      <c r="D312" s="301">
        <f>'WELD LOG'!C736</f>
        <v>0</v>
      </c>
    </row>
    <row r="313" spans="4:4">
      <c r="D313" s="301">
        <f>'WELD LOG'!C737</f>
        <v>0</v>
      </c>
    </row>
    <row r="314" spans="4:4">
      <c r="D314" s="301">
        <f>'WELD LOG'!C738</f>
        <v>0</v>
      </c>
    </row>
    <row r="315" spans="4:4">
      <c r="D315" s="301">
        <f>'WELD LOG'!C739</f>
        <v>0</v>
      </c>
    </row>
    <row r="316" spans="4:4">
      <c r="D316" s="301">
        <f>'WELD LOG'!C740</f>
        <v>0</v>
      </c>
    </row>
    <row r="317" spans="4:4">
      <c r="D317" s="301">
        <f>'WELD LOG'!C741</f>
        <v>0</v>
      </c>
    </row>
    <row r="318" spans="4:4">
      <c r="D318" s="301">
        <f>'WELD LOG'!C742</f>
        <v>0</v>
      </c>
    </row>
    <row r="319" spans="4:4">
      <c r="D319" s="301">
        <f>'WELD LOG'!C743</f>
        <v>0</v>
      </c>
    </row>
    <row r="320" spans="4:4">
      <c r="D320" s="301">
        <f>'WELD LOG'!C744</f>
        <v>0</v>
      </c>
    </row>
    <row r="321" spans="4:4">
      <c r="D321" s="301">
        <f>'WELD LOG'!C745</f>
        <v>0</v>
      </c>
    </row>
    <row r="322" spans="4:4">
      <c r="D322" s="301">
        <f>'WELD LOG'!C746</f>
        <v>0</v>
      </c>
    </row>
    <row r="323" spans="4:4">
      <c r="D323" s="301">
        <f>'WELD LOG'!C747</f>
        <v>0</v>
      </c>
    </row>
    <row r="324" spans="4:4">
      <c r="D324" s="301">
        <f>'WELD LOG'!C748</f>
        <v>0</v>
      </c>
    </row>
    <row r="325" spans="4:4">
      <c r="D325" s="301">
        <f>'WELD LOG'!C749</f>
        <v>0</v>
      </c>
    </row>
    <row r="326" spans="4:4">
      <c r="D326" s="301">
        <f>'WELD LOG'!C750</f>
        <v>0</v>
      </c>
    </row>
    <row r="327" spans="4:4">
      <c r="D327" s="301">
        <f>'WELD LOG'!C751</f>
        <v>0</v>
      </c>
    </row>
    <row r="328" spans="4:4">
      <c r="D328" s="301">
        <f>'WELD LOG'!C752</f>
        <v>0</v>
      </c>
    </row>
    <row r="329" spans="4:4">
      <c r="D329" s="301">
        <f>'WELD LOG'!C753</f>
        <v>0</v>
      </c>
    </row>
    <row r="330" spans="4:4">
      <c r="D330" s="301">
        <f>'WELD LOG'!C754</f>
        <v>0</v>
      </c>
    </row>
    <row r="331" spans="4:4">
      <c r="D331" s="301">
        <f>'WELD LOG'!C755</f>
        <v>0</v>
      </c>
    </row>
    <row r="332" spans="4:4">
      <c r="D332" s="301">
        <f>'WELD LOG'!C756</f>
        <v>0</v>
      </c>
    </row>
    <row r="333" spans="4:4">
      <c r="D333" s="301">
        <f>'WELD LOG'!C757</f>
        <v>0</v>
      </c>
    </row>
    <row r="334" spans="4:4">
      <c r="D334" s="301">
        <f>'WELD LOG'!C758</f>
        <v>0</v>
      </c>
    </row>
    <row r="335" spans="4:4">
      <c r="D335" s="301">
        <f>'WELD LOG'!C759</f>
        <v>0</v>
      </c>
    </row>
    <row r="336" spans="4:4">
      <c r="D336" s="301">
        <f>'WELD LOG'!C760</f>
        <v>0</v>
      </c>
    </row>
    <row r="337" spans="4:4">
      <c r="D337" s="301">
        <f>'WELD LOG'!C761</f>
        <v>0</v>
      </c>
    </row>
    <row r="338" spans="4:4">
      <c r="D338" s="301">
        <f>'WELD LOG'!C762</f>
        <v>0</v>
      </c>
    </row>
    <row r="339" spans="4:4">
      <c r="D339" s="301">
        <f>'WELD LOG'!C763</f>
        <v>0</v>
      </c>
    </row>
    <row r="340" spans="4:4">
      <c r="D340" s="301">
        <f>'WELD LOG'!C764</f>
        <v>0</v>
      </c>
    </row>
    <row r="341" spans="4:4">
      <c r="D341" s="301">
        <f>'WELD LOG'!C765</f>
        <v>0</v>
      </c>
    </row>
    <row r="342" spans="4:4">
      <c r="D342" s="301">
        <f>'WELD LOG'!C766</f>
        <v>0</v>
      </c>
    </row>
    <row r="343" spans="4:4">
      <c r="D343" s="301">
        <f>'WELD LOG'!C767</f>
        <v>0</v>
      </c>
    </row>
    <row r="344" spans="4:4">
      <c r="D344" s="301">
        <f>'WELD LOG'!C768</f>
        <v>0</v>
      </c>
    </row>
    <row r="345" spans="4:4">
      <c r="D345" s="301">
        <f>'WELD LOG'!C769</f>
        <v>0</v>
      </c>
    </row>
    <row r="346" spans="4:4">
      <c r="D346" s="301">
        <f>'WELD LOG'!C770</f>
        <v>0</v>
      </c>
    </row>
    <row r="347" spans="4:4">
      <c r="D347" s="301">
        <f>'WELD LOG'!C771</f>
        <v>0</v>
      </c>
    </row>
    <row r="348" spans="4:4">
      <c r="D348" s="301">
        <f>'WELD LOG'!C772</f>
        <v>0</v>
      </c>
    </row>
    <row r="349" spans="4:4">
      <c r="D349" s="301">
        <f>'WELD LOG'!C773</f>
        <v>0</v>
      </c>
    </row>
    <row r="350" spans="4:4">
      <c r="D350" s="301">
        <f>'WELD LOG'!C774</f>
        <v>0</v>
      </c>
    </row>
    <row r="351" spans="4:4">
      <c r="D351" s="301">
        <f>'WELD LOG'!C775</f>
        <v>0</v>
      </c>
    </row>
    <row r="352" spans="4:4">
      <c r="D352" s="301">
        <f>'WELD LOG'!C776</f>
        <v>0</v>
      </c>
    </row>
    <row r="353" spans="4:4">
      <c r="D353" s="301">
        <f>'WELD LOG'!C777</f>
        <v>0</v>
      </c>
    </row>
    <row r="354" spans="4:4">
      <c r="D354" s="301">
        <f>'WELD LOG'!C778</f>
        <v>0</v>
      </c>
    </row>
    <row r="355" spans="4:4">
      <c r="D355" s="301">
        <f>'WELD LOG'!C779</f>
        <v>0</v>
      </c>
    </row>
    <row r="356" spans="4:4">
      <c r="D356" s="301">
        <f>'WELD LOG'!C780</f>
        <v>0</v>
      </c>
    </row>
    <row r="357" spans="4:4">
      <c r="D357" s="301">
        <f>'WELD LOG'!C781</f>
        <v>0</v>
      </c>
    </row>
    <row r="358" spans="4:4">
      <c r="D358" s="301">
        <f>'WELD LOG'!C782</f>
        <v>0</v>
      </c>
    </row>
    <row r="359" spans="4:4">
      <c r="D359" s="301">
        <f>'WELD LOG'!C783</f>
        <v>0</v>
      </c>
    </row>
    <row r="360" spans="4:4">
      <c r="D360" s="301">
        <f>'WELD LOG'!C784</f>
        <v>0</v>
      </c>
    </row>
    <row r="361" spans="4:4">
      <c r="D361" s="301">
        <f>'WELD LOG'!C785</f>
        <v>0</v>
      </c>
    </row>
    <row r="362" spans="4:4">
      <c r="D362" s="301">
        <f>'WELD LOG'!C786</f>
        <v>0</v>
      </c>
    </row>
    <row r="363" spans="4:4">
      <c r="D363" s="301">
        <f>'WELD LOG'!C787</f>
        <v>0</v>
      </c>
    </row>
    <row r="364" spans="4:4">
      <c r="D364" s="301">
        <f>'WELD LOG'!C788</f>
        <v>0</v>
      </c>
    </row>
    <row r="365" spans="4:4">
      <c r="D365" s="301">
        <f>'WELD LOG'!C789</f>
        <v>0</v>
      </c>
    </row>
    <row r="366" spans="4:4">
      <c r="D366" s="301">
        <f>'WELD LOG'!C790</f>
        <v>0</v>
      </c>
    </row>
    <row r="367" spans="4:4">
      <c r="D367" s="301">
        <f>'WELD LOG'!C791</f>
        <v>0</v>
      </c>
    </row>
    <row r="368" spans="4:4">
      <c r="D368" s="301">
        <f>'WELD LOG'!C792</f>
        <v>0</v>
      </c>
    </row>
    <row r="369" spans="4:4">
      <c r="D369" s="301">
        <f>'WELD LOG'!C793</f>
        <v>0</v>
      </c>
    </row>
    <row r="370" spans="4:4">
      <c r="D370" s="301">
        <f>'WELD LOG'!C794</f>
        <v>0</v>
      </c>
    </row>
    <row r="371" spans="4:4">
      <c r="D371" s="301">
        <f>'WELD LOG'!C795</f>
        <v>0</v>
      </c>
    </row>
    <row r="372" spans="4:4">
      <c r="D372" s="301">
        <f>'WELD LOG'!C796</f>
        <v>0</v>
      </c>
    </row>
    <row r="373" spans="4:4">
      <c r="D373" s="301">
        <f>'WELD LOG'!C797</f>
        <v>0</v>
      </c>
    </row>
    <row r="374" spans="4:4">
      <c r="D374" s="301">
        <f>'WELD LOG'!C798</f>
        <v>0</v>
      </c>
    </row>
    <row r="375" spans="4:4">
      <c r="D375" s="301">
        <f>'WELD LOG'!C799</f>
        <v>0</v>
      </c>
    </row>
    <row r="376" spans="4:4">
      <c r="D376" s="301">
        <f>'WELD LOG'!C800</f>
        <v>0</v>
      </c>
    </row>
    <row r="377" spans="4:4">
      <c r="D377" s="301">
        <f>'WELD LOG'!C801</f>
        <v>0</v>
      </c>
    </row>
    <row r="378" spans="4:4">
      <c r="D378" s="301">
        <f>'WELD LOG'!C802</f>
        <v>0</v>
      </c>
    </row>
    <row r="379" spans="4:4">
      <c r="D379" s="301">
        <f>'WELD LOG'!C803</f>
        <v>0</v>
      </c>
    </row>
    <row r="380" spans="4:4">
      <c r="D380" s="301">
        <f>'WELD LOG'!C804</f>
        <v>0</v>
      </c>
    </row>
    <row r="381" spans="4:4">
      <c r="D381" s="301">
        <f>'WELD LOG'!C805</f>
        <v>0</v>
      </c>
    </row>
    <row r="382" spans="4:4">
      <c r="D382" s="301">
        <f>'WELD LOG'!C806</f>
        <v>0</v>
      </c>
    </row>
    <row r="383" spans="4:4">
      <c r="D383" s="301">
        <f>'WELD LOG'!C807</f>
        <v>0</v>
      </c>
    </row>
    <row r="384" spans="4:4">
      <c r="D384" s="301">
        <f>'WELD LOG'!C808</f>
        <v>0</v>
      </c>
    </row>
    <row r="385" spans="4:4">
      <c r="D385" s="301">
        <f>'WELD LOG'!C809</f>
        <v>0</v>
      </c>
    </row>
    <row r="386" spans="4:4">
      <c r="D386" s="301">
        <f>'WELD LOG'!C810</f>
        <v>0</v>
      </c>
    </row>
    <row r="387" spans="4:4">
      <c r="D387" s="301">
        <f>'WELD LOG'!C811</f>
        <v>0</v>
      </c>
    </row>
    <row r="388" spans="4:4">
      <c r="D388" s="301">
        <f>'WELD LOG'!C812</f>
        <v>0</v>
      </c>
    </row>
    <row r="389" spans="4:4">
      <c r="D389" s="301">
        <f>'WELD LOG'!C813</f>
        <v>0</v>
      </c>
    </row>
    <row r="390" spans="4:4">
      <c r="D390" s="301">
        <f>'WELD LOG'!C814</f>
        <v>0</v>
      </c>
    </row>
    <row r="391" spans="4:4">
      <c r="D391" s="301">
        <f>'WELD LOG'!C815</f>
        <v>0</v>
      </c>
    </row>
    <row r="392" spans="4:4">
      <c r="D392" s="301">
        <f>'WELD LOG'!C816</f>
        <v>0</v>
      </c>
    </row>
    <row r="393" spans="4:4">
      <c r="D393" s="301">
        <f>'WELD LOG'!C817</f>
        <v>0</v>
      </c>
    </row>
    <row r="394" spans="4:4">
      <c r="D394" s="301">
        <f>'WELD LOG'!C818</f>
        <v>0</v>
      </c>
    </row>
    <row r="395" spans="4:4">
      <c r="D395" s="301">
        <f>'WELD LOG'!C819</f>
        <v>0</v>
      </c>
    </row>
    <row r="396" spans="4:4">
      <c r="D396" s="301">
        <f>'WELD LOG'!C820</f>
        <v>0</v>
      </c>
    </row>
    <row r="397" spans="4:4">
      <c r="D397" s="301">
        <f>'WELD LOG'!C821</f>
        <v>0</v>
      </c>
    </row>
    <row r="398" spans="4:4">
      <c r="D398" s="301">
        <f>'WELD LOG'!C822</f>
        <v>0</v>
      </c>
    </row>
    <row r="399" spans="4:4">
      <c r="D399" s="301">
        <f>'WELD LOG'!C823</f>
        <v>0</v>
      </c>
    </row>
    <row r="400" spans="4:4">
      <c r="D400" s="301">
        <f>'WELD LOG'!C824</f>
        <v>0</v>
      </c>
    </row>
    <row r="401" spans="4:4">
      <c r="D401" s="301">
        <f>'WELD LOG'!C825</f>
        <v>0</v>
      </c>
    </row>
    <row r="402" spans="4:4">
      <c r="D402" s="301">
        <f>'WELD LOG'!C826</f>
        <v>0</v>
      </c>
    </row>
    <row r="403" spans="4:4">
      <c r="D403" s="301">
        <f>'WELD LOG'!C827</f>
        <v>0</v>
      </c>
    </row>
    <row r="404" spans="4:4">
      <c r="D404" s="301">
        <f>'WELD LOG'!C828</f>
        <v>0</v>
      </c>
    </row>
    <row r="405" spans="4:4">
      <c r="D405" s="301">
        <f>'WELD LOG'!C829</f>
        <v>0</v>
      </c>
    </row>
    <row r="406" spans="4:4">
      <c r="D406" s="301">
        <f>'WELD LOG'!C830</f>
        <v>0</v>
      </c>
    </row>
    <row r="407" spans="4:4">
      <c r="D407" s="301">
        <f>'WELD LOG'!C831</f>
        <v>0</v>
      </c>
    </row>
    <row r="408" spans="4:4">
      <c r="D408" s="301">
        <f>'WELD LOG'!C832</f>
        <v>0</v>
      </c>
    </row>
    <row r="409" spans="4:4">
      <c r="D409" s="301">
        <f>'WELD LOG'!C833</f>
        <v>0</v>
      </c>
    </row>
    <row r="410" spans="4:4">
      <c r="D410" s="301">
        <f>'WELD LOG'!C834</f>
        <v>0</v>
      </c>
    </row>
    <row r="411" spans="4:4">
      <c r="D411" s="301">
        <f>'WELD LOG'!C835</f>
        <v>0</v>
      </c>
    </row>
    <row r="412" spans="4:4">
      <c r="D412" s="301">
        <f>'WELD LOG'!C836</f>
        <v>0</v>
      </c>
    </row>
    <row r="413" spans="4:4">
      <c r="D413" s="301">
        <f>'WELD LOG'!C837</f>
        <v>0</v>
      </c>
    </row>
    <row r="414" spans="4:4">
      <c r="D414" s="301">
        <f>'WELD LOG'!C838</f>
        <v>0</v>
      </c>
    </row>
    <row r="415" spans="4:4">
      <c r="D415" s="301">
        <f>'WELD LOG'!C839</f>
        <v>0</v>
      </c>
    </row>
    <row r="416" spans="4:4">
      <c r="D416" s="301">
        <f>'WELD LOG'!C840</f>
        <v>0</v>
      </c>
    </row>
    <row r="417" spans="4:4">
      <c r="D417" s="301">
        <f>'WELD LOG'!C841</f>
        <v>0</v>
      </c>
    </row>
    <row r="418" spans="4:4">
      <c r="D418" s="301">
        <f>'WELD LOG'!C842</f>
        <v>0</v>
      </c>
    </row>
    <row r="419" spans="4:4">
      <c r="D419" s="301">
        <f>'WELD LOG'!C843</f>
        <v>0</v>
      </c>
    </row>
    <row r="420" spans="4:4">
      <c r="D420" s="301">
        <f>'WELD LOG'!C844</f>
        <v>0</v>
      </c>
    </row>
    <row r="421" spans="4:4">
      <c r="D421" s="301">
        <f>'WELD LOG'!C845</f>
        <v>0</v>
      </c>
    </row>
    <row r="422" spans="4:4">
      <c r="D422" s="301">
        <f>'WELD LOG'!C846</f>
        <v>0</v>
      </c>
    </row>
    <row r="423" spans="4:4">
      <c r="D423" s="301">
        <f>'WELD LOG'!C847</f>
        <v>0</v>
      </c>
    </row>
    <row r="424" spans="4:4">
      <c r="D424" s="301">
        <f>'WELD LOG'!C848</f>
        <v>0</v>
      </c>
    </row>
    <row r="425" spans="4:4">
      <c r="D425" s="301">
        <f>'WELD LOG'!C849</f>
        <v>0</v>
      </c>
    </row>
    <row r="426" spans="4:4">
      <c r="D426" s="301">
        <f>'WELD LOG'!C850</f>
        <v>0</v>
      </c>
    </row>
    <row r="427" spans="4:4">
      <c r="D427" s="301">
        <f>'WELD LOG'!C851</f>
        <v>0</v>
      </c>
    </row>
    <row r="428" spans="4:4">
      <c r="D428" s="301">
        <f>'WELD LOG'!C852</f>
        <v>0</v>
      </c>
    </row>
    <row r="429" spans="4:4">
      <c r="D429" s="301">
        <f>'WELD LOG'!C853</f>
        <v>0</v>
      </c>
    </row>
    <row r="430" spans="4:4">
      <c r="D430" s="301">
        <f>'WELD LOG'!C854</f>
        <v>0</v>
      </c>
    </row>
    <row r="431" spans="4:4">
      <c r="D431" s="301">
        <f>'WELD LOG'!C855</f>
        <v>0</v>
      </c>
    </row>
    <row r="432" spans="4:4">
      <c r="D432" s="301">
        <f>'WELD LOG'!C856</f>
        <v>0</v>
      </c>
    </row>
    <row r="433" spans="4:4">
      <c r="D433" s="301">
        <f>'WELD LOG'!C857</f>
        <v>0</v>
      </c>
    </row>
    <row r="434" spans="4:4">
      <c r="D434" s="301">
        <f>'WELD LOG'!C858</f>
        <v>0</v>
      </c>
    </row>
    <row r="435" spans="4:4">
      <c r="D435" s="301">
        <f>'WELD LOG'!C859</f>
        <v>0</v>
      </c>
    </row>
    <row r="436" spans="4:4">
      <c r="D436" s="301">
        <f>'WELD LOG'!C860</f>
        <v>0</v>
      </c>
    </row>
    <row r="437" spans="4:4">
      <c r="D437" s="301">
        <f>'WELD LOG'!C861</f>
        <v>0</v>
      </c>
    </row>
    <row r="438" spans="4:4">
      <c r="D438" s="301">
        <f>'WELD LOG'!C862</f>
        <v>0</v>
      </c>
    </row>
    <row r="439" spans="4:4">
      <c r="D439" s="301">
        <f>'WELD LOG'!C863</f>
        <v>0</v>
      </c>
    </row>
    <row r="440" spans="4:4">
      <c r="D440" s="301">
        <f>'WELD LOG'!C864</f>
        <v>0</v>
      </c>
    </row>
    <row r="441" spans="4:4">
      <c r="D441" s="301">
        <f>'WELD LOG'!C865</f>
        <v>0</v>
      </c>
    </row>
    <row r="442" spans="4:4">
      <c r="D442" s="301">
        <f>'WELD LOG'!C866</f>
        <v>0</v>
      </c>
    </row>
    <row r="443" spans="4:4">
      <c r="D443" s="301">
        <f>'WELD LOG'!C867</f>
        <v>0</v>
      </c>
    </row>
    <row r="444" spans="4:4">
      <c r="D444" s="301">
        <f>'WELD LOG'!C868</f>
        <v>0</v>
      </c>
    </row>
    <row r="445" spans="4:4">
      <c r="D445" s="301">
        <f>'WELD LOG'!C869</f>
        <v>0</v>
      </c>
    </row>
    <row r="446" spans="4:4">
      <c r="D446" s="301">
        <f>'WELD LOG'!C870</f>
        <v>0</v>
      </c>
    </row>
    <row r="447" spans="4:4">
      <c r="D447" s="301">
        <f>'WELD LOG'!C871</f>
        <v>0</v>
      </c>
    </row>
    <row r="448" spans="4:4">
      <c r="D448" s="301">
        <f>'WELD LOG'!C872</f>
        <v>0</v>
      </c>
    </row>
    <row r="449" spans="4:4">
      <c r="D449" s="301">
        <f>'WELD LOG'!C873</f>
        <v>0</v>
      </c>
    </row>
    <row r="450" spans="4:4">
      <c r="D450" s="301">
        <f>'WELD LOG'!C874</f>
        <v>0</v>
      </c>
    </row>
    <row r="451" spans="4:4">
      <c r="D451" s="301">
        <f>'WELD LOG'!C875</f>
        <v>0</v>
      </c>
    </row>
    <row r="452" spans="4:4">
      <c r="D452" s="301">
        <f>'WELD LOG'!C876</f>
        <v>0</v>
      </c>
    </row>
    <row r="453" spans="4:4">
      <c r="D453" s="301">
        <f>'WELD LOG'!C877</f>
        <v>0</v>
      </c>
    </row>
    <row r="454" spans="4:4">
      <c r="D454" s="301">
        <f>'WELD LOG'!C878</f>
        <v>0</v>
      </c>
    </row>
    <row r="455" spans="4:4">
      <c r="D455" s="301">
        <f>'WELD LOG'!C879</f>
        <v>0</v>
      </c>
    </row>
    <row r="456" spans="4:4">
      <c r="D456" s="301">
        <f>'WELD LOG'!C880</f>
        <v>0</v>
      </c>
    </row>
    <row r="457" spans="4:4">
      <c r="D457" s="301">
        <f>'WELD LOG'!C881</f>
        <v>0</v>
      </c>
    </row>
    <row r="458" spans="4:4">
      <c r="D458" s="301">
        <f>'WELD LOG'!C882</f>
        <v>0</v>
      </c>
    </row>
    <row r="459" spans="4:4">
      <c r="D459" s="301">
        <f>'WELD LOG'!C883</f>
        <v>0</v>
      </c>
    </row>
    <row r="460" spans="4:4">
      <c r="D460" s="301">
        <f>'WELD LOG'!C884</f>
        <v>0</v>
      </c>
    </row>
    <row r="461" spans="4:4">
      <c r="D461" s="301">
        <f>'WELD LOG'!C885</f>
        <v>0</v>
      </c>
    </row>
    <row r="462" spans="4:4">
      <c r="D462" s="301">
        <f>'WELD LOG'!C886</f>
        <v>0</v>
      </c>
    </row>
    <row r="463" spans="4:4">
      <c r="D463" s="301">
        <f>'WELD LOG'!C887</f>
        <v>0</v>
      </c>
    </row>
    <row r="464" spans="4:4">
      <c r="D464" s="301">
        <f>'WELD LOG'!C888</f>
        <v>0</v>
      </c>
    </row>
    <row r="465" spans="4:4">
      <c r="D465" s="301">
        <f>'WELD LOG'!C889</f>
        <v>0</v>
      </c>
    </row>
    <row r="466" spans="4:4">
      <c r="D466" s="301">
        <f>'WELD LOG'!C890</f>
        <v>0</v>
      </c>
    </row>
    <row r="467" spans="4:4">
      <c r="D467" s="301">
        <f>'WELD LOG'!C891</f>
        <v>0</v>
      </c>
    </row>
    <row r="468" spans="4:4">
      <c r="D468" s="301">
        <f>'WELD LOG'!C892</f>
        <v>0</v>
      </c>
    </row>
    <row r="469" spans="4:4">
      <c r="D469" s="301">
        <f>'WELD LOG'!C893</f>
        <v>0</v>
      </c>
    </row>
    <row r="470" spans="4:4">
      <c r="D470" s="301">
        <f>'WELD LOG'!C894</f>
        <v>0</v>
      </c>
    </row>
    <row r="471" spans="4:4">
      <c r="D471" s="301">
        <f>'WELD LOG'!C895</f>
        <v>0</v>
      </c>
    </row>
    <row r="472" spans="4:4">
      <c r="D472" s="301">
        <f>'WELD LOG'!C896</f>
        <v>0</v>
      </c>
    </row>
    <row r="473" spans="4:4">
      <c r="D473" s="301">
        <f>'WELD LOG'!C897</f>
        <v>0</v>
      </c>
    </row>
    <row r="474" spans="4:4">
      <c r="D474" s="301">
        <f>'WELD LOG'!C898</f>
        <v>0</v>
      </c>
    </row>
    <row r="475" spans="4:4">
      <c r="D475" s="301">
        <f>'WELD LOG'!C899</f>
        <v>0</v>
      </c>
    </row>
    <row r="476" spans="4:4">
      <c r="D476" s="301">
        <f>'WELD LOG'!C900</f>
        <v>0</v>
      </c>
    </row>
    <row r="477" spans="4:4">
      <c r="D477" s="301">
        <f>'WELD LOG'!C901</f>
        <v>0</v>
      </c>
    </row>
    <row r="478" spans="4:4">
      <c r="D478" s="301">
        <f>'WELD LOG'!C902</f>
        <v>0</v>
      </c>
    </row>
    <row r="479" spans="4:4">
      <c r="D479" s="301">
        <f>'WELD LOG'!C903</f>
        <v>0</v>
      </c>
    </row>
    <row r="480" spans="4:4">
      <c r="D480" s="301">
        <f>'WELD LOG'!C904</f>
        <v>0</v>
      </c>
    </row>
    <row r="481" spans="4:4">
      <c r="D481" s="301">
        <f>'WELD LOG'!C905</f>
        <v>0</v>
      </c>
    </row>
    <row r="482" spans="4:4">
      <c r="D482" s="301">
        <f>'WELD LOG'!C906</f>
        <v>0</v>
      </c>
    </row>
    <row r="483" spans="4:4">
      <c r="D483" s="301">
        <f>'WELD LOG'!C907</f>
        <v>0</v>
      </c>
    </row>
    <row r="484" spans="4:4">
      <c r="D484" s="301">
        <f>'WELD LOG'!C908</f>
        <v>0</v>
      </c>
    </row>
    <row r="485" spans="4:4">
      <c r="D485" s="301">
        <f>'WELD LOG'!C909</f>
        <v>0</v>
      </c>
    </row>
    <row r="486" spans="4:4">
      <c r="D486" s="301">
        <f>'WELD LOG'!C910</f>
        <v>0</v>
      </c>
    </row>
    <row r="487" spans="4:4">
      <c r="D487" s="301">
        <f>'WELD LOG'!C911</f>
        <v>0</v>
      </c>
    </row>
    <row r="488" spans="4:4">
      <c r="D488" s="301">
        <f>'WELD LOG'!C912</f>
        <v>0</v>
      </c>
    </row>
    <row r="489" spans="4:4">
      <c r="D489" s="301">
        <f>'WELD LOG'!C913</f>
        <v>0</v>
      </c>
    </row>
    <row r="490" spans="4:4">
      <c r="D490" s="301">
        <f>'WELD LOG'!C914</f>
        <v>0</v>
      </c>
    </row>
    <row r="491" spans="4:4">
      <c r="D491" s="301">
        <f>'WELD LOG'!C915</f>
        <v>0</v>
      </c>
    </row>
    <row r="492" spans="4:4">
      <c r="D492" s="301">
        <f>'WELD LOG'!C916</f>
        <v>0</v>
      </c>
    </row>
    <row r="493" spans="4:4">
      <c r="D493" s="301">
        <f>'WELD LOG'!C917</f>
        <v>0</v>
      </c>
    </row>
    <row r="494" spans="4:4">
      <c r="D494" s="301">
        <f>'WELD LOG'!C918</f>
        <v>0</v>
      </c>
    </row>
    <row r="495" spans="4:4">
      <c r="D495" s="301">
        <f>'WELD LOG'!C919</f>
        <v>0</v>
      </c>
    </row>
    <row r="496" spans="4:4">
      <c r="D496" s="301">
        <f>'WELD LOG'!C920</f>
        <v>0</v>
      </c>
    </row>
    <row r="497" spans="4:4">
      <c r="D497" s="301">
        <f>'WELD LOG'!C921</f>
        <v>0</v>
      </c>
    </row>
    <row r="498" spans="4:4">
      <c r="D498" s="301">
        <f>'WELD LOG'!C922</f>
        <v>0</v>
      </c>
    </row>
    <row r="499" spans="4:4">
      <c r="D499" s="301">
        <f>'WELD LOG'!C923</f>
        <v>0</v>
      </c>
    </row>
    <row r="500" spans="4:4">
      <c r="D500" s="301">
        <f>'WELD LOG'!C924</f>
        <v>0</v>
      </c>
    </row>
    <row r="501" spans="4:4">
      <c r="D501" s="301">
        <f>'WELD LOG'!C925</f>
        <v>0</v>
      </c>
    </row>
    <row r="502" spans="4:4">
      <c r="D502" s="301">
        <f>'WELD LOG'!C926</f>
        <v>0</v>
      </c>
    </row>
    <row r="503" spans="4:4">
      <c r="D503" s="301">
        <f>'WELD LOG'!C927</f>
        <v>0</v>
      </c>
    </row>
    <row r="504" spans="4:4">
      <c r="D504" s="301">
        <f>'WELD LOG'!C928</f>
        <v>0</v>
      </c>
    </row>
    <row r="505" spans="4:4">
      <c r="D505" s="301">
        <f>'WELD LOG'!C929</f>
        <v>0</v>
      </c>
    </row>
    <row r="506" spans="4:4">
      <c r="D506" s="301">
        <f>'WELD LOG'!C930</f>
        <v>0</v>
      </c>
    </row>
    <row r="507" spans="4:4">
      <c r="D507" s="301">
        <f>'WELD LOG'!C931</f>
        <v>0</v>
      </c>
    </row>
    <row r="508" spans="4:4">
      <c r="D508" s="301">
        <f>'WELD LOG'!C932</f>
        <v>0</v>
      </c>
    </row>
    <row r="509" spans="4:4">
      <c r="D509" s="301">
        <f>'WELD LOG'!C933</f>
        <v>0</v>
      </c>
    </row>
    <row r="510" spans="4:4">
      <c r="D510" s="301">
        <f>'WELD LOG'!C934</f>
        <v>0</v>
      </c>
    </row>
    <row r="511" spans="4:4">
      <c r="D511" s="301">
        <f>'WELD LOG'!C935</f>
        <v>0</v>
      </c>
    </row>
    <row r="512" spans="4:4">
      <c r="D512" s="301">
        <f>'WELD LOG'!C936</f>
        <v>0</v>
      </c>
    </row>
    <row r="513" spans="4:4">
      <c r="D513" s="301">
        <f>'WELD LOG'!C937</f>
        <v>0</v>
      </c>
    </row>
    <row r="514" spans="4:4">
      <c r="D514" s="301">
        <f>'WELD LOG'!C938</f>
        <v>0</v>
      </c>
    </row>
    <row r="515" spans="4:4">
      <c r="D515" s="301">
        <f>'WELD LOG'!C939</f>
        <v>0</v>
      </c>
    </row>
    <row r="516" spans="4:4">
      <c r="D516" s="301">
        <f>'WELD LOG'!C940</f>
        <v>0</v>
      </c>
    </row>
    <row r="517" spans="4:4">
      <c r="D517" s="301">
        <f>'WELD LOG'!C941</f>
        <v>0</v>
      </c>
    </row>
    <row r="518" spans="4:4">
      <c r="D518" s="301">
        <f>'WELD LOG'!C942</f>
        <v>0</v>
      </c>
    </row>
    <row r="519" spans="4:4">
      <c r="D519" s="301">
        <f>'WELD LOG'!C943</f>
        <v>0</v>
      </c>
    </row>
    <row r="520" spans="4:4">
      <c r="D520" s="301">
        <f>'WELD LOG'!C944</f>
        <v>0</v>
      </c>
    </row>
    <row r="521" spans="4:4">
      <c r="D521" s="301">
        <f>'WELD LOG'!C945</f>
        <v>0</v>
      </c>
    </row>
    <row r="522" spans="4:4">
      <c r="D522" s="301">
        <f>'WELD LOG'!C946</f>
        <v>0</v>
      </c>
    </row>
    <row r="523" spans="4:4">
      <c r="D523" s="301">
        <f>'WELD LOG'!C947</f>
        <v>0</v>
      </c>
    </row>
    <row r="524" spans="4:4">
      <c r="D524" s="301">
        <f>'WELD LOG'!C948</f>
        <v>0</v>
      </c>
    </row>
    <row r="525" spans="4:4">
      <c r="D525" s="301">
        <f>'WELD LOG'!C949</f>
        <v>0</v>
      </c>
    </row>
    <row r="526" spans="4:4">
      <c r="D526" s="301">
        <f>'WELD LOG'!C950</f>
        <v>0</v>
      </c>
    </row>
    <row r="527" spans="4:4">
      <c r="D527" s="301">
        <f>'WELD LOG'!C951</f>
        <v>0</v>
      </c>
    </row>
    <row r="528" spans="4:4">
      <c r="D528" s="301">
        <f>'WELD LOG'!C952</f>
        <v>0</v>
      </c>
    </row>
    <row r="529" spans="4:4">
      <c r="D529" s="301">
        <f>'WELD LOG'!C953</f>
        <v>0</v>
      </c>
    </row>
    <row r="530" spans="4:4">
      <c r="D530" s="301">
        <f>'WELD LOG'!C954</f>
        <v>0</v>
      </c>
    </row>
    <row r="531" spans="4:4">
      <c r="D531" s="301">
        <f>'WELD LOG'!C955</f>
        <v>0</v>
      </c>
    </row>
    <row r="532" spans="4:4">
      <c r="D532" s="301">
        <f>'WELD LOG'!C956</f>
        <v>0</v>
      </c>
    </row>
    <row r="533" spans="4:4">
      <c r="D533" s="301">
        <f>'WELD LOG'!C957</f>
        <v>0</v>
      </c>
    </row>
    <row r="534" spans="4:4">
      <c r="D534" s="301">
        <f>'WELD LOG'!C958</f>
        <v>0</v>
      </c>
    </row>
    <row r="535" spans="4:4">
      <c r="D535" s="301">
        <f>'WELD LOG'!C959</f>
        <v>0</v>
      </c>
    </row>
    <row r="536" spans="4:4">
      <c r="D536" s="301">
        <f>'WELD LOG'!C960</f>
        <v>0</v>
      </c>
    </row>
    <row r="537" spans="4:4">
      <c r="D537" s="301">
        <f>'WELD LOG'!C961</f>
        <v>0</v>
      </c>
    </row>
    <row r="538" spans="4:4">
      <c r="D538" s="301">
        <f>'WELD LOG'!C962</f>
        <v>0</v>
      </c>
    </row>
    <row r="539" spans="4:4">
      <c r="D539" s="301">
        <f>'WELD LOG'!C963</f>
        <v>0</v>
      </c>
    </row>
    <row r="540" spans="4:4">
      <c r="D540" s="301">
        <f>'WELD LOG'!C964</f>
        <v>0</v>
      </c>
    </row>
    <row r="541" spans="4:4">
      <c r="D541" s="301">
        <f>'WELD LOG'!C965</f>
        <v>0</v>
      </c>
    </row>
    <row r="542" spans="4:4">
      <c r="D542" s="301">
        <f>'WELD LOG'!C966</f>
        <v>0</v>
      </c>
    </row>
    <row r="543" spans="4:4">
      <c r="D543" s="301">
        <f>'WELD LOG'!C967</f>
        <v>0</v>
      </c>
    </row>
    <row r="544" spans="4:4">
      <c r="D544" s="301">
        <f>'WELD LOG'!C968</f>
        <v>0</v>
      </c>
    </row>
    <row r="545" spans="4:4">
      <c r="D545" s="301">
        <f>'WELD LOG'!C969</f>
        <v>0</v>
      </c>
    </row>
    <row r="546" spans="4:4">
      <c r="D546" s="301">
        <f>'WELD LOG'!C970</f>
        <v>0</v>
      </c>
    </row>
    <row r="547" spans="4:4">
      <c r="D547" s="301">
        <f>'WELD LOG'!C971</f>
        <v>0</v>
      </c>
    </row>
    <row r="548" spans="4:4">
      <c r="D548" s="301">
        <f>'WELD LOG'!C972</f>
        <v>0</v>
      </c>
    </row>
    <row r="549" spans="4:4">
      <c r="D549" s="301">
        <f>'WELD LOG'!C973</f>
        <v>0</v>
      </c>
    </row>
    <row r="550" spans="4:4">
      <c r="D550" s="301">
        <f>'WELD LOG'!C974</f>
        <v>0</v>
      </c>
    </row>
    <row r="551" spans="4:4">
      <c r="D551" s="301">
        <f>'WELD LOG'!C975</f>
        <v>0</v>
      </c>
    </row>
    <row r="552" spans="4:4">
      <c r="D552" s="301">
        <f>'WELD LOG'!C976</f>
        <v>0</v>
      </c>
    </row>
    <row r="553" spans="4:4">
      <c r="D553" s="301">
        <f>'WELD LOG'!C977</f>
        <v>0</v>
      </c>
    </row>
    <row r="554" spans="4:4">
      <c r="D554" s="301">
        <f>'WELD LOG'!C978</f>
        <v>0</v>
      </c>
    </row>
    <row r="555" spans="4:4">
      <c r="D555" s="301">
        <f>'WELD LOG'!C979</f>
        <v>0</v>
      </c>
    </row>
    <row r="556" spans="4:4">
      <c r="D556" s="301">
        <f>'WELD LOG'!C980</f>
        <v>0</v>
      </c>
    </row>
    <row r="557" spans="4:4">
      <c r="D557" s="301">
        <f>'WELD LOG'!C981</f>
        <v>0</v>
      </c>
    </row>
    <row r="558" spans="4:4">
      <c r="D558" s="301">
        <f>'WELD LOG'!C982</f>
        <v>0</v>
      </c>
    </row>
    <row r="559" spans="4:4">
      <c r="D559" s="301">
        <f>'WELD LOG'!C983</f>
        <v>0</v>
      </c>
    </row>
    <row r="560" spans="4:4">
      <c r="D560" s="301">
        <f>'WELD LOG'!C984</f>
        <v>0</v>
      </c>
    </row>
    <row r="561" spans="4:4">
      <c r="D561" s="301">
        <f>'WELD LOG'!C985</f>
        <v>0</v>
      </c>
    </row>
    <row r="562" spans="4:4">
      <c r="D562" s="301">
        <f>'WELD LOG'!C986</f>
        <v>0</v>
      </c>
    </row>
    <row r="563" spans="4:4">
      <c r="D563" s="301">
        <f>'WELD LOG'!C987</f>
        <v>0</v>
      </c>
    </row>
    <row r="564" spans="4:4">
      <c r="D564" s="301">
        <f>'WELD LOG'!C988</f>
        <v>0</v>
      </c>
    </row>
    <row r="565" spans="4:4">
      <c r="D565" s="301">
        <f>'WELD LOG'!C989</f>
        <v>0</v>
      </c>
    </row>
    <row r="566" spans="4:4">
      <c r="D566" s="301">
        <f>'WELD LOG'!C990</f>
        <v>0</v>
      </c>
    </row>
    <row r="567" spans="4:4">
      <c r="D567" s="301">
        <f>'WELD LOG'!C991</f>
        <v>0</v>
      </c>
    </row>
    <row r="568" spans="4:4">
      <c r="D568" s="301">
        <f>'WELD LOG'!C992</f>
        <v>0</v>
      </c>
    </row>
    <row r="569" spans="4:4">
      <c r="D569" s="301">
        <f>'WELD LOG'!C993</f>
        <v>0</v>
      </c>
    </row>
    <row r="570" spans="4:4">
      <c r="D570" s="301">
        <f>'WELD LOG'!C994</f>
        <v>0</v>
      </c>
    </row>
    <row r="571" spans="4:4">
      <c r="D571" s="301">
        <f>'WELD LOG'!C995</f>
        <v>0</v>
      </c>
    </row>
    <row r="572" spans="4:4">
      <c r="D572" s="301">
        <f>'WELD LOG'!C996</f>
        <v>0</v>
      </c>
    </row>
    <row r="573" spans="4:4">
      <c r="D573" s="301">
        <f>'WELD LOG'!C997</f>
        <v>0</v>
      </c>
    </row>
    <row r="574" spans="4:4">
      <c r="D574" s="301">
        <f>'WELD LOG'!C998</f>
        <v>0</v>
      </c>
    </row>
    <row r="575" spans="4:4">
      <c r="D575" s="301">
        <f>'WELD LOG'!C999</f>
        <v>0</v>
      </c>
    </row>
    <row r="576" spans="4:4">
      <c r="D576" s="301">
        <f>'WELD LOG'!C1000</f>
        <v>0</v>
      </c>
    </row>
    <row r="577" spans="4:4">
      <c r="D577" s="301">
        <f>'WELD LOG'!C1001</f>
        <v>0</v>
      </c>
    </row>
    <row r="578" spans="4:4">
      <c r="D578" s="301">
        <f>'WELD LOG'!C1002</f>
        <v>0</v>
      </c>
    </row>
    <row r="579" spans="4:4">
      <c r="D579" s="301">
        <f>'WELD LOG'!C1003</f>
        <v>0</v>
      </c>
    </row>
    <row r="580" spans="4:4">
      <c r="D580" s="301">
        <f>'WELD LOG'!C1004</f>
        <v>0</v>
      </c>
    </row>
    <row r="581" spans="4:4">
      <c r="D581" s="301">
        <f>'WELD LOG'!C1005</f>
        <v>0</v>
      </c>
    </row>
    <row r="582" spans="4:4">
      <c r="D582" s="301">
        <f>'WELD LOG'!C1006</f>
        <v>0</v>
      </c>
    </row>
    <row r="583" spans="4:4">
      <c r="D583" s="301">
        <f>'WELD LOG'!C1007</f>
        <v>0</v>
      </c>
    </row>
    <row r="584" spans="4:4">
      <c r="D584" s="301">
        <f>'WELD LOG'!C1008</f>
        <v>0</v>
      </c>
    </row>
    <row r="585" spans="4:4">
      <c r="D585" s="301">
        <f>'WELD LOG'!C1009</f>
        <v>0</v>
      </c>
    </row>
    <row r="586" spans="4:4">
      <c r="D586" s="301">
        <f>'WELD LOG'!C1010</f>
        <v>0</v>
      </c>
    </row>
    <row r="587" spans="4:4">
      <c r="D587" s="301">
        <f>'WELD LOG'!C1011</f>
        <v>0</v>
      </c>
    </row>
    <row r="588" spans="4:4">
      <c r="D588" s="301">
        <f>'WELD LOG'!C1012</f>
        <v>0</v>
      </c>
    </row>
    <row r="589" spans="4:4">
      <c r="D589" s="301">
        <f>'WELD LOG'!C1013</f>
        <v>0</v>
      </c>
    </row>
    <row r="590" spans="4:4">
      <c r="D590" s="301">
        <f>'WELD LOG'!C1014</f>
        <v>0</v>
      </c>
    </row>
    <row r="591" spans="4:4">
      <c r="D591" s="301">
        <f>'WELD LOG'!C1015</f>
        <v>0</v>
      </c>
    </row>
    <row r="592" spans="4:4">
      <c r="D592" s="301">
        <f>'WELD LOG'!C1016</f>
        <v>0</v>
      </c>
    </row>
    <row r="593" spans="4:4">
      <c r="D593" s="301">
        <f>'WELD LOG'!C1017</f>
        <v>0</v>
      </c>
    </row>
    <row r="594" spans="4:4">
      <c r="D594" s="301">
        <f>'WELD LOG'!C1018</f>
        <v>0</v>
      </c>
    </row>
    <row r="595" spans="4:4">
      <c r="D595" s="301">
        <f>'WELD LOG'!C1019</f>
        <v>0</v>
      </c>
    </row>
    <row r="596" spans="4:4">
      <c r="D596" s="301">
        <f>'WELD LOG'!C1020</f>
        <v>0</v>
      </c>
    </row>
    <row r="597" spans="4:4">
      <c r="D597" s="301">
        <f>'WELD LOG'!C1021</f>
        <v>0</v>
      </c>
    </row>
    <row r="598" spans="4:4">
      <c r="D598" s="301">
        <f>'WELD LOG'!C1022</f>
        <v>0</v>
      </c>
    </row>
    <row r="599" spans="4:4">
      <c r="D599" s="301">
        <f>'WELD LOG'!C1023</f>
        <v>0</v>
      </c>
    </row>
    <row r="600" spans="4:4">
      <c r="D600" s="301">
        <f>'WELD LOG'!C1024</f>
        <v>0</v>
      </c>
    </row>
    <row r="601" spans="4:4">
      <c r="D601" s="301">
        <f>'WELD LOG'!C1025</f>
        <v>0</v>
      </c>
    </row>
    <row r="602" spans="4:4">
      <c r="D602" s="301">
        <f>'WELD LOG'!C1026</f>
        <v>0</v>
      </c>
    </row>
    <row r="603" spans="4:4">
      <c r="D603" s="301">
        <f>'WELD LOG'!C1027</f>
        <v>0</v>
      </c>
    </row>
    <row r="604" spans="4:4">
      <c r="D604" s="301">
        <f>'WELD LOG'!C1028</f>
        <v>0</v>
      </c>
    </row>
    <row r="605" spans="4:4">
      <c r="D605" s="301">
        <f>'WELD LOG'!C1029</f>
        <v>0</v>
      </c>
    </row>
    <row r="606" spans="4:4">
      <c r="D606" s="301">
        <f>'WELD LOG'!C1030</f>
        <v>0</v>
      </c>
    </row>
    <row r="607" spans="4:4">
      <c r="D607" s="301">
        <f>'WELD LOG'!C1031</f>
        <v>0</v>
      </c>
    </row>
    <row r="608" spans="4:4">
      <c r="D608" s="301">
        <f>'WELD LOG'!C1032</f>
        <v>0</v>
      </c>
    </row>
    <row r="609" spans="4:4">
      <c r="D609" s="301">
        <f>'WELD LOG'!C1033</f>
        <v>0</v>
      </c>
    </row>
    <row r="610" spans="4:4">
      <c r="D610" s="301">
        <f>'WELD LOG'!C1034</f>
        <v>0</v>
      </c>
    </row>
    <row r="611" spans="4:4">
      <c r="D611" s="301">
        <f>'WELD LOG'!C1035</f>
        <v>0</v>
      </c>
    </row>
    <row r="612" spans="4:4">
      <c r="D612" s="301">
        <f>'WELD LOG'!C1036</f>
        <v>0</v>
      </c>
    </row>
    <row r="613" spans="4:4">
      <c r="D613" s="301">
        <f>'WELD LOG'!C1037</f>
        <v>0</v>
      </c>
    </row>
    <row r="614" spans="4:4">
      <c r="D614" s="301">
        <f>'WELD LOG'!C1038</f>
        <v>0</v>
      </c>
    </row>
    <row r="615" spans="4:4">
      <c r="D615" s="301">
        <f>'WELD LOG'!C1039</f>
        <v>0</v>
      </c>
    </row>
    <row r="616" spans="4:4">
      <c r="D616" s="301">
        <f>'WELD LOG'!C1040</f>
        <v>0</v>
      </c>
    </row>
    <row r="617" spans="4:4">
      <c r="D617" s="301">
        <f>'WELD LOG'!C1041</f>
        <v>0</v>
      </c>
    </row>
    <row r="618" spans="4:4">
      <c r="D618" s="301">
        <f>'WELD LOG'!C1042</f>
        <v>0</v>
      </c>
    </row>
    <row r="619" spans="4:4">
      <c r="D619" s="301">
        <f>'WELD LOG'!C1043</f>
        <v>0</v>
      </c>
    </row>
    <row r="620" spans="4:4">
      <c r="D620" s="301">
        <f>'WELD LOG'!C1044</f>
        <v>0</v>
      </c>
    </row>
    <row r="621" spans="4:4">
      <c r="D621" s="301">
        <f>'WELD LOG'!C1045</f>
        <v>0</v>
      </c>
    </row>
    <row r="622" spans="4:4">
      <c r="D622" s="301">
        <f>'WELD LOG'!C1046</f>
        <v>0</v>
      </c>
    </row>
    <row r="623" spans="4:4">
      <c r="D623" s="301">
        <f>'WELD LOG'!C1047</f>
        <v>0</v>
      </c>
    </row>
    <row r="624" spans="4:4">
      <c r="D624" s="301">
        <f>'WELD LOG'!C1048</f>
        <v>0</v>
      </c>
    </row>
    <row r="625" spans="4:4">
      <c r="D625" s="301">
        <f>'WELD LOG'!C1049</f>
        <v>0</v>
      </c>
    </row>
    <row r="626" spans="4:4">
      <c r="D626" s="301">
        <f>'WELD LOG'!C1050</f>
        <v>0</v>
      </c>
    </row>
    <row r="627" spans="4:4">
      <c r="D627" s="301">
        <f>'WELD LOG'!C1051</f>
        <v>0</v>
      </c>
    </row>
    <row r="628" spans="4:4">
      <c r="D628" s="301">
        <f>'WELD LOG'!C1052</f>
        <v>0</v>
      </c>
    </row>
    <row r="629" spans="4:4">
      <c r="D629" s="301">
        <f>'WELD LOG'!C1053</f>
        <v>0</v>
      </c>
    </row>
    <row r="630" spans="4:4">
      <c r="D630" s="301">
        <f>'WELD LOG'!C1054</f>
        <v>0</v>
      </c>
    </row>
    <row r="631" spans="4:4">
      <c r="D631" s="301">
        <f>'WELD LOG'!C1055</f>
        <v>0</v>
      </c>
    </row>
    <row r="632" spans="4:4">
      <c r="D632" s="301">
        <f>'WELD LOG'!C1056</f>
        <v>0</v>
      </c>
    </row>
    <row r="633" spans="4:4">
      <c r="D633" s="301">
        <f>'WELD LOG'!C1057</f>
        <v>0</v>
      </c>
    </row>
    <row r="634" spans="4:4">
      <c r="D634" s="301">
        <f>'WELD LOG'!C1058</f>
        <v>0</v>
      </c>
    </row>
    <row r="635" spans="4:4">
      <c r="D635" s="301">
        <f>'WELD LOG'!C1059</f>
        <v>0</v>
      </c>
    </row>
    <row r="636" spans="4:4">
      <c r="D636" s="301">
        <f>'WELD LOG'!C1060</f>
        <v>0</v>
      </c>
    </row>
    <row r="637" spans="4:4">
      <c r="D637" s="301">
        <f>'WELD LOG'!C1061</f>
        <v>0</v>
      </c>
    </row>
    <row r="638" spans="4:4">
      <c r="D638" s="301">
        <f>'WELD LOG'!C1062</f>
        <v>0</v>
      </c>
    </row>
    <row r="639" spans="4:4">
      <c r="D639" s="301">
        <f>'WELD LOG'!C1063</f>
        <v>0</v>
      </c>
    </row>
    <row r="640" spans="4:4">
      <c r="D640" s="301">
        <f>'WELD LOG'!C1064</f>
        <v>0</v>
      </c>
    </row>
    <row r="641" spans="4:4">
      <c r="D641" s="301">
        <f>'WELD LOG'!C1065</f>
        <v>0</v>
      </c>
    </row>
    <row r="642" spans="4:4">
      <c r="D642" s="301">
        <f>'WELD LOG'!C1066</f>
        <v>0</v>
      </c>
    </row>
    <row r="643" spans="4:4">
      <c r="D643" s="301">
        <f>'WELD LOG'!C1067</f>
        <v>0</v>
      </c>
    </row>
    <row r="644" spans="4:4">
      <c r="D644" s="301">
        <f>'WELD LOG'!C1068</f>
        <v>0</v>
      </c>
    </row>
    <row r="645" spans="4:4">
      <c r="D645" s="301">
        <f>'WELD LOG'!C1069</f>
        <v>0</v>
      </c>
    </row>
    <row r="646" spans="4:4">
      <c r="D646" s="301">
        <f>'WELD LOG'!C1070</f>
        <v>0</v>
      </c>
    </row>
    <row r="647" spans="4:4">
      <c r="D647" s="301">
        <f>'WELD LOG'!C1071</f>
        <v>0</v>
      </c>
    </row>
    <row r="648" spans="4:4">
      <c r="D648" s="301">
        <f>'WELD LOG'!C1072</f>
        <v>0</v>
      </c>
    </row>
    <row r="649" spans="4:4">
      <c r="D649" s="301">
        <f>'WELD LOG'!C1073</f>
        <v>0</v>
      </c>
    </row>
    <row r="650" spans="4:4">
      <c r="D650" s="301">
        <f>'WELD LOG'!C1074</f>
        <v>0</v>
      </c>
    </row>
    <row r="651" spans="4:4">
      <c r="D651" s="301">
        <f>'WELD LOG'!C1075</f>
        <v>0</v>
      </c>
    </row>
    <row r="652" spans="4:4">
      <c r="D652" s="301">
        <f>'WELD LOG'!C1076</f>
        <v>0</v>
      </c>
    </row>
    <row r="653" spans="4:4">
      <c r="D653" s="301">
        <f>'WELD LOG'!C1077</f>
        <v>0</v>
      </c>
    </row>
    <row r="654" spans="4:4">
      <c r="D654" s="301">
        <f>'WELD LOG'!C1078</f>
        <v>0</v>
      </c>
    </row>
    <row r="655" spans="4:4">
      <c r="D655" s="301">
        <f>'WELD LOG'!C1079</f>
        <v>0</v>
      </c>
    </row>
    <row r="656" spans="4:4">
      <c r="D656" s="301">
        <f>'WELD LOG'!C1080</f>
        <v>0</v>
      </c>
    </row>
    <row r="657" spans="4:4">
      <c r="D657" s="301">
        <f>'WELD LOG'!C1081</f>
        <v>0</v>
      </c>
    </row>
    <row r="658" spans="4:4">
      <c r="D658" s="301">
        <f>'WELD LOG'!C1082</f>
        <v>0</v>
      </c>
    </row>
    <row r="659" spans="4:4">
      <c r="D659" s="301">
        <f>'WELD LOG'!C1083</f>
        <v>0</v>
      </c>
    </row>
    <row r="660" spans="4:4">
      <c r="D660" s="301">
        <f>'WELD LOG'!C1084</f>
        <v>0</v>
      </c>
    </row>
    <row r="661" spans="4:4">
      <c r="D661" s="301">
        <f>'WELD LOG'!C1085</f>
        <v>0</v>
      </c>
    </row>
    <row r="662" spans="4:4">
      <c r="D662" s="301">
        <f>'WELD LOG'!C1086</f>
        <v>0</v>
      </c>
    </row>
    <row r="663" spans="4:4">
      <c r="D663" s="301">
        <f>'WELD LOG'!C1087</f>
        <v>0</v>
      </c>
    </row>
    <row r="664" spans="4:4">
      <c r="D664" s="301">
        <f>'WELD LOG'!C1088</f>
        <v>0</v>
      </c>
    </row>
    <row r="665" spans="4:4">
      <c r="D665" s="301">
        <f>'WELD LOG'!C1089</f>
        <v>0</v>
      </c>
    </row>
    <row r="666" spans="4:4">
      <c r="D666" s="301">
        <f>'WELD LOG'!C1090</f>
        <v>0</v>
      </c>
    </row>
    <row r="667" spans="4:4">
      <c r="D667" s="301">
        <f>'WELD LOG'!C1091</f>
        <v>0</v>
      </c>
    </row>
    <row r="668" spans="4:4">
      <c r="D668" s="301">
        <f>'WELD LOG'!C1092</f>
        <v>0</v>
      </c>
    </row>
    <row r="669" spans="4:4">
      <c r="D669" s="301">
        <f>'WELD LOG'!C1093</f>
        <v>0</v>
      </c>
    </row>
    <row r="670" spans="4:4">
      <c r="D670" s="301">
        <f>'WELD LOG'!C1094</f>
        <v>0</v>
      </c>
    </row>
    <row r="671" spans="4:4">
      <c r="D671" s="301">
        <f>'WELD LOG'!C1095</f>
        <v>0</v>
      </c>
    </row>
    <row r="672" spans="4:4">
      <c r="D672" s="301">
        <f>'WELD LOG'!C1096</f>
        <v>0</v>
      </c>
    </row>
    <row r="673" spans="4:4">
      <c r="D673" s="301">
        <f>'WELD LOG'!C1097</f>
        <v>0</v>
      </c>
    </row>
    <row r="674" spans="4:4">
      <c r="D674" s="301">
        <f>'WELD LOG'!C1098</f>
        <v>0</v>
      </c>
    </row>
    <row r="675" spans="4:4">
      <c r="D675" s="301">
        <f>'WELD LOG'!C1099</f>
        <v>0</v>
      </c>
    </row>
    <row r="676" spans="4:4">
      <c r="D676" s="301">
        <f>'WELD LOG'!C1100</f>
        <v>0</v>
      </c>
    </row>
    <row r="677" spans="4:4">
      <c r="D677" s="301">
        <f>'WELD LOG'!C1101</f>
        <v>0</v>
      </c>
    </row>
    <row r="678" spans="4:4">
      <c r="D678" s="301">
        <f>'WELD LOG'!C1102</f>
        <v>0</v>
      </c>
    </row>
    <row r="679" spans="4:4">
      <c r="D679" s="301">
        <f>'WELD LOG'!C1103</f>
        <v>0</v>
      </c>
    </row>
    <row r="680" spans="4:4">
      <c r="D680" s="301">
        <f>'WELD LOG'!C1104</f>
        <v>0</v>
      </c>
    </row>
    <row r="681" spans="4:4">
      <c r="D681" s="301">
        <f>'WELD LOG'!C1105</f>
        <v>0</v>
      </c>
    </row>
    <row r="682" spans="4:4">
      <c r="D682" s="301">
        <f>'WELD LOG'!C1106</f>
        <v>0</v>
      </c>
    </row>
    <row r="683" spans="4:4">
      <c r="D683" s="301">
        <f>'WELD LOG'!C1107</f>
        <v>0</v>
      </c>
    </row>
    <row r="684" spans="4:4">
      <c r="D684" s="301">
        <f>'WELD LOG'!C1108</f>
        <v>0</v>
      </c>
    </row>
    <row r="685" spans="4:4">
      <c r="D685" s="301">
        <f>'WELD LOG'!C1109</f>
        <v>0</v>
      </c>
    </row>
    <row r="686" spans="4:4">
      <c r="D686" s="301">
        <f>'WELD LOG'!C1110</f>
        <v>0</v>
      </c>
    </row>
    <row r="687" spans="4:4">
      <c r="D687" s="301">
        <f>'WELD LOG'!C1111</f>
        <v>0</v>
      </c>
    </row>
    <row r="688" spans="4:4">
      <c r="D688" s="301">
        <f>'WELD LOG'!C1112</f>
        <v>0</v>
      </c>
    </row>
    <row r="689" spans="4:4">
      <c r="D689" s="301">
        <f>'WELD LOG'!C1113</f>
        <v>0</v>
      </c>
    </row>
    <row r="690" spans="4:4">
      <c r="D690" s="301">
        <f>'WELD LOG'!C1114</f>
        <v>0</v>
      </c>
    </row>
    <row r="691" spans="4:4">
      <c r="D691" s="301">
        <f>'WELD LOG'!C1115</f>
        <v>0</v>
      </c>
    </row>
    <row r="692" spans="4:4">
      <c r="D692" s="301">
        <f>'WELD LOG'!C1116</f>
        <v>0</v>
      </c>
    </row>
    <row r="693" spans="4:4">
      <c r="D693" s="301">
        <f>'WELD LOG'!C1117</f>
        <v>0</v>
      </c>
    </row>
    <row r="694" spans="4:4">
      <c r="D694" s="301">
        <f>'WELD LOG'!C1118</f>
        <v>0</v>
      </c>
    </row>
    <row r="695" spans="4:4">
      <c r="D695" s="301">
        <f>'WELD LOG'!C1119</f>
        <v>0</v>
      </c>
    </row>
    <row r="696" spans="4:4">
      <c r="D696" s="301">
        <f>'WELD LOG'!C1120</f>
        <v>0</v>
      </c>
    </row>
    <row r="697" spans="4:4">
      <c r="D697" s="301">
        <f>'WELD LOG'!C1121</f>
        <v>0</v>
      </c>
    </row>
    <row r="698" spans="4:4">
      <c r="D698" s="301">
        <f>'WELD LOG'!C1122</f>
        <v>0</v>
      </c>
    </row>
    <row r="699" spans="4:4">
      <c r="D699" s="301">
        <f>'WELD LOG'!C1123</f>
        <v>0</v>
      </c>
    </row>
    <row r="700" spans="4:4">
      <c r="D700" s="301">
        <f>'WELD LOG'!C1124</f>
        <v>0</v>
      </c>
    </row>
    <row r="701" spans="4:4">
      <c r="D701" s="301">
        <f>'WELD LOG'!C1125</f>
        <v>0</v>
      </c>
    </row>
    <row r="702" spans="4:4">
      <c r="D702" s="301">
        <f>'WELD LOG'!C1126</f>
        <v>0</v>
      </c>
    </row>
    <row r="703" spans="4:4">
      <c r="D703" s="301">
        <f>'WELD LOG'!C1127</f>
        <v>0</v>
      </c>
    </row>
    <row r="704" spans="4:4">
      <c r="D704" s="301">
        <f>'WELD LOG'!C1128</f>
        <v>0</v>
      </c>
    </row>
    <row r="705" spans="4:4">
      <c r="D705" s="301">
        <f>'WELD LOG'!C1129</f>
        <v>0</v>
      </c>
    </row>
    <row r="706" spans="4:4">
      <c r="D706" s="301">
        <f>'WELD LOG'!C1130</f>
        <v>0</v>
      </c>
    </row>
    <row r="707" spans="4:4">
      <c r="D707" s="301">
        <f>'WELD LOG'!C1131</f>
        <v>0</v>
      </c>
    </row>
    <row r="708" spans="4:4">
      <c r="D708" s="301">
        <f>'WELD LOG'!C1132</f>
        <v>0</v>
      </c>
    </row>
    <row r="709" spans="4:4">
      <c r="D709" s="301">
        <f>'WELD LOG'!C1133</f>
        <v>0</v>
      </c>
    </row>
    <row r="710" spans="4:4">
      <c r="D710" s="301">
        <f>'WELD LOG'!C1134</f>
        <v>0</v>
      </c>
    </row>
    <row r="711" spans="4:4">
      <c r="D711" s="301">
        <f>'WELD LOG'!C1135</f>
        <v>0</v>
      </c>
    </row>
    <row r="712" spans="4:4">
      <c r="D712" s="301">
        <f>'WELD LOG'!C1136</f>
        <v>0</v>
      </c>
    </row>
    <row r="713" spans="4:4">
      <c r="D713" s="301">
        <f>'WELD LOG'!C1137</f>
        <v>0</v>
      </c>
    </row>
    <row r="714" spans="4:4">
      <c r="D714" s="301">
        <f>'WELD LOG'!C1138</f>
        <v>0</v>
      </c>
    </row>
    <row r="715" spans="4:4">
      <c r="D715" s="301">
        <f>'WELD LOG'!C1139</f>
        <v>0</v>
      </c>
    </row>
    <row r="716" spans="4:4">
      <c r="D716" s="301">
        <f>'WELD LOG'!C1140</f>
        <v>0</v>
      </c>
    </row>
    <row r="717" spans="4:4">
      <c r="D717" s="301">
        <f>'WELD LOG'!C1141</f>
        <v>0</v>
      </c>
    </row>
    <row r="718" spans="4:4">
      <c r="D718" s="301">
        <f>'WELD LOG'!C1142</f>
        <v>0</v>
      </c>
    </row>
    <row r="719" spans="4:4">
      <c r="D719" s="301">
        <f>'WELD LOG'!C1143</f>
        <v>0</v>
      </c>
    </row>
    <row r="720" spans="4:4">
      <c r="D720" s="301">
        <f>'WELD LOG'!C1144</f>
        <v>0</v>
      </c>
    </row>
    <row r="721" spans="4:4">
      <c r="D721" s="301">
        <f>'WELD LOG'!C1145</f>
        <v>0</v>
      </c>
    </row>
    <row r="722" spans="4:4">
      <c r="D722" s="301">
        <f>'WELD LOG'!C1146</f>
        <v>0</v>
      </c>
    </row>
    <row r="723" spans="4:4">
      <c r="D723" s="301">
        <f>'WELD LOG'!C1147</f>
        <v>0</v>
      </c>
    </row>
    <row r="724" spans="4:4">
      <c r="D724" s="301">
        <f>'WELD LOG'!C1148</f>
        <v>0</v>
      </c>
    </row>
    <row r="725" spans="4:4">
      <c r="D725" s="301">
        <f>'WELD LOG'!C1149</f>
        <v>0</v>
      </c>
    </row>
    <row r="726" spans="4:4">
      <c r="D726" s="301">
        <f>'WELD LOG'!C1150</f>
        <v>0</v>
      </c>
    </row>
    <row r="727" spans="4:4">
      <c r="D727" s="301">
        <f>'WELD LOG'!C1151</f>
        <v>0</v>
      </c>
    </row>
    <row r="728" spans="4:4">
      <c r="D728" s="301">
        <f>'WELD LOG'!C1152</f>
        <v>0</v>
      </c>
    </row>
    <row r="729" spans="4:4">
      <c r="D729" s="301">
        <f>'WELD LOG'!C1153</f>
        <v>0</v>
      </c>
    </row>
    <row r="730" spans="4:4">
      <c r="D730" s="301">
        <f>'WELD LOG'!C1154</f>
        <v>0</v>
      </c>
    </row>
    <row r="731" spans="4:4">
      <c r="D731" s="301">
        <f>'WELD LOG'!C1155</f>
        <v>0</v>
      </c>
    </row>
    <row r="732" spans="4:4">
      <c r="D732" s="301">
        <f>'WELD LOG'!C1156</f>
        <v>0</v>
      </c>
    </row>
    <row r="733" spans="4:4">
      <c r="D733" s="301">
        <f>'WELD LOG'!C1157</f>
        <v>0</v>
      </c>
    </row>
    <row r="734" spans="4:4">
      <c r="D734" s="301">
        <f>'WELD LOG'!C1158</f>
        <v>0</v>
      </c>
    </row>
    <row r="735" spans="4:4">
      <c r="D735" s="301">
        <f>'WELD LOG'!C1159</f>
        <v>0</v>
      </c>
    </row>
    <row r="736" spans="4:4">
      <c r="D736" s="301">
        <f>'WELD LOG'!C1160</f>
        <v>0</v>
      </c>
    </row>
    <row r="737" spans="4:4">
      <c r="D737" s="301">
        <f>'WELD LOG'!C1161</f>
        <v>0</v>
      </c>
    </row>
    <row r="738" spans="4:4">
      <c r="D738" s="301">
        <f>'WELD LOG'!C1162</f>
        <v>0</v>
      </c>
    </row>
    <row r="739" spans="4:4">
      <c r="D739" s="301">
        <f>'WELD LOG'!C1163</f>
        <v>0</v>
      </c>
    </row>
    <row r="740" spans="4:4">
      <c r="D740" s="301">
        <f>'WELD LOG'!C1164</f>
        <v>0</v>
      </c>
    </row>
    <row r="741" spans="4:4">
      <c r="D741" s="301">
        <f>'WELD LOG'!C1165</f>
        <v>0</v>
      </c>
    </row>
    <row r="742" spans="4:4">
      <c r="D742" s="301">
        <f>'WELD LOG'!C1166</f>
        <v>0</v>
      </c>
    </row>
    <row r="743" spans="4:4">
      <c r="D743" s="301">
        <f>'WELD LOG'!C1167</f>
        <v>0</v>
      </c>
    </row>
    <row r="744" spans="4:4">
      <c r="D744" s="301">
        <f>'WELD LOG'!C1168</f>
        <v>0</v>
      </c>
    </row>
    <row r="745" spans="4:4">
      <c r="D745" s="301">
        <f>'WELD LOG'!C1169</f>
        <v>0</v>
      </c>
    </row>
    <row r="746" spans="4:4">
      <c r="D746" s="301">
        <f>'WELD LOG'!C1170</f>
        <v>0</v>
      </c>
    </row>
    <row r="747" spans="4:4">
      <c r="D747" s="301">
        <f>'WELD LOG'!C1171</f>
        <v>0</v>
      </c>
    </row>
    <row r="748" spans="4:4">
      <c r="D748" s="301">
        <f>'WELD LOG'!C1172</f>
        <v>0</v>
      </c>
    </row>
    <row r="749" spans="4:4">
      <c r="D749" s="301">
        <f>'WELD LOG'!C1173</f>
        <v>0</v>
      </c>
    </row>
    <row r="750" spans="4:4">
      <c r="D750" s="301">
        <f>'WELD LOG'!C1174</f>
        <v>0</v>
      </c>
    </row>
    <row r="751" spans="4:4">
      <c r="D751" s="301">
        <f>'WELD LOG'!C1175</f>
        <v>0</v>
      </c>
    </row>
    <row r="752" spans="4:4">
      <c r="D752" s="301">
        <f>'WELD LOG'!C1176</f>
        <v>0</v>
      </c>
    </row>
    <row r="753" spans="4:4">
      <c r="D753" s="301">
        <f>'WELD LOG'!C1177</f>
        <v>0</v>
      </c>
    </row>
    <row r="754" spans="4:4">
      <c r="D754" s="301">
        <f>'WELD LOG'!C1178</f>
        <v>0</v>
      </c>
    </row>
    <row r="755" spans="4:4">
      <c r="D755" s="301">
        <f>'WELD LOG'!C1179</f>
        <v>0</v>
      </c>
    </row>
    <row r="756" spans="4:4">
      <c r="D756" s="301">
        <f>'WELD LOG'!C1180</f>
        <v>0</v>
      </c>
    </row>
    <row r="757" spans="4:4">
      <c r="D757" s="301">
        <f>'WELD LOG'!C1181</f>
        <v>0</v>
      </c>
    </row>
    <row r="758" spans="4:4">
      <c r="D758" s="301">
        <f>'WELD LOG'!C1182</f>
        <v>0</v>
      </c>
    </row>
    <row r="759" spans="4:4">
      <c r="D759" s="301">
        <f>'WELD LOG'!C1183</f>
        <v>0</v>
      </c>
    </row>
    <row r="760" spans="4:4">
      <c r="D760" s="301">
        <f>'WELD LOG'!C1184</f>
        <v>0</v>
      </c>
    </row>
    <row r="761" spans="4:4">
      <c r="D761" s="301">
        <f>'WELD LOG'!C1185</f>
        <v>0</v>
      </c>
    </row>
    <row r="762" spans="4:4">
      <c r="D762" s="301">
        <f>'WELD LOG'!C1186</f>
        <v>0</v>
      </c>
    </row>
    <row r="763" spans="4:4">
      <c r="D763" s="301">
        <f>'WELD LOG'!C1187</f>
        <v>0</v>
      </c>
    </row>
    <row r="764" spans="4:4">
      <c r="D764" s="301">
        <f>'WELD LOG'!C1188</f>
        <v>0</v>
      </c>
    </row>
    <row r="765" spans="4:4">
      <c r="D765" s="301">
        <f>'WELD LOG'!C1189</f>
        <v>0</v>
      </c>
    </row>
    <row r="766" spans="4:4">
      <c r="D766" s="301">
        <f>'WELD LOG'!C1190</f>
        <v>0</v>
      </c>
    </row>
    <row r="767" spans="4:4">
      <c r="D767" s="301">
        <f>'WELD LOG'!C1191</f>
        <v>0</v>
      </c>
    </row>
    <row r="768" spans="4:4">
      <c r="D768" s="301">
        <f>'WELD LOG'!C1192</f>
        <v>0</v>
      </c>
    </row>
    <row r="769" spans="4:4">
      <c r="D769" s="301">
        <f>'WELD LOG'!C1193</f>
        <v>0</v>
      </c>
    </row>
    <row r="770" spans="4:4">
      <c r="D770" s="301">
        <f>'WELD LOG'!C1194</f>
        <v>0</v>
      </c>
    </row>
    <row r="771" spans="4:4">
      <c r="D771" s="301">
        <f>'WELD LOG'!C1195</f>
        <v>0</v>
      </c>
    </row>
    <row r="772" spans="4:4">
      <c r="D772" s="301">
        <f>'WELD LOG'!C1196</f>
        <v>0</v>
      </c>
    </row>
    <row r="773" spans="4:4">
      <c r="D773" s="301">
        <f>'WELD LOG'!C1197</f>
        <v>0</v>
      </c>
    </row>
    <row r="774" spans="4:4">
      <c r="D774" s="301">
        <f>'WELD LOG'!C1198</f>
        <v>0</v>
      </c>
    </row>
    <row r="775" spans="4:4">
      <c r="D775" s="301">
        <f>'WELD LOG'!C1199</f>
        <v>0</v>
      </c>
    </row>
    <row r="776" spans="4:4">
      <c r="D776" s="301">
        <f>'WELD LOG'!C1200</f>
        <v>0</v>
      </c>
    </row>
    <row r="777" spans="4:4">
      <c r="D777" s="301">
        <f>'WELD LOG'!C1201</f>
        <v>0</v>
      </c>
    </row>
    <row r="778" spans="4:4">
      <c r="D778" s="301">
        <f>'WELD LOG'!C1202</f>
        <v>0</v>
      </c>
    </row>
    <row r="779" spans="4:4">
      <c r="D779" s="301">
        <f>'WELD LOG'!C1203</f>
        <v>0</v>
      </c>
    </row>
    <row r="780" spans="4:4">
      <c r="D780" s="301">
        <f>'WELD LOG'!C1204</f>
        <v>0</v>
      </c>
    </row>
    <row r="781" spans="4:4">
      <c r="D781" s="301">
        <f>'WELD LOG'!C1205</f>
        <v>0</v>
      </c>
    </row>
    <row r="782" spans="4:4">
      <c r="D782" s="301">
        <f>'WELD LOG'!C1206</f>
        <v>0</v>
      </c>
    </row>
    <row r="783" spans="4:4">
      <c r="D783" s="301">
        <f>'WELD LOG'!C1207</f>
        <v>0</v>
      </c>
    </row>
    <row r="784" spans="4:4">
      <c r="D784" s="301">
        <f>'WELD LOG'!C1208</f>
        <v>0</v>
      </c>
    </row>
    <row r="785" spans="4:4">
      <c r="D785" s="301">
        <f>'WELD LOG'!C1209</f>
        <v>0</v>
      </c>
    </row>
    <row r="786" spans="4:4">
      <c r="D786" s="301">
        <f>'WELD LOG'!C1210</f>
        <v>0</v>
      </c>
    </row>
    <row r="787" spans="4:4">
      <c r="D787" s="301">
        <f>'WELD LOG'!C1211</f>
        <v>0</v>
      </c>
    </row>
    <row r="788" spans="4:4">
      <c r="D788" s="301">
        <f>'WELD LOG'!C1212</f>
        <v>0</v>
      </c>
    </row>
    <row r="789" spans="4:4">
      <c r="D789" s="301">
        <f>'WELD LOG'!C1213</f>
        <v>0</v>
      </c>
    </row>
    <row r="790" spans="4:4">
      <c r="D790" s="301">
        <f>'WELD LOG'!C1214</f>
        <v>0</v>
      </c>
    </row>
    <row r="791" spans="4:4">
      <c r="D791" s="301">
        <f>'WELD LOG'!C1215</f>
        <v>0</v>
      </c>
    </row>
    <row r="792" spans="4:4">
      <c r="D792" s="301">
        <f>'WELD LOG'!C1216</f>
        <v>0</v>
      </c>
    </row>
    <row r="793" spans="4:4">
      <c r="D793" s="301">
        <f>'WELD LOG'!C1217</f>
        <v>0</v>
      </c>
    </row>
    <row r="794" spans="4:4">
      <c r="D794" s="301">
        <f>'WELD LOG'!C1218</f>
        <v>0</v>
      </c>
    </row>
    <row r="795" spans="4:4">
      <c r="D795" s="301">
        <f>'WELD LOG'!C1219</f>
        <v>0</v>
      </c>
    </row>
    <row r="796" spans="4:4">
      <c r="D796" s="301">
        <f>'WELD LOG'!C1220</f>
        <v>0</v>
      </c>
    </row>
    <row r="797" spans="4:4">
      <c r="D797" s="301">
        <f>'WELD LOG'!C1221</f>
        <v>0</v>
      </c>
    </row>
    <row r="798" spans="4:4">
      <c r="D798" s="301">
        <f>'WELD LOG'!C1222</f>
        <v>0</v>
      </c>
    </row>
    <row r="799" spans="4:4">
      <c r="D799" s="301">
        <f>'WELD LOG'!C1223</f>
        <v>0</v>
      </c>
    </row>
    <row r="800" spans="4:4">
      <c r="D800" s="301">
        <f>'WELD LOG'!C1224</f>
        <v>0</v>
      </c>
    </row>
    <row r="801" spans="4:4">
      <c r="D801" s="301">
        <f>'WELD LOG'!C1225</f>
        <v>0</v>
      </c>
    </row>
    <row r="802" spans="4:4">
      <c r="D802" s="301">
        <f>'WELD LOG'!C1226</f>
        <v>0</v>
      </c>
    </row>
    <row r="803" spans="4:4">
      <c r="D803" s="301">
        <f>'WELD LOG'!C1227</f>
        <v>0</v>
      </c>
    </row>
    <row r="804" spans="4:4">
      <c r="D804" s="301">
        <f>'WELD LOG'!C1228</f>
        <v>0</v>
      </c>
    </row>
    <row r="805" spans="4:4">
      <c r="D805" s="301">
        <f>'WELD LOG'!C1229</f>
        <v>0</v>
      </c>
    </row>
    <row r="806" spans="4:4">
      <c r="D806" s="301">
        <f>'WELD LOG'!C1230</f>
        <v>0</v>
      </c>
    </row>
    <row r="807" spans="4:4">
      <c r="D807" s="301">
        <f>'WELD LOG'!C1231</f>
        <v>0</v>
      </c>
    </row>
    <row r="808" spans="4:4">
      <c r="D808" s="301">
        <f>'WELD LOG'!C1232</f>
        <v>0</v>
      </c>
    </row>
    <row r="809" spans="4:4">
      <c r="D809" s="301">
        <f>'WELD LOG'!C1233</f>
        <v>0</v>
      </c>
    </row>
    <row r="810" spans="4:4">
      <c r="D810" s="301">
        <f>'WELD LOG'!C1234</f>
        <v>0</v>
      </c>
    </row>
    <row r="811" spans="4:4">
      <c r="D811" s="301">
        <f>'WELD LOG'!C1235</f>
        <v>0</v>
      </c>
    </row>
    <row r="812" spans="4:4">
      <c r="D812" s="301">
        <f>'WELD LOG'!C1236</f>
        <v>0</v>
      </c>
    </row>
    <row r="813" spans="4:4">
      <c r="D813" s="301">
        <f>'WELD LOG'!C1237</f>
        <v>0</v>
      </c>
    </row>
    <row r="814" spans="4:4">
      <c r="D814" s="301">
        <f>'WELD LOG'!C1238</f>
        <v>0</v>
      </c>
    </row>
    <row r="815" spans="4:4">
      <c r="D815" s="301">
        <f>'WELD LOG'!C1239</f>
        <v>0</v>
      </c>
    </row>
    <row r="816" spans="4:4">
      <c r="D816" s="301">
        <f>'WELD LOG'!C1240</f>
        <v>0</v>
      </c>
    </row>
    <row r="817" spans="4:4">
      <c r="D817" s="301">
        <f>'WELD LOG'!C1241</f>
        <v>0</v>
      </c>
    </row>
    <row r="818" spans="4:4">
      <c r="D818" s="301">
        <f>'WELD LOG'!C1242</f>
        <v>0</v>
      </c>
    </row>
    <row r="819" spans="4:4">
      <c r="D819" s="301">
        <f>'WELD LOG'!C1243</f>
        <v>0</v>
      </c>
    </row>
    <row r="820" spans="4:4">
      <c r="D820" s="301">
        <f>'WELD LOG'!C1244</f>
        <v>0</v>
      </c>
    </row>
    <row r="821" spans="4:4">
      <c r="D821" s="301">
        <f>'WELD LOG'!C1245</f>
        <v>0</v>
      </c>
    </row>
    <row r="822" spans="4:4">
      <c r="D822" s="301">
        <f>'WELD LOG'!C1246</f>
        <v>0</v>
      </c>
    </row>
    <row r="823" spans="4:4">
      <c r="D823" s="301">
        <f>'WELD LOG'!C1247</f>
        <v>0</v>
      </c>
    </row>
    <row r="824" spans="4:4">
      <c r="D824" s="301">
        <f>'WELD LOG'!C1248</f>
        <v>0</v>
      </c>
    </row>
    <row r="825" spans="4:4">
      <c r="D825" s="301">
        <f>'WELD LOG'!C1249</f>
        <v>0</v>
      </c>
    </row>
    <row r="826" spans="4:4">
      <c r="D826" s="301">
        <f>'WELD LOG'!C1250</f>
        <v>0</v>
      </c>
    </row>
    <row r="827" spans="4:4">
      <c r="D827" s="301">
        <f>'WELD LOG'!C1251</f>
        <v>0</v>
      </c>
    </row>
    <row r="828" spans="4:4">
      <c r="D828" s="301">
        <f>'WELD LOG'!C1252</f>
        <v>0</v>
      </c>
    </row>
    <row r="829" spans="4:4">
      <c r="D829" s="301">
        <f>'WELD LOG'!C1253</f>
        <v>0</v>
      </c>
    </row>
    <row r="830" spans="4:4">
      <c r="D830" s="301">
        <f>'WELD LOG'!C1254</f>
        <v>0</v>
      </c>
    </row>
    <row r="831" spans="4:4">
      <c r="D831" s="301">
        <f>'WELD LOG'!C1255</f>
        <v>0</v>
      </c>
    </row>
    <row r="832" spans="4:4">
      <c r="D832" s="301">
        <f>'WELD LOG'!C1256</f>
        <v>0</v>
      </c>
    </row>
    <row r="833" spans="4:4">
      <c r="D833" s="301">
        <f>'WELD LOG'!C1257</f>
        <v>0</v>
      </c>
    </row>
    <row r="834" spans="4:4">
      <c r="D834" s="301">
        <f>'WELD LOG'!C1258</f>
        <v>0</v>
      </c>
    </row>
    <row r="835" spans="4:4">
      <c r="D835" s="301">
        <f>'WELD LOG'!C1259</f>
        <v>0</v>
      </c>
    </row>
    <row r="836" spans="4:4">
      <c r="D836" s="301">
        <f>'WELD LOG'!C1260</f>
        <v>0</v>
      </c>
    </row>
    <row r="837" spans="4:4">
      <c r="D837" s="301">
        <f>'WELD LOG'!C1261</f>
        <v>0</v>
      </c>
    </row>
    <row r="838" spans="4:4">
      <c r="D838" s="301">
        <f>'WELD LOG'!C1262</f>
        <v>0</v>
      </c>
    </row>
    <row r="839" spans="4:4">
      <c r="D839" s="301">
        <f>'WELD LOG'!C1263</f>
        <v>0</v>
      </c>
    </row>
    <row r="840" spans="4:4">
      <c r="D840" s="301">
        <f>'WELD LOG'!C1264</f>
        <v>0</v>
      </c>
    </row>
    <row r="841" spans="4:4">
      <c r="D841" s="301">
        <f>'WELD LOG'!C1265</f>
        <v>0</v>
      </c>
    </row>
    <row r="842" spans="4:4">
      <c r="D842" s="301">
        <f>'WELD LOG'!C1266</f>
        <v>0</v>
      </c>
    </row>
    <row r="843" spans="4:4">
      <c r="D843" s="301">
        <f>'WELD LOG'!C1267</f>
        <v>0</v>
      </c>
    </row>
    <row r="844" spans="4:4">
      <c r="D844" s="301">
        <f>'WELD LOG'!C1268</f>
        <v>0</v>
      </c>
    </row>
    <row r="845" spans="4:4">
      <c r="D845" s="301">
        <f>'WELD LOG'!C1269</f>
        <v>0</v>
      </c>
    </row>
    <row r="846" spans="4:4">
      <c r="D846" s="301">
        <f>'WELD LOG'!C1270</f>
        <v>0</v>
      </c>
    </row>
    <row r="847" spans="4:4">
      <c r="D847" s="301">
        <f>'WELD LOG'!C1271</f>
        <v>0</v>
      </c>
    </row>
    <row r="848" spans="4:4">
      <c r="D848" s="301">
        <f>'WELD LOG'!C1272</f>
        <v>0</v>
      </c>
    </row>
    <row r="849" spans="4:4">
      <c r="D849" s="301">
        <f>'WELD LOG'!C1273</f>
        <v>0</v>
      </c>
    </row>
    <row r="850" spans="4:4">
      <c r="D850" s="301">
        <f>'WELD LOG'!C1274</f>
        <v>0</v>
      </c>
    </row>
    <row r="851" spans="4:4">
      <c r="D851" s="301">
        <f>'WELD LOG'!C1275</f>
        <v>0</v>
      </c>
    </row>
    <row r="852" spans="4:4">
      <c r="D852" s="301">
        <f>'WELD LOG'!C1276</f>
        <v>0</v>
      </c>
    </row>
    <row r="853" spans="4:4">
      <c r="D853" s="301">
        <f>'WELD LOG'!C1277</f>
        <v>0</v>
      </c>
    </row>
    <row r="854" spans="4:4">
      <c r="D854" s="301">
        <f>'WELD LOG'!C1278</f>
        <v>0</v>
      </c>
    </row>
    <row r="855" spans="4:4">
      <c r="D855" s="301">
        <f>'WELD LOG'!C1279</f>
        <v>0</v>
      </c>
    </row>
    <row r="856" spans="4:4">
      <c r="D856" s="301">
        <f>'WELD LOG'!C1280</f>
        <v>0</v>
      </c>
    </row>
    <row r="857" spans="4:4">
      <c r="D857" s="301">
        <f>'WELD LOG'!C1281</f>
        <v>0</v>
      </c>
    </row>
    <row r="858" spans="4:4">
      <c r="D858" s="301">
        <f>'WELD LOG'!C1282</f>
        <v>0</v>
      </c>
    </row>
    <row r="859" spans="4:4">
      <c r="D859" s="301">
        <f>'WELD LOG'!C1283</f>
        <v>0</v>
      </c>
    </row>
    <row r="860" spans="4:4">
      <c r="D860" s="301">
        <f>'WELD LOG'!C1284</f>
        <v>0</v>
      </c>
    </row>
    <row r="861" spans="4:4">
      <c r="D861" s="301">
        <f>'WELD LOG'!C1285</f>
        <v>0</v>
      </c>
    </row>
    <row r="862" spans="4:4">
      <c r="D862" s="301">
        <f>'WELD LOG'!C1286</f>
        <v>0</v>
      </c>
    </row>
    <row r="863" spans="4:4">
      <c r="D863" s="301">
        <f>'WELD LOG'!C1287</f>
        <v>0</v>
      </c>
    </row>
    <row r="864" spans="4:4">
      <c r="D864" s="301">
        <f>'WELD LOG'!C1288</f>
        <v>0</v>
      </c>
    </row>
    <row r="865" spans="4:4">
      <c r="D865" s="301">
        <f>'WELD LOG'!C1289</f>
        <v>0</v>
      </c>
    </row>
    <row r="866" spans="4:4">
      <c r="D866" s="301">
        <f>'WELD LOG'!C1290</f>
        <v>0</v>
      </c>
    </row>
    <row r="867" spans="4:4">
      <c r="D867" s="301">
        <f>'WELD LOG'!C1291</f>
        <v>0</v>
      </c>
    </row>
    <row r="868" spans="4:4">
      <c r="D868" s="301">
        <f>'WELD LOG'!C1292</f>
        <v>0</v>
      </c>
    </row>
    <row r="869" spans="4:4">
      <c r="D869" s="301">
        <f>'WELD LOG'!C1293</f>
        <v>0</v>
      </c>
    </row>
    <row r="870" spans="4:4">
      <c r="D870" s="301">
        <f>'WELD LOG'!C1294</f>
        <v>0</v>
      </c>
    </row>
    <row r="871" spans="4:4">
      <c r="D871" s="301">
        <f>'WELD LOG'!C1295</f>
        <v>0</v>
      </c>
    </row>
    <row r="872" spans="4:4">
      <c r="D872" s="301">
        <f>'WELD LOG'!C1296</f>
        <v>0</v>
      </c>
    </row>
    <row r="873" spans="4:4">
      <c r="D873" s="301">
        <f>'WELD LOG'!C1297</f>
        <v>0</v>
      </c>
    </row>
    <row r="874" spans="4:4">
      <c r="D874" s="301">
        <f>'WELD LOG'!C1298</f>
        <v>0</v>
      </c>
    </row>
    <row r="875" spans="4:4">
      <c r="D875" s="301">
        <f>'WELD LOG'!C1299</f>
        <v>0</v>
      </c>
    </row>
    <row r="876" spans="4:4">
      <c r="D876" s="301">
        <f>'WELD LOG'!C1300</f>
        <v>0</v>
      </c>
    </row>
    <row r="877" spans="4:4">
      <c r="D877" s="301">
        <f>'WELD LOG'!C1301</f>
        <v>0</v>
      </c>
    </row>
    <row r="878" spans="4:4">
      <c r="D878" s="301">
        <f>'WELD LOG'!C1302</f>
        <v>0</v>
      </c>
    </row>
    <row r="879" spans="4:4">
      <c r="D879" s="301">
        <f>'WELD LOG'!C1303</f>
        <v>0</v>
      </c>
    </row>
    <row r="880" spans="4:4">
      <c r="D880" s="301">
        <f>'WELD LOG'!C1304</f>
        <v>0</v>
      </c>
    </row>
    <row r="881" spans="4:4">
      <c r="D881" s="301">
        <f>'WELD LOG'!C1305</f>
        <v>0</v>
      </c>
    </row>
    <row r="882" spans="4:4">
      <c r="D882" s="301">
        <f>'WELD LOG'!C1306</f>
        <v>0</v>
      </c>
    </row>
    <row r="883" spans="4:4">
      <c r="D883" s="301">
        <f>'WELD LOG'!C1307</f>
        <v>0</v>
      </c>
    </row>
    <row r="884" spans="4:4">
      <c r="D884" s="301">
        <f>'WELD LOG'!C1308</f>
        <v>0</v>
      </c>
    </row>
    <row r="885" spans="4:4">
      <c r="D885" s="301">
        <f>'WELD LOG'!C1309</f>
        <v>0</v>
      </c>
    </row>
    <row r="886" spans="4:4">
      <c r="D886" s="301">
        <f>'WELD LOG'!C1310</f>
        <v>0</v>
      </c>
    </row>
    <row r="887" spans="4:4">
      <c r="D887" s="301">
        <f>'WELD LOG'!C1311</f>
        <v>0</v>
      </c>
    </row>
    <row r="888" spans="4:4">
      <c r="D888" s="301">
        <f>'WELD LOG'!C1312</f>
        <v>0</v>
      </c>
    </row>
    <row r="889" spans="4:4">
      <c r="D889" s="301">
        <f>'WELD LOG'!C1313</f>
        <v>0</v>
      </c>
    </row>
    <row r="890" spans="4:4">
      <c r="D890" s="301">
        <f>'WELD LOG'!C1314</f>
        <v>0</v>
      </c>
    </row>
    <row r="891" spans="4:4">
      <c r="D891" s="301">
        <f>'WELD LOG'!C1315</f>
        <v>0</v>
      </c>
    </row>
    <row r="892" spans="4:4">
      <c r="D892" s="301">
        <f>'WELD LOG'!C1316</f>
        <v>0</v>
      </c>
    </row>
    <row r="893" spans="4:4">
      <c r="D893" s="301">
        <f>'WELD LOG'!C1317</f>
        <v>0</v>
      </c>
    </row>
    <row r="894" spans="4:4">
      <c r="D894" s="301">
        <f>'WELD LOG'!C1318</f>
        <v>0</v>
      </c>
    </row>
    <row r="895" spans="4:4">
      <c r="D895" s="301">
        <f>'WELD LOG'!C1319</f>
        <v>0</v>
      </c>
    </row>
    <row r="896" spans="4:4">
      <c r="D896" s="301">
        <f>'WELD LOG'!C1320</f>
        <v>0</v>
      </c>
    </row>
    <row r="897" spans="4:4">
      <c r="D897" s="301">
        <f>'WELD LOG'!C1321</f>
        <v>0</v>
      </c>
    </row>
    <row r="898" spans="4:4">
      <c r="D898" s="301">
        <f>'WELD LOG'!C1322</f>
        <v>0</v>
      </c>
    </row>
    <row r="899" spans="4:4">
      <c r="D899" s="301">
        <f>'WELD LOG'!C1323</f>
        <v>0</v>
      </c>
    </row>
    <row r="900" spans="4:4">
      <c r="D900" s="301">
        <f>'WELD LOG'!C1324</f>
        <v>0</v>
      </c>
    </row>
    <row r="901" spans="4:4">
      <c r="D901" s="301">
        <f>'WELD LOG'!C1325</f>
        <v>0</v>
      </c>
    </row>
    <row r="902" spans="4:4">
      <c r="D902" s="301">
        <f>'WELD LOG'!C1326</f>
        <v>0</v>
      </c>
    </row>
    <row r="903" spans="4:4">
      <c r="D903" s="301">
        <f>'WELD LOG'!C1327</f>
        <v>0</v>
      </c>
    </row>
    <row r="904" spans="4:4">
      <c r="D904" s="301">
        <f>'WELD LOG'!C1328</f>
        <v>0</v>
      </c>
    </row>
    <row r="905" spans="4:4">
      <c r="D905" s="301">
        <f>'WELD LOG'!C1329</f>
        <v>0</v>
      </c>
    </row>
    <row r="906" spans="4:4">
      <c r="D906" s="301">
        <f>'WELD LOG'!C1330</f>
        <v>0</v>
      </c>
    </row>
    <row r="907" spans="4:4">
      <c r="D907" s="301">
        <f>'WELD LOG'!C1331</f>
        <v>0</v>
      </c>
    </row>
    <row r="908" spans="4:4">
      <c r="D908" s="301">
        <f>'WELD LOG'!C1332</f>
        <v>0</v>
      </c>
    </row>
    <row r="909" spans="4:4">
      <c r="D909" s="301">
        <f>'WELD LOG'!C1333</f>
        <v>0</v>
      </c>
    </row>
    <row r="910" spans="4:4">
      <c r="D910" s="301">
        <f>'WELD LOG'!C1334</f>
        <v>0</v>
      </c>
    </row>
    <row r="911" spans="4:4">
      <c r="D911" s="301">
        <f>'WELD LOG'!C1335</f>
        <v>0</v>
      </c>
    </row>
    <row r="912" spans="4:4">
      <c r="D912" s="301">
        <f>'WELD LOG'!C1336</f>
        <v>0</v>
      </c>
    </row>
    <row r="913" spans="4:4">
      <c r="D913" s="301">
        <f>'WELD LOG'!C1337</f>
        <v>0</v>
      </c>
    </row>
    <row r="914" spans="4:4">
      <c r="D914" s="301">
        <f>'WELD LOG'!C1338</f>
        <v>0</v>
      </c>
    </row>
    <row r="915" spans="4:4">
      <c r="D915" s="301">
        <f>'WELD LOG'!C1339</f>
        <v>0</v>
      </c>
    </row>
    <row r="916" spans="4:4">
      <c r="D916" s="301">
        <f>'WELD LOG'!C1340</f>
        <v>0</v>
      </c>
    </row>
    <row r="917" spans="4:4">
      <c r="D917" s="301">
        <f>'WELD LOG'!C1341</f>
        <v>0</v>
      </c>
    </row>
    <row r="918" spans="4:4">
      <c r="D918" s="301">
        <f>'WELD LOG'!C1342</f>
        <v>0</v>
      </c>
    </row>
    <row r="919" spans="4:4">
      <c r="D919" s="301">
        <f>'WELD LOG'!C1343</f>
        <v>0</v>
      </c>
    </row>
    <row r="920" spans="4:4">
      <c r="D920" s="301">
        <f>'WELD LOG'!C1344</f>
        <v>0</v>
      </c>
    </row>
    <row r="921" spans="4:4">
      <c r="D921" s="301">
        <f>'WELD LOG'!C1345</f>
        <v>0</v>
      </c>
    </row>
    <row r="922" spans="4:4">
      <c r="D922" s="301">
        <f>'WELD LOG'!C1346</f>
        <v>0</v>
      </c>
    </row>
    <row r="923" spans="4:4">
      <c r="D923" s="301">
        <f>'WELD LOG'!C1347</f>
        <v>0</v>
      </c>
    </row>
    <row r="924" spans="4:4">
      <c r="D924" s="301">
        <f>'WELD LOG'!C1348</f>
        <v>0</v>
      </c>
    </row>
    <row r="925" spans="4:4">
      <c r="D925" s="301">
        <f>'WELD LOG'!C1349</f>
        <v>0</v>
      </c>
    </row>
    <row r="926" spans="4:4">
      <c r="D926" s="301">
        <f>'WELD LOG'!C1350</f>
        <v>0</v>
      </c>
    </row>
    <row r="927" spans="4:4">
      <c r="D927" s="301">
        <f>'WELD LOG'!C1351</f>
        <v>0</v>
      </c>
    </row>
    <row r="928" spans="4:4">
      <c r="D928" s="301">
        <f>'WELD LOG'!C1523</f>
        <v>0</v>
      </c>
    </row>
    <row r="929" spans="4:4">
      <c r="D929" s="301">
        <f>'WELD LOG'!C1524</f>
        <v>0</v>
      </c>
    </row>
    <row r="930" spans="4:4">
      <c r="D930" s="301">
        <f>'WELD LOG'!C1525</f>
        <v>0</v>
      </c>
    </row>
    <row r="931" spans="4:4">
      <c r="D931" s="301">
        <f>'WELD LOG'!C1526</f>
        <v>0</v>
      </c>
    </row>
    <row r="932" spans="4:4">
      <c r="D932" s="301">
        <f>'WELD LOG'!C1527</f>
        <v>0</v>
      </c>
    </row>
    <row r="933" spans="4:4">
      <c r="D933" s="301">
        <f>'WELD LOG'!C1528</f>
        <v>0</v>
      </c>
    </row>
    <row r="934" spans="4:4">
      <c r="D934" s="301">
        <f>'WELD LOG'!C1529</f>
        <v>0</v>
      </c>
    </row>
    <row r="935" spans="4:4">
      <c r="D935" s="301">
        <f>'WELD LOG'!C1530</f>
        <v>0</v>
      </c>
    </row>
    <row r="936" spans="4:4">
      <c r="D936" s="301">
        <f>'WELD LOG'!C1531</f>
        <v>0</v>
      </c>
    </row>
    <row r="937" spans="4:4">
      <c r="D937" s="301">
        <f>'WELD LOG'!C1532</f>
        <v>0</v>
      </c>
    </row>
    <row r="938" spans="4:4">
      <c r="D938" s="301">
        <f>'WELD LOG'!C1533</f>
        <v>0</v>
      </c>
    </row>
    <row r="939" spans="4:4">
      <c r="D939" s="301">
        <f>'WELD LOG'!C1534</f>
        <v>0</v>
      </c>
    </row>
    <row r="940" spans="4:4">
      <c r="D940" s="301">
        <f>'WELD LOG'!C1535</f>
        <v>0</v>
      </c>
    </row>
    <row r="941" spans="4:4">
      <c r="D941" s="301">
        <f>'WELD LOG'!C1536</f>
        <v>0</v>
      </c>
    </row>
    <row r="942" spans="4:4">
      <c r="D942" s="301">
        <f>'WELD LOG'!C1537</f>
        <v>0</v>
      </c>
    </row>
    <row r="943" spans="4:4">
      <c r="D943" s="301">
        <f>'WELD LOG'!C1538</f>
        <v>0</v>
      </c>
    </row>
    <row r="944" spans="4:4">
      <c r="D944" s="301">
        <f>'WELD LOG'!C1539</f>
        <v>0</v>
      </c>
    </row>
    <row r="945" spans="4:4">
      <c r="D945" s="301">
        <f>'WELD LOG'!C1540</f>
        <v>0</v>
      </c>
    </row>
    <row r="946" spans="4:4">
      <c r="D946" s="301">
        <f>'WELD LOG'!C1541</f>
        <v>0</v>
      </c>
    </row>
    <row r="947" spans="4:4">
      <c r="D947" s="301">
        <f>'WELD LOG'!C1542</f>
        <v>0</v>
      </c>
    </row>
    <row r="948" spans="4:4">
      <c r="D948" s="301">
        <f>'WELD LOG'!C1543</f>
        <v>0</v>
      </c>
    </row>
    <row r="949" spans="4:4">
      <c r="D949" s="301">
        <f>'WELD LOG'!C1544</f>
        <v>0</v>
      </c>
    </row>
    <row r="950" spans="4:4">
      <c r="D950" s="301">
        <f>'WELD LOG'!C1545</f>
        <v>0</v>
      </c>
    </row>
    <row r="951" spans="4:4">
      <c r="D951" s="301">
        <f>'WELD LOG'!C1546</f>
        <v>0</v>
      </c>
    </row>
    <row r="952" spans="4:4">
      <c r="D952" s="301">
        <f>'WELD LOG'!C1547</f>
        <v>0</v>
      </c>
    </row>
    <row r="953" spans="4:4">
      <c r="D953" s="301">
        <f>'WELD LOG'!C1548</f>
        <v>0</v>
      </c>
    </row>
    <row r="954" spans="4:4">
      <c r="D954" s="301">
        <f>'WELD LOG'!C1549</f>
        <v>0</v>
      </c>
    </row>
    <row r="955" spans="4:4">
      <c r="D955" s="301">
        <f>'WELD LOG'!C1550</f>
        <v>0</v>
      </c>
    </row>
    <row r="956" spans="4:4">
      <c r="D956" s="301">
        <f>'WELD LOG'!C1551</f>
        <v>0</v>
      </c>
    </row>
    <row r="957" spans="4:4">
      <c r="D957" s="301">
        <f>'WELD LOG'!C1552</f>
        <v>0</v>
      </c>
    </row>
    <row r="958" spans="4:4">
      <c r="D958" s="301">
        <f>'WELD LOG'!C1553</f>
        <v>0</v>
      </c>
    </row>
    <row r="959" spans="4:4">
      <c r="D959" s="301">
        <f>'WELD LOG'!C1554</f>
        <v>0</v>
      </c>
    </row>
    <row r="960" spans="4:4">
      <c r="D960" s="301">
        <f>'WELD LOG'!C1555</f>
        <v>0</v>
      </c>
    </row>
    <row r="961" spans="4:4">
      <c r="D961" s="301">
        <f>'WELD LOG'!C1556</f>
        <v>0</v>
      </c>
    </row>
    <row r="962" spans="4:4">
      <c r="D962" s="301">
        <f>'WELD LOG'!C1557</f>
        <v>0</v>
      </c>
    </row>
    <row r="963" spans="4:4">
      <c r="D963" s="301">
        <f>'WELD LOG'!C1558</f>
        <v>0</v>
      </c>
    </row>
    <row r="964" spans="4:4">
      <c r="D964" s="301">
        <f>'WELD LOG'!C1559</f>
        <v>0</v>
      </c>
    </row>
    <row r="965" spans="4:4">
      <c r="D965" s="301">
        <f>'WELD LOG'!C1560</f>
        <v>0</v>
      </c>
    </row>
    <row r="966" spans="4:4">
      <c r="D966" s="301">
        <f>'WELD LOG'!C1561</f>
        <v>0</v>
      </c>
    </row>
    <row r="967" spans="4:4">
      <c r="D967" s="301">
        <f>'WELD LOG'!C1562</f>
        <v>0</v>
      </c>
    </row>
    <row r="968" spans="4:4">
      <c r="D968" s="301">
        <f>'WELD LOG'!C1563</f>
        <v>0</v>
      </c>
    </row>
    <row r="969" spans="4:4">
      <c r="D969" s="301">
        <f>'WELD LOG'!C1564</f>
        <v>0</v>
      </c>
    </row>
    <row r="970" spans="4:4">
      <c r="D970" s="301">
        <f>'WELD LOG'!C1565</f>
        <v>0</v>
      </c>
    </row>
    <row r="971" spans="4:4">
      <c r="D971" s="301">
        <f>'WELD LOG'!C1566</f>
        <v>0</v>
      </c>
    </row>
    <row r="972" spans="4:4">
      <c r="D972" s="301">
        <f>'WELD LOG'!C1567</f>
        <v>0</v>
      </c>
    </row>
    <row r="973" spans="4:4">
      <c r="D973" s="301">
        <f>'WELD LOG'!C1568</f>
        <v>0</v>
      </c>
    </row>
    <row r="974" spans="4:4">
      <c r="D974" s="301">
        <f>'WELD LOG'!C1569</f>
        <v>0</v>
      </c>
    </row>
    <row r="975" spans="4:4">
      <c r="D975" s="301">
        <f>'WELD LOG'!C1570</f>
        <v>0</v>
      </c>
    </row>
    <row r="976" spans="4:4">
      <c r="D976" s="301">
        <f>'WELD LOG'!C1571</f>
        <v>0</v>
      </c>
    </row>
    <row r="977" spans="4:4">
      <c r="D977" s="301">
        <f>'WELD LOG'!C1572</f>
        <v>0</v>
      </c>
    </row>
    <row r="978" spans="4:4">
      <c r="D978" s="301">
        <f>'WELD LOG'!C1573</f>
        <v>0</v>
      </c>
    </row>
    <row r="979" spans="4:4">
      <c r="D979" s="301">
        <f>'WELD LOG'!C1574</f>
        <v>0</v>
      </c>
    </row>
    <row r="980" spans="4:4">
      <c r="D980" s="301">
        <f>'WELD LOG'!C1575</f>
        <v>0</v>
      </c>
    </row>
    <row r="981" spans="4:4">
      <c r="D981" s="301">
        <f>'WELD LOG'!C1576</f>
        <v>0</v>
      </c>
    </row>
    <row r="982" spans="4:4">
      <c r="D982" s="301">
        <f>'WELD LOG'!C1577</f>
        <v>0</v>
      </c>
    </row>
    <row r="983" spans="4:4">
      <c r="D983" s="301">
        <f>'WELD LOG'!C1578</f>
        <v>0</v>
      </c>
    </row>
    <row r="984" spans="4:4">
      <c r="D984" s="301">
        <f>'WELD LOG'!C1579</f>
        <v>0</v>
      </c>
    </row>
    <row r="985" spans="4:4">
      <c r="D985" s="301">
        <f>'WELD LOG'!C1580</f>
        <v>0</v>
      </c>
    </row>
    <row r="986" spans="4:4">
      <c r="D986" s="301">
        <f>'WELD LOG'!C1581</f>
        <v>0</v>
      </c>
    </row>
    <row r="987" spans="4:4">
      <c r="D987" s="301">
        <f>'WELD LOG'!C1582</f>
        <v>0</v>
      </c>
    </row>
    <row r="988" spans="4:4">
      <c r="D988" s="301">
        <f>'WELD LOG'!C1583</f>
        <v>0</v>
      </c>
    </row>
    <row r="989" spans="4:4">
      <c r="D989" s="301">
        <f>'WELD LOG'!C1584</f>
        <v>0</v>
      </c>
    </row>
    <row r="990" spans="4:4">
      <c r="D990" s="301">
        <f>'WELD LOG'!C1585</f>
        <v>0</v>
      </c>
    </row>
    <row r="991" spans="4:4">
      <c r="D991" s="301">
        <f>'WELD LOG'!C1586</f>
        <v>0</v>
      </c>
    </row>
    <row r="992" spans="4:4">
      <c r="D992" s="301">
        <f>'WELD LOG'!C1587</f>
        <v>0</v>
      </c>
    </row>
    <row r="993" spans="4:4">
      <c r="D993" s="301">
        <f>'WELD LOG'!C1588</f>
        <v>0</v>
      </c>
    </row>
    <row r="994" spans="4:4">
      <c r="D994" s="301">
        <f>'WELD LOG'!C1589</f>
        <v>0</v>
      </c>
    </row>
    <row r="995" spans="4:4">
      <c r="D995" s="301">
        <f>'WELD LOG'!C1590</f>
        <v>0</v>
      </c>
    </row>
    <row r="996" spans="4:4">
      <c r="D996" s="301">
        <f>'WELD LOG'!C1591</f>
        <v>0</v>
      </c>
    </row>
    <row r="997" spans="4:4">
      <c r="D997" s="301">
        <f>'WELD LOG'!C1592</f>
        <v>0</v>
      </c>
    </row>
    <row r="998" spans="4:4">
      <c r="D998" s="301">
        <f>'WELD LOG'!C1593</f>
        <v>0</v>
      </c>
    </row>
    <row r="999" spans="4:4">
      <c r="D999" s="301">
        <f>'WELD LOG'!C1594</f>
        <v>0</v>
      </c>
    </row>
    <row r="1000" spans="4:4">
      <c r="D1000" s="301">
        <f>'WELD LOG'!C1595</f>
        <v>0</v>
      </c>
    </row>
    <row r="1001" spans="4:4">
      <c r="D1001" s="301">
        <f>'WELD LOG'!C1596</f>
        <v>0</v>
      </c>
    </row>
    <row r="1002" spans="4:4">
      <c r="D1002" s="301">
        <f>'WELD LOG'!C1597</f>
        <v>0</v>
      </c>
    </row>
    <row r="1003" spans="4:4">
      <c r="D1003" s="301">
        <f>'WELD LOG'!C1598</f>
        <v>0</v>
      </c>
    </row>
    <row r="1004" spans="4:4">
      <c r="D1004" s="301">
        <f>'WELD LOG'!C1599</f>
        <v>0</v>
      </c>
    </row>
    <row r="1005" spans="4:4">
      <c r="D1005" s="301">
        <f>'WELD LOG'!C1600</f>
        <v>0</v>
      </c>
    </row>
    <row r="1006" spans="4:4">
      <c r="D1006" s="301">
        <f>'WELD LOG'!C1601</f>
        <v>0</v>
      </c>
    </row>
    <row r="1007" spans="4:4">
      <c r="D1007" s="301">
        <f>'WELD LOG'!C1602</f>
        <v>0</v>
      </c>
    </row>
    <row r="1008" spans="4:4">
      <c r="D1008" s="301">
        <f>'WELD LOG'!C1603</f>
        <v>0</v>
      </c>
    </row>
    <row r="1009" spans="4:4">
      <c r="D1009" s="301">
        <f>'WELD LOG'!C1604</f>
        <v>0</v>
      </c>
    </row>
    <row r="1010" spans="4:4">
      <c r="D1010" s="301">
        <f>'WELD LOG'!C1605</f>
        <v>0</v>
      </c>
    </row>
    <row r="1011" spans="4:4">
      <c r="D1011" s="301">
        <f>'WELD LOG'!C1606</f>
        <v>0</v>
      </c>
    </row>
    <row r="1012" spans="4:4">
      <c r="D1012" s="301">
        <f>'WELD LOG'!C1607</f>
        <v>0</v>
      </c>
    </row>
    <row r="1013" spans="4:4">
      <c r="D1013" s="301">
        <f>'WELD LOG'!C1608</f>
        <v>0</v>
      </c>
    </row>
    <row r="1014" spans="4:4">
      <c r="D1014" s="301">
        <f>'WELD LOG'!C1609</f>
        <v>0</v>
      </c>
    </row>
    <row r="1015" spans="4:4">
      <c r="D1015" s="301">
        <f>'WELD LOG'!C1610</f>
        <v>0</v>
      </c>
    </row>
    <row r="1016" spans="4:4">
      <c r="D1016" s="301">
        <f>'WELD LOG'!C1611</f>
        <v>0</v>
      </c>
    </row>
    <row r="1017" spans="4:4">
      <c r="D1017" s="301">
        <f>'WELD LOG'!C1612</f>
        <v>0</v>
      </c>
    </row>
    <row r="1018" spans="4:4">
      <c r="D1018" s="301">
        <f>'WELD LOG'!C1613</f>
        <v>0</v>
      </c>
    </row>
    <row r="1019" spans="4:4">
      <c r="D1019" s="301">
        <f>'WELD LOG'!C1614</f>
        <v>0</v>
      </c>
    </row>
    <row r="1020" spans="4:4">
      <c r="D1020" s="301">
        <f>'WELD LOG'!C1615</f>
        <v>0</v>
      </c>
    </row>
    <row r="1021" spans="4:4">
      <c r="D1021" s="301">
        <f>'WELD LOG'!C1616</f>
        <v>0</v>
      </c>
    </row>
    <row r="1022" spans="4:4">
      <c r="D1022" s="301">
        <f>'WELD LOG'!C1617</f>
        <v>0</v>
      </c>
    </row>
    <row r="1023" spans="4:4">
      <c r="D1023" s="301">
        <f>'WELD LOG'!C1618</f>
        <v>0</v>
      </c>
    </row>
    <row r="1024" spans="4:4">
      <c r="D1024" s="301">
        <f>'WELD LOG'!C1619</f>
        <v>0</v>
      </c>
    </row>
    <row r="1025" spans="4:4">
      <c r="D1025" s="301">
        <f>'WELD LOG'!C1620</f>
        <v>0</v>
      </c>
    </row>
    <row r="1026" spans="4:4">
      <c r="D1026" s="301">
        <f>'WELD LOG'!C1621</f>
        <v>0</v>
      </c>
    </row>
    <row r="1027" spans="4:4">
      <c r="D1027" s="301">
        <f>'WELD LOG'!C1622</f>
        <v>0</v>
      </c>
    </row>
    <row r="1028" spans="4:4">
      <c r="D1028" s="301">
        <f>'WELD LOG'!C1623</f>
        <v>0</v>
      </c>
    </row>
    <row r="1029" spans="4:4">
      <c r="D1029" s="301">
        <f>'WELD LOG'!C1624</f>
        <v>0</v>
      </c>
    </row>
    <row r="1030" spans="4:4">
      <c r="D1030" s="301">
        <f>'WELD LOG'!C1625</f>
        <v>0</v>
      </c>
    </row>
    <row r="1031" spans="4:4">
      <c r="D1031" s="301">
        <f>'WELD LOG'!C1626</f>
        <v>0</v>
      </c>
    </row>
    <row r="1032" spans="4:4">
      <c r="D1032" s="301">
        <f>'WELD LOG'!C1627</f>
        <v>0</v>
      </c>
    </row>
    <row r="1033" spans="4:4">
      <c r="D1033" s="301">
        <f>'WELD LOG'!C1628</f>
        <v>0</v>
      </c>
    </row>
    <row r="1034" spans="4:4">
      <c r="D1034" s="301">
        <f>'WELD LOG'!C1629</f>
        <v>0</v>
      </c>
    </row>
    <row r="1035" spans="4:4">
      <c r="D1035" s="301">
        <f>'WELD LOG'!C1630</f>
        <v>0</v>
      </c>
    </row>
    <row r="1036" spans="4:4">
      <c r="D1036" s="301">
        <f>'WELD LOG'!C1631</f>
        <v>0</v>
      </c>
    </row>
    <row r="1037" spans="4:4">
      <c r="D1037" s="301">
        <f>'WELD LOG'!C1632</f>
        <v>0</v>
      </c>
    </row>
    <row r="1038" spans="4:4">
      <c r="D1038" s="301">
        <f>'WELD LOG'!C1633</f>
        <v>0</v>
      </c>
    </row>
    <row r="1039" spans="4:4">
      <c r="D1039" s="301">
        <f>'WELD LOG'!C1634</f>
        <v>0</v>
      </c>
    </row>
    <row r="1040" spans="4:4">
      <c r="D1040" s="301">
        <f>'WELD LOG'!C1635</f>
        <v>0</v>
      </c>
    </row>
    <row r="1041" spans="4:4">
      <c r="D1041" s="301">
        <f>'WELD LOG'!C1636</f>
        <v>0</v>
      </c>
    </row>
    <row r="1042" spans="4:4">
      <c r="D1042" s="301">
        <f>'WELD LOG'!C1637</f>
        <v>0</v>
      </c>
    </row>
    <row r="1043" spans="4:4">
      <c r="D1043" s="301">
        <f>'WELD LOG'!C1638</f>
        <v>0</v>
      </c>
    </row>
    <row r="1044" spans="4:4">
      <c r="D1044" s="301">
        <f>'WELD LOG'!C1639</f>
        <v>0</v>
      </c>
    </row>
    <row r="1045" spans="4:4">
      <c r="D1045" s="301">
        <f>'WELD LOG'!C1640</f>
        <v>0</v>
      </c>
    </row>
    <row r="1046" spans="4:4">
      <c r="D1046" s="301">
        <f>'WELD LOG'!C1641</f>
        <v>0</v>
      </c>
    </row>
    <row r="1047" spans="4:4">
      <c r="D1047" s="301">
        <f>'WELD LOG'!C1642</f>
        <v>0</v>
      </c>
    </row>
    <row r="1048" spans="4:4">
      <c r="D1048" s="301">
        <f>'WELD LOG'!C1643</f>
        <v>0</v>
      </c>
    </row>
    <row r="1049" spans="4:4">
      <c r="D1049" s="301">
        <f>'WELD LOG'!C1644</f>
        <v>0</v>
      </c>
    </row>
    <row r="1050" spans="4:4">
      <c r="D1050" s="301">
        <f>'WELD LOG'!C1645</f>
        <v>0</v>
      </c>
    </row>
    <row r="1051" spans="4:4">
      <c r="D1051" s="301">
        <f>'WELD LOG'!C1646</f>
        <v>0</v>
      </c>
    </row>
    <row r="1052" spans="4:4">
      <c r="D1052" s="301">
        <f>'WELD LOG'!C1647</f>
        <v>0</v>
      </c>
    </row>
    <row r="1053" spans="4:4">
      <c r="D1053" s="301">
        <f>'WELD LOG'!C1648</f>
        <v>0</v>
      </c>
    </row>
    <row r="1054" spans="4:4">
      <c r="D1054" s="301">
        <f>'WELD LOG'!C1649</f>
        <v>0</v>
      </c>
    </row>
    <row r="1055" spans="4:4">
      <c r="D1055" s="301">
        <f>'WELD LOG'!C1650</f>
        <v>0</v>
      </c>
    </row>
    <row r="1056" spans="4:4">
      <c r="D1056" s="301">
        <f>'WELD LOG'!C1651</f>
        <v>0</v>
      </c>
    </row>
    <row r="1057" spans="4:4">
      <c r="D1057" s="301">
        <f>'WELD LOG'!C1652</f>
        <v>0</v>
      </c>
    </row>
    <row r="1058" spans="4:4">
      <c r="D1058" s="301">
        <f>'WELD LOG'!C1653</f>
        <v>0</v>
      </c>
    </row>
    <row r="1059" spans="4:4">
      <c r="D1059" s="301">
        <f>'WELD LOG'!C1654</f>
        <v>0</v>
      </c>
    </row>
    <row r="1060" spans="4:4">
      <c r="D1060" s="301">
        <f>'WELD LOG'!C1655</f>
        <v>0</v>
      </c>
    </row>
    <row r="1061" spans="4:4">
      <c r="D1061" s="301">
        <f>'WELD LOG'!C1656</f>
        <v>0</v>
      </c>
    </row>
    <row r="1062" spans="4:4">
      <c r="D1062" s="301">
        <f>'WELD LOG'!C1657</f>
        <v>0</v>
      </c>
    </row>
    <row r="1063" spans="4:4">
      <c r="D1063" s="301">
        <f>'WELD LOG'!C1658</f>
        <v>0</v>
      </c>
    </row>
    <row r="1064" spans="4:4">
      <c r="D1064" s="301">
        <f>'WELD LOG'!C1659</f>
        <v>0</v>
      </c>
    </row>
    <row r="1065" spans="4:4">
      <c r="D1065" s="301">
        <f>'WELD LOG'!C1660</f>
        <v>0</v>
      </c>
    </row>
    <row r="1066" spans="4:4">
      <c r="D1066" s="301">
        <f>'WELD LOG'!C1661</f>
        <v>0</v>
      </c>
    </row>
    <row r="1067" spans="4:4">
      <c r="D1067" s="301">
        <f>'WELD LOG'!C1662</f>
        <v>0</v>
      </c>
    </row>
    <row r="1068" spans="4:4">
      <c r="D1068" s="301">
        <f>'WELD LOG'!C1663</f>
        <v>0</v>
      </c>
    </row>
    <row r="1069" spans="4:4">
      <c r="D1069" s="301">
        <f>'WELD LOG'!C1664</f>
        <v>0</v>
      </c>
    </row>
    <row r="1070" spans="4:4">
      <c r="D1070" s="301">
        <f>'WELD LOG'!C1678</f>
        <v>0</v>
      </c>
    </row>
    <row r="1071" spans="4:4">
      <c r="D1071" s="301">
        <f>'WELD LOG'!C1679</f>
        <v>0</v>
      </c>
    </row>
    <row r="1072" spans="4:4">
      <c r="D1072" s="301">
        <f>'WELD LOG'!C1680</f>
        <v>0</v>
      </c>
    </row>
    <row r="1073" spans="4:4">
      <c r="D1073" s="301">
        <f>'WELD LOG'!C1681</f>
        <v>0</v>
      </c>
    </row>
    <row r="1074" spans="4:4">
      <c r="D1074" s="301">
        <f>'WELD LOG'!C1682</f>
        <v>0</v>
      </c>
    </row>
    <row r="1075" spans="4:4">
      <c r="D1075" s="301">
        <f>'WELD LOG'!C1683</f>
        <v>0</v>
      </c>
    </row>
    <row r="1076" spans="4:4">
      <c r="D1076" s="301">
        <f>'WELD LOG'!C1684</f>
        <v>0</v>
      </c>
    </row>
    <row r="1077" spans="4:4">
      <c r="D1077" s="301">
        <f>'WELD LOG'!C1685</f>
        <v>0</v>
      </c>
    </row>
    <row r="1078" spans="4:4">
      <c r="D1078" s="301">
        <f>'WELD LOG'!C1686</f>
        <v>0</v>
      </c>
    </row>
    <row r="1079" spans="4:4">
      <c r="D1079" s="301">
        <f>'WELD LOG'!C1687</f>
        <v>0</v>
      </c>
    </row>
    <row r="1080" spans="4:4">
      <c r="D1080" s="301">
        <f>'WELD LOG'!C1688</f>
        <v>0</v>
      </c>
    </row>
    <row r="1081" spans="4:4">
      <c r="D1081" s="301">
        <f>'WELD LOG'!C1689</f>
        <v>0</v>
      </c>
    </row>
    <row r="1082" spans="4:4">
      <c r="D1082" s="301">
        <f>'WELD LOG'!C1695</f>
        <v>0</v>
      </c>
    </row>
    <row r="1083" spans="4:4">
      <c r="D1083" s="301">
        <f>'WELD LOG'!C1696</f>
        <v>0</v>
      </c>
    </row>
    <row r="1084" spans="4:4">
      <c r="D1084" s="301">
        <f>'WELD LOG'!C1697</f>
        <v>0</v>
      </c>
    </row>
    <row r="1085" spans="4:4">
      <c r="D1085" s="301">
        <f>'WELD LOG'!C1698</f>
        <v>0</v>
      </c>
    </row>
    <row r="1086" spans="4:4">
      <c r="D1086" s="301">
        <f>'WELD LOG'!C1699</f>
        <v>0</v>
      </c>
    </row>
    <row r="1087" spans="4:4">
      <c r="D1087" s="301">
        <f>'WELD LOG'!C1700</f>
        <v>0</v>
      </c>
    </row>
  </sheetData>
  <sortState xmlns:xlrd2="http://schemas.microsoft.com/office/spreadsheetml/2017/richdata2" ref="A1:A84">
    <sortCondition descending="1" ref="A2"/>
  </sortState>
  <phoneticPr fontId="5" type="noConversion"/>
  <dataValidations count="1">
    <dataValidation type="list" allowBlank="1" showInputMessage="1" showErrorMessage="1" sqref="G13" xr:uid="{00000000-0002-0000-0900-000000000000}">
      <formula1>Roster_1</formula1>
    </dataValidation>
  </dataValidation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70" r:id="rId3" name="Button 2">
              <controlPr defaultSize="0" print="0" autoFill="0" autoPict="0" macro="[0]!Navagation1">
                <anchor>
                  <from>
                    <xdr:col>4</xdr:col>
                    <xdr:colOff>609600</xdr:colOff>
                    <xdr:row>1</xdr:row>
                    <xdr:rowOff>114300</xdr:rowOff>
                  </from>
                  <to>
                    <xdr:col>7</xdr:col>
                    <xdr:colOff>485775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0">
    <tabColor theme="2" tint="-0.499984740745262"/>
  </sheetPr>
  <dimension ref="A1:A6"/>
  <sheetViews>
    <sheetView showGridLines="0" showRowColHeaders="0" workbookViewId="0">
      <selection sqref="A1:A5"/>
    </sheetView>
  </sheetViews>
  <sheetFormatPr defaultColWidth="8.85546875" defaultRowHeight="12.75"/>
  <cols>
    <col min="1" max="1" width="11.28515625" style="15" bestFit="1" customWidth="1"/>
    <col min="2" max="16384" width="8.85546875" style="15"/>
  </cols>
  <sheetData>
    <row r="1" spans="1:1">
      <c r="A1" s="69" t="s">
        <v>317</v>
      </c>
    </row>
    <row r="2" spans="1:1">
      <c r="A2" s="69" t="s">
        <v>337</v>
      </c>
    </row>
    <row r="3" spans="1:1">
      <c r="A3" s="69" t="s">
        <v>339</v>
      </c>
    </row>
    <row r="4" spans="1:1">
      <c r="A4" s="321" t="s">
        <v>368</v>
      </c>
    </row>
    <row r="5" spans="1:1">
      <c r="A5" s="321" t="s">
        <v>254</v>
      </c>
    </row>
    <row r="6" spans="1:1">
      <c r="A6" s="321" t="s">
        <v>191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Navagation1">
                <anchor>
                  <from>
                    <xdr:col>2</xdr:col>
                    <xdr:colOff>180975</xdr:colOff>
                    <xdr:row>1</xdr:row>
                    <xdr:rowOff>66675</xdr:rowOff>
                  </from>
                  <to>
                    <xdr:col>5</xdr:col>
                    <xdr:colOff>104775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indexed="24"/>
    <pageSetUpPr fitToPage="1"/>
  </sheetPr>
  <dimension ref="A1:BM696"/>
  <sheetViews>
    <sheetView showGridLines="0" showRowColHeaders="0" zoomScaleNormal="100" workbookViewId="0">
      <pane ySplit="2" topLeftCell="A3" activePane="bottomLeft" state="frozen"/>
      <selection activeCell="P14" sqref="P14"/>
      <selection pane="bottomLeft" activeCell="O2" sqref="O2:P2"/>
    </sheetView>
  </sheetViews>
  <sheetFormatPr defaultColWidth="9.140625" defaultRowHeight="12.75"/>
  <cols>
    <col min="1" max="28" width="7.5703125" style="122" customWidth="1"/>
    <col min="29" max="61" width="9.140625" style="122"/>
    <col min="62" max="62" width="23.42578125" style="122" customWidth="1"/>
    <col min="63" max="16384" width="9.140625" style="122"/>
  </cols>
  <sheetData>
    <row r="1" spans="1:64" s="445" customFormat="1" ht="66.599999999999994" customHeight="1"/>
    <row r="2" spans="1:64" s="550" customFormat="1" ht="24.75" customHeight="1">
      <c r="E2" s="777" t="s">
        <v>80</v>
      </c>
      <c r="F2" s="777"/>
      <c r="G2" s="777"/>
      <c r="H2" s="788" t="str">
        <f>VLOOKUP(O2,'LOOKUP TABLE'!A1:B84,2,FALSE)</f>
        <v>Brian March</v>
      </c>
      <c r="I2" s="788"/>
      <c r="J2" s="788"/>
      <c r="K2" s="788"/>
      <c r="L2" s="777" t="s">
        <v>81</v>
      </c>
      <c r="M2" s="777"/>
      <c r="N2" s="777"/>
      <c r="O2" s="775" t="s">
        <v>339</v>
      </c>
      <c r="P2" s="776"/>
    </row>
    <row r="3" spans="1:64" s="443" customFormat="1" ht="24.75" customHeight="1">
      <c r="E3" s="446"/>
      <c r="F3" s="446"/>
      <c r="G3" s="446"/>
      <c r="H3" s="447"/>
      <c r="I3" s="447"/>
      <c r="J3" s="447"/>
      <c r="K3" s="447"/>
      <c r="L3" s="446"/>
      <c r="M3" s="446"/>
      <c r="N3" s="446"/>
      <c r="O3" s="448"/>
      <c r="P3" s="447"/>
      <c r="BJ3" s="449"/>
      <c r="BK3" s="449"/>
    </row>
    <row r="4" spans="1:64" s="443" customFormat="1" ht="15" customHeight="1">
      <c r="B4" s="780" t="s">
        <v>106</v>
      </c>
      <c r="C4" s="780"/>
      <c r="D4" s="780"/>
      <c r="E4" s="778">
        <f>IFERROR(GETPIVOTDATA("Count of Weld Number",'Total Weld Count Pivot'!$A$3,"Joint Type","BW","Stamp Number",O2),0)</f>
        <v>48</v>
      </c>
      <c r="F4" s="778"/>
      <c r="G4" s="780" t="s">
        <v>109</v>
      </c>
      <c r="H4" s="780"/>
      <c r="I4" s="780"/>
      <c r="J4" s="778">
        <f>IFERROR(GETPIVOTDATA("Count of Weld Number",'Total Weld Count Pivot'!$A$3,"Joint Type","SW","Stamp Number",O2),0)</f>
        <v>62</v>
      </c>
      <c r="K4" s="778"/>
      <c r="L4" s="779"/>
      <c r="M4" s="779"/>
      <c r="N4" s="780" t="s">
        <v>118</v>
      </c>
      <c r="O4" s="780"/>
      <c r="P4" s="780"/>
      <c r="Q4" s="778">
        <f>IFERROR(GETPIVOTDATA("Count of Weld Number",'Total Weld Count Pivot'!$A$3,"Joint Type","O-Let","Stamp Number",O2),0)</f>
        <v>5</v>
      </c>
      <c r="R4" s="778"/>
      <c r="S4" s="780" t="s">
        <v>124</v>
      </c>
      <c r="T4" s="780"/>
      <c r="U4" s="780"/>
      <c r="V4" s="778">
        <f>SUM(Q4,J4,E4)</f>
        <v>115</v>
      </c>
      <c r="W4" s="778"/>
      <c r="X4" s="749"/>
      <c r="Y4" s="749"/>
      <c r="Z4" s="749"/>
      <c r="BJ4" s="449"/>
      <c r="BK4" s="451"/>
    </row>
    <row r="5" spans="1:64" s="443" customFormat="1" ht="15" customHeight="1">
      <c r="B5" s="780" t="s">
        <v>116</v>
      </c>
      <c r="C5" s="780"/>
      <c r="D5" s="780"/>
      <c r="E5" s="778">
        <f>IFERROR(GETPIVOTDATA("Count of RT Accepted",'Total Weld Count Pivot'!$A$3,"Joint Type","BW","Stamp Number",O2),0)</f>
        <v>5</v>
      </c>
      <c r="F5" s="778"/>
      <c r="G5" s="780" t="s">
        <v>117</v>
      </c>
      <c r="H5" s="780"/>
      <c r="I5" s="780"/>
      <c r="J5" s="778">
        <f>IFERROR(GETPIVOTDATA("Count of RT Accepted",'Total Weld Count Pivot'!$A$3,"Joint Type","SW","Stamp Number",O2),0)</f>
        <v>0</v>
      </c>
      <c r="K5" s="778"/>
      <c r="L5" s="779"/>
      <c r="M5" s="779"/>
      <c r="N5" s="780" t="s">
        <v>119</v>
      </c>
      <c r="O5" s="780"/>
      <c r="P5" s="780"/>
      <c r="Q5" s="778">
        <f>IFERROR(GETPIVOTDATA("Count of RT Accepted",'Total Weld Count Pivot'!$A$3,"Joint Type","O-Let","Stamp Number",O2),0)</f>
        <v>0</v>
      </c>
      <c r="R5" s="778"/>
      <c r="S5" s="780" t="s">
        <v>123</v>
      </c>
      <c r="T5" s="780"/>
      <c r="U5" s="780"/>
      <c r="V5" s="778">
        <f>SUM(Q5,J5,E5)</f>
        <v>5</v>
      </c>
      <c r="W5" s="778"/>
      <c r="BJ5" s="449"/>
      <c r="BK5" s="451"/>
    </row>
    <row r="6" spans="1:64" s="443" customFormat="1" ht="15" customHeight="1">
      <c r="B6" s="780" t="s">
        <v>115</v>
      </c>
      <c r="C6" s="780"/>
      <c r="D6" s="780"/>
      <c r="E6" s="781">
        <f>E5/E4</f>
        <v>0.10416666666666667</v>
      </c>
      <c r="F6" s="781"/>
      <c r="G6" s="780" t="s">
        <v>110</v>
      </c>
      <c r="H6" s="780"/>
      <c r="I6" s="780"/>
      <c r="J6" s="781">
        <f>J5/J4</f>
        <v>0</v>
      </c>
      <c r="K6" s="781"/>
      <c r="L6" s="779"/>
      <c r="M6" s="779"/>
      <c r="N6" s="780" t="s">
        <v>120</v>
      </c>
      <c r="O6" s="780"/>
      <c r="P6" s="780"/>
      <c r="Q6" s="781">
        <f>Q5/Q4</f>
        <v>0</v>
      </c>
      <c r="R6" s="781"/>
      <c r="S6" s="780" t="s">
        <v>108</v>
      </c>
      <c r="T6" s="780"/>
      <c r="U6" s="780"/>
      <c r="V6" s="781">
        <f>V5/V4</f>
        <v>4.3478260869565216E-2</v>
      </c>
      <c r="W6" s="781"/>
      <c r="BJ6" s="449"/>
      <c r="BK6" s="451"/>
    </row>
    <row r="7" spans="1:64" s="443" customFormat="1" ht="15" customHeight="1">
      <c r="B7" s="780" t="s">
        <v>113</v>
      </c>
      <c r="C7" s="780"/>
      <c r="D7" s="780"/>
      <c r="E7" s="778">
        <f>IFERROR(GETPIVOTDATA("Count of RT Rejected",'Total Weld Count Pivot'!$A$3,"Joint Type","BW","Stamp Number",O2),0)</f>
        <v>0</v>
      </c>
      <c r="F7" s="778"/>
      <c r="G7" s="780" t="s">
        <v>111</v>
      </c>
      <c r="H7" s="780"/>
      <c r="I7" s="780"/>
      <c r="J7" s="778">
        <f>IFERROR(GETPIVOTDATA("Count of RT Rejected",'Total Weld Count Pivot'!$A$3,"Joint Type","SW","Stamp Number",O2),0)</f>
        <v>0</v>
      </c>
      <c r="K7" s="778"/>
      <c r="L7" s="779"/>
      <c r="M7" s="779"/>
      <c r="N7" s="780" t="s">
        <v>121</v>
      </c>
      <c r="O7" s="780"/>
      <c r="P7" s="780"/>
      <c r="Q7" s="778">
        <f>IFERROR(GETPIVOTDATA("Count of RT Rejected",'Total Weld Count Pivot'!$A$3,"Joint Type","O-Let","Stamp Number",O2),0)</f>
        <v>0</v>
      </c>
      <c r="R7" s="778"/>
      <c r="S7" s="780" t="s">
        <v>125</v>
      </c>
      <c r="T7" s="780"/>
      <c r="U7" s="780"/>
      <c r="V7" s="778">
        <f>SUM(Q7,J7,E7)</f>
        <v>0</v>
      </c>
      <c r="W7" s="778"/>
      <c r="BJ7" s="449"/>
      <c r="BK7" s="451"/>
    </row>
    <row r="8" spans="1:64" s="443" customFormat="1" ht="15" customHeight="1">
      <c r="B8" s="780" t="s">
        <v>114</v>
      </c>
      <c r="C8" s="780"/>
      <c r="D8" s="780"/>
      <c r="E8" s="781">
        <f>E7/E5</f>
        <v>0</v>
      </c>
      <c r="F8" s="781"/>
      <c r="G8" s="780" t="s">
        <v>112</v>
      </c>
      <c r="H8" s="780"/>
      <c r="I8" s="780"/>
      <c r="J8" s="781" t="e">
        <f>J7/J5</f>
        <v>#DIV/0!</v>
      </c>
      <c r="K8" s="781"/>
      <c r="L8" s="779"/>
      <c r="M8" s="779"/>
      <c r="N8" s="780" t="s">
        <v>122</v>
      </c>
      <c r="O8" s="780"/>
      <c r="P8" s="780"/>
      <c r="Q8" s="781" t="e">
        <f>Q7/Q5</f>
        <v>#DIV/0!</v>
      </c>
      <c r="R8" s="781"/>
      <c r="S8" s="780" t="s">
        <v>107</v>
      </c>
      <c r="T8" s="780"/>
      <c r="U8" s="780"/>
      <c r="V8" s="781">
        <f>V7/V5</f>
        <v>0</v>
      </c>
      <c r="W8" s="781"/>
      <c r="BJ8" s="449"/>
      <c r="BK8" s="451"/>
    </row>
    <row r="9" spans="1:64" s="443" customFormat="1" ht="69.75" customHeight="1" thickBot="1">
      <c r="B9" s="450"/>
      <c r="C9" s="450"/>
      <c r="D9" s="450"/>
      <c r="E9" s="452"/>
      <c r="F9" s="452"/>
      <c r="G9" s="450"/>
      <c r="H9" s="450"/>
      <c r="I9" s="450"/>
      <c r="J9" s="452"/>
      <c r="K9" s="452"/>
      <c r="L9" s="444"/>
      <c r="M9" s="444"/>
      <c r="N9" s="450"/>
      <c r="O9" s="450"/>
      <c r="P9" s="450"/>
      <c r="Q9" s="452"/>
      <c r="R9" s="452"/>
      <c r="S9" s="450"/>
      <c r="T9" s="450"/>
      <c r="U9" s="450"/>
      <c r="V9" s="452"/>
      <c r="W9" s="452"/>
      <c r="BJ9" s="449"/>
      <c r="BK9" s="451"/>
    </row>
    <row r="10" spans="1:64" s="443" customFormat="1" ht="15" customHeight="1" thickBot="1">
      <c r="A10" s="453"/>
      <c r="B10" s="453"/>
      <c r="C10" s="453"/>
      <c r="D10" s="453"/>
      <c r="E10" s="453"/>
      <c r="F10" s="768">
        <v>0.05</v>
      </c>
      <c r="G10" s="769"/>
      <c r="H10" s="769"/>
      <c r="I10" s="769"/>
      <c r="J10" s="769"/>
      <c r="K10" s="769"/>
      <c r="L10" s="769"/>
      <c r="M10" s="769"/>
      <c r="N10" s="769"/>
      <c r="O10" s="769"/>
      <c r="P10" s="769"/>
      <c r="Q10" s="769"/>
      <c r="R10" s="770"/>
      <c r="S10" s="455"/>
      <c r="T10" s="450"/>
      <c r="U10" s="450"/>
      <c r="V10" s="456"/>
      <c r="W10" s="454"/>
      <c r="BJ10" s="449"/>
      <c r="BK10" s="451"/>
    </row>
    <row r="11" spans="1:64" s="443" customFormat="1" ht="12.95" customHeight="1">
      <c r="A11" s="453"/>
      <c r="B11" s="453"/>
      <c r="C11" s="453"/>
      <c r="D11" s="453"/>
      <c r="E11" s="453"/>
      <c r="F11" s="756" t="s">
        <v>198</v>
      </c>
      <c r="G11" s="757"/>
      <c r="H11" s="757"/>
      <c r="I11" s="757"/>
      <c r="J11" s="757"/>
      <c r="K11" s="757"/>
      <c r="L11" s="757"/>
      <c r="M11" s="757" t="s">
        <v>194</v>
      </c>
      <c r="N11" s="757"/>
      <c r="O11" s="757"/>
      <c r="P11" s="757" t="s">
        <v>193</v>
      </c>
      <c r="Q11" s="757"/>
      <c r="R11" s="758"/>
      <c r="S11" s="456"/>
      <c r="T11" s="455"/>
      <c r="U11" s="450"/>
      <c r="V11" s="450"/>
      <c r="W11" s="456"/>
      <c r="X11" s="454"/>
      <c r="BK11" s="449"/>
      <c r="BL11" s="451"/>
    </row>
    <row r="12" spans="1:64" s="443" customFormat="1" ht="12.95" customHeight="1">
      <c r="A12" s="453"/>
      <c r="B12" s="453"/>
      <c r="C12" s="453"/>
      <c r="D12" s="453"/>
      <c r="E12" s="453"/>
      <c r="F12" s="137" t="s">
        <v>45</v>
      </c>
      <c r="G12" s="138" t="s">
        <v>90</v>
      </c>
      <c r="H12" s="138" t="s">
        <v>319</v>
      </c>
      <c r="I12" s="138" t="s">
        <v>321</v>
      </c>
      <c r="J12" s="139" t="s">
        <v>320</v>
      </c>
      <c r="K12" s="138" t="s">
        <v>91</v>
      </c>
      <c r="L12" s="139" t="s">
        <v>92</v>
      </c>
      <c r="M12" s="140" t="s">
        <v>82</v>
      </c>
      <c r="N12" s="141" t="s">
        <v>95</v>
      </c>
      <c r="O12" s="139" t="s">
        <v>96</v>
      </c>
      <c r="P12" s="140" t="s">
        <v>156</v>
      </c>
      <c r="Q12" s="138" t="s">
        <v>95</v>
      </c>
      <c r="R12" s="142" t="s">
        <v>96</v>
      </c>
      <c r="S12" s="456"/>
      <c r="T12" s="455"/>
      <c r="U12" s="450"/>
      <c r="V12" s="450"/>
      <c r="W12" s="456"/>
      <c r="X12" s="455"/>
      <c r="BK12" s="449"/>
      <c r="BL12" s="451"/>
    </row>
    <row r="13" spans="1:64" s="457" customFormat="1" ht="12.95" customHeight="1" thickBot="1">
      <c r="A13" s="453"/>
      <c r="B13" s="453"/>
      <c r="C13" s="453"/>
      <c r="D13" s="453"/>
      <c r="E13" s="453"/>
      <c r="F13" s="563">
        <f>GETPIVOTDATA("Count of Weld Number",'5% PVT'!$A$4,"Joint Type","BW","Stamp Number",O2)</f>
        <v>48</v>
      </c>
      <c r="G13" s="144">
        <f>GETPIVOTDATA("Count of RT DATE",'5% PVT'!$A$4,"Joint Type","BW","Stamp Number",O2)</f>
        <v>5</v>
      </c>
      <c r="H13" s="144">
        <f>GETPIVOTDATA("Count of RT Rejected",'5% PVT'!$A$4,"Joint Type","BW","Stamp Number",O2)</f>
        <v>0</v>
      </c>
      <c r="I13" s="145">
        <f>H13/G13</f>
        <v>0</v>
      </c>
      <c r="J13" s="562">
        <f>IFERROR(G13/F13, "")</f>
        <v>0.10416666666666667</v>
      </c>
      <c r="K13" s="144">
        <f>GETPIVOTDATA("Count of Brinnel Complete",'5% PVT'!$A$4,"Joint Type","BW","Stamp Number",O2)</f>
        <v>0</v>
      </c>
      <c r="L13" s="145">
        <f>K13/F13</f>
        <v>0</v>
      </c>
      <c r="M13" s="144">
        <f>GETPIVOTDATA("Count of Weld Number",'5% PVT'!$A$4,"Joint Type","SW","Stamp Number",O2)</f>
        <v>0</v>
      </c>
      <c r="N13" s="144">
        <f>GETPIVOTDATA("Count of PT / MT Final",'5% PVT'!$A$4,"Joint Type","SW","Stamp Number",O2)</f>
        <v>0</v>
      </c>
      <c r="O13" s="145" t="e">
        <f>N13/M13</f>
        <v>#DIV/0!</v>
      </c>
      <c r="P13" s="144">
        <f>GETPIVOTDATA("Count of Weld Number",'5% PVT'!$A$4,"Joint Type","O-Let","Stamp Number",O2)</f>
        <v>0</v>
      </c>
      <c r="Q13" s="144">
        <f>GETPIVOTDATA("Count of PT / MT Final",'5% PVT'!$A$4,"Joint Type","O-Let","Stamp Number",O2)</f>
        <v>0</v>
      </c>
      <c r="R13" s="146" t="e">
        <f>Q13/P13</f>
        <v>#DIV/0!</v>
      </c>
      <c r="S13" s="454"/>
      <c r="T13" s="454"/>
      <c r="U13" s="454"/>
      <c r="V13" s="454"/>
      <c r="W13" s="454"/>
      <c r="X13" s="455"/>
      <c r="Z13" s="443"/>
      <c r="BK13" s="449"/>
      <c r="BL13" s="451"/>
    </row>
    <row r="14" spans="1:64" s="443" customFormat="1" ht="8.1" customHeight="1" thickBot="1">
      <c r="A14" s="454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5"/>
      <c r="T14" s="454"/>
      <c r="U14" s="454"/>
      <c r="V14" s="454"/>
      <c r="W14" s="454"/>
      <c r="BJ14" s="449"/>
      <c r="BK14" s="451"/>
    </row>
    <row r="15" spans="1:64" s="443" customFormat="1" ht="15" hidden="1" customHeight="1">
      <c r="A15" s="136"/>
      <c r="B15" s="147"/>
      <c r="C15" s="147"/>
      <c r="D15" s="147"/>
      <c r="E15" s="147"/>
      <c r="F15" s="784">
        <v>0.1</v>
      </c>
      <c r="G15" s="785"/>
      <c r="H15" s="785"/>
      <c r="I15" s="785"/>
      <c r="J15" s="785"/>
      <c r="K15" s="786"/>
      <c r="L15" s="786"/>
      <c r="M15" s="786"/>
      <c r="N15" s="786"/>
      <c r="O15" s="786"/>
      <c r="P15" s="786"/>
      <c r="Q15" s="786"/>
      <c r="R15" s="787"/>
      <c r="S15" s="147"/>
      <c r="T15" s="147"/>
      <c r="U15" s="147"/>
      <c r="V15" s="147"/>
      <c r="W15" s="454"/>
      <c r="BJ15" s="449"/>
      <c r="BK15" s="451"/>
    </row>
    <row r="16" spans="1:64" s="443" customFormat="1" ht="12.95" hidden="1" customHeight="1">
      <c r="A16" s="136"/>
      <c r="B16" s="147"/>
      <c r="C16" s="147"/>
      <c r="D16" s="147"/>
      <c r="E16" s="147"/>
      <c r="F16" s="783" t="s">
        <v>87</v>
      </c>
      <c r="G16" s="774"/>
      <c r="H16" s="774"/>
      <c r="I16" s="774"/>
      <c r="J16" s="774"/>
      <c r="K16" s="774" t="s">
        <v>88</v>
      </c>
      <c r="L16" s="774"/>
      <c r="M16" s="774"/>
      <c r="N16" s="774" t="s">
        <v>89</v>
      </c>
      <c r="O16" s="774"/>
      <c r="P16" s="774"/>
      <c r="Q16" s="774"/>
      <c r="R16" s="782"/>
      <c r="S16" s="147"/>
      <c r="T16" s="147"/>
      <c r="U16" s="147"/>
      <c r="V16" s="147"/>
      <c r="W16" s="454"/>
      <c r="BJ16" s="449"/>
      <c r="BK16" s="451"/>
    </row>
    <row r="17" spans="1:65" s="443" customFormat="1" ht="12.95" hidden="1" customHeight="1">
      <c r="A17" s="136"/>
      <c r="B17" s="147"/>
      <c r="C17" s="147"/>
      <c r="D17" s="147"/>
      <c r="E17" s="147"/>
      <c r="F17" s="137" t="s">
        <v>45</v>
      </c>
      <c r="G17" s="138" t="s">
        <v>90</v>
      </c>
      <c r="H17" s="139" t="s">
        <v>9</v>
      </c>
      <c r="I17" s="138" t="s">
        <v>91</v>
      </c>
      <c r="J17" s="139" t="s">
        <v>92</v>
      </c>
      <c r="K17" s="140" t="s">
        <v>82</v>
      </c>
      <c r="L17" s="141" t="s">
        <v>95</v>
      </c>
      <c r="M17" s="139" t="s">
        <v>96</v>
      </c>
      <c r="N17" s="140" t="s">
        <v>156</v>
      </c>
      <c r="O17" s="138" t="s">
        <v>95</v>
      </c>
      <c r="P17" s="139" t="s">
        <v>96</v>
      </c>
      <c r="Q17" s="138" t="s">
        <v>91</v>
      </c>
      <c r="R17" s="142" t="s">
        <v>92</v>
      </c>
      <c r="S17" s="147"/>
      <c r="T17" s="147"/>
      <c r="U17" s="147"/>
      <c r="V17" s="147"/>
      <c r="W17" s="454"/>
      <c r="BJ17" s="449"/>
      <c r="BK17" s="451"/>
    </row>
    <row r="18" spans="1:65" s="443" customFormat="1" ht="12.95" hidden="1" customHeight="1" thickBot="1">
      <c r="A18" s="136"/>
      <c r="B18" s="147"/>
      <c r="C18" s="147"/>
      <c r="D18" s="147"/>
      <c r="E18" s="147"/>
      <c r="F18" s="148" t="e">
        <f>GETPIVOTDATA("Count of Weld Number",'20% PVT'!$A$3,"Joint Type","BW","Stamp Number",O2)</f>
        <v>#REF!</v>
      </c>
      <c r="G18" s="149" t="e">
        <f>GETPIVOTDATA("Count of RT Accepted",'20% PVT'!$A$3,"Joint Type","BW","Stamp Number",O2)</f>
        <v>#REF!</v>
      </c>
      <c r="H18" s="145" t="e">
        <f>G18/F18</f>
        <v>#REF!</v>
      </c>
      <c r="I18" s="149" t="e">
        <f>GETPIVOTDATA("Count of Brinnel Complete",'20% PVT'!$A$3,"Joint Type","BW","Stamp Number",O2)</f>
        <v>#REF!</v>
      </c>
      <c r="J18" s="145" t="e">
        <f>I18/F18</f>
        <v>#REF!</v>
      </c>
      <c r="K18" s="149" t="e">
        <f>GETPIVOTDATA("Count of Weld Number",'20% PVT'!$A$3,"Joint Type","SW","Stamp Number",O2)</f>
        <v>#REF!</v>
      </c>
      <c r="L18" s="149" t="e">
        <f>GETPIVOTDATA("Count of PT / MT Final",'20% PVT'!$A$3,"Joint Type","SW","Stamp Number",O2)</f>
        <v>#REF!</v>
      </c>
      <c r="M18" s="145" t="e">
        <f>L18/K18</f>
        <v>#REF!</v>
      </c>
      <c r="N18" s="149" t="e">
        <f>GETPIVOTDATA("Count of Weld Number",'20% PVT'!$A$3,"Joint Type","O-Let","Stamp Number",O2)</f>
        <v>#REF!</v>
      </c>
      <c r="O18" s="149" t="e">
        <f>GETPIVOTDATA("Count of PT / MT Final",'20% PVT'!$A$3,"Joint Type","O-Let","Stamp Number",O2)</f>
        <v>#REF!</v>
      </c>
      <c r="P18" s="145" t="e">
        <f>O18/N18</f>
        <v>#REF!</v>
      </c>
      <c r="Q18" s="149" t="e">
        <f>GETPIVOTDATA("Count of Brinnel Complete",'20% PVT'!$A$3,"Joint Type","O-Let","Stamp Number",O2)</f>
        <v>#REF!</v>
      </c>
      <c r="R18" s="146" t="e">
        <f>Q18/N18</f>
        <v>#REF!</v>
      </c>
      <c r="S18" s="147"/>
      <c r="T18" s="147"/>
      <c r="U18" s="147"/>
      <c r="V18" s="147"/>
      <c r="W18" s="454"/>
      <c r="BJ18" s="449"/>
      <c r="BK18" s="451"/>
    </row>
    <row r="19" spans="1:65" s="443" customFormat="1" ht="7.5" hidden="1" customHeight="1" thickBot="1">
      <c r="A19" s="136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454"/>
      <c r="BJ19" s="449"/>
      <c r="BK19" s="451"/>
    </row>
    <row r="20" spans="1:65" s="443" customFormat="1" ht="15" customHeight="1" thickBot="1">
      <c r="A20" s="454"/>
      <c r="B20" s="771">
        <v>0.1</v>
      </c>
      <c r="C20" s="772"/>
      <c r="D20" s="772"/>
      <c r="E20" s="772"/>
      <c r="F20" s="772"/>
      <c r="G20" s="772"/>
      <c r="H20" s="772"/>
      <c r="I20" s="772"/>
      <c r="J20" s="772"/>
      <c r="K20" s="772"/>
      <c r="L20" s="772"/>
      <c r="M20" s="772"/>
      <c r="N20" s="772"/>
      <c r="O20" s="772"/>
      <c r="P20" s="772"/>
      <c r="Q20" s="772"/>
      <c r="R20" s="772"/>
      <c r="S20" s="772"/>
      <c r="T20" s="772"/>
      <c r="U20" s="772"/>
      <c r="V20" s="773"/>
      <c r="W20" s="454"/>
      <c r="BJ20" s="449"/>
      <c r="BK20" s="451"/>
    </row>
    <row r="21" spans="1:65" s="443" customFormat="1" ht="12.95" customHeight="1">
      <c r="A21" s="454"/>
      <c r="B21" s="756" t="s">
        <v>212</v>
      </c>
      <c r="C21" s="757"/>
      <c r="D21" s="757"/>
      <c r="E21" s="757"/>
      <c r="F21" s="757"/>
      <c r="G21" s="757"/>
      <c r="H21" s="757"/>
      <c r="I21" s="757" t="s">
        <v>194</v>
      </c>
      <c r="J21" s="757"/>
      <c r="K21" s="757"/>
      <c r="L21" s="757"/>
      <c r="M21" s="757"/>
      <c r="N21" s="757"/>
      <c r="O21" s="757"/>
      <c r="P21" s="757"/>
      <c r="Q21" s="757"/>
      <c r="R21" s="757" t="s">
        <v>193</v>
      </c>
      <c r="S21" s="757"/>
      <c r="T21" s="757"/>
      <c r="U21" s="757"/>
      <c r="V21" s="758"/>
      <c r="W21" s="454"/>
      <c r="X21" s="454"/>
      <c r="Y21" s="454"/>
      <c r="BL21" s="449"/>
      <c r="BM21" s="451"/>
    </row>
    <row r="22" spans="1:65" s="443" customFormat="1" ht="12.95" customHeight="1">
      <c r="A22" s="454"/>
      <c r="B22" s="150" t="s">
        <v>45</v>
      </c>
      <c r="C22" s="138" t="s">
        <v>90</v>
      </c>
      <c r="D22" s="138" t="s">
        <v>319</v>
      </c>
      <c r="E22" s="138" t="s">
        <v>321</v>
      </c>
      <c r="F22" s="139" t="s">
        <v>320</v>
      </c>
      <c r="G22" s="138" t="s">
        <v>91</v>
      </c>
      <c r="H22" s="139" t="s">
        <v>92</v>
      </c>
      <c r="I22" s="140" t="s">
        <v>82</v>
      </c>
      <c r="J22" s="138" t="s">
        <v>94</v>
      </c>
      <c r="K22" s="138" t="s">
        <v>319</v>
      </c>
      <c r="L22" s="138" t="s">
        <v>321</v>
      </c>
      <c r="M22" s="139" t="s">
        <v>320</v>
      </c>
      <c r="N22" s="141" t="s">
        <v>195</v>
      </c>
      <c r="O22" s="139" t="s">
        <v>196</v>
      </c>
      <c r="P22" s="138" t="s">
        <v>91</v>
      </c>
      <c r="Q22" s="139" t="s">
        <v>92</v>
      </c>
      <c r="R22" s="140" t="s">
        <v>156</v>
      </c>
      <c r="S22" s="138" t="s">
        <v>195</v>
      </c>
      <c r="T22" s="139" t="s">
        <v>196</v>
      </c>
      <c r="U22" s="138" t="s">
        <v>91</v>
      </c>
      <c r="V22" s="142" t="s">
        <v>92</v>
      </c>
      <c r="W22" s="454"/>
      <c r="X22" s="454"/>
      <c r="Y22" s="454"/>
      <c r="BL22" s="449"/>
      <c r="BM22" s="451"/>
    </row>
    <row r="23" spans="1:65" s="443" customFormat="1" ht="12.95" customHeight="1" thickBot="1">
      <c r="A23" s="454"/>
      <c r="B23" s="143">
        <f>GETPIVOTDATA("Count of Weld Number",'10% PVT'!$A$3,"Joint Type","BW","Stamp Number",O2)</f>
        <v>0</v>
      </c>
      <c r="C23" s="144">
        <f>GETPIVOTDATA("Count of RT DATE",'10% PVT'!$A$3,"Joint Type","BW","Stamp Number",O2)</f>
        <v>0</v>
      </c>
      <c r="D23" s="144">
        <f>GETPIVOTDATA("Count of RT Rejected",'10% PVT'!$A$3,"Joint Type","BW","Stamp Number",O2)</f>
        <v>0</v>
      </c>
      <c r="E23" s="145" t="e">
        <f>D23/C23</f>
        <v>#DIV/0!</v>
      </c>
      <c r="F23" s="145" t="e">
        <f>C23/B23</f>
        <v>#DIV/0!</v>
      </c>
      <c r="G23" s="144">
        <f>GETPIVOTDATA("Count of Brinnel Complete",'10% PVT'!$A$3,"Joint Type","BW","Stamp Number",O2)</f>
        <v>0</v>
      </c>
      <c r="H23" s="145" t="e">
        <f>G23/B23</f>
        <v>#DIV/0!</v>
      </c>
      <c r="I23" s="144">
        <f>GETPIVOTDATA("Count of Weld Number",'10% PVT'!$A$3,"Joint Type","SW","Stamp Number",O2)</f>
        <v>62</v>
      </c>
      <c r="J23" s="144">
        <f>GETPIVOTDATA("Count of RT DATE",'10% PVT'!$A$3,"Joint Type","SW","Stamp Number",O2)</f>
        <v>0</v>
      </c>
      <c r="K23" s="144">
        <f>GETPIVOTDATA("Count of RT Rejected",'10% PVT'!$A$3,"Joint Type","SW","Stamp Number",O2)</f>
        <v>0</v>
      </c>
      <c r="L23" s="145" t="e">
        <f>K23/J23</f>
        <v>#DIV/0!</v>
      </c>
      <c r="M23" s="145">
        <f>J23/I23</f>
        <v>0</v>
      </c>
      <c r="N23" s="144">
        <f>GETPIVOTDATA("Count of PT / MT Final",'10% PVT'!$A$3,"Joint Type","SW","Stamp Number",O2)</f>
        <v>9</v>
      </c>
      <c r="O23" s="145">
        <f>N23/I23</f>
        <v>0.14516129032258066</v>
      </c>
      <c r="P23" s="144">
        <f>GETPIVOTDATA("Count of Brinnel Complete",'10% PVT'!$A$3,"Joint Type","SW","Stamp Number",O2)</f>
        <v>0</v>
      </c>
      <c r="Q23" s="145">
        <f>P23/I23</f>
        <v>0</v>
      </c>
      <c r="R23" s="144">
        <f>GETPIVOTDATA("Count of Weld Number",'10% PVT'!$A$3,"Joint Type","O-Let","Stamp Number",O2)</f>
        <v>5</v>
      </c>
      <c r="S23" s="144">
        <f>GETPIVOTDATA("Count of PT / MT Final",'10% PVT'!$A$3,"Joint Type","O-Let","Stamp Number",O2)</f>
        <v>0</v>
      </c>
      <c r="T23" s="145">
        <f>S23/R23</f>
        <v>0</v>
      </c>
      <c r="U23" s="144">
        <f>GETPIVOTDATA("Count of Brinnel Complete",'10% PVT'!$A$3,"Joint Type","O-Let","Stamp Number",O2)</f>
        <v>0</v>
      </c>
      <c r="V23" s="146">
        <f>U23/R23</f>
        <v>0</v>
      </c>
      <c r="W23" s="454"/>
      <c r="X23" s="454"/>
      <c r="Y23" s="454"/>
      <c r="BL23" s="449"/>
      <c r="BM23" s="451"/>
    </row>
    <row r="24" spans="1:65" s="443" customFormat="1" ht="8.1" customHeight="1" thickBot="1">
      <c r="A24" s="454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BJ24" s="449"/>
      <c r="BK24" s="451"/>
    </row>
    <row r="25" spans="1:65" s="443" customFormat="1" ht="15" customHeight="1" thickBot="1">
      <c r="A25" s="454"/>
      <c r="B25" s="762">
        <v>0.2</v>
      </c>
      <c r="C25" s="763"/>
      <c r="D25" s="763"/>
      <c r="E25" s="763"/>
      <c r="F25" s="763"/>
      <c r="G25" s="763"/>
      <c r="H25" s="763"/>
      <c r="I25" s="763"/>
      <c r="J25" s="763"/>
      <c r="K25" s="763"/>
      <c r="L25" s="763"/>
      <c r="M25" s="763"/>
      <c r="N25" s="763"/>
      <c r="O25" s="763"/>
      <c r="P25" s="763"/>
      <c r="Q25" s="763"/>
      <c r="R25" s="763"/>
      <c r="S25" s="763"/>
      <c r="T25" s="763"/>
      <c r="U25" s="763"/>
      <c r="V25" s="764"/>
      <c r="W25" s="454"/>
      <c r="BJ25" s="449"/>
      <c r="BK25" s="451"/>
    </row>
    <row r="26" spans="1:65" s="443" customFormat="1" ht="12.95" customHeight="1">
      <c r="A26" s="454"/>
      <c r="B26" s="756" t="s">
        <v>214</v>
      </c>
      <c r="C26" s="757"/>
      <c r="D26" s="757"/>
      <c r="E26" s="757"/>
      <c r="F26" s="757"/>
      <c r="G26" s="757"/>
      <c r="H26" s="757"/>
      <c r="I26" s="757" t="s">
        <v>194</v>
      </c>
      <c r="J26" s="757"/>
      <c r="K26" s="757"/>
      <c r="L26" s="757"/>
      <c r="M26" s="757"/>
      <c r="N26" s="757"/>
      <c r="O26" s="757"/>
      <c r="P26" s="757" t="s">
        <v>193</v>
      </c>
      <c r="Q26" s="757"/>
      <c r="R26" s="757"/>
      <c r="S26" s="757"/>
      <c r="T26" s="757"/>
      <c r="U26" s="757"/>
      <c r="V26" s="758"/>
      <c r="W26" s="454"/>
      <c r="BJ26" s="449"/>
      <c r="BK26" s="451"/>
    </row>
    <row r="27" spans="1:65" s="443" customFormat="1" ht="12.95" customHeight="1">
      <c r="A27" s="454"/>
      <c r="B27" s="150" t="s">
        <v>45</v>
      </c>
      <c r="C27" s="138" t="s">
        <v>90</v>
      </c>
      <c r="D27" s="138" t="s">
        <v>319</v>
      </c>
      <c r="E27" s="138" t="s">
        <v>321</v>
      </c>
      <c r="F27" s="139" t="s">
        <v>320</v>
      </c>
      <c r="G27" s="138" t="s">
        <v>91</v>
      </c>
      <c r="H27" s="139" t="s">
        <v>92</v>
      </c>
      <c r="I27" s="140" t="s">
        <v>82</v>
      </c>
      <c r="J27" s="138" t="s">
        <v>94</v>
      </c>
      <c r="K27" s="138" t="s">
        <v>319</v>
      </c>
      <c r="L27" s="138" t="s">
        <v>321</v>
      </c>
      <c r="M27" s="139" t="s">
        <v>320</v>
      </c>
      <c r="N27" s="141" t="s">
        <v>195</v>
      </c>
      <c r="O27" s="139" t="s">
        <v>196</v>
      </c>
      <c r="P27" s="138" t="s">
        <v>91</v>
      </c>
      <c r="Q27" s="139" t="s">
        <v>92</v>
      </c>
      <c r="R27" s="140" t="s">
        <v>156</v>
      </c>
      <c r="S27" s="138" t="s">
        <v>195</v>
      </c>
      <c r="T27" s="139" t="s">
        <v>196</v>
      </c>
      <c r="U27" s="138" t="s">
        <v>91</v>
      </c>
      <c r="V27" s="142" t="s">
        <v>92</v>
      </c>
      <c r="W27" s="454"/>
      <c r="X27" s="454"/>
      <c r="Y27" s="454"/>
      <c r="BL27" s="449"/>
      <c r="BM27" s="451"/>
    </row>
    <row r="28" spans="1:65" s="443" customFormat="1" ht="12.95" customHeight="1" thickBot="1">
      <c r="A28" s="454"/>
      <c r="B28" s="143" t="e">
        <f>GETPIVOTDATA("Count of Weld Number",'20% PVT'!$A$3,"Joint Type","BW","Stamp Number",O2)</f>
        <v>#REF!</v>
      </c>
      <c r="C28" s="144" t="e">
        <f>GETPIVOTDATA("Count of RT DATE",'20% PVT'!$A$3,"Joint Type","BW","Stamp Number",O2)</f>
        <v>#REF!</v>
      </c>
      <c r="D28" s="144" t="e">
        <f>GETPIVOTDATA("Count of RT Rejected",'20% PVT'!$A$3,"Joint Type","BW","Stamp Number",O2)</f>
        <v>#REF!</v>
      </c>
      <c r="E28" s="145" t="e">
        <f>D28/C28</f>
        <v>#REF!</v>
      </c>
      <c r="F28" s="145" t="e">
        <f>C28/B28</f>
        <v>#REF!</v>
      </c>
      <c r="G28" s="144" t="e">
        <f>GETPIVOTDATA("Count of Brinnel Complete",'20% PVT'!$A$3,"Joint Type","BW","Stamp Number",O2)</f>
        <v>#REF!</v>
      </c>
      <c r="H28" s="145" t="e">
        <f>G28/B28</f>
        <v>#REF!</v>
      </c>
      <c r="I28" s="144" t="e">
        <f>GETPIVOTDATA("Count of Weld Number",'20% PVT'!$A$3,"Joint Type","SW","Stamp Number",O2)</f>
        <v>#REF!</v>
      </c>
      <c r="J28" s="144" t="e">
        <f>GETPIVOTDATA("Count of RT DATE",'20% PVT'!$A$3,"Joint Type","SW","Stamp Number",O2)</f>
        <v>#REF!</v>
      </c>
      <c r="K28" s="144" t="e">
        <f>GETPIVOTDATA("Count of RT Rejected",'20% PVT'!$A$3,"Joint Type","SW","Stamp Number",O2)</f>
        <v>#REF!</v>
      </c>
      <c r="L28" s="145" t="e">
        <f>K28/J28</f>
        <v>#REF!</v>
      </c>
      <c r="M28" s="145" t="e">
        <f>J28/I28</f>
        <v>#REF!</v>
      </c>
      <c r="N28" s="144" t="e">
        <f>GETPIVOTDATA("Count of PT / MT Final",'20% PVT'!$A$3,"Joint Type","SW","Stamp Number",O2)</f>
        <v>#REF!</v>
      </c>
      <c r="O28" s="145" t="e">
        <f>N28/I28</f>
        <v>#REF!</v>
      </c>
      <c r="P28" s="144" t="e">
        <f>GETPIVOTDATA("Count of Brinnel Complete",'20% PVT'!$A$3,"Joint Type","SW","Stamp Number",O2)</f>
        <v>#REF!</v>
      </c>
      <c r="Q28" s="145" t="e">
        <f>P28/I28</f>
        <v>#REF!</v>
      </c>
      <c r="R28" s="144" t="e">
        <f>GETPIVOTDATA("Count of Weld Number",'20% PVT'!$A$3,"Joint Type","O-Let","Stamp Number",O2)</f>
        <v>#REF!</v>
      </c>
      <c r="S28" s="144" t="e">
        <f>GETPIVOTDATA("Count of PT / MT Final",'20% PVT'!$A$3,"Joint Type","O-Let","Stamp Number",O2)</f>
        <v>#REF!</v>
      </c>
      <c r="T28" s="145" t="e">
        <f>S28/R28</f>
        <v>#REF!</v>
      </c>
      <c r="U28" s="144" t="e">
        <f>GETPIVOTDATA("Count of Brinnel Complete",'20% PVT'!$A$3,"Joint Type","O-Let","Stamp Number",O2)</f>
        <v>#REF!</v>
      </c>
      <c r="V28" s="146" t="e">
        <f>U28/R28</f>
        <v>#REF!</v>
      </c>
      <c r="W28" s="454"/>
      <c r="X28" s="454"/>
      <c r="Y28" s="454"/>
      <c r="BL28" s="449"/>
      <c r="BM28" s="451"/>
    </row>
    <row r="29" spans="1:65" s="443" customFormat="1" ht="8.1" customHeight="1" thickBot="1">
      <c r="A29" s="454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BJ29" s="449"/>
      <c r="BK29" s="451"/>
    </row>
    <row r="30" spans="1:65" s="443" customFormat="1" ht="15" hidden="1" customHeight="1" thickBot="1">
      <c r="A30" s="454"/>
      <c r="B30" s="765">
        <v>0.25</v>
      </c>
      <c r="C30" s="766"/>
      <c r="D30" s="766"/>
      <c r="E30" s="766"/>
      <c r="F30" s="766"/>
      <c r="G30" s="766"/>
      <c r="H30" s="766"/>
      <c r="I30" s="766"/>
      <c r="J30" s="766"/>
      <c r="K30" s="766"/>
      <c r="L30" s="766"/>
      <c r="M30" s="766"/>
      <c r="N30" s="766"/>
      <c r="O30" s="766"/>
      <c r="P30" s="766"/>
      <c r="Q30" s="766"/>
      <c r="R30" s="766"/>
      <c r="S30" s="766"/>
      <c r="T30" s="766"/>
      <c r="U30" s="766"/>
      <c r="V30" s="767"/>
      <c r="W30" s="454"/>
      <c r="BJ30" s="449"/>
      <c r="BK30" s="451"/>
    </row>
    <row r="31" spans="1:65" s="443" customFormat="1" ht="12.95" hidden="1" customHeight="1">
      <c r="A31" s="454"/>
      <c r="B31" s="756" t="s">
        <v>269</v>
      </c>
      <c r="C31" s="757"/>
      <c r="D31" s="757"/>
      <c r="E31" s="757"/>
      <c r="F31" s="757"/>
      <c r="G31" s="757"/>
      <c r="H31" s="757"/>
      <c r="I31" s="757" t="s">
        <v>194</v>
      </c>
      <c r="J31" s="757"/>
      <c r="K31" s="757"/>
      <c r="L31" s="757"/>
      <c r="M31" s="757"/>
      <c r="N31" s="757"/>
      <c r="O31" s="757"/>
      <c r="P31" s="757" t="s">
        <v>193</v>
      </c>
      <c r="Q31" s="757"/>
      <c r="R31" s="757"/>
      <c r="S31" s="757"/>
      <c r="T31" s="757"/>
      <c r="U31" s="757"/>
      <c r="V31" s="758"/>
      <c r="W31" s="454"/>
      <c r="BJ31" s="449"/>
      <c r="BK31" s="451"/>
    </row>
    <row r="32" spans="1:65" s="443" customFormat="1" ht="12.95" hidden="1" customHeight="1">
      <c r="A32" s="454"/>
      <c r="B32" s="150" t="s">
        <v>45</v>
      </c>
      <c r="C32" s="138" t="s">
        <v>90</v>
      </c>
      <c r="D32" s="138" t="s">
        <v>319</v>
      </c>
      <c r="E32" s="138" t="s">
        <v>321</v>
      </c>
      <c r="F32" s="139" t="s">
        <v>320</v>
      </c>
      <c r="G32" s="138" t="s">
        <v>91</v>
      </c>
      <c r="H32" s="139" t="s">
        <v>92</v>
      </c>
      <c r="I32" s="140" t="s">
        <v>82</v>
      </c>
      <c r="J32" s="138" t="s">
        <v>94</v>
      </c>
      <c r="K32" s="138" t="s">
        <v>319</v>
      </c>
      <c r="L32" s="138" t="s">
        <v>321</v>
      </c>
      <c r="M32" s="139" t="s">
        <v>320</v>
      </c>
      <c r="N32" s="141" t="s">
        <v>195</v>
      </c>
      <c r="O32" s="139" t="s">
        <v>196</v>
      </c>
      <c r="P32" s="138" t="s">
        <v>91</v>
      </c>
      <c r="Q32" s="139" t="s">
        <v>92</v>
      </c>
      <c r="R32" s="140" t="s">
        <v>156</v>
      </c>
      <c r="S32" s="138" t="s">
        <v>195</v>
      </c>
      <c r="T32" s="139" t="s">
        <v>196</v>
      </c>
      <c r="U32" s="138" t="s">
        <v>91</v>
      </c>
      <c r="V32" s="142" t="s">
        <v>92</v>
      </c>
      <c r="W32" s="454"/>
      <c r="X32" s="454"/>
      <c r="Y32" s="454"/>
      <c r="BL32" s="449"/>
      <c r="BM32" s="451"/>
    </row>
    <row r="33" spans="1:65" s="443" customFormat="1" ht="12.95" hidden="1" customHeight="1" thickBot="1">
      <c r="A33" s="454"/>
      <c r="B33" s="143" t="e">
        <f>GETPIVOTDATA("Count of Weld Number",'25% PVT'!$A$3,"Joint Type","BW","Stamp Number",O2)</f>
        <v>#REF!</v>
      </c>
      <c r="C33" s="144" t="e">
        <f>GETPIVOTDATA("Count of RT DATE",'25% PVT'!$A$3,"Joint Type","BW","Stamp Number",O2)</f>
        <v>#REF!</v>
      </c>
      <c r="D33" s="144" t="e">
        <f>GETPIVOTDATA("Count of RT Rejected",'25% PVT'!$A$3,"Joint Type","BW","Stamp Number",O2)</f>
        <v>#REF!</v>
      </c>
      <c r="E33" s="145" t="e">
        <f>D33/C33</f>
        <v>#REF!</v>
      </c>
      <c r="F33" s="145" t="e">
        <f>C33/B33</f>
        <v>#REF!</v>
      </c>
      <c r="G33" s="144" t="e">
        <f>GETPIVOTDATA("Count of Brinnel Complete",'25% PVT'!$A$3,"Joint Type","BW","Stamp Number",O2)</f>
        <v>#REF!</v>
      </c>
      <c r="H33" s="145" t="e">
        <f>G33/B33</f>
        <v>#REF!</v>
      </c>
      <c r="I33" s="144" t="e">
        <f>GETPIVOTDATA("Count of Weld Number",'25% PVT'!$A$3,"Joint Type","SW","Stamp Number",O2)</f>
        <v>#REF!</v>
      </c>
      <c r="J33" s="144" t="e">
        <f>GETPIVOTDATA("Count of RT DATE",'25% PVT'!$A$3,"Joint Type","SW","Stamp Number",O2)</f>
        <v>#REF!</v>
      </c>
      <c r="K33" s="144" t="e">
        <f>GETPIVOTDATA("Count of RT Rejected",'25% PVT'!$A$3,"Joint Type","SW","Stamp Number",O2)</f>
        <v>#REF!</v>
      </c>
      <c r="L33" s="145" t="e">
        <f>K33/J33</f>
        <v>#REF!</v>
      </c>
      <c r="M33" s="145" t="e">
        <f>J33/I33</f>
        <v>#REF!</v>
      </c>
      <c r="N33" s="144" t="e">
        <f>GETPIVOTDATA("Count of PT / MT Final",'25% PVT'!$A$3,"Joint Type","SW","Stamp Number",O2)</f>
        <v>#REF!</v>
      </c>
      <c r="O33" s="145" t="e">
        <f>N33/I33</f>
        <v>#REF!</v>
      </c>
      <c r="P33" s="144" t="e">
        <f>GETPIVOTDATA("Count of Brinnel Complete",'25% PVT'!$A$3,"Joint Type","SW","Stamp Number",O2)</f>
        <v>#REF!</v>
      </c>
      <c r="Q33" s="145" t="e">
        <f>P33/I33</f>
        <v>#REF!</v>
      </c>
      <c r="R33" s="144" t="e">
        <f>GETPIVOTDATA("Count of Weld Number",'25% PVT'!$A$3,"Joint Type","O-Let","Stamp Number",O2)</f>
        <v>#REF!</v>
      </c>
      <c r="S33" s="144" t="e">
        <f>GETPIVOTDATA("Count of PT / MT Final",'25% PVT'!$A$3,"Joint Type","O-Let","Stamp Number",O2)</f>
        <v>#REF!</v>
      </c>
      <c r="T33" s="145" t="e">
        <f>S33/R33</f>
        <v>#REF!</v>
      </c>
      <c r="U33" s="144" t="e">
        <f>GETPIVOTDATA("Count of Brinnel Complete",'25% PVT'!$A$3,"Joint Type","O-Let","Stamp Number",O2)</f>
        <v>#REF!</v>
      </c>
      <c r="V33" s="146" t="e">
        <f>U33/R33</f>
        <v>#REF!</v>
      </c>
      <c r="W33" s="454"/>
      <c r="X33" s="454"/>
      <c r="Y33" s="454"/>
      <c r="BL33" s="449"/>
      <c r="BM33" s="451"/>
    </row>
    <row r="34" spans="1:65" s="443" customFormat="1" ht="8.1" hidden="1" customHeight="1" thickBot="1">
      <c r="A34" s="454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454"/>
      <c r="BJ34" s="449"/>
      <c r="BK34" s="451"/>
    </row>
    <row r="35" spans="1:65" s="443" customFormat="1" ht="15" hidden="1" customHeight="1" thickBot="1">
      <c r="A35" s="454"/>
      <c r="B35" s="750">
        <v>0.5</v>
      </c>
      <c r="C35" s="751"/>
      <c r="D35" s="751"/>
      <c r="E35" s="751"/>
      <c r="F35" s="751"/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  <c r="U35" s="751"/>
      <c r="V35" s="752"/>
      <c r="W35" s="454"/>
      <c r="BJ35" s="449"/>
      <c r="BK35" s="451"/>
    </row>
    <row r="36" spans="1:65" s="443" customFormat="1" ht="12.95" hidden="1" customHeight="1">
      <c r="A36" s="454"/>
      <c r="B36" s="753" t="s">
        <v>213</v>
      </c>
      <c r="C36" s="754"/>
      <c r="D36" s="754"/>
      <c r="E36" s="754"/>
      <c r="F36" s="754"/>
      <c r="G36" s="754"/>
      <c r="H36" s="754"/>
      <c r="I36" s="754" t="s">
        <v>194</v>
      </c>
      <c r="J36" s="754"/>
      <c r="K36" s="754"/>
      <c r="L36" s="754"/>
      <c r="M36" s="754"/>
      <c r="N36" s="754"/>
      <c r="O36" s="754"/>
      <c r="P36" s="754" t="s">
        <v>193</v>
      </c>
      <c r="Q36" s="754"/>
      <c r="R36" s="754"/>
      <c r="S36" s="754"/>
      <c r="T36" s="754"/>
      <c r="U36" s="754"/>
      <c r="V36" s="755"/>
      <c r="W36" s="454"/>
      <c r="BJ36" s="449"/>
      <c r="BK36" s="451"/>
    </row>
    <row r="37" spans="1:65" s="443" customFormat="1" ht="12.95" hidden="1" customHeight="1">
      <c r="A37" s="454"/>
      <c r="B37" s="150" t="s">
        <v>45</v>
      </c>
      <c r="C37" s="138" t="s">
        <v>90</v>
      </c>
      <c r="D37" s="138" t="s">
        <v>319</v>
      </c>
      <c r="E37" s="138" t="s">
        <v>321</v>
      </c>
      <c r="F37" s="139" t="s">
        <v>320</v>
      </c>
      <c r="G37" s="138" t="s">
        <v>91</v>
      </c>
      <c r="H37" s="139" t="s">
        <v>92</v>
      </c>
      <c r="I37" s="140" t="s">
        <v>82</v>
      </c>
      <c r="J37" s="138" t="s">
        <v>94</v>
      </c>
      <c r="K37" s="138" t="s">
        <v>319</v>
      </c>
      <c r="L37" s="138" t="s">
        <v>321</v>
      </c>
      <c r="M37" s="139" t="s">
        <v>320</v>
      </c>
      <c r="N37" s="141" t="s">
        <v>195</v>
      </c>
      <c r="O37" s="139" t="s">
        <v>196</v>
      </c>
      <c r="P37" s="138" t="s">
        <v>91</v>
      </c>
      <c r="Q37" s="139" t="s">
        <v>92</v>
      </c>
      <c r="R37" s="140" t="s">
        <v>156</v>
      </c>
      <c r="S37" s="138" t="s">
        <v>195</v>
      </c>
      <c r="T37" s="139" t="s">
        <v>196</v>
      </c>
      <c r="U37" s="138" t="s">
        <v>91</v>
      </c>
      <c r="V37" s="142" t="s">
        <v>92</v>
      </c>
      <c r="W37" s="454"/>
      <c r="X37" s="454"/>
      <c r="Y37" s="454"/>
      <c r="BL37" s="449"/>
      <c r="BM37" s="451"/>
    </row>
    <row r="38" spans="1:65" s="443" customFormat="1" ht="12.95" hidden="1" customHeight="1" thickBot="1">
      <c r="A38" s="454"/>
      <c r="B38" s="143" t="e">
        <f>GETPIVOTDATA("Count of Weld Number",'50% PVT'!$A$3,"Joint Type","BW","Stamp Number",O2)</f>
        <v>#REF!</v>
      </c>
      <c r="C38" s="144" t="e">
        <f>GETPIVOTDATA("Count of RT DATE",'50% PVT'!$A$3,"Joint Type","BW","Stamp Number",O2)</f>
        <v>#REF!</v>
      </c>
      <c r="D38" s="144" t="e">
        <f>GETPIVOTDATA("Count of RT Rejected",'50% PVT'!$A$3,"Joint Type","BW","Stamp Number",O2)</f>
        <v>#REF!</v>
      </c>
      <c r="E38" s="145" t="e">
        <f>D38/C38</f>
        <v>#REF!</v>
      </c>
      <c r="F38" s="145" t="e">
        <f>C38/B38</f>
        <v>#REF!</v>
      </c>
      <c r="G38" s="144" t="e">
        <f>GETPIVOTDATA("Count of Brinnel Complete",'50% PVT'!$A$3,"Joint Type","BW","Stamp Number",O2)</f>
        <v>#REF!</v>
      </c>
      <c r="H38" s="145" t="e">
        <f>G38/B38</f>
        <v>#REF!</v>
      </c>
      <c r="I38" s="144" t="e">
        <f>GETPIVOTDATA("Count of Weld Number",'50% PVT'!$A$3,"Joint Type","SW","Stamp Number",O2)</f>
        <v>#REF!</v>
      </c>
      <c r="J38" s="144" t="e">
        <f>GETPIVOTDATA("Count of RT DATE",'50% PVT'!$A$3,"Joint Type","SW","Stamp Number",O2)</f>
        <v>#REF!</v>
      </c>
      <c r="K38" s="144" t="e">
        <f>GETPIVOTDATA("Count of RT Rejected",'50% PVT'!$A$3,"Joint Type","SW","Stamp Number",O2)</f>
        <v>#REF!</v>
      </c>
      <c r="L38" s="145" t="e">
        <f>K38/J38</f>
        <v>#REF!</v>
      </c>
      <c r="M38" s="145" t="e">
        <f>J38/I38</f>
        <v>#REF!</v>
      </c>
      <c r="N38" s="144" t="e">
        <f>GETPIVOTDATA("Count of PT / MT Final",'50% PVT'!$A$3,"Joint Type","SW","Stamp Number",O2)</f>
        <v>#REF!</v>
      </c>
      <c r="O38" s="145" t="e">
        <f>N38/I38</f>
        <v>#REF!</v>
      </c>
      <c r="P38" s="144" t="e">
        <f>GETPIVOTDATA("Count of Brinnel Complete",'50% PVT'!$A$3,"Joint Type","SW","Stamp Number",O2)</f>
        <v>#REF!</v>
      </c>
      <c r="Q38" s="145" t="e">
        <f>P38/I38</f>
        <v>#REF!</v>
      </c>
      <c r="R38" s="144" t="e">
        <f>GETPIVOTDATA("Count of Weld Number",'50% PVT'!$A$3,"Joint Type","O-Let","Stamp Number",O2)</f>
        <v>#REF!</v>
      </c>
      <c r="S38" s="144" t="e">
        <f>GETPIVOTDATA("Count of PT / MT Final",'50% PVT'!$A$3,"Joint Type","O-Let","Stamp Number",O2)</f>
        <v>#REF!</v>
      </c>
      <c r="T38" s="145" t="e">
        <f>S38/R38</f>
        <v>#REF!</v>
      </c>
      <c r="U38" s="144" t="e">
        <f>GETPIVOTDATA("Count of Brinnel Complete",'50% PVT'!$A$3,"Joint Type","O-Let","Stamp Number",O2)</f>
        <v>#REF!</v>
      </c>
      <c r="V38" s="146" t="e">
        <f>U38/R38</f>
        <v>#REF!</v>
      </c>
      <c r="W38" s="454"/>
      <c r="X38" s="454"/>
      <c r="Y38" s="454"/>
      <c r="BL38" s="449"/>
      <c r="BM38" s="451"/>
    </row>
    <row r="39" spans="1:65" s="443" customFormat="1" ht="8.1" hidden="1" customHeight="1" thickBot="1">
      <c r="A39" s="454"/>
      <c r="B39" s="136"/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454"/>
      <c r="BJ39" s="449"/>
      <c r="BK39" s="451"/>
    </row>
    <row r="40" spans="1:65" s="443" customFormat="1" ht="15" customHeight="1" thickBot="1">
      <c r="A40" s="454"/>
      <c r="B40" s="759">
        <v>1</v>
      </c>
      <c r="C40" s="760"/>
      <c r="D40" s="760"/>
      <c r="E40" s="760"/>
      <c r="F40" s="760"/>
      <c r="G40" s="760"/>
      <c r="H40" s="760"/>
      <c r="I40" s="760"/>
      <c r="J40" s="760"/>
      <c r="K40" s="760"/>
      <c r="L40" s="760"/>
      <c r="M40" s="760"/>
      <c r="N40" s="760"/>
      <c r="O40" s="760"/>
      <c r="P40" s="760"/>
      <c r="Q40" s="760"/>
      <c r="R40" s="760"/>
      <c r="S40" s="760"/>
      <c r="T40" s="760"/>
      <c r="U40" s="760"/>
      <c r="V40" s="761"/>
      <c r="W40" s="454"/>
      <c r="BJ40" s="449"/>
      <c r="BK40" s="451"/>
    </row>
    <row r="41" spans="1:65" s="443" customFormat="1" ht="12.95" customHeight="1">
      <c r="A41" s="454"/>
      <c r="B41" s="756" t="s">
        <v>166</v>
      </c>
      <c r="C41" s="757"/>
      <c r="D41" s="757"/>
      <c r="E41" s="757"/>
      <c r="F41" s="757"/>
      <c r="G41" s="757"/>
      <c r="H41" s="757"/>
      <c r="I41" s="757" t="s">
        <v>194</v>
      </c>
      <c r="J41" s="757"/>
      <c r="K41" s="757"/>
      <c r="L41" s="757"/>
      <c r="M41" s="757"/>
      <c r="N41" s="757"/>
      <c r="O41" s="757"/>
      <c r="P41" s="757" t="s">
        <v>193</v>
      </c>
      <c r="Q41" s="757"/>
      <c r="R41" s="757"/>
      <c r="S41" s="757"/>
      <c r="T41" s="757"/>
      <c r="U41" s="757"/>
      <c r="V41" s="758"/>
      <c r="W41" s="454"/>
      <c r="BJ41" s="449"/>
      <c r="BK41" s="451"/>
    </row>
    <row r="42" spans="1:65" s="443" customFormat="1" ht="12.95" customHeight="1">
      <c r="A42" s="454"/>
      <c r="B42" s="150" t="s">
        <v>45</v>
      </c>
      <c r="C42" s="138" t="s">
        <v>90</v>
      </c>
      <c r="D42" s="138" t="s">
        <v>319</v>
      </c>
      <c r="E42" s="138" t="s">
        <v>321</v>
      </c>
      <c r="F42" s="139" t="s">
        <v>320</v>
      </c>
      <c r="G42" s="138" t="s">
        <v>91</v>
      </c>
      <c r="H42" s="139" t="s">
        <v>92</v>
      </c>
      <c r="I42" s="140" t="s">
        <v>82</v>
      </c>
      <c r="J42" s="138" t="s">
        <v>94</v>
      </c>
      <c r="K42" s="138" t="s">
        <v>319</v>
      </c>
      <c r="L42" s="138" t="s">
        <v>321</v>
      </c>
      <c r="M42" s="139" t="s">
        <v>320</v>
      </c>
      <c r="N42" s="141" t="s">
        <v>195</v>
      </c>
      <c r="O42" s="139" t="s">
        <v>196</v>
      </c>
      <c r="P42" s="138" t="s">
        <v>91</v>
      </c>
      <c r="Q42" s="139" t="s">
        <v>92</v>
      </c>
      <c r="R42" s="140" t="s">
        <v>156</v>
      </c>
      <c r="S42" s="138" t="s">
        <v>195</v>
      </c>
      <c r="T42" s="139" t="s">
        <v>196</v>
      </c>
      <c r="U42" s="138" t="s">
        <v>91</v>
      </c>
      <c r="V42" s="142" t="s">
        <v>92</v>
      </c>
      <c r="W42" s="454"/>
      <c r="X42" s="454"/>
      <c r="Y42" s="454"/>
      <c r="BL42" s="449"/>
      <c r="BM42" s="451"/>
    </row>
    <row r="43" spans="1:65" s="443" customFormat="1" ht="12.95" customHeight="1" thickBot="1">
      <c r="A43" s="454"/>
      <c r="B43" s="143" t="e">
        <f>GETPIVOTDATA("Count of Weld Number",'100% PVT'!$A$3,"Joint Type","BW","Stamp Number",O2)</f>
        <v>#REF!</v>
      </c>
      <c r="C43" s="144" t="e">
        <f>GETPIVOTDATA("Count of RT DATE",'100% PVT'!$A$3,"Joint Type","BW","Stamp Number",O2)</f>
        <v>#REF!</v>
      </c>
      <c r="D43" s="144" t="e">
        <f>GETPIVOTDATA("Count of RT Rejected",'100% PVT'!$A$3,"Joint Type","BW","Stamp Number",O2)</f>
        <v>#REF!</v>
      </c>
      <c r="E43" s="145" t="e">
        <f>D43/C43</f>
        <v>#REF!</v>
      </c>
      <c r="F43" s="145" t="e">
        <f>C43/B43</f>
        <v>#REF!</v>
      </c>
      <c r="G43" s="144" t="e">
        <f>GETPIVOTDATA("Count of Brinnel Complete",'100% PVT'!$A$3,"Joint Type","BW","Stamp Number",O2)</f>
        <v>#REF!</v>
      </c>
      <c r="H43" s="145" t="e">
        <f>G43/B43</f>
        <v>#REF!</v>
      </c>
      <c r="I43" s="144" t="e">
        <f>GETPIVOTDATA("Count of Weld Number",'100% PVT'!$A$3,"Joint Type","SW","Stamp Number",O2)</f>
        <v>#REF!</v>
      </c>
      <c r="J43" s="144" t="e">
        <f>GETPIVOTDATA("Count of RT DATE",'100% PVT'!$A$3,"Joint Type","SW","Stamp Number",O2)</f>
        <v>#REF!</v>
      </c>
      <c r="K43" s="144" t="e">
        <f>GETPIVOTDATA("Count of RT Rejected",'100% PVT'!$A$3,"Joint Type","SW","Stamp Number","JD1")</f>
        <v>#REF!</v>
      </c>
      <c r="L43" s="145" t="e">
        <f>K43/J43</f>
        <v>#REF!</v>
      </c>
      <c r="M43" s="145" t="e">
        <f>J43/I43</f>
        <v>#REF!</v>
      </c>
      <c r="N43" s="144" t="e">
        <f>GETPIVOTDATA("Count of PT / MT Final",'100% PVT'!$A$3,"Joint Type","SW","Stamp Number",O2)</f>
        <v>#REF!</v>
      </c>
      <c r="O43" s="145" t="e">
        <f>N43/I43</f>
        <v>#REF!</v>
      </c>
      <c r="P43" s="144" t="e">
        <f>GETPIVOTDATA("Count of Brinnel Complete",'100% PVT'!$A$3,"Joint Type","SW","Stamp Number",O2)</f>
        <v>#REF!</v>
      </c>
      <c r="Q43" s="145" t="e">
        <f>P43/I43</f>
        <v>#REF!</v>
      </c>
      <c r="R43" s="144" t="e">
        <f>GETPIVOTDATA("Count of Weld Number",'100% PVT'!$A$3,"Joint Type","O-Let","Stamp Number",O2)</f>
        <v>#REF!</v>
      </c>
      <c r="S43" s="144" t="e">
        <f>GETPIVOTDATA("Count of PT / MT Final",'100% PVT'!$A$3,"Joint Type","O-Let","Stamp Number",O2)</f>
        <v>#REF!</v>
      </c>
      <c r="T43" s="145" t="e">
        <f>S43/R43</f>
        <v>#REF!</v>
      </c>
      <c r="U43" s="144" t="e">
        <f>GETPIVOTDATA("Count of Brinnel Complete",'100% PVT'!$A$3,"Joint Type","O-Let","Stamp Number",O2)</f>
        <v>#REF!</v>
      </c>
      <c r="V43" s="146" t="e">
        <f>U43/R43</f>
        <v>#REF!</v>
      </c>
      <c r="W43" s="454"/>
      <c r="X43" s="454"/>
      <c r="Y43" s="454"/>
      <c r="BL43" s="449"/>
      <c r="BM43" s="451"/>
    </row>
    <row r="44" spans="1:65" s="443" customFormat="1" ht="8.1" customHeight="1">
      <c r="A44" s="454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BJ44" s="449"/>
      <c r="BK44" s="451"/>
    </row>
    <row r="45" spans="1:65" s="443" customFormat="1" ht="12.95" customHeight="1">
      <c r="BJ45" s="449"/>
      <c r="BK45" s="451"/>
    </row>
    <row r="46" spans="1:65" s="443" customFormat="1" ht="12.95" customHeight="1">
      <c r="BJ46" s="449"/>
      <c r="BK46" s="451"/>
    </row>
    <row r="47" spans="1:65" s="443" customFormat="1" ht="12.95" customHeight="1">
      <c r="BJ47" s="449"/>
      <c r="BK47" s="451"/>
    </row>
    <row r="48" spans="1:65" s="443" customFormat="1" ht="12.95" customHeight="1">
      <c r="BJ48" s="449"/>
      <c r="BK48" s="451"/>
    </row>
    <row r="49" spans="62:63" s="443" customFormat="1" ht="12.95" customHeight="1">
      <c r="BJ49" s="449"/>
      <c r="BK49" s="451"/>
    </row>
    <row r="50" spans="62:63" s="443" customFormat="1">
      <c r="BJ50" s="449"/>
      <c r="BK50" s="451"/>
    </row>
    <row r="51" spans="62:63" s="443" customFormat="1">
      <c r="BJ51" s="449"/>
      <c r="BK51" s="451"/>
    </row>
    <row r="52" spans="62:63" s="443" customFormat="1">
      <c r="BJ52" s="449"/>
      <c r="BK52" s="451"/>
    </row>
    <row r="53" spans="62:63" s="443" customFormat="1">
      <c r="BJ53" s="449"/>
      <c r="BK53" s="451"/>
    </row>
    <row r="54" spans="62:63" s="443" customFormat="1">
      <c r="BJ54" s="449"/>
      <c r="BK54" s="451"/>
    </row>
    <row r="55" spans="62:63" s="443" customFormat="1">
      <c r="BJ55" s="449"/>
      <c r="BK55" s="451"/>
    </row>
    <row r="56" spans="62:63" s="443" customFormat="1">
      <c r="BJ56" s="449"/>
      <c r="BK56" s="449"/>
    </row>
    <row r="57" spans="62:63" s="443" customFormat="1">
      <c r="BJ57" s="449"/>
      <c r="BK57" s="449"/>
    </row>
    <row r="58" spans="62:63" s="443" customFormat="1">
      <c r="BJ58" s="449"/>
      <c r="BK58" s="449"/>
    </row>
    <row r="59" spans="62:63" s="443" customFormat="1">
      <c r="BJ59" s="449"/>
      <c r="BK59" s="449"/>
    </row>
    <row r="60" spans="62:63" s="443" customFormat="1">
      <c r="BJ60" s="449"/>
      <c r="BK60" s="449"/>
    </row>
    <row r="61" spans="62:63" s="443" customFormat="1">
      <c r="BJ61" s="449"/>
      <c r="BK61" s="449"/>
    </row>
    <row r="62" spans="62:63" s="443" customFormat="1">
      <c r="BJ62" s="449"/>
      <c r="BK62" s="449"/>
    </row>
    <row r="63" spans="62:63" s="443" customFormat="1">
      <c r="BJ63" s="449"/>
      <c r="BK63" s="449"/>
    </row>
    <row r="64" spans="62:63" s="443" customFormat="1">
      <c r="BJ64" s="449"/>
      <c r="BK64" s="449"/>
    </row>
    <row r="65" spans="62:63" s="443" customFormat="1">
      <c r="BJ65" s="449"/>
      <c r="BK65" s="449"/>
    </row>
    <row r="66" spans="62:63" s="443" customFormat="1">
      <c r="BJ66" s="449"/>
      <c r="BK66" s="449"/>
    </row>
    <row r="67" spans="62:63" s="443" customFormat="1">
      <c r="BJ67" s="449"/>
      <c r="BK67" s="449"/>
    </row>
    <row r="68" spans="62:63" s="443" customFormat="1">
      <c r="BJ68" s="449"/>
      <c r="BK68" s="449"/>
    </row>
    <row r="69" spans="62:63" s="443" customFormat="1">
      <c r="BJ69" s="449"/>
      <c r="BK69" s="449"/>
    </row>
    <row r="70" spans="62:63" s="443" customFormat="1">
      <c r="BJ70" s="449"/>
      <c r="BK70" s="449"/>
    </row>
    <row r="71" spans="62:63" s="443" customFormat="1">
      <c r="BJ71" s="449"/>
      <c r="BK71" s="449"/>
    </row>
    <row r="72" spans="62:63" s="443" customFormat="1">
      <c r="BJ72" s="449"/>
      <c r="BK72" s="449"/>
    </row>
    <row r="73" spans="62:63" s="443" customFormat="1">
      <c r="BJ73" s="449"/>
      <c r="BK73" s="449"/>
    </row>
    <row r="74" spans="62:63" s="443" customFormat="1">
      <c r="BJ74" s="449"/>
      <c r="BK74" s="449"/>
    </row>
    <row r="75" spans="62:63" s="443" customFormat="1">
      <c r="BJ75" s="449"/>
      <c r="BK75" s="449"/>
    </row>
    <row r="76" spans="62:63" s="443" customFormat="1">
      <c r="BJ76" s="449"/>
      <c r="BK76" s="449"/>
    </row>
    <row r="77" spans="62:63" s="443" customFormat="1">
      <c r="BJ77" s="449"/>
      <c r="BK77" s="449"/>
    </row>
    <row r="78" spans="62:63" s="443" customFormat="1">
      <c r="BJ78" s="449"/>
      <c r="BK78" s="449"/>
    </row>
    <row r="79" spans="62:63" s="443" customFormat="1">
      <c r="BJ79" s="449"/>
      <c r="BK79" s="449"/>
    </row>
    <row r="80" spans="62:63" s="443" customFormat="1">
      <c r="BJ80" s="449"/>
      <c r="BK80" s="449"/>
    </row>
    <row r="81" spans="62:63" s="443" customFormat="1">
      <c r="BJ81" s="449"/>
      <c r="BK81" s="449"/>
    </row>
    <row r="82" spans="62:63" s="443" customFormat="1">
      <c r="BJ82" s="449"/>
      <c r="BK82" s="449"/>
    </row>
    <row r="83" spans="62:63" s="443" customFormat="1">
      <c r="BJ83" s="449"/>
      <c r="BK83" s="449"/>
    </row>
    <row r="84" spans="62:63" s="443" customFormat="1">
      <c r="BJ84" s="449"/>
      <c r="BK84" s="449"/>
    </row>
    <row r="85" spans="62:63" s="443" customFormat="1">
      <c r="BJ85" s="449"/>
      <c r="BK85" s="449"/>
    </row>
    <row r="86" spans="62:63" s="443" customFormat="1">
      <c r="BJ86" s="449"/>
      <c r="BK86" s="449"/>
    </row>
    <row r="87" spans="62:63" s="443" customFormat="1">
      <c r="BJ87" s="449"/>
      <c r="BK87" s="449"/>
    </row>
    <row r="88" spans="62:63" s="443" customFormat="1"/>
    <row r="89" spans="62:63" s="443" customFormat="1"/>
    <row r="90" spans="62:63" s="443" customFormat="1"/>
    <row r="91" spans="62:63" s="443" customFormat="1"/>
    <row r="92" spans="62:63" s="443" customFormat="1"/>
    <row r="93" spans="62:63" s="443" customFormat="1"/>
    <row r="94" spans="62:63" s="443" customFormat="1"/>
    <row r="95" spans="62:63" s="443" customFormat="1"/>
    <row r="96" spans="62:63" s="443" customFormat="1"/>
    <row r="97" s="443" customFormat="1"/>
    <row r="98" s="443" customFormat="1"/>
    <row r="99" s="443" customFormat="1"/>
    <row r="100" s="443" customFormat="1"/>
    <row r="101" s="443" customFormat="1"/>
    <row r="102" s="443" customFormat="1"/>
    <row r="103" s="443" customFormat="1"/>
    <row r="104" s="443" customFormat="1"/>
    <row r="105" s="443" customFormat="1"/>
    <row r="106" s="443" customFormat="1"/>
    <row r="107" s="443" customFormat="1"/>
    <row r="108" s="443" customFormat="1"/>
    <row r="109" s="443" customFormat="1"/>
    <row r="110" s="443" customFormat="1"/>
    <row r="111" s="443" customFormat="1"/>
    <row r="112" s="443" customFormat="1"/>
    <row r="113" s="443" customFormat="1"/>
    <row r="114" s="443" customFormat="1"/>
    <row r="115" s="443" customFormat="1"/>
    <row r="116" s="443" customFormat="1"/>
    <row r="117" s="443" customFormat="1"/>
    <row r="118" s="443" customFormat="1"/>
    <row r="119" s="443" customFormat="1"/>
    <row r="120" s="443" customFormat="1"/>
    <row r="121" s="443" customFormat="1"/>
    <row r="122" s="443" customFormat="1"/>
    <row r="123" s="443" customFormat="1"/>
    <row r="124" s="443" customFormat="1"/>
    <row r="125" s="443" customFormat="1"/>
    <row r="126" s="443" customFormat="1"/>
    <row r="127" s="443" customFormat="1"/>
    <row r="128" s="443" customFormat="1"/>
    <row r="129" s="443" customFormat="1"/>
    <row r="130" s="443" customFormat="1"/>
    <row r="131" s="443" customFormat="1"/>
    <row r="132" s="443" customFormat="1"/>
    <row r="133" s="443" customFormat="1"/>
    <row r="134" s="443" customFormat="1"/>
    <row r="135" s="443" customFormat="1"/>
    <row r="136" s="443" customFormat="1"/>
    <row r="137" s="443" customFormat="1"/>
    <row r="138" s="443" customFormat="1"/>
    <row r="139" s="443" customFormat="1"/>
    <row r="140" s="443" customFormat="1"/>
    <row r="141" s="443" customFormat="1"/>
    <row r="142" s="443" customFormat="1"/>
    <row r="143" s="443" customFormat="1"/>
    <row r="144" s="443" customFormat="1"/>
    <row r="145" s="443" customFormat="1"/>
    <row r="146" s="443" customFormat="1"/>
    <row r="147" s="443" customFormat="1"/>
    <row r="148" s="443" customFormat="1"/>
    <row r="149" s="443" customFormat="1"/>
    <row r="150" s="443" customFormat="1"/>
    <row r="151" s="443" customFormat="1"/>
    <row r="152" s="443" customFormat="1"/>
    <row r="153" s="443" customFormat="1"/>
    <row r="154" s="443" customFormat="1"/>
    <row r="155" s="443" customFormat="1"/>
    <row r="156" s="443" customFormat="1"/>
    <row r="157" s="443" customFormat="1"/>
    <row r="158" s="443" customFormat="1"/>
    <row r="159" s="443" customFormat="1"/>
    <row r="160" s="443" customFormat="1"/>
    <row r="161" s="443" customFormat="1"/>
    <row r="162" s="443" customFormat="1"/>
    <row r="163" s="443" customFormat="1"/>
    <row r="164" s="443" customFormat="1"/>
    <row r="165" s="443" customFormat="1"/>
    <row r="166" s="443" customFormat="1"/>
    <row r="167" s="443" customFormat="1"/>
    <row r="168" s="443" customFormat="1"/>
    <row r="169" s="443" customFormat="1"/>
    <row r="170" s="443" customFormat="1"/>
    <row r="171" s="443" customFormat="1"/>
    <row r="172" s="443" customFormat="1"/>
    <row r="173" s="443" customFormat="1"/>
    <row r="174" s="443" customFormat="1"/>
    <row r="175" s="443" customFormat="1"/>
    <row r="176" s="443" customFormat="1"/>
    <row r="177" s="443" customFormat="1"/>
    <row r="178" s="443" customFormat="1"/>
    <row r="179" s="443" customFormat="1"/>
    <row r="180" s="443" customFormat="1"/>
    <row r="181" s="443" customFormat="1"/>
    <row r="182" s="443" customFormat="1"/>
    <row r="183" s="443" customFormat="1"/>
    <row r="184" s="443" customFormat="1"/>
    <row r="185" s="443" customFormat="1"/>
    <row r="186" s="443" customFormat="1"/>
    <row r="187" s="443" customFormat="1"/>
    <row r="188" s="443" customFormat="1"/>
    <row r="189" s="443" customFormat="1"/>
    <row r="190" s="443" customFormat="1"/>
    <row r="191" s="443" customFormat="1"/>
    <row r="192" s="443" customFormat="1"/>
    <row r="193" s="443" customFormat="1"/>
    <row r="194" s="443" customFormat="1"/>
    <row r="195" s="443" customFormat="1"/>
    <row r="196" s="443" customFormat="1"/>
    <row r="197" s="443" customFormat="1"/>
    <row r="198" s="443" customFormat="1"/>
    <row r="199" s="443" customFormat="1"/>
    <row r="200" s="443" customFormat="1"/>
    <row r="201" s="443" customFormat="1"/>
    <row r="202" s="443" customFormat="1"/>
    <row r="203" s="443" customFormat="1"/>
    <row r="204" s="443" customFormat="1"/>
    <row r="205" s="443" customFormat="1"/>
    <row r="206" s="443" customFormat="1"/>
    <row r="207" s="443" customFormat="1"/>
    <row r="208" s="443" customFormat="1"/>
    <row r="209" s="443" customFormat="1"/>
    <row r="210" s="443" customFormat="1"/>
    <row r="211" s="443" customFormat="1"/>
    <row r="212" s="443" customFormat="1"/>
    <row r="213" s="443" customFormat="1"/>
    <row r="214" s="443" customFormat="1"/>
    <row r="215" s="443" customFormat="1"/>
    <row r="216" s="443" customFormat="1"/>
    <row r="217" s="443" customFormat="1"/>
    <row r="218" s="443" customFormat="1"/>
    <row r="219" s="443" customFormat="1"/>
    <row r="220" s="443" customFormat="1"/>
    <row r="221" s="443" customFormat="1"/>
    <row r="222" s="443" customFormat="1"/>
    <row r="223" s="443" customFormat="1"/>
    <row r="224" s="443" customFormat="1"/>
    <row r="225" s="443" customFormat="1"/>
    <row r="226" s="443" customFormat="1"/>
    <row r="227" s="443" customFormat="1"/>
    <row r="228" s="443" customFormat="1"/>
    <row r="229" s="443" customFormat="1"/>
    <row r="230" s="443" customFormat="1"/>
    <row r="231" s="443" customFormat="1"/>
    <row r="232" s="443" customFormat="1"/>
    <row r="233" s="443" customFormat="1"/>
    <row r="234" s="443" customFormat="1"/>
    <row r="235" s="443" customFormat="1"/>
    <row r="236" s="443" customFormat="1"/>
    <row r="237" s="443" customFormat="1"/>
    <row r="238" s="443" customFormat="1"/>
    <row r="239" s="443" customFormat="1"/>
    <row r="240" s="443" customFormat="1"/>
    <row r="241" s="443" customFormat="1"/>
    <row r="242" s="443" customFormat="1"/>
    <row r="243" s="443" customFormat="1"/>
    <row r="244" s="443" customFormat="1"/>
    <row r="245" s="443" customFormat="1"/>
    <row r="246" s="443" customFormat="1"/>
    <row r="247" s="443" customFormat="1"/>
    <row r="248" s="443" customFormat="1"/>
    <row r="249" s="443" customFormat="1"/>
    <row r="250" s="443" customFormat="1"/>
    <row r="251" s="443" customFormat="1"/>
    <row r="252" s="443" customFormat="1"/>
    <row r="253" s="443" customFormat="1"/>
    <row r="254" s="443" customFormat="1"/>
    <row r="255" s="443" customFormat="1"/>
    <row r="256" s="443" customFormat="1"/>
    <row r="257" s="443" customFormat="1"/>
    <row r="258" s="443" customFormat="1"/>
    <row r="259" s="443" customFormat="1"/>
    <row r="260" s="443" customFormat="1"/>
    <row r="261" s="443" customFormat="1"/>
    <row r="262" s="443" customFormat="1"/>
    <row r="263" s="443" customFormat="1"/>
    <row r="264" s="443" customFormat="1"/>
    <row r="265" s="443" customFormat="1"/>
    <row r="266" s="443" customFormat="1"/>
    <row r="267" s="443" customFormat="1"/>
    <row r="268" s="443" customFormat="1"/>
    <row r="269" s="443" customFormat="1"/>
    <row r="270" s="443" customFormat="1"/>
    <row r="271" s="443" customFormat="1"/>
    <row r="272" s="443" customFormat="1"/>
    <row r="273" s="443" customFormat="1"/>
    <row r="274" s="443" customFormat="1"/>
    <row r="275" s="443" customFormat="1"/>
    <row r="276" s="443" customFormat="1"/>
    <row r="277" s="443" customFormat="1"/>
    <row r="278" s="443" customFormat="1"/>
    <row r="279" s="443" customFormat="1"/>
    <row r="280" s="443" customFormat="1"/>
    <row r="281" s="443" customFormat="1"/>
    <row r="282" s="443" customFormat="1"/>
    <row r="283" s="443" customFormat="1"/>
    <row r="284" s="443" customFormat="1"/>
    <row r="285" s="443" customFormat="1"/>
    <row r="286" s="443" customFormat="1"/>
    <row r="287" s="443" customFormat="1"/>
    <row r="288" s="443" customFormat="1"/>
    <row r="289" s="443" customFormat="1"/>
    <row r="290" s="443" customFormat="1"/>
    <row r="291" s="443" customFormat="1"/>
    <row r="292" s="443" customFormat="1"/>
    <row r="293" s="443" customFormat="1"/>
    <row r="294" s="443" customFormat="1"/>
    <row r="295" s="443" customFormat="1"/>
    <row r="296" s="443" customFormat="1"/>
    <row r="297" s="443" customFormat="1"/>
    <row r="298" s="443" customFormat="1"/>
    <row r="299" s="443" customFormat="1"/>
    <row r="300" s="443" customFormat="1"/>
    <row r="301" s="443" customFormat="1"/>
    <row r="302" s="443" customFormat="1"/>
    <row r="303" s="443" customFormat="1"/>
    <row r="304" s="443" customFormat="1"/>
    <row r="305" s="443" customFormat="1"/>
    <row r="306" s="443" customFormat="1"/>
    <row r="307" s="443" customFormat="1"/>
    <row r="308" s="443" customFormat="1"/>
    <row r="309" s="443" customFormat="1"/>
    <row r="310" s="443" customFormat="1"/>
    <row r="311" s="443" customFormat="1"/>
    <row r="312" s="443" customFormat="1"/>
    <row r="313" s="443" customFormat="1"/>
    <row r="314" s="443" customFormat="1"/>
    <row r="315" s="443" customFormat="1"/>
    <row r="316" s="443" customFormat="1"/>
    <row r="317" s="443" customFormat="1"/>
    <row r="318" s="443" customFormat="1"/>
    <row r="319" s="443" customFormat="1"/>
    <row r="320" s="443" customFormat="1"/>
    <row r="321" s="443" customFormat="1"/>
    <row r="322" s="443" customFormat="1"/>
    <row r="323" s="443" customFormat="1"/>
    <row r="324" s="443" customFormat="1"/>
    <row r="325" s="443" customFormat="1"/>
    <row r="326" s="443" customFormat="1"/>
    <row r="327" s="443" customFormat="1"/>
    <row r="328" s="443" customFormat="1"/>
    <row r="329" s="443" customFormat="1"/>
    <row r="330" s="443" customFormat="1"/>
    <row r="331" s="443" customFormat="1"/>
    <row r="332" s="443" customFormat="1"/>
    <row r="333" s="443" customFormat="1"/>
    <row r="334" s="443" customFormat="1"/>
    <row r="335" s="443" customFormat="1"/>
    <row r="336" s="443" customFormat="1"/>
    <row r="337" s="443" customFormat="1"/>
    <row r="338" s="443" customFormat="1"/>
    <row r="339" s="443" customFormat="1"/>
    <row r="340" s="443" customFormat="1"/>
    <row r="341" s="443" customFormat="1"/>
    <row r="342" s="443" customFormat="1"/>
    <row r="343" s="443" customFormat="1"/>
    <row r="344" s="443" customFormat="1"/>
    <row r="345" s="443" customFormat="1"/>
    <row r="346" s="443" customFormat="1"/>
    <row r="347" s="443" customFormat="1"/>
    <row r="348" s="443" customFormat="1"/>
    <row r="349" s="443" customFormat="1"/>
    <row r="350" s="443" customFormat="1"/>
    <row r="351" s="443" customFormat="1"/>
    <row r="352" s="443" customFormat="1"/>
    <row r="353" s="443" customFormat="1"/>
    <row r="354" s="443" customFormat="1"/>
    <row r="355" s="443" customFormat="1"/>
    <row r="356" s="443" customFormat="1"/>
    <row r="357" s="443" customFormat="1"/>
    <row r="358" s="443" customFormat="1"/>
    <row r="359" s="443" customFormat="1"/>
    <row r="360" s="443" customFormat="1"/>
    <row r="361" s="443" customFormat="1"/>
    <row r="362" s="443" customFormat="1"/>
    <row r="363" s="443" customFormat="1"/>
    <row r="364" s="443" customFormat="1"/>
    <row r="365" s="443" customFormat="1"/>
    <row r="366" s="443" customFormat="1"/>
    <row r="367" s="443" customFormat="1"/>
    <row r="368" s="443" customFormat="1"/>
    <row r="369" s="443" customFormat="1"/>
    <row r="370" s="443" customFormat="1"/>
    <row r="371" s="443" customFormat="1"/>
    <row r="372" s="443" customFormat="1"/>
    <row r="373" s="443" customFormat="1"/>
    <row r="374" s="443" customFormat="1"/>
    <row r="375" s="443" customFormat="1"/>
    <row r="376" s="443" customFormat="1"/>
    <row r="377" s="443" customFormat="1"/>
    <row r="378" s="443" customFormat="1"/>
    <row r="379" s="443" customFormat="1"/>
    <row r="380" s="443" customFormat="1"/>
    <row r="381" s="443" customFormat="1"/>
    <row r="382" s="443" customFormat="1"/>
    <row r="383" s="443" customFormat="1"/>
    <row r="384" s="443" customFormat="1"/>
    <row r="385" s="443" customFormat="1"/>
    <row r="386" s="443" customFormat="1"/>
    <row r="387" s="443" customFormat="1"/>
    <row r="388" s="443" customFormat="1"/>
    <row r="389" s="443" customFormat="1"/>
    <row r="390" s="443" customFormat="1"/>
    <row r="391" s="443" customFormat="1"/>
    <row r="392" s="443" customFormat="1"/>
    <row r="393" s="443" customFormat="1"/>
    <row r="394" s="443" customFormat="1"/>
    <row r="395" s="443" customFormat="1"/>
    <row r="396" s="443" customFormat="1"/>
    <row r="397" s="443" customFormat="1"/>
    <row r="398" s="443" customFormat="1"/>
    <row r="399" s="443" customFormat="1"/>
    <row r="400" s="443" customFormat="1"/>
    <row r="401" spans="1:23" s="443" customFormat="1"/>
    <row r="402" spans="1:23">
      <c r="A402" s="443"/>
      <c r="B402" s="443"/>
      <c r="C402" s="443"/>
      <c r="D402" s="443"/>
      <c r="E402" s="443"/>
      <c r="F402" s="443"/>
      <c r="G402" s="443"/>
      <c r="H402" s="443"/>
      <c r="I402" s="443"/>
      <c r="J402" s="443"/>
      <c r="K402" s="443"/>
      <c r="L402" s="443"/>
      <c r="M402" s="443"/>
      <c r="N402" s="443"/>
      <c r="O402" s="443"/>
      <c r="P402" s="443"/>
      <c r="Q402" s="443"/>
      <c r="R402" s="443"/>
      <c r="S402" s="443"/>
      <c r="T402" s="443"/>
      <c r="U402" s="443"/>
      <c r="V402" s="443"/>
      <c r="W402" s="443"/>
    </row>
    <row r="403" spans="1:23">
      <c r="A403" s="443"/>
      <c r="B403" s="443"/>
      <c r="C403" s="443"/>
      <c r="D403" s="443"/>
      <c r="E403" s="443"/>
      <c r="F403" s="443"/>
      <c r="G403" s="443"/>
      <c r="H403" s="443"/>
      <c r="I403" s="443"/>
      <c r="J403" s="443"/>
      <c r="K403" s="443"/>
      <c r="L403" s="443"/>
      <c r="M403" s="443"/>
      <c r="N403" s="443"/>
      <c r="O403" s="443"/>
      <c r="P403" s="443"/>
      <c r="Q403" s="443"/>
      <c r="R403" s="443"/>
      <c r="S403" s="443"/>
      <c r="T403" s="443"/>
      <c r="U403" s="443"/>
      <c r="V403" s="443"/>
      <c r="W403" s="443"/>
    </row>
    <row r="404" spans="1:23">
      <c r="A404" s="443"/>
      <c r="B404" s="443"/>
      <c r="C404" s="443"/>
      <c r="D404" s="443"/>
      <c r="E404" s="443"/>
      <c r="F404" s="443"/>
      <c r="G404" s="443"/>
      <c r="H404" s="443"/>
      <c r="I404" s="443"/>
      <c r="J404" s="443"/>
      <c r="K404" s="443"/>
      <c r="L404" s="443"/>
      <c r="M404" s="443"/>
      <c r="N404" s="443"/>
      <c r="O404" s="443"/>
      <c r="P404" s="443"/>
      <c r="Q404" s="443"/>
      <c r="R404" s="443"/>
      <c r="S404" s="443"/>
      <c r="T404" s="443"/>
      <c r="U404" s="443"/>
      <c r="V404" s="443"/>
      <c r="W404" s="443"/>
    </row>
    <row r="405" spans="1:23">
      <c r="A405" s="443"/>
      <c r="B405" s="443"/>
      <c r="C405" s="443"/>
      <c r="D405" s="443"/>
      <c r="E405" s="443"/>
      <c r="F405" s="443"/>
      <c r="G405" s="443"/>
      <c r="H405" s="443"/>
      <c r="I405" s="443"/>
      <c r="J405" s="443"/>
      <c r="K405" s="443"/>
      <c r="L405" s="443"/>
      <c r="M405" s="443"/>
      <c r="N405" s="443"/>
      <c r="O405" s="443"/>
      <c r="P405" s="443"/>
      <c r="Q405" s="443"/>
      <c r="R405" s="443"/>
      <c r="S405" s="443"/>
      <c r="T405" s="443"/>
      <c r="U405" s="443"/>
      <c r="V405" s="443"/>
      <c r="W405" s="443"/>
    </row>
    <row r="406" spans="1:23">
      <c r="A406" s="443"/>
      <c r="B406" s="443"/>
      <c r="C406" s="443"/>
      <c r="D406" s="443"/>
      <c r="E406" s="443"/>
      <c r="F406" s="443"/>
      <c r="G406" s="443"/>
      <c r="H406" s="443"/>
      <c r="I406" s="443"/>
      <c r="J406" s="443"/>
      <c r="K406" s="443"/>
      <c r="L406" s="443"/>
      <c r="M406" s="443"/>
      <c r="N406" s="443"/>
      <c r="O406" s="443"/>
      <c r="P406" s="443"/>
      <c r="Q406" s="443"/>
      <c r="R406" s="443"/>
      <c r="S406" s="443"/>
      <c r="T406" s="443"/>
      <c r="U406" s="443"/>
      <c r="V406" s="443"/>
      <c r="W406" s="443"/>
    </row>
    <row r="407" spans="1:23">
      <c r="A407" s="443"/>
      <c r="B407" s="443"/>
      <c r="C407" s="443"/>
      <c r="D407" s="443"/>
      <c r="E407" s="443"/>
      <c r="F407" s="443"/>
      <c r="G407" s="443"/>
      <c r="H407" s="443"/>
      <c r="I407" s="443"/>
      <c r="J407" s="443"/>
      <c r="K407" s="443"/>
      <c r="L407" s="443"/>
      <c r="M407" s="443"/>
      <c r="N407" s="443"/>
      <c r="O407" s="443"/>
      <c r="P407" s="443"/>
      <c r="Q407" s="443"/>
      <c r="R407" s="443"/>
      <c r="S407" s="443"/>
      <c r="T407" s="443"/>
      <c r="U407" s="443"/>
      <c r="V407" s="443"/>
      <c r="W407" s="443"/>
    </row>
    <row r="408" spans="1:23">
      <c r="A408" s="443"/>
      <c r="B408" s="443"/>
      <c r="C408" s="443"/>
      <c r="D408" s="443"/>
      <c r="E408" s="443"/>
      <c r="F408" s="443"/>
      <c r="G408" s="443"/>
      <c r="H408" s="443"/>
      <c r="I408" s="443"/>
      <c r="J408" s="443"/>
      <c r="K408" s="443"/>
      <c r="L408" s="443"/>
      <c r="M408" s="443"/>
      <c r="N408" s="443"/>
      <c r="O408" s="443"/>
      <c r="P408" s="443"/>
      <c r="Q408" s="443"/>
      <c r="R408" s="443"/>
      <c r="S408" s="443"/>
      <c r="T408" s="443"/>
      <c r="U408" s="443"/>
      <c r="V408" s="443"/>
      <c r="W408" s="443"/>
    </row>
    <row r="409" spans="1:23">
      <c r="A409" s="443"/>
      <c r="B409" s="443"/>
      <c r="C409" s="443"/>
      <c r="D409" s="443"/>
      <c r="E409" s="443"/>
      <c r="F409" s="443"/>
      <c r="G409" s="443"/>
      <c r="H409" s="443"/>
      <c r="I409" s="443"/>
      <c r="J409" s="443"/>
      <c r="K409" s="443"/>
      <c r="L409" s="443"/>
      <c r="M409" s="443"/>
      <c r="N409" s="443"/>
      <c r="O409" s="443"/>
      <c r="P409" s="443"/>
      <c r="Q409" s="443"/>
      <c r="R409" s="443"/>
      <c r="S409" s="443"/>
      <c r="T409" s="443"/>
      <c r="U409" s="443"/>
      <c r="V409" s="443"/>
      <c r="W409" s="443"/>
    </row>
    <row r="410" spans="1:23">
      <c r="A410" s="443"/>
      <c r="B410" s="443"/>
      <c r="C410" s="443"/>
      <c r="D410" s="443"/>
      <c r="E410" s="443"/>
      <c r="F410" s="443"/>
      <c r="G410" s="443"/>
      <c r="H410" s="443"/>
      <c r="I410" s="443"/>
      <c r="J410" s="443"/>
      <c r="K410" s="443"/>
      <c r="L410" s="443"/>
      <c r="M410" s="443"/>
      <c r="N410" s="443"/>
      <c r="O410" s="443"/>
      <c r="P410" s="443"/>
      <c r="Q410" s="443"/>
      <c r="R410" s="443"/>
      <c r="S410" s="443"/>
      <c r="T410" s="443"/>
      <c r="U410" s="443"/>
      <c r="V410" s="443"/>
      <c r="W410" s="443"/>
    </row>
    <row r="411" spans="1:23">
      <c r="A411" s="443"/>
      <c r="B411" s="443"/>
      <c r="C411" s="443"/>
      <c r="D411" s="443"/>
      <c r="E411" s="443"/>
      <c r="F411" s="443"/>
      <c r="G411" s="443"/>
      <c r="H411" s="443"/>
      <c r="I411" s="443"/>
      <c r="J411" s="443"/>
      <c r="K411" s="443"/>
      <c r="L411" s="443"/>
      <c r="M411" s="443"/>
      <c r="N411" s="443"/>
      <c r="O411" s="443"/>
      <c r="P411" s="443"/>
      <c r="Q411" s="443"/>
      <c r="R411" s="443"/>
      <c r="S411" s="443"/>
      <c r="T411" s="443"/>
      <c r="U411" s="443"/>
      <c r="V411" s="443"/>
      <c r="W411" s="443"/>
    </row>
    <row r="412" spans="1:23">
      <c r="A412" s="443"/>
      <c r="B412" s="443"/>
      <c r="C412" s="443"/>
      <c r="D412" s="443"/>
      <c r="E412" s="443"/>
      <c r="F412" s="443"/>
      <c r="G412" s="443"/>
      <c r="H412" s="443"/>
      <c r="I412" s="443"/>
      <c r="J412" s="443"/>
      <c r="K412" s="443"/>
      <c r="L412" s="443"/>
      <c r="M412" s="443"/>
      <c r="N412" s="443"/>
      <c r="O412" s="443"/>
      <c r="P412" s="443"/>
      <c r="Q412" s="443"/>
      <c r="R412" s="443"/>
      <c r="S412" s="443"/>
      <c r="T412" s="443"/>
      <c r="U412" s="443"/>
      <c r="V412" s="443"/>
      <c r="W412" s="443"/>
    </row>
    <row r="413" spans="1:23">
      <c r="A413" s="443"/>
      <c r="B413" s="443"/>
      <c r="C413" s="443"/>
      <c r="D413" s="443"/>
      <c r="E413" s="443"/>
      <c r="F413" s="443"/>
      <c r="G413" s="443"/>
      <c r="H413" s="443"/>
      <c r="I413" s="443"/>
      <c r="J413" s="443"/>
      <c r="K413" s="443"/>
      <c r="L413" s="443"/>
      <c r="M413" s="443"/>
      <c r="N413" s="443"/>
      <c r="O413" s="443"/>
      <c r="P413" s="443"/>
      <c r="Q413" s="443"/>
      <c r="R413" s="443"/>
      <c r="S413" s="443"/>
      <c r="T413" s="443"/>
      <c r="U413" s="443"/>
      <c r="V413" s="443"/>
      <c r="W413" s="443"/>
    </row>
    <row r="414" spans="1:23">
      <c r="A414" s="443"/>
      <c r="B414" s="443"/>
      <c r="C414" s="443"/>
      <c r="D414" s="443"/>
      <c r="E414" s="443"/>
      <c r="F414" s="443"/>
      <c r="G414" s="443"/>
      <c r="H414" s="443"/>
      <c r="I414" s="443"/>
      <c r="J414" s="443"/>
      <c r="K414" s="443"/>
      <c r="L414" s="443"/>
      <c r="M414" s="443"/>
      <c r="N414" s="443"/>
      <c r="O414" s="443"/>
      <c r="P414" s="443"/>
      <c r="Q414" s="443"/>
      <c r="R414" s="443"/>
      <c r="S414" s="443"/>
      <c r="T414" s="443"/>
      <c r="U414" s="443"/>
      <c r="V414" s="443"/>
      <c r="W414" s="443"/>
    </row>
    <row r="415" spans="1:23">
      <c r="A415" s="443"/>
      <c r="B415" s="443"/>
      <c r="C415" s="443"/>
      <c r="D415" s="443"/>
      <c r="E415" s="443"/>
      <c r="F415" s="443"/>
      <c r="G415" s="443"/>
      <c r="H415" s="443"/>
      <c r="I415" s="443"/>
      <c r="J415" s="443"/>
      <c r="K415" s="443"/>
      <c r="L415" s="443"/>
      <c r="M415" s="443"/>
      <c r="N415" s="443"/>
      <c r="O415" s="443"/>
      <c r="P415" s="443"/>
      <c r="Q415" s="443"/>
      <c r="R415" s="443"/>
      <c r="S415" s="443"/>
      <c r="T415" s="443"/>
      <c r="U415" s="443"/>
      <c r="V415" s="443"/>
      <c r="W415" s="443"/>
    </row>
    <row r="416" spans="1:23">
      <c r="A416" s="443"/>
      <c r="B416" s="443"/>
      <c r="C416" s="443"/>
      <c r="D416" s="443"/>
      <c r="E416" s="443"/>
      <c r="F416" s="443"/>
      <c r="G416" s="443"/>
      <c r="H416" s="443"/>
      <c r="I416" s="443"/>
      <c r="J416" s="443"/>
      <c r="K416" s="443"/>
      <c r="L416" s="443"/>
      <c r="M416" s="443"/>
      <c r="N416" s="443"/>
      <c r="O416" s="443"/>
      <c r="P416" s="443"/>
      <c r="Q416" s="443"/>
      <c r="R416" s="443"/>
      <c r="S416" s="443"/>
      <c r="T416" s="443"/>
      <c r="U416" s="443"/>
      <c r="V416" s="443"/>
      <c r="W416" s="443"/>
    </row>
    <row r="417" spans="1:23">
      <c r="A417" s="443"/>
      <c r="B417" s="443"/>
      <c r="C417" s="443"/>
      <c r="D417" s="443"/>
      <c r="E417" s="443"/>
      <c r="F417" s="443"/>
      <c r="G417" s="443"/>
      <c r="H417" s="443"/>
      <c r="I417" s="443"/>
      <c r="J417" s="443"/>
      <c r="K417" s="443"/>
      <c r="L417" s="443"/>
      <c r="M417" s="443"/>
      <c r="N417" s="443"/>
      <c r="O417" s="443"/>
      <c r="P417" s="443"/>
      <c r="Q417" s="443"/>
      <c r="R417" s="443"/>
      <c r="S417" s="443"/>
      <c r="T417" s="443"/>
      <c r="U417" s="443"/>
      <c r="V417" s="443"/>
      <c r="W417" s="443"/>
    </row>
    <row r="418" spans="1:23">
      <c r="A418" s="443"/>
      <c r="B418" s="443"/>
      <c r="C418" s="443"/>
      <c r="D418" s="443"/>
      <c r="E418" s="443"/>
      <c r="F418" s="443"/>
      <c r="G418" s="443"/>
      <c r="H418" s="443"/>
      <c r="I418" s="443"/>
      <c r="J418" s="443"/>
      <c r="K418" s="443"/>
      <c r="L418" s="443"/>
      <c r="M418" s="443"/>
      <c r="N418" s="443"/>
      <c r="O418" s="443"/>
      <c r="P418" s="443"/>
      <c r="Q418" s="443"/>
      <c r="R418" s="443"/>
      <c r="S418" s="443"/>
      <c r="T418" s="443"/>
      <c r="U418" s="443"/>
      <c r="V418" s="443"/>
      <c r="W418" s="443"/>
    </row>
    <row r="419" spans="1:23">
      <c r="A419" s="443"/>
      <c r="B419" s="443"/>
      <c r="C419" s="443"/>
      <c r="D419" s="443"/>
      <c r="E419" s="443"/>
      <c r="F419" s="443"/>
      <c r="G419" s="443"/>
      <c r="H419" s="443"/>
      <c r="I419" s="443"/>
      <c r="J419" s="443"/>
      <c r="K419" s="443"/>
      <c r="L419" s="443"/>
      <c r="M419" s="443"/>
      <c r="N419" s="443"/>
      <c r="O419" s="443"/>
      <c r="P419" s="443"/>
      <c r="Q419" s="443"/>
      <c r="R419" s="443"/>
      <c r="S419" s="443"/>
      <c r="T419" s="443"/>
      <c r="U419" s="443"/>
      <c r="V419" s="443"/>
      <c r="W419" s="443"/>
    </row>
    <row r="420" spans="1:23">
      <c r="A420" s="443"/>
      <c r="B420" s="443"/>
      <c r="C420" s="443"/>
      <c r="D420" s="443"/>
      <c r="E420" s="443"/>
      <c r="F420" s="443"/>
      <c r="G420" s="443"/>
      <c r="H420" s="443"/>
      <c r="I420" s="443"/>
      <c r="J420" s="443"/>
      <c r="K420" s="443"/>
      <c r="L420" s="443"/>
      <c r="M420" s="443"/>
      <c r="N420" s="443"/>
      <c r="O420" s="443"/>
      <c r="P420" s="443"/>
      <c r="Q420" s="443"/>
      <c r="R420" s="443"/>
      <c r="S420" s="443"/>
      <c r="T420" s="443"/>
      <c r="U420" s="443"/>
      <c r="V420" s="443"/>
      <c r="W420" s="443"/>
    </row>
    <row r="421" spans="1:23">
      <c r="A421" s="443"/>
      <c r="B421" s="443"/>
      <c r="C421" s="443"/>
      <c r="D421" s="443"/>
      <c r="E421" s="443"/>
      <c r="F421" s="443"/>
      <c r="G421" s="443"/>
      <c r="H421" s="443"/>
      <c r="I421" s="443"/>
      <c r="J421" s="443"/>
      <c r="K421" s="443"/>
      <c r="L421" s="443"/>
      <c r="M421" s="443"/>
      <c r="N421" s="443"/>
      <c r="O421" s="443"/>
      <c r="P421" s="443"/>
      <c r="Q421" s="443"/>
      <c r="R421" s="443"/>
      <c r="S421" s="443"/>
      <c r="T421" s="443"/>
      <c r="U421" s="443"/>
      <c r="V421" s="443"/>
      <c r="W421" s="443"/>
    </row>
    <row r="422" spans="1:23">
      <c r="A422" s="443"/>
      <c r="B422" s="443"/>
      <c r="C422" s="443"/>
      <c r="D422" s="443"/>
      <c r="E422" s="443"/>
      <c r="F422" s="443"/>
      <c r="G422" s="443"/>
      <c r="H422" s="443"/>
      <c r="I422" s="443"/>
      <c r="J422" s="443"/>
      <c r="K422" s="443"/>
      <c r="L422" s="443"/>
      <c r="M422" s="443"/>
      <c r="N422" s="443"/>
      <c r="O422" s="443"/>
      <c r="P422" s="443"/>
      <c r="Q422" s="443"/>
      <c r="R422" s="443"/>
      <c r="S422" s="443"/>
      <c r="T422" s="443"/>
      <c r="U422" s="443"/>
      <c r="V422" s="443"/>
      <c r="W422" s="443"/>
    </row>
    <row r="423" spans="1:23">
      <c r="A423" s="443"/>
      <c r="B423" s="443"/>
      <c r="C423" s="443"/>
      <c r="D423" s="443"/>
      <c r="E423" s="443"/>
      <c r="F423" s="443"/>
      <c r="G423" s="443"/>
      <c r="H423" s="443"/>
      <c r="I423" s="443"/>
      <c r="J423" s="443"/>
      <c r="K423" s="443"/>
      <c r="L423" s="443"/>
      <c r="M423" s="443"/>
      <c r="N423" s="443"/>
      <c r="O423" s="443"/>
      <c r="P423" s="443"/>
      <c r="Q423" s="443"/>
      <c r="R423" s="443"/>
      <c r="S423" s="443"/>
      <c r="T423" s="443"/>
      <c r="U423" s="443"/>
      <c r="V423" s="443"/>
      <c r="W423" s="443"/>
    </row>
    <row r="424" spans="1:23">
      <c r="A424" s="443"/>
      <c r="B424" s="443"/>
      <c r="C424" s="443"/>
      <c r="D424" s="443"/>
      <c r="E424" s="443"/>
      <c r="F424" s="443"/>
      <c r="G424" s="443"/>
      <c r="H424" s="443"/>
      <c r="I424" s="443"/>
      <c r="J424" s="443"/>
      <c r="K424" s="443"/>
      <c r="L424" s="443"/>
      <c r="M424" s="443"/>
      <c r="N424" s="443"/>
      <c r="O424" s="443"/>
      <c r="P424" s="443"/>
      <c r="Q424" s="443"/>
      <c r="R424" s="443"/>
      <c r="S424" s="443"/>
      <c r="T424" s="443"/>
      <c r="U424" s="443"/>
      <c r="V424" s="443"/>
      <c r="W424" s="443"/>
    </row>
    <row r="425" spans="1:23">
      <c r="A425" s="443"/>
      <c r="B425" s="443"/>
      <c r="C425" s="443"/>
      <c r="D425" s="443"/>
      <c r="E425" s="443"/>
      <c r="F425" s="443"/>
      <c r="G425" s="443"/>
      <c r="H425" s="443"/>
      <c r="I425" s="443"/>
      <c r="J425" s="443"/>
      <c r="K425" s="443"/>
      <c r="L425" s="443"/>
      <c r="M425" s="443"/>
      <c r="N425" s="443"/>
      <c r="O425" s="443"/>
      <c r="P425" s="443"/>
      <c r="Q425" s="443"/>
      <c r="R425" s="443"/>
      <c r="S425" s="443"/>
      <c r="T425" s="443"/>
      <c r="U425" s="443"/>
      <c r="V425" s="443"/>
      <c r="W425" s="443"/>
    </row>
    <row r="426" spans="1:23">
      <c r="A426" s="443"/>
      <c r="B426" s="443"/>
      <c r="C426" s="443"/>
      <c r="D426" s="443"/>
      <c r="E426" s="443"/>
      <c r="F426" s="443"/>
      <c r="G426" s="443"/>
      <c r="H426" s="443"/>
      <c r="I426" s="443"/>
      <c r="J426" s="443"/>
      <c r="K426" s="443"/>
      <c r="L426" s="443"/>
      <c r="M426" s="443"/>
      <c r="N426" s="443"/>
      <c r="O426" s="443"/>
      <c r="P426" s="443"/>
      <c r="Q426" s="443"/>
      <c r="R426" s="443"/>
      <c r="S426" s="443"/>
      <c r="T426" s="443"/>
      <c r="U426" s="443"/>
      <c r="V426" s="443"/>
      <c r="W426" s="443"/>
    </row>
    <row r="427" spans="1:23">
      <c r="A427" s="443"/>
      <c r="B427" s="443"/>
      <c r="C427" s="443"/>
      <c r="D427" s="443"/>
      <c r="E427" s="443"/>
      <c r="F427" s="443"/>
      <c r="G427" s="443"/>
      <c r="H427" s="443"/>
      <c r="I427" s="443"/>
      <c r="J427" s="443"/>
      <c r="K427" s="443"/>
      <c r="L427" s="443"/>
      <c r="M427" s="443"/>
      <c r="N427" s="443"/>
      <c r="O427" s="443"/>
      <c r="P427" s="443"/>
      <c r="Q427" s="443"/>
      <c r="R427" s="443"/>
      <c r="S427" s="443"/>
      <c r="T427" s="443"/>
      <c r="U427" s="443"/>
      <c r="V427" s="443"/>
      <c r="W427" s="443"/>
    </row>
    <row r="428" spans="1:23">
      <c r="A428" s="443"/>
      <c r="B428" s="443"/>
      <c r="C428" s="443"/>
      <c r="D428" s="443"/>
      <c r="E428" s="443"/>
      <c r="F428" s="443"/>
      <c r="G428" s="443"/>
      <c r="H428" s="443"/>
      <c r="I428" s="443"/>
      <c r="J428" s="443"/>
      <c r="K428" s="443"/>
      <c r="L428" s="443"/>
      <c r="M428" s="443"/>
      <c r="N428" s="443"/>
      <c r="O428" s="443"/>
      <c r="P428" s="443"/>
      <c r="Q428" s="443"/>
      <c r="R428" s="443"/>
      <c r="S428" s="443"/>
      <c r="T428" s="443"/>
      <c r="U428" s="443"/>
      <c r="V428" s="443"/>
      <c r="W428" s="443"/>
    </row>
    <row r="429" spans="1:23">
      <c r="A429" s="443"/>
      <c r="B429" s="443"/>
      <c r="C429" s="443"/>
      <c r="D429" s="443"/>
      <c r="E429" s="443"/>
      <c r="F429" s="443"/>
      <c r="G429" s="443"/>
      <c r="H429" s="443"/>
      <c r="I429" s="443"/>
      <c r="J429" s="443"/>
      <c r="K429" s="443"/>
      <c r="L429" s="443"/>
      <c r="M429" s="443"/>
      <c r="N429" s="443"/>
      <c r="O429" s="443"/>
      <c r="P429" s="443"/>
      <c r="Q429" s="443"/>
      <c r="R429" s="443"/>
      <c r="S429" s="443"/>
      <c r="T429" s="443"/>
      <c r="U429" s="443"/>
      <c r="V429" s="443"/>
      <c r="W429" s="443"/>
    </row>
    <row r="430" spans="1:23">
      <c r="A430" s="443"/>
      <c r="B430" s="443"/>
      <c r="C430" s="443"/>
      <c r="D430" s="443"/>
      <c r="E430" s="443"/>
      <c r="F430" s="443"/>
      <c r="G430" s="443"/>
      <c r="H430" s="443"/>
      <c r="I430" s="443"/>
      <c r="J430" s="443"/>
      <c r="K430" s="443"/>
      <c r="L430" s="443"/>
      <c r="M430" s="443"/>
      <c r="N430" s="443"/>
      <c r="O430" s="443"/>
      <c r="P430" s="443"/>
      <c r="Q430" s="443"/>
      <c r="R430" s="443"/>
      <c r="S430" s="443"/>
      <c r="T430" s="443"/>
      <c r="U430" s="443"/>
      <c r="V430" s="443"/>
      <c r="W430" s="443"/>
    </row>
    <row r="431" spans="1:23">
      <c r="A431" s="443"/>
      <c r="B431" s="443"/>
      <c r="C431" s="443"/>
      <c r="D431" s="443"/>
      <c r="E431" s="443"/>
      <c r="F431" s="443"/>
      <c r="G431" s="443"/>
      <c r="H431" s="443"/>
      <c r="I431" s="443"/>
      <c r="J431" s="443"/>
      <c r="K431" s="443"/>
      <c r="L431" s="443"/>
      <c r="M431" s="443"/>
      <c r="N431" s="443"/>
      <c r="O431" s="443"/>
      <c r="P431" s="443"/>
      <c r="Q431" s="443"/>
      <c r="R431" s="443"/>
      <c r="S431" s="443"/>
      <c r="T431" s="443"/>
      <c r="U431" s="443"/>
      <c r="V431" s="443"/>
      <c r="W431" s="443"/>
    </row>
    <row r="432" spans="1:23">
      <c r="A432" s="443"/>
      <c r="B432" s="443"/>
      <c r="C432" s="443"/>
      <c r="D432" s="443"/>
      <c r="E432" s="443"/>
      <c r="F432" s="443"/>
      <c r="G432" s="443"/>
      <c r="H432" s="443"/>
      <c r="I432" s="443"/>
      <c r="J432" s="443"/>
      <c r="K432" s="443"/>
      <c r="L432" s="443"/>
      <c r="M432" s="443"/>
      <c r="N432" s="443"/>
      <c r="O432" s="443"/>
      <c r="P432" s="443"/>
      <c r="Q432" s="443"/>
      <c r="R432" s="443"/>
      <c r="S432" s="443"/>
      <c r="T432" s="443"/>
      <c r="U432" s="443"/>
      <c r="V432" s="443"/>
      <c r="W432" s="443"/>
    </row>
    <row r="433" spans="1:23">
      <c r="A433" s="443"/>
      <c r="B433" s="443"/>
      <c r="C433" s="443"/>
      <c r="D433" s="443"/>
      <c r="E433" s="443"/>
      <c r="F433" s="443"/>
      <c r="G433" s="443"/>
      <c r="H433" s="443"/>
      <c r="I433" s="443"/>
      <c r="J433" s="443"/>
      <c r="K433" s="443"/>
      <c r="L433" s="443"/>
      <c r="M433" s="443"/>
      <c r="N433" s="443"/>
      <c r="O433" s="443"/>
      <c r="P433" s="443"/>
      <c r="Q433" s="443"/>
      <c r="R433" s="443"/>
      <c r="S433" s="443"/>
      <c r="T433" s="443"/>
      <c r="U433" s="443"/>
      <c r="V433" s="443"/>
      <c r="W433" s="443"/>
    </row>
    <row r="434" spans="1:23">
      <c r="A434" s="443"/>
      <c r="B434" s="443"/>
      <c r="C434" s="443"/>
      <c r="D434" s="443"/>
      <c r="E434" s="443"/>
      <c r="F434" s="443"/>
      <c r="G434" s="443"/>
      <c r="H434" s="443"/>
      <c r="I434" s="443"/>
      <c r="J434" s="443"/>
      <c r="K434" s="443"/>
      <c r="L434" s="443"/>
      <c r="M434" s="443"/>
      <c r="N434" s="443"/>
      <c r="O434" s="443"/>
      <c r="P434" s="443"/>
      <c r="Q434" s="443"/>
      <c r="R434" s="443"/>
      <c r="S434" s="443"/>
      <c r="T434" s="443"/>
      <c r="U434" s="443"/>
      <c r="V434" s="443"/>
      <c r="W434" s="443"/>
    </row>
    <row r="435" spans="1:23">
      <c r="A435" s="443"/>
      <c r="B435" s="443"/>
      <c r="C435" s="443"/>
      <c r="D435" s="443"/>
      <c r="E435" s="443"/>
      <c r="F435" s="443"/>
      <c r="G435" s="443"/>
      <c r="H435" s="443"/>
      <c r="I435" s="443"/>
      <c r="J435" s="443"/>
      <c r="K435" s="443"/>
      <c r="L435" s="443"/>
      <c r="M435" s="443"/>
      <c r="N435" s="443"/>
      <c r="O435" s="443"/>
      <c r="P435" s="443"/>
      <c r="Q435" s="443"/>
      <c r="R435" s="443"/>
      <c r="S435" s="443"/>
      <c r="T435" s="443"/>
      <c r="U435" s="443"/>
      <c r="V435" s="443"/>
      <c r="W435" s="443"/>
    </row>
    <row r="436" spans="1:23">
      <c r="A436" s="443"/>
      <c r="B436" s="443"/>
      <c r="C436" s="443"/>
      <c r="D436" s="443"/>
      <c r="E436" s="443"/>
      <c r="F436" s="443"/>
      <c r="G436" s="443"/>
      <c r="H436" s="443"/>
      <c r="I436" s="443"/>
      <c r="J436" s="443"/>
      <c r="K436" s="443"/>
      <c r="L436" s="443"/>
      <c r="M436" s="443"/>
      <c r="N436" s="443"/>
      <c r="O436" s="443"/>
      <c r="P436" s="443"/>
      <c r="Q436" s="443"/>
      <c r="R436" s="443"/>
      <c r="S436" s="443"/>
      <c r="T436" s="443"/>
      <c r="U436" s="443"/>
      <c r="V436" s="443"/>
      <c r="W436" s="443"/>
    </row>
    <row r="437" spans="1:23">
      <c r="A437" s="443"/>
      <c r="B437" s="443"/>
      <c r="C437" s="443"/>
      <c r="D437" s="443"/>
      <c r="E437" s="443"/>
      <c r="F437" s="443"/>
      <c r="G437" s="443"/>
      <c r="H437" s="443"/>
      <c r="I437" s="443"/>
      <c r="J437" s="443"/>
      <c r="K437" s="443"/>
      <c r="L437" s="443"/>
      <c r="M437" s="443"/>
      <c r="N437" s="443"/>
      <c r="O437" s="443"/>
      <c r="P437" s="443"/>
      <c r="Q437" s="443"/>
      <c r="R437" s="443"/>
      <c r="S437" s="443"/>
      <c r="T437" s="443"/>
      <c r="U437" s="443"/>
      <c r="V437" s="443"/>
      <c r="W437" s="443"/>
    </row>
    <row r="438" spans="1:23">
      <c r="A438" s="443"/>
      <c r="B438" s="443"/>
      <c r="C438" s="443"/>
      <c r="D438" s="443"/>
      <c r="E438" s="443"/>
      <c r="F438" s="443"/>
      <c r="G438" s="443"/>
      <c r="H438" s="443"/>
      <c r="I438" s="443"/>
      <c r="J438" s="443"/>
      <c r="K438" s="443"/>
      <c r="L438" s="443"/>
      <c r="M438" s="443"/>
      <c r="N438" s="443"/>
      <c r="O438" s="443"/>
      <c r="P438" s="443"/>
      <c r="Q438" s="443"/>
      <c r="R438" s="443"/>
      <c r="S438" s="443"/>
      <c r="T438" s="443"/>
      <c r="U438" s="443"/>
      <c r="V438" s="443"/>
      <c r="W438" s="443"/>
    </row>
    <row r="439" spans="1:23">
      <c r="A439" s="443"/>
      <c r="B439" s="443"/>
      <c r="C439" s="443"/>
      <c r="D439" s="443"/>
      <c r="E439" s="443"/>
      <c r="F439" s="443"/>
      <c r="G439" s="443"/>
      <c r="H439" s="443"/>
      <c r="I439" s="443"/>
      <c r="J439" s="443"/>
      <c r="K439" s="443"/>
      <c r="L439" s="443"/>
      <c r="M439" s="443"/>
      <c r="N439" s="443"/>
      <c r="O439" s="443"/>
      <c r="P439" s="443"/>
      <c r="Q439" s="443"/>
      <c r="R439" s="443"/>
      <c r="S439" s="443"/>
      <c r="T439" s="443"/>
      <c r="U439" s="443"/>
      <c r="V439" s="443"/>
      <c r="W439" s="443"/>
    </row>
    <row r="440" spans="1:23">
      <c r="A440" s="443"/>
      <c r="B440" s="443"/>
      <c r="C440" s="443"/>
      <c r="D440" s="443"/>
      <c r="E440" s="443"/>
      <c r="F440" s="443"/>
      <c r="G440" s="443"/>
      <c r="H440" s="443"/>
      <c r="I440" s="443"/>
      <c r="J440" s="443"/>
      <c r="K440" s="443"/>
      <c r="L440" s="443"/>
      <c r="M440" s="443"/>
      <c r="N440" s="443"/>
      <c r="O440" s="443"/>
      <c r="P440" s="443"/>
      <c r="Q440" s="443"/>
      <c r="R440" s="443"/>
      <c r="S440" s="443"/>
      <c r="T440" s="443"/>
      <c r="U440" s="443"/>
      <c r="V440" s="443"/>
      <c r="W440" s="443"/>
    </row>
    <row r="441" spans="1:23">
      <c r="A441" s="443"/>
      <c r="B441" s="443"/>
      <c r="C441" s="443"/>
      <c r="D441" s="443"/>
      <c r="E441" s="443"/>
      <c r="F441" s="443"/>
      <c r="G441" s="443"/>
      <c r="H441" s="443"/>
      <c r="I441" s="443"/>
      <c r="J441" s="443"/>
      <c r="K441" s="443"/>
      <c r="L441" s="443"/>
      <c r="M441" s="443"/>
      <c r="N441" s="443"/>
      <c r="O441" s="443"/>
      <c r="P441" s="443"/>
      <c r="Q441" s="443"/>
      <c r="R441" s="443"/>
      <c r="S441" s="443"/>
      <c r="T441" s="443"/>
      <c r="U441" s="443"/>
      <c r="V441" s="443"/>
      <c r="W441" s="443"/>
    </row>
    <row r="442" spans="1:23">
      <c r="A442" s="443"/>
      <c r="B442" s="443"/>
      <c r="C442" s="443"/>
      <c r="D442" s="443"/>
      <c r="E442" s="443"/>
      <c r="F442" s="443"/>
      <c r="G442" s="443"/>
      <c r="H442" s="443"/>
      <c r="I442" s="443"/>
      <c r="J442" s="443"/>
      <c r="K442" s="443"/>
      <c r="L442" s="443"/>
      <c r="M442" s="443"/>
      <c r="N442" s="443"/>
      <c r="O442" s="443"/>
      <c r="P442" s="443"/>
      <c r="Q442" s="443"/>
      <c r="R442" s="443"/>
      <c r="S442" s="443"/>
      <c r="T442" s="443"/>
      <c r="U442" s="443"/>
      <c r="V442" s="443"/>
      <c r="W442" s="443"/>
    </row>
    <row r="443" spans="1:23">
      <c r="A443" s="443"/>
      <c r="B443" s="443"/>
      <c r="C443" s="443"/>
      <c r="D443" s="443"/>
      <c r="E443" s="443"/>
      <c r="F443" s="443"/>
      <c r="G443" s="443"/>
      <c r="H443" s="443"/>
      <c r="I443" s="443"/>
      <c r="J443" s="443"/>
      <c r="K443" s="443"/>
      <c r="L443" s="443"/>
      <c r="M443" s="443"/>
      <c r="N443" s="443"/>
      <c r="O443" s="443"/>
      <c r="P443" s="443"/>
      <c r="Q443" s="443"/>
      <c r="R443" s="443"/>
      <c r="S443" s="443"/>
      <c r="T443" s="443"/>
      <c r="U443" s="443"/>
      <c r="V443" s="443"/>
      <c r="W443" s="443"/>
    </row>
    <row r="444" spans="1:23">
      <c r="A444" s="443"/>
      <c r="B444" s="443"/>
      <c r="C444" s="443"/>
      <c r="D444" s="443"/>
      <c r="E444" s="443"/>
      <c r="F444" s="443"/>
      <c r="G444" s="443"/>
      <c r="H444" s="443"/>
      <c r="I444" s="443"/>
      <c r="J444" s="443"/>
      <c r="K444" s="443"/>
      <c r="L444" s="443"/>
      <c r="M444" s="443"/>
      <c r="N444" s="443"/>
      <c r="O444" s="443"/>
      <c r="P444" s="443"/>
      <c r="Q444" s="443"/>
      <c r="R444" s="443"/>
      <c r="S444" s="443"/>
      <c r="T444" s="443"/>
      <c r="U444" s="443"/>
      <c r="V444" s="443"/>
      <c r="W444" s="443"/>
    </row>
    <row r="445" spans="1:23">
      <c r="A445" s="443"/>
      <c r="B445" s="443"/>
      <c r="C445" s="443"/>
      <c r="D445" s="443"/>
      <c r="E445" s="443"/>
      <c r="F445" s="443"/>
      <c r="G445" s="443"/>
      <c r="H445" s="443"/>
      <c r="I445" s="443"/>
      <c r="J445" s="443"/>
      <c r="K445" s="443"/>
      <c r="L445" s="443"/>
      <c r="M445" s="443"/>
      <c r="N445" s="443"/>
      <c r="O445" s="443"/>
      <c r="P445" s="443"/>
      <c r="Q445" s="443"/>
      <c r="R445" s="443"/>
      <c r="S445" s="443"/>
      <c r="T445" s="443"/>
      <c r="U445" s="443"/>
      <c r="V445" s="443"/>
      <c r="W445" s="443"/>
    </row>
    <row r="446" spans="1:23">
      <c r="A446" s="443"/>
      <c r="B446" s="443"/>
      <c r="C446" s="443"/>
      <c r="D446" s="443"/>
      <c r="E446" s="443"/>
      <c r="F446" s="443"/>
      <c r="G446" s="443"/>
      <c r="H446" s="443"/>
      <c r="I446" s="443"/>
      <c r="J446" s="443"/>
      <c r="K446" s="443"/>
      <c r="L446" s="443"/>
      <c r="M446" s="443"/>
      <c r="N446" s="443"/>
      <c r="O446" s="443"/>
      <c r="P446" s="443"/>
      <c r="Q446" s="443"/>
      <c r="R446" s="443"/>
      <c r="S446" s="443"/>
      <c r="T446" s="443"/>
      <c r="U446" s="443"/>
      <c r="V446" s="443"/>
      <c r="W446" s="443"/>
    </row>
    <row r="447" spans="1:23">
      <c r="A447" s="443"/>
      <c r="B447" s="443"/>
      <c r="C447" s="443"/>
      <c r="D447" s="443"/>
      <c r="E447" s="443"/>
      <c r="F447" s="443"/>
      <c r="G447" s="443"/>
      <c r="H447" s="443"/>
      <c r="I447" s="443"/>
      <c r="J447" s="443"/>
      <c r="K447" s="443"/>
      <c r="L447" s="443"/>
      <c r="M447" s="443"/>
      <c r="N447" s="443"/>
      <c r="O447" s="443"/>
      <c r="P447" s="443"/>
      <c r="Q447" s="443"/>
      <c r="R447" s="443"/>
      <c r="S447" s="443"/>
      <c r="T447" s="443"/>
      <c r="U447" s="443"/>
      <c r="V447" s="443"/>
      <c r="W447" s="443"/>
    </row>
    <row r="448" spans="1:23">
      <c r="A448" s="443"/>
      <c r="B448" s="443"/>
      <c r="C448" s="443"/>
      <c r="D448" s="443"/>
      <c r="E448" s="443"/>
      <c r="F448" s="443"/>
      <c r="G448" s="443"/>
      <c r="H448" s="443"/>
      <c r="I448" s="443"/>
      <c r="J448" s="443"/>
      <c r="K448" s="443"/>
      <c r="L448" s="443"/>
      <c r="M448" s="443"/>
      <c r="N448" s="443"/>
      <c r="O448" s="443"/>
      <c r="P448" s="443"/>
      <c r="Q448" s="443"/>
      <c r="R448" s="443"/>
      <c r="S448" s="443"/>
      <c r="T448" s="443"/>
      <c r="U448" s="443"/>
      <c r="V448" s="443"/>
      <c r="W448" s="443"/>
    </row>
    <row r="449" spans="1:23">
      <c r="A449" s="443"/>
      <c r="B449" s="443"/>
      <c r="C449" s="443"/>
      <c r="D449" s="443"/>
      <c r="E449" s="443"/>
      <c r="F449" s="443"/>
      <c r="G449" s="443"/>
      <c r="H449" s="443"/>
      <c r="I449" s="443"/>
      <c r="J449" s="443"/>
      <c r="K449" s="443"/>
      <c r="L449" s="443"/>
      <c r="M449" s="443"/>
      <c r="N449" s="443"/>
      <c r="O449" s="443"/>
      <c r="P449" s="443"/>
      <c r="Q449" s="443"/>
      <c r="R449" s="443"/>
      <c r="S449" s="443"/>
      <c r="T449" s="443"/>
      <c r="U449" s="443"/>
      <c r="V449" s="443"/>
      <c r="W449" s="443"/>
    </row>
    <row r="450" spans="1:23">
      <c r="A450" s="443"/>
      <c r="B450" s="443"/>
      <c r="C450" s="443"/>
      <c r="D450" s="443"/>
      <c r="E450" s="443"/>
      <c r="F450" s="443"/>
      <c r="G450" s="443"/>
      <c r="H450" s="443"/>
      <c r="I450" s="443"/>
      <c r="J450" s="443"/>
      <c r="K450" s="443"/>
      <c r="L450" s="443"/>
      <c r="M450" s="443"/>
      <c r="N450" s="443"/>
      <c r="O450" s="443"/>
      <c r="P450" s="443"/>
      <c r="Q450" s="443"/>
      <c r="R450" s="443"/>
      <c r="S450" s="443"/>
      <c r="T450" s="443"/>
      <c r="U450" s="443"/>
      <c r="V450" s="443"/>
      <c r="W450" s="443"/>
    </row>
    <row r="451" spans="1:23">
      <c r="A451" s="443"/>
      <c r="B451" s="443"/>
      <c r="C451" s="443"/>
      <c r="D451" s="443"/>
      <c r="E451" s="443"/>
      <c r="F451" s="443"/>
      <c r="G451" s="443"/>
      <c r="H451" s="443"/>
      <c r="I451" s="443"/>
      <c r="J451" s="443"/>
      <c r="K451" s="443"/>
      <c r="L451" s="443"/>
      <c r="M451" s="443"/>
      <c r="N451" s="443"/>
      <c r="O451" s="443"/>
      <c r="P451" s="443"/>
      <c r="Q451" s="443"/>
      <c r="R451" s="443"/>
      <c r="S451" s="443"/>
      <c r="T451" s="443"/>
      <c r="U451" s="443"/>
      <c r="V451" s="443"/>
      <c r="W451" s="443"/>
    </row>
    <row r="452" spans="1:23">
      <c r="A452" s="443"/>
      <c r="B452" s="443"/>
      <c r="C452" s="443"/>
      <c r="D452" s="443"/>
      <c r="E452" s="443"/>
      <c r="F452" s="443"/>
      <c r="G452" s="443"/>
      <c r="H452" s="443"/>
      <c r="I452" s="443"/>
      <c r="J452" s="443"/>
      <c r="K452" s="443"/>
      <c r="L452" s="443"/>
      <c r="M452" s="443"/>
      <c r="N452" s="443"/>
      <c r="O452" s="443"/>
      <c r="P452" s="443"/>
      <c r="Q452" s="443"/>
      <c r="R452" s="443"/>
      <c r="S452" s="443"/>
      <c r="T452" s="443"/>
      <c r="U452" s="443"/>
      <c r="V452" s="443"/>
      <c r="W452" s="443"/>
    </row>
    <row r="453" spans="1:23">
      <c r="A453" s="443"/>
      <c r="B453" s="443"/>
      <c r="C453" s="443"/>
      <c r="D453" s="443"/>
      <c r="E453" s="443"/>
      <c r="F453" s="443"/>
      <c r="G453" s="443"/>
      <c r="H453" s="443"/>
      <c r="I453" s="443"/>
      <c r="J453" s="443"/>
      <c r="K453" s="443"/>
      <c r="L453" s="443"/>
      <c r="M453" s="443"/>
      <c r="N453" s="443"/>
      <c r="O453" s="443"/>
      <c r="P453" s="443"/>
      <c r="Q453" s="443"/>
      <c r="R453" s="443"/>
      <c r="S453" s="443"/>
      <c r="T453" s="443"/>
      <c r="U453" s="443"/>
      <c r="V453" s="443"/>
      <c r="W453" s="443"/>
    </row>
    <row r="454" spans="1:23">
      <c r="A454" s="443"/>
      <c r="B454" s="443"/>
      <c r="C454" s="443"/>
      <c r="D454" s="443"/>
      <c r="E454" s="443"/>
      <c r="F454" s="443"/>
      <c r="G454" s="443"/>
      <c r="H454" s="443"/>
      <c r="I454" s="443"/>
      <c r="J454" s="443"/>
      <c r="K454" s="443"/>
      <c r="L454" s="443"/>
      <c r="M454" s="443"/>
      <c r="N454" s="443"/>
      <c r="O454" s="443"/>
      <c r="P454" s="443"/>
      <c r="Q454" s="443"/>
      <c r="R454" s="443"/>
      <c r="S454" s="443"/>
      <c r="T454" s="443"/>
      <c r="U454" s="443"/>
      <c r="V454" s="443"/>
      <c r="W454" s="443"/>
    </row>
    <row r="455" spans="1:23">
      <c r="A455" s="443"/>
      <c r="B455" s="443"/>
      <c r="C455" s="443"/>
      <c r="D455" s="443"/>
      <c r="E455" s="443"/>
      <c r="F455" s="443"/>
      <c r="G455" s="443"/>
      <c r="H455" s="443"/>
      <c r="I455" s="443"/>
      <c r="J455" s="443"/>
      <c r="K455" s="443"/>
      <c r="L455" s="443"/>
      <c r="M455" s="443"/>
      <c r="N455" s="443"/>
      <c r="O455" s="443"/>
      <c r="P455" s="443"/>
      <c r="Q455" s="443"/>
      <c r="R455" s="443"/>
      <c r="S455" s="443"/>
      <c r="T455" s="443"/>
      <c r="U455" s="443"/>
      <c r="V455" s="443"/>
      <c r="W455" s="443"/>
    </row>
    <row r="456" spans="1:23">
      <c r="A456" s="443"/>
      <c r="B456" s="443"/>
      <c r="C456" s="443"/>
      <c r="D456" s="443"/>
      <c r="E456" s="443"/>
      <c r="F456" s="443"/>
      <c r="G456" s="443"/>
      <c r="H456" s="443"/>
      <c r="I456" s="443"/>
      <c r="J456" s="443"/>
      <c r="K456" s="443"/>
      <c r="L456" s="443"/>
      <c r="M456" s="443"/>
      <c r="N456" s="443"/>
      <c r="O456" s="443"/>
      <c r="P456" s="443"/>
      <c r="Q456" s="443"/>
      <c r="R456" s="443"/>
      <c r="S456" s="443"/>
      <c r="T456" s="443"/>
      <c r="U456" s="443"/>
      <c r="V456" s="443"/>
      <c r="W456" s="443"/>
    </row>
    <row r="457" spans="1:23">
      <c r="A457" s="443"/>
      <c r="B457" s="443"/>
      <c r="C457" s="443"/>
      <c r="D457" s="443"/>
      <c r="E457" s="443"/>
      <c r="F457" s="443"/>
      <c r="G457" s="443"/>
      <c r="H457" s="443"/>
      <c r="I457" s="443"/>
      <c r="J457" s="443"/>
      <c r="K457" s="443"/>
      <c r="L457" s="443"/>
      <c r="M457" s="443"/>
      <c r="N457" s="443"/>
      <c r="O457" s="443"/>
      <c r="P457" s="443"/>
      <c r="Q457" s="443"/>
      <c r="R457" s="443"/>
      <c r="S457" s="443"/>
      <c r="T457" s="443"/>
      <c r="U457" s="443"/>
      <c r="V457" s="443"/>
      <c r="W457" s="443"/>
    </row>
    <row r="458" spans="1:23">
      <c r="A458" s="443"/>
      <c r="B458" s="443"/>
      <c r="C458" s="443"/>
      <c r="D458" s="443"/>
      <c r="E458" s="443"/>
      <c r="F458" s="443"/>
      <c r="G458" s="443"/>
      <c r="H458" s="443"/>
      <c r="I458" s="443"/>
      <c r="J458" s="443"/>
      <c r="K458" s="443"/>
      <c r="L458" s="443"/>
      <c r="M458" s="443"/>
      <c r="N458" s="443"/>
      <c r="O458" s="443"/>
      <c r="P458" s="443"/>
      <c r="Q458" s="443"/>
      <c r="R458" s="443"/>
      <c r="S458" s="443"/>
      <c r="T458" s="443"/>
      <c r="U458" s="443"/>
      <c r="V458" s="443"/>
      <c r="W458" s="443"/>
    </row>
    <row r="459" spans="1:23">
      <c r="A459" s="443"/>
      <c r="B459" s="443"/>
      <c r="C459" s="443"/>
      <c r="D459" s="443"/>
      <c r="E459" s="443"/>
      <c r="F459" s="443"/>
      <c r="G459" s="443"/>
      <c r="H459" s="443"/>
      <c r="I459" s="443"/>
      <c r="J459" s="443"/>
      <c r="K459" s="443"/>
      <c r="L459" s="443"/>
      <c r="M459" s="443"/>
      <c r="N459" s="443"/>
      <c r="O459" s="443"/>
      <c r="P459" s="443"/>
      <c r="Q459" s="443"/>
      <c r="R459" s="443"/>
      <c r="S459" s="443"/>
      <c r="T459" s="443"/>
      <c r="U459" s="443"/>
      <c r="V459" s="443"/>
      <c r="W459" s="443"/>
    </row>
    <row r="460" spans="1:23">
      <c r="A460" s="443"/>
      <c r="B460" s="443"/>
      <c r="C460" s="443"/>
      <c r="D460" s="443"/>
      <c r="E460" s="443"/>
      <c r="F460" s="443"/>
      <c r="G460" s="443"/>
      <c r="H460" s="443"/>
      <c r="I460" s="443"/>
      <c r="J460" s="443"/>
      <c r="K460" s="443"/>
      <c r="L460" s="443"/>
      <c r="M460" s="443"/>
      <c r="N460" s="443"/>
      <c r="O460" s="443"/>
      <c r="P460" s="443"/>
      <c r="Q460" s="443"/>
      <c r="R460" s="443"/>
      <c r="S460" s="443"/>
      <c r="T460" s="443"/>
      <c r="U460" s="443"/>
      <c r="V460" s="443"/>
      <c r="W460" s="443"/>
    </row>
    <row r="461" spans="1:23">
      <c r="A461" s="443"/>
      <c r="B461" s="443"/>
      <c r="C461" s="443"/>
      <c r="D461" s="443"/>
      <c r="E461" s="443"/>
      <c r="F461" s="443"/>
      <c r="G461" s="443"/>
      <c r="H461" s="443"/>
      <c r="I461" s="443"/>
      <c r="J461" s="443"/>
      <c r="K461" s="443"/>
      <c r="L461" s="443"/>
      <c r="M461" s="443"/>
      <c r="N461" s="443"/>
      <c r="O461" s="443"/>
      <c r="P461" s="443"/>
      <c r="Q461" s="443"/>
      <c r="R461" s="443"/>
      <c r="S461" s="443"/>
      <c r="T461" s="443"/>
      <c r="U461" s="443"/>
      <c r="V461" s="443"/>
      <c r="W461" s="443"/>
    </row>
    <row r="462" spans="1:23">
      <c r="A462" s="443"/>
      <c r="B462" s="443"/>
      <c r="C462" s="443"/>
      <c r="D462" s="443"/>
      <c r="E462" s="443"/>
      <c r="F462" s="443"/>
      <c r="G462" s="443"/>
      <c r="H462" s="443"/>
      <c r="I462" s="443"/>
      <c r="J462" s="443"/>
      <c r="K462" s="443"/>
      <c r="L462" s="443"/>
      <c r="M462" s="443"/>
      <c r="N462" s="443"/>
      <c r="O462" s="443"/>
      <c r="P462" s="443"/>
      <c r="Q462" s="443"/>
      <c r="R462" s="443"/>
      <c r="S462" s="443"/>
      <c r="T462" s="443"/>
      <c r="U462" s="443"/>
      <c r="V462" s="443"/>
      <c r="W462" s="443"/>
    </row>
    <row r="463" spans="1:23">
      <c r="A463" s="443"/>
      <c r="B463" s="443"/>
      <c r="C463" s="443"/>
      <c r="D463" s="443"/>
      <c r="E463" s="443"/>
      <c r="F463" s="443"/>
      <c r="G463" s="443"/>
      <c r="H463" s="443"/>
      <c r="I463" s="443"/>
      <c r="J463" s="443"/>
      <c r="K463" s="443"/>
      <c r="L463" s="443"/>
      <c r="M463" s="443"/>
      <c r="N463" s="443"/>
      <c r="O463" s="443"/>
      <c r="P463" s="443"/>
      <c r="Q463" s="443"/>
      <c r="R463" s="443"/>
      <c r="S463" s="443"/>
      <c r="T463" s="443"/>
      <c r="U463" s="443"/>
      <c r="V463" s="443"/>
      <c r="W463" s="443"/>
    </row>
    <row r="464" spans="1:23">
      <c r="A464" s="443"/>
      <c r="B464" s="443"/>
      <c r="C464" s="443"/>
      <c r="D464" s="443"/>
      <c r="E464" s="443"/>
      <c r="F464" s="443"/>
      <c r="G464" s="443"/>
      <c r="H464" s="443"/>
      <c r="I464" s="443"/>
      <c r="J464" s="443"/>
      <c r="K464" s="443"/>
      <c r="L464" s="443"/>
      <c r="M464" s="443"/>
      <c r="N464" s="443"/>
      <c r="O464" s="443"/>
      <c r="P464" s="443"/>
      <c r="Q464" s="443"/>
      <c r="R464" s="443"/>
      <c r="S464" s="443"/>
      <c r="T464" s="443"/>
      <c r="U464" s="443"/>
      <c r="V464" s="443"/>
      <c r="W464" s="443"/>
    </row>
    <row r="465" spans="1:23">
      <c r="A465" s="443"/>
      <c r="B465" s="443"/>
      <c r="C465" s="443"/>
      <c r="D465" s="443"/>
      <c r="E465" s="443"/>
      <c r="F465" s="443"/>
      <c r="G465" s="443"/>
      <c r="H465" s="443"/>
      <c r="I465" s="443"/>
      <c r="J465" s="443"/>
      <c r="K465" s="443"/>
      <c r="L465" s="443"/>
      <c r="M465" s="443"/>
      <c r="N465" s="443"/>
      <c r="O465" s="443"/>
      <c r="P465" s="443"/>
      <c r="Q465" s="443"/>
      <c r="R465" s="443"/>
      <c r="S465" s="443"/>
      <c r="T465" s="443"/>
      <c r="U465" s="443"/>
      <c r="V465" s="443"/>
      <c r="W465" s="443"/>
    </row>
    <row r="466" spans="1:23">
      <c r="A466" s="443"/>
      <c r="B466" s="443"/>
      <c r="C466" s="443"/>
      <c r="D466" s="443"/>
      <c r="E466" s="443"/>
      <c r="F466" s="443"/>
      <c r="G466" s="443"/>
      <c r="H466" s="443"/>
      <c r="I466" s="443"/>
      <c r="J466" s="443"/>
      <c r="K466" s="443"/>
      <c r="L466" s="443"/>
      <c r="M466" s="443"/>
      <c r="N466" s="443"/>
      <c r="O466" s="443"/>
      <c r="P466" s="443"/>
      <c r="Q466" s="443"/>
      <c r="R466" s="443"/>
      <c r="S466" s="443"/>
      <c r="T466" s="443"/>
      <c r="U466" s="443"/>
      <c r="V466" s="443"/>
      <c r="W466" s="443"/>
    </row>
    <row r="467" spans="1:23">
      <c r="A467" s="443"/>
      <c r="B467" s="443"/>
      <c r="C467" s="443"/>
      <c r="D467" s="443"/>
      <c r="E467" s="443"/>
      <c r="F467" s="443"/>
      <c r="G467" s="443"/>
      <c r="H467" s="443"/>
      <c r="I467" s="443"/>
      <c r="J467" s="443"/>
      <c r="K467" s="443"/>
      <c r="L467" s="443"/>
      <c r="M467" s="443"/>
      <c r="N467" s="443"/>
      <c r="O467" s="443"/>
      <c r="P467" s="443"/>
      <c r="Q467" s="443"/>
      <c r="R467" s="443"/>
      <c r="S467" s="443"/>
      <c r="T467" s="443"/>
      <c r="U467" s="443"/>
      <c r="V467" s="443"/>
      <c r="W467" s="443"/>
    </row>
    <row r="468" spans="1:23">
      <c r="A468" s="443"/>
      <c r="B468" s="443"/>
      <c r="C468" s="443"/>
      <c r="D468" s="443"/>
      <c r="E468" s="443"/>
      <c r="F468" s="443"/>
      <c r="G468" s="443"/>
      <c r="H468" s="443"/>
      <c r="I468" s="443"/>
      <c r="J468" s="443"/>
      <c r="K468" s="443"/>
      <c r="L468" s="443"/>
      <c r="M468" s="443"/>
      <c r="N468" s="443"/>
      <c r="O468" s="443"/>
      <c r="P468" s="443"/>
      <c r="Q468" s="443"/>
      <c r="R468" s="443"/>
      <c r="S468" s="443"/>
      <c r="T468" s="443"/>
      <c r="U468" s="443"/>
      <c r="V468" s="443"/>
      <c r="W468" s="443"/>
    </row>
    <row r="469" spans="1:23">
      <c r="A469" s="443"/>
      <c r="B469" s="443"/>
      <c r="C469" s="443"/>
      <c r="D469" s="443"/>
      <c r="E469" s="443"/>
      <c r="F469" s="443"/>
      <c r="G469" s="443"/>
      <c r="H469" s="443"/>
      <c r="I469" s="443"/>
      <c r="J469" s="443"/>
      <c r="K469" s="443"/>
      <c r="L469" s="443"/>
      <c r="M469" s="443"/>
      <c r="N469" s="443"/>
      <c r="O469" s="443"/>
      <c r="P469" s="443"/>
      <c r="Q469" s="443"/>
      <c r="R469" s="443"/>
      <c r="S469" s="443"/>
      <c r="T469" s="443"/>
      <c r="U469" s="443"/>
      <c r="V469" s="443"/>
      <c r="W469" s="443"/>
    </row>
    <row r="470" spans="1:23">
      <c r="A470" s="443"/>
      <c r="B470" s="443"/>
      <c r="C470" s="443"/>
      <c r="D470" s="443"/>
      <c r="E470" s="443"/>
      <c r="F470" s="443"/>
      <c r="G470" s="443"/>
      <c r="H470" s="443"/>
      <c r="I470" s="443"/>
      <c r="J470" s="443"/>
      <c r="K470" s="443"/>
      <c r="L470" s="443"/>
      <c r="M470" s="443"/>
      <c r="N470" s="443"/>
      <c r="O470" s="443"/>
      <c r="P470" s="443"/>
      <c r="Q470" s="443"/>
      <c r="R470" s="443"/>
      <c r="S470" s="443"/>
      <c r="T470" s="443"/>
      <c r="U470" s="443"/>
      <c r="V470" s="443"/>
      <c r="W470" s="443"/>
    </row>
    <row r="471" spans="1:23">
      <c r="A471" s="443"/>
      <c r="B471" s="443"/>
      <c r="C471" s="443"/>
      <c r="D471" s="443"/>
      <c r="E471" s="443"/>
      <c r="F471" s="443"/>
      <c r="G471" s="443"/>
      <c r="H471" s="443"/>
      <c r="I471" s="443"/>
      <c r="J471" s="443"/>
      <c r="K471" s="443"/>
      <c r="L471" s="443"/>
      <c r="M471" s="443"/>
      <c r="N471" s="443"/>
      <c r="O471" s="443"/>
      <c r="P471" s="443"/>
      <c r="Q471" s="443"/>
      <c r="R471" s="443"/>
      <c r="S471" s="443"/>
      <c r="T471" s="443"/>
      <c r="U471" s="443"/>
      <c r="V471" s="443"/>
      <c r="W471" s="443"/>
    </row>
    <row r="472" spans="1:23">
      <c r="A472" s="443"/>
      <c r="B472" s="443"/>
      <c r="C472" s="443"/>
      <c r="D472" s="443"/>
      <c r="E472" s="443"/>
      <c r="F472" s="443"/>
      <c r="G472" s="443"/>
      <c r="H472" s="443"/>
      <c r="I472" s="443"/>
      <c r="J472" s="443"/>
      <c r="K472" s="443"/>
      <c r="L472" s="443"/>
      <c r="M472" s="443"/>
      <c r="N472" s="443"/>
      <c r="O472" s="443"/>
      <c r="P472" s="443"/>
      <c r="Q472" s="443"/>
      <c r="R472" s="443"/>
      <c r="S472" s="443"/>
      <c r="T472" s="443"/>
      <c r="U472" s="443"/>
      <c r="V472" s="443"/>
      <c r="W472" s="443"/>
    </row>
    <row r="473" spans="1:23">
      <c r="A473" s="443"/>
      <c r="B473" s="443"/>
      <c r="C473" s="443"/>
      <c r="D473" s="443"/>
      <c r="E473" s="443"/>
      <c r="F473" s="443"/>
      <c r="G473" s="443"/>
      <c r="H473" s="443"/>
      <c r="I473" s="443"/>
      <c r="J473" s="443"/>
      <c r="K473" s="443"/>
      <c r="L473" s="443"/>
      <c r="M473" s="443"/>
      <c r="N473" s="443"/>
      <c r="O473" s="443"/>
      <c r="P473" s="443"/>
      <c r="Q473" s="443"/>
      <c r="R473" s="443"/>
      <c r="S473" s="443"/>
      <c r="T473" s="443"/>
      <c r="U473" s="443"/>
      <c r="V473" s="443"/>
      <c r="W473" s="443"/>
    </row>
    <row r="474" spans="1:23">
      <c r="A474" s="443"/>
      <c r="B474" s="443"/>
      <c r="C474" s="443"/>
      <c r="D474" s="443"/>
      <c r="E474" s="443"/>
      <c r="F474" s="443"/>
      <c r="G474" s="443"/>
      <c r="H474" s="443"/>
      <c r="I474" s="443"/>
      <c r="J474" s="443"/>
      <c r="K474" s="443"/>
      <c r="L474" s="443"/>
      <c r="M474" s="443"/>
      <c r="N474" s="443"/>
      <c r="O474" s="443"/>
      <c r="P474" s="443"/>
      <c r="Q474" s="443"/>
      <c r="R474" s="443"/>
      <c r="S474" s="443"/>
      <c r="T474" s="443"/>
      <c r="U474" s="443"/>
      <c r="V474" s="443"/>
      <c r="W474" s="443"/>
    </row>
    <row r="475" spans="1:23">
      <c r="A475" s="443"/>
      <c r="B475" s="443"/>
      <c r="C475" s="443"/>
      <c r="D475" s="443"/>
      <c r="E475" s="443"/>
      <c r="F475" s="443"/>
      <c r="G475" s="443"/>
      <c r="H475" s="443"/>
      <c r="I475" s="443"/>
      <c r="J475" s="443"/>
      <c r="K475" s="443"/>
      <c r="L475" s="443"/>
      <c r="M475" s="443"/>
      <c r="N475" s="443"/>
      <c r="O475" s="443"/>
      <c r="P475" s="443"/>
      <c r="Q475" s="443"/>
      <c r="R475" s="443"/>
      <c r="S475" s="443"/>
      <c r="T475" s="443"/>
      <c r="U475" s="443"/>
      <c r="V475" s="443"/>
      <c r="W475" s="443"/>
    </row>
    <row r="476" spans="1:23">
      <c r="A476" s="443"/>
      <c r="B476" s="443"/>
      <c r="C476" s="443"/>
      <c r="D476" s="443"/>
      <c r="E476" s="443"/>
      <c r="F476" s="443"/>
      <c r="G476" s="443"/>
      <c r="H476" s="443"/>
      <c r="I476" s="443"/>
      <c r="J476" s="443"/>
      <c r="K476" s="443"/>
      <c r="L476" s="443"/>
      <c r="M476" s="443"/>
      <c r="N476" s="443"/>
      <c r="O476" s="443"/>
      <c r="P476" s="443"/>
      <c r="Q476" s="443"/>
      <c r="R476" s="443"/>
      <c r="S476" s="443"/>
      <c r="T476" s="443"/>
      <c r="U476" s="443"/>
      <c r="V476" s="443"/>
      <c r="W476" s="443"/>
    </row>
    <row r="477" spans="1:23">
      <c r="A477" s="443"/>
      <c r="B477" s="443"/>
      <c r="C477" s="443"/>
      <c r="D477" s="443"/>
      <c r="E477" s="443"/>
      <c r="F477" s="443"/>
      <c r="G477" s="443"/>
      <c r="H477" s="443"/>
      <c r="I477" s="443"/>
      <c r="J477" s="443"/>
      <c r="K477" s="443"/>
      <c r="L477" s="443"/>
      <c r="M477" s="443"/>
      <c r="N477" s="443"/>
      <c r="O477" s="443"/>
      <c r="P477" s="443"/>
      <c r="Q477" s="443"/>
      <c r="R477" s="443"/>
      <c r="S477" s="443"/>
      <c r="T477" s="443"/>
      <c r="U477" s="443"/>
      <c r="V477" s="443"/>
      <c r="W477" s="443"/>
    </row>
    <row r="478" spans="1:23">
      <c r="A478" s="443"/>
      <c r="B478" s="443"/>
      <c r="C478" s="443"/>
      <c r="D478" s="443"/>
      <c r="E478" s="443"/>
      <c r="F478" s="443"/>
      <c r="G478" s="443"/>
      <c r="H478" s="443"/>
      <c r="I478" s="443"/>
      <c r="J478" s="443"/>
      <c r="K478" s="443"/>
      <c r="L478" s="443"/>
      <c r="M478" s="443"/>
      <c r="N478" s="443"/>
      <c r="O478" s="443"/>
      <c r="P478" s="443"/>
      <c r="Q478" s="443"/>
      <c r="R478" s="443"/>
      <c r="S478" s="443"/>
      <c r="T478" s="443"/>
      <c r="U478" s="443"/>
      <c r="V478" s="443"/>
      <c r="W478" s="443"/>
    </row>
    <row r="479" spans="1:23">
      <c r="A479" s="443"/>
      <c r="B479" s="443"/>
      <c r="C479" s="443"/>
      <c r="D479" s="443"/>
      <c r="E479" s="443"/>
      <c r="F479" s="443"/>
      <c r="G479" s="443"/>
      <c r="H479" s="443"/>
      <c r="I479" s="443"/>
      <c r="J479" s="443"/>
      <c r="K479" s="443"/>
      <c r="L479" s="443"/>
      <c r="M479" s="443"/>
      <c r="N479" s="443"/>
      <c r="O479" s="443"/>
      <c r="P479" s="443"/>
      <c r="Q479" s="443"/>
      <c r="R479" s="443"/>
      <c r="S479" s="443"/>
      <c r="T479" s="443"/>
      <c r="U479" s="443"/>
      <c r="V479" s="443"/>
      <c r="W479" s="443"/>
    </row>
    <row r="480" spans="1:23">
      <c r="A480" s="443"/>
      <c r="B480" s="443"/>
      <c r="C480" s="443"/>
      <c r="D480" s="443"/>
      <c r="E480" s="443"/>
      <c r="F480" s="443"/>
      <c r="G480" s="443"/>
      <c r="H480" s="443"/>
      <c r="I480" s="443"/>
      <c r="J480" s="443"/>
      <c r="K480" s="443"/>
      <c r="L480" s="443"/>
      <c r="M480" s="443"/>
      <c r="N480" s="443"/>
      <c r="O480" s="443"/>
      <c r="P480" s="443"/>
      <c r="Q480" s="443"/>
      <c r="R480" s="443"/>
      <c r="S480" s="443"/>
      <c r="T480" s="443"/>
      <c r="U480" s="443"/>
      <c r="V480" s="443"/>
      <c r="W480" s="443"/>
    </row>
    <row r="481" spans="1:23">
      <c r="A481" s="443"/>
      <c r="B481" s="443"/>
      <c r="C481" s="443"/>
      <c r="D481" s="443"/>
      <c r="E481" s="443"/>
      <c r="F481" s="443"/>
      <c r="G481" s="443"/>
      <c r="H481" s="443"/>
      <c r="I481" s="443"/>
      <c r="J481" s="443"/>
      <c r="K481" s="443"/>
      <c r="L481" s="443"/>
      <c r="M481" s="443"/>
      <c r="N481" s="443"/>
      <c r="O481" s="443"/>
      <c r="P481" s="443"/>
      <c r="Q481" s="443"/>
      <c r="R481" s="443"/>
      <c r="S481" s="443"/>
      <c r="T481" s="443"/>
      <c r="U481" s="443"/>
      <c r="V481" s="443"/>
      <c r="W481" s="443"/>
    </row>
    <row r="482" spans="1:23">
      <c r="A482" s="443"/>
      <c r="B482" s="443"/>
      <c r="C482" s="443"/>
      <c r="D482" s="443"/>
      <c r="E482" s="443"/>
      <c r="F482" s="443"/>
      <c r="G482" s="443"/>
      <c r="H482" s="443"/>
      <c r="I482" s="443"/>
      <c r="J482" s="443"/>
      <c r="K482" s="443"/>
      <c r="L482" s="443"/>
      <c r="M482" s="443"/>
      <c r="N482" s="443"/>
      <c r="O482" s="443"/>
      <c r="P482" s="443"/>
      <c r="Q482" s="443"/>
      <c r="R482" s="443"/>
      <c r="S482" s="443"/>
      <c r="T482" s="443"/>
      <c r="U482" s="443"/>
      <c r="V482" s="443"/>
      <c r="W482" s="443"/>
    </row>
    <row r="483" spans="1:23">
      <c r="A483" s="443"/>
      <c r="B483" s="443"/>
      <c r="C483" s="443"/>
      <c r="D483" s="443"/>
      <c r="E483" s="443"/>
      <c r="F483" s="443"/>
      <c r="G483" s="443"/>
      <c r="H483" s="443"/>
      <c r="I483" s="443"/>
      <c r="J483" s="443"/>
      <c r="K483" s="443"/>
      <c r="L483" s="443"/>
      <c r="M483" s="443"/>
      <c r="N483" s="443"/>
      <c r="O483" s="443"/>
      <c r="P483" s="443"/>
      <c r="Q483" s="443"/>
      <c r="R483" s="443"/>
      <c r="S483" s="443"/>
      <c r="T483" s="443"/>
      <c r="U483" s="443"/>
      <c r="V483" s="443"/>
      <c r="W483" s="443"/>
    </row>
    <row r="484" spans="1:23">
      <c r="A484" s="443"/>
      <c r="B484" s="443"/>
      <c r="C484" s="443"/>
      <c r="D484" s="443"/>
      <c r="E484" s="443"/>
      <c r="F484" s="443"/>
      <c r="G484" s="443"/>
      <c r="H484" s="443"/>
      <c r="I484" s="443"/>
      <c r="J484" s="443"/>
      <c r="K484" s="443"/>
      <c r="L484" s="443"/>
      <c r="M484" s="443"/>
      <c r="N484" s="443"/>
      <c r="O484" s="443"/>
      <c r="P484" s="443"/>
      <c r="Q484" s="443"/>
      <c r="R484" s="443"/>
      <c r="S484" s="443"/>
      <c r="T484" s="443"/>
      <c r="U484" s="443"/>
      <c r="V484" s="443"/>
      <c r="W484" s="443"/>
    </row>
    <row r="485" spans="1:23">
      <c r="A485" s="443"/>
      <c r="B485" s="443"/>
      <c r="C485" s="443"/>
      <c r="D485" s="443"/>
      <c r="E485" s="443"/>
      <c r="F485" s="443"/>
      <c r="G485" s="443"/>
      <c r="H485" s="443"/>
      <c r="I485" s="443"/>
      <c r="J485" s="443"/>
      <c r="K485" s="443"/>
      <c r="L485" s="443"/>
      <c r="M485" s="443"/>
      <c r="N485" s="443"/>
      <c r="O485" s="443"/>
      <c r="P485" s="443"/>
      <c r="Q485" s="443"/>
      <c r="R485" s="443"/>
      <c r="S485" s="443"/>
      <c r="T485" s="443"/>
      <c r="U485" s="443"/>
      <c r="V485" s="443"/>
      <c r="W485" s="443"/>
    </row>
    <row r="486" spans="1:23">
      <c r="A486" s="443"/>
      <c r="B486" s="443"/>
      <c r="C486" s="443"/>
      <c r="D486" s="443"/>
      <c r="E486" s="443"/>
      <c r="F486" s="443"/>
      <c r="G486" s="443"/>
      <c r="H486" s="443"/>
      <c r="I486" s="443"/>
      <c r="J486" s="443"/>
      <c r="K486" s="443"/>
      <c r="L486" s="443"/>
      <c r="M486" s="443"/>
      <c r="N486" s="443"/>
      <c r="O486" s="443"/>
      <c r="P486" s="443"/>
      <c r="Q486" s="443"/>
      <c r="R486" s="443"/>
      <c r="S486" s="443"/>
      <c r="T486" s="443"/>
      <c r="U486" s="443"/>
      <c r="V486" s="443"/>
      <c r="W486" s="443"/>
    </row>
    <row r="487" spans="1:23">
      <c r="A487" s="443"/>
      <c r="B487" s="443"/>
      <c r="C487" s="443"/>
      <c r="D487" s="443"/>
      <c r="E487" s="443"/>
      <c r="F487" s="443"/>
      <c r="G487" s="443"/>
      <c r="H487" s="443"/>
      <c r="I487" s="443"/>
      <c r="J487" s="443"/>
      <c r="K487" s="443"/>
      <c r="L487" s="443"/>
      <c r="M487" s="443"/>
      <c r="N487" s="443"/>
      <c r="O487" s="443"/>
      <c r="P487" s="443"/>
      <c r="Q487" s="443"/>
      <c r="R487" s="443"/>
      <c r="S487" s="443"/>
      <c r="T487" s="443"/>
      <c r="U487" s="443"/>
      <c r="V487" s="443"/>
      <c r="W487" s="443"/>
    </row>
    <row r="488" spans="1:23">
      <c r="A488" s="443"/>
      <c r="B488" s="443"/>
      <c r="C488" s="443"/>
      <c r="D488" s="443"/>
      <c r="E488" s="443"/>
      <c r="F488" s="443"/>
      <c r="G488" s="443"/>
      <c r="H488" s="443"/>
      <c r="I488" s="443"/>
      <c r="J488" s="443"/>
      <c r="K488" s="443"/>
      <c r="L488" s="443"/>
      <c r="M488" s="443"/>
      <c r="N488" s="443"/>
      <c r="O488" s="443"/>
      <c r="P488" s="443"/>
      <c r="Q488" s="443"/>
      <c r="R488" s="443"/>
      <c r="S488" s="443"/>
      <c r="T488" s="443"/>
      <c r="U488" s="443"/>
      <c r="V488" s="443"/>
      <c r="W488" s="443"/>
    </row>
    <row r="489" spans="1:23">
      <c r="A489" s="443"/>
      <c r="B489" s="443"/>
      <c r="C489" s="443"/>
      <c r="D489" s="443"/>
      <c r="E489" s="443"/>
      <c r="F489" s="443"/>
      <c r="G489" s="443"/>
      <c r="H489" s="443"/>
      <c r="I489" s="443"/>
      <c r="J489" s="443"/>
      <c r="K489" s="443"/>
      <c r="L489" s="443"/>
      <c r="M489" s="443"/>
      <c r="N489" s="443"/>
      <c r="O489" s="443"/>
      <c r="P489" s="443"/>
      <c r="Q489" s="443"/>
      <c r="R489" s="443"/>
      <c r="S489" s="443"/>
      <c r="T489" s="443"/>
      <c r="U489" s="443"/>
      <c r="V489" s="443"/>
      <c r="W489" s="443"/>
    </row>
    <row r="490" spans="1:23">
      <c r="A490" s="443"/>
      <c r="B490" s="443"/>
      <c r="C490" s="443"/>
      <c r="D490" s="443"/>
      <c r="E490" s="443"/>
      <c r="F490" s="443"/>
      <c r="G490" s="443"/>
      <c r="H490" s="443"/>
      <c r="I490" s="443"/>
      <c r="J490" s="443"/>
      <c r="K490" s="443"/>
      <c r="L490" s="443"/>
      <c r="M490" s="443"/>
      <c r="N490" s="443"/>
      <c r="O490" s="443"/>
      <c r="P490" s="443"/>
      <c r="Q490" s="443"/>
      <c r="R490" s="443"/>
      <c r="S490" s="443"/>
      <c r="T490" s="443"/>
      <c r="U490" s="443"/>
      <c r="V490" s="443"/>
      <c r="W490" s="443"/>
    </row>
    <row r="491" spans="1:23">
      <c r="A491" s="443"/>
      <c r="B491" s="443"/>
      <c r="C491" s="443"/>
      <c r="D491" s="443"/>
      <c r="E491" s="443"/>
      <c r="F491" s="443"/>
      <c r="G491" s="443"/>
      <c r="H491" s="443"/>
      <c r="I491" s="443"/>
      <c r="J491" s="443"/>
      <c r="K491" s="443"/>
      <c r="L491" s="443"/>
      <c r="M491" s="443"/>
      <c r="N491" s="443"/>
      <c r="O491" s="443"/>
      <c r="P491" s="443"/>
      <c r="Q491" s="443"/>
      <c r="R491" s="443"/>
      <c r="S491" s="443"/>
      <c r="T491" s="443"/>
      <c r="U491" s="443"/>
      <c r="V491" s="443"/>
      <c r="W491" s="443"/>
    </row>
    <row r="492" spans="1:23">
      <c r="A492" s="443"/>
      <c r="B492" s="443"/>
      <c r="C492" s="443"/>
      <c r="D492" s="443"/>
      <c r="E492" s="443"/>
      <c r="F492" s="443"/>
      <c r="G492" s="443"/>
      <c r="H492" s="443"/>
      <c r="I492" s="443"/>
      <c r="J492" s="443"/>
      <c r="K492" s="443"/>
      <c r="L492" s="443"/>
      <c r="M492" s="443"/>
      <c r="N492" s="443"/>
      <c r="O492" s="443"/>
      <c r="P492" s="443"/>
      <c r="Q492" s="443"/>
      <c r="R492" s="443"/>
      <c r="S492" s="443"/>
      <c r="T492" s="443"/>
      <c r="U492" s="443"/>
      <c r="V492" s="443"/>
      <c r="W492" s="443"/>
    </row>
    <row r="493" spans="1:23">
      <c r="A493" s="443"/>
      <c r="B493" s="443"/>
      <c r="C493" s="443"/>
      <c r="D493" s="443"/>
      <c r="E493" s="443"/>
      <c r="F493" s="443"/>
      <c r="G493" s="443"/>
      <c r="H493" s="443"/>
      <c r="I493" s="443"/>
      <c r="J493" s="443"/>
      <c r="K493" s="443"/>
      <c r="L493" s="443"/>
      <c r="M493" s="443"/>
      <c r="N493" s="443"/>
      <c r="O493" s="443"/>
      <c r="P493" s="443"/>
      <c r="Q493" s="443"/>
      <c r="R493" s="443"/>
      <c r="S493" s="443"/>
      <c r="T493" s="443"/>
      <c r="U493" s="443"/>
      <c r="V493" s="443"/>
      <c r="W493" s="443"/>
    </row>
    <row r="494" spans="1:23">
      <c r="A494" s="443"/>
      <c r="B494" s="443"/>
      <c r="C494" s="443"/>
      <c r="D494" s="443"/>
      <c r="E494" s="443"/>
      <c r="F494" s="443"/>
      <c r="G494" s="443"/>
      <c r="H494" s="443"/>
      <c r="I494" s="443"/>
      <c r="J494" s="443"/>
      <c r="K494" s="443"/>
      <c r="L494" s="443"/>
      <c r="M494" s="443"/>
      <c r="N494" s="443"/>
      <c r="O494" s="443"/>
      <c r="P494" s="443"/>
      <c r="Q494" s="443"/>
      <c r="R494" s="443"/>
      <c r="S494" s="443"/>
      <c r="T494" s="443"/>
      <c r="U494" s="443"/>
      <c r="V494" s="443"/>
      <c r="W494" s="443"/>
    </row>
    <row r="495" spans="1:23">
      <c r="A495" s="443"/>
      <c r="B495" s="443"/>
      <c r="C495" s="443"/>
      <c r="D495" s="443"/>
      <c r="E495" s="443"/>
      <c r="F495" s="443"/>
      <c r="G495" s="443"/>
      <c r="H495" s="443"/>
      <c r="I495" s="443"/>
      <c r="J495" s="443"/>
      <c r="K495" s="443"/>
      <c r="L495" s="443"/>
      <c r="M495" s="443"/>
      <c r="N495" s="443"/>
      <c r="O495" s="443"/>
      <c r="P495" s="443"/>
      <c r="Q495" s="443"/>
      <c r="R495" s="443"/>
      <c r="S495" s="443"/>
      <c r="T495" s="443"/>
      <c r="U495" s="443"/>
      <c r="V495" s="443"/>
      <c r="W495" s="443"/>
    </row>
    <row r="496" spans="1:23">
      <c r="A496" s="443"/>
      <c r="B496" s="443"/>
      <c r="C496" s="443"/>
      <c r="D496" s="443"/>
      <c r="E496" s="443"/>
      <c r="F496" s="443"/>
      <c r="G496" s="443"/>
      <c r="H496" s="443"/>
      <c r="I496" s="443"/>
      <c r="J496" s="443"/>
      <c r="K496" s="443"/>
      <c r="L496" s="443"/>
      <c r="M496" s="443"/>
      <c r="N496" s="443"/>
      <c r="O496" s="443"/>
      <c r="P496" s="443"/>
      <c r="Q496" s="443"/>
      <c r="R496" s="443"/>
      <c r="S496" s="443"/>
      <c r="T496" s="443"/>
      <c r="U496" s="443"/>
      <c r="V496" s="443"/>
      <c r="W496" s="443"/>
    </row>
    <row r="497" spans="1:23">
      <c r="A497" s="443"/>
      <c r="B497" s="443"/>
      <c r="C497" s="443"/>
      <c r="D497" s="443"/>
      <c r="E497" s="443"/>
      <c r="F497" s="443"/>
      <c r="G497" s="443"/>
      <c r="H497" s="443"/>
      <c r="I497" s="443"/>
      <c r="J497" s="443"/>
      <c r="K497" s="443"/>
      <c r="L497" s="443"/>
      <c r="M497" s="443"/>
      <c r="N497" s="443"/>
      <c r="O497" s="443"/>
      <c r="P497" s="443"/>
      <c r="Q497" s="443"/>
      <c r="R497" s="443"/>
      <c r="S497" s="443"/>
      <c r="T497" s="443"/>
      <c r="U497" s="443"/>
      <c r="V497" s="443"/>
      <c r="W497" s="443"/>
    </row>
    <row r="498" spans="1:23">
      <c r="A498" s="443"/>
      <c r="B498" s="443"/>
      <c r="C498" s="443"/>
      <c r="D498" s="443"/>
      <c r="E498" s="443"/>
      <c r="F498" s="443"/>
      <c r="G498" s="443"/>
      <c r="H498" s="443"/>
      <c r="I498" s="443"/>
      <c r="J498" s="443"/>
      <c r="K498" s="443"/>
      <c r="L498" s="443"/>
      <c r="M498" s="443"/>
      <c r="N498" s="443"/>
      <c r="O498" s="443"/>
      <c r="P498" s="443"/>
      <c r="Q498" s="443"/>
      <c r="R498" s="443"/>
      <c r="S498" s="443"/>
      <c r="T498" s="443"/>
      <c r="U498" s="443"/>
      <c r="V498" s="443"/>
      <c r="W498" s="443"/>
    </row>
    <row r="499" spans="1:23">
      <c r="A499" s="443"/>
      <c r="B499" s="443"/>
      <c r="C499" s="443"/>
      <c r="D499" s="443"/>
      <c r="E499" s="443"/>
      <c r="F499" s="443"/>
      <c r="G499" s="443"/>
      <c r="H499" s="443"/>
      <c r="I499" s="443"/>
      <c r="J499" s="443"/>
      <c r="K499" s="443"/>
      <c r="L499" s="443"/>
      <c r="M499" s="443"/>
      <c r="N499" s="443"/>
      <c r="O499" s="443"/>
      <c r="P499" s="443"/>
      <c r="Q499" s="443"/>
      <c r="R499" s="443"/>
      <c r="S499" s="443"/>
      <c r="T499" s="443"/>
      <c r="U499" s="443"/>
      <c r="V499" s="443"/>
      <c r="W499" s="443"/>
    </row>
    <row r="500" spans="1:23">
      <c r="A500" s="443"/>
      <c r="B500" s="443"/>
      <c r="C500" s="443"/>
      <c r="D500" s="443"/>
      <c r="E500" s="443"/>
      <c r="F500" s="443"/>
      <c r="G500" s="443"/>
      <c r="H500" s="443"/>
      <c r="I500" s="443"/>
      <c r="J500" s="443"/>
      <c r="K500" s="443"/>
      <c r="L500" s="443"/>
      <c r="M500" s="443"/>
      <c r="N500" s="443"/>
      <c r="O500" s="443"/>
      <c r="P500" s="443"/>
      <c r="Q500" s="443"/>
      <c r="R500" s="443"/>
      <c r="S500" s="443"/>
      <c r="T500" s="443"/>
      <c r="U500" s="443"/>
      <c r="V500" s="443"/>
      <c r="W500" s="443"/>
    </row>
    <row r="501" spans="1:23">
      <c r="A501" s="443"/>
      <c r="B501" s="443"/>
      <c r="C501" s="443"/>
      <c r="D501" s="443"/>
      <c r="E501" s="443"/>
      <c r="F501" s="443"/>
      <c r="G501" s="443"/>
      <c r="H501" s="443"/>
      <c r="I501" s="443"/>
      <c r="J501" s="443"/>
      <c r="K501" s="443"/>
      <c r="L501" s="443"/>
      <c r="M501" s="443"/>
      <c r="N501" s="443"/>
      <c r="O501" s="443"/>
      <c r="P501" s="443"/>
      <c r="Q501" s="443"/>
      <c r="R501" s="443"/>
      <c r="S501" s="443"/>
      <c r="T501" s="443"/>
      <c r="U501" s="443"/>
      <c r="V501" s="443"/>
      <c r="W501" s="443"/>
    </row>
    <row r="502" spans="1:23">
      <c r="A502" s="443"/>
      <c r="B502" s="443"/>
      <c r="C502" s="443"/>
      <c r="D502" s="443"/>
      <c r="E502" s="443"/>
      <c r="F502" s="443"/>
      <c r="G502" s="443"/>
      <c r="H502" s="443"/>
      <c r="I502" s="443"/>
      <c r="J502" s="443"/>
      <c r="K502" s="443"/>
      <c r="L502" s="443"/>
      <c r="M502" s="443"/>
      <c r="N502" s="443"/>
      <c r="O502" s="443"/>
      <c r="P502" s="443"/>
      <c r="Q502" s="443"/>
      <c r="R502" s="443"/>
      <c r="S502" s="443"/>
      <c r="T502" s="443"/>
      <c r="U502" s="443"/>
      <c r="V502" s="443"/>
      <c r="W502" s="443"/>
    </row>
    <row r="503" spans="1:23">
      <c r="A503" s="443"/>
      <c r="B503" s="443"/>
      <c r="C503" s="443"/>
      <c r="D503" s="443"/>
      <c r="E503" s="443"/>
      <c r="F503" s="443"/>
      <c r="G503" s="443"/>
      <c r="H503" s="443"/>
      <c r="I503" s="443"/>
      <c r="J503" s="443"/>
      <c r="K503" s="443"/>
      <c r="L503" s="443"/>
      <c r="M503" s="443"/>
      <c r="N503" s="443"/>
      <c r="O503" s="443"/>
      <c r="P503" s="443"/>
      <c r="Q503" s="443"/>
      <c r="R503" s="443"/>
      <c r="S503" s="443"/>
      <c r="T503" s="443"/>
      <c r="U503" s="443"/>
      <c r="V503" s="443"/>
      <c r="W503" s="443"/>
    </row>
    <row r="504" spans="1:23">
      <c r="A504" s="443"/>
      <c r="B504" s="443"/>
      <c r="C504" s="443"/>
      <c r="D504" s="443"/>
      <c r="E504" s="443"/>
      <c r="F504" s="443"/>
      <c r="G504" s="443"/>
      <c r="H504" s="443"/>
      <c r="I504" s="443"/>
      <c r="J504" s="443"/>
      <c r="K504" s="443"/>
      <c r="L504" s="443"/>
      <c r="M504" s="443"/>
      <c r="N504" s="443"/>
      <c r="O504" s="443"/>
      <c r="P504" s="443"/>
      <c r="Q504" s="443"/>
      <c r="R504" s="443"/>
      <c r="S504" s="443"/>
      <c r="T504" s="443"/>
      <c r="U504" s="443"/>
      <c r="V504" s="443"/>
      <c r="W504" s="443"/>
    </row>
    <row r="505" spans="1:23">
      <c r="A505" s="443"/>
      <c r="B505" s="443"/>
      <c r="C505" s="443"/>
      <c r="D505" s="443"/>
      <c r="E505" s="443"/>
      <c r="F505" s="443"/>
      <c r="G505" s="443"/>
      <c r="H505" s="443"/>
      <c r="I505" s="443"/>
      <c r="J505" s="443"/>
      <c r="K505" s="443"/>
      <c r="L505" s="443"/>
      <c r="M505" s="443"/>
      <c r="N505" s="443"/>
      <c r="O505" s="443"/>
      <c r="P505" s="443"/>
      <c r="Q505" s="443"/>
      <c r="R505" s="443"/>
      <c r="S505" s="443"/>
      <c r="T505" s="443"/>
      <c r="U505" s="443"/>
      <c r="V505" s="443"/>
      <c r="W505" s="443"/>
    </row>
    <row r="506" spans="1:23">
      <c r="A506" s="443"/>
      <c r="B506" s="443"/>
      <c r="C506" s="443"/>
      <c r="D506" s="443"/>
      <c r="E506" s="443"/>
      <c r="F506" s="443"/>
      <c r="G506" s="443"/>
      <c r="H506" s="443"/>
      <c r="I506" s="443"/>
      <c r="J506" s="443"/>
      <c r="K506" s="443"/>
      <c r="L506" s="443"/>
      <c r="M506" s="443"/>
      <c r="N506" s="443"/>
      <c r="O506" s="443"/>
      <c r="P506" s="443"/>
      <c r="Q506" s="443"/>
      <c r="R506" s="443"/>
      <c r="S506" s="443"/>
      <c r="T506" s="443"/>
      <c r="U506" s="443"/>
      <c r="V506" s="443"/>
      <c r="W506" s="443"/>
    </row>
    <row r="507" spans="1:23">
      <c r="A507" s="443"/>
      <c r="B507" s="443"/>
      <c r="C507" s="443"/>
      <c r="D507" s="443"/>
      <c r="E507" s="443"/>
      <c r="F507" s="443"/>
      <c r="G507" s="443"/>
      <c r="H507" s="443"/>
      <c r="I507" s="443"/>
      <c r="J507" s="443"/>
      <c r="K507" s="443"/>
      <c r="L507" s="443"/>
      <c r="M507" s="443"/>
      <c r="N507" s="443"/>
      <c r="O507" s="443"/>
      <c r="P507" s="443"/>
      <c r="Q507" s="443"/>
      <c r="R507" s="443"/>
      <c r="S507" s="443"/>
      <c r="T507" s="443"/>
      <c r="U507" s="443"/>
      <c r="V507" s="443"/>
      <c r="W507" s="443"/>
    </row>
    <row r="508" spans="1:23">
      <c r="A508" s="443"/>
      <c r="B508" s="443"/>
      <c r="C508" s="443"/>
      <c r="D508" s="443"/>
      <c r="E508" s="443"/>
      <c r="F508" s="443"/>
      <c r="G508" s="443"/>
      <c r="H508" s="443"/>
      <c r="I508" s="443"/>
      <c r="J508" s="443"/>
      <c r="K508" s="443"/>
      <c r="L508" s="443"/>
      <c r="M508" s="443"/>
      <c r="N508" s="443"/>
      <c r="O508" s="443"/>
      <c r="P508" s="443"/>
      <c r="Q508" s="443"/>
      <c r="R508" s="443"/>
      <c r="S508" s="443"/>
      <c r="T508" s="443"/>
      <c r="U508" s="443"/>
      <c r="V508" s="443"/>
      <c r="W508" s="443"/>
    </row>
    <row r="509" spans="1:23">
      <c r="A509" s="443"/>
      <c r="B509" s="443"/>
      <c r="C509" s="443"/>
      <c r="D509" s="443"/>
      <c r="E509" s="443"/>
      <c r="F509" s="443"/>
      <c r="G509" s="443"/>
      <c r="H509" s="443"/>
      <c r="I509" s="443"/>
      <c r="J509" s="443"/>
      <c r="K509" s="443"/>
      <c r="L509" s="443"/>
      <c r="M509" s="443"/>
      <c r="N509" s="443"/>
      <c r="O509" s="443"/>
      <c r="P509" s="443"/>
      <c r="Q509" s="443"/>
      <c r="R509" s="443"/>
      <c r="S509" s="443"/>
      <c r="T509" s="443"/>
      <c r="U509" s="443"/>
      <c r="V509" s="443"/>
      <c r="W509" s="443"/>
    </row>
    <row r="510" spans="1:23">
      <c r="A510" s="443"/>
      <c r="B510" s="443"/>
      <c r="C510" s="443"/>
      <c r="D510" s="443"/>
      <c r="E510" s="443"/>
      <c r="F510" s="443"/>
      <c r="G510" s="443"/>
      <c r="H510" s="443"/>
      <c r="I510" s="443"/>
      <c r="J510" s="443"/>
      <c r="K510" s="443"/>
      <c r="L510" s="443"/>
      <c r="M510" s="443"/>
      <c r="N510" s="443"/>
      <c r="O510" s="443"/>
      <c r="P510" s="443"/>
      <c r="Q510" s="443"/>
      <c r="R510" s="443"/>
      <c r="S510" s="443"/>
      <c r="T510" s="443"/>
      <c r="U510" s="443"/>
      <c r="V510" s="443"/>
      <c r="W510" s="443"/>
    </row>
    <row r="511" spans="1:23">
      <c r="A511" s="443"/>
      <c r="B511" s="443"/>
      <c r="C511" s="443"/>
      <c r="D511" s="443"/>
      <c r="E511" s="443"/>
      <c r="F511" s="443"/>
      <c r="G511" s="443"/>
      <c r="H511" s="443"/>
      <c r="I511" s="443"/>
      <c r="J511" s="443"/>
      <c r="K511" s="443"/>
      <c r="L511" s="443"/>
      <c r="M511" s="443"/>
      <c r="N511" s="443"/>
      <c r="O511" s="443"/>
      <c r="P511" s="443"/>
      <c r="Q511" s="443"/>
      <c r="R511" s="443"/>
      <c r="S511" s="443"/>
      <c r="T511" s="443"/>
      <c r="U511" s="443"/>
      <c r="V511" s="443"/>
      <c r="W511" s="443"/>
    </row>
    <row r="512" spans="1:23">
      <c r="A512" s="443"/>
      <c r="B512" s="443"/>
      <c r="C512" s="443"/>
      <c r="D512" s="443"/>
      <c r="E512" s="443"/>
      <c r="F512" s="443"/>
      <c r="G512" s="443"/>
      <c r="H512" s="443"/>
      <c r="I512" s="443"/>
      <c r="J512" s="443"/>
      <c r="K512" s="443"/>
      <c r="L512" s="443"/>
      <c r="M512" s="443"/>
      <c r="N512" s="443"/>
      <c r="O512" s="443"/>
      <c r="P512" s="443"/>
      <c r="Q512" s="443"/>
      <c r="R512" s="443"/>
      <c r="S512" s="443"/>
      <c r="T512" s="443"/>
      <c r="U512" s="443"/>
      <c r="V512" s="443"/>
      <c r="W512" s="443"/>
    </row>
    <row r="513" spans="1:23">
      <c r="A513" s="443"/>
      <c r="B513" s="443"/>
      <c r="C513" s="443"/>
      <c r="D513" s="443"/>
      <c r="E513" s="443"/>
      <c r="F513" s="443"/>
      <c r="G513" s="443"/>
      <c r="H513" s="443"/>
      <c r="I513" s="443"/>
      <c r="J513" s="443"/>
      <c r="K513" s="443"/>
      <c r="L513" s="443"/>
      <c r="M513" s="443"/>
      <c r="N513" s="443"/>
      <c r="O513" s="443"/>
      <c r="P513" s="443"/>
      <c r="Q513" s="443"/>
      <c r="R513" s="443"/>
      <c r="S513" s="443"/>
      <c r="T513" s="443"/>
      <c r="U513" s="443"/>
      <c r="V513" s="443"/>
      <c r="W513" s="443"/>
    </row>
    <row r="514" spans="1:23">
      <c r="A514" s="443"/>
      <c r="B514" s="443"/>
      <c r="C514" s="443"/>
      <c r="D514" s="443"/>
      <c r="E514" s="443"/>
      <c r="F514" s="443"/>
      <c r="G514" s="443"/>
      <c r="H514" s="443"/>
      <c r="I514" s="443"/>
      <c r="J514" s="443"/>
      <c r="K514" s="443"/>
      <c r="L514" s="443"/>
      <c r="M514" s="443"/>
      <c r="N514" s="443"/>
      <c r="O514" s="443"/>
      <c r="P514" s="443"/>
      <c r="Q514" s="443"/>
      <c r="R514" s="443"/>
      <c r="S514" s="443"/>
      <c r="T514" s="443"/>
      <c r="U514" s="443"/>
      <c r="V514" s="443"/>
      <c r="W514" s="443"/>
    </row>
    <row r="515" spans="1:23">
      <c r="A515" s="443"/>
      <c r="B515" s="443"/>
      <c r="C515" s="443"/>
      <c r="D515" s="443"/>
      <c r="E515" s="443"/>
      <c r="F515" s="443"/>
      <c r="G515" s="443"/>
      <c r="H515" s="443"/>
      <c r="I515" s="443"/>
      <c r="J515" s="443"/>
      <c r="K515" s="443"/>
      <c r="L515" s="443"/>
      <c r="M515" s="443"/>
      <c r="N515" s="443"/>
      <c r="O515" s="443"/>
      <c r="P515" s="443"/>
      <c r="Q515" s="443"/>
      <c r="R515" s="443"/>
      <c r="S515" s="443"/>
      <c r="T515" s="443"/>
      <c r="U515" s="443"/>
      <c r="V515" s="443"/>
      <c r="W515" s="443"/>
    </row>
    <row r="516" spans="1:23">
      <c r="A516" s="443"/>
      <c r="B516" s="443"/>
      <c r="C516" s="443"/>
      <c r="D516" s="443"/>
      <c r="E516" s="443"/>
      <c r="F516" s="443"/>
      <c r="G516" s="443"/>
      <c r="H516" s="443"/>
      <c r="I516" s="443"/>
      <c r="J516" s="443"/>
      <c r="K516" s="443"/>
      <c r="L516" s="443"/>
      <c r="M516" s="443"/>
      <c r="N516" s="443"/>
      <c r="O516" s="443"/>
      <c r="P516" s="443"/>
      <c r="Q516" s="443"/>
      <c r="R516" s="443"/>
      <c r="S516" s="443"/>
      <c r="T516" s="443"/>
      <c r="U516" s="443"/>
      <c r="V516" s="443"/>
      <c r="W516" s="443"/>
    </row>
    <row r="517" spans="1:23">
      <c r="A517" s="443"/>
      <c r="B517" s="443"/>
      <c r="C517" s="443"/>
      <c r="D517" s="443"/>
      <c r="E517" s="443"/>
      <c r="F517" s="443"/>
      <c r="G517" s="443"/>
      <c r="H517" s="443"/>
      <c r="I517" s="443"/>
      <c r="J517" s="443"/>
      <c r="K517" s="443"/>
      <c r="L517" s="443"/>
      <c r="M517" s="443"/>
      <c r="N517" s="443"/>
      <c r="O517" s="443"/>
      <c r="P517" s="443"/>
      <c r="Q517" s="443"/>
      <c r="R517" s="443"/>
      <c r="S517" s="443"/>
      <c r="T517" s="443"/>
      <c r="U517" s="443"/>
      <c r="V517" s="443"/>
      <c r="W517" s="443"/>
    </row>
    <row r="518" spans="1:23">
      <c r="A518" s="443"/>
      <c r="B518" s="443"/>
      <c r="C518" s="443"/>
      <c r="D518" s="443"/>
      <c r="E518" s="443"/>
      <c r="F518" s="443"/>
      <c r="G518" s="443"/>
      <c r="H518" s="443"/>
      <c r="I518" s="443"/>
      <c r="J518" s="443"/>
      <c r="K518" s="443"/>
      <c r="L518" s="443"/>
      <c r="M518" s="443"/>
      <c r="N518" s="443"/>
      <c r="O518" s="443"/>
      <c r="P518" s="443"/>
      <c r="Q518" s="443"/>
      <c r="R518" s="443"/>
      <c r="S518" s="443"/>
      <c r="T518" s="443"/>
      <c r="U518" s="443"/>
      <c r="V518" s="443"/>
      <c r="W518" s="443"/>
    </row>
    <row r="519" spans="1:23">
      <c r="A519" s="443"/>
      <c r="B519" s="443"/>
      <c r="C519" s="443"/>
      <c r="D519" s="443"/>
      <c r="E519" s="443"/>
      <c r="F519" s="443"/>
      <c r="G519" s="443"/>
      <c r="H519" s="443"/>
      <c r="I519" s="443"/>
      <c r="J519" s="443"/>
      <c r="K519" s="443"/>
      <c r="L519" s="443"/>
      <c r="M519" s="443"/>
      <c r="N519" s="443"/>
      <c r="O519" s="443"/>
      <c r="P519" s="443"/>
      <c r="Q519" s="443"/>
      <c r="R519" s="443"/>
      <c r="S519" s="443"/>
      <c r="T519" s="443"/>
      <c r="U519" s="443"/>
      <c r="V519" s="443"/>
      <c r="W519" s="443"/>
    </row>
    <row r="520" spans="1:23">
      <c r="A520" s="443"/>
      <c r="B520" s="443"/>
      <c r="C520" s="443"/>
      <c r="D520" s="443"/>
      <c r="E520" s="443"/>
      <c r="F520" s="443"/>
      <c r="G520" s="443"/>
      <c r="H520" s="443"/>
      <c r="I520" s="443"/>
      <c r="J520" s="443"/>
      <c r="K520" s="443"/>
      <c r="L520" s="443"/>
      <c r="M520" s="443"/>
      <c r="N520" s="443"/>
      <c r="O520" s="443"/>
      <c r="P520" s="443"/>
      <c r="Q520" s="443"/>
      <c r="R520" s="443"/>
      <c r="S520" s="443"/>
      <c r="T520" s="443"/>
      <c r="U520" s="443"/>
      <c r="V520" s="443"/>
      <c r="W520" s="443"/>
    </row>
    <row r="521" spans="1:23">
      <c r="A521" s="443"/>
      <c r="B521" s="443"/>
      <c r="C521" s="443"/>
      <c r="D521" s="443"/>
      <c r="E521" s="443"/>
      <c r="F521" s="443"/>
      <c r="G521" s="443"/>
      <c r="H521" s="443"/>
      <c r="I521" s="443"/>
      <c r="J521" s="443"/>
      <c r="K521" s="443"/>
      <c r="L521" s="443"/>
      <c r="M521" s="443"/>
      <c r="N521" s="443"/>
      <c r="O521" s="443"/>
      <c r="P521" s="443"/>
      <c r="Q521" s="443"/>
      <c r="R521" s="443"/>
      <c r="S521" s="443"/>
      <c r="T521" s="443"/>
      <c r="U521" s="443"/>
      <c r="V521" s="443"/>
      <c r="W521" s="443"/>
    </row>
    <row r="522" spans="1:23">
      <c r="A522" s="443"/>
      <c r="B522" s="443"/>
      <c r="C522" s="443"/>
      <c r="D522" s="443"/>
      <c r="E522" s="443"/>
      <c r="F522" s="443"/>
      <c r="G522" s="443"/>
      <c r="H522" s="443"/>
      <c r="I522" s="443"/>
      <c r="J522" s="443"/>
      <c r="K522" s="443"/>
      <c r="L522" s="443"/>
      <c r="M522" s="443"/>
      <c r="N522" s="443"/>
      <c r="O522" s="443"/>
      <c r="P522" s="443"/>
      <c r="Q522" s="443"/>
      <c r="R522" s="443"/>
      <c r="S522" s="443"/>
      <c r="T522" s="443"/>
      <c r="U522" s="443"/>
      <c r="V522" s="443"/>
      <c r="W522" s="443"/>
    </row>
    <row r="523" spans="1:23">
      <c r="A523" s="443"/>
      <c r="B523" s="443"/>
      <c r="C523" s="443"/>
      <c r="D523" s="443"/>
      <c r="E523" s="443"/>
      <c r="F523" s="443"/>
      <c r="G523" s="443"/>
      <c r="H523" s="443"/>
      <c r="I523" s="443"/>
      <c r="J523" s="443"/>
      <c r="K523" s="443"/>
      <c r="L523" s="443"/>
      <c r="M523" s="443"/>
      <c r="N523" s="443"/>
      <c r="O523" s="443"/>
      <c r="P523" s="443"/>
      <c r="Q523" s="443"/>
      <c r="R523" s="443"/>
      <c r="S523" s="443"/>
      <c r="T523" s="443"/>
      <c r="U523" s="443"/>
      <c r="V523" s="443"/>
      <c r="W523" s="443"/>
    </row>
    <row r="524" spans="1:23">
      <c r="A524" s="443"/>
      <c r="B524" s="443"/>
      <c r="C524" s="443"/>
      <c r="D524" s="443"/>
      <c r="E524" s="443"/>
      <c r="F524" s="443"/>
      <c r="G524" s="443"/>
      <c r="H524" s="443"/>
      <c r="I524" s="443"/>
      <c r="J524" s="443"/>
      <c r="K524" s="443"/>
      <c r="L524" s="443"/>
      <c r="M524" s="443"/>
      <c r="N524" s="443"/>
      <c r="O524" s="443"/>
      <c r="P524" s="443"/>
      <c r="Q524" s="443"/>
      <c r="R524" s="443"/>
      <c r="S524" s="443"/>
      <c r="T524" s="443"/>
      <c r="U524" s="443"/>
      <c r="V524" s="443"/>
      <c r="W524" s="443"/>
    </row>
    <row r="525" spans="1:23">
      <c r="A525" s="443"/>
      <c r="B525" s="443"/>
      <c r="C525" s="443"/>
      <c r="D525" s="443"/>
      <c r="E525" s="443"/>
      <c r="F525" s="443"/>
      <c r="G525" s="443"/>
      <c r="H525" s="443"/>
      <c r="I525" s="443"/>
      <c r="J525" s="443"/>
      <c r="K525" s="443"/>
      <c r="L525" s="443"/>
      <c r="M525" s="443"/>
      <c r="N525" s="443"/>
      <c r="O525" s="443"/>
      <c r="P525" s="443"/>
      <c r="Q525" s="443"/>
      <c r="R525" s="443"/>
      <c r="S525" s="443"/>
      <c r="T525" s="443"/>
      <c r="U525" s="443"/>
      <c r="V525" s="443"/>
      <c r="W525" s="443"/>
    </row>
    <row r="526" spans="1:23">
      <c r="A526" s="443"/>
      <c r="B526" s="443"/>
      <c r="C526" s="443"/>
      <c r="D526" s="443"/>
      <c r="E526" s="443"/>
      <c r="F526" s="443"/>
      <c r="G526" s="443"/>
      <c r="H526" s="443"/>
      <c r="I526" s="443"/>
      <c r="J526" s="443"/>
      <c r="K526" s="443"/>
      <c r="L526" s="443"/>
      <c r="M526" s="443"/>
      <c r="N526" s="443"/>
      <c r="O526" s="443"/>
      <c r="P526" s="443"/>
      <c r="Q526" s="443"/>
      <c r="R526" s="443"/>
      <c r="S526" s="443"/>
      <c r="T526" s="443"/>
      <c r="U526" s="443"/>
      <c r="V526" s="443"/>
      <c r="W526" s="443"/>
    </row>
    <row r="527" spans="1:23">
      <c r="A527" s="443"/>
      <c r="B527" s="443"/>
      <c r="C527" s="443"/>
      <c r="D527" s="443"/>
      <c r="E527" s="443"/>
      <c r="F527" s="443"/>
      <c r="G527" s="443"/>
      <c r="H527" s="443"/>
      <c r="I527" s="443"/>
      <c r="J527" s="443"/>
      <c r="K527" s="443"/>
      <c r="L527" s="443"/>
      <c r="M527" s="443"/>
      <c r="N527" s="443"/>
      <c r="O527" s="443"/>
      <c r="P527" s="443"/>
      <c r="Q527" s="443"/>
      <c r="R527" s="443"/>
      <c r="S527" s="443"/>
      <c r="T527" s="443"/>
      <c r="U527" s="443"/>
      <c r="V527" s="443"/>
      <c r="W527" s="443"/>
    </row>
    <row r="528" spans="1:23">
      <c r="A528" s="443"/>
      <c r="B528" s="443"/>
      <c r="C528" s="443"/>
      <c r="D528" s="443"/>
      <c r="E528" s="443"/>
      <c r="F528" s="443"/>
      <c r="G528" s="443"/>
      <c r="H528" s="443"/>
      <c r="I528" s="443"/>
      <c r="J528" s="443"/>
      <c r="K528" s="443"/>
      <c r="L528" s="443"/>
      <c r="M528" s="443"/>
      <c r="N528" s="443"/>
      <c r="O528" s="443"/>
      <c r="P528" s="443"/>
      <c r="Q528" s="443"/>
      <c r="R528" s="443"/>
      <c r="S528" s="443"/>
      <c r="T528" s="443"/>
      <c r="U528" s="443"/>
      <c r="V528" s="443"/>
      <c r="W528" s="443"/>
    </row>
    <row r="529" spans="1:23">
      <c r="A529" s="443"/>
      <c r="B529" s="443"/>
      <c r="C529" s="443"/>
      <c r="D529" s="443"/>
      <c r="E529" s="443"/>
      <c r="F529" s="443"/>
      <c r="G529" s="443"/>
      <c r="H529" s="443"/>
      <c r="I529" s="443"/>
      <c r="J529" s="443"/>
      <c r="K529" s="443"/>
      <c r="L529" s="443"/>
      <c r="M529" s="443"/>
      <c r="N529" s="443"/>
      <c r="O529" s="443"/>
      <c r="P529" s="443"/>
      <c r="Q529" s="443"/>
      <c r="R529" s="443"/>
      <c r="S529" s="443"/>
      <c r="T529" s="443"/>
      <c r="U529" s="443"/>
      <c r="V529" s="443"/>
      <c r="W529" s="443"/>
    </row>
    <row r="530" spans="1:23">
      <c r="A530" s="443"/>
      <c r="B530" s="443"/>
      <c r="C530" s="443"/>
      <c r="D530" s="443"/>
      <c r="E530" s="443"/>
      <c r="F530" s="443"/>
      <c r="G530" s="443"/>
      <c r="H530" s="443"/>
      <c r="I530" s="443"/>
      <c r="J530" s="443"/>
      <c r="K530" s="443"/>
      <c r="L530" s="443"/>
      <c r="M530" s="443"/>
      <c r="N530" s="443"/>
      <c r="O530" s="443"/>
      <c r="P530" s="443"/>
      <c r="Q530" s="443"/>
      <c r="R530" s="443"/>
      <c r="S530" s="443"/>
      <c r="T530" s="443"/>
      <c r="U530" s="443"/>
      <c r="V530" s="443"/>
      <c r="W530" s="443"/>
    </row>
    <row r="531" spans="1:23">
      <c r="A531" s="443"/>
      <c r="B531" s="443"/>
      <c r="C531" s="443"/>
      <c r="D531" s="443"/>
      <c r="E531" s="443"/>
      <c r="F531" s="443"/>
      <c r="G531" s="443"/>
      <c r="H531" s="443"/>
      <c r="I531" s="443"/>
      <c r="J531" s="443"/>
      <c r="K531" s="443"/>
      <c r="L531" s="443"/>
      <c r="M531" s="443"/>
      <c r="N531" s="443"/>
      <c r="O531" s="443"/>
      <c r="P531" s="443"/>
      <c r="Q531" s="443"/>
      <c r="R531" s="443"/>
      <c r="S531" s="443"/>
      <c r="T531" s="443"/>
      <c r="U531" s="443"/>
      <c r="V531" s="443"/>
      <c r="W531" s="443"/>
    </row>
    <row r="532" spans="1:23">
      <c r="A532" s="443"/>
      <c r="B532" s="443"/>
      <c r="C532" s="443"/>
      <c r="D532" s="443"/>
      <c r="E532" s="443"/>
      <c r="F532" s="443"/>
      <c r="G532" s="443"/>
      <c r="H532" s="443"/>
      <c r="I532" s="443"/>
      <c r="J532" s="443"/>
      <c r="K532" s="443"/>
      <c r="L532" s="443"/>
      <c r="M532" s="443"/>
      <c r="N532" s="443"/>
      <c r="O532" s="443"/>
      <c r="P532" s="443"/>
      <c r="Q532" s="443"/>
      <c r="R532" s="443"/>
      <c r="S532" s="443"/>
      <c r="T532" s="443"/>
      <c r="U532" s="443"/>
      <c r="V532" s="443"/>
      <c r="W532" s="443"/>
    </row>
    <row r="533" spans="1:23">
      <c r="A533" s="443"/>
      <c r="B533" s="443"/>
      <c r="C533" s="443"/>
      <c r="D533" s="443"/>
      <c r="E533" s="443"/>
      <c r="F533" s="443"/>
      <c r="G533" s="443"/>
      <c r="H533" s="443"/>
      <c r="I533" s="443"/>
      <c r="J533" s="443"/>
      <c r="K533" s="443"/>
      <c r="L533" s="443"/>
      <c r="M533" s="443"/>
      <c r="N533" s="443"/>
      <c r="O533" s="443"/>
      <c r="P533" s="443"/>
      <c r="Q533" s="443"/>
      <c r="R533" s="443"/>
      <c r="S533" s="443"/>
      <c r="T533" s="443"/>
      <c r="U533" s="443"/>
      <c r="V533" s="443"/>
      <c r="W533" s="443"/>
    </row>
    <row r="534" spans="1:23">
      <c r="A534" s="443"/>
      <c r="B534" s="443"/>
      <c r="C534" s="443"/>
      <c r="D534" s="443"/>
      <c r="E534" s="443"/>
      <c r="F534" s="443"/>
      <c r="G534" s="443"/>
      <c r="H534" s="443"/>
      <c r="I534" s="443"/>
      <c r="J534" s="443"/>
      <c r="K534" s="443"/>
      <c r="L534" s="443"/>
      <c r="M534" s="443"/>
      <c r="N534" s="443"/>
      <c r="O534" s="443"/>
      <c r="P534" s="443"/>
      <c r="Q534" s="443"/>
      <c r="R534" s="443"/>
      <c r="S534" s="443"/>
      <c r="T534" s="443"/>
      <c r="U534" s="443"/>
      <c r="V534" s="443"/>
      <c r="W534" s="443"/>
    </row>
    <row r="535" spans="1:23">
      <c r="A535" s="443"/>
      <c r="B535" s="443"/>
      <c r="C535" s="443"/>
      <c r="D535" s="443"/>
      <c r="E535" s="443"/>
      <c r="F535" s="443"/>
      <c r="G535" s="443"/>
      <c r="H535" s="443"/>
      <c r="I535" s="443"/>
      <c r="J535" s="443"/>
      <c r="K535" s="443"/>
      <c r="L535" s="443"/>
      <c r="M535" s="443"/>
      <c r="N535" s="443"/>
      <c r="O535" s="443"/>
      <c r="P535" s="443"/>
      <c r="Q535" s="443"/>
      <c r="R535" s="443"/>
      <c r="S535" s="443"/>
      <c r="T535" s="443"/>
      <c r="U535" s="443"/>
      <c r="V535" s="443"/>
      <c r="W535" s="443"/>
    </row>
    <row r="536" spans="1:23">
      <c r="A536" s="443"/>
      <c r="B536" s="443"/>
      <c r="C536" s="443"/>
      <c r="D536" s="443"/>
      <c r="E536" s="443"/>
      <c r="F536" s="443"/>
      <c r="G536" s="443"/>
      <c r="H536" s="443"/>
      <c r="I536" s="443"/>
      <c r="J536" s="443"/>
      <c r="K536" s="443"/>
      <c r="L536" s="443"/>
      <c r="M536" s="443"/>
      <c r="N536" s="443"/>
      <c r="O536" s="443"/>
      <c r="P536" s="443"/>
      <c r="Q536" s="443"/>
      <c r="R536" s="443"/>
      <c r="S536" s="443"/>
      <c r="T536" s="443"/>
      <c r="U536" s="443"/>
      <c r="V536" s="443"/>
      <c r="W536" s="443"/>
    </row>
    <row r="537" spans="1:23">
      <c r="A537" s="443"/>
      <c r="B537" s="443"/>
      <c r="C537" s="443"/>
      <c r="D537" s="443"/>
      <c r="E537" s="443"/>
      <c r="F537" s="443"/>
      <c r="G537" s="443"/>
      <c r="H537" s="443"/>
      <c r="I537" s="443"/>
      <c r="J537" s="443"/>
      <c r="K537" s="443"/>
      <c r="L537" s="443"/>
      <c r="M537" s="443"/>
      <c r="N537" s="443"/>
      <c r="O537" s="443"/>
      <c r="P537" s="443"/>
      <c r="Q537" s="443"/>
      <c r="R537" s="443"/>
      <c r="S537" s="443"/>
      <c r="T537" s="443"/>
      <c r="U537" s="443"/>
      <c r="V537" s="443"/>
      <c r="W537" s="443"/>
    </row>
    <row r="538" spans="1:23">
      <c r="A538" s="443"/>
      <c r="B538" s="443"/>
      <c r="C538" s="443"/>
      <c r="D538" s="443"/>
      <c r="E538" s="443"/>
      <c r="F538" s="443"/>
      <c r="G538" s="443"/>
      <c r="H538" s="443"/>
      <c r="I538" s="443"/>
      <c r="J538" s="443"/>
      <c r="K538" s="443"/>
      <c r="L538" s="443"/>
      <c r="M538" s="443"/>
      <c r="N538" s="443"/>
      <c r="O538" s="443"/>
      <c r="P538" s="443"/>
      <c r="Q538" s="443"/>
      <c r="R538" s="443"/>
      <c r="S538" s="443"/>
      <c r="T538" s="443"/>
      <c r="U538" s="443"/>
      <c r="V538" s="443"/>
      <c r="W538" s="443"/>
    </row>
    <row r="539" spans="1:23">
      <c r="A539" s="443"/>
      <c r="B539" s="443"/>
      <c r="C539" s="443"/>
      <c r="D539" s="443"/>
      <c r="E539" s="443"/>
      <c r="F539" s="443"/>
      <c r="G539" s="443"/>
      <c r="H539" s="443"/>
      <c r="I539" s="443"/>
      <c r="J539" s="443"/>
      <c r="K539" s="443"/>
      <c r="L539" s="443"/>
      <c r="M539" s="443"/>
      <c r="N539" s="443"/>
      <c r="O539" s="443"/>
      <c r="P539" s="443"/>
      <c r="Q539" s="443"/>
      <c r="R539" s="443"/>
      <c r="S539" s="443"/>
      <c r="T539" s="443"/>
      <c r="U539" s="443"/>
      <c r="V539" s="443"/>
      <c r="W539" s="443"/>
    </row>
    <row r="540" spans="1:23">
      <c r="A540" s="443"/>
      <c r="B540" s="443"/>
      <c r="C540" s="443"/>
      <c r="D540" s="443"/>
      <c r="E540" s="443"/>
      <c r="F540" s="443"/>
      <c r="G540" s="443"/>
      <c r="H540" s="443"/>
      <c r="I540" s="443"/>
      <c r="J540" s="443"/>
      <c r="K540" s="443"/>
      <c r="L540" s="443"/>
      <c r="M540" s="443"/>
      <c r="N540" s="443"/>
      <c r="O540" s="443"/>
      <c r="P540" s="443"/>
      <c r="Q540" s="443"/>
      <c r="R540" s="443"/>
      <c r="S540" s="443"/>
      <c r="T540" s="443"/>
      <c r="U540" s="443"/>
      <c r="V540" s="443"/>
      <c r="W540" s="443"/>
    </row>
    <row r="541" spans="1:23">
      <c r="A541" s="443"/>
      <c r="B541" s="443"/>
      <c r="C541" s="443"/>
      <c r="D541" s="443"/>
      <c r="E541" s="443"/>
      <c r="F541" s="443"/>
      <c r="G541" s="443"/>
      <c r="H541" s="443"/>
      <c r="I541" s="443"/>
      <c r="J541" s="443"/>
      <c r="K541" s="443"/>
      <c r="L541" s="443"/>
      <c r="M541" s="443"/>
      <c r="N541" s="443"/>
      <c r="O541" s="443"/>
      <c r="P541" s="443"/>
      <c r="Q541" s="443"/>
      <c r="R541" s="443"/>
      <c r="S541" s="443"/>
      <c r="T541" s="443"/>
      <c r="U541" s="443"/>
      <c r="V541" s="443"/>
      <c r="W541" s="443"/>
    </row>
    <row r="542" spans="1:23">
      <c r="A542" s="443"/>
      <c r="B542" s="443"/>
      <c r="C542" s="443"/>
      <c r="D542" s="443"/>
      <c r="E542" s="443"/>
      <c r="F542" s="443"/>
      <c r="G542" s="443"/>
      <c r="H542" s="443"/>
      <c r="I542" s="443"/>
      <c r="J542" s="443"/>
      <c r="K542" s="443"/>
      <c r="L542" s="443"/>
      <c r="M542" s="443"/>
      <c r="N542" s="443"/>
      <c r="O542" s="443"/>
      <c r="P542" s="443"/>
      <c r="Q542" s="443"/>
      <c r="R542" s="443"/>
      <c r="S542" s="443"/>
      <c r="T542" s="443"/>
      <c r="U542" s="443"/>
      <c r="V542" s="443"/>
      <c r="W542" s="443"/>
    </row>
    <row r="543" spans="1:23">
      <c r="A543" s="443"/>
      <c r="B543" s="443"/>
      <c r="C543" s="443"/>
      <c r="D543" s="443"/>
      <c r="E543" s="443"/>
      <c r="F543" s="443"/>
      <c r="G543" s="443"/>
      <c r="H543" s="443"/>
      <c r="I543" s="443"/>
      <c r="J543" s="443"/>
      <c r="K543" s="443"/>
      <c r="L543" s="443"/>
      <c r="M543" s="443"/>
      <c r="N543" s="443"/>
      <c r="O543" s="443"/>
      <c r="P543" s="443"/>
      <c r="Q543" s="443"/>
      <c r="R543" s="443"/>
      <c r="S543" s="443"/>
      <c r="T543" s="443"/>
      <c r="U543" s="443"/>
      <c r="V543" s="443"/>
      <c r="W543" s="443"/>
    </row>
    <row r="544" spans="1:23">
      <c r="A544" s="443"/>
      <c r="B544" s="443"/>
      <c r="C544" s="443"/>
      <c r="D544" s="443"/>
      <c r="E544" s="443"/>
      <c r="F544" s="443"/>
      <c r="G544" s="443"/>
      <c r="H544" s="443"/>
      <c r="I544" s="443"/>
      <c r="J544" s="443"/>
      <c r="K544" s="443"/>
      <c r="L544" s="443"/>
      <c r="M544" s="443"/>
      <c r="N544" s="443"/>
      <c r="O544" s="443"/>
      <c r="P544" s="443"/>
      <c r="Q544" s="443"/>
      <c r="R544" s="443"/>
      <c r="S544" s="443"/>
      <c r="T544" s="443"/>
      <c r="U544" s="443"/>
      <c r="V544" s="443"/>
      <c r="W544" s="443"/>
    </row>
    <row r="545" spans="1:23">
      <c r="A545" s="443"/>
      <c r="B545" s="443"/>
      <c r="C545" s="443"/>
      <c r="D545" s="443"/>
      <c r="E545" s="443"/>
      <c r="F545" s="443"/>
      <c r="G545" s="443"/>
      <c r="H545" s="443"/>
      <c r="I545" s="443"/>
      <c r="J545" s="443"/>
      <c r="K545" s="443"/>
      <c r="L545" s="443"/>
      <c r="M545" s="443"/>
      <c r="N545" s="443"/>
      <c r="O545" s="443"/>
      <c r="P545" s="443"/>
      <c r="Q545" s="443"/>
      <c r="R545" s="443"/>
      <c r="S545" s="443"/>
      <c r="T545" s="443"/>
      <c r="U545" s="443"/>
      <c r="V545" s="443"/>
      <c r="W545" s="443"/>
    </row>
    <row r="546" spans="1:23">
      <c r="A546" s="443"/>
      <c r="B546" s="443"/>
      <c r="C546" s="443"/>
      <c r="D546" s="443"/>
      <c r="E546" s="443"/>
      <c r="F546" s="443"/>
      <c r="G546" s="443"/>
      <c r="H546" s="443"/>
      <c r="I546" s="443"/>
      <c r="J546" s="443"/>
      <c r="K546" s="443"/>
      <c r="L546" s="443"/>
      <c r="M546" s="443"/>
      <c r="N546" s="443"/>
      <c r="O546" s="443"/>
      <c r="P546" s="443"/>
      <c r="Q546" s="443"/>
      <c r="R546" s="443"/>
      <c r="S546" s="443"/>
      <c r="T546" s="443"/>
      <c r="U546" s="443"/>
      <c r="V546" s="443"/>
      <c r="W546" s="443"/>
    </row>
    <row r="547" spans="1:23">
      <c r="A547" s="443"/>
      <c r="B547" s="443"/>
      <c r="C547" s="443"/>
      <c r="D547" s="443"/>
      <c r="E547" s="443"/>
      <c r="F547" s="443"/>
      <c r="G547" s="443"/>
      <c r="H547" s="443"/>
      <c r="I547" s="443"/>
      <c r="J547" s="443"/>
      <c r="K547" s="443"/>
      <c r="L547" s="443"/>
      <c r="M547" s="443"/>
      <c r="N547" s="443"/>
      <c r="O547" s="443"/>
      <c r="P547" s="443"/>
      <c r="Q547" s="443"/>
      <c r="R547" s="443"/>
      <c r="S547" s="443"/>
      <c r="T547" s="443"/>
      <c r="U547" s="443"/>
      <c r="V547" s="443"/>
      <c r="W547" s="443"/>
    </row>
    <row r="548" spans="1:23">
      <c r="A548" s="443"/>
      <c r="B548" s="443"/>
      <c r="C548" s="443"/>
      <c r="D548" s="443"/>
      <c r="E548" s="443"/>
      <c r="F548" s="443"/>
      <c r="G548" s="443"/>
      <c r="H548" s="443"/>
      <c r="I548" s="443"/>
      <c r="J548" s="443"/>
      <c r="K548" s="443"/>
      <c r="L548" s="443"/>
      <c r="M548" s="443"/>
      <c r="N548" s="443"/>
      <c r="O548" s="443"/>
      <c r="P548" s="443"/>
      <c r="Q548" s="443"/>
      <c r="R548" s="443"/>
      <c r="S548" s="443"/>
      <c r="T548" s="443"/>
      <c r="U548" s="443"/>
      <c r="V548" s="443"/>
      <c r="W548" s="443"/>
    </row>
    <row r="549" spans="1:23">
      <c r="A549" s="443"/>
      <c r="B549" s="443"/>
      <c r="C549" s="443"/>
      <c r="D549" s="443"/>
      <c r="E549" s="443"/>
      <c r="F549" s="443"/>
      <c r="G549" s="443"/>
      <c r="H549" s="443"/>
      <c r="I549" s="443"/>
      <c r="J549" s="443"/>
      <c r="K549" s="443"/>
      <c r="L549" s="443"/>
      <c r="M549" s="443"/>
      <c r="N549" s="443"/>
      <c r="O549" s="443"/>
      <c r="P549" s="443"/>
      <c r="Q549" s="443"/>
      <c r="R549" s="443"/>
      <c r="S549" s="443"/>
      <c r="T549" s="443"/>
      <c r="U549" s="443"/>
      <c r="V549" s="443"/>
      <c r="W549" s="443"/>
    </row>
    <row r="550" spans="1:23">
      <c r="A550" s="443"/>
      <c r="B550" s="443"/>
      <c r="C550" s="443"/>
      <c r="D550" s="443"/>
      <c r="E550" s="443"/>
      <c r="F550" s="443"/>
      <c r="G550" s="443"/>
      <c r="H550" s="443"/>
      <c r="I550" s="443"/>
      <c r="J550" s="443"/>
      <c r="K550" s="443"/>
      <c r="L550" s="443"/>
      <c r="M550" s="443"/>
      <c r="N550" s="443"/>
      <c r="O550" s="443"/>
      <c r="P550" s="443"/>
      <c r="Q550" s="443"/>
      <c r="R550" s="443"/>
      <c r="S550" s="443"/>
      <c r="T550" s="443"/>
      <c r="U550" s="443"/>
      <c r="V550" s="443"/>
      <c r="W550" s="443"/>
    </row>
    <row r="551" spans="1:23">
      <c r="A551" s="443"/>
      <c r="B551" s="443"/>
      <c r="C551" s="443"/>
      <c r="D551" s="443"/>
      <c r="E551" s="443"/>
      <c r="F551" s="443"/>
      <c r="G551" s="443"/>
      <c r="H551" s="443"/>
      <c r="I551" s="443"/>
      <c r="J551" s="443"/>
      <c r="K551" s="443"/>
      <c r="L551" s="443"/>
      <c r="M551" s="443"/>
      <c r="N551" s="443"/>
      <c r="O551" s="443"/>
      <c r="P551" s="443"/>
      <c r="Q551" s="443"/>
      <c r="R551" s="443"/>
      <c r="S551" s="443"/>
      <c r="T551" s="443"/>
      <c r="U551" s="443"/>
      <c r="V551" s="443"/>
      <c r="W551" s="443"/>
    </row>
    <row r="552" spans="1:23">
      <c r="A552" s="443"/>
      <c r="B552" s="443"/>
      <c r="C552" s="443"/>
      <c r="D552" s="443"/>
      <c r="E552" s="443"/>
      <c r="F552" s="443"/>
      <c r="G552" s="443"/>
      <c r="H552" s="443"/>
      <c r="I552" s="443"/>
      <c r="J552" s="443"/>
      <c r="K552" s="443"/>
      <c r="L552" s="443"/>
      <c r="M552" s="443"/>
      <c r="N552" s="443"/>
      <c r="O552" s="443"/>
      <c r="P552" s="443"/>
      <c r="Q552" s="443"/>
      <c r="R552" s="443"/>
      <c r="S552" s="443"/>
      <c r="T552" s="443"/>
      <c r="U552" s="443"/>
      <c r="V552" s="443"/>
      <c r="W552" s="443"/>
    </row>
    <row r="553" spans="1:23">
      <c r="A553" s="443"/>
      <c r="B553" s="443"/>
      <c r="C553" s="443"/>
      <c r="D553" s="443"/>
      <c r="E553" s="443"/>
      <c r="F553" s="443"/>
      <c r="G553" s="443"/>
      <c r="H553" s="443"/>
      <c r="I553" s="443"/>
      <c r="J553" s="443"/>
      <c r="K553" s="443"/>
      <c r="L553" s="443"/>
      <c r="M553" s="443"/>
      <c r="N553" s="443"/>
      <c r="O553" s="443"/>
      <c r="P553" s="443"/>
      <c r="Q553" s="443"/>
      <c r="R553" s="443"/>
      <c r="S553" s="443"/>
      <c r="T553" s="443"/>
      <c r="U553" s="443"/>
      <c r="V553" s="443"/>
      <c r="W553" s="443"/>
    </row>
    <row r="554" spans="1:23">
      <c r="A554" s="443"/>
      <c r="B554" s="443"/>
      <c r="C554" s="443"/>
      <c r="D554" s="443"/>
      <c r="E554" s="443"/>
      <c r="F554" s="443"/>
      <c r="G554" s="443"/>
      <c r="H554" s="443"/>
      <c r="I554" s="443"/>
      <c r="J554" s="443"/>
      <c r="K554" s="443"/>
      <c r="L554" s="443"/>
      <c r="M554" s="443"/>
      <c r="N554" s="443"/>
      <c r="O554" s="443"/>
      <c r="P554" s="443"/>
      <c r="Q554" s="443"/>
      <c r="R554" s="443"/>
      <c r="S554" s="443"/>
      <c r="T554" s="443"/>
      <c r="U554" s="443"/>
      <c r="V554" s="443"/>
      <c r="W554" s="443"/>
    </row>
    <row r="555" spans="1:23">
      <c r="A555" s="443"/>
      <c r="B555" s="443"/>
      <c r="C555" s="443"/>
      <c r="D555" s="443"/>
      <c r="E555" s="443"/>
      <c r="F555" s="443"/>
      <c r="G555" s="443"/>
      <c r="H555" s="443"/>
      <c r="I555" s="443"/>
      <c r="J555" s="443"/>
      <c r="K555" s="443"/>
      <c r="L555" s="443"/>
      <c r="M555" s="443"/>
      <c r="N555" s="443"/>
      <c r="O555" s="443"/>
      <c r="P555" s="443"/>
      <c r="Q555" s="443"/>
      <c r="R555" s="443"/>
      <c r="S555" s="443"/>
      <c r="T555" s="443"/>
      <c r="U555" s="443"/>
      <c r="V555" s="443"/>
      <c r="W555" s="443"/>
    </row>
    <row r="556" spans="1:23">
      <c r="A556" s="443"/>
      <c r="B556" s="443"/>
      <c r="C556" s="443"/>
      <c r="D556" s="443"/>
      <c r="E556" s="443"/>
      <c r="F556" s="443"/>
      <c r="G556" s="443"/>
      <c r="H556" s="443"/>
      <c r="I556" s="443"/>
      <c r="J556" s="443"/>
      <c r="K556" s="443"/>
      <c r="L556" s="443"/>
      <c r="M556" s="443"/>
      <c r="N556" s="443"/>
      <c r="O556" s="443"/>
      <c r="P556" s="443"/>
      <c r="Q556" s="443"/>
      <c r="R556" s="443"/>
      <c r="S556" s="443"/>
      <c r="T556" s="443"/>
      <c r="U556" s="443"/>
      <c r="V556" s="443"/>
      <c r="W556" s="443"/>
    </row>
    <row r="557" spans="1:23">
      <c r="A557" s="443"/>
      <c r="B557" s="443"/>
      <c r="C557" s="443"/>
      <c r="D557" s="443"/>
      <c r="E557" s="443"/>
      <c r="F557" s="443"/>
      <c r="G557" s="443"/>
      <c r="H557" s="443"/>
      <c r="I557" s="443"/>
      <c r="J557" s="443"/>
      <c r="K557" s="443"/>
      <c r="L557" s="443"/>
      <c r="M557" s="443"/>
      <c r="N557" s="443"/>
      <c r="O557" s="443"/>
      <c r="P557" s="443"/>
      <c r="Q557" s="443"/>
      <c r="R557" s="443"/>
      <c r="S557" s="443"/>
      <c r="T557" s="443"/>
      <c r="U557" s="443"/>
      <c r="V557" s="443"/>
      <c r="W557" s="443"/>
    </row>
    <row r="558" spans="1:23">
      <c r="A558" s="443"/>
      <c r="B558" s="443"/>
      <c r="C558" s="443"/>
      <c r="D558" s="443"/>
      <c r="E558" s="443"/>
      <c r="F558" s="443"/>
      <c r="G558" s="443"/>
      <c r="H558" s="443"/>
      <c r="I558" s="443"/>
      <c r="J558" s="443"/>
      <c r="K558" s="443"/>
      <c r="L558" s="443"/>
      <c r="M558" s="443"/>
      <c r="N558" s="443"/>
      <c r="O558" s="443"/>
      <c r="P558" s="443"/>
      <c r="Q558" s="443"/>
      <c r="R558" s="443"/>
      <c r="S558" s="443"/>
      <c r="T558" s="443"/>
      <c r="U558" s="443"/>
      <c r="V558" s="443"/>
      <c r="W558" s="443"/>
    </row>
    <row r="559" spans="1:23">
      <c r="A559" s="443"/>
      <c r="B559" s="443"/>
      <c r="C559" s="443"/>
      <c r="D559" s="443"/>
      <c r="E559" s="443"/>
      <c r="F559" s="443"/>
      <c r="G559" s="443"/>
      <c r="H559" s="443"/>
      <c r="I559" s="443"/>
      <c r="J559" s="443"/>
      <c r="K559" s="443"/>
      <c r="L559" s="443"/>
      <c r="M559" s="443"/>
      <c r="N559" s="443"/>
      <c r="O559" s="443"/>
      <c r="P559" s="443"/>
      <c r="Q559" s="443"/>
      <c r="R559" s="443"/>
      <c r="S559" s="443"/>
      <c r="T559" s="443"/>
      <c r="U559" s="443"/>
      <c r="V559" s="443"/>
      <c r="W559" s="443"/>
    </row>
    <row r="560" spans="1:23">
      <c r="A560" s="443"/>
      <c r="B560" s="443"/>
      <c r="C560" s="443"/>
      <c r="D560" s="443"/>
      <c r="E560" s="443"/>
      <c r="F560" s="443"/>
      <c r="G560" s="443"/>
      <c r="H560" s="443"/>
      <c r="I560" s="443"/>
      <c r="J560" s="443"/>
      <c r="K560" s="443"/>
      <c r="L560" s="443"/>
      <c r="M560" s="443"/>
      <c r="N560" s="443"/>
      <c r="O560" s="443"/>
      <c r="P560" s="443"/>
      <c r="Q560" s="443"/>
      <c r="R560" s="443"/>
      <c r="S560" s="443"/>
      <c r="T560" s="443"/>
      <c r="U560" s="443"/>
      <c r="V560" s="443"/>
      <c r="W560" s="443"/>
    </row>
    <row r="561" spans="1:23">
      <c r="A561" s="443"/>
      <c r="B561" s="443"/>
      <c r="C561" s="443"/>
      <c r="D561" s="443"/>
      <c r="E561" s="443"/>
      <c r="F561" s="443"/>
      <c r="G561" s="443"/>
      <c r="H561" s="443"/>
      <c r="I561" s="443"/>
      <c r="J561" s="443"/>
      <c r="K561" s="443"/>
      <c r="L561" s="443"/>
      <c r="M561" s="443"/>
      <c r="N561" s="443"/>
      <c r="O561" s="443"/>
      <c r="P561" s="443"/>
      <c r="Q561" s="443"/>
      <c r="R561" s="443"/>
      <c r="S561" s="443"/>
      <c r="T561" s="443"/>
      <c r="U561" s="443"/>
      <c r="V561" s="443"/>
      <c r="W561" s="443"/>
    </row>
    <row r="562" spans="1:23">
      <c r="A562" s="443"/>
      <c r="B562" s="443"/>
      <c r="C562" s="443"/>
      <c r="D562" s="443"/>
      <c r="E562" s="443"/>
      <c r="F562" s="443"/>
      <c r="G562" s="443"/>
      <c r="H562" s="443"/>
      <c r="I562" s="443"/>
      <c r="J562" s="443"/>
      <c r="K562" s="443"/>
      <c r="L562" s="443"/>
      <c r="M562" s="443"/>
      <c r="N562" s="443"/>
      <c r="O562" s="443"/>
      <c r="P562" s="443"/>
      <c r="Q562" s="443"/>
      <c r="R562" s="443"/>
      <c r="S562" s="443"/>
      <c r="T562" s="443"/>
      <c r="U562" s="443"/>
      <c r="V562" s="443"/>
      <c r="W562" s="443"/>
    </row>
    <row r="563" spans="1:23">
      <c r="A563" s="443"/>
      <c r="B563" s="443"/>
      <c r="C563" s="443"/>
      <c r="D563" s="443"/>
      <c r="E563" s="443"/>
      <c r="F563" s="443"/>
      <c r="G563" s="443"/>
      <c r="H563" s="443"/>
      <c r="I563" s="443"/>
      <c r="J563" s="443"/>
      <c r="K563" s="443"/>
      <c r="L563" s="443"/>
      <c r="M563" s="443"/>
      <c r="N563" s="443"/>
      <c r="O563" s="443"/>
      <c r="P563" s="443"/>
      <c r="Q563" s="443"/>
      <c r="R563" s="443"/>
      <c r="S563" s="443"/>
      <c r="T563" s="443"/>
      <c r="U563" s="443"/>
      <c r="V563" s="443"/>
      <c r="W563" s="443"/>
    </row>
    <row r="564" spans="1:23">
      <c r="A564" s="443"/>
      <c r="B564" s="443"/>
      <c r="C564" s="443"/>
      <c r="D564" s="443"/>
      <c r="E564" s="443"/>
      <c r="F564" s="443"/>
      <c r="G564" s="443"/>
      <c r="H564" s="443"/>
      <c r="I564" s="443"/>
      <c r="J564" s="443"/>
      <c r="K564" s="443"/>
      <c r="L564" s="443"/>
      <c r="M564" s="443"/>
      <c r="N564" s="443"/>
      <c r="O564" s="443"/>
      <c r="P564" s="443"/>
      <c r="Q564" s="443"/>
      <c r="R564" s="443"/>
      <c r="S564" s="443"/>
      <c r="T564" s="443"/>
      <c r="U564" s="443"/>
      <c r="V564" s="443"/>
      <c r="W564" s="443"/>
    </row>
    <row r="565" spans="1:23">
      <c r="A565" s="443"/>
      <c r="B565" s="443"/>
      <c r="C565" s="443"/>
      <c r="D565" s="443"/>
      <c r="E565" s="443"/>
      <c r="F565" s="443"/>
      <c r="G565" s="443"/>
      <c r="H565" s="443"/>
      <c r="I565" s="443"/>
      <c r="J565" s="443"/>
      <c r="K565" s="443"/>
      <c r="L565" s="443"/>
      <c r="M565" s="443"/>
      <c r="N565" s="443"/>
      <c r="O565" s="443"/>
      <c r="P565" s="443"/>
      <c r="Q565" s="443"/>
      <c r="R565" s="443"/>
      <c r="S565" s="443"/>
      <c r="T565" s="443"/>
      <c r="U565" s="443"/>
      <c r="V565" s="443"/>
      <c r="W565" s="443"/>
    </row>
    <row r="566" spans="1:23">
      <c r="A566" s="443"/>
      <c r="B566" s="443"/>
      <c r="C566" s="443"/>
      <c r="D566" s="443"/>
      <c r="E566" s="443"/>
      <c r="F566" s="443"/>
      <c r="G566" s="443"/>
      <c r="H566" s="443"/>
      <c r="I566" s="443"/>
      <c r="J566" s="443"/>
      <c r="K566" s="443"/>
      <c r="L566" s="443"/>
      <c r="M566" s="443"/>
      <c r="N566" s="443"/>
      <c r="O566" s="443"/>
      <c r="P566" s="443"/>
      <c r="Q566" s="443"/>
      <c r="R566" s="443"/>
      <c r="S566" s="443"/>
      <c r="T566" s="443"/>
      <c r="U566" s="443"/>
      <c r="V566" s="443"/>
      <c r="W566" s="443"/>
    </row>
    <row r="567" spans="1:23">
      <c r="A567" s="443"/>
      <c r="B567" s="443"/>
      <c r="C567" s="443"/>
      <c r="D567" s="443"/>
      <c r="E567" s="443"/>
      <c r="F567" s="443"/>
      <c r="G567" s="443"/>
      <c r="H567" s="443"/>
      <c r="I567" s="443"/>
      <c r="J567" s="443"/>
      <c r="K567" s="443"/>
      <c r="L567" s="443"/>
      <c r="M567" s="443"/>
      <c r="N567" s="443"/>
      <c r="O567" s="443"/>
      <c r="P567" s="443"/>
      <c r="Q567" s="443"/>
      <c r="R567" s="443"/>
      <c r="S567" s="443"/>
      <c r="T567" s="443"/>
      <c r="U567" s="443"/>
      <c r="V567" s="443"/>
      <c r="W567" s="443"/>
    </row>
    <row r="568" spans="1:23">
      <c r="A568" s="443"/>
      <c r="B568" s="443"/>
      <c r="C568" s="443"/>
      <c r="D568" s="443"/>
      <c r="E568" s="443"/>
      <c r="F568" s="443"/>
      <c r="G568" s="443"/>
      <c r="H568" s="443"/>
      <c r="I568" s="443"/>
      <c r="J568" s="443"/>
      <c r="K568" s="443"/>
      <c r="L568" s="443"/>
      <c r="M568" s="443"/>
      <c r="N568" s="443"/>
      <c r="O568" s="443"/>
      <c r="P568" s="443"/>
      <c r="Q568" s="443"/>
      <c r="R568" s="443"/>
      <c r="S568" s="443"/>
      <c r="T568" s="443"/>
      <c r="U568" s="443"/>
      <c r="V568" s="443"/>
      <c r="W568" s="443"/>
    </row>
    <row r="569" spans="1:23">
      <c r="A569" s="443"/>
      <c r="B569" s="443"/>
      <c r="C569" s="443"/>
      <c r="D569" s="443"/>
      <c r="E569" s="443"/>
      <c r="F569" s="443"/>
      <c r="G569" s="443"/>
      <c r="H569" s="443"/>
      <c r="I569" s="443"/>
      <c r="J569" s="443"/>
      <c r="K569" s="443"/>
      <c r="L569" s="443"/>
      <c r="M569" s="443"/>
      <c r="N569" s="443"/>
      <c r="O569" s="443"/>
      <c r="P569" s="443"/>
      <c r="Q569" s="443"/>
      <c r="R569" s="443"/>
      <c r="S569" s="443"/>
      <c r="T569" s="443"/>
      <c r="U569" s="443"/>
      <c r="V569" s="443"/>
      <c r="W569" s="443"/>
    </row>
    <row r="570" spans="1:23">
      <c r="A570" s="443"/>
      <c r="B570" s="443"/>
      <c r="C570" s="443"/>
      <c r="D570" s="443"/>
      <c r="E570" s="443"/>
      <c r="F570" s="443"/>
      <c r="G570" s="443"/>
      <c r="H570" s="443"/>
      <c r="I570" s="443"/>
      <c r="J570" s="443"/>
      <c r="K570" s="443"/>
      <c r="L570" s="443"/>
      <c r="M570" s="443"/>
      <c r="N570" s="443"/>
      <c r="O570" s="443"/>
      <c r="P570" s="443"/>
      <c r="Q570" s="443"/>
      <c r="R570" s="443"/>
      <c r="S570" s="443"/>
      <c r="T570" s="443"/>
      <c r="U570" s="443"/>
      <c r="V570" s="443"/>
      <c r="W570" s="443"/>
    </row>
    <row r="571" spans="1:23">
      <c r="A571" s="443"/>
      <c r="B571" s="443"/>
      <c r="C571" s="443"/>
      <c r="D571" s="443"/>
      <c r="E571" s="443"/>
      <c r="F571" s="443"/>
      <c r="G571" s="443"/>
      <c r="H571" s="443"/>
      <c r="I571" s="443"/>
      <c r="J571" s="443"/>
      <c r="K571" s="443"/>
      <c r="L571" s="443"/>
      <c r="M571" s="443"/>
      <c r="N571" s="443"/>
      <c r="O571" s="443"/>
      <c r="P571" s="443"/>
      <c r="Q571" s="443"/>
      <c r="R571" s="443"/>
      <c r="S571" s="443"/>
      <c r="T571" s="443"/>
      <c r="U571" s="443"/>
      <c r="V571" s="443"/>
      <c r="W571" s="443"/>
    </row>
    <row r="572" spans="1:23">
      <c r="A572" s="443"/>
      <c r="B572" s="443"/>
      <c r="C572" s="443"/>
      <c r="D572" s="443"/>
      <c r="E572" s="443"/>
      <c r="F572" s="443"/>
      <c r="G572" s="443"/>
      <c r="H572" s="443"/>
      <c r="I572" s="443"/>
      <c r="J572" s="443"/>
      <c r="K572" s="443"/>
      <c r="L572" s="443"/>
      <c r="M572" s="443"/>
      <c r="N572" s="443"/>
      <c r="O572" s="443"/>
      <c r="P572" s="443"/>
      <c r="Q572" s="443"/>
      <c r="R572" s="443"/>
      <c r="S572" s="443"/>
      <c r="T572" s="443"/>
      <c r="U572" s="443"/>
      <c r="V572" s="443"/>
      <c r="W572" s="443"/>
    </row>
    <row r="573" spans="1:23">
      <c r="A573" s="443"/>
      <c r="B573" s="443"/>
      <c r="C573" s="443"/>
      <c r="D573" s="443"/>
      <c r="E573" s="443"/>
      <c r="F573" s="443"/>
      <c r="G573" s="443"/>
      <c r="H573" s="443"/>
      <c r="I573" s="443"/>
      <c r="J573" s="443"/>
      <c r="K573" s="443"/>
      <c r="L573" s="443"/>
      <c r="M573" s="443"/>
      <c r="N573" s="443"/>
      <c r="O573" s="443"/>
      <c r="P573" s="443"/>
      <c r="Q573" s="443"/>
      <c r="R573" s="443"/>
      <c r="S573" s="443"/>
      <c r="T573" s="443"/>
      <c r="U573" s="443"/>
      <c r="V573" s="443"/>
      <c r="W573" s="443"/>
    </row>
    <row r="574" spans="1:23">
      <c r="A574" s="443"/>
      <c r="B574" s="443"/>
      <c r="C574" s="443"/>
      <c r="D574" s="443"/>
      <c r="E574" s="443"/>
      <c r="F574" s="443"/>
      <c r="G574" s="443"/>
      <c r="H574" s="443"/>
      <c r="I574" s="443"/>
      <c r="J574" s="443"/>
      <c r="K574" s="443"/>
      <c r="L574" s="443"/>
      <c r="M574" s="443"/>
      <c r="N574" s="443"/>
      <c r="O574" s="443"/>
      <c r="P574" s="443"/>
      <c r="Q574" s="443"/>
      <c r="R574" s="443"/>
      <c r="S574" s="443"/>
      <c r="T574" s="443"/>
      <c r="U574" s="443"/>
      <c r="V574" s="443"/>
      <c r="W574" s="443"/>
    </row>
    <row r="575" spans="1:23">
      <c r="A575" s="443"/>
      <c r="B575" s="443"/>
      <c r="C575" s="443"/>
      <c r="D575" s="443"/>
      <c r="E575" s="443"/>
      <c r="F575" s="443"/>
      <c r="G575" s="443"/>
      <c r="H575" s="443"/>
      <c r="I575" s="443"/>
      <c r="J575" s="443"/>
      <c r="K575" s="443"/>
      <c r="L575" s="443"/>
      <c r="M575" s="443"/>
      <c r="N575" s="443"/>
      <c r="O575" s="443"/>
      <c r="P575" s="443"/>
      <c r="Q575" s="443"/>
      <c r="R575" s="443"/>
      <c r="S575" s="443"/>
      <c r="T575" s="443"/>
      <c r="U575" s="443"/>
      <c r="V575" s="443"/>
      <c r="W575" s="443"/>
    </row>
    <row r="576" spans="1:23">
      <c r="A576" s="443"/>
      <c r="B576" s="443"/>
      <c r="C576" s="443"/>
      <c r="D576" s="443"/>
      <c r="E576" s="443"/>
      <c r="F576" s="443"/>
      <c r="G576" s="443"/>
      <c r="H576" s="443"/>
      <c r="I576" s="443"/>
      <c r="J576" s="443"/>
      <c r="K576" s="443"/>
      <c r="L576" s="443"/>
      <c r="M576" s="443"/>
      <c r="N576" s="443"/>
      <c r="O576" s="443"/>
      <c r="P576" s="443"/>
      <c r="Q576" s="443"/>
      <c r="R576" s="443"/>
      <c r="S576" s="443"/>
      <c r="T576" s="443"/>
      <c r="U576" s="443"/>
      <c r="V576" s="443"/>
      <c r="W576" s="443"/>
    </row>
    <row r="577" spans="1:23">
      <c r="A577" s="443"/>
      <c r="B577" s="443"/>
      <c r="C577" s="443"/>
      <c r="D577" s="443"/>
      <c r="E577" s="443"/>
      <c r="F577" s="443"/>
      <c r="G577" s="443"/>
      <c r="H577" s="443"/>
      <c r="I577" s="443"/>
      <c r="J577" s="443"/>
      <c r="K577" s="443"/>
      <c r="L577" s="443"/>
      <c r="M577" s="443"/>
      <c r="N577" s="443"/>
      <c r="O577" s="443"/>
      <c r="P577" s="443"/>
      <c r="Q577" s="443"/>
      <c r="R577" s="443"/>
      <c r="S577" s="443"/>
      <c r="T577" s="443"/>
      <c r="U577" s="443"/>
      <c r="V577" s="443"/>
      <c r="W577" s="443"/>
    </row>
    <row r="578" spans="1:23">
      <c r="A578" s="443"/>
      <c r="B578" s="443"/>
      <c r="C578" s="443"/>
      <c r="D578" s="443"/>
      <c r="E578" s="443"/>
      <c r="F578" s="443"/>
      <c r="G578" s="443"/>
      <c r="H578" s="443"/>
      <c r="I578" s="443"/>
      <c r="J578" s="443"/>
      <c r="K578" s="443"/>
      <c r="L578" s="443"/>
      <c r="M578" s="443"/>
      <c r="N578" s="443"/>
      <c r="O578" s="443"/>
      <c r="P578" s="443"/>
      <c r="Q578" s="443"/>
      <c r="R578" s="443"/>
      <c r="S578" s="443"/>
      <c r="T578" s="443"/>
      <c r="U578" s="443"/>
      <c r="V578" s="443"/>
      <c r="W578" s="443"/>
    </row>
    <row r="579" spans="1:23">
      <c r="A579" s="443"/>
      <c r="B579" s="443"/>
      <c r="C579" s="443"/>
      <c r="D579" s="443"/>
      <c r="E579" s="443"/>
      <c r="F579" s="443"/>
      <c r="G579" s="443"/>
      <c r="H579" s="443"/>
      <c r="I579" s="443"/>
      <c r="J579" s="443"/>
      <c r="K579" s="443"/>
      <c r="L579" s="443"/>
      <c r="M579" s="443"/>
      <c r="N579" s="443"/>
      <c r="O579" s="443"/>
      <c r="P579" s="443"/>
      <c r="Q579" s="443"/>
      <c r="R579" s="443"/>
      <c r="S579" s="443"/>
      <c r="T579" s="443"/>
      <c r="U579" s="443"/>
      <c r="V579" s="443"/>
      <c r="W579" s="443"/>
    </row>
    <row r="580" spans="1:23">
      <c r="A580" s="443"/>
      <c r="B580" s="443"/>
      <c r="C580" s="443"/>
      <c r="D580" s="443"/>
      <c r="E580" s="443"/>
      <c r="F580" s="443"/>
      <c r="G580" s="443"/>
      <c r="H580" s="443"/>
      <c r="I580" s="443"/>
      <c r="J580" s="443"/>
      <c r="K580" s="443"/>
      <c r="L580" s="443"/>
      <c r="M580" s="443"/>
      <c r="N580" s="443"/>
      <c r="O580" s="443"/>
      <c r="P580" s="443"/>
      <c r="Q580" s="443"/>
      <c r="R580" s="443"/>
      <c r="S580" s="443"/>
      <c r="T580" s="443"/>
      <c r="U580" s="443"/>
      <c r="V580" s="443"/>
      <c r="W580" s="443"/>
    </row>
    <row r="581" spans="1:23">
      <c r="A581" s="443"/>
      <c r="B581" s="443"/>
      <c r="C581" s="443"/>
      <c r="D581" s="443"/>
      <c r="E581" s="443"/>
      <c r="F581" s="443"/>
      <c r="G581" s="443"/>
      <c r="H581" s="443"/>
      <c r="I581" s="443"/>
      <c r="J581" s="443"/>
      <c r="K581" s="443"/>
      <c r="L581" s="443"/>
      <c r="M581" s="443"/>
      <c r="N581" s="443"/>
      <c r="O581" s="443"/>
      <c r="P581" s="443"/>
      <c r="Q581" s="443"/>
      <c r="R581" s="443"/>
      <c r="S581" s="443"/>
      <c r="T581" s="443"/>
      <c r="U581" s="443"/>
      <c r="V581" s="443"/>
      <c r="W581" s="443"/>
    </row>
    <row r="582" spans="1:23">
      <c r="A582" s="443"/>
      <c r="B582" s="443"/>
      <c r="C582" s="443"/>
      <c r="D582" s="443"/>
      <c r="E582" s="443"/>
      <c r="F582" s="443"/>
      <c r="G582" s="443"/>
      <c r="H582" s="443"/>
      <c r="I582" s="443"/>
      <c r="J582" s="443"/>
      <c r="K582" s="443"/>
      <c r="L582" s="443"/>
      <c r="M582" s="443"/>
      <c r="N582" s="443"/>
      <c r="O582" s="443"/>
      <c r="P582" s="443"/>
      <c r="Q582" s="443"/>
      <c r="R582" s="443"/>
      <c r="S582" s="443"/>
      <c r="T582" s="443"/>
      <c r="U582" s="443"/>
      <c r="V582" s="443"/>
      <c r="W582" s="443"/>
    </row>
    <row r="583" spans="1:23">
      <c r="A583" s="443"/>
      <c r="B583" s="443"/>
      <c r="C583" s="443"/>
      <c r="D583" s="443"/>
      <c r="E583" s="443"/>
      <c r="F583" s="443"/>
      <c r="G583" s="443"/>
      <c r="H583" s="443"/>
      <c r="I583" s="443"/>
      <c r="J583" s="443"/>
      <c r="K583" s="443"/>
      <c r="L583" s="443"/>
      <c r="M583" s="443"/>
      <c r="N583" s="443"/>
      <c r="O583" s="443"/>
      <c r="P583" s="443"/>
      <c r="Q583" s="443"/>
      <c r="R583" s="443"/>
      <c r="S583" s="443"/>
      <c r="T583" s="443"/>
      <c r="U583" s="443"/>
      <c r="V583" s="443"/>
      <c r="W583" s="443"/>
    </row>
    <row r="584" spans="1:23">
      <c r="A584" s="443"/>
      <c r="B584" s="443"/>
      <c r="C584" s="443"/>
      <c r="D584" s="443"/>
      <c r="E584" s="443"/>
      <c r="F584" s="443"/>
      <c r="G584" s="443"/>
      <c r="H584" s="443"/>
      <c r="I584" s="443"/>
      <c r="J584" s="443"/>
      <c r="K584" s="443"/>
      <c r="L584" s="443"/>
      <c r="M584" s="443"/>
      <c r="N584" s="443"/>
      <c r="O584" s="443"/>
      <c r="P584" s="443"/>
      <c r="Q584" s="443"/>
      <c r="R584" s="443"/>
      <c r="S584" s="443"/>
      <c r="T584" s="443"/>
      <c r="U584" s="443"/>
      <c r="V584" s="443"/>
      <c r="W584" s="443"/>
    </row>
    <row r="585" spans="1:23">
      <c r="A585" s="443"/>
      <c r="B585" s="443"/>
      <c r="C585" s="443"/>
      <c r="D585" s="443"/>
      <c r="E585" s="443"/>
      <c r="F585" s="443"/>
      <c r="G585" s="443"/>
      <c r="H585" s="443"/>
      <c r="I585" s="443"/>
      <c r="J585" s="443"/>
      <c r="K585" s="443"/>
      <c r="L585" s="443"/>
      <c r="M585" s="443"/>
      <c r="N585" s="443"/>
      <c r="O585" s="443"/>
      <c r="P585" s="443"/>
      <c r="Q585" s="443"/>
      <c r="R585" s="443"/>
      <c r="S585" s="443"/>
      <c r="T585" s="443"/>
      <c r="U585" s="443"/>
      <c r="V585" s="443"/>
      <c r="W585" s="443"/>
    </row>
    <row r="586" spans="1:23">
      <c r="A586" s="443"/>
      <c r="B586" s="443"/>
      <c r="C586" s="443"/>
      <c r="D586" s="443"/>
      <c r="E586" s="443"/>
      <c r="F586" s="443"/>
      <c r="G586" s="443"/>
      <c r="H586" s="443"/>
      <c r="I586" s="443"/>
      <c r="J586" s="443"/>
      <c r="K586" s="443"/>
      <c r="L586" s="443"/>
      <c r="M586" s="443"/>
      <c r="N586" s="443"/>
      <c r="O586" s="443"/>
      <c r="P586" s="443"/>
      <c r="Q586" s="443"/>
      <c r="R586" s="443"/>
      <c r="S586" s="443"/>
      <c r="T586" s="443"/>
      <c r="U586" s="443"/>
      <c r="V586" s="443"/>
      <c r="W586" s="443"/>
    </row>
    <row r="587" spans="1:23">
      <c r="A587" s="443"/>
      <c r="B587" s="443"/>
      <c r="C587" s="443"/>
      <c r="D587" s="443"/>
      <c r="E587" s="443"/>
      <c r="F587" s="443"/>
      <c r="G587" s="443"/>
      <c r="H587" s="443"/>
      <c r="I587" s="443"/>
      <c r="J587" s="443"/>
      <c r="K587" s="443"/>
      <c r="L587" s="443"/>
      <c r="M587" s="443"/>
      <c r="N587" s="443"/>
      <c r="O587" s="443"/>
      <c r="P587" s="443"/>
      <c r="Q587" s="443"/>
      <c r="R587" s="443"/>
      <c r="S587" s="443"/>
      <c r="T587" s="443"/>
      <c r="U587" s="443"/>
      <c r="V587" s="443"/>
      <c r="W587" s="443"/>
    </row>
    <row r="588" spans="1:23">
      <c r="A588" s="443"/>
      <c r="B588" s="443"/>
      <c r="C588" s="443"/>
      <c r="D588" s="443"/>
      <c r="E588" s="443"/>
      <c r="F588" s="443"/>
      <c r="G588" s="443"/>
      <c r="H588" s="443"/>
      <c r="I588" s="443"/>
      <c r="J588" s="443"/>
      <c r="K588" s="443"/>
      <c r="L588" s="443"/>
      <c r="M588" s="443"/>
      <c r="N588" s="443"/>
      <c r="O588" s="443"/>
      <c r="P588" s="443"/>
      <c r="Q588" s="443"/>
      <c r="R588" s="443"/>
      <c r="S588" s="443"/>
      <c r="T588" s="443"/>
      <c r="U588" s="443"/>
      <c r="V588" s="443"/>
      <c r="W588" s="443"/>
    </row>
    <row r="589" spans="1:23">
      <c r="A589" s="443"/>
      <c r="B589" s="443"/>
      <c r="C589" s="443"/>
      <c r="D589" s="443"/>
      <c r="E589" s="443"/>
      <c r="F589" s="443"/>
      <c r="G589" s="443"/>
      <c r="H589" s="443"/>
      <c r="I589" s="443"/>
      <c r="J589" s="443"/>
      <c r="K589" s="443"/>
      <c r="L589" s="443"/>
      <c r="M589" s="443"/>
      <c r="N589" s="443"/>
      <c r="O589" s="443"/>
      <c r="P589" s="443"/>
      <c r="Q589" s="443"/>
      <c r="R589" s="443"/>
      <c r="S589" s="443"/>
      <c r="T589" s="443"/>
      <c r="U589" s="443"/>
      <c r="V589" s="443"/>
      <c r="W589" s="443"/>
    </row>
    <row r="590" spans="1:23">
      <c r="A590" s="443"/>
      <c r="B590" s="443"/>
      <c r="C590" s="443"/>
      <c r="D590" s="443"/>
      <c r="E590" s="443"/>
      <c r="F590" s="443"/>
      <c r="G590" s="443"/>
      <c r="H590" s="443"/>
      <c r="I590" s="443"/>
      <c r="J590" s="443"/>
      <c r="K590" s="443"/>
      <c r="L590" s="443"/>
      <c r="M590" s="443"/>
      <c r="N590" s="443"/>
      <c r="O590" s="443"/>
      <c r="P590" s="443"/>
      <c r="Q590" s="443"/>
      <c r="R590" s="443"/>
      <c r="S590" s="443"/>
      <c r="T590" s="443"/>
      <c r="U590" s="443"/>
      <c r="V590" s="443"/>
      <c r="W590" s="443"/>
    </row>
    <row r="591" spans="1:23">
      <c r="A591" s="443"/>
      <c r="B591" s="443"/>
      <c r="C591" s="443"/>
      <c r="D591" s="443"/>
      <c r="E591" s="443"/>
      <c r="F591" s="443"/>
      <c r="G591" s="443"/>
      <c r="H591" s="443"/>
      <c r="I591" s="443"/>
      <c r="J591" s="443"/>
      <c r="K591" s="443"/>
      <c r="L591" s="443"/>
      <c r="M591" s="443"/>
      <c r="N591" s="443"/>
      <c r="O591" s="443"/>
      <c r="P591" s="443"/>
      <c r="Q591" s="443"/>
      <c r="R591" s="443"/>
      <c r="S591" s="443"/>
      <c r="T591" s="443"/>
      <c r="U591" s="443"/>
      <c r="V591" s="443"/>
      <c r="W591" s="443"/>
    </row>
    <row r="592" spans="1:23">
      <c r="A592" s="443"/>
      <c r="B592" s="443"/>
      <c r="C592" s="443"/>
      <c r="D592" s="443"/>
      <c r="E592" s="443"/>
      <c r="F592" s="443"/>
      <c r="G592" s="443"/>
      <c r="H592" s="443"/>
      <c r="I592" s="443"/>
      <c r="J592" s="443"/>
      <c r="K592" s="443"/>
      <c r="L592" s="443"/>
      <c r="M592" s="443"/>
      <c r="N592" s="443"/>
      <c r="O592" s="443"/>
      <c r="P592" s="443"/>
      <c r="Q592" s="443"/>
      <c r="R592" s="443"/>
      <c r="S592" s="443"/>
      <c r="T592" s="443"/>
      <c r="U592" s="443"/>
      <c r="V592" s="443"/>
      <c r="W592" s="443"/>
    </row>
    <row r="593" spans="1:23">
      <c r="A593" s="443"/>
      <c r="B593" s="443"/>
      <c r="C593" s="443"/>
      <c r="D593" s="443"/>
      <c r="E593" s="443"/>
      <c r="F593" s="443"/>
      <c r="G593" s="443"/>
      <c r="H593" s="443"/>
      <c r="I593" s="443"/>
      <c r="J593" s="443"/>
      <c r="K593" s="443"/>
      <c r="L593" s="443"/>
      <c r="M593" s="443"/>
      <c r="N593" s="443"/>
      <c r="O593" s="443"/>
      <c r="P593" s="443"/>
      <c r="Q593" s="443"/>
      <c r="R593" s="443"/>
      <c r="S593" s="443"/>
      <c r="T593" s="443"/>
      <c r="U593" s="443"/>
      <c r="V593" s="443"/>
      <c r="W593" s="443"/>
    </row>
    <row r="594" spans="1:23">
      <c r="A594" s="443"/>
      <c r="B594" s="443"/>
      <c r="C594" s="443"/>
      <c r="D594" s="443"/>
      <c r="E594" s="443"/>
      <c r="F594" s="443"/>
      <c r="G594" s="443"/>
      <c r="H594" s="443"/>
      <c r="I594" s="443"/>
      <c r="J594" s="443"/>
      <c r="K594" s="443"/>
      <c r="L594" s="443"/>
      <c r="M594" s="443"/>
      <c r="N594" s="443"/>
      <c r="O594" s="443"/>
      <c r="P594" s="443"/>
      <c r="Q594" s="443"/>
      <c r="R594" s="443"/>
      <c r="S594" s="443"/>
      <c r="T594" s="443"/>
      <c r="U594" s="443"/>
      <c r="V594" s="443"/>
      <c r="W594" s="443"/>
    </row>
    <row r="595" spans="1:23">
      <c r="A595" s="443"/>
      <c r="B595" s="443"/>
      <c r="C595" s="443"/>
      <c r="D595" s="443"/>
      <c r="E595" s="443"/>
      <c r="F595" s="443"/>
      <c r="G595" s="443"/>
      <c r="H595" s="443"/>
      <c r="I595" s="443"/>
      <c r="J595" s="443"/>
      <c r="K595" s="443"/>
      <c r="L595" s="443"/>
      <c r="M595" s="443"/>
      <c r="N595" s="443"/>
      <c r="O595" s="443"/>
      <c r="P595" s="443"/>
      <c r="Q595" s="443"/>
      <c r="R595" s="443"/>
      <c r="S595" s="443"/>
      <c r="T595" s="443"/>
      <c r="U595" s="443"/>
      <c r="V595" s="443"/>
      <c r="W595" s="443"/>
    </row>
    <row r="596" spans="1:23">
      <c r="A596" s="443"/>
      <c r="B596" s="443"/>
      <c r="C596" s="443"/>
      <c r="D596" s="443"/>
      <c r="E596" s="443"/>
      <c r="F596" s="443"/>
      <c r="G596" s="443"/>
      <c r="H596" s="443"/>
      <c r="I596" s="443"/>
      <c r="J596" s="443"/>
      <c r="K596" s="443"/>
      <c r="L596" s="443"/>
      <c r="M596" s="443"/>
      <c r="N596" s="443"/>
      <c r="O596" s="443"/>
      <c r="P596" s="443"/>
      <c r="Q596" s="443"/>
      <c r="R596" s="443"/>
      <c r="S596" s="443"/>
      <c r="T596" s="443"/>
      <c r="U596" s="443"/>
      <c r="V596" s="443"/>
      <c r="W596" s="443"/>
    </row>
    <row r="597" spans="1:23">
      <c r="A597" s="443"/>
      <c r="B597" s="443"/>
      <c r="C597" s="443"/>
      <c r="D597" s="443"/>
      <c r="E597" s="443"/>
      <c r="F597" s="443"/>
      <c r="G597" s="443"/>
      <c r="H597" s="443"/>
      <c r="I597" s="443"/>
      <c r="J597" s="443"/>
      <c r="K597" s="443"/>
      <c r="L597" s="443"/>
      <c r="M597" s="443"/>
      <c r="N597" s="443"/>
      <c r="O597" s="443"/>
      <c r="P597" s="443"/>
      <c r="Q597" s="443"/>
      <c r="R597" s="443"/>
      <c r="S597" s="443"/>
      <c r="T597" s="443"/>
      <c r="U597" s="443"/>
      <c r="V597" s="443"/>
      <c r="W597" s="443"/>
    </row>
    <row r="598" spans="1:23">
      <c r="A598" s="443"/>
      <c r="B598" s="443"/>
      <c r="C598" s="443"/>
      <c r="D598" s="443"/>
      <c r="E598" s="443"/>
      <c r="F598" s="443"/>
      <c r="G598" s="443"/>
      <c r="H598" s="443"/>
      <c r="I598" s="443"/>
      <c r="J598" s="443"/>
      <c r="K598" s="443"/>
      <c r="L598" s="443"/>
      <c r="M598" s="443"/>
      <c r="N598" s="443"/>
      <c r="O598" s="443"/>
      <c r="P598" s="443"/>
      <c r="Q598" s="443"/>
      <c r="R598" s="443"/>
      <c r="S598" s="443"/>
      <c r="T598" s="443"/>
      <c r="U598" s="443"/>
      <c r="V598" s="443"/>
      <c r="W598" s="443"/>
    </row>
    <row r="599" spans="1:23">
      <c r="A599" s="443"/>
      <c r="B599" s="443"/>
      <c r="C599" s="443"/>
      <c r="D599" s="443"/>
      <c r="E599" s="443"/>
      <c r="F599" s="443"/>
      <c r="G599" s="443"/>
      <c r="H599" s="443"/>
      <c r="I599" s="443"/>
      <c r="J599" s="443"/>
      <c r="K599" s="443"/>
      <c r="L599" s="443"/>
      <c r="M599" s="443"/>
      <c r="N599" s="443"/>
      <c r="O599" s="443"/>
      <c r="P599" s="443"/>
      <c r="Q599" s="443"/>
      <c r="R599" s="443"/>
      <c r="S599" s="443"/>
      <c r="T599" s="443"/>
      <c r="U599" s="443"/>
      <c r="V599" s="443"/>
      <c r="W599" s="443"/>
    </row>
    <row r="600" spans="1:23">
      <c r="A600" s="443"/>
      <c r="B600" s="443"/>
      <c r="C600" s="443"/>
      <c r="D600" s="443"/>
      <c r="E600" s="443"/>
      <c r="F600" s="443"/>
      <c r="G600" s="443"/>
      <c r="H600" s="443"/>
      <c r="I600" s="443"/>
      <c r="J600" s="443"/>
      <c r="K600" s="443"/>
      <c r="L600" s="443"/>
      <c r="M600" s="443"/>
      <c r="N600" s="443"/>
      <c r="O600" s="443"/>
      <c r="P600" s="443"/>
      <c r="Q600" s="443"/>
      <c r="R600" s="443"/>
      <c r="S600" s="443"/>
      <c r="T600" s="443"/>
      <c r="U600" s="443"/>
      <c r="V600" s="443"/>
      <c r="W600" s="443"/>
    </row>
    <row r="601" spans="1:23">
      <c r="A601" s="443"/>
      <c r="B601" s="443"/>
      <c r="C601" s="443"/>
      <c r="D601" s="443"/>
      <c r="E601" s="443"/>
      <c r="F601" s="443"/>
      <c r="G601" s="443"/>
      <c r="H601" s="443"/>
      <c r="I601" s="443"/>
      <c r="J601" s="443"/>
      <c r="K601" s="443"/>
      <c r="L601" s="443"/>
      <c r="M601" s="443"/>
      <c r="N601" s="443"/>
      <c r="O601" s="443"/>
      <c r="P601" s="443"/>
      <c r="Q601" s="443"/>
      <c r="R601" s="443"/>
      <c r="S601" s="443"/>
      <c r="T601" s="443"/>
      <c r="U601" s="443"/>
      <c r="V601" s="443"/>
      <c r="W601" s="443"/>
    </row>
    <row r="602" spans="1:23">
      <c r="A602" s="443"/>
      <c r="B602" s="443"/>
      <c r="C602" s="443"/>
      <c r="D602" s="443"/>
      <c r="E602" s="443"/>
      <c r="F602" s="443"/>
      <c r="G602" s="443"/>
      <c r="H602" s="443"/>
      <c r="I602" s="443"/>
      <c r="J602" s="443"/>
      <c r="K602" s="443"/>
      <c r="L602" s="443"/>
      <c r="M602" s="443"/>
      <c r="N602" s="443"/>
      <c r="O602" s="443"/>
      <c r="P602" s="443"/>
      <c r="Q602" s="443"/>
      <c r="R602" s="443"/>
      <c r="S602" s="443"/>
      <c r="T602" s="443"/>
      <c r="U602" s="443"/>
      <c r="V602" s="443"/>
      <c r="W602" s="443"/>
    </row>
    <row r="603" spans="1:23">
      <c r="A603" s="443"/>
      <c r="B603" s="443"/>
      <c r="C603" s="443"/>
      <c r="D603" s="443"/>
      <c r="E603" s="443"/>
      <c r="F603" s="443"/>
      <c r="G603" s="443"/>
      <c r="H603" s="443"/>
      <c r="I603" s="443"/>
      <c r="J603" s="443"/>
      <c r="K603" s="443"/>
      <c r="L603" s="443"/>
      <c r="M603" s="443"/>
      <c r="N603" s="443"/>
      <c r="O603" s="443"/>
      <c r="P603" s="443"/>
      <c r="Q603" s="443"/>
      <c r="R603" s="443"/>
      <c r="S603" s="443"/>
      <c r="T603" s="443"/>
      <c r="U603" s="443"/>
      <c r="V603" s="443"/>
      <c r="W603" s="443"/>
    </row>
    <row r="604" spans="1:23">
      <c r="A604" s="443"/>
      <c r="B604" s="443"/>
      <c r="C604" s="443"/>
      <c r="D604" s="443"/>
      <c r="E604" s="443"/>
      <c r="F604" s="443"/>
      <c r="G604" s="443"/>
      <c r="H604" s="443"/>
      <c r="I604" s="443"/>
      <c r="J604" s="443"/>
      <c r="K604" s="443"/>
      <c r="L604" s="443"/>
      <c r="M604" s="443"/>
      <c r="N604" s="443"/>
      <c r="O604" s="443"/>
      <c r="P604" s="443"/>
      <c r="Q604" s="443"/>
      <c r="R604" s="443"/>
      <c r="S604" s="443"/>
      <c r="T604" s="443"/>
      <c r="U604" s="443"/>
      <c r="V604" s="443"/>
      <c r="W604" s="443"/>
    </row>
    <row r="605" spans="1:23">
      <c r="A605" s="443"/>
      <c r="B605" s="443"/>
      <c r="C605" s="443"/>
      <c r="D605" s="443"/>
      <c r="E605" s="443"/>
      <c r="F605" s="443"/>
      <c r="G605" s="443"/>
      <c r="H605" s="443"/>
      <c r="I605" s="443"/>
      <c r="J605" s="443"/>
      <c r="K605" s="443"/>
      <c r="L605" s="443"/>
      <c r="M605" s="443"/>
      <c r="N605" s="443"/>
      <c r="O605" s="443"/>
      <c r="P605" s="443"/>
      <c r="Q605" s="443"/>
      <c r="R605" s="443"/>
      <c r="S605" s="443"/>
      <c r="T605" s="443"/>
      <c r="U605" s="443"/>
      <c r="V605" s="443"/>
      <c r="W605" s="443"/>
    </row>
    <row r="606" spans="1:23">
      <c r="A606" s="443"/>
      <c r="B606" s="443"/>
      <c r="C606" s="443"/>
      <c r="D606" s="443"/>
      <c r="E606" s="443"/>
      <c r="F606" s="443"/>
      <c r="G606" s="443"/>
      <c r="H606" s="443"/>
      <c r="I606" s="443"/>
      <c r="J606" s="443"/>
      <c r="K606" s="443"/>
      <c r="L606" s="443"/>
      <c r="M606" s="443"/>
      <c r="N606" s="443"/>
      <c r="O606" s="443"/>
      <c r="P606" s="443"/>
      <c r="Q606" s="443"/>
      <c r="R606" s="443"/>
      <c r="S606" s="443"/>
      <c r="T606" s="443"/>
      <c r="U606" s="443"/>
      <c r="V606" s="443"/>
      <c r="W606" s="443"/>
    </row>
    <row r="607" spans="1:23">
      <c r="A607" s="443"/>
      <c r="B607" s="443"/>
      <c r="C607" s="443"/>
      <c r="D607" s="443"/>
      <c r="E607" s="443"/>
      <c r="F607" s="443"/>
      <c r="G607" s="443"/>
      <c r="H607" s="443"/>
      <c r="I607" s="443"/>
      <c r="J607" s="443"/>
      <c r="K607" s="443"/>
      <c r="L607" s="443"/>
      <c r="M607" s="443"/>
      <c r="N607" s="443"/>
      <c r="O607" s="443"/>
      <c r="P607" s="443"/>
      <c r="Q607" s="443"/>
      <c r="R607" s="443"/>
      <c r="S607" s="443"/>
      <c r="T607" s="443"/>
      <c r="U607" s="443"/>
      <c r="V607" s="443"/>
      <c r="W607" s="443"/>
    </row>
    <row r="608" spans="1:23">
      <c r="A608" s="443"/>
      <c r="B608" s="443"/>
      <c r="C608" s="443"/>
      <c r="D608" s="443"/>
      <c r="E608" s="443"/>
      <c r="F608" s="443"/>
      <c r="G608" s="443"/>
      <c r="H608" s="443"/>
      <c r="I608" s="443"/>
      <c r="J608" s="443"/>
      <c r="K608" s="443"/>
      <c r="L608" s="443"/>
      <c r="M608" s="443"/>
      <c r="N608" s="443"/>
      <c r="O608" s="443"/>
      <c r="P608" s="443"/>
      <c r="Q608" s="443"/>
      <c r="R608" s="443"/>
      <c r="S608" s="443"/>
      <c r="T608" s="443"/>
      <c r="U608" s="443"/>
      <c r="V608" s="443"/>
      <c r="W608" s="443"/>
    </row>
    <row r="609" spans="1:23">
      <c r="A609" s="443"/>
      <c r="B609" s="443"/>
      <c r="C609" s="443"/>
      <c r="D609" s="443"/>
      <c r="E609" s="443"/>
      <c r="F609" s="443"/>
      <c r="G609" s="443"/>
      <c r="H609" s="443"/>
      <c r="I609" s="443"/>
      <c r="J609" s="443"/>
      <c r="K609" s="443"/>
      <c r="L609" s="443"/>
      <c r="M609" s="443"/>
      <c r="N609" s="443"/>
      <c r="O609" s="443"/>
      <c r="P609" s="443"/>
      <c r="Q609" s="443"/>
      <c r="R609" s="443"/>
      <c r="S609" s="443"/>
      <c r="T609" s="443"/>
      <c r="U609" s="443"/>
      <c r="V609" s="443"/>
      <c r="W609" s="443"/>
    </row>
    <row r="610" spans="1:23">
      <c r="A610" s="443"/>
      <c r="B610" s="443"/>
      <c r="C610" s="443"/>
      <c r="D610" s="443"/>
      <c r="E610" s="443"/>
      <c r="F610" s="443"/>
      <c r="G610" s="443"/>
      <c r="H610" s="443"/>
      <c r="I610" s="443"/>
      <c r="J610" s="443"/>
      <c r="K610" s="443"/>
      <c r="L610" s="443"/>
      <c r="M610" s="443"/>
      <c r="N610" s="443"/>
      <c r="O610" s="443"/>
      <c r="P610" s="443"/>
      <c r="Q610" s="443"/>
      <c r="R610" s="443"/>
      <c r="S610" s="443"/>
      <c r="T610" s="443"/>
      <c r="U610" s="443"/>
      <c r="V610" s="443"/>
      <c r="W610" s="443"/>
    </row>
    <row r="611" spans="1:23">
      <c r="A611" s="443"/>
      <c r="B611" s="443"/>
      <c r="C611" s="443"/>
      <c r="D611" s="443"/>
      <c r="E611" s="443"/>
      <c r="F611" s="443"/>
      <c r="G611" s="443"/>
      <c r="H611" s="443"/>
      <c r="I611" s="443"/>
      <c r="J611" s="443"/>
      <c r="K611" s="443"/>
      <c r="L611" s="443"/>
      <c r="M611" s="443"/>
      <c r="N611" s="443"/>
      <c r="O611" s="443"/>
      <c r="P611" s="443"/>
      <c r="Q611" s="443"/>
      <c r="R611" s="443"/>
      <c r="S611" s="443"/>
      <c r="T611" s="443"/>
      <c r="U611" s="443"/>
      <c r="V611" s="443"/>
      <c r="W611" s="443"/>
    </row>
    <row r="612" spans="1:23">
      <c r="A612" s="443"/>
      <c r="B612" s="443"/>
      <c r="C612" s="443"/>
      <c r="D612" s="443"/>
      <c r="E612" s="443"/>
      <c r="F612" s="443"/>
      <c r="G612" s="443"/>
      <c r="H612" s="443"/>
      <c r="I612" s="443"/>
      <c r="J612" s="443"/>
      <c r="K612" s="443"/>
      <c r="L612" s="443"/>
      <c r="M612" s="443"/>
      <c r="N612" s="443"/>
      <c r="O612" s="443"/>
      <c r="P612" s="443"/>
      <c r="Q612" s="443"/>
      <c r="R612" s="443"/>
      <c r="S612" s="443"/>
      <c r="T612" s="443"/>
      <c r="U612" s="443"/>
      <c r="V612" s="443"/>
      <c r="W612" s="443"/>
    </row>
    <row r="613" spans="1:23">
      <c r="A613" s="443"/>
      <c r="B613" s="443"/>
      <c r="C613" s="443"/>
      <c r="D613" s="443"/>
      <c r="E613" s="443"/>
      <c r="F613" s="443"/>
      <c r="G613" s="443"/>
      <c r="H613" s="443"/>
      <c r="I613" s="443"/>
      <c r="J613" s="443"/>
      <c r="K613" s="443"/>
      <c r="L613" s="443"/>
      <c r="M613" s="443"/>
      <c r="N613" s="443"/>
      <c r="O613" s="443"/>
      <c r="P613" s="443"/>
      <c r="Q613" s="443"/>
      <c r="R613" s="443"/>
      <c r="S613" s="443"/>
      <c r="T613" s="443"/>
      <c r="U613" s="443"/>
      <c r="V613" s="443"/>
      <c r="W613" s="443"/>
    </row>
    <row r="614" spans="1:23">
      <c r="A614" s="443"/>
      <c r="B614" s="443"/>
      <c r="C614" s="443"/>
      <c r="D614" s="443"/>
      <c r="E614" s="443"/>
      <c r="F614" s="443"/>
      <c r="G614" s="443"/>
      <c r="H614" s="443"/>
      <c r="I614" s="443"/>
      <c r="J614" s="443"/>
      <c r="K614" s="443"/>
      <c r="L614" s="443"/>
      <c r="M614" s="443"/>
      <c r="N614" s="443"/>
      <c r="O614" s="443"/>
      <c r="P614" s="443"/>
      <c r="Q614" s="443"/>
      <c r="R614" s="443"/>
      <c r="S614" s="443"/>
      <c r="T614" s="443"/>
      <c r="U614" s="443"/>
      <c r="V614" s="443"/>
      <c r="W614" s="443"/>
    </row>
    <row r="615" spans="1:23">
      <c r="A615" s="443"/>
      <c r="B615" s="443"/>
      <c r="C615" s="443"/>
      <c r="D615" s="443"/>
      <c r="E615" s="443"/>
      <c r="F615" s="443"/>
      <c r="G615" s="443"/>
      <c r="H615" s="443"/>
      <c r="I615" s="443"/>
      <c r="J615" s="443"/>
      <c r="K615" s="443"/>
      <c r="L615" s="443"/>
      <c r="M615" s="443"/>
      <c r="N615" s="443"/>
      <c r="O615" s="443"/>
      <c r="P615" s="443"/>
      <c r="Q615" s="443"/>
      <c r="R615" s="443"/>
      <c r="S615" s="443"/>
      <c r="T615" s="443"/>
      <c r="U615" s="443"/>
      <c r="V615" s="443"/>
      <c r="W615" s="443"/>
    </row>
    <row r="616" spans="1:23">
      <c r="A616" s="443"/>
      <c r="B616" s="443"/>
      <c r="C616" s="443"/>
      <c r="D616" s="443"/>
      <c r="E616" s="443"/>
      <c r="F616" s="443"/>
      <c r="G616" s="443"/>
      <c r="H616" s="443"/>
      <c r="I616" s="443"/>
      <c r="J616" s="443"/>
      <c r="K616" s="443"/>
      <c r="L616" s="443"/>
      <c r="M616" s="443"/>
      <c r="N616" s="443"/>
      <c r="O616" s="443"/>
      <c r="P616" s="443"/>
      <c r="Q616" s="443"/>
      <c r="R616" s="443"/>
      <c r="S616" s="443"/>
      <c r="T616" s="443"/>
      <c r="U616" s="443"/>
      <c r="V616" s="443"/>
      <c r="W616" s="443"/>
    </row>
    <row r="617" spans="1:23">
      <c r="A617" s="443"/>
      <c r="B617" s="443"/>
      <c r="C617" s="443"/>
      <c r="D617" s="443"/>
      <c r="E617" s="443"/>
      <c r="F617" s="443"/>
      <c r="G617" s="443"/>
      <c r="H617" s="443"/>
      <c r="I617" s="443"/>
      <c r="J617" s="443"/>
      <c r="K617" s="443"/>
      <c r="L617" s="443"/>
      <c r="M617" s="443"/>
      <c r="N617" s="443"/>
      <c r="O617" s="443"/>
      <c r="P617" s="443"/>
      <c r="Q617" s="443"/>
      <c r="R617" s="443"/>
      <c r="S617" s="443"/>
      <c r="T617" s="443"/>
      <c r="U617" s="443"/>
      <c r="V617" s="443"/>
      <c r="W617" s="443"/>
    </row>
    <row r="618" spans="1:23">
      <c r="A618" s="443"/>
      <c r="B618" s="443"/>
      <c r="C618" s="443"/>
      <c r="D618" s="443"/>
      <c r="E618" s="443"/>
      <c r="F618" s="443"/>
      <c r="G618" s="443"/>
      <c r="H618" s="443"/>
      <c r="I618" s="443"/>
      <c r="J618" s="443"/>
      <c r="K618" s="443"/>
      <c r="L618" s="443"/>
      <c r="M618" s="443"/>
      <c r="N618" s="443"/>
      <c r="O618" s="443"/>
      <c r="P618" s="443"/>
      <c r="Q618" s="443"/>
      <c r="R618" s="443"/>
      <c r="S618" s="443"/>
      <c r="T618" s="443"/>
      <c r="U618" s="443"/>
      <c r="V618" s="443"/>
      <c r="W618" s="443"/>
    </row>
    <row r="619" spans="1:23">
      <c r="A619" s="443"/>
      <c r="B619" s="443"/>
      <c r="C619" s="443"/>
      <c r="D619" s="443"/>
      <c r="E619" s="443"/>
      <c r="F619" s="443"/>
      <c r="G619" s="443"/>
      <c r="H619" s="443"/>
      <c r="I619" s="443"/>
      <c r="J619" s="443"/>
      <c r="K619" s="443"/>
      <c r="L619" s="443"/>
      <c r="M619" s="443"/>
      <c r="N619" s="443"/>
      <c r="O619" s="443"/>
      <c r="P619" s="443"/>
      <c r="Q619" s="443"/>
      <c r="R619" s="443"/>
      <c r="S619" s="443"/>
      <c r="T619" s="443"/>
      <c r="U619" s="443"/>
      <c r="V619" s="443"/>
      <c r="W619" s="443"/>
    </row>
    <row r="620" spans="1:23">
      <c r="A620" s="443"/>
      <c r="B620" s="443"/>
      <c r="C620" s="443"/>
      <c r="D620" s="443"/>
      <c r="E620" s="443"/>
      <c r="F620" s="443"/>
      <c r="G620" s="443"/>
      <c r="H620" s="443"/>
      <c r="I620" s="443"/>
      <c r="J620" s="443"/>
      <c r="K620" s="443"/>
      <c r="L620" s="443"/>
      <c r="M620" s="443"/>
      <c r="N620" s="443"/>
      <c r="O620" s="443"/>
      <c r="P620" s="443"/>
      <c r="Q620" s="443"/>
      <c r="R620" s="443"/>
      <c r="S620" s="443"/>
      <c r="T620" s="443"/>
      <c r="U620" s="443"/>
      <c r="V620" s="443"/>
      <c r="W620" s="443"/>
    </row>
    <row r="621" spans="1:23">
      <c r="A621" s="443"/>
      <c r="B621" s="443"/>
      <c r="C621" s="443"/>
      <c r="D621" s="443"/>
      <c r="E621" s="443"/>
      <c r="F621" s="443"/>
      <c r="G621" s="443"/>
      <c r="H621" s="443"/>
      <c r="I621" s="443"/>
      <c r="J621" s="443"/>
      <c r="K621" s="443"/>
      <c r="L621" s="443"/>
      <c r="M621" s="443"/>
      <c r="N621" s="443"/>
      <c r="O621" s="443"/>
      <c r="P621" s="443"/>
      <c r="Q621" s="443"/>
      <c r="R621" s="443"/>
      <c r="S621" s="443"/>
      <c r="T621" s="443"/>
      <c r="U621" s="443"/>
      <c r="V621" s="443"/>
      <c r="W621" s="443"/>
    </row>
    <row r="622" spans="1:23">
      <c r="A622" s="443"/>
      <c r="B622" s="443"/>
      <c r="C622" s="443"/>
      <c r="D622" s="443"/>
      <c r="E622" s="443"/>
      <c r="F622" s="443"/>
      <c r="G622" s="443"/>
      <c r="H622" s="443"/>
      <c r="I622" s="443"/>
      <c r="J622" s="443"/>
      <c r="K622" s="443"/>
      <c r="L622" s="443"/>
      <c r="M622" s="443"/>
      <c r="N622" s="443"/>
      <c r="O622" s="443"/>
      <c r="P622" s="443"/>
      <c r="Q622" s="443"/>
      <c r="R622" s="443"/>
      <c r="S622" s="443"/>
      <c r="T622" s="443"/>
      <c r="U622" s="443"/>
      <c r="V622" s="443"/>
      <c r="W622" s="443"/>
    </row>
    <row r="623" spans="1:23">
      <c r="A623" s="443"/>
      <c r="B623" s="443"/>
      <c r="C623" s="443"/>
      <c r="D623" s="443"/>
      <c r="E623" s="443"/>
      <c r="F623" s="443"/>
      <c r="G623" s="443"/>
      <c r="H623" s="443"/>
      <c r="I623" s="443"/>
      <c r="J623" s="443"/>
      <c r="K623" s="443"/>
      <c r="L623" s="443"/>
      <c r="M623" s="443"/>
      <c r="N623" s="443"/>
      <c r="O623" s="443"/>
      <c r="P623" s="443"/>
      <c r="Q623" s="443"/>
      <c r="R623" s="443"/>
      <c r="S623" s="443"/>
      <c r="T623" s="443"/>
      <c r="U623" s="443"/>
      <c r="V623" s="443"/>
      <c r="W623" s="443"/>
    </row>
    <row r="624" spans="1:23">
      <c r="A624" s="443"/>
      <c r="B624" s="443"/>
      <c r="C624" s="443"/>
      <c r="D624" s="443"/>
      <c r="E624" s="443"/>
      <c r="F624" s="443"/>
      <c r="G624" s="443"/>
      <c r="H624" s="443"/>
      <c r="I624" s="443"/>
      <c r="J624" s="443"/>
      <c r="K624" s="443"/>
      <c r="L624" s="443"/>
      <c r="M624" s="443"/>
      <c r="N624" s="443"/>
      <c r="O624" s="443"/>
      <c r="P624" s="443"/>
      <c r="Q624" s="443"/>
      <c r="R624" s="443"/>
      <c r="S624" s="443"/>
      <c r="T624" s="443"/>
      <c r="U624" s="443"/>
      <c r="V624" s="443"/>
      <c r="W624" s="443"/>
    </row>
    <row r="625" spans="1:23">
      <c r="A625" s="443"/>
      <c r="B625" s="443"/>
      <c r="C625" s="443"/>
      <c r="D625" s="443"/>
      <c r="E625" s="443"/>
      <c r="F625" s="443"/>
      <c r="G625" s="443"/>
      <c r="H625" s="443"/>
      <c r="I625" s="443"/>
      <c r="J625" s="443"/>
      <c r="K625" s="443"/>
      <c r="L625" s="443"/>
      <c r="M625" s="443"/>
      <c r="N625" s="443"/>
      <c r="O625" s="443"/>
      <c r="P625" s="443"/>
      <c r="Q625" s="443"/>
      <c r="R625" s="443"/>
      <c r="S625" s="443"/>
      <c r="T625" s="443"/>
      <c r="U625" s="443"/>
      <c r="V625" s="443"/>
      <c r="W625" s="443"/>
    </row>
    <row r="626" spans="1:23">
      <c r="A626" s="443"/>
      <c r="B626" s="443"/>
      <c r="C626" s="443"/>
      <c r="D626" s="443"/>
      <c r="E626" s="443"/>
      <c r="F626" s="443"/>
      <c r="G626" s="443"/>
      <c r="H626" s="443"/>
      <c r="I626" s="443"/>
      <c r="J626" s="443"/>
      <c r="K626" s="443"/>
      <c r="L626" s="443"/>
      <c r="M626" s="443"/>
      <c r="N626" s="443"/>
      <c r="O626" s="443"/>
      <c r="P626" s="443"/>
      <c r="Q626" s="443"/>
      <c r="R626" s="443"/>
      <c r="S626" s="443"/>
      <c r="T626" s="443"/>
      <c r="U626" s="443"/>
      <c r="V626" s="443"/>
      <c r="W626" s="443"/>
    </row>
    <row r="627" spans="1:23">
      <c r="A627" s="443"/>
      <c r="B627" s="443"/>
      <c r="C627" s="443"/>
      <c r="D627" s="443"/>
      <c r="E627" s="443"/>
      <c r="F627" s="443"/>
      <c r="G627" s="443"/>
      <c r="H627" s="443"/>
      <c r="I627" s="443"/>
      <c r="J627" s="443"/>
      <c r="K627" s="443"/>
      <c r="L627" s="443"/>
      <c r="M627" s="443"/>
      <c r="N627" s="443"/>
      <c r="O627" s="443"/>
      <c r="P627" s="443"/>
      <c r="Q627" s="443"/>
      <c r="R627" s="443"/>
      <c r="S627" s="443"/>
      <c r="T627" s="443"/>
      <c r="U627" s="443"/>
      <c r="V627" s="443"/>
      <c r="W627" s="443"/>
    </row>
    <row r="628" spans="1:23">
      <c r="A628" s="443"/>
      <c r="B628" s="443"/>
      <c r="C628" s="443"/>
      <c r="D628" s="443"/>
      <c r="E628" s="443"/>
      <c r="F628" s="443"/>
      <c r="G628" s="443"/>
      <c r="H628" s="443"/>
      <c r="I628" s="443"/>
      <c r="J628" s="443"/>
      <c r="K628" s="443"/>
      <c r="L628" s="443"/>
      <c r="M628" s="443"/>
      <c r="N628" s="443"/>
      <c r="O628" s="443"/>
      <c r="P628" s="443"/>
      <c r="Q628" s="443"/>
      <c r="R628" s="443"/>
      <c r="S628" s="443"/>
      <c r="T628" s="443"/>
      <c r="U628" s="443"/>
      <c r="V628" s="443"/>
      <c r="W628" s="443"/>
    </row>
    <row r="629" spans="1:23">
      <c r="A629" s="443"/>
      <c r="B629" s="443"/>
      <c r="C629" s="443"/>
      <c r="D629" s="443"/>
      <c r="E629" s="443"/>
      <c r="F629" s="443"/>
      <c r="G629" s="443"/>
      <c r="H629" s="443"/>
      <c r="I629" s="443"/>
      <c r="J629" s="443"/>
      <c r="K629" s="443"/>
      <c r="L629" s="443"/>
      <c r="M629" s="443"/>
      <c r="N629" s="443"/>
      <c r="O629" s="443"/>
      <c r="P629" s="443"/>
      <c r="Q629" s="443"/>
      <c r="R629" s="443"/>
      <c r="S629" s="443"/>
      <c r="T629" s="443"/>
      <c r="U629" s="443"/>
      <c r="V629" s="443"/>
      <c r="W629" s="443"/>
    </row>
    <row r="630" spans="1:23">
      <c r="A630" s="443"/>
      <c r="B630" s="443"/>
      <c r="C630" s="443"/>
      <c r="D630" s="443"/>
      <c r="E630" s="443"/>
      <c r="F630" s="443"/>
      <c r="G630" s="443"/>
      <c r="H630" s="443"/>
      <c r="I630" s="443"/>
      <c r="J630" s="443"/>
      <c r="K630" s="443"/>
      <c r="L630" s="443"/>
      <c r="M630" s="443"/>
      <c r="N630" s="443"/>
      <c r="O630" s="443"/>
      <c r="P630" s="443"/>
      <c r="Q630" s="443"/>
      <c r="R630" s="443"/>
      <c r="S630" s="443"/>
      <c r="T630" s="443"/>
      <c r="U630" s="443"/>
      <c r="V630" s="443"/>
      <c r="W630" s="443"/>
    </row>
    <row r="631" spans="1:23">
      <c r="A631" s="443"/>
      <c r="B631" s="443"/>
      <c r="C631" s="443"/>
      <c r="D631" s="443"/>
      <c r="E631" s="443"/>
      <c r="F631" s="443"/>
      <c r="G631" s="443"/>
      <c r="H631" s="443"/>
      <c r="I631" s="443"/>
      <c r="J631" s="443"/>
      <c r="K631" s="443"/>
      <c r="L631" s="443"/>
      <c r="M631" s="443"/>
      <c r="N631" s="443"/>
      <c r="O631" s="443"/>
      <c r="P631" s="443"/>
      <c r="Q631" s="443"/>
      <c r="R631" s="443"/>
      <c r="S631" s="443"/>
      <c r="T631" s="443"/>
      <c r="U631" s="443"/>
      <c r="V631" s="443"/>
      <c r="W631" s="443"/>
    </row>
    <row r="632" spans="1:23">
      <c r="A632" s="443"/>
      <c r="B632" s="443"/>
      <c r="C632" s="443"/>
      <c r="D632" s="443"/>
      <c r="E632" s="443"/>
      <c r="F632" s="443"/>
      <c r="G632" s="443"/>
      <c r="H632" s="443"/>
      <c r="I632" s="443"/>
      <c r="J632" s="443"/>
      <c r="K632" s="443"/>
      <c r="L632" s="443"/>
      <c r="M632" s="443"/>
      <c r="N632" s="443"/>
      <c r="O632" s="443"/>
      <c r="P632" s="443"/>
      <c r="Q632" s="443"/>
      <c r="R632" s="443"/>
      <c r="S632" s="443"/>
      <c r="T632" s="443"/>
      <c r="U632" s="443"/>
      <c r="V632" s="443"/>
      <c r="W632" s="443"/>
    </row>
    <row r="633" spans="1:23">
      <c r="A633" s="443"/>
      <c r="B633" s="443"/>
      <c r="C633" s="443"/>
      <c r="D633" s="443"/>
      <c r="E633" s="443"/>
      <c r="F633" s="443"/>
      <c r="G633" s="443"/>
      <c r="H633" s="443"/>
      <c r="I633" s="443"/>
      <c r="J633" s="443"/>
      <c r="K633" s="443"/>
      <c r="L633" s="443"/>
      <c r="M633" s="443"/>
      <c r="N633" s="443"/>
      <c r="O633" s="443"/>
      <c r="P633" s="443"/>
      <c r="Q633" s="443"/>
      <c r="R633" s="443"/>
      <c r="S633" s="443"/>
      <c r="T633" s="443"/>
      <c r="U633" s="443"/>
      <c r="V633" s="443"/>
      <c r="W633" s="443"/>
    </row>
    <row r="634" spans="1:23">
      <c r="A634" s="443"/>
      <c r="B634" s="443"/>
      <c r="C634" s="443"/>
      <c r="D634" s="443"/>
      <c r="E634" s="443"/>
      <c r="F634" s="443"/>
      <c r="G634" s="443"/>
      <c r="H634" s="443"/>
      <c r="I634" s="443"/>
      <c r="J634" s="443"/>
      <c r="K634" s="443"/>
      <c r="L634" s="443"/>
      <c r="M634" s="443"/>
      <c r="N634" s="443"/>
      <c r="O634" s="443"/>
      <c r="P634" s="443"/>
      <c r="Q634" s="443"/>
      <c r="R634" s="443"/>
      <c r="S634" s="443"/>
      <c r="T634" s="443"/>
      <c r="U634" s="443"/>
      <c r="V634" s="443"/>
      <c r="W634" s="443"/>
    </row>
    <row r="635" spans="1:23">
      <c r="A635" s="443"/>
      <c r="B635" s="443"/>
      <c r="C635" s="443"/>
      <c r="D635" s="443"/>
      <c r="E635" s="443"/>
      <c r="F635" s="443"/>
      <c r="G635" s="443"/>
      <c r="H635" s="443"/>
      <c r="I635" s="443"/>
      <c r="J635" s="443"/>
      <c r="K635" s="443"/>
      <c r="L635" s="443"/>
      <c r="M635" s="443"/>
      <c r="N635" s="443"/>
      <c r="O635" s="443"/>
      <c r="P635" s="443"/>
      <c r="Q635" s="443"/>
      <c r="R635" s="443"/>
      <c r="S635" s="443"/>
      <c r="T635" s="443"/>
      <c r="U635" s="443"/>
      <c r="V635" s="443"/>
      <c r="W635" s="443"/>
    </row>
    <row r="636" spans="1:23">
      <c r="A636" s="443"/>
      <c r="B636" s="443"/>
      <c r="C636" s="443"/>
      <c r="D636" s="443"/>
      <c r="E636" s="443"/>
      <c r="F636" s="443"/>
      <c r="G636" s="443"/>
      <c r="H636" s="443"/>
      <c r="I636" s="443"/>
      <c r="J636" s="443"/>
      <c r="K636" s="443"/>
      <c r="L636" s="443"/>
      <c r="M636" s="443"/>
      <c r="N636" s="443"/>
      <c r="O636" s="443"/>
      <c r="P636" s="443"/>
      <c r="Q636" s="443"/>
      <c r="R636" s="443"/>
      <c r="S636" s="443"/>
      <c r="T636" s="443"/>
      <c r="U636" s="443"/>
      <c r="V636" s="443"/>
      <c r="W636" s="443"/>
    </row>
    <row r="637" spans="1:23">
      <c r="A637" s="443"/>
      <c r="B637" s="443"/>
      <c r="C637" s="443"/>
      <c r="D637" s="443"/>
      <c r="E637" s="443"/>
      <c r="F637" s="443"/>
      <c r="G637" s="443"/>
      <c r="H637" s="443"/>
      <c r="I637" s="443"/>
      <c r="J637" s="443"/>
      <c r="K637" s="443"/>
      <c r="L637" s="443"/>
      <c r="M637" s="443"/>
      <c r="N637" s="443"/>
      <c r="O637" s="443"/>
      <c r="P637" s="443"/>
      <c r="Q637" s="443"/>
      <c r="R637" s="443"/>
      <c r="S637" s="443"/>
      <c r="T637" s="443"/>
      <c r="U637" s="443"/>
      <c r="V637" s="443"/>
      <c r="W637" s="443"/>
    </row>
    <row r="638" spans="1:23">
      <c r="A638" s="443"/>
      <c r="B638" s="443"/>
      <c r="C638" s="443"/>
      <c r="D638" s="443"/>
      <c r="E638" s="443"/>
      <c r="F638" s="443"/>
      <c r="G638" s="443"/>
      <c r="H638" s="443"/>
      <c r="I638" s="443"/>
      <c r="J638" s="443"/>
      <c r="K638" s="443"/>
      <c r="L638" s="443"/>
      <c r="M638" s="443"/>
      <c r="N638" s="443"/>
      <c r="O638" s="443"/>
      <c r="P638" s="443"/>
      <c r="Q638" s="443"/>
      <c r="R638" s="443"/>
      <c r="S638" s="443"/>
      <c r="T638" s="443"/>
      <c r="U638" s="443"/>
      <c r="V638" s="443"/>
      <c r="W638" s="443"/>
    </row>
    <row r="639" spans="1:23">
      <c r="A639" s="443"/>
      <c r="B639" s="443"/>
      <c r="C639" s="443"/>
      <c r="D639" s="443"/>
      <c r="E639" s="443"/>
      <c r="F639" s="443"/>
      <c r="G639" s="443"/>
      <c r="H639" s="443"/>
      <c r="I639" s="443"/>
      <c r="J639" s="443"/>
      <c r="K639" s="443"/>
      <c r="L639" s="443"/>
      <c r="M639" s="443"/>
      <c r="N639" s="443"/>
      <c r="O639" s="443"/>
      <c r="P639" s="443"/>
      <c r="Q639" s="443"/>
      <c r="R639" s="443"/>
      <c r="S639" s="443"/>
      <c r="T639" s="443"/>
      <c r="U639" s="443"/>
      <c r="V639" s="443"/>
      <c r="W639" s="443"/>
    </row>
    <row r="640" spans="1:23">
      <c r="A640" s="443"/>
      <c r="B640" s="443"/>
      <c r="C640" s="443"/>
      <c r="D640" s="443"/>
      <c r="E640" s="443"/>
      <c r="F640" s="443"/>
      <c r="G640" s="443"/>
      <c r="H640" s="443"/>
      <c r="I640" s="443"/>
      <c r="J640" s="443"/>
      <c r="K640" s="443"/>
      <c r="L640" s="443"/>
      <c r="M640" s="443"/>
      <c r="N640" s="443"/>
      <c r="O640" s="443"/>
      <c r="P640" s="443"/>
      <c r="Q640" s="443"/>
      <c r="R640" s="443"/>
      <c r="S640" s="443"/>
      <c r="T640" s="443"/>
      <c r="U640" s="443"/>
      <c r="V640" s="443"/>
      <c r="W640" s="443"/>
    </row>
    <row r="641" spans="1:23">
      <c r="A641" s="443"/>
      <c r="B641" s="443"/>
      <c r="C641" s="443"/>
      <c r="D641" s="443"/>
      <c r="E641" s="443"/>
      <c r="F641" s="443"/>
      <c r="G641" s="443"/>
      <c r="H641" s="443"/>
      <c r="I641" s="443"/>
      <c r="J641" s="443"/>
      <c r="K641" s="443"/>
      <c r="L641" s="443"/>
      <c r="M641" s="443"/>
      <c r="N641" s="443"/>
      <c r="O641" s="443"/>
      <c r="P641" s="443"/>
      <c r="Q641" s="443"/>
      <c r="R641" s="443"/>
      <c r="S641" s="443"/>
      <c r="T641" s="443"/>
      <c r="U641" s="443"/>
      <c r="V641" s="443"/>
      <c r="W641" s="443"/>
    </row>
    <row r="642" spans="1:23">
      <c r="A642" s="443"/>
      <c r="B642" s="443"/>
      <c r="C642" s="443"/>
      <c r="D642" s="443"/>
      <c r="E642" s="443"/>
      <c r="F642" s="443"/>
      <c r="G642" s="443"/>
      <c r="H642" s="443"/>
      <c r="I642" s="443"/>
      <c r="J642" s="443"/>
      <c r="K642" s="443"/>
      <c r="L642" s="443"/>
      <c r="M642" s="443"/>
      <c r="N642" s="443"/>
      <c r="O642" s="443"/>
      <c r="P642" s="443"/>
      <c r="Q642" s="443"/>
      <c r="R642" s="443"/>
      <c r="S642" s="443"/>
      <c r="T642" s="443"/>
      <c r="U642" s="443"/>
      <c r="V642" s="443"/>
      <c r="W642" s="443"/>
    </row>
    <row r="643" spans="1:23">
      <c r="A643" s="443"/>
    </row>
    <row r="644" spans="1:23">
      <c r="A644" s="443"/>
    </row>
    <row r="645" spans="1:23">
      <c r="A645" s="443"/>
    </row>
    <row r="646" spans="1:23">
      <c r="A646" s="443"/>
    </row>
    <row r="647" spans="1:23">
      <c r="A647" s="443"/>
    </row>
    <row r="648" spans="1:23">
      <c r="A648" s="443"/>
    </row>
    <row r="649" spans="1:23">
      <c r="A649" s="443"/>
    </row>
    <row r="650" spans="1:23">
      <c r="A650" s="443"/>
    </row>
    <row r="651" spans="1:23">
      <c r="A651" s="443"/>
    </row>
    <row r="652" spans="1:23">
      <c r="A652" s="443"/>
    </row>
    <row r="653" spans="1:23">
      <c r="A653" s="443"/>
    </row>
    <row r="654" spans="1:23">
      <c r="A654" s="443"/>
    </row>
    <row r="655" spans="1:23">
      <c r="A655" s="443"/>
    </row>
    <row r="656" spans="1:23">
      <c r="A656" s="443"/>
    </row>
    <row r="657" spans="1:1">
      <c r="A657" s="443"/>
    </row>
    <row r="658" spans="1:1">
      <c r="A658" s="443"/>
    </row>
    <row r="659" spans="1:1">
      <c r="A659" s="443"/>
    </row>
    <row r="660" spans="1:1">
      <c r="A660" s="443"/>
    </row>
    <row r="661" spans="1:1">
      <c r="A661" s="443"/>
    </row>
    <row r="662" spans="1:1">
      <c r="A662" s="443"/>
    </row>
    <row r="663" spans="1:1">
      <c r="A663" s="443"/>
    </row>
    <row r="664" spans="1:1">
      <c r="A664" s="443"/>
    </row>
    <row r="665" spans="1:1">
      <c r="A665" s="443"/>
    </row>
    <row r="666" spans="1:1">
      <c r="A666" s="443"/>
    </row>
    <row r="667" spans="1:1">
      <c r="A667" s="443"/>
    </row>
    <row r="668" spans="1:1">
      <c r="A668" s="443"/>
    </row>
    <row r="669" spans="1:1">
      <c r="A669" s="443"/>
    </row>
    <row r="670" spans="1:1">
      <c r="A670" s="443"/>
    </row>
    <row r="671" spans="1:1">
      <c r="A671" s="443"/>
    </row>
    <row r="672" spans="1:1">
      <c r="A672" s="443"/>
    </row>
    <row r="673" spans="1:1">
      <c r="A673" s="443"/>
    </row>
    <row r="674" spans="1:1">
      <c r="A674" s="443"/>
    </row>
    <row r="675" spans="1:1">
      <c r="A675" s="443"/>
    </row>
    <row r="676" spans="1:1">
      <c r="A676" s="443"/>
    </row>
    <row r="677" spans="1:1">
      <c r="A677" s="443"/>
    </row>
    <row r="678" spans="1:1">
      <c r="A678" s="443"/>
    </row>
    <row r="679" spans="1:1">
      <c r="A679" s="443"/>
    </row>
    <row r="680" spans="1:1">
      <c r="A680" s="443"/>
    </row>
    <row r="681" spans="1:1">
      <c r="A681" s="443"/>
    </row>
    <row r="682" spans="1:1">
      <c r="A682" s="443"/>
    </row>
    <row r="683" spans="1:1">
      <c r="A683" s="443"/>
    </row>
    <row r="684" spans="1:1">
      <c r="A684" s="443"/>
    </row>
    <row r="685" spans="1:1">
      <c r="A685" s="443"/>
    </row>
    <row r="686" spans="1:1">
      <c r="A686" s="443"/>
    </row>
    <row r="687" spans="1:1">
      <c r="A687" s="443"/>
    </row>
    <row r="688" spans="1:1">
      <c r="A688" s="443"/>
    </row>
    <row r="689" spans="1:1">
      <c r="A689" s="443"/>
    </row>
    <row r="690" spans="1:1">
      <c r="A690" s="443"/>
    </row>
    <row r="691" spans="1:1">
      <c r="A691" s="443"/>
    </row>
    <row r="692" spans="1:1">
      <c r="A692" s="443"/>
    </row>
    <row r="693" spans="1:1">
      <c r="A693" s="443"/>
    </row>
    <row r="694" spans="1:1">
      <c r="A694" s="443"/>
    </row>
    <row r="695" spans="1:1">
      <c r="A695" s="443"/>
    </row>
    <row r="696" spans="1:1">
      <c r="A696" s="443"/>
    </row>
  </sheetData>
  <mergeCells count="74">
    <mergeCell ref="V4:W4"/>
    <mergeCell ref="V5:W5"/>
    <mergeCell ref="V6:W6"/>
    <mergeCell ref="V7:W7"/>
    <mergeCell ref="S4:U4"/>
    <mergeCell ref="S5:U5"/>
    <mergeCell ref="S6:U6"/>
    <mergeCell ref="S7:U7"/>
    <mergeCell ref="G4:I4"/>
    <mergeCell ref="G6:I6"/>
    <mergeCell ref="E2:G2"/>
    <mergeCell ref="G7:I7"/>
    <mergeCell ref="H2:K2"/>
    <mergeCell ref="J6:K6"/>
    <mergeCell ref="J4:K4"/>
    <mergeCell ref="J5:K5"/>
    <mergeCell ref="J7:K7"/>
    <mergeCell ref="G5:I5"/>
    <mergeCell ref="E7:F7"/>
    <mergeCell ref="B8:D8"/>
    <mergeCell ref="E8:F8"/>
    <mergeCell ref="B4:D4"/>
    <mergeCell ref="B5:D5"/>
    <mergeCell ref="B7:D7"/>
    <mergeCell ref="E4:F4"/>
    <mergeCell ref="E5:F5"/>
    <mergeCell ref="B6:D6"/>
    <mergeCell ref="E6:F6"/>
    <mergeCell ref="G8:I8"/>
    <mergeCell ref="J8:K8"/>
    <mergeCell ref="F16:J16"/>
    <mergeCell ref="F15:R15"/>
    <mergeCell ref="M11:O11"/>
    <mergeCell ref="P11:R11"/>
    <mergeCell ref="V8:W8"/>
    <mergeCell ref="S8:U8"/>
    <mergeCell ref="Q8:R8"/>
    <mergeCell ref="N16:R16"/>
    <mergeCell ref="N8:P8"/>
    <mergeCell ref="O2:P2"/>
    <mergeCell ref="L2:N2"/>
    <mergeCell ref="Q4:R4"/>
    <mergeCell ref="L4:M8"/>
    <mergeCell ref="N4:P4"/>
    <mergeCell ref="N5:P5"/>
    <mergeCell ref="Q7:R7"/>
    <mergeCell ref="N6:P6"/>
    <mergeCell ref="Q5:R5"/>
    <mergeCell ref="N7:P7"/>
    <mergeCell ref="Q6:R6"/>
    <mergeCell ref="I31:O31"/>
    <mergeCell ref="R21:V21"/>
    <mergeCell ref="F11:L11"/>
    <mergeCell ref="F10:R10"/>
    <mergeCell ref="I21:Q21"/>
    <mergeCell ref="B21:H21"/>
    <mergeCell ref="B20:V20"/>
    <mergeCell ref="K16:M16"/>
    <mergeCell ref="X4:Z4"/>
    <mergeCell ref="B35:V35"/>
    <mergeCell ref="B36:H36"/>
    <mergeCell ref="P36:V36"/>
    <mergeCell ref="B41:H41"/>
    <mergeCell ref="I41:O41"/>
    <mergeCell ref="P41:V41"/>
    <mergeCell ref="B40:V40"/>
    <mergeCell ref="I36:O36"/>
    <mergeCell ref="B26:H26"/>
    <mergeCell ref="P26:V26"/>
    <mergeCell ref="B25:V25"/>
    <mergeCell ref="B31:H31"/>
    <mergeCell ref="P31:V31"/>
    <mergeCell ref="B30:V30"/>
    <mergeCell ref="I26:O26"/>
  </mergeCells>
  <phoneticPr fontId="5" type="noConversion"/>
  <conditionalFormatting sqref="J7:K7 E7:F7 V7:W7 E4:F5 J4:K5 V4:W5 Q4:R5 Q7:R7 V10 W11:W12 S11:S12">
    <cfRule type="cellIs" dxfId="1498" priority="109" stopIfTrue="1" operator="greaterThanOrEqual">
      <formula>0</formula>
    </cfRule>
  </conditionalFormatting>
  <conditionalFormatting sqref="Q6:R6 Q8:R8 V8:W8 V6:W6 J6:K6 J8:K8 E6:F6 E8:F8">
    <cfRule type="cellIs" dxfId="1497" priority="110" stopIfTrue="1" operator="greaterThanOrEqual">
      <formula>0.0005</formula>
    </cfRule>
  </conditionalFormatting>
  <conditionalFormatting sqref="F18:G18 I18 K18:L18 N18:O18 Q18 K13 M13:N13 P13:Q13 F13:H13 D23 K23 D28 K28 D33 K33 D38 K38 D43 K43">
    <cfRule type="cellIs" dxfId="1496" priority="111" stopIfTrue="1" operator="greaterThanOrEqual">
      <formula>0.00005</formula>
    </cfRule>
  </conditionalFormatting>
  <conditionalFormatting sqref="J13">
    <cfRule type="cellIs" dxfId="1495" priority="113" stopIfTrue="1" operator="greaterThanOrEqual">
      <formula>0.0005</formula>
    </cfRule>
  </conditionalFormatting>
  <conditionalFormatting sqref="P18 R18 H18 M18">
    <cfRule type="cellIs" dxfId="1494" priority="114" stopIfTrue="1" operator="between">
      <formula>0</formula>
      <formula>0.099</formula>
    </cfRule>
    <cfRule type="cellIs" dxfId="1493" priority="115" stopIfTrue="1" operator="greaterThanOrEqual">
      <formula>0.1</formula>
    </cfRule>
  </conditionalFormatting>
  <conditionalFormatting sqref="J18">
    <cfRule type="cellIs" dxfId="1492" priority="116" stopIfTrue="1" operator="between">
      <formula>0</formula>
      <formula>0.999</formula>
    </cfRule>
    <cfRule type="cellIs" dxfId="1491" priority="117" stopIfTrue="1" operator="greaterThanOrEqual">
      <formula>1</formula>
    </cfRule>
  </conditionalFormatting>
  <conditionalFormatting sqref="L13">
    <cfRule type="cellIs" dxfId="1490" priority="108" stopIfTrue="1" operator="greaterThanOrEqual">
      <formula>0.0005</formula>
    </cfRule>
  </conditionalFormatting>
  <conditionalFormatting sqref="O13">
    <cfRule type="cellIs" dxfId="1489" priority="107" stopIfTrue="1" operator="greaterThanOrEqual">
      <formula>0.0005</formula>
    </cfRule>
  </conditionalFormatting>
  <conditionalFormatting sqref="R13">
    <cfRule type="cellIs" dxfId="1488" priority="106" stopIfTrue="1" operator="greaterThanOrEqual">
      <formula>0.0005</formula>
    </cfRule>
  </conditionalFormatting>
  <conditionalFormatting sqref="B23:C23 G23 I23:J23 N23 P23 R23:S23 U23">
    <cfRule type="cellIs" dxfId="1487" priority="105" stopIfTrue="1" operator="greaterThanOrEqual">
      <formula>0.00005</formula>
    </cfRule>
  </conditionalFormatting>
  <conditionalFormatting sqref="H23">
    <cfRule type="cellIs" dxfId="1486" priority="103" stopIfTrue="1" operator="greaterThanOrEqual">
      <formula>0.0005</formula>
    </cfRule>
  </conditionalFormatting>
  <conditionalFormatting sqref="O23">
    <cfRule type="cellIs" dxfId="1485" priority="101" stopIfTrue="1" operator="greaterThanOrEqual">
      <formula>0.0005</formula>
    </cfRule>
  </conditionalFormatting>
  <conditionalFormatting sqref="Q23">
    <cfRule type="cellIs" dxfId="1484" priority="100" stopIfTrue="1" operator="greaterThanOrEqual">
      <formula>0.0005</formula>
    </cfRule>
  </conditionalFormatting>
  <conditionalFormatting sqref="T23">
    <cfRule type="cellIs" dxfId="1483" priority="99" stopIfTrue="1" operator="greaterThanOrEqual">
      <formula>0.0005</formula>
    </cfRule>
  </conditionalFormatting>
  <conditionalFormatting sqref="V23">
    <cfRule type="cellIs" dxfId="1482" priority="98" stopIfTrue="1" operator="greaterThanOrEqual">
      <formula>0.0005</formula>
    </cfRule>
  </conditionalFormatting>
  <conditionalFormatting sqref="B28:C28 G28 I28:J28 N28 P28 R28:S28 U28">
    <cfRule type="cellIs" dxfId="1481" priority="65" stopIfTrue="1" operator="greaterThanOrEqual">
      <formula>0.00005</formula>
    </cfRule>
  </conditionalFormatting>
  <conditionalFormatting sqref="V33">
    <cfRule type="cellIs" dxfId="1480" priority="50" stopIfTrue="1" operator="greaterThanOrEqual">
      <formula>0.0005</formula>
    </cfRule>
  </conditionalFormatting>
  <conditionalFormatting sqref="H28">
    <cfRule type="cellIs" dxfId="1479" priority="63" stopIfTrue="1" operator="greaterThanOrEqual">
      <formula>0.0005</formula>
    </cfRule>
  </conditionalFormatting>
  <conditionalFormatting sqref="V28">
    <cfRule type="cellIs" dxfId="1478" priority="58" stopIfTrue="1" operator="greaterThanOrEqual">
      <formula>0.0005</formula>
    </cfRule>
  </conditionalFormatting>
  <conditionalFormatting sqref="O28">
    <cfRule type="cellIs" dxfId="1477" priority="61" stopIfTrue="1" operator="greaterThanOrEqual">
      <formula>0.0005</formula>
    </cfRule>
  </conditionalFormatting>
  <conditionalFormatting sqref="Q28">
    <cfRule type="cellIs" dxfId="1476" priority="60" stopIfTrue="1" operator="greaterThanOrEqual">
      <formula>0.0005</formula>
    </cfRule>
  </conditionalFormatting>
  <conditionalFormatting sqref="T28">
    <cfRule type="cellIs" dxfId="1475" priority="59" stopIfTrue="1" operator="greaterThanOrEqual">
      <formula>0.0005</formula>
    </cfRule>
  </conditionalFormatting>
  <conditionalFormatting sqref="B33:C33 G33 I33:J33 N33 P33 R33:S33 U33">
    <cfRule type="cellIs" dxfId="1474" priority="57" stopIfTrue="1" operator="greaterThanOrEqual">
      <formula>0.00005</formula>
    </cfRule>
  </conditionalFormatting>
  <conditionalFormatting sqref="T38">
    <cfRule type="cellIs" dxfId="1473" priority="43" stopIfTrue="1" operator="greaterThanOrEqual">
      <formula>0.0005</formula>
    </cfRule>
  </conditionalFormatting>
  <conditionalFormatting sqref="H33">
    <cfRule type="cellIs" dxfId="1472" priority="55" stopIfTrue="1" operator="greaterThanOrEqual">
      <formula>0.0005</formula>
    </cfRule>
  </conditionalFormatting>
  <conditionalFormatting sqref="T33">
    <cfRule type="cellIs" dxfId="1471" priority="51" stopIfTrue="1" operator="greaterThanOrEqual">
      <formula>0.0005</formula>
    </cfRule>
  </conditionalFormatting>
  <conditionalFormatting sqref="O33">
    <cfRule type="cellIs" dxfId="1470" priority="53" stopIfTrue="1" operator="greaterThanOrEqual">
      <formula>0.0005</formula>
    </cfRule>
  </conditionalFormatting>
  <conditionalFormatting sqref="Q33">
    <cfRule type="cellIs" dxfId="1469" priority="52" stopIfTrue="1" operator="greaterThanOrEqual">
      <formula>0.0005</formula>
    </cfRule>
  </conditionalFormatting>
  <conditionalFormatting sqref="B38:C38 G38 I38:J38 N38 P38 R38:S38 U38">
    <cfRule type="cellIs" dxfId="1468" priority="49" stopIfTrue="1" operator="greaterThanOrEqual">
      <formula>0.00005</formula>
    </cfRule>
  </conditionalFormatting>
  <conditionalFormatting sqref="Q43">
    <cfRule type="cellIs" dxfId="1467" priority="36" stopIfTrue="1" operator="greaterThanOrEqual">
      <formula>0.0005</formula>
    </cfRule>
  </conditionalFormatting>
  <conditionalFormatting sqref="H38">
    <cfRule type="cellIs" dxfId="1466" priority="47" stopIfTrue="1" operator="greaterThanOrEqual">
      <formula>0.0005</formula>
    </cfRule>
  </conditionalFormatting>
  <conditionalFormatting sqref="Q38">
    <cfRule type="cellIs" dxfId="1465" priority="44" stopIfTrue="1" operator="greaterThanOrEqual">
      <formula>0.0005</formula>
    </cfRule>
  </conditionalFormatting>
  <conditionalFormatting sqref="O38">
    <cfRule type="cellIs" dxfId="1464" priority="45" stopIfTrue="1" operator="greaterThanOrEqual">
      <formula>0.0005</formula>
    </cfRule>
  </conditionalFormatting>
  <conditionalFormatting sqref="V38">
    <cfRule type="cellIs" dxfId="1463" priority="42" stopIfTrue="1" operator="greaterThanOrEqual">
      <formula>0.0005</formula>
    </cfRule>
  </conditionalFormatting>
  <conditionalFormatting sqref="B43:C43 G43 I43:J43 N43 P43 R43:S43 U43">
    <cfRule type="cellIs" dxfId="1462" priority="41" stopIfTrue="1" operator="greaterThanOrEqual">
      <formula>0.00005</formula>
    </cfRule>
  </conditionalFormatting>
  <conditionalFormatting sqref="H43">
    <cfRule type="cellIs" dxfId="1461" priority="39" stopIfTrue="1" operator="greaterThanOrEqual">
      <formula>0.0005</formula>
    </cfRule>
  </conditionalFormatting>
  <conditionalFormatting sqref="O43">
    <cfRule type="cellIs" dxfId="1460" priority="37" stopIfTrue="1" operator="greaterThanOrEqual">
      <formula>0.0005</formula>
    </cfRule>
  </conditionalFormatting>
  <conditionalFormatting sqref="T43">
    <cfRule type="cellIs" dxfId="1459" priority="35" stopIfTrue="1" operator="greaterThanOrEqual">
      <formula>0.0005</formula>
    </cfRule>
  </conditionalFormatting>
  <conditionalFormatting sqref="V43">
    <cfRule type="cellIs" dxfId="1458" priority="34" stopIfTrue="1" operator="greaterThanOrEqual">
      <formula>0.0005</formula>
    </cfRule>
  </conditionalFormatting>
  <conditionalFormatting sqref="F38">
    <cfRule type="cellIs" dxfId="1457" priority="12" stopIfTrue="1" operator="greaterThanOrEqual">
      <formula>0.0005</formula>
    </cfRule>
  </conditionalFormatting>
  <conditionalFormatting sqref="L28">
    <cfRule type="cellIs" dxfId="1456" priority="9" stopIfTrue="1" operator="greaterThanOrEqual">
      <formula>0.0005</formula>
    </cfRule>
  </conditionalFormatting>
  <conditionalFormatting sqref="E33">
    <cfRule type="cellIs" dxfId="1455" priority="18" stopIfTrue="1" operator="greaterThanOrEqual">
      <formula>0.0005</formula>
    </cfRule>
  </conditionalFormatting>
  <conditionalFormatting sqref="I13">
    <cfRule type="cellIs" dxfId="1454" priority="27" stopIfTrue="1" operator="greaterThanOrEqual">
      <formula>0.0005</formula>
    </cfRule>
  </conditionalFormatting>
  <conditionalFormatting sqref="L33">
    <cfRule type="cellIs" dxfId="1453" priority="8" stopIfTrue="1" operator="greaterThanOrEqual">
      <formula>0.0005</formula>
    </cfRule>
  </conditionalFormatting>
  <conditionalFormatting sqref="E38">
    <cfRule type="cellIs" dxfId="1452" priority="17" stopIfTrue="1" operator="greaterThanOrEqual">
      <formula>0.0005</formula>
    </cfRule>
  </conditionalFormatting>
  <conditionalFormatting sqref="L38">
    <cfRule type="cellIs" dxfId="1451" priority="7" stopIfTrue="1" operator="greaterThanOrEqual">
      <formula>0.0005</formula>
    </cfRule>
  </conditionalFormatting>
  <conditionalFormatting sqref="E43">
    <cfRule type="cellIs" dxfId="1450" priority="16" stopIfTrue="1" operator="greaterThanOrEqual">
      <formula>0.0005</formula>
    </cfRule>
  </conditionalFormatting>
  <conditionalFormatting sqref="L43">
    <cfRule type="cellIs" dxfId="1449" priority="6" stopIfTrue="1" operator="greaterThanOrEqual">
      <formula>0.0005</formula>
    </cfRule>
  </conditionalFormatting>
  <conditionalFormatting sqref="F23">
    <cfRule type="cellIs" dxfId="1448" priority="15" stopIfTrue="1" operator="greaterThanOrEqual">
      <formula>0.0005</formula>
    </cfRule>
  </conditionalFormatting>
  <conditionalFormatting sqref="E23">
    <cfRule type="cellIs" dxfId="1447" priority="20" stopIfTrue="1" operator="greaterThanOrEqual">
      <formula>0.0005</formula>
    </cfRule>
  </conditionalFormatting>
  <conditionalFormatting sqref="E28">
    <cfRule type="cellIs" dxfId="1446" priority="19" stopIfTrue="1" operator="greaterThanOrEqual">
      <formula>0.0005</formula>
    </cfRule>
  </conditionalFormatting>
  <conditionalFormatting sqref="F28">
    <cfRule type="cellIs" dxfId="1445" priority="14" stopIfTrue="1" operator="greaterThanOrEqual">
      <formula>0.0005</formula>
    </cfRule>
  </conditionalFormatting>
  <conditionalFormatting sqref="F33">
    <cfRule type="cellIs" dxfId="1444" priority="13" stopIfTrue="1" operator="greaterThanOrEqual">
      <formula>0.0005</formula>
    </cfRule>
  </conditionalFormatting>
  <conditionalFormatting sqref="F43">
    <cfRule type="cellIs" dxfId="1443" priority="11" stopIfTrue="1" operator="greaterThanOrEqual">
      <formula>0.0005</formula>
    </cfRule>
  </conditionalFormatting>
  <conditionalFormatting sqref="L23">
    <cfRule type="cellIs" dxfId="1442" priority="10" stopIfTrue="1" operator="greaterThanOrEqual">
      <formula>0.0005</formula>
    </cfRule>
  </conditionalFormatting>
  <conditionalFormatting sqref="M23">
    <cfRule type="cellIs" dxfId="1441" priority="5" stopIfTrue="1" operator="greaterThanOrEqual">
      <formula>0.0005</formula>
    </cfRule>
  </conditionalFormatting>
  <conditionalFormatting sqref="M28">
    <cfRule type="cellIs" dxfId="1440" priority="4" stopIfTrue="1" operator="greaterThanOrEqual">
      <formula>0.0005</formula>
    </cfRule>
  </conditionalFormatting>
  <conditionalFormatting sqref="M33">
    <cfRule type="cellIs" dxfId="1439" priority="3" stopIfTrue="1" operator="greaterThanOrEqual">
      <formula>0.0005</formula>
    </cfRule>
  </conditionalFormatting>
  <conditionalFormatting sqref="M38">
    <cfRule type="cellIs" dxfId="1438" priority="2" stopIfTrue="1" operator="greaterThanOrEqual">
      <formula>0.0005</formula>
    </cfRule>
  </conditionalFormatting>
  <conditionalFormatting sqref="M43">
    <cfRule type="cellIs" dxfId="1437" priority="1" stopIfTrue="1" operator="greaterThanOrEqual">
      <formula>0.0005</formula>
    </cfRule>
  </conditionalFormatting>
  <dataValidations count="1">
    <dataValidation type="list" allowBlank="1" showInputMessage="1" showErrorMessage="1" sqref="O2:P2" xr:uid="{00000000-0002-0000-0400-000000000000}">
      <formula1>Roster_1</formula1>
    </dataValidation>
  </dataValidations>
  <printOptions horizontalCentered="1"/>
  <pageMargins left="0.25" right="0.25" top="1.5" bottom="0.77" header="0.75" footer="0.5"/>
  <pageSetup scale="78" orientation="landscape" blackAndWhite="1" errors="blank" horizontalDpi="200" verticalDpi="200" r:id="rId1"/>
  <headerFooter alignWithMargins="0">
    <oddHeader>&amp;L&amp;G&amp;C&amp;"Tech,Bold"&amp;16Welder Report
&amp;F</oddHeader>
    <oddFooter>&amp;L&amp;D&amp;C&amp;"Tech,Italic"©TIMEC Oil &amp; Gas, Inc. - 2021&amp;R&amp;T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3" r:id="rId5" name="Check Box 13">
              <controlPr defaultSize="0" print="0" autoFill="0" autoLine="0" autoPict="0" macro="[0]!set5percentreport">
                <anchor>
                  <from>
                    <xdr:col>16</xdr:col>
                    <xdr:colOff>123825</xdr:colOff>
                    <xdr:row>0</xdr:row>
                    <xdr:rowOff>228600</xdr:rowOff>
                  </from>
                  <to>
                    <xdr:col>17</xdr:col>
                    <xdr:colOff>19050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6" name="Check Box 14">
              <controlPr defaultSize="0" print="0" autoFill="0" autoLine="0" autoPict="0" macro="[0]!set10percentreport">
                <anchor>
                  <from>
                    <xdr:col>16</xdr:col>
                    <xdr:colOff>123825</xdr:colOff>
                    <xdr:row>0</xdr:row>
                    <xdr:rowOff>400050</xdr:rowOff>
                  </from>
                  <to>
                    <xdr:col>17</xdr:col>
                    <xdr:colOff>19050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7" name="Check Box 15">
              <controlPr defaultSize="0" print="0" autoFill="0" autoLine="0" autoPict="0" macro="[0]!set20percentreport">
                <anchor>
                  <from>
                    <xdr:col>16</xdr:col>
                    <xdr:colOff>123825</xdr:colOff>
                    <xdr:row>0</xdr:row>
                    <xdr:rowOff>552450</xdr:rowOff>
                  </from>
                  <to>
                    <xdr:col>17</xdr:col>
                    <xdr:colOff>19050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8" name="Check Box 16">
              <controlPr defaultSize="0" print="0" autoFill="0" autoLine="0" autoPict="0" macro="[0]!set25percentreport">
                <anchor>
                  <from>
                    <xdr:col>17</xdr:col>
                    <xdr:colOff>219075</xdr:colOff>
                    <xdr:row>0</xdr:row>
                    <xdr:rowOff>228600</xdr:rowOff>
                  </from>
                  <to>
                    <xdr:col>18</xdr:col>
                    <xdr:colOff>123825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9" name="Check Box 17">
              <controlPr defaultSize="0" print="0" autoFill="0" autoLine="0" autoPict="0" macro="[0]!set50percentreport">
                <anchor>
                  <from>
                    <xdr:col>17</xdr:col>
                    <xdr:colOff>219075</xdr:colOff>
                    <xdr:row>0</xdr:row>
                    <xdr:rowOff>400050</xdr:rowOff>
                  </from>
                  <to>
                    <xdr:col>18</xdr:col>
                    <xdr:colOff>123825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0" name="Check Box 18">
              <controlPr defaultSize="0" print="0" autoFill="0" autoLine="0" autoPict="0" macro="[0]!set100percentreport">
                <anchor>
                  <from>
                    <xdr:col>17</xdr:col>
                    <xdr:colOff>219075</xdr:colOff>
                    <xdr:row>0</xdr:row>
                    <xdr:rowOff>552450</xdr:rowOff>
                  </from>
                  <to>
                    <xdr:col>18</xdr:col>
                    <xdr:colOff>123825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9" tint="-0.249977111117893"/>
    <pageSetUpPr fitToPage="1"/>
  </sheetPr>
  <dimension ref="A1:BK322"/>
  <sheetViews>
    <sheetView showGridLines="0" zoomScaleNormal="100" workbookViewId="0">
      <pane ySplit="3" topLeftCell="A4" activePane="bottomLeft" state="frozen"/>
      <selection activeCell="P14" sqref="P14"/>
      <selection pane="bottomLeft" activeCell="A3" sqref="A3:XFD3"/>
    </sheetView>
  </sheetViews>
  <sheetFormatPr defaultColWidth="9.140625" defaultRowHeight="12.75"/>
  <cols>
    <col min="1" max="16" width="7.5703125" style="122" customWidth="1"/>
    <col min="17" max="17" width="39.5703125" style="122" customWidth="1"/>
    <col min="18" max="28" width="7.5703125" style="122" customWidth="1"/>
    <col min="29" max="61" width="9.140625" style="122"/>
    <col min="62" max="62" width="23.42578125" style="122" customWidth="1"/>
    <col min="63" max="16384" width="9.140625" style="122"/>
  </cols>
  <sheetData>
    <row r="1" spans="1:63" s="133" customFormat="1" ht="150.75" customHeight="1">
      <c r="A1" s="638"/>
      <c r="B1" s="638"/>
      <c r="C1" s="638"/>
      <c r="D1" s="638"/>
      <c r="E1" s="638"/>
      <c r="F1" s="638"/>
      <c r="G1" s="638"/>
      <c r="L1" s="638"/>
      <c r="M1" s="638"/>
    </row>
    <row r="2" spans="1:63" s="133" customFormat="1" ht="30">
      <c r="A2" s="658"/>
      <c r="B2" s="659"/>
      <c r="C2" s="659"/>
      <c r="D2" s="660"/>
      <c r="E2" s="660"/>
      <c r="F2" s="660" t="s">
        <v>366</v>
      </c>
      <c r="G2" s="660"/>
      <c r="J2" s="794">
        <v>307327</v>
      </c>
      <c r="K2" s="794"/>
      <c r="L2" s="638"/>
      <c r="M2" s="638"/>
    </row>
    <row r="3" spans="1:63" s="793" customFormat="1" ht="9.75" customHeight="1"/>
    <row r="4" spans="1:63" s="134" customFormat="1" ht="9.75" customHeight="1"/>
    <row r="5" spans="1:63" s="133" customFormat="1" ht="102.75" customHeight="1">
      <c r="B5" s="789"/>
      <c r="C5" s="790"/>
      <c r="D5" s="790"/>
      <c r="E5" s="791"/>
      <c r="F5" s="791"/>
      <c r="G5" s="790"/>
      <c r="H5" s="790"/>
      <c r="I5" s="790"/>
      <c r="J5" s="791"/>
      <c r="K5" s="792"/>
      <c r="L5" s="487"/>
      <c r="M5" s="487"/>
      <c r="N5" s="487"/>
      <c r="O5" s="429"/>
      <c r="P5" s="488"/>
      <c r="Q5" s="15"/>
      <c r="BJ5" s="134"/>
      <c r="BK5" s="134"/>
    </row>
    <row r="6" spans="1:63" s="133" customFormat="1" ht="20.100000000000001" customHeight="1">
      <c r="B6" s="795" t="s">
        <v>106</v>
      </c>
      <c r="C6" s="796"/>
      <c r="D6" s="797"/>
      <c r="E6" s="798">
        <f>COUNTIFS('WELD LOG'!D:D, J2, 'WELD LOG'!V:V, "&lt;&gt;", 'WELD LOG'!Q:Q, "BW")</f>
        <v>10</v>
      </c>
      <c r="F6" s="798"/>
      <c r="G6" s="795" t="s">
        <v>365</v>
      </c>
      <c r="H6" s="796"/>
      <c r="I6" s="797"/>
      <c r="J6" s="799">
        <f>COUNTIFS('WELD LOG'!D:D, J2, 'WELD LOG'!Q:Q, "SW") + COUNTIFS('WELD LOG'!D:D, J2, 'WELD LOG'!Q:Q, "Fillet") + COUNTIFS('WELD LOG'!D:D, J2, 'WELD LOG'!Q:Q, "O-Let")</f>
        <v>0</v>
      </c>
      <c r="K6" s="799"/>
      <c r="L6" s="807"/>
      <c r="M6" s="807"/>
      <c r="N6" s="801"/>
      <c r="O6" s="801"/>
      <c r="P6" s="801"/>
      <c r="Q6" s="800"/>
      <c r="R6" s="800"/>
      <c r="S6" s="801"/>
      <c r="T6" s="801"/>
      <c r="U6" s="801"/>
      <c r="V6" s="800"/>
      <c r="W6" s="800"/>
      <c r="BJ6" s="134"/>
      <c r="BK6" s="135"/>
    </row>
    <row r="7" spans="1:63" s="133" customFormat="1" ht="20.100000000000001" customHeight="1">
      <c r="B7" s="802" t="s">
        <v>116</v>
      </c>
      <c r="C7" s="803"/>
      <c r="D7" s="804"/>
      <c r="E7" s="805">
        <f>COUNTIFS('WELD LOG'!D:D, J2, 'WELD LOG'!Q:Q, "BW", 'WELD LOG'!AC:AC, "&lt;&gt;")</f>
        <v>5</v>
      </c>
      <c r="F7" s="805"/>
      <c r="G7" s="795" t="s">
        <v>267</v>
      </c>
      <c r="H7" s="796"/>
      <c r="I7" s="797"/>
      <c r="J7" s="806">
        <f>COUNTIFS('WELD LOG'!D:D, J2, 'WELD LOG'!AA:AA, "&lt;&gt;", 'WELD LOG'!Q:Q, "SW") + COUNTIFS('WELD LOG'!D:D, J2, 'WELD LOG'!AA:AA, "&lt;&gt;", 'WELD LOG'!Q:Q, "Fillet") + COUNTIFS('WELD LOG'!D:D, J2, 'WELD LOG'!AA:AA, "&lt;&gt;", 'WELD LOG'!Q:Q, "O-Let")</f>
        <v>0</v>
      </c>
      <c r="K7" s="806"/>
      <c r="L7" s="807"/>
      <c r="M7" s="807"/>
      <c r="N7" s="801"/>
      <c r="O7" s="801"/>
      <c r="P7" s="801"/>
      <c r="Q7" s="800"/>
      <c r="R7" s="800"/>
      <c r="S7" s="801"/>
      <c r="T7" s="801"/>
      <c r="U7" s="801"/>
      <c r="V7" s="800"/>
      <c r="W7" s="800"/>
      <c r="BJ7" s="134"/>
      <c r="BK7" s="135"/>
    </row>
    <row r="8" spans="1:63" s="133" customFormat="1" ht="20.100000000000001" customHeight="1">
      <c r="B8" s="809" t="s">
        <v>115</v>
      </c>
      <c r="C8" s="810"/>
      <c r="D8" s="811"/>
      <c r="E8" s="812">
        <f>IFERROR(E7/E6, 0)</f>
        <v>0.5</v>
      </c>
      <c r="F8" s="812"/>
      <c r="G8" s="802" t="s">
        <v>268</v>
      </c>
      <c r="H8" s="803"/>
      <c r="I8" s="804"/>
      <c r="J8" s="813">
        <f>IFERROR(J7/J6, 0)</f>
        <v>0</v>
      </c>
      <c r="K8" s="813"/>
      <c r="L8" s="807"/>
      <c r="M8" s="807"/>
      <c r="N8" s="801"/>
      <c r="O8" s="801"/>
      <c r="P8" s="801"/>
      <c r="Q8" s="808"/>
      <c r="R8" s="808"/>
      <c r="S8" s="801"/>
      <c r="T8" s="801"/>
      <c r="U8" s="801"/>
      <c r="V8" s="808"/>
      <c r="W8" s="808"/>
      <c r="BJ8" s="134"/>
      <c r="BK8" s="135"/>
    </row>
    <row r="9" spans="1:63" s="133" customFormat="1" ht="69.75" customHeight="1">
      <c r="B9" s="639"/>
      <c r="V9" s="489"/>
      <c r="W9" s="489"/>
      <c r="BJ9" s="134"/>
      <c r="BK9" s="135"/>
    </row>
    <row r="10" spans="1:63" s="133" customFormat="1" ht="15" customHeight="1">
      <c r="A10" s="486"/>
      <c r="V10" s="489"/>
      <c r="W10" s="486"/>
      <c r="BJ10" s="134"/>
      <c r="BK10" s="135"/>
    </row>
    <row r="11" spans="1:63" s="133" customFormat="1" ht="12.95" customHeight="1">
      <c r="A11" s="486"/>
      <c r="V11" s="489"/>
      <c r="W11" s="486"/>
      <c r="BJ11" s="134"/>
      <c r="BK11" s="135"/>
    </row>
    <row r="12" spans="1:63" s="133" customFormat="1" ht="12.95" customHeight="1">
      <c r="A12" s="486"/>
      <c r="V12" s="489"/>
      <c r="W12" s="486"/>
      <c r="BJ12" s="134"/>
      <c r="BK12" s="135"/>
    </row>
    <row r="13" spans="1:63" s="133" customFormat="1" ht="12.95" customHeight="1">
      <c r="A13" s="486"/>
      <c r="V13" s="486"/>
      <c r="W13" s="486"/>
      <c r="BJ13" s="134"/>
      <c r="BK13" s="135"/>
    </row>
    <row r="14" spans="1:63" s="133" customFormat="1" ht="8.1" customHeight="1">
      <c r="A14" s="486"/>
      <c r="V14" s="486"/>
      <c r="W14" s="486"/>
      <c r="BJ14" s="134"/>
      <c r="BK14" s="135"/>
    </row>
    <row r="15" spans="1:63" s="133" customFormat="1" ht="15" hidden="1" customHeight="1" thickBot="1">
      <c r="A15" s="486"/>
      <c r="V15" s="486"/>
      <c r="W15" s="486"/>
      <c r="BJ15" s="134"/>
      <c r="BK15" s="135"/>
    </row>
    <row r="16" spans="1:63" s="133" customFormat="1" ht="12.95" hidden="1" customHeight="1" thickBot="1">
      <c r="A16" s="486"/>
      <c r="V16" s="486"/>
      <c r="W16" s="486"/>
      <c r="BJ16" s="134"/>
      <c r="BK16" s="135"/>
    </row>
    <row r="17" spans="1:63" s="133" customFormat="1" ht="12.95" hidden="1" customHeight="1">
      <c r="A17" s="486"/>
      <c r="V17" s="486"/>
      <c r="W17" s="486"/>
      <c r="BJ17" s="134"/>
      <c r="BK17" s="135"/>
    </row>
    <row r="18" spans="1:63" s="133" customFormat="1" ht="12.95" hidden="1" customHeight="1" thickBot="1">
      <c r="A18" s="486"/>
      <c r="V18" s="486"/>
      <c r="W18" s="486"/>
      <c r="BJ18" s="134"/>
      <c r="BK18" s="135"/>
    </row>
    <row r="19" spans="1:63" s="133" customFormat="1" ht="7.5" hidden="1" customHeight="1" thickBot="1">
      <c r="A19" s="486"/>
      <c r="V19" s="486"/>
      <c r="W19" s="486"/>
      <c r="BJ19" s="134"/>
      <c r="BK19" s="135"/>
    </row>
    <row r="20" spans="1:63" s="133" customFormat="1" ht="15" hidden="1" customHeight="1" thickBot="1">
      <c r="A20" s="486"/>
      <c r="V20" s="486"/>
      <c r="W20" s="486"/>
      <c r="BJ20" s="134"/>
      <c r="BK20" s="135"/>
    </row>
    <row r="21" spans="1:63" s="133" customFormat="1" ht="12.95" hidden="1" customHeight="1" thickBot="1">
      <c r="A21" s="486"/>
      <c r="V21" s="486"/>
      <c r="W21" s="486"/>
      <c r="BJ21" s="134"/>
      <c r="BK21" s="135"/>
    </row>
    <row r="22" spans="1:63" s="133" customFormat="1" ht="12.95" hidden="1" customHeight="1">
      <c r="A22" s="486"/>
      <c r="V22" s="486"/>
      <c r="W22" s="486"/>
      <c r="BJ22" s="134"/>
      <c r="BK22" s="135"/>
    </row>
    <row r="23" spans="1:63" s="133" customFormat="1" ht="12.95" hidden="1" customHeight="1" thickBot="1">
      <c r="A23" s="486"/>
      <c r="V23" s="486"/>
      <c r="W23" s="486"/>
      <c r="BJ23" s="134"/>
      <c r="BK23" s="135"/>
    </row>
    <row r="24" spans="1:63" s="133" customFormat="1" ht="8.1" hidden="1" customHeight="1" thickBot="1">
      <c r="A24" s="486"/>
      <c r="V24" s="486"/>
      <c r="W24" s="486"/>
      <c r="BJ24" s="134"/>
      <c r="BK24" s="135"/>
    </row>
    <row r="25" spans="1:63" s="133" customFormat="1" ht="15" hidden="1" customHeight="1" thickBot="1">
      <c r="A25" s="486"/>
      <c r="V25" s="486"/>
      <c r="W25" s="486"/>
      <c r="BJ25" s="134"/>
      <c r="BK25" s="135"/>
    </row>
    <row r="26" spans="1:63" s="133" customFormat="1" ht="12.95" hidden="1" customHeight="1" thickBot="1">
      <c r="A26" s="486"/>
      <c r="V26" s="486"/>
      <c r="W26" s="486"/>
      <c r="BJ26" s="134"/>
      <c r="BK26" s="135"/>
    </row>
    <row r="27" spans="1:63" s="133" customFormat="1" ht="12.95" hidden="1" customHeight="1">
      <c r="A27" s="486"/>
      <c r="V27" s="486"/>
      <c r="W27" s="486"/>
      <c r="BJ27" s="134"/>
      <c r="BK27" s="135"/>
    </row>
    <row r="28" spans="1:63" s="133" customFormat="1" ht="12.95" hidden="1" customHeight="1" thickBot="1">
      <c r="A28" s="486"/>
      <c r="V28" s="486"/>
      <c r="W28" s="486"/>
      <c r="BJ28" s="134"/>
      <c r="BK28" s="135"/>
    </row>
    <row r="29" spans="1:63" s="133" customFormat="1" ht="8.1" hidden="1" customHeight="1" thickBot="1">
      <c r="A29" s="486"/>
      <c r="V29" s="486"/>
      <c r="W29" s="486"/>
      <c r="BJ29" s="134"/>
      <c r="BK29" s="135"/>
    </row>
    <row r="30" spans="1:63" s="133" customFormat="1" ht="15" customHeight="1">
      <c r="A30" s="486"/>
      <c r="V30" s="486"/>
      <c r="W30" s="486"/>
      <c r="BJ30" s="134"/>
      <c r="BK30" s="135"/>
    </row>
    <row r="31" spans="1:63" s="133" customFormat="1" ht="12.95" customHeight="1">
      <c r="A31" s="486"/>
      <c r="V31" s="486"/>
      <c r="W31" s="486"/>
      <c r="BJ31" s="134"/>
      <c r="BK31" s="135"/>
    </row>
    <row r="32" spans="1:63" s="133" customFormat="1" ht="12.95" customHeight="1">
      <c r="A32" s="486"/>
      <c r="V32" s="486"/>
      <c r="W32" s="486"/>
      <c r="BJ32" s="134"/>
      <c r="BK32" s="135"/>
    </row>
    <row r="33" spans="1:63" s="133" customFormat="1" ht="12.95" customHeight="1">
      <c r="A33" s="486"/>
      <c r="V33" s="486"/>
      <c r="W33" s="486"/>
      <c r="BJ33" s="134"/>
      <c r="BK33" s="135"/>
    </row>
    <row r="34" spans="1:63" s="133" customFormat="1" ht="8.1" customHeight="1">
      <c r="A34" s="486"/>
      <c r="V34" s="486"/>
      <c r="W34" s="486"/>
      <c r="BJ34" s="134"/>
      <c r="BK34" s="135"/>
    </row>
    <row r="35" spans="1:63" s="133" customFormat="1" ht="15" hidden="1" customHeight="1" thickBot="1">
      <c r="A35" s="486"/>
      <c r="V35" s="486"/>
      <c r="W35" s="486"/>
      <c r="BJ35" s="134"/>
      <c r="BK35" s="135"/>
    </row>
    <row r="36" spans="1:63" s="133" customFormat="1" ht="12.95" hidden="1" customHeight="1" thickBot="1">
      <c r="A36" s="486"/>
      <c r="V36" s="486"/>
      <c r="W36" s="486"/>
      <c r="BJ36" s="134"/>
      <c r="BK36" s="135"/>
    </row>
    <row r="37" spans="1:63" s="133" customFormat="1" ht="12.95" hidden="1" customHeight="1">
      <c r="A37" s="486"/>
      <c r="V37" s="486"/>
      <c r="W37" s="486"/>
      <c r="BJ37" s="134"/>
      <c r="BK37" s="135"/>
    </row>
    <row r="38" spans="1:63" s="133" customFormat="1" ht="12.95" hidden="1" customHeight="1" thickBot="1">
      <c r="A38" s="486"/>
      <c r="V38" s="486"/>
      <c r="W38" s="486"/>
      <c r="BJ38" s="134"/>
      <c r="BK38" s="135"/>
    </row>
    <row r="39" spans="1:63" s="133" customFormat="1" ht="8.1" hidden="1" customHeight="1" thickBot="1">
      <c r="A39" s="486"/>
      <c r="V39" s="486"/>
      <c r="W39" s="486"/>
      <c r="BJ39" s="134"/>
      <c r="BK39" s="135"/>
    </row>
    <row r="40" spans="1:63" s="133" customFormat="1" ht="15" customHeight="1">
      <c r="A40" s="486"/>
      <c r="V40" s="486"/>
      <c r="W40" s="486"/>
      <c r="BJ40" s="134"/>
      <c r="BK40" s="135"/>
    </row>
    <row r="41" spans="1:63" s="133" customFormat="1" ht="12.95" customHeight="1">
      <c r="A41" s="486"/>
      <c r="V41" s="486"/>
      <c r="W41" s="486"/>
      <c r="BJ41" s="134"/>
      <c r="BK41" s="135"/>
    </row>
    <row r="42" spans="1:63" s="133" customFormat="1" ht="12.95" customHeight="1">
      <c r="A42" s="486"/>
      <c r="V42" s="486"/>
      <c r="W42" s="486"/>
      <c r="BJ42" s="134"/>
      <c r="BK42" s="135"/>
    </row>
    <row r="43" spans="1:63" s="133" customFormat="1" ht="12.95" customHeight="1">
      <c r="A43" s="486"/>
      <c r="V43" s="486"/>
      <c r="W43" s="486"/>
      <c r="BJ43" s="134"/>
      <c r="BK43" s="135"/>
    </row>
    <row r="44" spans="1:63" s="133" customFormat="1" ht="8.1" customHeight="1">
      <c r="A44" s="486"/>
      <c r="V44" s="486"/>
      <c r="W44" s="486"/>
      <c r="BJ44" s="134"/>
      <c r="BK44" s="135"/>
    </row>
    <row r="45" spans="1:63" s="133" customFormat="1" ht="12.95" customHeight="1">
      <c r="BJ45" s="134"/>
      <c r="BK45" s="135"/>
    </row>
    <row r="46" spans="1:63" s="133" customFormat="1" ht="12.95" customHeight="1">
      <c r="BJ46" s="134"/>
      <c r="BK46" s="135"/>
    </row>
    <row r="47" spans="1:63" s="133" customFormat="1" ht="12.95" customHeight="1">
      <c r="BJ47" s="134"/>
      <c r="BK47" s="135"/>
    </row>
    <row r="48" spans="1:63" s="133" customFormat="1" ht="12.95" customHeight="1">
      <c r="BJ48" s="134"/>
      <c r="BK48" s="135"/>
    </row>
    <row r="49" spans="62:63" s="133" customFormat="1" ht="12.95" customHeight="1">
      <c r="BJ49" s="134"/>
      <c r="BK49" s="135"/>
    </row>
    <row r="50" spans="62:63" s="133" customFormat="1">
      <c r="BJ50" s="134"/>
      <c r="BK50" s="135"/>
    </row>
    <row r="51" spans="62:63" s="133" customFormat="1">
      <c r="BJ51" s="134"/>
      <c r="BK51" s="135"/>
    </row>
    <row r="52" spans="62:63" s="133" customFormat="1">
      <c r="BJ52" s="134"/>
      <c r="BK52" s="135"/>
    </row>
    <row r="53" spans="62:63" s="133" customFormat="1">
      <c r="BJ53" s="134"/>
      <c r="BK53" s="135"/>
    </row>
    <row r="54" spans="62:63" s="133" customFormat="1">
      <c r="BJ54" s="134"/>
      <c r="BK54" s="135"/>
    </row>
    <row r="55" spans="62:63" s="133" customFormat="1">
      <c r="BJ55" s="134"/>
      <c r="BK55" s="135"/>
    </row>
    <row r="56" spans="62:63" s="133" customFormat="1">
      <c r="BJ56" s="134"/>
      <c r="BK56" s="134"/>
    </row>
    <row r="57" spans="62:63" s="133" customFormat="1">
      <c r="BJ57" s="134"/>
      <c r="BK57" s="134"/>
    </row>
    <row r="58" spans="62:63" s="133" customFormat="1">
      <c r="BJ58" s="134"/>
      <c r="BK58" s="134"/>
    </row>
    <row r="59" spans="62:63" s="133" customFormat="1">
      <c r="BJ59" s="134"/>
      <c r="BK59" s="134"/>
    </row>
    <row r="60" spans="62:63" s="133" customFormat="1">
      <c r="BJ60" s="134"/>
      <c r="BK60" s="134"/>
    </row>
    <row r="61" spans="62:63" s="133" customFormat="1">
      <c r="BJ61" s="134"/>
      <c r="BK61" s="134"/>
    </row>
    <row r="62" spans="62:63" s="133" customFormat="1">
      <c r="BJ62" s="134"/>
      <c r="BK62" s="134"/>
    </row>
    <row r="63" spans="62:63" s="133" customFormat="1">
      <c r="BJ63" s="134"/>
      <c r="BK63" s="134"/>
    </row>
    <row r="64" spans="62:63" s="133" customFormat="1">
      <c r="BJ64" s="134"/>
      <c r="BK64" s="134"/>
    </row>
    <row r="65" spans="62:63" s="133" customFormat="1">
      <c r="BJ65" s="134"/>
      <c r="BK65" s="134"/>
    </row>
    <row r="66" spans="62:63" s="133" customFormat="1">
      <c r="BJ66" s="134"/>
      <c r="BK66" s="134"/>
    </row>
    <row r="67" spans="62:63" s="133" customFormat="1">
      <c r="BJ67" s="134"/>
      <c r="BK67" s="134"/>
    </row>
    <row r="68" spans="62:63" s="133" customFormat="1">
      <c r="BJ68" s="134"/>
      <c r="BK68" s="134"/>
    </row>
    <row r="69" spans="62:63" s="133" customFormat="1">
      <c r="BJ69" s="134"/>
      <c r="BK69" s="134"/>
    </row>
    <row r="70" spans="62:63" s="133" customFormat="1">
      <c r="BJ70" s="134"/>
      <c r="BK70" s="134"/>
    </row>
    <row r="71" spans="62:63" s="133" customFormat="1">
      <c r="BJ71" s="134"/>
      <c r="BK71" s="134"/>
    </row>
    <row r="72" spans="62:63" s="133" customFormat="1">
      <c r="BJ72" s="134"/>
      <c r="BK72" s="134"/>
    </row>
    <row r="73" spans="62:63" s="133" customFormat="1">
      <c r="BJ73" s="134"/>
      <c r="BK73" s="134"/>
    </row>
    <row r="74" spans="62:63" s="133" customFormat="1">
      <c r="BJ74" s="134"/>
      <c r="BK74" s="134"/>
    </row>
    <row r="75" spans="62:63" s="133" customFormat="1">
      <c r="BJ75" s="134"/>
      <c r="BK75" s="134"/>
    </row>
    <row r="76" spans="62:63" s="133" customFormat="1">
      <c r="BJ76" s="134"/>
      <c r="BK76" s="134"/>
    </row>
    <row r="77" spans="62:63" s="133" customFormat="1">
      <c r="BJ77" s="134"/>
      <c r="BK77" s="134"/>
    </row>
    <row r="78" spans="62:63" s="133" customFormat="1">
      <c r="BJ78" s="134"/>
      <c r="BK78" s="134"/>
    </row>
    <row r="79" spans="62:63" s="133" customFormat="1">
      <c r="BJ79" s="134"/>
      <c r="BK79" s="134"/>
    </row>
    <row r="80" spans="62:63" s="133" customFormat="1">
      <c r="BJ80" s="134"/>
      <c r="BK80" s="134"/>
    </row>
    <row r="81" spans="62:63" s="133" customFormat="1">
      <c r="BJ81" s="134"/>
      <c r="BK81" s="134"/>
    </row>
    <row r="82" spans="62:63" s="133" customFormat="1">
      <c r="BJ82" s="134"/>
      <c r="BK82" s="134"/>
    </row>
    <row r="83" spans="62:63" s="133" customFormat="1">
      <c r="BJ83" s="134"/>
      <c r="BK83" s="134"/>
    </row>
    <row r="84" spans="62:63" s="133" customFormat="1">
      <c r="BJ84" s="134"/>
      <c r="BK84" s="134"/>
    </row>
    <row r="85" spans="62:63" s="133" customFormat="1">
      <c r="BJ85" s="134"/>
      <c r="BK85" s="134"/>
    </row>
    <row r="86" spans="62:63" s="133" customFormat="1">
      <c r="BJ86" s="134"/>
      <c r="BK86" s="134"/>
    </row>
    <row r="87" spans="62:63" s="133" customFormat="1">
      <c r="BJ87" s="134"/>
      <c r="BK87" s="134"/>
    </row>
    <row r="88" spans="62:63" s="133" customFormat="1"/>
    <row r="89" spans="62:63" s="133" customFormat="1"/>
    <row r="90" spans="62:63" s="133" customFormat="1"/>
    <row r="91" spans="62:63" s="133" customFormat="1"/>
    <row r="92" spans="62:63" s="133" customFormat="1"/>
    <row r="93" spans="62:63" s="133" customFormat="1"/>
    <row r="94" spans="62:63" s="133" customFormat="1"/>
    <row r="95" spans="62:63" s="133" customFormat="1"/>
    <row r="96" spans="62:63" s="133" customFormat="1"/>
    <row r="97" s="133" customFormat="1"/>
    <row r="98" s="133" customFormat="1"/>
    <row r="99" s="133" customFormat="1"/>
    <row r="100" s="133" customFormat="1"/>
    <row r="101" s="133" customFormat="1"/>
    <row r="102" s="133" customFormat="1"/>
    <row r="103" s="133" customFormat="1"/>
    <row r="104" s="133" customFormat="1"/>
    <row r="105" s="133" customFormat="1"/>
    <row r="106" s="133" customFormat="1"/>
    <row r="107" s="133" customFormat="1"/>
    <row r="108" s="133" customFormat="1"/>
    <row r="109" s="133" customFormat="1"/>
    <row r="110" s="133" customFormat="1"/>
    <row r="111" s="133" customFormat="1"/>
    <row r="112" s="133" customFormat="1"/>
    <row r="113" s="133" customFormat="1"/>
    <row r="114" s="133" customFormat="1"/>
    <row r="115" s="133" customFormat="1"/>
    <row r="116" s="133" customFormat="1"/>
    <row r="117" s="133" customFormat="1"/>
    <row r="118" s="133" customFormat="1"/>
    <row r="119" s="133" customFormat="1"/>
    <row r="120" s="133" customFormat="1"/>
    <row r="121" s="133" customFormat="1"/>
    <row r="122" s="133" customFormat="1"/>
    <row r="123" s="133" customFormat="1"/>
    <row r="124" s="133" customFormat="1"/>
    <row r="125" s="133" customFormat="1"/>
    <row r="126" s="133" customFormat="1"/>
    <row r="127" s="133" customFormat="1"/>
    <row r="128" s="133" customFormat="1"/>
    <row r="129" s="133" customFormat="1"/>
    <row r="130" s="133" customFormat="1"/>
    <row r="131" s="133" customFormat="1"/>
    <row r="132" s="133" customFormat="1"/>
    <row r="133" s="133" customFormat="1"/>
    <row r="134" s="133" customFormat="1"/>
    <row r="135" s="133" customFormat="1"/>
    <row r="136" s="133" customFormat="1"/>
    <row r="137" s="133" customFormat="1"/>
    <row r="138" s="133" customFormat="1"/>
    <row r="139" s="133" customFormat="1"/>
    <row r="140" s="133" customFormat="1"/>
    <row r="141" s="133" customFormat="1"/>
    <row r="142" s="133" customFormat="1"/>
    <row r="143" s="133" customFormat="1"/>
    <row r="144" s="133" customFormat="1"/>
    <row r="145" s="133" customFormat="1"/>
    <row r="146" s="133" customFormat="1"/>
    <row r="147" s="133" customFormat="1"/>
    <row r="148" s="133" customFormat="1"/>
    <row r="149" s="133" customFormat="1"/>
    <row r="150" s="133" customFormat="1"/>
    <row r="151" s="133" customFormat="1"/>
    <row r="152" s="133" customFormat="1"/>
    <row r="153" s="133" customFormat="1"/>
    <row r="154" s="133" customFormat="1"/>
    <row r="155" s="133" customFormat="1"/>
    <row r="156" s="133" customFormat="1"/>
    <row r="157" s="133" customFormat="1"/>
    <row r="158" s="133" customFormat="1"/>
    <row r="159" s="133" customFormat="1"/>
    <row r="160" s="133" customFormat="1"/>
    <row r="161" s="133" customFormat="1"/>
    <row r="162" s="133" customFormat="1"/>
    <row r="163" s="133" customFormat="1"/>
    <row r="164" s="133" customFormat="1"/>
    <row r="165" s="133" customFormat="1"/>
    <row r="166" s="133" customFormat="1"/>
    <row r="167" s="133" customFormat="1"/>
    <row r="168" s="133" customFormat="1"/>
    <row r="169" s="133" customFormat="1"/>
    <row r="170" s="133" customFormat="1"/>
    <row r="171" s="133" customFormat="1"/>
    <row r="172" s="133" customFormat="1"/>
    <row r="173" s="133" customFormat="1"/>
    <row r="174" s="133" customFormat="1"/>
    <row r="175" s="133" customFormat="1"/>
    <row r="176" s="133" customFormat="1"/>
    <row r="177" s="133" customFormat="1"/>
    <row r="178" s="133" customFormat="1"/>
    <row r="179" s="133" customFormat="1"/>
    <row r="180" s="133" customFormat="1"/>
    <row r="181" s="133" customFormat="1"/>
    <row r="182" s="133" customFormat="1"/>
    <row r="183" s="133" customFormat="1"/>
    <row r="184" s="133" customFormat="1"/>
    <row r="185" s="133" customFormat="1"/>
    <row r="186" s="133" customFormat="1"/>
    <row r="187" s="133" customFormat="1"/>
    <row r="188" s="133" customFormat="1"/>
    <row r="189" s="133" customFormat="1"/>
    <row r="190" s="133" customFormat="1"/>
    <row r="191" s="133" customFormat="1"/>
    <row r="192" s="133" customFormat="1"/>
    <row r="193" s="133" customFormat="1"/>
    <row r="194" s="133" customFormat="1"/>
    <row r="195" s="133" customFormat="1"/>
    <row r="196" s="133" customFormat="1"/>
    <row r="197" s="133" customFormat="1"/>
    <row r="198" s="133" customFormat="1"/>
    <row r="199" s="133" customFormat="1"/>
    <row r="200" s="133" customFormat="1"/>
    <row r="201" s="133" customFormat="1"/>
    <row r="202" s="133" customFormat="1"/>
    <row r="203" s="133" customFormat="1"/>
    <row r="204" s="133" customFormat="1"/>
    <row r="205" s="133" customFormat="1"/>
    <row r="206" s="133" customFormat="1"/>
    <row r="207" s="133" customFormat="1"/>
    <row r="208" s="133" customFormat="1"/>
    <row r="209" s="133" customFormat="1"/>
    <row r="210" s="133" customFormat="1"/>
    <row r="211" s="133" customFormat="1"/>
    <row r="212" s="133" customFormat="1"/>
    <row r="213" s="133" customFormat="1"/>
    <row r="214" s="133" customFormat="1"/>
    <row r="215" s="133" customFormat="1"/>
    <row r="216" s="133" customFormat="1"/>
    <row r="217" s="133" customFormat="1"/>
    <row r="218" s="133" customFormat="1"/>
    <row r="219" s="133" customFormat="1"/>
    <row r="220" s="133" customFormat="1"/>
    <row r="221" s="133" customFormat="1"/>
    <row r="222" s="133" customFormat="1"/>
    <row r="223" s="133" customFormat="1"/>
    <row r="224" s="133" customFormat="1"/>
    <row r="225" s="133" customFormat="1"/>
    <row r="226" s="133" customFormat="1"/>
    <row r="227" s="133" customFormat="1"/>
    <row r="228" s="133" customFormat="1"/>
    <row r="229" s="133" customFormat="1"/>
    <row r="230" s="133" customFormat="1"/>
    <row r="231" s="133" customFormat="1"/>
    <row r="232" s="133" customFormat="1"/>
    <row r="233" s="133" customFormat="1"/>
    <row r="234" s="133" customFormat="1"/>
    <row r="235" s="133" customFormat="1"/>
    <row r="236" s="133" customFormat="1"/>
    <row r="237" s="133" customFormat="1"/>
    <row r="238" s="133" customFormat="1"/>
    <row r="239" s="133" customFormat="1"/>
    <row r="240" s="133" customFormat="1"/>
    <row r="241" s="133" customFormat="1"/>
    <row r="242" s="133" customFormat="1"/>
    <row r="243" s="133" customFormat="1"/>
    <row r="244" s="133" customFormat="1"/>
    <row r="245" s="133" customFormat="1"/>
    <row r="246" s="133" customFormat="1"/>
    <row r="247" s="133" customFormat="1"/>
    <row r="248" s="133" customFormat="1"/>
    <row r="249" s="133" customFormat="1"/>
    <row r="250" s="133" customFormat="1"/>
    <row r="251" s="133" customFormat="1"/>
    <row r="252" s="133" customFormat="1"/>
    <row r="253" s="133" customFormat="1"/>
    <row r="254" s="133" customFormat="1"/>
    <row r="255" s="133" customFormat="1"/>
    <row r="256" s="133" customFormat="1"/>
    <row r="257" s="133" customFormat="1"/>
    <row r="258" s="133" customFormat="1"/>
    <row r="259" s="133" customFormat="1"/>
    <row r="260" s="133" customFormat="1"/>
    <row r="261" s="133" customFormat="1"/>
    <row r="262" s="133" customFormat="1"/>
    <row r="263" s="133" customFormat="1"/>
    <row r="264" s="133" customFormat="1"/>
    <row r="265" s="133" customFormat="1"/>
    <row r="266" s="133" customFormat="1"/>
    <row r="267" s="133" customFormat="1"/>
    <row r="268" s="133" customFormat="1"/>
    <row r="269" s="133" customFormat="1"/>
    <row r="270" s="133" customFormat="1"/>
    <row r="271" s="133" customFormat="1"/>
    <row r="272" s="133" customFormat="1"/>
    <row r="273" s="133" customFormat="1"/>
    <row r="274" s="133" customFormat="1"/>
    <row r="275" s="133" customFormat="1"/>
    <row r="276" s="133" customFormat="1"/>
    <row r="277" s="133" customFormat="1"/>
    <row r="278" s="133" customFormat="1"/>
    <row r="279" s="133" customFormat="1"/>
    <row r="280" s="133" customFormat="1"/>
    <row r="281" s="133" customFormat="1"/>
    <row r="282" s="133" customFormat="1"/>
    <row r="283" s="133" customFormat="1"/>
    <row r="284" s="133" customFormat="1"/>
    <row r="285" s="133" customFormat="1"/>
    <row r="286" s="133" customFormat="1"/>
    <row r="287" s="133" customFormat="1"/>
    <row r="288" s="133" customFormat="1"/>
    <row r="289" s="133" customFormat="1"/>
    <row r="290" s="133" customFormat="1"/>
    <row r="291" s="133" customFormat="1"/>
    <row r="292" s="133" customFormat="1"/>
    <row r="293" s="133" customFormat="1"/>
    <row r="294" s="133" customFormat="1"/>
    <row r="295" s="133" customFormat="1"/>
    <row r="296" s="133" customFormat="1"/>
    <row r="297" s="133" customFormat="1"/>
    <row r="298" s="133" customFormat="1"/>
    <row r="299" s="133" customFormat="1"/>
    <row r="300" s="133" customFormat="1"/>
    <row r="301" s="133" customFormat="1"/>
    <row r="302" s="133" customFormat="1"/>
    <row r="303" s="133" customFormat="1"/>
    <row r="304" s="133" customFormat="1"/>
    <row r="305" s="133" customFormat="1"/>
    <row r="306" s="133" customFormat="1"/>
    <row r="307" s="133" customFormat="1"/>
    <row r="308" s="133" customFormat="1"/>
    <row r="309" s="133" customFormat="1"/>
    <row r="310" s="133" customFormat="1"/>
    <row r="311" s="133" customFormat="1"/>
    <row r="312" s="133" customFormat="1"/>
    <row r="313" s="133" customFormat="1"/>
    <row r="314" s="133" customFormat="1"/>
    <row r="315" s="133" customFormat="1"/>
    <row r="316" s="133" customFormat="1"/>
    <row r="317" s="133" customFormat="1"/>
    <row r="318" s="133" customFormat="1"/>
    <row r="319" s="133" customFormat="1"/>
    <row r="320" s="133" customFormat="1"/>
    <row r="321" s="133" customFormat="1"/>
    <row r="322" s="133" customFormat="1"/>
  </sheetData>
  <mergeCells count="28">
    <mergeCell ref="B8:D8"/>
    <mergeCell ref="E8:F8"/>
    <mergeCell ref="G8:I8"/>
    <mergeCell ref="J8:K8"/>
    <mergeCell ref="N8:P8"/>
    <mergeCell ref="Q7:R7"/>
    <mergeCell ref="S7:U7"/>
    <mergeCell ref="L6:M8"/>
    <mergeCell ref="N6:P6"/>
    <mergeCell ref="V7:W7"/>
    <mergeCell ref="Q8:R8"/>
    <mergeCell ref="S8:U8"/>
    <mergeCell ref="V8:W8"/>
    <mergeCell ref="B7:D7"/>
    <mergeCell ref="E7:F7"/>
    <mergeCell ref="G7:I7"/>
    <mergeCell ref="J7:K7"/>
    <mergeCell ref="N7:P7"/>
    <mergeCell ref="B5:K5"/>
    <mergeCell ref="A3:XFD3"/>
    <mergeCell ref="J2:K2"/>
    <mergeCell ref="B6:D6"/>
    <mergeCell ref="E6:F6"/>
    <mergeCell ref="G6:I6"/>
    <mergeCell ref="J6:K6"/>
    <mergeCell ref="Q6:R6"/>
    <mergeCell ref="S6:U6"/>
    <mergeCell ref="V6:W6"/>
  </mergeCells>
  <conditionalFormatting sqref="F18:G18 I18 K18:L18 N18:O18 Q18 G13:H13 J13 L13:M13 O13:P13">
    <cfRule type="cellIs" dxfId="1436" priority="49" stopIfTrue="1" operator="greaterThanOrEqual">
      <formula>0.00005</formula>
    </cfRule>
  </conditionalFormatting>
  <conditionalFormatting sqref="I13">
    <cfRule type="cellIs" dxfId="1435" priority="50" stopIfTrue="1" operator="greaterThanOrEqual">
      <formula>0.0005</formula>
    </cfRule>
  </conditionalFormatting>
  <conditionalFormatting sqref="P18 R18 H18 M18">
    <cfRule type="cellIs" dxfId="1434" priority="51" stopIfTrue="1" operator="between">
      <formula>0</formula>
      <formula>0.099</formula>
    </cfRule>
    <cfRule type="cellIs" dxfId="1433" priority="52" stopIfTrue="1" operator="greaterThanOrEqual">
      <formula>0.1</formula>
    </cfRule>
  </conditionalFormatting>
  <conditionalFormatting sqref="J18">
    <cfRule type="cellIs" dxfId="1432" priority="53" stopIfTrue="1" operator="between">
      <formula>0</formula>
      <formula>0.999</formula>
    </cfRule>
    <cfRule type="cellIs" dxfId="1431" priority="54" stopIfTrue="1" operator="greaterThanOrEqual">
      <formula>1</formula>
    </cfRule>
  </conditionalFormatting>
  <conditionalFormatting sqref="K13">
    <cfRule type="cellIs" dxfId="1430" priority="46" stopIfTrue="1" operator="greaterThanOrEqual">
      <formula>0.0005</formula>
    </cfRule>
  </conditionalFormatting>
  <conditionalFormatting sqref="N13">
    <cfRule type="cellIs" dxfId="1429" priority="45" stopIfTrue="1" operator="greaterThanOrEqual">
      <formula>0.0005</formula>
    </cfRule>
  </conditionalFormatting>
  <conditionalFormatting sqref="Q13">
    <cfRule type="cellIs" dxfId="1428" priority="44" stopIfTrue="1" operator="greaterThanOrEqual">
      <formula>0.0005</formula>
    </cfRule>
  </conditionalFormatting>
  <conditionalFormatting sqref="D23:E23 G23 I23:J23 L23 N23 P23:Q23 S23">
    <cfRule type="cellIs" dxfId="1427" priority="43" stopIfTrue="1" operator="greaterThanOrEqual">
      <formula>0.00005</formula>
    </cfRule>
  </conditionalFormatting>
  <conditionalFormatting sqref="F23">
    <cfRule type="cellIs" dxfId="1426" priority="42" stopIfTrue="1" operator="greaterThanOrEqual">
      <formula>0.0005</formula>
    </cfRule>
  </conditionalFormatting>
  <conditionalFormatting sqref="H23">
    <cfRule type="cellIs" dxfId="1425" priority="41" stopIfTrue="1" operator="greaterThanOrEqual">
      <formula>0.0005</formula>
    </cfRule>
  </conditionalFormatting>
  <conditionalFormatting sqref="K23">
    <cfRule type="cellIs" dxfId="1424" priority="40" stopIfTrue="1" operator="greaterThanOrEqual">
      <formula>0.0005</formula>
    </cfRule>
  </conditionalFormatting>
  <conditionalFormatting sqref="M23">
    <cfRule type="cellIs" dxfId="1423" priority="39" stopIfTrue="1" operator="greaterThanOrEqual">
      <formula>0.0005</formula>
    </cfRule>
  </conditionalFormatting>
  <conditionalFormatting sqref="O23">
    <cfRule type="cellIs" dxfId="1422" priority="38" stopIfTrue="1" operator="greaterThanOrEqual">
      <formula>0.0005</formula>
    </cfRule>
  </conditionalFormatting>
  <conditionalFormatting sqref="R23">
    <cfRule type="cellIs" dxfId="1421" priority="37" stopIfTrue="1" operator="greaterThanOrEqual">
      <formula>0.0005</formula>
    </cfRule>
  </conditionalFormatting>
  <conditionalFormatting sqref="T23">
    <cfRule type="cellIs" dxfId="1420" priority="36" stopIfTrue="1" operator="greaterThanOrEqual">
      <formula>0.0005</formula>
    </cfRule>
  </conditionalFormatting>
  <conditionalFormatting sqref="D28:E28 G28 I28:J28 L28 N28 P28:Q28 S28">
    <cfRule type="cellIs" dxfId="1419" priority="35" stopIfTrue="1" operator="greaterThanOrEqual">
      <formula>0.00005</formula>
    </cfRule>
  </conditionalFormatting>
  <conditionalFormatting sqref="F28">
    <cfRule type="cellIs" dxfId="1418" priority="34" stopIfTrue="1" operator="greaterThanOrEqual">
      <formula>0.0005</formula>
    </cfRule>
  </conditionalFormatting>
  <conditionalFormatting sqref="H28">
    <cfRule type="cellIs" dxfId="1417" priority="33" stopIfTrue="1" operator="greaterThanOrEqual">
      <formula>0.0005</formula>
    </cfRule>
  </conditionalFormatting>
  <conditionalFormatting sqref="K28">
    <cfRule type="cellIs" dxfId="1416" priority="32" stopIfTrue="1" operator="greaterThanOrEqual">
      <formula>0.0005</formula>
    </cfRule>
  </conditionalFormatting>
  <conditionalFormatting sqref="M28">
    <cfRule type="cellIs" dxfId="1415" priority="31" stopIfTrue="1" operator="greaterThanOrEqual">
      <formula>0.0005</formula>
    </cfRule>
  </conditionalFormatting>
  <conditionalFormatting sqref="O28">
    <cfRule type="cellIs" dxfId="1414" priority="30" stopIfTrue="1" operator="greaterThanOrEqual">
      <formula>0.0005</formula>
    </cfRule>
  </conditionalFormatting>
  <conditionalFormatting sqref="R28">
    <cfRule type="cellIs" dxfId="1413" priority="29" stopIfTrue="1" operator="greaterThanOrEqual">
      <formula>0.0005</formula>
    </cfRule>
  </conditionalFormatting>
  <conditionalFormatting sqref="T28">
    <cfRule type="cellIs" dxfId="1412" priority="28" stopIfTrue="1" operator="greaterThanOrEqual">
      <formula>0.0005</formula>
    </cfRule>
  </conditionalFormatting>
  <conditionalFormatting sqref="D38:E38 G38 I38:J38 L38 N38 P38:Q38 S38">
    <cfRule type="cellIs" dxfId="1411" priority="27" stopIfTrue="1" operator="greaterThanOrEqual">
      <formula>0.00005</formula>
    </cfRule>
  </conditionalFormatting>
  <conditionalFormatting sqref="F38">
    <cfRule type="cellIs" dxfId="1410" priority="26" stopIfTrue="1" operator="greaterThanOrEqual">
      <formula>0.0005</formula>
    </cfRule>
  </conditionalFormatting>
  <conditionalFormatting sqref="H38">
    <cfRule type="cellIs" dxfId="1409" priority="25" stopIfTrue="1" operator="greaterThanOrEqual">
      <formula>0.0005</formula>
    </cfRule>
  </conditionalFormatting>
  <conditionalFormatting sqref="K38">
    <cfRule type="cellIs" dxfId="1408" priority="24" stopIfTrue="1" operator="greaterThanOrEqual">
      <formula>0.0005</formula>
    </cfRule>
  </conditionalFormatting>
  <conditionalFormatting sqref="M38">
    <cfRule type="cellIs" dxfId="1407" priority="23" stopIfTrue="1" operator="greaterThanOrEqual">
      <formula>0.0005</formula>
    </cfRule>
  </conditionalFormatting>
  <conditionalFormatting sqref="O38">
    <cfRule type="cellIs" dxfId="1406" priority="22" stopIfTrue="1" operator="greaterThanOrEqual">
      <formula>0.0005</formula>
    </cfRule>
  </conditionalFormatting>
  <conditionalFormatting sqref="R38">
    <cfRule type="cellIs" dxfId="1405" priority="21" stopIfTrue="1" operator="greaterThanOrEqual">
      <formula>0.0005</formula>
    </cfRule>
  </conditionalFormatting>
  <conditionalFormatting sqref="T38">
    <cfRule type="cellIs" dxfId="1404" priority="20" stopIfTrue="1" operator="greaterThanOrEqual">
      <formula>0.0005</formula>
    </cfRule>
  </conditionalFormatting>
  <conditionalFormatting sqref="D43:E43 G43 I43:J43 L43 N43 P43:Q43 S43">
    <cfRule type="cellIs" dxfId="1403" priority="19" stopIfTrue="1" operator="greaterThanOrEqual">
      <formula>0.00005</formula>
    </cfRule>
  </conditionalFormatting>
  <conditionalFormatting sqref="F43">
    <cfRule type="cellIs" dxfId="1402" priority="18" stopIfTrue="1" operator="greaterThanOrEqual">
      <formula>0.0005</formula>
    </cfRule>
  </conditionalFormatting>
  <conditionalFormatting sqref="H43">
    <cfRule type="cellIs" dxfId="1401" priority="17" stopIfTrue="1" operator="greaterThanOrEqual">
      <formula>0.0005</formula>
    </cfRule>
  </conditionalFormatting>
  <conditionalFormatting sqref="K43">
    <cfRule type="cellIs" dxfId="1400" priority="16" stopIfTrue="1" operator="greaterThanOrEqual">
      <formula>0.0005</formula>
    </cfRule>
  </conditionalFormatting>
  <conditionalFormatting sqref="M43">
    <cfRule type="cellIs" dxfId="1399" priority="15" stopIfTrue="1" operator="greaterThanOrEqual">
      <formula>0.0005</formula>
    </cfRule>
  </conditionalFormatting>
  <conditionalFormatting sqref="O43">
    <cfRule type="cellIs" dxfId="1398" priority="14" stopIfTrue="1" operator="greaterThanOrEqual">
      <formula>0.0005</formula>
    </cfRule>
  </conditionalFormatting>
  <conditionalFormatting sqref="R43">
    <cfRule type="cellIs" dxfId="1397" priority="13" stopIfTrue="1" operator="greaterThanOrEqual">
      <formula>0.0005</formula>
    </cfRule>
  </conditionalFormatting>
  <conditionalFormatting sqref="T43">
    <cfRule type="cellIs" dxfId="1396" priority="12" stopIfTrue="1" operator="greaterThanOrEqual">
      <formula>0.0005</formula>
    </cfRule>
  </conditionalFormatting>
  <conditionalFormatting sqref="D33:E33 G33 I33:J33 L33 N33 P33:Q33 S33">
    <cfRule type="cellIs" dxfId="1395" priority="11" stopIfTrue="1" operator="greaterThanOrEqual">
      <formula>0.00005</formula>
    </cfRule>
  </conditionalFormatting>
  <conditionalFormatting sqref="F33">
    <cfRule type="cellIs" dxfId="1394" priority="10" stopIfTrue="1" operator="greaterThanOrEqual">
      <formula>0.0005</formula>
    </cfRule>
  </conditionalFormatting>
  <conditionalFormatting sqref="H33">
    <cfRule type="cellIs" dxfId="1393" priority="9" stopIfTrue="1" operator="greaterThanOrEqual">
      <formula>0.0005</formula>
    </cfRule>
  </conditionalFormatting>
  <conditionalFormatting sqref="K33">
    <cfRule type="cellIs" dxfId="1392" priority="8" stopIfTrue="1" operator="greaterThanOrEqual">
      <formula>0.0005</formula>
    </cfRule>
  </conditionalFormatting>
  <conditionalFormatting sqref="M33">
    <cfRule type="cellIs" dxfId="1391" priority="7" stopIfTrue="1" operator="greaterThanOrEqual">
      <formula>0.0005</formula>
    </cfRule>
  </conditionalFormatting>
  <conditionalFormatting sqref="O33">
    <cfRule type="cellIs" dxfId="1390" priority="6" stopIfTrue="1" operator="greaterThanOrEqual">
      <formula>0.0005</formula>
    </cfRule>
  </conditionalFormatting>
  <conditionalFormatting sqref="R33">
    <cfRule type="cellIs" dxfId="1389" priority="5" stopIfTrue="1" operator="greaterThanOrEqual">
      <formula>0.0005</formula>
    </cfRule>
  </conditionalFormatting>
  <conditionalFormatting sqref="T33">
    <cfRule type="cellIs" dxfId="1388" priority="4" stopIfTrue="1" operator="greaterThanOrEqual">
      <formula>0.0005</formula>
    </cfRule>
  </conditionalFormatting>
  <printOptions horizontalCentered="1"/>
  <pageMargins left="0.25" right="0.25" top="2.5" bottom="0.77" header="0.75" footer="0.5"/>
  <pageSetup orientation="landscape" blackAndWhite="1" errors="blank" horizontalDpi="200" verticalDpi="200" r:id="rId1"/>
  <headerFooter alignWithMargins="0">
    <oddHeader>&amp;C&amp;"Tech,Bold"&amp;16Job Report
&amp;F</oddHeader>
    <oddFooter>&amp;L&amp;G&amp;R&amp;D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9" tint="-0.249977111117893"/>
    <pageSetUpPr fitToPage="1"/>
  </sheetPr>
  <dimension ref="A1:AK72"/>
  <sheetViews>
    <sheetView showGridLines="0" showRowColHeaders="0" workbookViewId="0">
      <pane ySplit="1" topLeftCell="A2" activePane="bottomLeft" state="frozen"/>
      <selection activeCell="P14" sqref="P14"/>
      <selection pane="bottomLeft" activeCell="U22" sqref="U22"/>
    </sheetView>
  </sheetViews>
  <sheetFormatPr defaultColWidth="9.140625" defaultRowHeight="12.75"/>
  <cols>
    <col min="1" max="1" width="4.140625" style="133" customWidth="1"/>
    <col min="2" max="2" width="9.140625" style="133"/>
    <col min="3" max="3" width="13.85546875" style="133" customWidth="1"/>
    <col min="4" max="16" width="9.85546875" style="133" customWidth="1"/>
    <col min="17" max="16384" width="9.140625" style="133"/>
  </cols>
  <sheetData>
    <row r="1" spans="2:16" ht="68.099999999999994" customHeight="1" thickBot="1"/>
    <row r="2" spans="2:16">
      <c r="B2" s="533"/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6"/>
    </row>
    <row r="3" spans="2:16" ht="12.75" customHeight="1">
      <c r="B3" s="535"/>
      <c r="D3" s="816" t="str">
        <f>Summary!A17&amp;" / "&amp;Summary!A18&amp;"  -  MONTHLY WELD COUNT REPORT"</f>
        <v>7724 E Panama Ln - Bakersfield, CA / KE-WELDERS  -  MONTHLY WELD COUNT REPORT</v>
      </c>
      <c r="E3" s="816"/>
      <c r="F3" s="816"/>
      <c r="G3" s="816"/>
      <c r="H3" s="816"/>
      <c r="I3" s="816"/>
      <c r="J3" s="816"/>
      <c r="K3" s="816"/>
      <c r="L3" s="816"/>
      <c r="M3" s="816"/>
      <c r="N3" s="816"/>
      <c r="O3" s="816"/>
      <c r="P3" s="817"/>
    </row>
    <row r="4" spans="2:16" ht="12.75" customHeight="1">
      <c r="B4" s="535"/>
      <c r="D4" s="816"/>
      <c r="E4" s="816"/>
      <c r="F4" s="816"/>
      <c r="G4" s="816"/>
      <c r="H4" s="816"/>
      <c r="I4" s="816"/>
      <c r="J4" s="816"/>
      <c r="K4" s="816"/>
      <c r="L4" s="816"/>
      <c r="M4" s="816"/>
      <c r="N4" s="816"/>
      <c r="O4" s="816"/>
      <c r="P4" s="817"/>
    </row>
    <row r="5" spans="2:16" ht="23.1" customHeight="1" thickBot="1">
      <c r="B5" s="535"/>
      <c r="P5" s="537"/>
    </row>
    <row r="6" spans="2:16" ht="21.75" customHeight="1" thickBot="1">
      <c r="B6" s="822"/>
      <c r="C6" s="823"/>
      <c r="D6" s="640" t="s">
        <v>155</v>
      </c>
      <c r="E6" s="641" t="s">
        <v>154</v>
      </c>
      <c r="F6" s="641" t="s">
        <v>153</v>
      </c>
      <c r="G6" s="641" t="s">
        <v>152</v>
      </c>
      <c r="H6" s="641" t="s">
        <v>127</v>
      </c>
      <c r="I6" s="641" t="s">
        <v>145</v>
      </c>
      <c r="J6" s="642" t="s">
        <v>147</v>
      </c>
      <c r="K6" s="641" t="s">
        <v>148</v>
      </c>
      <c r="L6" s="641" t="s">
        <v>185</v>
      </c>
      <c r="M6" s="641" t="s">
        <v>149</v>
      </c>
      <c r="N6" s="641" t="s">
        <v>150</v>
      </c>
      <c r="O6" s="641" t="s">
        <v>151</v>
      </c>
      <c r="P6" s="643" t="s">
        <v>128</v>
      </c>
    </row>
    <row r="7" spans="2:16" ht="20.100000000000001" customHeight="1">
      <c r="B7" s="814" t="s">
        <v>129</v>
      </c>
      <c r="C7" s="815"/>
      <c r="D7" s="547" t="str">
        <f>IFERROR(GETPIVOTDATA("Count of Stamp Number",'Month PVT'!$A$4,"Joint Type","BW","Date Welded",1), "")</f>
        <v/>
      </c>
      <c r="E7" s="644" t="str">
        <f>IFERROR(GETPIVOTDATA("Count of Stamp Number",'Month PVT'!$A$4,"Joint Type","BW","Date Welded",2), "")</f>
        <v/>
      </c>
      <c r="F7" s="644" t="str">
        <f>IFERROR(GETPIVOTDATA("Count of Stamp Number",'Month PVT'!$A$4,"Joint Type","BW","Date Welded",3), "")</f>
        <v/>
      </c>
      <c r="G7" s="644" t="str">
        <f>IFERROR(GETPIVOTDATA("Count of Stamp Number",'Month PVT'!$A$4,"Joint Type","BW","Date Welded",4), "")</f>
        <v/>
      </c>
      <c r="H7" s="644">
        <f>IFERROR(GETPIVOTDATA("Count of Stamp Number",'Month PVT'!$A$4,"Joint Type","BW","Date Welded",5), "")</f>
        <v>44</v>
      </c>
      <c r="I7" s="644">
        <f>IFERROR(GETPIVOTDATA("Count of Stamp Number",'Month PVT'!$A$4,"Joint Type","BW","Date Welded",6), "")</f>
        <v>91</v>
      </c>
      <c r="J7" s="644">
        <f>IFERROR(GETPIVOTDATA("Count of Stamp Number",'Month PVT'!$A$4,"Joint Type","BW","Date Welded",7), "")</f>
        <v>19</v>
      </c>
      <c r="K7" s="644">
        <f>IFERROR(GETPIVOTDATA("Count of Stamp Number",'Month PVT'!$A$4,"Joint Type","BW","Date Welded",8), "")</f>
        <v>19</v>
      </c>
      <c r="L7" s="644" t="str">
        <f>IFERROR(GETPIVOTDATA("Count of Stamp Number",'Month PVT'!$A$4,"Joint Type","BW","Date Welded",9), "")</f>
        <v/>
      </c>
      <c r="M7" s="644" t="str">
        <f>IFERROR(GETPIVOTDATA("Count of Stamp Number",'Month PVT'!$A$4,"Joint Type","BW","Date Welded",10), "")</f>
        <v/>
      </c>
      <c r="N7" s="644" t="str">
        <f>IFERROR(GETPIVOTDATA("Count of Stamp Number",'Month PVT'!$A$4,"Joint Type","BW","Date Welded",11), "")</f>
        <v/>
      </c>
      <c r="O7" s="645" t="str">
        <f>IFERROR(GETPIVOTDATA("Count of Stamp Number",'Month PVT'!$A$4,"Joint Type","BW","Date Welded",12), "")</f>
        <v/>
      </c>
      <c r="P7" s="680">
        <f>SUMIF(D7:O7,"&gt;0")</f>
        <v>173</v>
      </c>
    </row>
    <row r="8" spans="2:16" ht="20.100000000000001" customHeight="1">
      <c r="B8" s="820" t="s">
        <v>130</v>
      </c>
      <c r="C8" s="821"/>
      <c r="D8" s="548" t="str">
        <f>IFERROR(GETPIVOTDATA("Count of RT Accepted",'Month PVT'!$A$4,"Joint Type","BW","Date Welded",1), "")</f>
        <v/>
      </c>
      <c r="E8" s="646" t="str">
        <f>IFERROR(GETPIVOTDATA("Count of RT Accepted",'Month PVT'!$A$4,"Joint Type","BW","Date Welded",2), "")</f>
        <v/>
      </c>
      <c r="F8" s="646" t="str">
        <f>IFERROR(GETPIVOTDATA("Count of RT Accepted",'Month PVT'!$A$4,"Joint Type","BW","Date Welded",3), "")</f>
        <v/>
      </c>
      <c r="G8" s="646" t="str">
        <f>IFERROR(GETPIVOTDATA("Count of RT Accepted",'Month PVT'!$A$4,"Joint Type","BW","Date Welded",4), "")</f>
        <v/>
      </c>
      <c r="H8" s="646">
        <f>IFERROR(GETPIVOTDATA("Count of RT Accepted",'Month PVT'!$A$4,"Joint Type","BW","Date Welded",5), "")</f>
        <v>14</v>
      </c>
      <c r="I8" s="646">
        <f>IFERROR(GETPIVOTDATA("Count of RT Accepted",'Month PVT'!$A$4,"Joint Type","BW","Date Welded",6), "")</f>
        <v>3</v>
      </c>
      <c r="J8" s="646">
        <f>IFERROR(GETPIVOTDATA("Count of RT Accepted",'Month PVT'!$A$4,"Joint Type","BW","Date Welded",7), "")</f>
        <v>1</v>
      </c>
      <c r="K8" s="646">
        <f>IFERROR(GETPIVOTDATA("Count of RT Accepted",'Month PVT'!$A$4,"Joint Type","BW","Date Welded",8), "")</f>
        <v>0</v>
      </c>
      <c r="L8" s="646" t="str">
        <f>IFERROR(GETPIVOTDATA("Count of RT Accepted",'Month PVT'!$A$4,"Joint Type","BW","Date Welded",9), "")</f>
        <v/>
      </c>
      <c r="M8" s="646" t="str">
        <f>IFERROR(GETPIVOTDATA("Count of RT Accepted",'Month PVT'!$A$4,"Joint Type","BW","Date Welded",10), "")</f>
        <v/>
      </c>
      <c r="N8" s="646" t="str">
        <f>IFERROR(GETPIVOTDATA("Count of RT Accepted",'Month PVT'!$A$4,"Joint Type","BW","Date Welded",11), "")</f>
        <v/>
      </c>
      <c r="O8" s="647" t="str">
        <f>IFERROR(GETPIVOTDATA("Count of RT Accepted",'Month PVT'!$A$4,"Joint Type","BW","Date Welded",12), "")</f>
        <v/>
      </c>
      <c r="P8" s="681">
        <f>SUMIF(D8:O8,"&gt;0")</f>
        <v>18</v>
      </c>
    </row>
    <row r="9" spans="2:16" ht="20.100000000000001" customHeight="1">
      <c r="B9" s="820" t="s">
        <v>131</v>
      </c>
      <c r="C9" s="821"/>
      <c r="D9" s="548" t="str">
        <f>IFERROR(GETPIVOTDATA("Count of RT Rejected",'Month PVT'!$A$4,"Joint Type","BW","Date Welded",1), "")</f>
        <v/>
      </c>
      <c r="E9" s="646" t="str">
        <f>IFERROR(GETPIVOTDATA("Count of RT Rejected",'Month PVT'!$A$4,"Joint Type","BW","Date Welded",2), "")</f>
        <v/>
      </c>
      <c r="F9" s="646" t="str">
        <f>IFERROR(GETPIVOTDATA("Count of RT Rejected",'Month PVT'!$A$4,"Joint Type","BW","Date Welded",3), "")</f>
        <v/>
      </c>
      <c r="G9" s="646" t="str">
        <f>IFERROR(GETPIVOTDATA("Count of RT Rejected",'Month PVT'!$A$4,"Joint Type","BW","Date Welded",4), "")</f>
        <v/>
      </c>
      <c r="H9" s="646">
        <f>IFERROR(GETPIVOTDATA("Count of RT Rejected",'Month PVT'!$A$4,"Joint Type","BW","Date Welded",5), "")</f>
        <v>0</v>
      </c>
      <c r="I9" s="646">
        <f>IFERROR(GETPIVOTDATA("Count of RT Rejected",'Month PVT'!$A$4,"Joint Type","BW","Date Welded",6), "")</f>
        <v>0</v>
      </c>
      <c r="J9" s="646">
        <f>IFERROR(GETPIVOTDATA("Count of RT Rejected",'Month PVT'!$A$4,"Joint Type","BW","Date Welded",7), "")</f>
        <v>0</v>
      </c>
      <c r="K9" s="646">
        <f>IFERROR(GETPIVOTDATA("Count of RT Rejected",'Month PVT'!$A$4,"Joint Type","BW","Date Welded",8), "")</f>
        <v>0</v>
      </c>
      <c r="L9" s="646" t="str">
        <f>IFERROR(GETPIVOTDATA("Count of RT Rejected",'Month PVT'!$A$4,"Joint Type","BW","Date Welded",9), "")</f>
        <v/>
      </c>
      <c r="M9" s="646" t="str">
        <f>IFERROR(GETPIVOTDATA("Count of RT Rejected",'Month PVT'!$A$4,"Joint Type","BW","Date Welded",10), "")</f>
        <v/>
      </c>
      <c r="N9" s="646" t="str">
        <f>IFERROR(GETPIVOTDATA("Count of RT Rejected",'Month PVT'!$A$4,"Joint Type","BW","Date Welded",11), "")</f>
        <v/>
      </c>
      <c r="O9" s="647" t="str">
        <f>IFERROR(GETPIVOTDATA("Count of RT Rejected",'Month PVT'!$A$4,"Joint Type","BW","Date Welded",12), "")</f>
        <v/>
      </c>
      <c r="P9" s="681">
        <f>SUMIF(D9:O9,"&gt;0")</f>
        <v>0</v>
      </c>
    </row>
    <row r="10" spans="2:16" ht="20.100000000000001" customHeight="1">
      <c r="B10" s="820" t="s">
        <v>132</v>
      </c>
      <c r="C10" s="821"/>
      <c r="D10" s="549" t="str">
        <f t="shared" ref="D10:P10" si="0">IFERROR(D9/D8,"")</f>
        <v/>
      </c>
      <c r="E10" s="648" t="str">
        <f t="shared" si="0"/>
        <v/>
      </c>
      <c r="F10" s="648" t="str">
        <f t="shared" si="0"/>
        <v/>
      </c>
      <c r="G10" s="648" t="str">
        <f t="shared" si="0"/>
        <v/>
      </c>
      <c r="H10" s="648">
        <f t="shared" si="0"/>
        <v>0</v>
      </c>
      <c r="I10" s="648">
        <f t="shared" si="0"/>
        <v>0</v>
      </c>
      <c r="J10" s="648">
        <f t="shared" si="0"/>
        <v>0</v>
      </c>
      <c r="K10" s="648" t="str">
        <f t="shared" si="0"/>
        <v/>
      </c>
      <c r="L10" s="648" t="str">
        <f t="shared" si="0"/>
        <v/>
      </c>
      <c r="M10" s="648" t="str">
        <f t="shared" si="0"/>
        <v/>
      </c>
      <c r="N10" s="648" t="str">
        <f t="shared" si="0"/>
        <v/>
      </c>
      <c r="O10" s="649" t="str">
        <f t="shared" si="0"/>
        <v/>
      </c>
      <c r="P10" s="650">
        <f t="shared" si="0"/>
        <v>0</v>
      </c>
    </row>
    <row r="11" spans="2:16" ht="19.5" customHeight="1">
      <c r="B11" s="820" t="s">
        <v>133</v>
      </c>
      <c r="C11" s="821"/>
      <c r="D11" s="548" t="str">
        <f>IFERROR(GETPIVOTDATA("Count of Stamp Number",'Month PVT'!$A$4,"Joint Type","SW","Date Welded",1), "")</f>
        <v/>
      </c>
      <c r="E11" s="646" t="str">
        <f>IFERROR(GETPIVOTDATA("Count of Stamp Number",'Month PVT'!$A$4,"Joint Type","SW","Date Welded",2), "")</f>
        <v/>
      </c>
      <c r="F11" s="646" t="str">
        <f>IFERROR(GETPIVOTDATA("Count of Stamp Number",'Month PVT'!$A$4,"Joint Type","SW","Date Welded",3), "")</f>
        <v/>
      </c>
      <c r="G11" s="646" t="str">
        <f>IFERROR(GETPIVOTDATA("Count of Stamp Number",'Month PVT'!$A$4,"Joint Type","SW","Date Welded",4), "")</f>
        <v/>
      </c>
      <c r="H11" s="646">
        <f>IFERROR(GETPIVOTDATA("Count of Stamp Number",'Month PVT'!$A$4,"Joint Type","SW","Date Welded",5), "")</f>
        <v>3</v>
      </c>
      <c r="I11" s="646">
        <f>IFERROR(GETPIVOTDATA("Count of Stamp Number",'Month PVT'!$A$4,"Joint Type","SW","Date Welded",6), "")</f>
        <v>15</v>
      </c>
      <c r="J11" s="646">
        <f>IFERROR(GETPIVOTDATA("Count of Stamp Number",'Month PVT'!$A$4,"Joint Type","SW","Date Welded",7), "")</f>
        <v>105</v>
      </c>
      <c r="K11" s="646">
        <f>IFERROR(GETPIVOTDATA("Count of Stamp Number",'Month PVT'!$A$4,"Joint Type","SW","Date Welded",8), "")</f>
        <v>57</v>
      </c>
      <c r="L11" s="646" t="str">
        <f>IFERROR(GETPIVOTDATA("Count of Stamp Number",'Month PVT'!$A$4,"Joint Type","SW","Date Welded",9), "")</f>
        <v/>
      </c>
      <c r="M11" s="646" t="str">
        <f>IFERROR(GETPIVOTDATA("Count of Stamp Number",'Month PVT'!$A$4,"Joint Type","SW","Date Welded",10), "")</f>
        <v/>
      </c>
      <c r="N11" s="646" t="str">
        <f>IFERROR(GETPIVOTDATA("Count of Stamp Number",'Month PVT'!$A$4,"Joint Type","SW","Date Welded",11), "")</f>
        <v/>
      </c>
      <c r="O11" s="647" t="str">
        <f>IFERROR(GETPIVOTDATA("Count of Stamp Number",'Month PVT'!$A$4,"Joint Type","SW","Date Welded",12), "")</f>
        <v/>
      </c>
      <c r="P11" s="681">
        <f>SUMIF(D11:O11,"&gt;0")</f>
        <v>180</v>
      </c>
    </row>
    <row r="12" spans="2:16" ht="20.100000000000001" customHeight="1">
      <c r="B12" s="820" t="s">
        <v>134</v>
      </c>
      <c r="C12" s="821"/>
      <c r="D12" s="548" t="str">
        <f>IFERROR(GETPIVOTDATA("Count of RT Accepted",'Month PVT'!$A$4,"Joint Type","SW","Date Welded",1)+GETPIVOTDATA("Count of RT Rejected",'Month PVT'!$A$4,"Joint Type","SW","Date Welded",1), "")</f>
        <v/>
      </c>
      <c r="E12" s="646" t="str">
        <f>IFERROR(GETPIVOTDATA("Count of RT Accepted",'Month PVT'!$A$4,"Joint Type","SW","Date Welded",2)+GETPIVOTDATA("Count of RT Rejected",'Month PVT'!$A$4,"Joint Type","SW","Date Welded",2), "")</f>
        <v/>
      </c>
      <c r="F12" s="646" t="str">
        <f>IFERROR(GETPIVOTDATA("Count of RT Accepted",'Month PVT'!$A$4,"Joint Type","SW","Date Welded",3)+GETPIVOTDATA("Count of RT Rejected",'Month PVT'!$A$4,"Joint Type","SW","Date Welded",3), "")</f>
        <v/>
      </c>
      <c r="G12" s="646" t="str">
        <f>IFERROR(GETPIVOTDATA("Count of RT Accepted",'Month PVT'!$A$4,"Joint Type","SW","Date Welded",4)+GETPIVOTDATA("Count of RT Rejected",'Month PVT'!$A$4,"Joint Type","SW","Date Welded",4), "")</f>
        <v/>
      </c>
      <c r="H12" s="646">
        <f>IFERROR(GETPIVOTDATA("Count of RT Accepted",'Month PVT'!$A$4,"Joint Type","SW","Date Welded",5)+GETPIVOTDATA("Count of RT Rejected",'Month PVT'!$A$4,"Joint Type","SW","Date Welded",5), "")</f>
        <v>0</v>
      </c>
      <c r="I12" s="646">
        <f>IFERROR(GETPIVOTDATA("Count of RT Accepted",'Month PVT'!$A$4,"Joint Type","SW","Date Welded",6)+GETPIVOTDATA("Count of RT Rejected",'Month PVT'!$A$4,"Joint Type","SW","Date Welded",6), "")</f>
        <v>0</v>
      </c>
      <c r="J12" s="646">
        <f>IFERROR(GETPIVOTDATA("Count of RT Accepted",'Month PVT'!$A$4,"Joint Type","SW","Date Welded",7)+GETPIVOTDATA("Count of RT Rejected",'Month PVT'!$A$4,"Joint Type","SW","Date Welded",7), "")</f>
        <v>0</v>
      </c>
      <c r="K12" s="646">
        <f>IFERROR(GETPIVOTDATA("Count of RT Accepted",'Month PVT'!$A$4,"Joint Type","SW","Date Welded",8)+GETPIVOTDATA("Count of RT Rejected",'Month PVT'!$A$4,"Joint Type","SW","Date Welded",8), "")</f>
        <v>0</v>
      </c>
      <c r="L12" s="646" t="str">
        <f>IFERROR(GETPIVOTDATA("Count of RT Accepted",'Month PVT'!$A$4,"Joint Type","SW","Date Welded",9)+GETPIVOTDATA("Count of RT Rejected",'Month PVT'!$A$4,"Joint Type","SW","Date Welded",9), "")</f>
        <v/>
      </c>
      <c r="M12" s="646" t="str">
        <f>IFERROR(GETPIVOTDATA("Count of RT Accepted",'Month PVT'!$A$4,"Joint Type","SW","Date Welded",10)+GETPIVOTDATA("Count of RT Rejected",'Month PVT'!$A$4,"Joint Type","SW","Date Welded",10), "")</f>
        <v/>
      </c>
      <c r="N12" s="646" t="str">
        <f>IFERROR(GETPIVOTDATA("Count of RT Accepted",'Month PVT'!$A$4,"Joint Type","SW","Date Welded",11)+GETPIVOTDATA("Count of RT Rejected",'Month PVT'!$A$4,"Joint Type","SW","Date Welded",11), "")</f>
        <v/>
      </c>
      <c r="O12" s="647" t="str">
        <f>IFERROR(GETPIVOTDATA("Count of RT Accepted",'Month PVT'!$A$4,"Joint Type","SW","Date Welded",12)+GETPIVOTDATA("Count of RT Rejected",'Month PVT'!$A$4,"Joint Type","SW","Date Welded",12), "")</f>
        <v/>
      </c>
      <c r="P12" s="681">
        <f>SUMIF(D12:O12,"&gt;0")</f>
        <v>0</v>
      </c>
    </row>
    <row r="13" spans="2:16" ht="20.100000000000001" customHeight="1">
      <c r="B13" s="820" t="s">
        <v>135</v>
      </c>
      <c r="C13" s="821"/>
      <c r="D13" s="548" t="str">
        <f>IFERROR(GETPIVOTDATA("Count of RT Rejected",'Month PVT'!$A$4,"Joint Type","SW","Date Welded",1), "")</f>
        <v/>
      </c>
      <c r="E13" s="646" t="str">
        <f>IFERROR(GETPIVOTDATA("Count of RT Rejected",'Month PVT'!$A$4,"Joint Type","SW","Date Welded",2), "")</f>
        <v/>
      </c>
      <c r="F13" s="646" t="str">
        <f>IFERROR(GETPIVOTDATA("Count of RT Rejected",'Month PVT'!$A$4,"Joint Type","SW","Date Welded",3), "")</f>
        <v/>
      </c>
      <c r="G13" s="646" t="str">
        <f>IFERROR(GETPIVOTDATA("Count of RT Rejected",'Month PVT'!$A$4,"Joint Type","SW","Date Welded",4), "")</f>
        <v/>
      </c>
      <c r="H13" s="646">
        <f>IFERROR(GETPIVOTDATA("Count of RT Rejected",'Month PVT'!$A$4,"Joint Type","SW","Date Welded",5), "")</f>
        <v>0</v>
      </c>
      <c r="I13" s="646">
        <f>IFERROR(GETPIVOTDATA("Count of RT Rejected",'Month PVT'!$A$4,"Joint Type","SW","Date Welded",6), "")</f>
        <v>0</v>
      </c>
      <c r="J13" s="646">
        <f>IFERROR(GETPIVOTDATA("Count of RT Rejected",'Month PVT'!$A$4,"Joint Type","SW","Date Welded",7), "")</f>
        <v>0</v>
      </c>
      <c r="K13" s="646">
        <f>IFERROR(GETPIVOTDATA("Count of RT Rejected",'Month PVT'!$A$4,"Joint Type","SW","Date Welded",8), "")</f>
        <v>0</v>
      </c>
      <c r="L13" s="646" t="str">
        <f>IFERROR(GETPIVOTDATA("Count of RT Rejected",'Month PVT'!$A$4,"Joint Type","SW","Date Welded",9), "")</f>
        <v/>
      </c>
      <c r="M13" s="646" t="str">
        <f>IFERROR(GETPIVOTDATA("Count of RT Rejected",'Month PVT'!$A$4,"Joint Type","SW","Date Welded",10), "")</f>
        <v/>
      </c>
      <c r="N13" s="646" t="str">
        <f>IFERROR(GETPIVOTDATA("Count of RT Rejected",'Month PVT'!$A$4,"Joint Type","SW","Date Welded",11), "")</f>
        <v/>
      </c>
      <c r="O13" s="647" t="str">
        <f>IFERROR(GETPIVOTDATA("Count of RT Rejected",'Month PVT'!$A$4,"Joint Type","SW","Date Welded",12), "")</f>
        <v/>
      </c>
      <c r="P13" s="681">
        <f>SUMIF(D13:O13,"&gt;0")</f>
        <v>0</v>
      </c>
    </row>
    <row r="14" spans="2:16" ht="20.100000000000001" customHeight="1">
      <c r="B14" s="820" t="s">
        <v>136</v>
      </c>
      <c r="C14" s="821"/>
      <c r="D14" s="549" t="str">
        <f t="shared" ref="D14:P14" si="1">IFERROR(D13/D12,"")</f>
        <v/>
      </c>
      <c r="E14" s="648" t="str">
        <f t="shared" si="1"/>
        <v/>
      </c>
      <c r="F14" s="648" t="str">
        <f t="shared" si="1"/>
        <v/>
      </c>
      <c r="G14" s="648" t="str">
        <f t="shared" si="1"/>
        <v/>
      </c>
      <c r="H14" s="648" t="str">
        <f t="shared" si="1"/>
        <v/>
      </c>
      <c r="I14" s="648" t="str">
        <f t="shared" si="1"/>
        <v/>
      </c>
      <c r="J14" s="648" t="str">
        <f t="shared" si="1"/>
        <v/>
      </c>
      <c r="K14" s="648" t="str">
        <f t="shared" si="1"/>
        <v/>
      </c>
      <c r="L14" s="648" t="str">
        <f t="shared" si="1"/>
        <v/>
      </c>
      <c r="M14" s="648" t="str">
        <f t="shared" si="1"/>
        <v/>
      </c>
      <c r="N14" s="648" t="str">
        <f t="shared" si="1"/>
        <v/>
      </c>
      <c r="O14" s="649" t="str">
        <f t="shared" si="1"/>
        <v/>
      </c>
      <c r="P14" s="650" t="str">
        <f t="shared" si="1"/>
        <v/>
      </c>
    </row>
    <row r="15" spans="2:16" ht="20.100000000000001" customHeight="1">
      <c r="B15" s="820" t="s">
        <v>137</v>
      </c>
      <c r="C15" s="821"/>
      <c r="D15" s="548" t="str">
        <f>IFERROR(GETPIVOTDATA("Count of Stamp Number",'Month PVT'!$A$4,"Joint Type","O-Let","Date Welded",1), "")</f>
        <v/>
      </c>
      <c r="E15" s="646" t="str">
        <f>IFERROR(GETPIVOTDATA("Count of Stamp Number",'Month PVT'!$A$4,"Joint Type","O-Let","Date Welded",2), "")</f>
        <v/>
      </c>
      <c r="F15" s="646" t="str">
        <f>IFERROR(GETPIVOTDATA("Count of Stamp Number",'Month PVT'!$A$4,"Joint Type","O-Let","Date Welded",3), "")</f>
        <v/>
      </c>
      <c r="G15" s="646" t="str">
        <f>IFERROR(GETPIVOTDATA("Count of Stamp Number",'Month PVT'!$A$4,"Joint Type","O-Let","Date Welded",4), "")</f>
        <v/>
      </c>
      <c r="H15" s="646">
        <f>IFERROR(GETPIVOTDATA("Count of Stamp Number",'Month PVT'!$A$4,"Joint Type","O-Let","Date Welded",5), "")</f>
        <v>4</v>
      </c>
      <c r="I15" s="646">
        <f>IFERROR(GETPIVOTDATA("Count of Stamp Number",'Month PVT'!$A$4,"Joint Type","O-Let","Date Welded",6), "")</f>
        <v>12</v>
      </c>
      <c r="J15" s="646">
        <f>IFERROR(GETPIVOTDATA("Count of Stamp Number",'Month PVT'!$A$4,"Joint Type","O-Let","Date Welded",7), "")</f>
        <v>0</v>
      </c>
      <c r="K15" s="646">
        <f>IFERROR(GETPIVOTDATA("Count of Stamp Number",'Month PVT'!$A$4,"Joint Type","O-Let","Date Welded",8), "")</f>
        <v>4</v>
      </c>
      <c r="L15" s="646" t="str">
        <f>IFERROR(GETPIVOTDATA("Count of Stamp Number",'Month PVT'!$A$4,"Joint Type","O-Let","Date Welded",9), "")</f>
        <v/>
      </c>
      <c r="M15" s="646" t="str">
        <f>IFERROR(GETPIVOTDATA("Count of Stamp Number",'Month PVT'!$A$4,"Joint Type","O-Let","Date Welded",10), "")</f>
        <v/>
      </c>
      <c r="N15" s="646" t="str">
        <f>IFERROR(GETPIVOTDATA("Count of Stamp Number",'Month PVT'!$A$4,"Joint Type","O-Let","Date Welded",11), "")</f>
        <v/>
      </c>
      <c r="O15" s="647" t="str">
        <f>IFERROR(GETPIVOTDATA("Count of Stamp Number",'Month PVT'!$A$4,"Joint Type","O-Let","Date Welded",12), "")</f>
        <v/>
      </c>
      <c r="P15" s="681">
        <f>SUMIF(D15:O15,"&gt;0")</f>
        <v>20</v>
      </c>
    </row>
    <row r="16" spans="2:16" ht="20.100000000000001" customHeight="1">
      <c r="B16" s="820" t="s">
        <v>138</v>
      </c>
      <c r="C16" s="821"/>
      <c r="D16" s="548" t="str">
        <f>IFERROR(GETPIVOTDATA("Count of RT Accepted",'Month PVT'!$A$4,"Joint Type","O-Let","Date Welded",1)+GETPIVOTDATA("Count of RT Rejected",'Month PVT'!$A$4,"Joint Type","O-Let","Date Welded",1), "")</f>
        <v/>
      </c>
      <c r="E16" s="646" t="str">
        <f>IFERROR(GETPIVOTDATA("Count of RT Accepted",'Month PVT'!$A$4,"Joint Type","O-Let","Date Welded",2)+GETPIVOTDATA("Count of RT Rejected",'Month PVT'!$A$4,"Joint Type","O-Let","Date Welded",2), "")</f>
        <v/>
      </c>
      <c r="F16" s="646" t="str">
        <f>IFERROR(GETPIVOTDATA("Count of RT Accepted",'Month PVT'!$A$4,"Joint Type","O-Let","Date Welded",3)+GETPIVOTDATA("Count of RT Rejected",'Month PVT'!$A$4,"Joint Type","O-Let","Date Welded",3), "")</f>
        <v/>
      </c>
      <c r="G16" s="646" t="str">
        <f>IFERROR(GETPIVOTDATA("Count of RT Accepted",'Month PVT'!$A$4,"Joint Type","O-Let","Date Welded",4)+GETPIVOTDATA("Count of RT Rejected",'Month PVT'!$A$4,"Joint Type","O-Let","Date Welded",4), "")</f>
        <v/>
      </c>
      <c r="H16" s="646">
        <f>IFERROR(GETPIVOTDATA("Count of RT Accepted",'Month PVT'!$A$4,"Joint Type","O-Let","Date Welded",5)+GETPIVOTDATA("Count of RT Rejected",'Month PVT'!$A$4,"Joint Type","O-Let","Date Welded",5), "")</f>
        <v>0</v>
      </c>
      <c r="I16" s="646">
        <f>IFERROR(GETPIVOTDATA("Count of RT Accepted",'Month PVT'!$A$4,"Joint Type","O-Let","Date Welded",6)+GETPIVOTDATA("Count of RT Rejected",'Month PVT'!$A$4,"Joint Type","O-Let","Date Welded",6), "")</f>
        <v>0</v>
      </c>
      <c r="J16" s="646">
        <f>IFERROR(GETPIVOTDATA("Count of RT Accepted",'Month PVT'!$A$4,"Joint Type","O-Let","Date Welded",7)+GETPIVOTDATA("Count of RT Rejected",'Month PVT'!$A$4,"Joint Type","O-Let","Date Welded",7), "")</f>
        <v>0</v>
      </c>
      <c r="K16" s="646">
        <f>IFERROR(GETPIVOTDATA("Count of RT Accepted",'Month PVT'!$A$4,"Joint Type","O-Let","Date Welded",8)+GETPIVOTDATA("Count of RT Rejected",'Month PVT'!$A$4,"Joint Type","O-Let","Date Welded",8), "")</f>
        <v>0</v>
      </c>
      <c r="L16" s="646" t="str">
        <f>IFERROR(GETPIVOTDATA("Count of RT Accepted",'Month PVT'!$A$4,"Joint Type","O-Let","Date Welded",9)+GETPIVOTDATA("Count of RT Rejected",'Month PVT'!$A$4,"Joint Type","O-Let","Date Welded",9), "")</f>
        <v/>
      </c>
      <c r="M16" s="646" t="str">
        <f>IFERROR(GETPIVOTDATA("Count of RT Accepted",'Month PVT'!$A$4,"Joint Type","O-Let","Date Welded",10)+GETPIVOTDATA("Count of RT Rejected",'Month PVT'!$A$4,"Joint Type","O-Let","Date Welded",10), "")</f>
        <v/>
      </c>
      <c r="N16" s="646" t="str">
        <f>IFERROR(GETPIVOTDATA("Count of RT Accepted",'Month PVT'!$A$4,"Joint Type","O-Let","Date Welded",11)+GETPIVOTDATA("Count of RT Rejected",'Month PVT'!$A$4,"Joint Type","O-Let","Date Welded",11), "")</f>
        <v/>
      </c>
      <c r="O16" s="647" t="str">
        <f>IFERROR(GETPIVOTDATA("Count of RT Accepted",'Month PVT'!$A$4,"Joint Type","O-Let","Date Welded",12)+GETPIVOTDATA("Count of RT Rejected",'Month PVT'!$A$4,"Joint Type","O-Let","Date Welded",12), "")</f>
        <v/>
      </c>
      <c r="P16" s="681">
        <f>SUMIF(D16:O16,"&gt;0")</f>
        <v>0</v>
      </c>
    </row>
    <row r="17" spans="1:37" ht="20.100000000000001" customHeight="1">
      <c r="B17" s="820" t="s">
        <v>139</v>
      </c>
      <c r="C17" s="821"/>
      <c r="D17" s="548" t="str">
        <f>IFERROR(GETPIVOTDATA("Count of RT Rejected",'Month PVT'!$A$4,"Joint Type","O-Let","Date Welded",1), "")</f>
        <v/>
      </c>
      <c r="E17" s="646" t="str">
        <f>IFERROR(GETPIVOTDATA("Count of RT Rejected",'Month PVT'!$A$4,"Joint Type","O-Let","Date Welded",2), "")</f>
        <v/>
      </c>
      <c r="F17" s="646" t="str">
        <f>IFERROR(GETPIVOTDATA("Count of RT Rejected",'Month PVT'!$A$4,"Joint Type","O-Let","Date Welded",3), "")</f>
        <v/>
      </c>
      <c r="G17" s="646" t="str">
        <f>IFERROR(GETPIVOTDATA("Count of RT Rejected",'Month PVT'!$A$4,"Joint Type","O-Let","Date Welded",4), "")</f>
        <v/>
      </c>
      <c r="H17" s="646">
        <f>IFERROR(GETPIVOTDATA("Count of RT Rejected",'Month PVT'!$A$4,"Joint Type","O-Let","Date Welded",5), "")</f>
        <v>0</v>
      </c>
      <c r="I17" s="646">
        <f>IFERROR(GETPIVOTDATA("Count of RT Rejected",'Month PVT'!$A$4,"Joint Type","O-Let","Date Welded",6), "")</f>
        <v>0</v>
      </c>
      <c r="J17" s="646">
        <f>IFERROR(GETPIVOTDATA("Count of RT Rejected",'Month PVT'!$A$4,"Joint Type","O-Let","Date Welded",7), "")</f>
        <v>0</v>
      </c>
      <c r="K17" s="646">
        <f>IFERROR(GETPIVOTDATA("Count of RT Rejected",'Month PVT'!$A$4,"Joint Type","O-Let","Date Welded",8), "")</f>
        <v>0</v>
      </c>
      <c r="L17" s="646" t="str">
        <f>IFERROR(GETPIVOTDATA("Count of RT Rejected",'Month PVT'!$A$4,"Joint Type","O-Let","Date Welded",9), "")</f>
        <v/>
      </c>
      <c r="M17" s="646" t="str">
        <f>IFERROR(GETPIVOTDATA("Count of RT Rejected",'Month PVT'!$A$4,"Joint Type","O-Let","Date Welded",10), "")</f>
        <v/>
      </c>
      <c r="N17" s="646" t="str">
        <f>IFERROR(GETPIVOTDATA("Count of RT Rejected",'Month PVT'!$A$4,"Joint Type","O-Let","Date Welded",11), "")</f>
        <v/>
      </c>
      <c r="O17" s="647" t="str">
        <f>IFERROR(GETPIVOTDATA("Count of RT Rejected",'Month PVT'!$A$4,"Joint Type","O-Let","Date Welded",12), "")</f>
        <v/>
      </c>
      <c r="P17" s="681">
        <f>SUMIF(D17:O17,"&gt;0")</f>
        <v>0</v>
      </c>
    </row>
    <row r="18" spans="1:37" ht="20.100000000000001" customHeight="1">
      <c r="B18" s="820" t="s">
        <v>140</v>
      </c>
      <c r="C18" s="821"/>
      <c r="D18" s="549" t="str">
        <f>IFERROR(D17/D16, "")</f>
        <v/>
      </c>
      <c r="E18" s="648" t="str">
        <f t="shared" ref="E18:P18" si="2">IFERROR(E17/E16,"")</f>
        <v/>
      </c>
      <c r="F18" s="648" t="str">
        <f t="shared" si="2"/>
        <v/>
      </c>
      <c r="G18" s="648" t="str">
        <f t="shared" si="2"/>
        <v/>
      </c>
      <c r="H18" s="648" t="str">
        <f t="shared" si="2"/>
        <v/>
      </c>
      <c r="I18" s="648" t="str">
        <f t="shared" si="2"/>
        <v/>
      </c>
      <c r="J18" s="648" t="str">
        <f t="shared" si="2"/>
        <v/>
      </c>
      <c r="K18" s="648" t="str">
        <f t="shared" si="2"/>
        <v/>
      </c>
      <c r="L18" s="648" t="str">
        <f t="shared" si="2"/>
        <v/>
      </c>
      <c r="M18" s="648" t="str">
        <f t="shared" si="2"/>
        <v/>
      </c>
      <c r="N18" s="648" t="str">
        <f t="shared" si="2"/>
        <v/>
      </c>
      <c r="O18" s="649" t="str">
        <f t="shared" si="2"/>
        <v/>
      </c>
      <c r="P18" s="650" t="str">
        <f t="shared" si="2"/>
        <v/>
      </c>
    </row>
    <row r="19" spans="1:37" ht="20.100000000000001" customHeight="1" thickBot="1">
      <c r="B19" s="820" t="s">
        <v>141</v>
      </c>
      <c r="C19" s="821"/>
      <c r="D19" s="651" t="str">
        <f>IFERROR(GETPIVOTDATA("Count of Stamp Number",'Month PVT'!$A$4,"Joint Type","Fillet","Date Welded",1)+GETPIVOTDATA("Count of Stamp Number",'Month PVT'!$A$4,"Joint Type","Other","Date Welded",1), "")</f>
        <v/>
      </c>
      <c r="E19" s="652" t="str">
        <f>IFERROR(GETPIVOTDATA("Count of Stamp Number",'Month PVT'!$A$4,"Joint Type","Fillet","Date Welded",2)+GETPIVOTDATA("Count of Stamp Number",'Month PVT'!$A$4,"Joint Type","Other","Date Welded",2), "")</f>
        <v/>
      </c>
      <c r="F19" s="652" t="str">
        <f>IFERROR(GETPIVOTDATA("Count of Stamp Number",'Month PVT'!$A$4,"Joint Type","Fillet","Date Welded",3)+GETPIVOTDATA("Count of Stamp Number",'Month PVT'!$A$4,"Joint Type","Other","Date Welded",3), "")</f>
        <v/>
      </c>
      <c r="G19" s="652" t="str">
        <f>IFERROR(GETPIVOTDATA("Count of Stamp Number",'Month PVT'!$A$4,"Joint Type","Fillet","Date Welded",4)+GETPIVOTDATA("Count of Stamp Number",'Month PVT'!$A$4,"Joint Type","Other","Date Welded",4), "")</f>
        <v/>
      </c>
      <c r="H19" s="652">
        <f>IFERROR(GETPIVOTDATA("Count of Stamp Number",'Month PVT'!$A$4,"Joint Type","Fillet","Date Welded",5)+GETPIVOTDATA("Count of Stamp Number",'Month PVT'!$A$4,"Joint Type","Other","Date Welded",5), "")</f>
        <v>2</v>
      </c>
      <c r="I19" s="652">
        <f>IFERROR(GETPIVOTDATA("Count of Stamp Number",'Month PVT'!$A$4,"Joint Type","Fillet","Date Welded",6)+GETPIVOTDATA("Count of Stamp Number",'Month PVT'!$A$4,"Joint Type","Other","Date Welded",6), "")</f>
        <v>0</v>
      </c>
      <c r="J19" s="652">
        <f>IFERROR(GETPIVOTDATA("Count of Stamp Number",'Month PVT'!$A$4,"Joint Type","Fillet","Date Welded",7)+GETPIVOTDATA("Count of Stamp Number",'Month PVT'!$A$4,"Joint Type","Other","Date Welded",7), "")</f>
        <v>0</v>
      </c>
      <c r="K19" s="652">
        <f>IFERROR(GETPIVOTDATA("Count of Stamp Number",'Month PVT'!$A$4,"Joint Type","Fillet","Date Welded",8)+GETPIVOTDATA("Count of Stamp Number",'Month PVT'!$A$4,"Joint Type","Other","Date Welded",8), "")</f>
        <v>4</v>
      </c>
      <c r="L19" s="652" t="str">
        <f>IFERROR(GETPIVOTDATA("Count of Stamp Number",'Month PVT'!$A$4,"Joint Type","Fillet","Date Welded",9)+GETPIVOTDATA("Count of Stamp Number",'Month PVT'!$A$4,"Joint Type","Other","Date Welded",9), "")</f>
        <v/>
      </c>
      <c r="M19" s="652" t="str">
        <f>IFERROR(GETPIVOTDATA("Count of Stamp Number",'Month PVT'!$A$4,"Joint Type","Fillet","Date Welded",10)+GETPIVOTDATA("Count of Stamp Number",'Month PVT'!$A$4,"Joint Type","Other","Date Welded",10), "")</f>
        <v/>
      </c>
      <c r="N19" s="652" t="str">
        <f>IFERROR(GETPIVOTDATA("Count of Stamp Number",'Month PVT'!$A$4,"Joint Type","Fillet","Date Welded",11)+GETPIVOTDATA("Count of Stamp Number",'Month PVT'!$A$4,"Joint Type","Other","Date Welded",11), "")</f>
        <v/>
      </c>
      <c r="O19" s="653" t="str">
        <f>IFERROR(GETPIVOTDATA("Count of Stamp Number",'Month PVT'!$A$4,"Joint Type","Fillet","Date Welded",12)+GETPIVOTDATA("Count of Stamp Number",'Month PVT'!$A$4,"Joint Type","Other","Date Welded",12), "")</f>
        <v/>
      </c>
      <c r="P19" s="682">
        <f>SUMIF(D19:O19,"&gt;0")</f>
        <v>6</v>
      </c>
    </row>
    <row r="20" spans="1:37" ht="20.100000000000001" customHeight="1">
      <c r="B20" s="818" t="s">
        <v>142</v>
      </c>
      <c r="C20" s="819"/>
      <c r="D20" s="538" t="str">
        <f>IF(SUM(D19,D15,D11,D7)=0, "", SUM(D19,D15,D11,D7))</f>
        <v/>
      </c>
      <c r="E20" s="539">
        <f t="shared" ref="E20:O20" si="3">SUM(E19,E15,E11,E7)</f>
        <v>0</v>
      </c>
      <c r="F20" s="539">
        <f t="shared" si="3"/>
        <v>0</v>
      </c>
      <c r="G20" s="539">
        <f t="shared" si="3"/>
        <v>0</v>
      </c>
      <c r="H20" s="539">
        <f t="shared" si="3"/>
        <v>53</v>
      </c>
      <c r="I20" s="539">
        <f t="shared" si="3"/>
        <v>118</v>
      </c>
      <c r="J20" s="539">
        <f t="shared" si="3"/>
        <v>124</v>
      </c>
      <c r="K20" s="539">
        <f t="shared" si="3"/>
        <v>84</v>
      </c>
      <c r="L20" s="539">
        <f t="shared" si="3"/>
        <v>0</v>
      </c>
      <c r="M20" s="539">
        <f t="shared" si="3"/>
        <v>0</v>
      </c>
      <c r="N20" s="539">
        <f>SUM(N19,N15,N11,N7)</f>
        <v>0</v>
      </c>
      <c r="O20" s="540">
        <f t="shared" si="3"/>
        <v>0</v>
      </c>
      <c r="P20" s="676">
        <f>SUMIF(D20:O20,"&gt;0")</f>
        <v>379</v>
      </c>
    </row>
    <row r="21" spans="1:37" ht="20.100000000000001" customHeight="1">
      <c r="B21" s="818" t="s">
        <v>280</v>
      </c>
      <c r="C21" s="819"/>
      <c r="D21" s="673">
        <f>SUM(D8,D12,D16)</f>
        <v>0</v>
      </c>
      <c r="E21" s="541" t="e">
        <f t="shared" ref="E21:O21" si="4">E8+E12+E16</f>
        <v>#VALUE!</v>
      </c>
      <c r="F21" s="541" t="e">
        <f t="shared" si="4"/>
        <v>#VALUE!</v>
      </c>
      <c r="G21" s="541" t="e">
        <f t="shared" si="4"/>
        <v>#VALUE!</v>
      </c>
      <c r="H21" s="541">
        <f t="shared" si="4"/>
        <v>14</v>
      </c>
      <c r="I21" s="541">
        <f t="shared" si="4"/>
        <v>3</v>
      </c>
      <c r="J21" s="541">
        <f t="shared" si="4"/>
        <v>1</v>
      </c>
      <c r="K21" s="541">
        <f t="shared" si="4"/>
        <v>0</v>
      </c>
      <c r="L21" s="541" t="e">
        <f t="shared" si="4"/>
        <v>#VALUE!</v>
      </c>
      <c r="M21" s="541" t="e">
        <f t="shared" si="4"/>
        <v>#VALUE!</v>
      </c>
      <c r="N21" s="541" t="e">
        <f t="shared" si="4"/>
        <v>#VALUE!</v>
      </c>
      <c r="O21" s="542" t="e">
        <f t="shared" si="4"/>
        <v>#VALUE!</v>
      </c>
      <c r="P21" s="677">
        <f>SUMIF(D21:O21,"&gt;0")</f>
        <v>18</v>
      </c>
    </row>
    <row r="22" spans="1:37" ht="20.100000000000001" customHeight="1">
      <c r="B22" s="818" t="s">
        <v>143</v>
      </c>
      <c r="C22" s="819"/>
      <c r="D22" s="673">
        <f>IFERROR(SUM(D17,D13,D9), 0)</f>
        <v>0</v>
      </c>
      <c r="E22" s="541">
        <f t="shared" ref="E22:O22" si="5">SUM(E17,E13,E9)</f>
        <v>0</v>
      </c>
      <c r="F22" s="541">
        <f t="shared" si="5"/>
        <v>0</v>
      </c>
      <c r="G22" s="541">
        <f t="shared" si="5"/>
        <v>0</v>
      </c>
      <c r="H22" s="541">
        <f t="shared" si="5"/>
        <v>0</v>
      </c>
      <c r="I22" s="541">
        <f t="shared" si="5"/>
        <v>0</v>
      </c>
      <c r="J22" s="541">
        <f t="shared" si="5"/>
        <v>0</v>
      </c>
      <c r="K22" s="541">
        <f t="shared" si="5"/>
        <v>0</v>
      </c>
      <c r="L22" s="541">
        <f t="shared" si="5"/>
        <v>0</v>
      </c>
      <c r="M22" s="541">
        <f t="shared" si="5"/>
        <v>0</v>
      </c>
      <c r="N22" s="541">
        <f t="shared" si="5"/>
        <v>0</v>
      </c>
      <c r="O22" s="542">
        <f t="shared" si="5"/>
        <v>0</v>
      </c>
      <c r="P22" s="677">
        <f>SUMIF(D22:O22,"&gt;0")</f>
        <v>0</v>
      </c>
    </row>
    <row r="23" spans="1:37" ht="20.100000000000001" customHeight="1" thickBot="1">
      <c r="B23" s="818" t="s">
        <v>144</v>
      </c>
      <c r="C23" s="819"/>
      <c r="D23" s="674">
        <f t="shared" ref="D23:N23" si="6">IFERROR(D22/D21, 0)</f>
        <v>0</v>
      </c>
      <c r="E23" s="543">
        <f t="shared" si="6"/>
        <v>0</v>
      </c>
      <c r="F23" s="543">
        <f t="shared" si="6"/>
        <v>0</v>
      </c>
      <c r="G23" s="543">
        <f t="shared" si="6"/>
        <v>0</v>
      </c>
      <c r="H23" s="543">
        <f t="shared" si="6"/>
        <v>0</v>
      </c>
      <c r="I23" s="543">
        <f t="shared" si="6"/>
        <v>0</v>
      </c>
      <c r="J23" s="543">
        <f t="shared" si="6"/>
        <v>0</v>
      </c>
      <c r="K23" s="543">
        <f t="shared" si="6"/>
        <v>0</v>
      </c>
      <c r="L23" s="543">
        <f t="shared" si="6"/>
        <v>0</v>
      </c>
      <c r="M23" s="543">
        <f t="shared" si="6"/>
        <v>0</v>
      </c>
      <c r="N23" s="543">
        <f t="shared" si="6"/>
        <v>0</v>
      </c>
      <c r="O23" s="544" t="e" cm="1">
        <f t="array" aca="1" ref="O23" ca="1">IFERRORA(O22/O21, 0)</f>
        <v>#NAME?</v>
      </c>
      <c r="P23" s="678">
        <f>IFERROR(P22/P21, 0)</f>
        <v>0</v>
      </c>
    </row>
    <row r="24" spans="1:37" ht="20.100000000000001" customHeight="1">
      <c r="B24" s="824" t="s">
        <v>279</v>
      </c>
      <c r="C24" s="825"/>
      <c r="D24" s="675">
        <f>IFERROR(GETPIVOTDATA("Sum of Weld Inches",'Month PVT'!$A$4,"Joint Type","BW","Date Welded",1),0)</f>
        <v>0</v>
      </c>
      <c r="E24" s="545">
        <f>IFERROR(GETPIVOTDATA("Sum of Weld Inches",'Month PVT'!$A$4,"Joint Type","BW","Date Welded",2),0)</f>
        <v>0</v>
      </c>
      <c r="F24" s="545">
        <f>IFERROR(GETPIVOTDATA("Sum of Weld Inches",'Month PVT'!$A$4,"Joint Type","BW","Date Welded",3),0)</f>
        <v>0</v>
      </c>
      <c r="G24" s="545">
        <f>IFERROR(GETPIVOTDATA("Sum of Weld Inches",'Month PVT'!$A$4,"Joint Type","BW","Date Welded",4),0)</f>
        <v>0</v>
      </c>
      <c r="H24" s="545">
        <f>IFERROR(GETPIVOTDATA("Sum of Weld Inches",'Month PVT'!$A$4,"Joint Type","BW","Date Welded",5),0)</f>
        <v>394.26987802551952</v>
      </c>
      <c r="I24" s="545">
        <f>IFERROR(GETPIVOTDATA("Sum of Weld Inches",'Month PVT'!$A$4,"Joint Type","BW","Date Welded",6),0)</f>
        <v>933.05301811616766</v>
      </c>
      <c r="J24" s="545">
        <f>IFERROR(GETPIVOTDATA("Sum of Weld Inches",'Month PVT'!$A$4,"Joint Type","BW","Date Welded",7),0)</f>
        <v>163.36281798666926</v>
      </c>
      <c r="K24" s="545">
        <f>IFERROR(GETPIVOTDATA("Sum of Weld Inches",'Month PVT'!$A$4,"Joint Type","BW","Date Welded",8),0)</f>
        <v>223.05307840487538</v>
      </c>
      <c r="L24" s="545">
        <f>IFERROR(GETPIVOTDATA("Sum of Weld Inches",'Month PVT'!$A$4,"Joint Type","BW","Date Welded",9),0)</f>
        <v>0</v>
      </c>
      <c r="M24" s="545">
        <f>IFERROR(GETPIVOTDATA("Sum of Weld Inches",'Month PVT'!$A$4,"Joint Type","BW","Date Welded",10),0)</f>
        <v>0</v>
      </c>
      <c r="N24" s="545">
        <f>IFERROR(GETPIVOTDATA("Sum of Weld Inches",'Month PVT'!$A$4,"Joint Type","BW","Date Welded",11),0)</f>
        <v>0</v>
      </c>
      <c r="O24" s="546">
        <f>IFERROR(GETPIVOTDATA("Sum of Weld Inches",'Month PVT'!$A$4,"Joint Type","BW","Date Welded",12),0)</f>
        <v>0</v>
      </c>
      <c r="P24" s="679">
        <f>SUM(D24:O24)</f>
        <v>1713.7387925332316</v>
      </c>
    </row>
    <row r="25" spans="1:37" ht="20.100000000000001" customHeight="1">
      <c r="A25" s="654"/>
      <c r="B25" s="656"/>
      <c r="C25" s="656"/>
      <c r="D25" s="656"/>
      <c r="E25" s="656"/>
      <c r="F25" s="656"/>
      <c r="G25" s="656"/>
      <c r="H25" s="656"/>
      <c r="I25" s="656"/>
      <c r="J25" s="656"/>
      <c r="K25" s="656"/>
      <c r="L25" s="656"/>
      <c r="M25" s="656"/>
      <c r="N25" s="656"/>
      <c r="O25" s="656"/>
      <c r="P25" s="656"/>
    </row>
    <row r="26" spans="1:37" ht="20.100000000000001" customHeight="1">
      <c r="A26" s="654"/>
      <c r="B26" s="656"/>
      <c r="C26" s="656"/>
      <c r="D26" s="656"/>
      <c r="E26" s="656"/>
      <c r="F26" s="656"/>
      <c r="G26" s="656"/>
      <c r="H26" s="656"/>
      <c r="I26" s="656"/>
      <c r="J26" s="656"/>
      <c r="K26" s="656"/>
      <c r="L26" s="656"/>
      <c r="M26" s="656"/>
      <c r="N26" s="656"/>
      <c r="O26" s="656"/>
      <c r="P26" s="656"/>
    </row>
    <row r="27" spans="1:37" ht="20.100000000000001" customHeight="1">
      <c r="A27" s="654"/>
      <c r="B27" s="656"/>
      <c r="C27" s="656"/>
      <c r="D27" s="656"/>
      <c r="E27" s="656"/>
      <c r="F27" s="656"/>
      <c r="G27" s="656"/>
      <c r="H27" s="656"/>
      <c r="I27" s="656"/>
      <c r="J27" s="656"/>
      <c r="K27" s="656"/>
      <c r="L27" s="656"/>
      <c r="M27" s="656"/>
      <c r="N27" s="656"/>
      <c r="O27" s="656"/>
      <c r="P27" s="656"/>
    </row>
    <row r="28" spans="1:37">
      <c r="A28" s="655"/>
      <c r="B28" s="655"/>
      <c r="C28" s="655"/>
      <c r="D28" s="655"/>
      <c r="E28" s="655"/>
      <c r="F28" s="655"/>
      <c r="G28" s="655"/>
      <c r="H28" s="655"/>
      <c r="I28" s="655"/>
      <c r="J28" s="655"/>
      <c r="K28" s="655"/>
      <c r="L28" s="655"/>
      <c r="M28" s="655"/>
      <c r="N28" s="655"/>
      <c r="O28" s="655"/>
      <c r="P28" s="655"/>
      <c r="Q28" s="654"/>
      <c r="R28" s="654"/>
      <c r="S28" s="654"/>
      <c r="T28" s="654"/>
      <c r="U28" s="654"/>
      <c r="V28" s="654"/>
      <c r="W28" s="654"/>
      <c r="X28" s="654"/>
      <c r="Y28" s="654"/>
      <c r="Z28" s="654"/>
      <c r="AA28" s="654"/>
      <c r="AB28" s="654"/>
      <c r="AC28" s="654"/>
      <c r="AD28" s="654"/>
      <c r="AE28" s="654"/>
      <c r="AF28" s="654"/>
      <c r="AG28" s="654"/>
      <c r="AH28" s="654"/>
      <c r="AI28" s="654"/>
      <c r="AJ28" s="654"/>
      <c r="AK28" s="654"/>
    </row>
    <row r="29" spans="1:37">
      <c r="A29" s="655"/>
      <c r="B29" s="655"/>
      <c r="C29" s="655" t="s">
        <v>170</v>
      </c>
      <c r="D29" s="657">
        <f>IFERROR(GETPIVOTDATA("Count of Stamp Number",'Month PVT'!$A$3,"Joint Type","Fillet","Month Welded",D6),0)</f>
        <v>0</v>
      </c>
      <c r="E29" s="657">
        <f>IFERROR(GETPIVOTDATA("Count of Stamp Number",'Month PVT'!$A$3,"Joint Type","Fillet","Month Welded",E6),0)</f>
        <v>0</v>
      </c>
      <c r="F29" s="657">
        <f>IFERROR(GETPIVOTDATA("Count of Stamp Number",'Month PVT'!$A$3,"Joint Type","Fillet","Month Welded",F6),0)</f>
        <v>0</v>
      </c>
      <c r="G29" s="657">
        <f>IFERROR(GETPIVOTDATA("Count of Stamp Number",'Month PVT'!$A$3,"Joint Type","Fillet","Month Welded",G6),0)</f>
        <v>0</v>
      </c>
      <c r="H29" s="657">
        <f>IFERROR(GETPIVOTDATA("Count of Stamp Number",'Month PVT'!$A$3,"Joint Type","Fillet","Month Welded",H6),0)</f>
        <v>0</v>
      </c>
      <c r="I29" s="657">
        <f>IFERROR(GETPIVOTDATA("Count of Stamp Number",'Month PVT'!$A$3,"Joint Type","Fillet","Month Welded",I6),0)</f>
        <v>0</v>
      </c>
      <c r="J29" s="657">
        <f>IFERROR(GETPIVOTDATA("Count of Stamp Number",'Month PVT'!$A$3,"Joint Type","Fillet","Month Welded",J6),0)</f>
        <v>0</v>
      </c>
      <c r="K29" s="657">
        <f>IFERROR(GETPIVOTDATA("Count of Stamp Number",'Month PVT'!$A$3,"Joint Type","Fillet","Month Welded",K6),0)</f>
        <v>0</v>
      </c>
      <c r="L29" s="657">
        <f>IFERROR(GETPIVOTDATA("Count of Stamp Number",'Month PVT'!$A$3,"Joint Type","Fillet","Month Welded",L6),0)</f>
        <v>0</v>
      </c>
      <c r="M29" s="657">
        <f>IFERROR(GETPIVOTDATA("Count of Stamp Number",'Month PVT'!$A$3,"Joint Type","Fillet","Month Welded",M6),0)</f>
        <v>0</v>
      </c>
      <c r="N29" s="657">
        <f>IFERROR(GETPIVOTDATA("Count of Stamp Number",'Month PVT'!$A$3,"Joint Type","Fillet","Month Welded",N6),0)</f>
        <v>0</v>
      </c>
      <c r="O29" s="657">
        <f>IFERROR(GETPIVOTDATA("Count of Stamp Number",'Month PVT'!$A$3,"Joint Type","Fillet","Month Welded",O6),0)</f>
        <v>0</v>
      </c>
      <c r="P29" s="655"/>
      <c r="Q29" s="654"/>
      <c r="R29" s="654"/>
      <c r="S29" s="654"/>
      <c r="T29" s="654"/>
      <c r="U29" s="654"/>
      <c r="V29" s="654"/>
      <c r="W29" s="654"/>
      <c r="X29" s="654"/>
      <c r="Y29" s="654"/>
      <c r="Z29" s="654"/>
      <c r="AA29" s="654"/>
      <c r="AB29" s="654"/>
      <c r="AC29" s="654"/>
      <c r="AD29" s="654"/>
      <c r="AE29" s="654"/>
      <c r="AF29" s="654"/>
      <c r="AG29" s="654"/>
      <c r="AH29" s="654"/>
      <c r="AI29" s="654"/>
      <c r="AJ29" s="654"/>
      <c r="AK29" s="654"/>
    </row>
    <row r="30" spans="1:37">
      <c r="A30" s="655"/>
      <c r="B30" s="655"/>
      <c r="C30" s="655" t="s">
        <v>184</v>
      </c>
      <c r="D30" s="657">
        <f>IFERROR(GETPIVOTDATA("Count of Stamp Number",'Month PVT'!$A$3,"Joint Type","Other","Month Welded",D6),0)</f>
        <v>0</v>
      </c>
      <c r="E30" s="657">
        <f>IFERROR(GETPIVOTDATA("Count of Stamp Number",'Month PVT'!$A$3,"Joint Type","Other","Month Welded",E6),0)</f>
        <v>0</v>
      </c>
      <c r="F30" s="657">
        <f>IFERROR(GETPIVOTDATA("Count of Stamp Number",'Month PVT'!$A$3,"Joint Type","Other","Month Welded",F6),0)</f>
        <v>0</v>
      </c>
      <c r="G30" s="657">
        <f>IFERROR(GETPIVOTDATA("Count of Stamp Number",'Month PVT'!$A$3,"Joint Type","Other","Month Welded",G6),0)</f>
        <v>0</v>
      </c>
      <c r="H30" s="657">
        <f>IFERROR(GETPIVOTDATA("Count of Stamp Number",'Month PVT'!$A$3,"Joint Type","Other","Month Welded",H6),0)</f>
        <v>0</v>
      </c>
      <c r="I30" s="657">
        <f>IFERROR(GETPIVOTDATA("Count of Stamp Number",'Month PVT'!$A$3,"Joint Type","Other","Month Welded",I6),0)</f>
        <v>0</v>
      </c>
      <c r="J30" s="657">
        <f>IFERROR(GETPIVOTDATA("Count of Stamp Number",'Month PVT'!$A$3,"Joint Type","Other","Month Welded",J6),0)</f>
        <v>0</v>
      </c>
      <c r="K30" s="657">
        <f>IFERROR(GETPIVOTDATA("Count of Stamp Number",'Month PVT'!$A$3,"Joint Type","Other","Month Welded",K6),0)</f>
        <v>0</v>
      </c>
      <c r="L30" s="657">
        <f>IFERROR(GETPIVOTDATA("Count of Stamp Number",'Month PVT'!$A$3,"Joint Type","Other","Month Welded",L6),0)</f>
        <v>0</v>
      </c>
      <c r="M30" s="657">
        <f>IFERROR(GETPIVOTDATA("Count of Stamp Number",'Month PVT'!$A$3,"Joint Type","Other","Month Welded",M6),0)</f>
        <v>0</v>
      </c>
      <c r="N30" s="657">
        <f>IFERROR(GETPIVOTDATA("Count of Stamp Number",'Month PVT'!$A$3,"Joint Type","Other","Month Welded",N6),0)</f>
        <v>0</v>
      </c>
      <c r="O30" s="657">
        <f>IFERROR(GETPIVOTDATA("Count of Stamp Number",'Month PVT'!$A$3,"Joint Type","Other","Month Welded",O6),0)</f>
        <v>0</v>
      </c>
      <c r="P30" s="655"/>
      <c r="Q30" s="654"/>
      <c r="R30" s="654"/>
      <c r="S30" s="654"/>
      <c r="T30" s="654"/>
      <c r="U30" s="654"/>
      <c r="V30" s="654"/>
      <c r="W30" s="654"/>
      <c r="X30" s="654"/>
      <c r="Y30" s="654"/>
      <c r="Z30" s="654"/>
      <c r="AA30" s="654"/>
      <c r="AB30" s="654"/>
      <c r="AC30" s="654"/>
      <c r="AD30" s="654"/>
      <c r="AE30" s="654"/>
      <c r="AF30" s="654"/>
      <c r="AG30" s="654"/>
      <c r="AH30" s="654"/>
      <c r="AI30" s="654"/>
      <c r="AJ30" s="654"/>
      <c r="AK30" s="654"/>
    </row>
    <row r="31" spans="1:37">
      <c r="A31" s="655"/>
      <c r="B31" s="655"/>
      <c r="C31" s="655" t="s">
        <v>266</v>
      </c>
      <c r="D31" s="657">
        <f>IFERROR(GETPIVOTDATA("Count of Stamp Number",'Month PVT'!$A$3,"Joint Type",,"Month Welded",D6),0)</f>
        <v>0</v>
      </c>
      <c r="E31" s="657">
        <f>IFERROR(GETPIVOTDATA("Count of Stamp Number",'Month PVT'!$A$3,"Joint Type",,"Month Welded",E6),0)</f>
        <v>0</v>
      </c>
      <c r="F31" s="657">
        <f>IFERROR(GETPIVOTDATA("Count of Stamp Number",'Month PVT'!$A$3,"Joint Type",,"Month Welded",F6),0)</f>
        <v>0</v>
      </c>
      <c r="G31" s="657">
        <f>IFERROR(GETPIVOTDATA("Count of Stamp Number",'Month PVT'!$A$3,"Joint Type",,"Month Welded",G6),0)</f>
        <v>0</v>
      </c>
      <c r="H31" s="657">
        <f>IFERROR(GETPIVOTDATA("Count of Stamp Number",'Month PVT'!$A$3,"Joint Type",,"Month Welded",H6),0)</f>
        <v>0</v>
      </c>
      <c r="I31" s="657">
        <f>IFERROR(GETPIVOTDATA("Count of Stamp Number",'Month PVT'!$A$3,"Joint Type",,"Month Welded",I6),0)</f>
        <v>0</v>
      </c>
      <c r="J31" s="657">
        <f>IFERROR(GETPIVOTDATA("Count of Stamp Number",'Month PVT'!$A$3,"Joint Type",,"Month Welded",J6),0)</f>
        <v>0</v>
      </c>
      <c r="K31" s="657">
        <f>IFERROR(GETPIVOTDATA("Count of Stamp Number",'Month PVT'!$A$3,"Joint Type",,"Month Welded",K6),0)</f>
        <v>0</v>
      </c>
      <c r="L31" s="657">
        <f>IFERROR(GETPIVOTDATA("Count of Stamp Number",'Month PVT'!$A$3,"Joint Type",,"Month Welded",L6),0)</f>
        <v>0</v>
      </c>
      <c r="M31" s="657">
        <f>IFERROR(GETPIVOTDATA("Count of Stamp Number",'Month PVT'!$A$3,"Joint Type",,"Month Welded",M6),0)</f>
        <v>0</v>
      </c>
      <c r="N31" s="657">
        <f>IFERROR(GETPIVOTDATA("Count of Stamp Number",'Month PVT'!$A$3,"Joint Type",,"Month Welded",N6),0)</f>
        <v>0</v>
      </c>
      <c r="O31" s="657">
        <f>IFERROR(GETPIVOTDATA("Count of Stamp Number",'Month PVT'!$A$3,"Joint Type",,"Month Welded",O6),0)</f>
        <v>0</v>
      </c>
      <c r="P31" s="655"/>
      <c r="Q31" s="655"/>
      <c r="R31" s="655"/>
      <c r="S31" s="655"/>
      <c r="T31" s="654"/>
      <c r="U31" s="654"/>
      <c r="V31" s="654"/>
      <c r="W31" s="654"/>
      <c r="X31" s="654"/>
      <c r="Y31" s="654"/>
      <c r="Z31" s="654"/>
      <c r="AA31" s="654"/>
      <c r="AB31" s="654"/>
      <c r="AC31" s="654"/>
      <c r="AD31" s="654"/>
      <c r="AE31" s="654"/>
      <c r="AF31" s="654"/>
      <c r="AG31" s="654"/>
      <c r="AH31" s="654"/>
      <c r="AI31" s="654"/>
      <c r="AJ31" s="654"/>
      <c r="AK31" s="654"/>
    </row>
    <row r="32" spans="1:37">
      <c r="A32" s="655"/>
      <c r="B32" s="655"/>
      <c r="C32" s="655"/>
      <c r="D32" s="655"/>
      <c r="E32" s="655"/>
      <c r="F32" s="655"/>
      <c r="G32" s="655"/>
      <c r="H32" s="655"/>
      <c r="I32" s="655"/>
      <c r="J32" s="655"/>
      <c r="K32" s="655"/>
      <c r="L32" s="655"/>
      <c r="M32" s="655"/>
      <c r="N32" s="655"/>
      <c r="O32" s="655"/>
      <c r="P32" s="655"/>
      <c r="Q32" s="655"/>
      <c r="R32" s="655"/>
      <c r="S32" s="655"/>
      <c r="T32" s="654"/>
      <c r="U32" s="654"/>
      <c r="V32" s="654"/>
      <c r="W32" s="654"/>
      <c r="X32" s="654"/>
      <c r="Y32" s="654"/>
      <c r="Z32" s="654"/>
      <c r="AA32" s="654"/>
      <c r="AB32" s="654"/>
      <c r="AC32" s="654"/>
      <c r="AD32" s="654"/>
      <c r="AE32" s="654"/>
      <c r="AF32" s="654"/>
      <c r="AG32" s="654"/>
      <c r="AH32" s="654"/>
      <c r="AI32" s="654"/>
      <c r="AJ32" s="654"/>
      <c r="AK32" s="654"/>
    </row>
    <row r="33" spans="1:37">
      <c r="A33" s="654"/>
      <c r="B33" s="656"/>
      <c r="C33" s="656"/>
      <c r="D33" s="656"/>
      <c r="E33" s="656"/>
      <c r="F33" s="656"/>
      <c r="G33" s="656"/>
      <c r="H33" s="656"/>
      <c r="I33" s="656"/>
      <c r="J33" s="656"/>
      <c r="K33" s="656"/>
      <c r="L33" s="656"/>
      <c r="M33" s="656"/>
      <c r="N33" s="656"/>
      <c r="O33" s="656"/>
      <c r="P33" s="656"/>
      <c r="Q33" s="655"/>
      <c r="R33" s="655"/>
      <c r="S33" s="655"/>
      <c r="T33" s="654"/>
      <c r="U33" s="654"/>
      <c r="V33" s="654"/>
      <c r="W33" s="654"/>
      <c r="X33" s="654"/>
      <c r="Y33" s="654"/>
      <c r="Z33" s="654"/>
      <c r="AA33" s="654"/>
      <c r="AB33" s="654"/>
      <c r="AC33" s="654"/>
      <c r="AD33" s="654"/>
      <c r="AE33" s="654"/>
      <c r="AF33" s="654"/>
      <c r="AG33" s="654"/>
      <c r="AH33" s="654"/>
      <c r="AI33" s="654"/>
      <c r="AJ33" s="654"/>
      <c r="AK33" s="654"/>
    </row>
    <row r="34" spans="1:37">
      <c r="A34" s="654"/>
      <c r="B34" s="656"/>
      <c r="C34" s="656"/>
      <c r="D34" s="656"/>
      <c r="E34" s="656"/>
      <c r="F34" s="656"/>
      <c r="G34" s="656"/>
      <c r="H34" s="656"/>
      <c r="I34" s="656"/>
      <c r="J34" s="656"/>
      <c r="K34" s="656"/>
      <c r="L34" s="656"/>
      <c r="M34" s="656"/>
      <c r="N34" s="656"/>
      <c r="O34" s="656"/>
      <c r="P34" s="656"/>
      <c r="Q34" s="655"/>
      <c r="R34" s="655"/>
      <c r="S34" s="655"/>
      <c r="T34" s="654"/>
      <c r="U34" s="654"/>
      <c r="V34" s="654"/>
      <c r="W34" s="654"/>
      <c r="X34" s="654"/>
      <c r="Y34" s="654"/>
      <c r="Z34" s="654"/>
      <c r="AA34" s="654"/>
      <c r="AB34" s="654"/>
      <c r="AC34" s="654"/>
      <c r="AD34" s="654"/>
      <c r="AE34" s="654"/>
      <c r="AF34" s="654"/>
      <c r="AG34" s="654"/>
      <c r="AH34" s="654"/>
      <c r="AI34" s="654"/>
      <c r="AJ34" s="654"/>
      <c r="AK34" s="654"/>
    </row>
    <row r="35" spans="1:37">
      <c r="A35" s="654"/>
      <c r="B35" s="656"/>
      <c r="C35" s="656"/>
      <c r="D35" s="656"/>
      <c r="E35" s="656"/>
      <c r="F35" s="656"/>
      <c r="G35" s="656"/>
      <c r="H35" s="656"/>
      <c r="I35" s="656"/>
      <c r="J35" s="656"/>
      <c r="K35" s="656"/>
      <c r="L35" s="656"/>
      <c r="M35" s="656"/>
      <c r="N35" s="656"/>
      <c r="O35" s="656"/>
      <c r="P35" s="656"/>
      <c r="Q35" s="655"/>
      <c r="R35" s="655"/>
      <c r="S35" s="655"/>
      <c r="T35" s="654"/>
      <c r="U35" s="654"/>
      <c r="V35" s="654"/>
      <c r="W35" s="654"/>
      <c r="X35" s="654"/>
      <c r="Y35" s="654"/>
      <c r="Z35" s="654"/>
      <c r="AA35" s="654"/>
      <c r="AB35" s="654"/>
      <c r="AC35" s="654"/>
      <c r="AD35" s="654"/>
      <c r="AE35" s="654"/>
      <c r="AF35" s="654"/>
      <c r="AG35" s="654"/>
      <c r="AH35" s="654"/>
      <c r="AI35" s="654"/>
      <c r="AJ35" s="654"/>
      <c r="AK35" s="654"/>
    </row>
    <row r="36" spans="1:37">
      <c r="A36" s="654"/>
      <c r="B36" s="656"/>
      <c r="C36" s="656"/>
      <c r="D36" s="656"/>
      <c r="E36" s="656"/>
      <c r="F36" s="656"/>
      <c r="G36" s="656"/>
      <c r="H36" s="656"/>
      <c r="I36" s="656"/>
      <c r="J36" s="656"/>
      <c r="K36" s="656"/>
      <c r="L36" s="656"/>
      <c r="M36" s="656"/>
      <c r="N36" s="656"/>
      <c r="O36" s="656"/>
      <c r="P36" s="656"/>
      <c r="Q36" s="654"/>
      <c r="R36" s="654"/>
      <c r="S36" s="654"/>
      <c r="T36" s="654"/>
      <c r="U36" s="654"/>
      <c r="V36" s="654"/>
      <c r="W36" s="654"/>
      <c r="X36" s="654"/>
      <c r="Y36" s="654"/>
      <c r="Z36" s="654"/>
      <c r="AA36" s="654"/>
      <c r="AB36" s="654"/>
      <c r="AC36" s="654"/>
      <c r="AD36" s="654"/>
      <c r="AE36" s="654"/>
      <c r="AF36" s="654"/>
      <c r="AG36" s="654"/>
      <c r="AH36" s="654"/>
      <c r="AI36" s="654"/>
      <c r="AJ36" s="654"/>
      <c r="AK36" s="654"/>
    </row>
    <row r="37" spans="1:37">
      <c r="A37" s="654"/>
      <c r="B37" s="656"/>
      <c r="C37" s="656"/>
      <c r="D37" s="656"/>
      <c r="E37" s="656"/>
      <c r="F37" s="656"/>
      <c r="G37" s="656"/>
      <c r="H37" s="656"/>
      <c r="I37" s="656"/>
      <c r="J37" s="656"/>
      <c r="K37" s="656"/>
      <c r="L37" s="656"/>
      <c r="M37" s="656"/>
      <c r="N37" s="656"/>
      <c r="O37" s="656"/>
      <c r="P37" s="656"/>
      <c r="Q37" s="654"/>
      <c r="R37" s="654"/>
      <c r="S37" s="654"/>
      <c r="T37" s="654"/>
      <c r="U37" s="654"/>
      <c r="V37" s="654"/>
      <c r="W37" s="654"/>
      <c r="X37" s="654"/>
      <c r="Y37" s="654"/>
      <c r="Z37" s="654"/>
      <c r="AA37" s="654"/>
      <c r="AB37" s="654"/>
      <c r="AC37" s="654"/>
      <c r="AD37" s="654"/>
      <c r="AE37" s="654"/>
      <c r="AF37" s="654"/>
      <c r="AG37" s="654"/>
      <c r="AH37" s="654"/>
      <c r="AI37" s="654"/>
      <c r="AJ37" s="654"/>
      <c r="AK37" s="654"/>
    </row>
    <row r="38" spans="1:37">
      <c r="A38" s="654"/>
      <c r="B38" s="656"/>
      <c r="C38" s="656"/>
      <c r="D38" s="656"/>
      <c r="E38" s="656"/>
      <c r="F38" s="656"/>
      <c r="G38" s="656"/>
      <c r="H38" s="656"/>
      <c r="I38" s="656"/>
      <c r="J38" s="656"/>
      <c r="K38" s="656"/>
      <c r="L38" s="656"/>
      <c r="M38" s="656"/>
      <c r="N38" s="656"/>
      <c r="O38" s="656"/>
      <c r="P38" s="656"/>
      <c r="Q38" s="654"/>
      <c r="R38" s="654"/>
      <c r="S38" s="654"/>
      <c r="T38" s="654"/>
      <c r="U38" s="654"/>
      <c r="V38" s="654"/>
      <c r="W38" s="654"/>
      <c r="X38" s="654"/>
      <c r="Y38" s="654"/>
      <c r="Z38" s="654"/>
      <c r="AA38" s="654"/>
      <c r="AB38" s="654"/>
      <c r="AC38" s="654"/>
      <c r="AD38" s="654"/>
      <c r="AE38" s="654"/>
      <c r="AF38" s="654"/>
      <c r="AG38" s="654"/>
      <c r="AH38" s="654"/>
      <c r="AI38" s="654"/>
      <c r="AJ38" s="654"/>
      <c r="AK38" s="654"/>
    </row>
    <row r="39" spans="1:37">
      <c r="A39" s="654"/>
      <c r="B39" s="656"/>
      <c r="C39" s="656"/>
      <c r="D39" s="656"/>
      <c r="E39" s="656"/>
      <c r="F39" s="656"/>
      <c r="G39" s="656"/>
      <c r="H39" s="656"/>
      <c r="I39" s="656"/>
      <c r="J39" s="656"/>
      <c r="K39" s="656"/>
      <c r="L39" s="656"/>
      <c r="M39" s="656"/>
      <c r="N39" s="656"/>
      <c r="O39" s="656"/>
      <c r="P39" s="656"/>
      <c r="Q39" s="654"/>
      <c r="R39" s="654"/>
      <c r="S39" s="654"/>
      <c r="T39" s="654"/>
      <c r="U39" s="654"/>
      <c r="V39" s="654"/>
      <c r="W39" s="654"/>
      <c r="X39" s="654"/>
      <c r="Y39" s="654"/>
      <c r="Z39" s="654"/>
      <c r="AA39" s="654"/>
      <c r="AB39" s="654"/>
      <c r="AC39" s="654"/>
      <c r="AD39" s="654"/>
      <c r="AE39" s="654"/>
      <c r="AF39" s="654"/>
      <c r="AG39" s="654"/>
      <c r="AH39" s="654"/>
      <c r="AI39" s="654"/>
      <c r="AJ39" s="654"/>
      <c r="AK39" s="654"/>
    </row>
    <row r="40" spans="1:37">
      <c r="A40" s="654"/>
      <c r="B40" s="656"/>
      <c r="C40" s="656"/>
      <c r="D40" s="656"/>
      <c r="E40" s="656"/>
      <c r="F40" s="656"/>
      <c r="G40" s="656"/>
      <c r="H40" s="656"/>
      <c r="I40" s="656"/>
      <c r="J40" s="656"/>
      <c r="K40" s="656"/>
      <c r="L40" s="656"/>
      <c r="M40" s="656"/>
      <c r="N40" s="656"/>
      <c r="O40" s="656"/>
      <c r="P40" s="656"/>
      <c r="Q40" s="654"/>
      <c r="R40" s="654"/>
      <c r="S40" s="654"/>
      <c r="T40" s="654"/>
      <c r="U40" s="654"/>
      <c r="V40" s="654"/>
      <c r="W40" s="654"/>
      <c r="X40" s="654"/>
      <c r="Y40" s="654"/>
      <c r="Z40" s="654"/>
      <c r="AA40" s="654"/>
      <c r="AB40" s="654"/>
      <c r="AC40" s="654"/>
      <c r="AD40" s="654"/>
      <c r="AE40" s="654"/>
      <c r="AF40" s="654"/>
      <c r="AG40" s="654"/>
      <c r="AH40" s="654"/>
      <c r="AI40" s="654"/>
      <c r="AJ40" s="654"/>
      <c r="AK40" s="654"/>
    </row>
    <row r="41" spans="1:37">
      <c r="A41" s="654"/>
      <c r="B41" s="656"/>
      <c r="C41" s="656"/>
      <c r="D41" s="656"/>
      <c r="E41" s="656"/>
      <c r="F41" s="656"/>
      <c r="G41" s="656"/>
      <c r="H41" s="656"/>
      <c r="I41" s="656"/>
      <c r="J41" s="656"/>
      <c r="K41" s="656"/>
      <c r="L41" s="656"/>
      <c r="M41" s="656"/>
      <c r="N41" s="656"/>
      <c r="O41" s="656"/>
      <c r="P41" s="656"/>
      <c r="Q41" s="654"/>
      <c r="R41" s="654"/>
      <c r="S41" s="654"/>
      <c r="T41" s="654"/>
      <c r="U41" s="654"/>
      <c r="V41" s="654"/>
      <c r="W41" s="654"/>
      <c r="X41" s="654"/>
      <c r="Y41" s="654"/>
      <c r="Z41" s="654"/>
      <c r="AA41" s="654"/>
      <c r="AB41" s="654"/>
      <c r="AC41" s="654"/>
      <c r="AD41" s="654"/>
      <c r="AE41" s="654"/>
      <c r="AF41" s="654"/>
      <c r="AG41" s="654"/>
      <c r="AH41" s="654"/>
      <c r="AI41" s="654"/>
      <c r="AJ41" s="654"/>
      <c r="AK41" s="654"/>
    </row>
    <row r="42" spans="1:37">
      <c r="A42" s="654"/>
      <c r="B42" s="656"/>
      <c r="C42" s="656"/>
      <c r="D42" s="656"/>
      <c r="E42" s="656"/>
      <c r="F42" s="656"/>
      <c r="G42" s="656"/>
      <c r="H42" s="656"/>
      <c r="I42" s="656"/>
      <c r="J42" s="656"/>
      <c r="K42" s="656"/>
      <c r="L42" s="656"/>
      <c r="M42" s="656"/>
      <c r="N42" s="656"/>
      <c r="O42" s="656"/>
      <c r="P42" s="656"/>
      <c r="Q42" s="654"/>
      <c r="R42" s="654"/>
      <c r="S42" s="654"/>
      <c r="T42" s="654"/>
      <c r="U42" s="654"/>
      <c r="V42" s="654"/>
      <c r="W42" s="654"/>
      <c r="X42" s="654"/>
      <c r="Y42" s="654"/>
      <c r="Z42" s="654"/>
      <c r="AA42" s="654"/>
      <c r="AB42" s="654"/>
      <c r="AC42" s="654"/>
      <c r="AD42" s="654"/>
      <c r="AE42" s="654"/>
      <c r="AF42" s="654"/>
      <c r="AG42" s="654"/>
      <c r="AH42" s="654"/>
      <c r="AI42" s="654"/>
      <c r="AJ42" s="654"/>
      <c r="AK42" s="654"/>
    </row>
    <row r="43" spans="1:37">
      <c r="A43" s="654"/>
      <c r="B43" s="656"/>
      <c r="C43" s="656"/>
      <c r="D43" s="656"/>
      <c r="E43" s="656"/>
      <c r="F43" s="656"/>
      <c r="G43" s="656"/>
      <c r="H43" s="656"/>
      <c r="I43" s="656"/>
      <c r="J43" s="656"/>
      <c r="K43" s="656"/>
      <c r="L43" s="656"/>
      <c r="M43" s="656"/>
      <c r="N43" s="656"/>
      <c r="O43" s="656"/>
      <c r="P43" s="656"/>
      <c r="Q43" s="654"/>
      <c r="R43" s="654"/>
      <c r="S43" s="654"/>
      <c r="T43" s="654"/>
      <c r="U43" s="654"/>
      <c r="V43" s="654"/>
      <c r="W43" s="654"/>
      <c r="X43" s="654"/>
      <c r="Y43" s="654"/>
      <c r="Z43" s="654"/>
      <c r="AA43" s="654"/>
      <c r="AB43" s="654"/>
      <c r="AC43" s="654"/>
      <c r="AD43" s="654"/>
      <c r="AE43" s="654"/>
      <c r="AF43" s="654"/>
      <c r="AG43" s="654"/>
      <c r="AH43" s="654"/>
      <c r="AI43" s="654"/>
      <c r="AJ43" s="654"/>
      <c r="AK43" s="654"/>
    </row>
    <row r="44" spans="1:37">
      <c r="A44" s="654"/>
      <c r="B44" s="656"/>
      <c r="C44" s="656"/>
      <c r="D44" s="656"/>
      <c r="E44" s="656"/>
      <c r="F44" s="656"/>
      <c r="G44" s="656"/>
      <c r="H44" s="656"/>
      <c r="I44" s="656"/>
      <c r="J44" s="656"/>
      <c r="K44" s="656"/>
      <c r="L44" s="656"/>
      <c r="M44" s="656"/>
      <c r="N44" s="656"/>
      <c r="O44" s="656"/>
      <c r="P44" s="656"/>
      <c r="Q44" s="654"/>
      <c r="R44" s="654"/>
      <c r="S44" s="654"/>
      <c r="T44" s="654"/>
      <c r="U44" s="654"/>
      <c r="V44" s="654"/>
      <c r="W44" s="654"/>
      <c r="X44" s="654"/>
      <c r="Y44" s="654"/>
      <c r="Z44" s="654"/>
      <c r="AA44" s="654"/>
      <c r="AB44" s="654"/>
      <c r="AC44" s="654"/>
      <c r="AD44" s="654"/>
      <c r="AE44" s="654"/>
      <c r="AF44" s="654"/>
      <c r="AG44" s="654"/>
      <c r="AH44" s="654"/>
      <c r="AI44" s="654"/>
      <c r="AJ44" s="654"/>
      <c r="AK44" s="654"/>
    </row>
    <row r="45" spans="1:37">
      <c r="A45" s="654"/>
      <c r="B45" s="656"/>
      <c r="C45" s="656"/>
      <c r="D45" s="656"/>
      <c r="E45" s="656"/>
      <c r="F45" s="656"/>
      <c r="G45" s="656"/>
      <c r="H45" s="656"/>
      <c r="I45" s="656"/>
      <c r="J45" s="656"/>
      <c r="K45" s="656"/>
      <c r="L45" s="656"/>
      <c r="M45" s="656"/>
      <c r="N45" s="656"/>
      <c r="O45" s="656"/>
      <c r="P45" s="656"/>
      <c r="Q45" s="654"/>
      <c r="R45" s="654"/>
      <c r="S45" s="654"/>
      <c r="T45" s="654"/>
      <c r="U45" s="654"/>
      <c r="V45" s="654"/>
      <c r="W45" s="654"/>
      <c r="X45" s="654"/>
      <c r="Y45" s="654"/>
      <c r="Z45" s="654"/>
      <c r="AA45" s="654"/>
      <c r="AB45" s="654"/>
      <c r="AC45" s="654"/>
      <c r="AD45" s="654"/>
      <c r="AE45" s="654"/>
      <c r="AF45" s="654"/>
      <c r="AG45" s="654"/>
      <c r="AH45" s="654"/>
      <c r="AI45" s="654"/>
      <c r="AJ45" s="654"/>
      <c r="AK45" s="654"/>
    </row>
    <row r="46" spans="1:37">
      <c r="A46" s="654"/>
      <c r="B46" s="656"/>
      <c r="C46" s="656"/>
      <c r="D46" s="656"/>
      <c r="E46" s="656"/>
      <c r="F46" s="656"/>
      <c r="G46" s="656"/>
      <c r="H46" s="656"/>
      <c r="I46" s="656"/>
      <c r="J46" s="656"/>
      <c r="K46" s="656"/>
      <c r="L46" s="656"/>
      <c r="M46" s="656"/>
      <c r="N46" s="656"/>
      <c r="O46" s="656"/>
      <c r="P46" s="656"/>
      <c r="Q46" s="654"/>
      <c r="R46" s="654"/>
      <c r="S46" s="654"/>
      <c r="T46" s="654"/>
      <c r="U46" s="654"/>
      <c r="V46" s="654"/>
      <c r="W46" s="654"/>
      <c r="X46" s="654"/>
      <c r="Y46" s="654"/>
      <c r="Z46" s="654"/>
      <c r="AA46" s="654"/>
      <c r="AB46" s="654"/>
      <c r="AC46" s="654"/>
      <c r="AD46" s="654"/>
      <c r="AE46" s="654"/>
      <c r="AF46" s="654"/>
      <c r="AG46" s="654"/>
      <c r="AH46" s="654"/>
      <c r="AI46" s="654"/>
      <c r="AJ46" s="654"/>
      <c r="AK46" s="654"/>
    </row>
    <row r="47" spans="1:37">
      <c r="A47" s="654"/>
      <c r="B47" s="656"/>
      <c r="C47" s="656"/>
      <c r="D47" s="656"/>
      <c r="E47" s="656"/>
      <c r="F47" s="656"/>
      <c r="G47" s="656"/>
      <c r="H47" s="656"/>
      <c r="I47" s="656"/>
      <c r="J47" s="656"/>
      <c r="K47" s="656"/>
      <c r="L47" s="656"/>
      <c r="M47" s="656"/>
      <c r="N47" s="656"/>
      <c r="O47" s="656"/>
      <c r="P47" s="656"/>
      <c r="Q47" s="654"/>
      <c r="R47" s="654"/>
      <c r="S47" s="654"/>
      <c r="T47" s="654"/>
      <c r="U47" s="654"/>
      <c r="V47" s="654"/>
      <c r="W47" s="654"/>
      <c r="X47" s="654"/>
      <c r="Y47" s="654"/>
      <c r="Z47" s="654"/>
      <c r="AA47" s="654"/>
      <c r="AB47" s="654"/>
      <c r="AC47" s="654"/>
      <c r="AD47" s="654"/>
      <c r="AE47" s="654"/>
      <c r="AF47" s="654"/>
      <c r="AG47" s="654"/>
      <c r="AH47" s="654"/>
      <c r="AI47" s="654"/>
      <c r="AJ47" s="654"/>
      <c r="AK47" s="654"/>
    </row>
    <row r="48" spans="1:37">
      <c r="A48" s="654"/>
      <c r="B48" s="656"/>
      <c r="C48" s="656"/>
      <c r="D48" s="656"/>
      <c r="E48" s="656"/>
      <c r="F48" s="656"/>
      <c r="G48" s="656"/>
      <c r="H48" s="656"/>
      <c r="I48" s="656"/>
      <c r="J48" s="656"/>
      <c r="K48" s="656"/>
      <c r="L48" s="656"/>
      <c r="M48" s="656"/>
      <c r="N48" s="656"/>
      <c r="O48" s="656"/>
      <c r="P48" s="656"/>
      <c r="Q48" s="654"/>
      <c r="R48" s="654"/>
      <c r="S48" s="654"/>
      <c r="T48" s="654"/>
      <c r="U48" s="654"/>
      <c r="V48" s="654"/>
      <c r="W48" s="654"/>
      <c r="X48" s="654"/>
      <c r="Y48" s="654"/>
      <c r="Z48" s="654"/>
      <c r="AA48" s="654"/>
      <c r="AB48" s="654"/>
      <c r="AC48" s="654"/>
      <c r="AD48" s="654"/>
      <c r="AE48" s="654"/>
      <c r="AF48" s="654"/>
      <c r="AG48" s="654"/>
      <c r="AH48" s="654"/>
      <c r="AI48" s="654"/>
      <c r="AJ48" s="654"/>
      <c r="AK48" s="654"/>
    </row>
    <row r="49" spans="1:37">
      <c r="A49" s="654"/>
      <c r="B49" s="656"/>
      <c r="C49" s="656"/>
      <c r="D49" s="656"/>
      <c r="E49" s="656"/>
      <c r="F49" s="656"/>
      <c r="G49" s="656"/>
      <c r="H49" s="656"/>
      <c r="I49" s="656"/>
      <c r="J49" s="656"/>
      <c r="K49" s="656"/>
      <c r="L49" s="656"/>
      <c r="M49" s="656"/>
      <c r="N49" s="656"/>
      <c r="O49" s="656"/>
      <c r="P49" s="656"/>
      <c r="Q49" s="654"/>
      <c r="R49" s="654"/>
      <c r="S49" s="654"/>
      <c r="T49" s="654"/>
      <c r="U49" s="654"/>
      <c r="V49" s="654"/>
      <c r="W49" s="654"/>
      <c r="X49" s="654"/>
      <c r="Y49" s="654"/>
      <c r="Z49" s="654"/>
      <c r="AA49" s="654"/>
      <c r="AB49" s="654"/>
      <c r="AC49" s="654"/>
      <c r="AD49" s="654"/>
      <c r="AE49" s="654"/>
      <c r="AF49" s="654"/>
      <c r="AG49" s="654"/>
      <c r="AH49" s="654"/>
      <c r="AI49" s="654"/>
      <c r="AJ49" s="654"/>
      <c r="AK49" s="654"/>
    </row>
    <row r="50" spans="1:37">
      <c r="A50" s="654"/>
      <c r="B50" s="656"/>
      <c r="C50" s="656"/>
      <c r="D50" s="656"/>
      <c r="E50" s="656"/>
      <c r="F50" s="656"/>
      <c r="G50" s="656"/>
      <c r="H50" s="656"/>
      <c r="I50" s="656"/>
      <c r="J50" s="656"/>
      <c r="K50" s="656"/>
      <c r="L50" s="656"/>
      <c r="M50" s="656"/>
      <c r="N50" s="656"/>
      <c r="O50" s="656"/>
      <c r="P50" s="656"/>
      <c r="Q50" s="654"/>
      <c r="R50" s="654"/>
      <c r="S50" s="654"/>
      <c r="T50" s="654"/>
      <c r="U50" s="654"/>
      <c r="V50" s="654"/>
      <c r="W50" s="654"/>
      <c r="X50" s="654"/>
      <c r="Y50" s="654"/>
      <c r="Z50" s="654"/>
      <c r="AA50" s="654"/>
      <c r="AB50" s="654"/>
      <c r="AC50" s="654"/>
      <c r="AD50" s="654"/>
      <c r="AE50" s="654"/>
      <c r="AF50" s="654"/>
      <c r="AG50" s="654"/>
      <c r="AH50" s="654"/>
      <c r="AI50" s="654"/>
      <c r="AJ50" s="654"/>
      <c r="AK50" s="654"/>
    </row>
    <row r="51" spans="1:37">
      <c r="A51" s="654"/>
      <c r="B51" s="656"/>
      <c r="C51" s="656"/>
      <c r="D51" s="656"/>
      <c r="E51" s="656"/>
      <c r="F51" s="656"/>
      <c r="G51" s="656"/>
      <c r="H51" s="656"/>
      <c r="I51" s="656"/>
      <c r="J51" s="656"/>
      <c r="K51" s="656"/>
      <c r="L51" s="656"/>
      <c r="M51" s="656"/>
      <c r="N51" s="656"/>
      <c r="O51" s="656"/>
      <c r="P51" s="656"/>
      <c r="Q51" s="654"/>
      <c r="R51" s="654"/>
      <c r="S51" s="654"/>
      <c r="T51" s="654"/>
      <c r="U51" s="654"/>
      <c r="V51" s="654"/>
      <c r="W51" s="654"/>
      <c r="X51" s="654"/>
      <c r="Y51" s="654"/>
      <c r="Z51" s="654"/>
      <c r="AA51" s="654"/>
      <c r="AB51" s="654"/>
      <c r="AC51" s="654"/>
      <c r="AD51" s="654"/>
      <c r="AE51" s="654"/>
      <c r="AF51" s="654"/>
      <c r="AG51" s="654"/>
      <c r="AH51" s="654"/>
      <c r="AI51" s="654"/>
      <c r="AJ51" s="654"/>
      <c r="AK51" s="654"/>
    </row>
    <row r="52" spans="1:37">
      <c r="A52" s="654"/>
      <c r="B52" s="656"/>
      <c r="C52" s="656"/>
      <c r="D52" s="656"/>
      <c r="E52" s="656"/>
      <c r="F52" s="656"/>
      <c r="G52" s="656"/>
      <c r="H52" s="656"/>
      <c r="I52" s="656"/>
      <c r="J52" s="656"/>
      <c r="K52" s="656"/>
      <c r="L52" s="656"/>
      <c r="M52" s="656"/>
      <c r="N52" s="656"/>
      <c r="O52" s="656"/>
      <c r="P52" s="656"/>
      <c r="Q52" s="654"/>
      <c r="R52" s="654"/>
      <c r="S52" s="654"/>
      <c r="T52" s="654"/>
      <c r="U52" s="654"/>
      <c r="V52" s="654"/>
      <c r="W52" s="654"/>
      <c r="X52" s="654"/>
      <c r="Y52" s="654"/>
      <c r="Z52" s="654"/>
      <c r="AA52" s="654"/>
      <c r="AB52" s="654"/>
      <c r="AC52" s="654"/>
      <c r="AD52" s="654"/>
      <c r="AE52" s="654"/>
      <c r="AF52" s="654"/>
      <c r="AG52" s="654"/>
      <c r="AH52" s="654"/>
      <c r="AI52" s="654"/>
      <c r="AJ52" s="654"/>
      <c r="AK52" s="654"/>
    </row>
    <row r="53" spans="1:37">
      <c r="A53" s="654"/>
      <c r="B53" s="656"/>
      <c r="C53" s="656"/>
      <c r="D53" s="656"/>
      <c r="E53" s="656"/>
      <c r="F53" s="656"/>
      <c r="G53" s="656"/>
      <c r="H53" s="656"/>
      <c r="I53" s="656"/>
      <c r="J53" s="656"/>
      <c r="K53" s="656"/>
      <c r="L53" s="656"/>
      <c r="M53" s="656"/>
      <c r="N53" s="656"/>
      <c r="O53" s="656"/>
      <c r="P53" s="656"/>
      <c r="Q53" s="654"/>
      <c r="R53" s="654"/>
      <c r="S53" s="654"/>
      <c r="T53" s="654"/>
      <c r="U53" s="654"/>
      <c r="V53" s="654"/>
      <c r="W53" s="654"/>
      <c r="X53" s="654"/>
      <c r="Y53" s="654"/>
      <c r="Z53" s="654"/>
      <c r="AA53" s="654"/>
      <c r="AB53" s="654"/>
      <c r="AC53" s="654"/>
      <c r="AD53" s="654"/>
      <c r="AE53" s="654"/>
      <c r="AF53" s="654"/>
      <c r="AG53" s="654"/>
      <c r="AH53" s="654"/>
      <c r="AI53" s="654"/>
      <c r="AJ53" s="654"/>
      <c r="AK53" s="654"/>
    </row>
    <row r="54" spans="1:37">
      <c r="A54" s="654"/>
      <c r="B54" s="656"/>
      <c r="C54" s="656"/>
      <c r="D54" s="656"/>
      <c r="E54" s="656"/>
      <c r="F54" s="656"/>
      <c r="G54" s="656"/>
      <c r="H54" s="656"/>
      <c r="I54" s="656"/>
      <c r="J54" s="656"/>
      <c r="K54" s="656"/>
      <c r="L54" s="656"/>
      <c r="M54" s="656"/>
      <c r="N54" s="656"/>
      <c r="O54" s="656"/>
      <c r="P54" s="656"/>
      <c r="Q54" s="654"/>
      <c r="R54" s="654"/>
      <c r="S54" s="654"/>
      <c r="T54" s="654"/>
      <c r="U54" s="654"/>
      <c r="V54" s="654"/>
      <c r="W54" s="654"/>
      <c r="X54" s="654"/>
      <c r="Y54" s="654"/>
      <c r="Z54" s="654"/>
      <c r="AA54" s="654"/>
      <c r="AB54" s="654"/>
      <c r="AC54" s="654"/>
      <c r="AD54" s="654"/>
      <c r="AE54" s="654"/>
      <c r="AF54" s="654"/>
      <c r="AG54" s="654"/>
      <c r="AH54" s="654"/>
      <c r="AI54" s="654"/>
      <c r="AJ54" s="654"/>
      <c r="AK54" s="654"/>
    </row>
    <row r="55" spans="1:37">
      <c r="A55" s="654"/>
      <c r="B55" s="656"/>
      <c r="C55" s="656"/>
      <c r="D55" s="656"/>
      <c r="E55" s="656"/>
      <c r="F55" s="656"/>
      <c r="G55" s="656"/>
      <c r="H55" s="656"/>
      <c r="I55" s="656"/>
      <c r="J55" s="656"/>
      <c r="K55" s="656"/>
      <c r="L55" s="656"/>
      <c r="M55" s="656"/>
      <c r="N55" s="656"/>
      <c r="O55" s="656"/>
      <c r="P55" s="656"/>
      <c r="Q55" s="654"/>
      <c r="R55" s="654"/>
      <c r="S55" s="654"/>
      <c r="T55" s="654"/>
      <c r="U55" s="654"/>
      <c r="V55" s="654"/>
      <c r="W55" s="654"/>
      <c r="X55" s="654"/>
      <c r="Y55" s="654"/>
      <c r="Z55" s="654"/>
      <c r="AA55" s="654"/>
      <c r="AB55" s="654"/>
      <c r="AC55" s="654"/>
      <c r="AD55" s="654"/>
      <c r="AE55" s="654"/>
      <c r="AF55" s="654"/>
      <c r="AG55" s="654"/>
      <c r="AH55" s="654"/>
      <c r="AI55" s="654"/>
      <c r="AJ55" s="654"/>
      <c r="AK55" s="654"/>
    </row>
    <row r="56" spans="1:37">
      <c r="A56" s="654"/>
      <c r="B56" s="656"/>
      <c r="C56" s="656"/>
      <c r="D56" s="656"/>
      <c r="E56" s="656"/>
      <c r="F56" s="656"/>
      <c r="G56" s="656"/>
      <c r="H56" s="656"/>
      <c r="I56" s="656"/>
      <c r="J56" s="656"/>
      <c r="K56" s="656"/>
      <c r="L56" s="656"/>
      <c r="M56" s="656"/>
      <c r="N56" s="656"/>
      <c r="O56" s="656"/>
      <c r="P56" s="656"/>
      <c r="Q56" s="654"/>
      <c r="R56" s="654"/>
      <c r="S56" s="654"/>
      <c r="T56" s="654"/>
      <c r="U56" s="654"/>
      <c r="V56" s="654"/>
      <c r="W56" s="654"/>
      <c r="X56" s="654"/>
      <c r="Y56" s="654"/>
      <c r="Z56" s="654"/>
      <c r="AA56" s="654"/>
      <c r="AB56" s="654"/>
      <c r="AC56" s="654"/>
      <c r="AD56" s="654"/>
      <c r="AE56" s="654"/>
      <c r="AF56" s="654"/>
      <c r="AG56" s="654"/>
      <c r="AH56" s="654"/>
      <c r="AI56" s="654"/>
      <c r="AJ56" s="654"/>
      <c r="AK56" s="654"/>
    </row>
    <row r="57" spans="1:37">
      <c r="A57" s="654"/>
      <c r="B57" s="656"/>
      <c r="C57" s="656"/>
      <c r="D57" s="656"/>
      <c r="E57" s="656"/>
      <c r="F57" s="656"/>
      <c r="G57" s="656"/>
      <c r="H57" s="656"/>
      <c r="I57" s="656"/>
      <c r="J57" s="656"/>
      <c r="K57" s="656"/>
      <c r="L57" s="656"/>
      <c r="M57" s="656"/>
      <c r="N57" s="656"/>
      <c r="O57" s="656"/>
      <c r="P57" s="656"/>
      <c r="Q57" s="654"/>
      <c r="R57" s="654"/>
      <c r="S57" s="654"/>
      <c r="T57" s="654"/>
      <c r="U57" s="654"/>
      <c r="V57" s="654"/>
      <c r="W57" s="654"/>
      <c r="X57" s="654"/>
      <c r="Y57" s="654"/>
      <c r="Z57" s="654"/>
      <c r="AA57" s="654"/>
      <c r="AB57" s="654"/>
      <c r="AC57" s="654"/>
      <c r="AD57" s="654"/>
      <c r="AE57" s="654"/>
      <c r="AF57" s="654"/>
      <c r="AG57" s="654"/>
      <c r="AH57" s="654"/>
      <c r="AI57" s="654"/>
      <c r="AJ57" s="654"/>
      <c r="AK57" s="654"/>
    </row>
    <row r="58" spans="1:37">
      <c r="A58" s="654"/>
      <c r="B58" s="656"/>
      <c r="C58" s="656"/>
      <c r="D58" s="656"/>
      <c r="E58" s="656"/>
      <c r="F58" s="656"/>
      <c r="G58" s="656"/>
      <c r="H58" s="656"/>
      <c r="I58" s="656"/>
      <c r="J58" s="656"/>
      <c r="K58" s="656"/>
      <c r="L58" s="656"/>
      <c r="M58" s="656"/>
      <c r="N58" s="656"/>
      <c r="O58" s="656"/>
      <c r="P58" s="656"/>
      <c r="Q58" s="654"/>
      <c r="R58" s="654"/>
      <c r="S58" s="654"/>
      <c r="T58" s="654"/>
      <c r="U58" s="654"/>
      <c r="V58" s="654"/>
      <c r="W58" s="654"/>
      <c r="X58" s="654"/>
      <c r="Y58" s="654"/>
      <c r="Z58" s="654"/>
      <c r="AA58" s="654"/>
      <c r="AB58" s="654"/>
      <c r="AC58" s="654"/>
      <c r="AD58" s="654"/>
      <c r="AE58" s="654"/>
      <c r="AF58" s="654"/>
      <c r="AG58" s="654"/>
      <c r="AH58" s="654"/>
      <c r="AI58" s="654"/>
      <c r="AJ58" s="654"/>
      <c r="AK58" s="654"/>
    </row>
    <row r="59" spans="1:37">
      <c r="A59" s="654"/>
      <c r="B59" s="656"/>
      <c r="C59" s="656"/>
      <c r="D59" s="656"/>
      <c r="E59" s="656"/>
      <c r="F59" s="656"/>
      <c r="G59" s="656"/>
      <c r="H59" s="656"/>
      <c r="I59" s="656"/>
      <c r="J59" s="656"/>
      <c r="K59" s="656"/>
      <c r="L59" s="656"/>
      <c r="M59" s="656"/>
      <c r="N59" s="656"/>
      <c r="O59" s="656"/>
      <c r="P59" s="656"/>
      <c r="Q59" s="654"/>
      <c r="R59" s="654"/>
      <c r="S59" s="654"/>
      <c r="T59" s="654"/>
      <c r="U59" s="654"/>
      <c r="V59" s="654"/>
      <c r="W59" s="654"/>
      <c r="X59" s="654"/>
      <c r="Y59" s="654"/>
      <c r="Z59" s="654"/>
      <c r="AA59" s="654"/>
      <c r="AB59" s="654"/>
      <c r="AC59" s="654"/>
      <c r="AD59" s="654"/>
      <c r="AE59" s="654"/>
      <c r="AF59" s="654"/>
      <c r="AG59" s="654"/>
      <c r="AH59" s="654"/>
      <c r="AI59" s="654"/>
      <c r="AJ59" s="654"/>
      <c r="AK59" s="654"/>
    </row>
    <row r="60" spans="1:37">
      <c r="A60" s="654"/>
      <c r="B60" s="656"/>
      <c r="C60" s="656"/>
      <c r="D60" s="656"/>
      <c r="E60" s="656"/>
      <c r="F60" s="656"/>
      <c r="G60" s="656"/>
      <c r="H60" s="656"/>
      <c r="I60" s="656"/>
      <c r="J60" s="656"/>
      <c r="K60" s="656"/>
      <c r="L60" s="656"/>
      <c r="M60" s="656"/>
      <c r="N60" s="656"/>
      <c r="O60" s="656"/>
      <c r="P60" s="656"/>
      <c r="Q60" s="654"/>
      <c r="R60" s="654"/>
      <c r="S60" s="654"/>
      <c r="T60" s="654"/>
      <c r="U60" s="654"/>
      <c r="V60" s="654"/>
      <c r="W60" s="654"/>
      <c r="X60" s="654"/>
      <c r="Y60" s="654"/>
      <c r="Z60" s="654"/>
      <c r="AA60" s="654"/>
      <c r="AB60" s="654"/>
      <c r="AC60" s="654"/>
      <c r="AD60" s="654"/>
      <c r="AE60" s="654"/>
      <c r="AF60" s="654"/>
      <c r="AG60" s="654"/>
      <c r="AH60" s="654"/>
      <c r="AI60" s="654"/>
      <c r="AJ60" s="654"/>
      <c r="AK60" s="654"/>
    </row>
    <row r="61" spans="1:37">
      <c r="A61" s="654"/>
      <c r="B61" s="656"/>
      <c r="C61" s="656"/>
      <c r="D61" s="656"/>
      <c r="E61" s="656"/>
      <c r="F61" s="656"/>
      <c r="G61" s="656"/>
      <c r="H61" s="656"/>
      <c r="I61" s="656"/>
      <c r="J61" s="656"/>
      <c r="K61" s="656"/>
      <c r="L61" s="656"/>
      <c r="M61" s="656"/>
      <c r="N61" s="656"/>
      <c r="O61" s="656"/>
      <c r="P61" s="656"/>
      <c r="Q61" s="654"/>
      <c r="R61" s="654"/>
      <c r="S61" s="654"/>
      <c r="T61" s="654"/>
      <c r="U61" s="654"/>
      <c r="V61" s="654"/>
      <c r="W61" s="654"/>
      <c r="X61" s="654"/>
      <c r="Y61" s="654"/>
      <c r="Z61" s="654"/>
      <c r="AA61" s="654"/>
      <c r="AB61" s="654"/>
      <c r="AC61" s="654"/>
      <c r="AD61" s="654"/>
      <c r="AE61" s="654"/>
      <c r="AF61" s="654"/>
      <c r="AG61" s="654"/>
      <c r="AH61" s="654"/>
      <c r="AI61" s="654"/>
      <c r="AJ61" s="654"/>
      <c r="AK61" s="654"/>
    </row>
    <row r="62" spans="1:37">
      <c r="A62" s="654"/>
      <c r="B62" s="656"/>
      <c r="C62" s="656"/>
      <c r="D62" s="656"/>
      <c r="E62" s="656"/>
      <c r="F62" s="656"/>
      <c r="G62" s="656"/>
      <c r="H62" s="656"/>
      <c r="I62" s="656"/>
      <c r="J62" s="656"/>
      <c r="K62" s="656"/>
      <c r="L62" s="656"/>
      <c r="M62" s="656"/>
      <c r="N62" s="656"/>
      <c r="O62" s="656"/>
      <c r="P62" s="656"/>
      <c r="Q62" s="654"/>
      <c r="R62" s="654"/>
      <c r="S62" s="654"/>
      <c r="T62" s="654"/>
      <c r="U62" s="654"/>
      <c r="V62" s="654"/>
      <c r="W62" s="654"/>
      <c r="X62" s="654"/>
      <c r="Y62" s="654"/>
      <c r="Z62" s="654"/>
      <c r="AA62" s="654"/>
      <c r="AB62" s="654"/>
      <c r="AC62" s="654"/>
      <c r="AD62" s="654"/>
      <c r="AE62" s="654"/>
      <c r="AF62" s="654"/>
      <c r="AG62" s="654"/>
      <c r="AH62" s="654"/>
      <c r="AI62" s="654"/>
      <c r="AJ62" s="654"/>
      <c r="AK62" s="654"/>
    </row>
    <row r="63" spans="1:37">
      <c r="A63" s="654"/>
      <c r="B63" s="656"/>
      <c r="C63" s="656"/>
      <c r="D63" s="656"/>
      <c r="E63" s="656"/>
      <c r="F63" s="656"/>
      <c r="G63" s="656"/>
      <c r="H63" s="656"/>
      <c r="I63" s="656"/>
      <c r="J63" s="656"/>
      <c r="K63" s="656"/>
      <c r="L63" s="656"/>
      <c r="M63" s="656"/>
      <c r="N63" s="656"/>
      <c r="O63" s="656"/>
      <c r="P63" s="656"/>
      <c r="Q63" s="654"/>
      <c r="R63" s="654"/>
      <c r="S63" s="654"/>
      <c r="T63" s="654"/>
      <c r="U63" s="654"/>
      <c r="V63" s="654"/>
      <c r="W63" s="654"/>
      <c r="X63" s="654"/>
      <c r="Y63" s="654"/>
      <c r="Z63" s="654"/>
      <c r="AA63" s="654"/>
      <c r="AB63" s="654"/>
      <c r="AC63" s="654"/>
      <c r="AD63" s="654"/>
      <c r="AE63" s="654"/>
      <c r="AF63" s="654"/>
      <c r="AG63" s="654"/>
      <c r="AH63" s="654"/>
      <c r="AI63" s="654"/>
      <c r="AJ63" s="654"/>
      <c r="AK63" s="654"/>
    </row>
    <row r="64" spans="1:37">
      <c r="A64" s="654"/>
      <c r="B64" s="656"/>
      <c r="C64" s="656"/>
      <c r="D64" s="656"/>
      <c r="E64" s="656"/>
      <c r="F64" s="656"/>
      <c r="G64" s="656"/>
      <c r="H64" s="656"/>
      <c r="I64" s="656"/>
      <c r="J64" s="656"/>
      <c r="K64" s="656"/>
      <c r="L64" s="656"/>
      <c r="M64" s="656"/>
      <c r="N64" s="656"/>
      <c r="O64" s="656"/>
      <c r="P64" s="656"/>
      <c r="Q64" s="654"/>
      <c r="R64" s="654"/>
      <c r="S64" s="654"/>
      <c r="T64" s="654"/>
      <c r="U64" s="654"/>
      <c r="V64" s="654"/>
      <c r="W64" s="654"/>
      <c r="X64" s="654"/>
      <c r="Y64" s="654"/>
      <c r="Z64" s="654"/>
      <c r="AA64" s="654"/>
      <c r="AB64" s="654"/>
      <c r="AC64" s="654"/>
      <c r="AD64" s="654"/>
      <c r="AE64" s="654"/>
      <c r="AF64" s="654"/>
      <c r="AG64" s="654"/>
      <c r="AH64" s="654"/>
      <c r="AI64" s="654"/>
      <c r="AJ64" s="654"/>
      <c r="AK64" s="654"/>
    </row>
    <row r="65" spans="1:37">
      <c r="A65" s="654"/>
      <c r="B65" s="656"/>
      <c r="C65" s="656"/>
      <c r="D65" s="656"/>
      <c r="E65" s="656"/>
      <c r="F65" s="656"/>
      <c r="G65" s="656"/>
      <c r="H65" s="656"/>
      <c r="I65" s="656"/>
      <c r="J65" s="656"/>
      <c r="K65" s="656"/>
      <c r="L65" s="656"/>
      <c r="M65" s="656"/>
      <c r="N65" s="656"/>
      <c r="O65" s="656"/>
      <c r="P65" s="656"/>
      <c r="Q65" s="654"/>
      <c r="R65" s="654"/>
      <c r="S65" s="654"/>
      <c r="T65" s="654"/>
      <c r="U65" s="654"/>
      <c r="V65" s="654"/>
      <c r="W65" s="654"/>
      <c r="X65" s="654"/>
      <c r="Y65" s="654"/>
      <c r="Z65" s="654"/>
      <c r="AA65" s="654"/>
      <c r="AB65" s="654"/>
      <c r="AC65" s="654"/>
      <c r="AD65" s="654"/>
      <c r="AE65" s="654"/>
      <c r="AF65" s="654"/>
      <c r="AG65" s="654"/>
      <c r="AH65" s="654"/>
      <c r="AI65" s="654"/>
      <c r="AJ65" s="654"/>
      <c r="AK65" s="654"/>
    </row>
    <row r="66" spans="1:37">
      <c r="A66" s="654"/>
      <c r="B66" s="656"/>
      <c r="C66" s="656"/>
      <c r="D66" s="656"/>
      <c r="E66" s="656"/>
      <c r="F66" s="656"/>
      <c r="G66" s="656"/>
      <c r="H66" s="656"/>
      <c r="I66" s="656"/>
      <c r="J66" s="656"/>
      <c r="K66" s="656"/>
      <c r="L66" s="656"/>
      <c r="M66" s="656"/>
      <c r="N66" s="656"/>
      <c r="O66" s="656"/>
      <c r="P66" s="656"/>
      <c r="Q66" s="654"/>
      <c r="R66" s="654"/>
      <c r="S66" s="654"/>
      <c r="T66" s="654"/>
      <c r="U66" s="654"/>
      <c r="V66" s="654"/>
      <c r="W66" s="654"/>
      <c r="X66" s="654"/>
      <c r="Y66" s="654"/>
      <c r="Z66" s="654"/>
      <c r="AA66" s="654"/>
      <c r="AB66" s="654"/>
      <c r="AC66" s="654"/>
      <c r="AD66" s="654"/>
      <c r="AE66" s="654"/>
      <c r="AF66" s="654"/>
      <c r="AG66" s="654"/>
      <c r="AH66" s="654"/>
      <c r="AI66" s="654"/>
      <c r="AJ66" s="654"/>
      <c r="AK66" s="654"/>
    </row>
    <row r="67" spans="1:37">
      <c r="A67" s="654"/>
      <c r="B67" s="656"/>
      <c r="C67" s="656"/>
      <c r="D67" s="656"/>
      <c r="E67" s="656"/>
      <c r="F67" s="656"/>
      <c r="G67" s="656"/>
      <c r="H67" s="656"/>
      <c r="I67" s="656"/>
      <c r="J67" s="656"/>
      <c r="K67" s="656"/>
      <c r="L67" s="656"/>
      <c r="M67" s="656"/>
      <c r="N67" s="656"/>
      <c r="O67" s="656"/>
      <c r="P67" s="656"/>
      <c r="Q67" s="654"/>
      <c r="R67" s="654"/>
      <c r="S67" s="654"/>
      <c r="T67" s="654"/>
      <c r="U67" s="654"/>
      <c r="V67" s="654"/>
      <c r="W67" s="654"/>
      <c r="X67" s="654"/>
      <c r="Y67" s="654"/>
      <c r="Z67" s="654"/>
      <c r="AA67" s="654"/>
      <c r="AB67" s="654"/>
      <c r="AC67" s="654"/>
      <c r="AD67" s="654"/>
      <c r="AE67" s="654"/>
      <c r="AF67" s="654"/>
      <c r="AG67" s="654"/>
      <c r="AH67" s="654"/>
      <c r="AI67" s="654"/>
      <c r="AJ67" s="654"/>
      <c r="AK67" s="654"/>
    </row>
    <row r="68" spans="1:37">
      <c r="A68" s="654"/>
      <c r="B68" s="656"/>
      <c r="C68" s="656"/>
      <c r="D68" s="656"/>
      <c r="E68" s="656"/>
      <c r="F68" s="656"/>
      <c r="G68" s="656"/>
      <c r="H68" s="656"/>
      <c r="I68" s="656"/>
      <c r="J68" s="656"/>
      <c r="K68" s="656"/>
      <c r="L68" s="656"/>
      <c r="M68" s="656"/>
      <c r="N68" s="656"/>
      <c r="O68" s="656"/>
      <c r="P68" s="656"/>
      <c r="Q68" s="654"/>
      <c r="R68" s="654"/>
      <c r="S68" s="654"/>
      <c r="T68" s="654"/>
      <c r="U68" s="654"/>
      <c r="V68" s="654"/>
      <c r="W68" s="654"/>
      <c r="X68" s="654"/>
      <c r="Y68" s="654"/>
      <c r="Z68" s="654"/>
      <c r="AA68" s="654"/>
      <c r="AB68" s="654"/>
      <c r="AC68" s="654"/>
      <c r="AD68" s="654"/>
      <c r="AE68" s="654"/>
      <c r="AF68" s="654"/>
      <c r="AG68" s="654"/>
      <c r="AH68" s="654"/>
      <c r="AI68" s="654"/>
      <c r="AJ68" s="654"/>
      <c r="AK68" s="654"/>
    </row>
    <row r="69" spans="1:37">
      <c r="A69" s="654"/>
      <c r="B69" s="656"/>
      <c r="C69" s="656"/>
      <c r="D69" s="656"/>
      <c r="E69" s="656"/>
      <c r="F69" s="656"/>
      <c r="G69" s="656"/>
      <c r="H69" s="656"/>
      <c r="I69" s="656"/>
      <c r="J69" s="656"/>
      <c r="K69" s="656"/>
      <c r="L69" s="656"/>
      <c r="M69" s="656"/>
      <c r="N69" s="656"/>
      <c r="O69" s="656"/>
      <c r="P69" s="656"/>
      <c r="Q69" s="654"/>
      <c r="R69" s="654"/>
      <c r="S69" s="654"/>
      <c r="T69" s="654"/>
      <c r="U69" s="654"/>
      <c r="V69" s="654"/>
      <c r="W69" s="654"/>
      <c r="X69" s="654"/>
      <c r="Y69" s="654"/>
      <c r="Z69" s="654"/>
      <c r="AA69" s="654"/>
      <c r="AB69" s="654"/>
      <c r="AC69" s="654"/>
      <c r="AD69" s="654"/>
      <c r="AE69" s="654"/>
      <c r="AF69" s="654"/>
      <c r="AG69" s="654"/>
      <c r="AH69" s="654"/>
      <c r="AI69" s="654"/>
      <c r="AJ69" s="654"/>
      <c r="AK69" s="654"/>
    </row>
    <row r="70" spans="1:37">
      <c r="Q70" s="654"/>
      <c r="R70" s="654"/>
      <c r="S70" s="654"/>
      <c r="T70" s="654"/>
      <c r="U70" s="654"/>
      <c r="V70" s="654"/>
      <c r="W70" s="654"/>
      <c r="X70" s="654"/>
      <c r="Y70" s="654"/>
      <c r="Z70" s="654"/>
      <c r="AA70" s="654"/>
      <c r="AB70" s="654"/>
      <c r="AC70" s="654"/>
      <c r="AD70" s="654"/>
      <c r="AE70" s="654"/>
      <c r="AF70" s="654"/>
      <c r="AG70" s="654"/>
      <c r="AH70" s="654"/>
      <c r="AI70" s="654"/>
      <c r="AJ70" s="654"/>
      <c r="AK70" s="654"/>
    </row>
    <row r="71" spans="1:37">
      <c r="Q71" s="654"/>
      <c r="R71" s="654"/>
      <c r="S71" s="654"/>
      <c r="T71" s="654"/>
      <c r="U71" s="654"/>
      <c r="V71" s="654"/>
      <c r="W71" s="654"/>
      <c r="X71" s="654"/>
      <c r="Y71" s="654"/>
      <c r="Z71" s="654"/>
      <c r="AA71" s="654"/>
      <c r="AB71" s="654"/>
      <c r="AC71" s="654"/>
      <c r="AD71" s="654"/>
      <c r="AE71" s="654"/>
      <c r="AF71" s="654"/>
      <c r="AG71" s="654"/>
      <c r="AH71" s="654"/>
      <c r="AI71" s="654"/>
      <c r="AJ71" s="654"/>
      <c r="AK71" s="654"/>
    </row>
    <row r="72" spans="1:37">
      <c r="Q72" s="654"/>
      <c r="R72" s="654"/>
      <c r="S72" s="654"/>
      <c r="T72" s="654"/>
      <c r="U72" s="654"/>
      <c r="V72" s="654"/>
      <c r="W72" s="654"/>
      <c r="X72" s="654"/>
      <c r="Y72" s="654"/>
      <c r="Z72" s="654"/>
      <c r="AA72" s="654"/>
      <c r="AB72" s="654"/>
      <c r="AC72" s="654"/>
      <c r="AD72" s="654"/>
      <c r="AE72" s="654"/>
      <c r="AF72" s="654"/>
      <c r="AG72" s="654"/>
      <c r="AH72" s="654"/>
      <c r="AI72" s="654"/>
      <c r="AJ72" s="654"/>
      <c r="AK72" s="654"/>
    </row>
  </sheetData>
  <mergeCells count="20">
    <mergeCell ref="B24:C24"/>
    <mergeCell ref="B17:C17"/>
    <mergeCell ref="B20:C20"/>
    <mergeCell ref="B23:C23"/>
    <mergeCell ref="B8:C8"/>
    <mergeCell ref="B9:C9"/>
    <mergeCell ref="B10:C10"/>
    <mergeCell ref="B7:C7"/>
    <mergeCell ref="D3:P4"/>
    <mergeCell ref="B22:C22"/>
    <mergeCell ref="B18:C18"/>
    <mergeCell ref="B11:C11"/>
    <mergeCell ref="B12:C12"/>
    <mergeCell ref="B13:C13"/>
    <mergeCell ref="B14:C14"/>
    <mergeCell ref="B21:C21"/>
    <mergeCell ref="B15:C15"/>
    <mergeCell ref="B16:C16"/>
    <mergeCell ref="B6:C6"/>
    <mergeCell ref="B19:C19"/>
  </mergeCells>
  <phoneticPr fontId="5" type="noConversion"/>
  <conditionalFormatting sqref="P24">
    <cfRule type="cellIs" dxfId="1387" priority="82" stopIfTrue="1" operator="greaterThan">
      <formula>0</formula>
    </cfRule>
  </conditionalFormatting>
  <conditionalFormatting sqref="P23">
    <cfRule type="cellIs" dxfId="1386" priority="79" stopIfTrue="1" operator="greaterThanOrEqual">
      <formula>0</formula>
    </cfRule>
  </conditionalFormatting>
  <conditionalFormatting sqref="D24:O24">
    <cfRule type="cellIs" dxfId="1385" priority="53" operator="greaterThan">
      <formula>0</formula>
    </cfRule>
  </conditionalFormatting>
  <conditionalFormatting sqref="D20:O23">
    <cfRule type="cellIs" dxfId="1384" priority="54" operator="greaterThan">
      <formula>0</formula>
    </cfRule>
  </conditionalFormatting>
  <conditionalFormatting sqref="D20:D23">
    <cfRule type="expression" dxfId="1383" priority="15">
      <formula>$D$20&gt;0</formula>
    </cfRule>
  </conditionalFormatting>
  <conditionalFormatting sqref="E20:E23">
    <cfRule type="expression" dxfId="1382" priority="14">
      <formula>$E$20&gt;0</formula>
    </cfRule>
  </conditionalFormatting>
  <conditionalFormatting sqref="F20:F23">
    <cfRule type="expression" dxfId="1381" priority="13">
      <formula>$F$20&gt;0</formula>
    </cfRule>
  </conditionalFormatting>
  <conditionalFormatting sqref="G20:G23">
    <cfRule type="expression" dxfId="1380" priority="12">
      <formula>$G$20&gt;0</formula>
    </cfRule>
  </conditionalFormatting>
  <conditionalFormatting sqref="H20:H23">
    <cfRule type="expression" dxfId="1379" priority="11">
      <formula>$H$20&gt;0</formula>
    </cfRule>
  </conditionalFormatting>
  <conditionalFormatting sqref="I20:I23">
    <cfRule type="expression" dxfId="1378" priority="10">
      <formula>$I$20&gt;0</formula>
    </cfRule>
  </conditionalFormatting>
  <conditionalFormatting sqref="J20:J23">
    <cfRule type="expression" dxfId="1377" priority="9">
      <formula>$J$20&gt;0</formula>
    </cfRule>
  </conditionalFormatting>
  <conditionalFormatting sqref="K20:K23">
    <cfRule type="expression" dxfId="1376" priority="8">
      <formula>$K$20&gt;0</formula>
    </cfRule>
  </conditionalFormatting>
  <conditionalFormatting sqref="L20:L23">
    <cfRule type="expression" dxfId="1375" priority="7">
      <formula>$L$20&gt;0</formula>
    </cfRule>
  </conditionalFormatting>
  <conditionalFormatting sqref="M20:M23">
    <cfRule type="expression" dxfId="1374" priority="6">
      <formula>$M$20&gt;0</formula>
    </cfRule>
  </conditionalFormatting>
  <conditionalFormatting sqref="N20:N23">
    <cfRule type="expression" dxfId="1373" priority="5">
      <formula>$N$20&gt;0</formula>
    </cfRule>
  </conditionalFormatting>
  <conditionalFormatting sqref="O20:O23">
    <cfRule type="expression" dxfId="1372" priority="4">
      <formula>$O$20&gt;0</formula>
    </cfRule>
  </conditionalFormatting>
  <conditionalFormatting sqref="P20:P23">
    <cfRule type="expression" dxfId="1371" priority="3">
      <formula>$P$20&gt;0</formula>
    </cfRule>
  </conditionalFormatting>
  <pageMargins left="0.75" right="0.75" top="1.25" bottom="1" header="0.72" footer="0.5"/>
  <pageSetup scale="81" orientation="landscape" horizontalDpi="4294967294" r:id="rId1"/>
  <headerFooter alignWithMargins="0">
    <oddHeader>&amp;L&amp;D&amp;C
&amp;R&amp;T</oddHeader>
    <oddFooter>&amp;C&amp;"Tech,Bold Italic"TIMEC Oil &amp; Gas, Inc. | Weld Tracking System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tabColor theme="9" tint="-0.249977111117893"/>
    <outlinePr summaryBelow="0"/>
    <pageSetUpPr autoPageBreaks="0" fitToPage="1"/>
  </sheetPr>
  <dimension ref="A1:AV765"/>
  <sheetViews>
    <sheetView showGridLines="0" showRowColHeaders="0" zoomScaleNormal="100" zoomScaleSheetLayoutView="100" workbookViewId="0">
      <selection activeCell="O9" sqref="O9:Q9"/>
    </sheetView>
  </sheetViews>
  <sheetFormatPr defaultColWidth="9.140625" defaultRowHeight="12.75"/>
  <cols>
    <col min="1" max="1" width="10.140625" style="34" customWidth="1"/>
    <col min="2" max="2" width="28.85546875" style="34" customWidth="1"/>
    <col min="3" max="3" width="10.85546875" style="34" customWidth="1"/>
    <col min="4" max="18" width="10.85546875" style="35" customWidth="1"/>
    <col min="19" max="19" width="21.85546875" style="273" bestFit="1" customWidth="1"/>
    <col min="20" max="20" width="6.42578125" style="273" customWidth="1"/>
    <col min="21" max="21" width="6.5703125" style="273" customWidth="1"/>
    <col min="22" max="22" width="8.140625" style="273" customWidth="1"/>
    <col min="23" max="23" width="27.85546875" style="273" customWidth="1"/>
    <col min="24" max="24" width="26.85546875" style="273" customWidth="1"/>
    <col min="25" max="34" width="9.140625" style="273"/>
    <col min="35" max="16384" width="9.140625" style="35"/>
  </cols>
  <sheetData>
    <row r="1" spans="1:48" ht="81.75" customHeight="1">
      <c r="A1" s="826" t="str">
        <f>Summary!A17</f>
        <v>7724 E Panama Ln - Bakersfield, CA</v>
      </c>
      <c r="B1" s="826"/>
      <c r="C1" s="826"/>
      <c r="D1" s="826"/>
      <c r="E1" s="826"/>
      <c r="F1" s="826"/>
      <c r="G1" s="826"/>
      <c r="H1" s="826"/>
      <c r="I1" s="826"/>
      <c r="J1" s="826"/>
      <c r="K1" s="826"/>
      <c r="L1" s="826"/>
      <c r="M1" s="826"/>
      <c r="N1" s="826"/>
      <c r="O1" s="523"/>
      <c r="P1" s="523"/>
      <c r="Q1" s="523"/>
      <c r="R1" s="491"/>
      <c r="S1" s="491"/>
      <c r="T1" s="491"/>
      <c r="U1" s="491"/>
      <c r="V1" s="491"/>
      <c r="W1" s="491"/>
      <c r="X1" s="491"/>
      <c r="Y1" s="491"/>
      <c r="Z1" s="491"/>
      <c r="AA1" s="491"/>
      <c r="AB1" s="491"/>
      <c r="AC1" s="491"/>
      <c r="AD1" s="491"/>
      <c r="AE1" s="491"/>
      <c r="AF1" s="491"/>
      <c r="AG1" s="494"/>
      <c r="AH1" s="494"/>
      <c r="AI1" s="458"/>
      <c r="AJ1" s="458"/>
      <c r="AK1" s="458"/>
      <c r="AL1" s="458"/>
      <c r="AM1" s="458"/>
      <c r="AN1" s="458"/>
      <c r="AO1" s="458"/>
      <c r="AP1" s="458"/>
      <c r="AQ1" s="458"/>
      <c r="AR1" s="458"/>
      <c r="AS1" s="458"/>
      <c r="AT1" s="458"/>
      <c r="AU1" s="458"/>
      <c r="AV1" s="458"/>
    </row>
    <row r="2" spans="1:48" ht="61.5" customHeight="1" thickBot="1">
      <c r="A2" s="827" t="str">
        <f>Summary!A18</f>
        <v>KE-WELDERS</v>
      </c>
      <c r="B2" s="827"/>
      <c r="C2" s="827"/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827"/>
      <c r="O2" s="523"/>
      <c r="P2" s="523"/>
      <c r="Q2" s="523"/>
      <c r="R2" s="491"/>
      <c r="S2" s="491"/>
      <c r="T2" s="492"/>
      <c r="U2" s="492"/>
      <c r="V2" s="492"/>
      <c r="W2" s="492"/>
      <c r="X2" s="492"/>
      <c r="Y2" s="492"/>
      <c r="Z2" s="492"/>
      <c r="AA2" s="492"/>
      <c r="AB2" s="492"/>
      <c r="AC2" s="492"/>
      <c r="AD2" s="492"/>
      <c r="AE2" s="492"/>
      <c r="AF2" s="492"/>
      <c r="AG2" s="493"/>
      <c r="AH2" s="494"/>
      <c r="AI2" s="458"/>
      <c r="AJ2" s="458"/>
      <c r="AK2" s="458"/>
      <c r="AL2" s="458"/>
      <c r="AM2" s="458"/>
      <c r="AN2" s="458"/>
      <c r="AO2" s="458"/>
      <c r="AP2" s="458"/>
      <c r="AQ2" s="458"/>
      <c r="AR2" s="458"/>
      <c r="AS2" s="458"/>
      <c r="AT2" s="458"/>
      <c r="AU2" s="458"/>
      <c r="AV2" s="458"/>
    </row>
    <row r="3" spans="1:48" s="458" customFormat="1" ht="22.5" customHeight="1">
      <c r="A3" s="463"/>
      <c r="B3" s="459"/>
      <c r="C3" s="459"/>
      <c r="D3" s="701" t="s">
        <v>261</v>
      </c>
      <c r="E3" s="847"/>
      <c r="F3" s="847" t="s">
        <v>31</v>
      </c>
      <c r="G3" s="847"/>
      <c r="H3" s="847" t="s">
        <v>282</v>
      </c>
      <c r="I3" s="702"/>
      <c r="J3" s="490"/>
      <c r="K3" s="490"/>
      <c r="L3" s="490"/>
      <c r="M3" s="490"/>
      <c r="N3" s="490"/>
      <c r="O3" s="490"/>
      <c r="P3" s="490"/>
      <c r="Q3" s="490"/>
      <c r="R3" s="491"/>
      <c r="S3" s="491"/>
      <c r="T3" s="492"/>
      <c r="U3" s="492"/>
      <c r="V3" s="492"/>
      <c r="W3" s="492"/>
      <c r="X3" s="492"/>
      <c r="Y3" s="492"/>
      <c r="Z3" s="492"/>
      <c r="AA3" s="492"/>
      <c r="AB3" s="492"/>
      <c r="AC3" s="492"/>
      <c r="AD3" s="492"/>
      <c r="AE3" s="492"/>
      <c r="AF3" s="492"/>
      <c r="AG3" s="493"/>
      <c r="AH3" s="494"/>
    </row>
    <row r="4" spans="1:48" s="458" customFormat="1" ht="18" customHeight="1">
      <c r="A4" s="459"/>
      <c r="B4" s="459"/>
      <c r="C4" s="459"/>
      <c r="D4" s="848">
        <f>O8</f>
        <v>46162</v>
      </c>
      <c r="E4" s="849"/>
      <c r="F4" s="852">
        <f>P4</f>
        <v>20</v>
      </c>
      <c r="G4" s="853"/>
      <c r="H4" s="856">
        <f>Q4</f>
        <v>2026</v>
      </c>
      <c r="I4" s="857"/>
      <c r="J4" s="490"/>
      <c r="K4" s="490"/>
      <c r="L4" s="490"/>
      <c r="M4" s="495"/>
      <c r="N4" s="495"/>
      <c r="O4" s="496">
        <f>MONTH($O$8)</f>
        <v>5</v>
      </c>
      <c r="P4" s="496">
        <f>DAY(O8)</f>
        <v>20</v>
      </c>
      <c r="Q4" s="496">
        <f>YEAR(O8)</f>
        <v>2026</v>
      </c>
      <c r="R4" s="491"/>
      <c r="S4" s="491"/>
      <c r="T4" s="492"/>
      <c r="U4" s="492"/>
      <c r="V4" s="492"/>
      <c r="W4" s="492"/>
      <c r="X4" s="492"/>
      <c r="Y4" s="492"/>
      <c r="Z4" s="492"/>
      <c r="AA4" s="492"/>
      <c r="AB4" s="492"/>
      <c r="AC4" s="492"/>
      <c r="AD4" s="492"/>
      <c r="AE4" s="492"/>
      <c r="AF4" s="492"/>
      <c r="AG4" s="493"/>
      <c r="AH4" s="494"/>
    </row>
    <row r="5" spans="1:48" s="458" customFormat="1" ht="17.25" customHeight="1">
      <c r="A5" s="459"/>
      <c r="B5" s="459"/>
      <c r="C5" s="459"/>
      <c r="D5" s="850"/>
      <c r="E5" s="851"/>
      <c r="F5" s="854"/>
      <c r="G5" s="855"/>
      <c r="H5" s="858"/>
      <c r="I5" s="859"/>
      <c r="J5" s="490"/>
      <c r="K5" s="490"/>
      <c r="L5" s="490"/>
      <c r="M5" s="490"/>
      <c r="N5" s="490"/>
      <c r="O5" s="524" t="str">
        <f>IF(OR(MOD(Q4,400)=0,AND(MOD(Q4,4)=0,MOD(Q4,100)&lt;&gt;0)),"Leap Year", "Not")</f>
        <v>Not</v>
      </c>
      <c r="P5" s="524">
        <f>IF(O5="Not",1,0)</f>
        <v>1</v>
      </c>
      <c r="Q5" s="496"/>
      <c r="R5" s="491"/>
      <c r="S5" s="491"/>
      <c r="T5" s="492"/>
      <c r="U5" s="492"/>
      <c r="V5" s="492"/>
      <c r="W5" s="492"/>
      <c r="X5" s="492"/>
      <c r="Y5" s="492"/>
      <c r="Z5" s="492"/>
      <c r="AA5" s="492"/>
      <c r="AB5" s="492"/>
      <c r="AC5" s="492"/>
      <c r="AD5" s="492"/>
      <c r="AE5" s="492"/>
      <c r="AF5" s="492"/>
      <c r="AG5" s="493"/>
      <c r="AH5" s="494"/>
    </row>
    <row r="6" spans="1:48" s="458" customFormat="1" ht="17.25" customHeight="1" thickBot="1">
      <c r="A6" s="459"/>
      <c r="B6" s="459"/>
      <c r="C6" s="459"/>
      <c r="D6" s="844" t="s">
        <v>346</v>
      </c>
      <c r="E6" s="845"/>
      <c r="F6" s="845"/>
      <c r="G6" s="845"/>
      <c r="H6" s="845"/>
      <c r="I6" s="846"/>
      <c r="J6" s="490"/>
      <c r="K6" s="490"/>
      <c r="L6" s="490"/>
      <c r="M6" s="490"/>
      <c r="N6" s="490"/>
      <c r="O6" s="525">
        <f>DATE(YEAR($O$8),1,1)</f>
        <v>46023</v>
      </c>
      <c r="P6" s="525">
        <f>O6-1</f>
        <v>46022</v>
      </c>
      <c r="Q6" s="524">
        <f>IF(O4&gt;2,P5,0)</f>
        <v>1</v>
      </c>
      <c r="R6" s="491"/>
      <c r="S6" s="491"/>
      <c r="T6" s="492"/>
      <c r="U6" s="492"/>
      <c r="V6" s="492"/>
      <c r="W6" s="491" t="s">
        <v>305</v>
      </c>
      <c r="X6" s="492"/>
      <c r="Y6" s="492"/>
      <c r="Z6" s="492"/>
      <c r="AA6" s="492"/>
      <c r="AB6" s="492"/>
      <c r="AC6" s="492"/>
      <c r="AD6" s="492"/>
      <c r="AE6" s="492"/>
      <c r="AF6" s="492"/>
      <c r="AG6" s="493"/>
      <c r="AH6" s="494"/>
    </row>
    <row r="7" spans="1:48" ht="50.25" customHeight="1" thickBot="1">
      <c r="A7" s="459"/>
      <c r="B7" s="459"/>
      <c r="C7" s="459"/>
      <c r="D7" s="459"/>
      <c r="E7" s="459"/>
      <c r="F7" s="459"/>
      <c r="G7" s="459"/>
      <c r="H7" s="459"/>
      <c r="I7" s="459"/>
      <c r="J7" s="459"/>
      <c r="K7" s="463"/>
      <c r="L7" s="463"/>
      <c r="M7" s="463"/>
      <c r="N7" s="463"/>
      <c r="O7" s="860" t="s">
        <v>367</v>
      </c>
      <c r="P7" s="861"/>
      <c r="Q7" s="862"/>
      <c r="R7" s="501"/>
      <c r="S7" s="491"/>
      <c r="T7" s="492"/>
      <c r="U7" s="491"/>
      <c r="V7" s="491"/>
      <c r="W7" s="491" t="s">
        <v>31</v>
      </c>
      <c r="X7" s="491"/>
      <c r="Y7" s="491" t="s">
        <v>45</v>
      </c>
      <c r="Z7" s="491" t="s">
        <v>316</v>
      </c>
      <c r="AA7" s="491" t="s">
        <v>315</v>
      </c>
      <c r="AB7" s="491" t="s">
        <v>82</v>
      </c>
      <c r="AC7" s="491" t="s">
        <v>171</v>
      </c>
      <c r="AD7" s="491" t="s">
        <v>170</v>
      </c>
      <c r="AE7" s="491" t="s">
        <v>184</v>
      </c>
      <c r="AF7" s="491" t="s">
        <v>303</v>
      </c>
      <c r="AG7" s="494"/>
      <c r="AH7" s="494"/>
      <c r="AI7" s="494"/>
      <c r="AJ7" s="494"/>
      <c r="AK7" s="494"/>
      <c r="AL7" s="494"/>
      <c r="AM7" s="273"/>
      <c r="AN7" s="273"/>
      <c r="AO7" s="273"/>
      <c r="AP7" s="273"/>
      <c r="AQ7" s="273"/>
      <c r="AR7" s="273"/>
      <c r="AS7" s="273"/>
      <c r="AT7" s="273"/>
      <c r="AU7" s="273"/>
    </row>
    <row r="8" spans="1:48" ht="33" customHeight="1" thickBot="1">
      <c r="A8" s="459"/>
      <c r="B8" s="527" t="s">
        <v>283</v>
      </c>
      <c r="C8" s="528" t="s">
        <v>285</v>
      </c>
      <c r="D8" s="528" t="s">
        <v>304</v>
      </c>
      <c r="E8" s="528" t="s">
        <v>286</v>
      </c>
      <c r="F8" s="529" t="s">
        <v>293</v>
      </c>
      <c r="G8" s="528" t="s">
        <v>294</v>
      </c>
      <c r="H8" s="528" t="s">
        <v>295</v>
      </c>
      <c r="I8" s="528" t="s">
        <v>302</v>
      </c>
      <c r="J8" s="528" t="s">
        <v>301</v>
      </c>
      <c r="K8" s="528" t="s">
        <v>290</v>
      </c>
      <c r="L8" s="832" t="s">
        <v>296</v>
      </c>
      <c r="M8" s="833"/>
      <c r="N8" s="463"/>
      <c r="O8" s="863">
        <v>46162</v>
      </c>
      <c r="P8" s="864"/>
      <c r="Q8" s="865"/>
      <c r="R8" s="525">
        <f>O8-P6+Q6</f>
        <v>141</v>
      </c>
      <c r="S8" s="491"/>
      <c r="T8" s="492"/>
      <c r="U8" s="491">
        <f>IF(V8&gt;2,$P$5,0)</f>
        <v>1</v>
      </c>
      <c r="V8" s="491">
        <f>MONTH(W8)</f>
        <v>3</v>
      </c>
      <c r="W8" s="491">
        <f>O10</f>
        <v>44648</v>
      </c>
      <c r="X8" s="491">
        <f>W8-$P$6+U8</f>
        <v>-1373</v>
      </c>
      <c r="Y8" s="491">
        <f>IFERROR(GETPIVOTDATA("Count of Stamp Number",'Daily Report PVT'!$A$4,"Joint Type","BW","Date Welded",W8),0)</f>
        <v>0</v>
      </c>
      <c r="Z8" s="491">
        <f>IFERROR(GETPIVOTDATA("Count of RT Accepted",'Daily Report PVT RT'!$A$4,"Joint Type","BW","RT DATE",W8)+GETPIVOTDATA("Count of RT Rejected",'Daily Report PVT RT'!$A$4,"Joint Type","BW","RT DATE",W8),0)</f>
        <v>0</v>
      </c>
      <c r="AA8" s="491">
        <f>IFERROR(GETPIVOTDATA("Count of RT Rejected",'Daily Report PVT RT'!$A$4,"Joint Type","BW","RT DATE",W8),0)</f>
        <v>0</v>
      </c>
      <c r="AB8" s="491">
        <f>IFERROR(GETPIVOTDATA("Count of Stamp Number",'Daily Report PVT'!$A$4,"Joint Type","SW","Date Welded",W8),0)</f>
        <v>0</v>
      </c>
      <c r="AC8" s="491">
        <f>IFERROR(GETPIVOTDATA("Count of Stamp Number",'Daily Report PVT'!$A$4,"Joint Type","O-Let","Date Welded",W8),0)</f>
        <v>0</v>
      </c>
      <c r="AD8" s="491">
        <f>IFERROR(GETPIVOTDATA("Count of Stamp Number",'Daily Report PVT'!$A$4,"Joint Type","Fillet","Date Welded",W8),0)</f>
        <v>0</v>
      </c>
      <c r="AE8" s="491">
        <f>IFERROR(GETPIVOTDATA("Count of Stamp Number",'Daily Report PVT'!$A$4,"Joint Type","Other","Date Welded",W8),0)</f>
        <v>0</v>
      </c>
      <c r="AF8" s="491">
        <f t="shared" ref="AF8:AF14" si="0">SUM(Y8:AE8)</f>
        <v>0</v>
      </c>
      <c r="AG8" s="494"/>
      <c r="AH8" s="494"/>
      <c r="AI8" s="494"/>
      <c r="AJ8" s="494"/>
      <c r="AK8" s="494"/>
      <c r="AL8" s="494"/>
      <c r="AM8" s="273"/>
      <c r="AN8" s="273"/>
      <c r="AO8" s="273"/>
      <c r="AP8" s="273"/>
      <c r="AQ8" s="273"/>
      <c r="AR8" s="273"/>
      <c r="AS8" s="273"/>
      <c r="AT8" s="273"/>
      <c r="AU8" s="273"/>
    </row>
    <row r="9" spans="1:48" s="39" customFormat="1" ht="27.95" customHeight="1" thickBot="1">
      <c r="A9" s="459"/>
      <c r="B9" s="75" t="s">
        <v>284</v>
      </c>
      <c r="C9" s="502">
        <f>IFERROR(GETPIVOTDATA("Count of Stamp Number",'Daily Report PVT'!$A$4,"Joint Type","BW","Date Welded",O8),0)</f>
        <v>0</v>
      </c>
      <c r="D9" s="503">
        <f>Y15</f>
        <v>0</v>
      </c>
      <c r="E9" s="504">
        <f>IFERROR(GETPIVOTDATA("Stamp Number",'Daily Report PVT'!$A$4,"Joint Type","BW"),0)</f>
        <v>173</v>
      </c>
      <c r="F9" s="505">
        <f>Summary!K22</f>
        <v>0</v>
      </c>
      <c r="G9" s="506">
        <f>IFERROR(GETPIVOTDATA("Count of RT Accepted",'Daily Report PVT RT'!$A$4,"Joint Type","BW","RT DATE",O8)+GETPIVOTDATA("Count of RT Rejected",'Daily Report PVT RT'!$A$4,"Joint Type","BW","RT DATE",O8),0)</f>
        <v>0</v>
      </c>
      <c r="H9" s="507">
        <f>IFERROR(GETPIVOTDATA("Count of RT Rejected",'Daily Report PVT RT'!$A$4,"Joint Type","BW","RT DATE",O8),0)</f>
        <v>0</v>
      </c>
      <c r="I9" s="507">
        <f>Z15</f>
        <v>0</v>
      </c>
      <c r="J9" s="506">
        <f>AA15</f>
        <v>0</v>
      </c>
      <c r="K9" s="506">
        <f>Summary!$T$21</f>
        <v>18</v>
      </c>
      <c r="L9" s="839">
        <f>Summary!$T$23</f>
        <v>0</v>
      </c>
      <c r="M9" s="840"/>
      <c r="N9" s="463"/>
      <c r="O9" s="866" t="s">
        <v>298</v>
      </c>
      <c r="P9" s="867"/>
      <c r="Q9" s="868"/>
      <c r="R9" s="526"/>
      <c r="S9" s="491"/>
      <c r="T9" s="492"/>
      <c r="U9" s="491">
        <f t="shared" ref="U9:U14" si="1">IF(V9&gt;2,$P$5,0)</f>
        <v>1</v>
      </c>
      <c r="V9" s="491">
        <f t="shared" ref="V9:V14" si="2">MONTH(W9)</f>
        <v>3</v>
      </c>
      <c r="W9" s="491">
        <f t="shared" ref="W9:W14" si="3">W8+1</f>
        <v>44649</v>
      </c>
      <c r="X9" s="491">
        <f t="shared" ref="X9:X14" si="4">W9-$P$6+U9</f>
        <v>-1372</v>
      </c>
      <c r="Y9" s="491">
        <f>IFERROR(GETPIVOTDATA("Count of Stamp Number",'Daily Report PVT'!$A$4,"Joint Type","BW","Date Welded",W9),0)</f>
        <v>0</v>
      </c>
      <c r="Z9" s="491">
        <f>IFERROR(GETPIVOTDATA("Count of RT Accepted",'Daily Report PVT RT'!$A$4,"Joint Type","BW","RT DATE",W9)+GETPIVOTDATA("Count of RT Rejected",'Daily Report PVT RT'!$A$4,"Joint Type","BW","RT DATE",W9),0)</f>
        <v>0</v>
      </c>
      <c r="AA9" s="491">
        <f>IFERROR(GETPIVOTDATA("Count of RT Rejected",'Daily Report PVT RT'!$A$4,"Joint Type","BW","RT DATE",W9),0)</f>
        <v>0</v>
      </c>
      <c r="AB9" s="491">
        <f>IFERROR(GETPIVOTDATA("Count of Stamp Number",'Daily Report PVT'!$A$4,"Joint Type","SW","Date Welded",W9),0)</f>
        <v>0</v>
      </c>
      <c r="AC9" s="491">
        <f>IFERROR(GETPIVOTDATA("Count of Stamp Number",'Daily Report PVT'!$A$4,"Joint Type","O-Let","Date Welded",W9),0)</f>
        <v>0</v>
      </c>
      <c r="AD9" s="491">
        <f>IFERROR(GETPIVOTDATA("Count of Stamp Number",'Daily Report PVT'!$A$4,"Joint Type","Fillet","Date Welded",W9),0)</f>
        <v>0</v>
      </c>
      <c r="AE9" s="491">
        <f>IFERROR(GETPIVOTDATA("Count of Stamp Number",'Daily Report PVT'!$A$4,"Joint Type","Other","Date Welded",W9),0)</f>
        <v>0</v>
      </c>
      <c r="AF9" s="491">
        <f t="shared" si="0"/>
        <v>0</v>
      </c>
      <c r="AG9" s="491"/>
      <c r="AH9" s="491"/>
      <c r="AI9" s="491"/>
      <c r="AJ9" s="491"/>
      <c r="AK9" s="491"/>
      <c r="AL9" s="491"/>
      <c r="AM9" s="272"/>
      <c r="AN9" s="272"/>
      <c r="AO9" s="272"/>
      <c r="AP9" s="272"/>
      <c r="AQ9" s="272"/>
      <c r="AR9" s="272"/>
      <c r="AS9" s="272"/>
      <c r="AT9" s="272"/>
      <c r="AU9" s="272"/>
    </row>
    <row r="10" spans="1:48" s="39" customFormat="1" ht="27.95" customHeight="1" thickBot="1">
      <c r="A10" s="459"/>
      <c r="B10" s="508" t="s">
        <v>194</v>
      </c>
      <c r="C10" s="509">
        <f>IFERROR(GETPIVOTDATA("Count of Stamp Number",'Daily Report PVT'!$A$4,"Joint Type","SW","Date Welded",O8),0)</f>
        <v>2</v>
      </c>
      <c r="D10" s="509">
        <f>AB15</f>
        <v>0</v>
      </c>
      <c r="E10" s="510">
        <f>IFERROR(GETPIVOTDATA("Stamp Number",'Daily Report PVT'!$A$4,"Joint Type","SW"),0)</f>
        <v>180</v>
      </c>
      <c r="F10" s="511">
        <f>Summary!K23</f>
        <v>0</v>
      </c>
      <c r="G10" s="463"/>
      <c r="H10" s="463"/>
      <c r="I10" s="463"/>
      <c r="J10" s="463"/>
      <c r="K10" s="463"/>
      <c r="L10" s="463"/>
      <c r="M10" s="463"/>
      <c r="N10" s="463"/>
      <c r="O10" s="869">
        <v>44648</v>
      </c>
      <c r="P10" s="870"/>
      <c r="Q10" s="871"/>
      <c r="R10" s="525">
        <f>O10-P6</f>
        <v>-1374</v>
      </c>
      <c r="S10" s="491"/>
      <c r="T10" s="492"/>
      <c r="U10" s="491">
        <f t="shared" si="1"/>
        <v>1</v>
      </c>
      <c r="V10" s="491">
        <f t="shared" si="2"/>
        <v>3</v>
      </c>
      <c r="W10" s="491">
        <f t="shared" si="3"/>
        <v>44650</v>
      </c>
      <c r="X10" s="491">
        <f t="shared" si="4"/>
        <v>-1371</v>
      </c>
      <c r="Y10" s="491">
        <f>IFERROR(GETPIVOTDATA("Count of Stamp Number",'Daily Report PVT'!$A$4,"Joint Type","BW","Date Welded",W10),0)</f>
        <v>0</v>
      </c>
      <c r="Z10" s="491">
        <f>IFERROR(GETPIVOTDATA("Count of RT Accepted",'Daily Report PVT RT'!$A$4,"Joint Type","BW","RT DATE",W10)+GETPIVOTDATA("Count of RT Rejected",'Daily Report PVT RT'!$A$4,"Joint Type","BW","RT DATE",W10),0)</f>
        <v>0</v>
      </c>
      <c r="AA10" s="491">
        <f>IFERROR(GETPIVOTDATA("Count of RT Rejected",'Daily Report PVT RT'!$A$4,"Joint Type","BW","RT DATE",W10),0)</f>
        <v>0</v>
      </c>
      <c r="AB10" s="491">
        <f>IFERROR(GETPIVOTDATA("Count of Stamp Number",'Daily Report PVT'!$A$4,"Joint Type","SW","Date Welded",W10),0)</f>
        <v>0</v>
      </c>
      <c r="AC10" s="491">
        <f>IFERROR(GETPIVOTDATA("Count of Stamp Number",'Daily Report PVT'!$A$4,"Joint Type","O-Let","Date Welded",W10),0)</f>
        <v>0</v>
      </c>
      <c r="AD10" s="491">
        <f>IFERROR(GETPIVOTDATA("Count of Stamp Number",'Daily Report PVT'!$A$4,"Joint Type","Fillet","Date Welded",W10),0)</f>
        <v>0</v>
      </c>
      <c r="AE10" s="491">
        <f>IFERROR(GETPIVOTDATA("Count of Stamp Number",'Daily Report PVT'!$A$4,"Joint Type","Other","Date Welded",W10),0)</f>
        <v>0</v>
      </c>
      <c r="AF10" s="491">
        <f t="shared" si="0"/>
        <v>0</v>
      </c>
      <c r="AG10" s="491"/>
      <c r="AH10" s="494"/>
      <c r="AI10" s="491"/>
      <c r="AJ10" s="491"/>
      <c r="AK10" s="491"/>
      <c r="AL10" s="491"/>
      <c r="AM10" s="272"/>
      <c r="AN10" s="272"/>
      <c r="AO10" s="272"/>
      <c r="AP10" s="272"/>
      <c r="AQ10" s="272"/>
      <c r="AR10" s="272"/>
      <c r="AS10" s="272"/>
      <c r="AT10" s="272"/>
      <c r="AU10" s="272"/>
    </row>
    <row r="11" spans="1:48" s="39" customFormat="1" ht="27.95" customHeight="1" thickBot="1">
      <c r="A11" s="459"/>
      <c r="B11" s="508" t="s">
        <v>193</v>
      </c>
      <c r="C11" s="509">
        <f>IFERROR(GETPIVOTDATA("Count of Stamp Number",'Daily Report PVT'!$A$4,"Joint Type","O-Let","Date Welded",O8),0)</f>
        <v>1</v>
      </c>
      <c r="D11" s="509">
        <f>AC15</f>
        <v>0</v>
      </c>
      <c r="E11" s="510">
        <f>IFERROR(GETPIVOTDATA("Stamp Number",'Daily Report PVT'!$A$4,"Joint Type","O-Let"),0)</f>
        <v>20</v>
      </c>
      <c r="F11" s="511">
        <f>Summary!K24</f>
        <v>0</v>
      </c>
      <c r="G11" s="463"/>
      <c r="H11" s="530" t="s">
        <v>292</v>
      </c>
      <c r="I11" s="832" t="s">
        <v>291</v>
      </c>
      <c r="J11" s="832"/>
      <c r="K11" s="832"/>
      <c r="L11" s="832"/>
      <c r="M11" s="833"/>
      <c r="N11" s="498"/>
      <c r="O11" s="490"/>
      <c r="P11" s="490"/>
      <c r="Q11" s="490"/>
      <c r="R11" s="491"/>
      <c r="S11" s="491"/>
      <c r="T11" s="492"/>
      <c r="U11" s="491">
        <f t="shared" si="1"/>
        <v>1</v>
      </c>
      <c r="V11" s="491">
        <f t="shared" si="2"/>
        <v>3</v>
      </c>
      <c r="W11" s="491">
        <f t="shared" si="3"/>
        <v>44651</v>
      </c>
      <c r="X11" s="491">
        <f t="shared" si="4"/>
        <v>-1370</v>
      </c>
      <c r="Y11" s="491">
        <f>IFERROR(GETPIVOTDATA("Count of Stamp Number",'Daily Report PVT'!$A$4,"Joint Type","BW","Date Welded",W11),0)</f>
        <v>0</v>
      </c>
      <c r="Z11" s="491">
        <f>IFERROR(GETPIVOTDATA("Count of RT Accepted",'Daily Report PVT RT'!$A$4,"Joint Type","BW","RT DATE",W11)+GETPIVOTDATA("Count of RT Rejected",'Daily Report PVT RT'!$A$4,"Joint Type","BW","RT DATE",W11),0)</f>
        <v>0</v>
      </c>
      <c r="AA11" s="491">
        <f>IFERROR(GETPIVOTDATA("Count of RT Rejected",'Daily Report PVT RT'!$A$4,"Joint Type","BW","RT DATE",W11),0)</f>
        <v>0</v>
      </c>
      <c r="AB11" s="491">
        <f>IFERROR(GETPIVOTDATA("Count of Stamp Number",'Daily Report PVT'!$A$4,"Joint Type","SW","Date Welded",W11),0)</f>
        <v>0</v>
      </c>
      <c r="AC11" s="491">
        <f>IFERROR(GETPIVOTDATA("Count of Stamp Number",'Daily Report PVT'!$A$4,"Joint Type","O-Let","Date Welded",W11),0)</f>
        <v>0</v>
      </c>
      <c r="AD11" s="491">
        <f>IFERROR(GETPIVOTDATA("Count of Stamp Number",'Daily Report PVT'!$A$4,"Joint Type","Fillet","Date Welded",W11),0)</f>
        <v>0</v>
      </c>
      <c r="AE11" s="491">
        <f>IFERROR(GETPIVOTDATA("Count of Stamp Number",'Daily Report PVT'!$A$4,"Joint Type","Other","Date Welded",W11),0)</f>
        <v>0</v>
      </c>
      <c r="AF11" s="491">
        <f t="shared" si="0"/>
        <v>0</v>
      </c>
      <c r="AG11" s="491"/>
      <c r="AH11" s="494"/>
      <c r="AI11" s="491"/>
      <c r="AJ11" s="491"/>
      <c r="AK11" s="491"/>
      <c r="AL11" s="491"/>
      <c r="AM11" s="491"/>
      <c r="AN11" s="491"/>
      <c r="AO11" s="491"/>
      <c r="AP11" s="272"/>
      <c r="AQ11" s="272"/>
      <c r="AR11" s="272"/>
      <c r="AS11" s="272"/>
      <c r="AT11" s="272"/>
      <c r="AU11" s="272"/>
    </row>
    <row r="12" spans="1:48" s="39" customFormat="1" ht="27.95" customHeight="1" thickBot="1">
      <c r="A12" s="459"/>
      <c r="B12" s="508" t="s">
        <v>287</v>
      </c>
      <c r="C12" s="509">
        <f>IFERROR(GETPIVOTDATA("Count of Stamp Number",'Daily Report PVT'!$A$4,"Joint Type","Fillet","Date Welded",O8),0)</f>
        <v>2</v>
      </c>
      <c r="D12" s="509">
        <f>AD15</f>
        <v>0</v>
      </c>
      <c r="E12" s="510">
        <f>IFERROR(GETPIVOTDATA("Stamp Number",'Daily Report PVT'!$A$4,"Joint Type","Fillet"),0)</f>
        <v>6</v>
      </c>
      <c r="F12" s="511">
        <f>Summary!K25</f>
        <v>0</v>
      </c>
      <c r="G12" s="463"/>
      <c r="H12" s="512" t="s">
        <v>281</v>
      </c>
      <c r="I12" s="872"/>
      <c r="J12" s="873"/>
      <c r="K12" s="873"/>
      <c r="L12" s="873"/>
      <c r="M12" s="874"/>
      <c r="N12" s="498"/>
      <c r="O12" s="490"/>
      <c r="P12" s="499"/>
      <c r="Q12" s="490"/>
      <c r="R12" s="500"/>
      <c r="S12" s="491"/>
      <c r="T12" s="492"/>
      <c r="U12" s="491">
        <f t="shared" si="1"/>
        <v>1</v>
      </c>
      <c r="V12" s="491">
        <f t="shared" si="2"/>
        <v>4</v>
      </c>
      <c r="W12" s="491">
        <f t="shared" si="3"/>
        <v>44652</v>
      </c>
      <c r="X12" s="491">
        <f t="shared" si="4"/>
        <v>-1369</v>
      </c>
      <c r="Y12" s="491">
        <f>IFERROR(GETPIVOTDATA("Count of Stamp Number",'Daily Report PVT'!$A$4,"Joint Type","BW","Date Welded",W12),0)</f>
        <v>0</v>
      </c>
      <c r="Z12" s="491">
        <f>IFERROR(GETPIVOTDATA("Count of RT Accepted",'Daily Report PVT RT'!$A$4,"Joint Type","BW","RT DATE",W12)+GETPIVOTDATA("Count of RT Rejected",'Daily Report PVT RT'!$A$4,"Joint Type","BW","RT DATE",W12),0)</f>
        <v>0</v>
      </c>
      <c r="AA12" s="491">
        <f>IFERROR(GETPIVOTDATA("Count of RT Rejected",'Daily Report PVT RT'!$A$4,"Joint Type","BW","RT DATE",W12),0)</f>
        <v>0</v>
      </c>
      <c r="AB12" s="491">
        <f>IFERROR(GETPIVOTDATA("Count of Stamp Number",'Daily Report PVT'!$A$4,"Joint Type","SW","Date Welded",W12),0)</f>
        <v>0</v>
      </c>
      <c r="AC12" s="491">
        <f>IFERROR(GETPIVOTDATA("Count of Stamp Number",'Daily Report PVT'!$A$4,"Joint Type","O-Let","Date Welded",W12),0)</f>
        <v>0</v>
      </c>
      <c r="AD12" s="491">
        <f>IFERROR(GETPIVOTDATA("Count of Stamp Number",'Daily Report PVT'!$A$4,"Joint Type","Fillet","Date Welded",W12),0)</f>
        <v>0</v>
      </c>
      <c r="AE12" s="491">
        <f>IFERROR(GETPIVOTDATA("Count of Stamp Number",'Daily Report PVT'!$A$4,"Joint Type","Other","Date Welded",W12),0)</f>
        <v>0</v>
      </c>
      <c r="AF12" s="491">
        <f t="shared" si="0"/>
        <v>0</v>
      </c>
      <c r="AG12" s="491"/>
      <c r="AH12" s="494"/>
      <c r="AI12" s="491"/>
      <c r="AJ12" s="491"/>
      <c r="AK12" s="491"/>
      <c r="AL12" s="491"/>
      <c r="AM12" s="491"/>
      <c r="AN12" s="491"/>
      <c r="AO12" s="491"/>
      <c r="AP12" s="272"/>
      <c r="AQ12" s="272"/>
      <c r="AR12" s="272"/>
      <c r="AS12" s="272"/>
      <c r="AT12" s="272"/>
      <c r="AU12" s="272"/>
    </row>
    <row r="13" spans="1:48" s="39" customFormat="1" ht="27.95" customHeight="1" thickBot="1">
      <c r="A13" s="459"/>
      <c r="B13" s="513" t="s">
        <v>288</v>
      </c>
      <c r="C13" s="514">
        <f>IFERROR(GETPIVOTDATA("Count of Stamp Number",'Daily Report PVT'!$A$4,"Joint Type","Other","Date Welded",O8),0)</f>
        <v>0</v>
      </c>
      <c r="D13" s="514">
        <f>AE15</f>
        <v>0</v>
      </c>
      <c r="E13" s="515">
        <f>IFERROR(GETPIVOTDATA("Stamp Number",'Daily Report PVT'!$A$4,"Joint Type","Other"),0)</f>
        <v>0</v>
      </c>
      <c r="F13" s="516">
        <f>Summary!K26</f>
        <v>0</v>
      </c>
      <c r="G13" s="463"/>
      <c r="H13" s="463"/>
      <c r="I13" s="497"/>
      <c r="J13" s="497"/>
      <c r="K13" s="497"/>
      <c r="L13" s="497"/>
      <c r="M13" s="497"/>
      <c r="N13" s="498"/>
      <c r="O13" s="490"/>
      <c r="P13" s="490"/>
      <c r="Q13" s="490"/>
      <c r="R13" s="491"/>
      <c r="S13" s="491"/>
      <c r="T13" s="492"/>
      <c r="U13" s="491">
        <f t="shared" si="1"/>
        <v>1</v>
      </c>
      <c r="V13" s="491">
        <f t="shared" si="2"/>
        <v>4</v>
      </c>
      <c r="W13" s="491">
        <f t="shared" si="3"/>
        <v>44653</v>
      </c>
      <c r="X13" s="491">
        <f t="shared" si="4"/>
        <v>-1368</v>
      </c>
      <c r="Y13" s="491">
        <f>IFERROR(GETPIVOTDATA("Count of Stamp Number",'Daily Report PVT'!$A$4,"Joint Type","BW","Date Welded",W13),0)</f>
        <v>0</v>
      </c>
      <c r="Z13" s="491">
        <f>IFERROR(GETPIVOTDATA("Count of RT Accepted",'Daily Report PVT RT'!$A$4,"Joint Type","BW","RT DATE",W13)+GETPIVOTDATA("Count of RT Rejected",'Daily Report PVT RT'!$A$4,"Joint Type","BW","RT DATE",W13),0)</f>
        <v>0</v>
      </c>
      <c r="AA13" s="491">
        <f>IFERROR(GETPIVOTDATA("Count of RT Rejected",'Daily Report PVT RT'!$A$4,"Joint Type","BW","RT DATE",W13),0)</f>
        <v>0</v>
      </c>
      <c r="AB13" s="491">
        <f>IFERROR(GETPIVOTDATA("Count of Stamp Number",'Daily Report PVT'!$A$4,"Joint Type","SW","Date Welded",W13),0)</f>
        <v>0</v>
      </c>
      <c r="AC13" s="491">
        <f>IFERROR(GETPIVOTDATA("Count of Stamp Number",'Daily Report PVT'!$A$4,"Joint Type","O-Let","Date Welded",W13),0)</f>
        <v>0</v>
      </c>
      <c r="AD13" s="491">
        <f>IFERROR(GETPIVOTDATA("Count of Stamp Number",'Daily Report PVT'!$A$4,"Joint Type","Fillet","Date Welded",W13),0)</f>
        <v>0</v>
      </c>
      <c r="AE13" s="491">
        <f>IFERROR(GETPIVOTDATA("Count of Stamp Number",'Daily Report PVT'!$A$4,"Joint Type","Other","Date Welded",W13),0)</f>
        <v>0</v>
      </c>
      <c r="AF13" s="491">
        <f t="shared" si="0"/>
        <v>0</v>
      </c>
      <c r="AG13" s="491"/>
      <c r="AH13" s="494"/>
      <c r="AI13" s="491"/>
      <c r="AJ13" s="272"/>
      <c r="AK13" s="272"/>
      <c r="AL13" s="272"/>
      <c r="AM13" s="272"/>
      <c r="AN13" s="272"/>
      <c r="AO13" s="272"/>
      <c r="AP13" s="272"/>
      <c r="AQ13" s="272"/>
      <c r="AR13" s="272"/>
      <c r="AS13" s="272"/>
      <c r="AT13" s="272"/>
      <c r="AU13" s="272"/>
    </row>
    <row r="14" spans="1:48" s="463" customFormat="1" ht="27.95" customHeight="1" thickBot="1">
      <c r="A14" s="459"/>
      <c r="B14" s="517" t="s">
        <v>289</v>
      </c>
      <c r="C14" s="518">
        <f>SUM(C9:C13)</f>
        <v>5</v>
      </c>
      <c r="D14" s="518">
        <f>SUM(D9:D13)</f>
        <v>0</v>
      </c>
      <c r="E14" s="518">
        <f>SUM(E9:E13)</f>
        <v>379</v>
      </c>
      <c r="F14" s="519">
        <f>SUM(F9:F13)</f>
        <v>0</v>
      </c>
      <c r="J14" s="837" t="s">
        <v>297</v>
      </c>
      <c r="K14" s="838"/>
      <c r="L14" s="841">
        <f>'WELDER ROSTER'!C49+'WELDER ROSTER'!I49</f>
        <v>3</v>
      </c>
      <c r="M14" s="842"/>
      <c r="N14" s="498"/>
      <c r="O14" s="490"/>
      <c r="P14" s="490"/>
      <c r="Q14" s="490"/>
      <c r="R14" s="491"/>
      <c r="S14" s="491"/>
      <c r="T14" s="492"/>
      <c r="U14" s="491">
        <f t="shared" si="1"/>
        <v>1</v>
      </c>
      <c r="V14" s="491">
        <f t="shared" si="2"/>
        <v>4</v>
      </c>
      <c r="W14" s="491">
        <f t="shared" si="3"/>
        <v>44654</v>
      </c>
      <c r="X14" s="491">
        <f t="shared" si="4"/>
        <v>-1367</v>
      </c>
      <c r="Y14" s="491">
        <f>IFERROR(GETPIVOTDATA("Count of Stamp Number",'Daily Report PVT'!$A$4,"Joint Type","BW","Date Welded",W14),0)</f>
        <v>0</v>
      </c>
      <c r="Z14" s="491">
        <f>IFERROR(GETPIVOTDATA("Count of RT Accepted",'Daily Report PVT RT'!$A$4,"Joint Type","BW","RT DATE",W14)+GETPIVOTDATA("Count of RT Rejected",'Daily Report PVT RT'!$A$4,"Joint Type","BW","RT DATE",W14),0)</f>
        <v>0</v>
      </c>
      <c r="AA14" s="491">
        <f>IFERROR(GETPIVOTDATA("Count of RT Rejected",'Daily Report PVT RT'!$A$4,"Joint Type","BW","RT DATE",W14),0)</f>
        <v>0</v>
      </c>
      <c r="AB14" s="491">
        <f>IFERROR(GETPIVOTDATA("Count of Stamp Number",'Daily Report PVT'!$A$4,"Joint Type","SW","Date Welded",W14),0)</f>
        <v>0</v>
      </c>
      <c r="AC14" s="491">
        <f>IFERROR(GETPIVOTDATA("Count of Stamp Number",'Daily Report PVT'!$A$4,"Joint Type","O-Let","Date Welded",W14),0)</f>
        <v>0</v>
      </c>
      <c r="AD14" s="491">
        <f>IFERROR(GETPIVOTDATA("Count of Stamp Number",'Daily Report PVT'!$A$4,"Joint Type","Fillet","Date Welded",W14),0)</f>
        <v>0</v>
      </c>
      <c r="AE14" s="491">
        <f>IFERROR(GETPIVOTDATA("Count of Stamp Number",'Daily Report PVT'!$A$4,"Joint Type","Other","Date Welded",W14),0)</f>
        <v>0</v>
      </c>
      <c r="AF14" s="491">
        <f t="shared" si="0"/>
        <v>0</v>
      </c>
      <c r="AG14" s="491"/>
      <c r="AH14" s="494"/>
      <c r="AI14" s="491"/>
      <c r="AJ14" s="491"/>
      <c r="AK14" s="491"/>
      <c r="AL14" s="491"/>
      <c r="AM14" s="491"/>
      <c r="AN14" s="491"/>
      <c r="AO14" s="491"/>
      <c r="AP14" s="491"/>
      <c r="AQ14" s="491"/>
      <c r="AR14" s="491"/>
      <c r="AS14" s="491"/>
      <c r="AT14" s="491"/>
      <c r="AU14" s="491"/>
    </row>
    <row r="15" spans="1:48" s="463" customFormat="1" ht="27.95" customHeight="1" thickBot="1">
      <c r="A15" s="459"/>
      <c r="B15" s="459"/>
      <c r="C15" s="459"/>
      <c r="N15" s="498"/>
      <c r="O15" s="490"/>
      <c r="P15" s="490"/>
      <c r="Q15" s="490"/>
      <c r="R15" s="491"/>
      <c r="S15" s="491"/>
      <c r="T15" s="492"/>
      <c r="U15" s="491"/>
      <c r="V15" s="491"/>
      <c r="W15" s="491" t="s">
        <v>128</v>
      </c>
      <c r="X15" s="491"/>
      <c r="Y15" s="491">
        <f t="shared" ref="Y15:AF15" si="5">SUM(Y8:Y14)</f>
        <v>0</v>
      </c>
      <c r="Z15" s="491">
        <f>SUM(Z8:Z14)</f>
        <v>0</v>
      </c>
      <c r="AA15" s="491">
        <f>SUM(AA8:AA14)</f>
        <v>0</v>
      </c>
      <c r="AB15" s="491">
        <f t="shared" si="5"/>
        <v>0</v>
      </c>
      <c r="AC15" s="491">
        <f t="shared" si="5"/>
        <v>0</v>
      </c>
      <c r="AD15" s="491">
        <f t="shared" si="5"/>
        <v>0</v>
      </c>
      <c r="AE15" s="491">
        <f t="shared" si="5"/>
        <v>0</v>
      </c>
      <c r="AF15" s="491">
        <f t="shared" si="5"/>
        <v>0</v>
      </c>
      <c r="AG15" s="491"/>
      <c r="AH15" s="494"/>
      <c r="AI15" s="491"/>
      <c r="AJ15" s="491"/>
      <c r="AK15" s="491"/>
      <c r="AL15" s="491"/>
      <c r="AM15" s="491"/>
      <c r="AN15" s="491"/>
      <c r="AO15" s="491"/>
      <c r="AP15" s="491"/>
      <c r="AQ15" s="491"/>
      <c r="AR15" s="491"/>
      <c r="AS15" s="491"/>
      <c r="AT15" s="491"/>
      <c r="AU15" s="491"/>
    </row>
    <row r="16" spans="1:48" s="463" customFormat="1" ht="35.25" customHeight="1">
      <c r="A16" s="459"/>
      <c r="B16" s="459"/>
      <c r="C16" s="459"/>
      <c r="D16" s="834" t="s">
        <v>306</v>
      </c>
      <c r="E16" s="835"/>
      <c r="F16" s="835" t="s">
        <v>299</v>
      </c>
      <c r="G16" s="835"/>
      <c r="H16" s="835" t="s">
        <v>300</v>
      </c>
      <c r="I16" s="836"/>
      <c r="N16" s="498"/>
      <c r="O16" s="490"/>
      <c r="P16" s="490"/>
      <c r="Q16" s="490"/>
      <c r="R16" s="491"/>
      <c r="S16" s="491"/>
      <c r="T16" s="492"/>
      <c r="U16" s="491"/>
      <c r="V16" s="491"/>
      <c r="W16" s="491"/>
      <c r="X16" s="491"/>
      <c r="Y16" s="491"/>
      <c r="Z16" s="491"/>
      <c r="AA16" s="491"/>
      <c r="AB16" s="491"/>
      <c r="AC16" s="491"/>
      <c r="AD16" s="491"/>
      <c r="AE16" s="491"/>
      <c r="AF16" s="491"/>
      <c r="AG16" s="491"/>
      <c r="AH16" s="494"/>
      <c r="AI16" s="491"/>
      <c r="AJ16" s="491"/>
      <c r="AK16" s="491"/>
      <c r="AL16" s="491"/>
      <c r="AM16" s="491"/>
      <c r="AN16" s="491"/>
      <c r="AO16" s="491"/>
      <c r="AP16" s="491"/>
      <c r="AQ16" s="491"/>
      <c r="AR16" s="491"/>
      <c r="AS16" s="491"/>
      <c r="AT16" s="491"/>
      <c r="AU16" s="491"/>
    </row>
    <row r="17" spans="1:34" s="463" customFormat="1" ht="27.95" customHeight="1" thickBot="1">
      <c r="A17" s="459"/>
      <c r="B17" s="459"/>
      <c r="C17" s="459"/>
      <c r="D17" s="829">
        <f>IFERROR(E14/(E14+F14),0)</f>
        <v>1</v>
      </c>
      <c r="E17" s="830"/>
      <c r="F17" s="830">
        <f>IFERROR(J9/I9,0)</f>
        <v>0</v>
      </c>
      <c r="G17" s="830"/>
      <c r="H17" s="830">
        <f>IFERROR(L9/K9,0)</f>
        <v>0</v>
      </c>
      <c r="I17" s="831"/>
      <c r="N17" s="498"/>
      <c r="O17" s="490"/>
      <c r="P17" s="490"/>
      <c r="Q17" s="490"/>
      <c r="R17" s="491"/>
      <c r="S17" s="491"/>
      <c r="T17" s="492"/>
      <c r="U17" s="492"/>
      <c r="V17" s="492"/>
      <c r="W17" s="492"/>
      <c r="X17" s="492"/>
      <c r="Y17" s="492"/>
      <c r="Z17" s="492"/>
      <c r="AA17" s="492"/>
      <c r="AB17" s="492"/>
      <c r="AC17" s="492"/>
      <c r="AD17" s="492"/>
      <c r="AE17" s="492"/>
      <c r="AF17" s="492"/>
      <c r="AG17" s="492"/>
      <c r="AH17" s="494"/>
    </row>
    <row r="18" spans="1:34" s="463" customFormat="1" ht="27.95" customHeight="1">
      <c r="A18" s="828" t="s">
        <v>333</v>
      </c>
      <c r="B18" s="828"/>
      <c r="C18" s="828"/>
      <c r="D18" s="828"/>
      <c r="E18" s="828"/>
      <c r="F18" s="828"/>
      <c r="G18" s="828"/>
      <c r="H18" s="828"/>
      <c r="I18" s="828"/>
      <c r="J18" s="828"/>
      <c r="K18" s="828"/>
      <c r="L18" s="828"/>
      <c r="M18" s="828"/>
      <c r="N18" s="828"/>
      <c r="O18" s="843"/>
      <c r="P18" s="843"/>
      <c r="Q18" s="843"/>
      <c r="R18" s="843"/>
      <c r="S18" s="491"/>
      <c r="T18" s="491"/>
      <c r="U18" s="491"/>
      <c r="V18" s="491"/>
      <c r="W18" s="491"/>
      <c r="X18" s="491"/>
      <c r="Y18" s="491"/>
      <c r="Z18" s="491"/>
      <c r="AA18" s="491"/>
      <c r="AB18" s="491"/>
      <c r="AC18" s="491"/>
      <c r="AD18" s="491"/>
      <c r="AE18" s="491"/>
      <c r="AF18" s="491"/>
      <c r="AG18" s="491"/>
      <c r="AH18" s="494"/>
    </row>
    <row r="19" spans="1:34" s="463" customFormat="1" ht="27.95" customHeight="1">
      <c r="A19" s="828"/>
      <c r="B19" s="828"/>
      <c r="C19" s="828"/>
      <c r="D19" s="828"/>
      <c r="E19" s="828"/>
      <c r="F19" s="828"/>
      <c r="G19" s="828"/>
      <c r="H19" s="828"/>
      <c r="I19" s="828"/>
      <c r="J19" s="828"/>
      <c r="K19" s="828"/>
      <c r="L19" s="828"/>
      <c r="M19" s="828"/>
      <c r="N19" s="828"/>
      <c r="O19" s="521"/>
      <c r="P19" s="521"/>
      <c r="Q19" s="521"/>
      <c r="R19" s="521"/>
      <c r="S19" s="491"/>
      <c r="T19" s="491"/>
      <c r="U19" s="491"/>
      <c r="V19" s="491"/>
      <c r="W19" s="491"/>
      <c r="X19" s="491"/>
      <c r="Y19" s="491"/>
      <c r="Z19" s="491"/>
      <c r="AA19" s="491"/>
      <c r="AB19" s="491"/>
      <c r="AC19" s="491"/>
      <c r="AD19" s="491"/>
      <c r="AE19" s="491"/>
      <c r="AF19" s="491"/>
      <c r="AG19" s="491"/>
      <c r="AH19" s="491"/>
    </row>
    <row r="20" spans="1:34" s="463" customFormat="1" ht="27.95" customHeight="1">
      <c r="A20" s="459"/>
      <c r="B20" s="459"/>
      <c r="C20" s="459"/>
      <c r="N20" s="520"/>
      <c r="O20" s="490"/>
      <c r="P20" s="490"/>
      <c r="Q20" s="490"/>
      <c r="R20" s="490"/>
      <c r="S20" s="491"/>
      <c r="T20" s="491"/>
      <c r="U20" s="491"/>
      <c r="V20" s="491"/>
      <c r="W20" s="491"/>
      <c r="X20" s="491"/>
      <c r="Y20" s="491"/>
      <c r="Z20" s="491"/>
      <c r="AA20" s="491"/>
      <c r="AB20" s="491"/>
      <c r="AC20" s="491"/>
      <c r="AD20" s="491"/>
      <c r="AE20" s="491"/>
      <c r="AF20" s="491"/>
      <c r="AG20" s="491"/>
      <c r="AH20" s="491"/>
    </row>
    <row r="21" spans="1:34" s="463" customFormat="1" ht="27.95" customHeight="1">
      <c r="A21" s="459"/>
      <c r="B21" s="460"/>
      <c r="C21" s="460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94"/>
      <c r="O21" s="522"/>
      <c r="P21" s="522"/>
      <c r="Q21" s="522"/>
      <c r="R21" s="522"/>
      <c r="S21" s="491"/>
      <c r="T21" s="491"/>
      <c r="U21" s="491"/>
      <c r="V21" s="491"/>
      <c r="W21" s="491"/>
      <c r="X21" s="491"/>
      <c r="Y21" s="491"/>
      <c r="Z21" s="491"/>
      <c r="AA21" s="491"/>
      <c r="AB21" s="491"/>
      <c r="AC21" s="491"/>
      <c r="AD21" s="491"/>
      <c r="AE21" s="491"/>
      <c r="AF21" s="491"/>
      <c r="AG21" s="491"/>
      <c r="AH21" s="491"/>
    </row>
    <row r="22" spans="1:34" s="463" customFormat="1" ht="27.95" customHeight="1">
      <c r="A22" s="459"/>
      <c r="B22" s="459"/>
      <c r="C22" s="459"/>
      <c r="N22" s="491"/>
      <c r="O22" s="490"/>
      <c r="P22" s="490"/>
      <c r="Q22" s="490"/>
      <c r="R22" s="490"/>
      <c r="S22" s="491"/>
      <c r="T22" s="491"/>
      <c r="U22" s="491"/>
      <c r="V22" s="491"/>
      <c r="W22" s="491"/>
      <c r="X22" s="491"/>
      <c r="Y22" s="491"/>
      <c r="Z22" s="491"/>
      <c r="AA22" s="491"/>
      <c r="AB22" s="491"/>
      <c r="AC22" s="491"/>
      <c r="AD22" s="491"/>
      <c r="AE22" s="491"/>
      <c r="AF22" s="491"/>
      <c r="AG22" s="491"/>
      <c r="AH22" s="491"/>
    </row>
    <row r="23" spans="1:34" s="463" customFormat="1" ht="27.95" customHeight="1">
      <c r="A23" s="459"/>
      <c r="B23" s="459"/>
      <c r="C23" s="459"/>
      <c r="N23" s="491"/>
      <c r="O23" s="490"/>
      <c r="P23" s="490"/>
      <c r="Q23" s="490"/>
      <c r="R23" s="490"/>
      <c r="S23" s="491"/>
      <c r="T23" s="491"/>
      <c r="U23" s="491"/>
      <c r="V23" s="491"/>
      <c r="W23" s="491"/>
      <c r="X23" s="491"/>
      <c r="Y23" s="491"/>
      <c r="Z23" s="491"/>
      <c r="AA23" s="491"/>
      <c r="AB23" s="491"/>
      <c r="AC23" s="491"/>
      <c r="AD23" s="491"/>
      <c r="AE23" s="491"/>
      <c r="AF23" s="491"/>
      <c r="AG23" s="491"/>
      <c r="AH23" s="491"/>
    </row>
    <row r="24" spans="1:34" s="463" customFormat="1" ht="27.95" customHeight="1">
      <c r="A24" s="459"/>
      <c r="B24" s="459"/>
      <c r="C24" s="459"/>
      <c r="N24" s="491"/>
      <c r="O24" s="490"/>
      <c r="P24" s="490"/>
      <c r="Q24" s="490"/>
      <c r="R24" s="490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</row>
    <row r="25" spans="1:34" s="463" customFormat="1" ht="27.95" customHeight="1">
      <c r="A25" s="459"/>
      <c r="B25" s="459"/>
      <c r="C25" s="459"/>
      <c r="N25" s="491"/>
      <c r="O25" s="490"/>
      <c r="P25" s="490"/>
      <c r="Q25" s="490"/>
      <c r="R25" s="490"/>
      <c r="S25" s="491"/>
      <c r="T25" s="491"/>
      <c r="U25" s="491"/>
      <c r="V25" s="491"/>
      <c r="W25" s="491"/>
      <c r="X25" s="491"/>
      <c r="Y25" s="491"/>
      <c r="Z25" s="491"/>
      <c r="AA25" s="491"/>
      <c r="AB25" s="491"/>
      <c r="AC25" s="491"/>
      <c r="AD25" s="491"/>
      <c r="AE25" s="491"/>
      <c r="AF25" s="491"/>
      <c r="AG25" s="491"/>
      <c r="AH25" s="491"/>
    </row>
    <row r="26" spans="1:34" s="463" customFormat="1" ht="27.95" customHeight="1">
      <c r="A26" s="459"/>
      <c r="B26" s="459"/>
      <c r="C26" s="459"/>
      <c r="N26" s="491"/>
      <c r="O26" s="490"/>
      <c r="P26" s="490"/>
      <c r="Q26" s="490"/>
      <c r="R26" s="490"/>
      <c r="S26" s="491"/>
      <c r="T26" s="491"/>
      <c r="U26" s="491"/>
      <c r="V26" s="491"/>
      <c r="W26" s="491"/>
      <c r="X26" s="491"/>
      <c r="Y26" s="491"/>
      <c r="Z26" s="491"/>
      <c r="AA26" s="491"/>
      <c r="AB26" s="491"/>
      <c r="AC26" s="491"/>
      <c r="AD26" s="491"/>
      <c r="AE26" s="491"/>
      <c r="AF26" s="491"/>
      <c r="AG26" s="491"/>
      <c r="AH26" s="491"/>
    </row>
    <row r="27" spans="1:34" s="463" customFormat="1" ht="27.95" customHeight="1">
      <c r="A27" s="459"/>
      <c r="B27" s="459"/>
      <c r="C27" s="459"/>
      <c r="N27" s="491"/>
      <c r="O27" s="490"/>
      <c r="P27" s="490"/>
      <c r="Q27" s="490"/>
      <c r="R27" s="490"/>
      <c r="S27" s="491"/>
      <c r="T27" s="491"/>
      <c r="U27" s="491"/>
      <c r="V27" s="491"/>
      <c r="W27" s="491"/>
      <c r="X27" s="491"/>
      <c r="Y27" s="491"/>
      <c r="Z27" s="491"/>
      <c r="AA27" s="491"/>
      <c r="AB27" s="491"/>
      <c r="AC27" s="491"/>
      <c r="AD27" s="491"/>
      <c r="AE27" s="491"/>
      <c r="AF27" s="491"/>
      <c r="AG27" s="491"/>
      <c r="AH27" s="491"/>
    </row>
    <row r="28" spans="1:34" s="463" customFormat="1">
      <c r="A28" s="459"/>
      <c r="B28" s="459"/>
      <c r="C28" s="459"/>
      <c r="N28" s="491"/>
      <c r="O28" s="490"/>
      <c r="P28" s="490"/>
      <c r="Q28" s="490"/>
      <c r="R28" s="490"/>
      <c r="S28" s="491"/>
      <c r="T28" s="491"/>
      <c r="U28" s="491"/>
      <c r="V28" s="491"/>
      <c r="W28" s="491"/>
      <c r="X28" s="491"/>
      <c r="Y28" s="491"/>
      <c r="Z28" s="491"/>
      <c r="AA28" s="491"/>
      <c r="AB28" s="491"/>
      <c r="AC28" s="491"/>
      <c r="AD28" s="491"/>
      <c r="AE28" s="491"/>
      <c r="AF28" s="491"/>
      <c r="AG28" s="491"/>
      <c r="AH28" s="491"/>
    </row>
    <row r="29" spans="1:34" s="463" customFormat="1">
      <c r="A29" s="459"/>
      <c r="B29" s="459"/>
      <c r="C29" s="459"/>
      <c r="O29" s="490"/>
      <c r="P29" s="490"/>
      <c r="Q29" s="490"/>
      <c r="R29" s="490"/>
      <c r="S29" s="491"/>
      <c r="T29" s="491"/>
      <c r="U29" s="491"/>
      <c r="V29" s="491"/>
      <c r="W29" s="491"/>
      <c r="X29" s="491"/>
      <c r="Y29" s="491"/>
      <c r="Z29" s="491"/>
      <c r="AA29" s="491"/>
      <c r="AB29" s="491"/>
      <c r="AC29" s="491"/>
      <c r="AD29" s="491"/>
      <c r="AE29" s="491"/>
      <c r="AF29" s="491"/>
      <c r="AG29" s="491"/>
      <c r="AH29" s="491"/>
    </row>
    <row r="30" spans="1:34" s="463" customFormat="1">
      <c r="A30" s="459"/>
      <c r="B30" s="459"/>
      <c r="C30" s="459"/>
      <c r="O30" s="490"/>
      <c r="P30" s="490"/>
      <c r="Q30" s="490"/>
      <c r="R30" s="490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491"/>
      <c r="AF30" s="491"/>
      <c r="AG30" s="491"/>
      <c r="AH30" s="491"/>
    </row>
    <row r="31" spans="1:34" s="463" customFormat="1">
      <c r="A31" s="459"/>
      <c r="B31" s="459"/>
      <c r="C31" s="459"/>
      <c r="O31" s="490"/>
      <c r="P31" s="490"/>
      <c r="Q31" s="490"/>
      <c r="R31" s="490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</row>
    <row r="32" spans="1:34" s="463" customFormat="1">
      <c r="A32" s="459"/>
      <c r="B32" s="459"/>
      <c r="C32" s="459"/>
      <c r="O32" s="490"/>
      <c r="P32" s="490"/>
      <c r="Q32" s="490"/>
      <c r="R32" s="490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</row>
    <row r="33" spans="1:34" s="463" customFormat="1">
      <c r="A33" s="459"/>
      <c r="B33" s="459"/>
      <c r="C33" s="459"/>
      <c r="O33" s="490"/>
      <c r="P33" s="490"/>
      <c r="Q33" s="490"/>
      <c r="R33" s="490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</row>
    <row r="34" spans="1:34" s="463" customFormat="1">
      <c r="A34" s="459"/>
      <c r="B34" s="459"/>
      <c r="C34" s="459"/>
      <c r="O34" s="490"/>
      <c r="P34" s="490"/>
      <c r="Q34" s="490"/>
      <c r="R34" s="490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</row>
    <row r="35" spans="1:34" s="463" customFormat="1">
      <c r="A35" s="459"/>
      <c r="B35" s="459"/>
      <c r="C35" s="459"/>
      <c r="O35" s="490"/>
      <c r="P35" s="490"/>
      <c r="Q35" s="490"/>
      <c r="R35" s="490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</row>
    <row r="36" spans="1:34" s="463" customFormat="1">
      <c r="A36" s="459"/>
      <c r="B36" s="459"/>
      <c r="C36" s="459"/>
      <c r="O36" s="490"/>
      <c r="P36" s="490"/>
      <c r="Q36" s="490"/>
      <c r="R36" s="490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</row>
    <row r="37" spans="1:34" s="463" customFormat="1">
      <c r="A37" s="459"/>
      <c r="B37" s="459"/>
      <c r="C37" s="459"/>
      <c r="O37" s="490"/>
      <c r="P37" s="490"/>
      <c r="Q37" s="490"/>
      <c r="R37" s="490"/>
      <c r="S37" s="491"/>
      <c r="T37" s="491"/>
      <c r="U37" s="491"/>
      <c r="V37" s="491"/>
      <c r="W37" s="491"/>
      <c r="X37" s="491"/>
      <c r="Y37" s="491"/>
      <c r="Z37" s="491"/>
      <c r="AA37" s="491"/>
      <c r="AB37" s="491"/>
      <c r="AC37" s="491"/>
      <c r="AD37" s="491"/>
      <c r="AE37" s="491"/>
      <c r="AF37" s="491"/>
      <c r="AG37" s="491"/>
      <c r="AH37" s="491"/>
    </row>
    <row r="38" spans="1:34" s="463" customFormat="1">
      <c r="A38" s="459"/>
      <c r="B38" s="459"/>
      <c r="C38" s="459"/>
      <c r="O38" s="490"/>
      <c r="P38" s="490"/>
      <c r="Q38" s="490"/>
      <c r="R38" s="490"/>
      <c r="S38" s="491"/>
      <c r="T38" s="491"/>
      <c r="U38" s="491"/>
      <c r="V38" s="491"/>
      <c r="W38" s="491"/>
      <c r="X38" s="491"/>
      <c r="Y38" s="491"/>
      <c r="Z38" s="491"/>
      <c r="AA38" s="491"/>
      <c r="AB38" s="491"/>
      <c r="AC38" s="491"/>
      <c r="AD38" s="491"/>
      <c r="AE38" s="491"/>
      <c r="AF38" s="491"/>
      <c r="AG38" s="491"/>
      <c r="AH38" s="491"/>
    </row>
    <row r="39" spans="1:34" s="463" customFormat="1">
      <c r="A39" s="459"/>
      <c r="B39" s="459"/>
      <c r="C39" s="459"/>
      <c r="O39" s="490"/>
      <c r="P39" s="490"/>
      <c r="Q39" s="490"/>
      <c r="R39" s="490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</row>
    <row r="40" spans="1:34" s="463" customFormat="1">
      <c r="A40" s="459"/>
      <c r="B40" s="459"/>
      <c r="C40" s="459"/>
      <c r="O40" s="490"/>
      <c r="P40" s="490"/>
      <c r="Q40" s="490"/>
      <c r="R40" s="490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</row>
    <row r="41" spans="1:34" s="463" customFormat="1">
      <c r="A41" s="459"/>
      <c r="B41" s="459"/>
      <c r="C41" s="459"/>
      <c r="O41" s="490"/>
      <c r="P41" s="490"/>
      <c r="Q41" s="490"/>
      <c r="R41" s="490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</row>
    <row r="42" spans="1:34" s="463" customFormat="1">
      <c r="A42" s="459"/>
      <c r="B42" s="459"/>
      <c r="C42" s="459"/>
      <c r="O42" s="490"/>
      <c r="P42" s="490"/>
      <c r="Q42" s="490"/>
      <c r="R42" s="490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</row>
    <row r="43" spans="1:34" s="463" customFormat="1">
      <c r="A43" s="459"/>
      <c r="B43" s="459"/>
      <c r="C43" s="459"/>
      <c r="O43" s="490"/>
      <c r="P43" s="490"/>
      <c r="Q43" s="490"/>
      <c r="R43" s="490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</row>
    <row r="44" spans="1:34" s="463" customFormat="1">
      <c r="A44" s="459"/>
      <c r="B44" s="459"/>
      <c r="C44" s="459"/>
      <c r="O44" s="490"/>
      <c r="P44" s="490"/>
      <c r="Q44" s="490"/>
      <c r="R44" s="490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</row>
    <row r="45" spans="1:34" s="463" customFormat="1">
      <c r="A45" s="459"/>
      <c r="B45" s="459"/>
      <c r="C45" s="459"/>
      <c r="O45" s="490"/>
      <c r="P45" s="490"/>
      <c r="Q45" s="490"/>
      <c r="R45" s="490"/>
      <c r="S45" s="491"/>
      <c r="T45" s="491"/>
      <c r="U45" s="491"/>
      <c r="V45" s="491"/>
      <c r="W45" s="491"/>
      <c r="X45" s="491"/>
      <c r="Y45" s="491"/>
      <c r="Z45" s="491"/>
      <c r="AA45" s="491"/>
      <c r="AB45" s="491"/>
      <c r="AC45" s="491"/>
      <c r="AD45" s="491"/>
      <c r="AE45" s="491"/>
      <c r="AF45" s="491"/>
      <c r="AG45" s="491"/>
      <c r="AH45" s="491"/>
    </row>
    <row r="46" spans="1:34" s="463" customFormat="1">
      <c r="A46" s="459"/>
      <c r="B46" s="459"/>
      <c r="C46" s="459"/>
      <c r="O46" s="490"/>
      <c r="P46" s="490"/>
      <c r="Q46" s="490"/>
      <c r="R46" s="490"/>
      <c r="S46" s="491"/>
      <c r="T46" s="491"/>
      <c r="U46" s="491"/>
      <c r="V46" s="491"/>
      <c r="W46" s="491"/>
      <c r="X46" s="491"/>
      <c r="Y46" s="491"/>
      <c r="Z46" s="491"/>
      <c r="AA46" s="491"/>
      <c r="AB46" s="491"/>
      <c r="AC46" s="491"/>
      <c r="AD46" s="491"/>
      <c r="AE46" s="491"/>
      <c r="AF46" s="491"/>
      <c r="AG46" s="491"/>
      <c r="AH46" s="491"/>
    </row>
    <row r="47" spans="1:34" s="463" customFormat="1">
      <c r="A47" s="459"/>
      <c r="B47" s="459"/>
      <c r="C47" s="459"/>
      <c r="O47" s="490"/>
      <c r="P47" s="490"/>
      <c r="Q47" s="490"/>
      <c r="R47" s="490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</row>
    <row r="48" spans="1:34" s="463" customFormat="1">
      <c r="A48" s="459"/>
      <c r="B48" s="459"/>
      <c r="C48" s="459"/>
      <c r="O48" s="490"/>
      <c r="P48" s="490"/>
      <c r="Q48" s="490"/>
      <c r="R48" s="490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</row>
    <row r="49" spans="1:34" s="463" customFormat="1">
      <c r="A49" s="459"/>
      <c r="B49" s="459"/>
      <c r="C49" s="459"/>
      <c r="O49" s="490"/>
      <c r="P49" s="490"/>
      <c r="Q49" s="490"/>
      <c r="R49" s="490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</row>
    <row r="50" spans="1:34" s="463" customFormat="1">
      <c r="A50" s="459"/>
      <c r="B50" s="459"/>
      <c r="C50" s="459"/>
      <c r="O50" s="490"/>
      <c r="P50" s="490"/>
      <c r="Q50" s="490"/>
      <c r="R50" s="490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</row>
    <row r="51" spans="1:34" s="463" customFormat="1" ht="32.25" customHeight="1">
      <c r="A51" s="459"/>
      <c r="B51" s="459"/>
      <c r="C51" s="459"/>
      <c r="O51" s="490"/>
      <c r="P51" s="490"/>
      <c r="Q51" s="490"/>
      <c r="R51" s="490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</row>
    <row r="52" spans="1:34" s="463" customFormat="1">
      <c r="A52" s="459"/>
      <c r="B52" s="459"/>
      <c r="C52" s="459"/>
      <c r="O52" s="490"/>
      <c r="P52" s="490"/>
      <c r="Q52" s="490"/>
      <c r="R52" s="490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</row>
    <row r="53" spans="1:34" s="463" customFormat="1">
      <c r="A53" s="459"/>
      <c r="B53" s="459"/>
      <c r="C53" s="459"/>
      <c r="O53" s="490"/>
      <c r="P53" s="490"/>
      <c r="Q53" s="490"/>
      <c r="R53" s="490"/>
      <c r="S53" s="491"/>
      <c r="T53" s="491"/>
      <c r="U53" s="491"/>
      <c r="V53" s="491"/>
      <c r="W53" s="491"/>
      <c r="X53" s="491"/>
      <c r="Y53" s="491"/>
      <c r="Z53" s="491"/>
      <c r="AA53" s="491"/>
      <c r="AB53" s="491"/>
      <c r="AC53" s="491"/>
      <c r="AD53" s="491"/>
      <c r="AE53" s="491"/>
      <c r="AF53" s="491"/>
      <c r="AG53" s="491"/>
      <c r="AH53" s="491"/>
    </row>
    <row r="54" spans="1:34" s="463" customFormat="1">
      <c r="A54" s="459"/>
      <c r="B54" s="459"/>
      <c r="C54" s="459"/>
      <c r="O54" s="490"/>
      <c r="P54" s="490"/>
      <c r="Q54" s="490"/>
      <c r="R54" s="490"/>
      <c r="S54" s="491"/>
      <c r="T54" s="491"/>
      <c r="U54" s="491"/>
      <c r="V54" s="491"/>
      <c r="W54" s="491"/>
      <c r="X54" s="491"/>
      <c r="Y54" s="491"/>
      <c r="Z54" s="491"/>
      <c r="AA54" s="491"/>
      <c r="AB54" s="491"/>
      <c r="AC54" s="491"/>
      <c r="AD54" s="491"/>
      <c r="AE54" s="491"/>
      <c r="AF54" s="491"/>
      <c r="AG54" s="491"/>
      <c r="AH54" s="491"/>
    </row>
    <row r="55" spans="1:34" s="463" customFormat="1">
      <c r="A55" s="459"/>
      <c r="B55" s="459"/>
      <c r="C55" s="459"/>
      <c r="O55" s="490"/>
      <c r="P55" s="490"/>
      <c r="Q55" s="490"/>
      <c r="R55" s="490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</row>
    <row r="56" spans="1:34" s="463" customFormat="1">
      <c r="A56" s="459"/>
      <c r="B56" s="459"/>
      <c r="C56" s="459"/>
      <c r="O56" s="490"/>
      <c r="P56" s="490"/>
      <c r="Q56" s="490"/>
      <c r="R56" s="490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</row>
    <row r="57" spans="1:34" s="463" customFormat="1">
      <c r="A57" s="459"/>
      <c r="B57" s="459"/>
      <c r="C57" s="459"/>
      <c r="O57" s="490"/>
      <c r="P57" s="490"/>
      <c r="Q57" s="490"/>
      <c r="R57" s="490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</row>
    <row r="58" spans="1:34" s="463" customFormat="1">
      <c r="A58" s="459"/>
      <c r="B58" s="459"/>
      <c r="C58" s="459"/>
      <c r="O58" s="490"/>
      <c r="P58" s="490"/>
      <c r="Q58" s="490"/>
      <c r="R58" s="490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</row>
    <row r="59" spans="1:34" s="463" customFormat="1">
      <c r="A59" s="459"/>
      <c r="B59" s="459"/>
      <c r="C59" s="459"/>
      <c r="O59" s="490"/>
      <c r="P59" s="490"/>
      <c r="Q59" s="490"/>
      <c r="R59" s="490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</row>
    <row r="60" spans="1:34" s="463" customFormat="1">
      <c r="A60" s="459"/>
      <c r="B60" s="459"/>
      <c r="C60" s="459"/>
      <c r="O60" s="490"/>
      <c r="P60" s="490"/>
      <c r="Q60" s="490"/>
      <c r="R60" s="490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</row>
    <row r="61" spans="1:34" s="463" customFormat="1">
      <c r="A61" s="459"/>
      <c r="B61" s="459"/>
      <c r="C61" s="459"/>
      <c r="O61" s="490"/>
      <c r="P61" s="490"/>
      <c r="Q61" s="490"/>
      <c r="R61" s="490"/>
      <c r="S61" s="491"/>
      <c r="T61" s="491"/>
      <c r="U61" s="491"/>
      <c r="V61" s="491"/>
      <c r="W61" s="491"/>
      <c r="X61" s="491"/>
      <c r="Y61" s="491"/>
      <c r="Z61" s="491"/>
      <c r="AA61" s="491"/>
      <c r="AB61" s="491"/>
      <c r="AC61" s="491"/>
      <c r="AD61" s="491"/>
      <c r="AE61" s="491"/>
      <c r="AF61" s="491"/>
      <c r="AG61" s="491"/>
      <c r="AH61" s="491"/>
    </row>
    <row r="62" spans="1:34" s="463" customFormat="1">
      <c r="A62" s="459"/>
      <c r="B62" s="459"/>
      <c r="C62" s="459"/>
      <c r="O62" s="490"/>
      <c r="P62" s="490"/>
      <c r="Q62" s="490"/>
      <c r="R62" s="490"/>
      <c r="S62" s="491"/>
      <c r="T62" s="491"/>
      <c r="U62" s="491"/>
      <c r="V62" s="491"/>
      <c r="W62" s="491"/>
      <c r="X62" s="491"/>
      <c r="Y62" s="491"/>
      <c r="Z62" s="491"/>
      <c r="AA62" s="491"/>
      <c r="AB62" s="491"/>
      <c r="AC62" s="491"/>
      <c r="AD62" s="491"/>
      <c r="AE62" s="491"/>
      <c r="AF62" s="491"/>
      <c r="AG62" s="491"/>
      <c r="AH62" s="491"/>
    </row>
    <row r="63" spans="1:34" s="463" customFormat="1">
      <c r="A63" s="459"/>
      <c r="B63" s="459"/>
      <c r="C63" s="459"/>
      <c r="O63" s="490"/>
      <c r="P63" s="490"/>
      <c r="Q63" s="490"/>
      <c r="R63" s="490"/>
      <c r="S63" s="491"/>
      <c r="T63" s="491"/>
      <c r="U63" s="491"/>
      <c r="V63" s="491"/>
      <c r="W63" s="491"/>
      <c r="X63" s="491"/>
      <c r="Y63" s="491"/>
      <c r="Z63" s="491"/>
      <c r="AA63" s="491"/>
      <c r="AB63" s="491"/>
      <c r="AC63" s="491"/>
      <c r="AD63" s="491"/>
      <c r="AE63" s="491"/>
      <c r="AF63" s="491"/>
      <c r="AG63" s="491"/>
      <c r="AH63" s="491"/>
    </row>
    <row r="64" spans="1:34" s="463" customFormat="1">
      <c r="A64" s="459"/>
      <c r="B64" s="459"/>
      <c r="C64" s="459"/>
      <c r="O64" s="490"/>
      <c r="P64" s="490"/>
      <c r="Q64" s="490"/>
      <c r="R64" s="490"/>
      <c r="S64" s="491"/>
      <c r="T64" s="491"/>
      <c r="U64" s="491"/>
      <c r="V64" s="491"/>
      <c r="W64" s="491"/>
      <c r="X64" s="491"/>
      <c r="Y64" s="491"/>
      <c r="Z64" s="491"/>
      <c r="AA64" s="491"/>
      <c r="AB64" s="491"/>
      <c r="AC64" s="491"/>
      <c r="AD64" s="491"/>
      <c r="AE64" s="491"/>
      <c r="AF64" s="491"/>
      <c r="AG64" s="491"/>
      <c r="AH64" s="491"/>
    </row>
    <row r="65" spans="1:34" s="463" customFormat="1">
      <c r="A65" s="459"/>
      <c r="B65" s="459"/>
      <c r="C65" s="459"/>
      <c r="O65" s="490"/>
      <c r="P65" s="490"/>
      <c r="Q65" s="490"/>
      <c r="R65" s="490"/>
      <c r="S65" s="491"/>
      <c r="T65" s="491"/>
      <c r="U65" s="491"/>
      <c r="V65" s="491"/>
      <c r="W65" s="491"/>
      <c r="X65" s="491"/>
      <c r="Y65" s="491"/>
      <c r="Z65" s="491"/>
      <c r="AA65" s="491"/>
      <c r="AB65" s="491"/>
      <c r="AC65" s="491"/>
      <c r="AD65" s="491"/>
      <c r="AE65" s="491"/>
      <c r="AF65" s="491"/>
      <c r="AG65" s="491"/>
      <c r="AH65" s="491"/>
    </row>
    <row r="66" spans="1:34" s="463" customFormat="1">
      <c r="A66" s="459"/>
      <c r="B66" s="459"/>
      <c r="C66" s="459"/>
      <c r="O66" s="490"/>
      <c r="P66" s="490"/>
      <c r="Q66" s="490"/>
      <c r="R66" s="490"/>
      <c r="S66" s="491"/>
      <c r="T66" s="491"/>
      <c r="U66" s="491"/>
      <c r="V66" s="491"/>
      <c r="W66" s="491"/>
      <c r="X66" s="491"/>
      <c r="Y66" s="491"/>
      <c r="Z66" s="491"/>
      <c r="AA66" s="491"/>
      <c r="AB66" s="491"/>
      <c r="AC66" s="491"/>
      <c r="AD66" s="491"/>
      <c r="AE66" s="491"/>
      <c r="AF66" s="491"/>
      <c r="AG66" s="491"/>
      <c r="AH66" s="491"/>
    </row>
    <row r="67" spans="1:34" s="463" customFormat="1">
      <c r="A67" s="459"/>
      <c r="B67" s="459"/>
      <c r="C67" s="459"/>
      <c r="O67" s="490"/>
      <c r="P67" s="490"/>
      <c r="Q67" s="490"/>
      <c r="R67" s="490"/>
      <c r="S67" s="491"/>
      <c r="T67" s="491"/>
      <c r="U67" s="491"/>
      <c r="V67" s="491"/>
      <c r="W67" s="491"/>
      <c r="X67" s="491"/>
      <c r="Y67" s="491"/>
      <c r="Z67" s="491"/>
      <c r="AA67" s="491"/>
      <c r="AB67" s="491"/>
      <c r="AC67" s="491"/>
      <c r="AD67" s="491"/>
      <c r="AE67" s="491"/>
      <c r="AF67" s="491"/>
      <c r="AG67" s="491"/>
      <c r="AH67" s="491"/>
    </row>
    <row r="68" spans="1:34" s="463" customFormat="1">
      <c r="A68" s="459"/>
      <c r="B68" s="459"/>
      <c r="C68" s="459"/>
      <c r="O68" s="490"/>
      <c r="P68" s="490"/>
      <c r="Q68" s="490"/>
      <c r="R68" s="490"/>
      <c r="S68" s="491"/>
      <c r="T68" s="491"/>
      <c r="U68" s="491"/>
      <c r="V68" s="491"/>
      <c r="W68" s="491"/>
      <c r="X68" s="491"/>
      <c r="Y68" s="491"/>
      <c r="Z68" s="491"/>
      <c r="AA68" s="491"/>
      <c r="AB68" s="491"/>
      <c r="AC68" s="491"/>
      <c r="AD68" s="491"/>
      <c r="AE68" s="491"/>
      <c r="AF68" s="491"/>
      <c r="AG68" s="491"/>
      <c r="AH68" s="491"/>
    </row>
    <row r="69" spans="1:34" s="463" customFormat="1">
      <c r="A69" s="459"/>
      <c r="B69" s="459"/>
      <c r="C69" s="459"/>
      <c r="O69" s="490"/>
      <c r="P69" s="490"/>
      <c r="Q69" s="490"/>
      <c r="R69" s="490"/>
      <c r="S69" s="491"/>
      <c r="T69" s="491"/>
      <c r="U69" s="491"/>
      <c r="V69" s="491"/>
      <c r="W69" s="491"/>
      <c r="X69" s="491"/>
      <c r="Y69" s="491"/>
      <c r="Z69" s="491"/>
      <c r="AA69" s="491"/>
      <c r="AB69" s="491"/>
      <c r="AC69" s="491"/>
      <c r="AD69" s="491"/>
      <c r="AE69" s="491"/>
      <c r="AF69" s="491"/>
      <c r="AG69" s="491"/>
      <c r="AH69" s="491"/>
    </row>
    <row r="70" spans="1:34" s="463" customFormat="1">
      <c r="A70" s="459"/>
      <c r="B70" s="459"/>
      <c r="C70" s="459"/>
      <c r="O70" s="490"/>
      <c r="P70" s="490"/>
      <c r="Q70" s="490"/>
      <c r="R70" s="490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91"/>
      <c r="AH70" s="491"/>
    </row>
    <row r="71" spans="1:34" s="463" customFormat="1">
      <c r="A71" s="459"/>
      <c r="B71" s="459"/>
      <c r="C71" s="459"/>
      <c r="O71" s="490"/>
      <c r="P71" s="490"/>
      <c r="Q71" s="490"/>
      <c r="R71" s="490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91"/>
      <c r="AH71" s="491"/>
    </row>
    <row r="72" spans="1:34" s="463" customFormat="1">
      <c r="A72" s="459"/>
      <c r="B72" s="459"/>
      <c r="C72" s="459"/>
      <c r="O72" s="490"/>
      <c r="P72" s="490"/>
      <c r="Q72" s="490"/>
      <c r="R72" s="490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91"/>
      <c r="AH72" s="491"/>
    </row>
    <row r="73" spans="1:34" s="463" customFormat="1">
      <c r="A73" s="459"/>
      <c r="B73" s="459"/>
      <c r="C73" s="459"/>
      <c r="O73" s="490"/>
      <c r="P73" s="490"/>
      <c r="Q73" s="490"/>
      <c r="R73" s="490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91"/>
      <c r="AH73" s="491"/>
    </row>
    <row r="74" spans="1:34" s="463" customFormat="1">
      <c r="A74" s="459"/>
      <c r="B74" s="459"/>
      <c r="C74" s="459"/>
      <c r="O74" s="490"/>
      <c r="P74" s="490"/>
      <c r="Q74" s="490"/>
      <c r="R74" s="490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91"/>
      <c r="AH74" s="491"/>
    </row>
    <row r="75" spans="1:34" s="463" customFormat="1">
      <c r="A75" s="459"/>
      <c r="B75" s="459"/>
      <c r="C75" s="459"/>
      <c r="O75" s="490"/>
      <c r="P75" s="490"/>
      <c r="Q75" s="490"/>
      <c r="R75" s="490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91"/>
      <c r="AH75" s="491"/>
    </row>
    <row r="76" spans="1:34" s="463" customFormat="1">
      <c r="A76" s="459"/>
      <c r="B76" s="459"/>
      <c r="C76" s="459"/>
      <c r="O76" s="490"/>
      <c r="P76" s="490"/>
      <c r="Q76" s="490"/>
      <c r="R76" s="490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91"/>
      <c r="AH76" s="491"/>
    </row>
    <row r="77" spans="1:34" s="463" customFormat="1">
      <c r="A77" s="459"/>
      <c r="B77" s="459"/>
      <c r="C77" s="459"/>
      <c r="O77" s="490"/>
      <c r="P77" s="490"/>
      <c r="Q77" s="490"/>
      <c r="R77" s="490"/>
      <c r="S77" s="491"/>
      <c r="T77" s="491"/>
      <c r="U77" s="491"/>
      <c r="V77" s="491"/>
      <c r="W77" s="491"/>
      <c r="X77" s="491"/>
      <c r="Y77" s="491"/>
      <c r="Z77" s="491"/>
      <c r="AA77" s="491"/>
      <c r="AB77" s="491"/>
      <c r="AC77" s="491"/>
      <c r="AD77" s="491"/>
      <c r="AE77" s="491"/>
      <c r="AF77" s="491"/>
      <c r="AG77" s="491"/>
      <c r="AH77" s="491"/>
    </row>
    <row r="78" spans="1:34" s="463" customFormat="1">
      <c r="A78" s="459"/>
      <c r="B78" s="459"/>
      <c r="C78" s="459"/>
      <c r="O78" s="490"/>
      <c r="P78" s="490"/>
      <c r="Q78" s="490"/>
      <c r="R78" s="490"/>
      <c r="S78" s="491"/>
      <c r="T78" s="491"/>
      <c r="U78" s="491"/>
      <c r="V78" s="491"/>
      <c r="W78" s="491"/>
      <c r="X78" s="491"/>
      <c r="Y78" s="491"/>
      <c r="Z78" s="491"/>
      <c r="AA78" s="491"/>
      <c r="AB78" s="491"/>
      <c r="AC78" s="491"/>
      <c r="AD78" s="491"/>
      <c r="AE78" s="491"/>
      <c r="AF78" s="491"/>
      <c r="AG78" s="491"/>
      <c r="AH78" s="491"/>
    </row>
    <row r="79" spans="1:34" s="463" customFormat="1">
      <c r="A79" s="459"/>
      <c r="B79" s="459"/>
      <c r="C79" s="459"/>
      <c r="O79" s="490"/>
      <c r="P79" s="490"/>
      <c r="Q79" s="490"/>
      <c r="R79" s="490"/>
      <c r="S79" s="491"/>
      <c r="T79" s="491"/>
      <c r="U79" s="491"/>
      <c r="V79" s="491"/>
      <c r="W79" s="491"/>
      <c r="X79" s="491"/>
      <c r="Y79" s="491"/>
      <c r="Z79" s="491"/>
      <c r="AA79" s="491"/>
      <c r="AB79" s="491"/>
      <c r="AC79" s="491"/>
      <c r="AD79" s="491"/>
      <c r="AE79" s="491"/>
      <c r="AF79" s="491"/>
      <c r="AG79" s="491"/>
      <c r="AH79" s="491"/>
    </row>
    <row r="80" spans="1:34" s="463" customFormat="1">
      <c r="A80" s="459"/>
      <c r="B80" s="459"/>
      <c r="C80" s="459"/>
      <c r="O80" s="490"/>
      <c r="P80" s="490"/>
      <c r="Q80" s="490"/>
      <c r="R80" s="490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91"/>
      <c r="AH80" s="491"/>
    </row>
    <row r="81" spans="1:34" s="463" customFormat="1">
      <c r="A81" s="459"/>
      <c r="B81" s="459"/>
      <c r="C81" s="459"/>
      <c r="O81" s="490"/>
      <c r="P81" s="490"/>
      <c r="Q81" s="490"/>
      <c r="R81" s="490"/>
      <c r="S81" s="491"/>
      <c r="T81" s="491"/>
      <c r="U81" s="491"/>
      <c r="V81" s="491"/>
      <c r="W81" s="491"/>
      <c r="X81" s="491"/>
      <c r="Y81" s="491"/>
      <c r="Z81" s="491"/>
      <c r="AA81" s="491"/>
      <c r="AB81" s="491"/>
      <c r="AC81" s="491"/>
      <c r="AD81" s="491"/>
      <c r="AE81" s="491"/>
      <c r="AF81" s="491"/>
      <c r="AG81" s="491"/>
      <c r="AH81" s="491"/>
    </row>
    <row r="82" spans="1:34" s="463" customFormat="1">
      <c r="A82" s="459"/>
      <c r="B82" s="459"/>
      <c r="C82" s="459"/>
      <c r="O82" s="490"/>
      <c r="P82" s="490"/>
      <c r="Q82" s="490"/>
      <c r="R82" s="490"/>
      <c r="S82" s="491"/>
      <c r="T82" s="491"/>
      <c r="U82" s="491"/>
      <c r="V82" s="491"/>
      <c r="W82" s="491"/>
      <c r="X82" s="491"/>
      <c r="Y82" s="491"/>
      <c r="Z82" s="491"/>
      <c r="AA82" s="491"/>
      <c r="AB82" s="491"/>
      <c r="AC82" s="491"/>
      <c r="AD82" s="491"/>
      <c r="AE82" s="491"/>
      <c r="AF82" s="491"/>
      <c r="AG82" s="491"/>
      <c r="AH82" s="491"/>
    </row>
    <row r="83" spans="1:34" s="463" customFormat="1">
      <c r="A83" s="459"/>
      <c r="B83" s="459"/>
      <c r="C83" s="459"/>
      <c r="O83" s="490"/>
      <c r="P83" s="490"/>
      <c r="Q83" s="490"/>
      <c r="R83" s="490"/>
      <c r="S83" s="491"/>
      <c r="T83" s="491"/>
      <c r="U83" s="491"/>
      <c r="V83" s="491"/>
      <c r="W83" s="491"/>
      <c r="X83" s="491"/>
      <c r="Y83" s="491"/>
      <c r="Z83" s="491"/>
      <c r="AA83" s="491"/>
      <c r="AB83" s="491"/>
      <c r="AC83" s="491"/>
      <c r="AD83" s="491"/>
      <c r="AE83" s="491"/>
      <c r="AF83" s="491"/>
      <c r="AG83" s="491"/>
      <c r="AH83" s="491"/>
    </row>
    <row r="84" spans="1:34" s="463" customFormat="1">
      <c r="A84" s="459"/>
      <c r="B84" s="459"/>
      <c r="C84" s="459"/>
      <c r="O84" s="490"/>
      <c r="P84" s="490"/>
      <c r="Q84" s="490"/>
      <c r="R84" s="490"/>
      <c r="S84" s="491"/>
      <c r="T84" s="491"/>
      <c r="U84" s="491"/>
      <c r="V84" s="491"/>
      <c r="W84" s="491"/>
      <c r="X84" s="491"/>
      <c r="Y84" s="491"/>
      <c r="Z84" s="491"/>
      <c r="AA84" s="491"/>
      <c r="AB84" s="491"/>
      <c r="AC84" s="491"/>
      <c r="AD84" s="491"/>
      <c r="AE84" s="491"/>
      <c r="AF84" s="491"/>
      <c r="AG84" s="491"/>
      <c r="AH84" s="491"/>
    </row>
    <row r="85" spans="1:34" s="463" customFormat="1">
      <c r="A85" s="459"/>
      <c r="B85" s="459"/>
      <c r="C85" s="459"/>
      <c r="O85" s="490"/>
      <c r="P85" s="490"/>
      <c r="Q85" s="490"/>
      <c r="R85" s="490"/>
      <c r="S85" s="491"/>
      <c r="T85" s="491"/>
      <c r="U85" s="491"/>
      <c r="V85" s="491"/>
      <c r="W85" s="491"/>
      <c r="X85" s="491"/>
      <c r="Y85" s="491"/>
      <c r="Z85" s="491"/>
      <c r="AA85" s="491"/>
      <c r="AB85" s="491"/>
      <c r="AC85" s="491"/>
      <c r="AD85" s="491"/>
      <c r="AE85" s="491"/>
      <c r="AF85" s="491"/>
      <c r="AG85" s="491"/>
      <c r="AH85" s="491"/>
    </row>
    <row r="86" spans="1:34" s="463" customFormat="1">
      <c r="A86" s="459"/>
      <c r="B86" s="459"/>
      <c r="C86" s="459"/>
      <c r="O86" s="490"/>
      <c r="P86" s="490"/>
      <c r="Q86" s="490"/>
      <c r="R86" s="490"/>
      <c r="S86" s="491"/>
      <c r="T86" s="491"/>
      <c r="U86" s="491"/>
      <c r="V86" s="491"/>
      <c r="W86" s="491"/>
      <c r="X86" s="491"/>
      <c r="Y86" s="491"/>
      <c r="Z86" s="491"/>
      <c r="AA86" s="491"/>
      <c r="AB86" s="491"/>
      <c r="AC86" s="491"/>
      <c r="AD86" s="491"/>
      <c r="AE86" s="491"/>
      <c r="AF86" s="491"/>
      <c r="AG86" s="491"/>
      <c r="AH86" s="491"/>
    </row>
    <row r="87" spans="1:34" s="463" customFormat="1">
      <c r="A87" s="459"/>
      <c r="B87" s="459"/>
      <c r="C87" s="459"/>
      <c r="O87" s="490"/>
      <c r="P87" s="490"/>
      <c r="Q87" s="490"/>
      <c r="R87" s="490"/>
      <c r="S87" s="491"/>
      <c r="T87" s="491"/>
      <c r="U87" s="491"/>
      <c r="V87" s="491"/>
      <c r="W87" s="491"/>
      <c r="X87" s="491"/>
      <c r="Y87" s="491"/>
      <c r="Z87" s="491"/>
      <c r="AA87" s="491"/>
      <c r="AB87" s="491"/>
      <c r="AC87" s="491"/>
      <c r="AD87" s="491"/>
      <c r="AE87" s="491"/>
      <c r="AF87" s="491"/>
      <c r="AG87" s="491"/>
      <c r="AH87" s="491"/>
    </row>
    <row r="88" spans="1:34" s="463" customFormat="1">
      <c r="A88" s="459"/>
      <c r="B88" s="459"/>
      <c r="C88" s="459"/>
      <c r="O88" s="490"/>
      <c r="P88" s="490"/>
      <c r="Q88" s="490"/>
      <c r="R88" s="490"/>
      <c r="S88" s="491"/>
      <c r="T88" s="491"/>
      <c r="U88" s="491"/>
      <c r="V88" s="491"/>
      <c r="W88" s="491"/>
      <c r="X88" s="491"/>
      <c r="Y88" s="491"/>
      <c r="Z88" s="491"/>
      <c r="AA88" s="491"/>
      <c r="AB88" s="491"/>
      <c r="AC88" s="491"/>
      <c r="AD88" s="491"/>
      <c r="AE88" s="491"/>
      <c r="AF88" s="491"/>
      <c r="AG88" s="491"/>
      <c r="AH88" s="491"/>
    </row>
    <row r="89" spans="1:34" s="463" customFormat="1">
      <c r="A89" s="459"/>
      <c r="B89" s="459"/>
      <c r="C89" s="459"/>
      <c r="O89" s="490"/>
      <c r="P89" s="490"/>
      <c r="Q89" s="490"/>
      <c r="R89" s="490"/>
      <c r="S89" s="491"/>
      <c r="T89" s="491"/>
      <c r="U89" s="491"/>
      <c r="V89" s="491"/>
      <c r="W89" s="491"/>
      <c r="X89" s="491"/>
      <c r="Y89" s="491"/>
      <c r="Z89" s="491"/>
      <c r="AA89" s="491"/>
      <c r="AB89" s="491"/>
      <c r="AC89" s="491"/>
      <c r="AD89" s="491"/>
      <c r="AE89" s="491"/>
      <c r="AF89" s="491"/>
      <c r="AG89" s="491"/>
      <c r="AH89" s="491"/>
    </row>
    <row r="90" spans="1:34" s="463" customFormat="1">
      <c r="A90" s="459"/>
      <c r="B90" s="459"/>
      <c r="C90" s="459"/>
      <c r="O90" s="490"/>
      <c r="P90" s="490"/>
      <c r="Q90" s="490"/>
      <c r="R90" s="490"/>
      <c r="S90" s="491"/>
      <c r="T90" s="491"/>
      <c r="U90" s="491"/>
      <c r="V90" s="491"/>
      <c r="W90" s="491"/>
      <c r="X90" s="491"/>
      <c r="Y90" s="491"/>
      <c r="Z90" s="491"/>
      <c r="AA90" s="491"/>
      <c r="AB90" s="491"/>
      <c r="AC90" s="491"/>
      <c r="AD90" s="491"/>
      <c r="AE90" s="491"/>
      <c r="AF90" s="491"/>
      <c r="AG90" s="491"/>
      <c r="AH90" s="491"/>
    </row>
    <row r="91" spans="1:34" s="463" customFormat="1">
      <c r="A91" s="459"/>
      <c r="B91" s="459"/>
      <c r="C91" s="459"/>
      <c r="O91" s="490"/>
      <c r="P91" s="490"/>
      <c r="Q91" s="490"/>
      <c r="R91" s="490"/>
      <c r="S91" s="491"/>
      <c r="T91" s="491"/>
      <c r="U91" s="491"/>
      <c r="V91" s="491"/>
      <c r="W91" s="491"/>
      <c r="X91" s="491"/>
      <c r="Y91" s="491"/>
      <c r="Z91" s="491"/>
      <c r="AA91" s="491"/>
      <c r="AB91" s="491"/>
      <c r="AC91" s="491"/>
      <c r="AD91" s="491"/>
      <c r="AE91" s="491"/>
      <c r="AF91" s="491"/>
      <c r="AG91" s="491"/>
      <c r="AH91" s="491"/>
    </row>
    <row r="92" spans="1:34" s="463" customFormat="1">
      <c r="A92" s="459"/>
      <c r="B92" s="459"/>
      <c r="C92" s="459"/>
      <c r="O92" s="490"/>
      <c r="P92" s="490"/>
      <c r="Q92" s="490"/>
      <c r="R92" s="490"/>
      <c r="S92" s="491"/>
      <c r="T92" s="491"/>
      <c r="U92" s="491"/>
      <c r="V92" s="491"/>
      <c r="W92" s="491"/>
      <c r="X92" s="491"/>
      <c r="Y92" s="491"/>
      <c r="Z92" s="491"/>
      <c r="AA92" s="491"/>
      <c r="AB92" s="491"/>
      <c r="AC92" s="491"/>
      <c r="AD92" s="491"/>
      <c r="AE92" s="491"/>
      <c r="AF92" s="491"/>
      <c r="AG92" s="491"/>
      <c r="AH92" s="491"/>
    </row>
    <row r="93" spans="1:34" s="463" customFormat="1">
      <c r="A93" s="459"/>
      <c r="B93" s="459"/>
      <c r="C93" s="459"/>
      <c r="O93" s="490"/>
      <c r="P93" s="490"/>
      <c r="Q93" s="490"/>
      <c r="R93" s="490"/>
      <c r="S93" s="491"/>
      <c r="T93" s="491"/>
      <c r="U93" s="491"/>
      <c r="V93" s="491"/>
      <c r="W93" s="491"/>
      <c r="X93" s="491"/>
      <c r="Y93" s="491"/>
      <c r="Z93" s="491"/>
      <c r="AA93" s="491"/>
      <c r="AB93" s="491"/>
      <c r="AC93" s="491"/>
      <c r="AD93" s="491"/>
      <c r="AE93" s="491"/>
      <c r="AF93" s="491"/>
      <c r="AG93" s="491"/>
      <c r="AH93" s="491"/>
    </row>
    <row r="94" spans="1:34" s="463" customFormat="1">
      <c r="A94" s="459"/>
      <c r="B94" s="459"/>
      <c r="C94" s="459"/>
      <c r="O94" s="490"/>
      <c r="P94" s="490"/>
      <c r="Q94" s="490"/>
      <c r="R94" s="490"/>
      <c r="S94" s="491"/>
      <c r="T94" s="491"/>
      <c r="U94" s="491"/>
      <c r="V94" s="491"/>
      <c r="W94" s="491"/>
      <c r="X94" s="491"/>
      <c r="Y94" s="491"/>
      <c r="Z94" s="491"/>
      <c r="AA94" s="491"/>
      <c r="AB94" s="491"/>
      <c r="AC94" s="491"/>
      <c r="AD94" s="491"/>
      <c r="AE94" s="491"/>
      <c r="AF94" s="491"/>
      <c r="AG94" s="491"/>
      <c r="AH94" s="491"/>
    </row>
    <row r="95" spans="1:34" s="463" customFormat="1">
      <c r="A95" s="459"/>
      <c r="B95" s="459"/>
      <c r="C95" s="459"/>
      <c r="O95" s="490"/>
      <c r="P95" s="490"/>
      <c r="Q95" s="490"/>
      <c r="R95" s="490"/>
      <c r="S95" s="491"/>
      <c r="T95" s="491"/>
      <c r="U95" s="491"/>
      <c r="V95" s="491"/>
      <c r="W95" s="491"/>
      <c r="X95" s="491"/>
      <c r="Y95" s="491"/>
      <c r="Z95" s="491"/>
      <c r="AA95" s="491"/>
      <c r="AB95" s="491"/>
      <c r="AC95" s="491"/>
      <c r="AD95" s="491"/>
      <c r="AE95" s="491"/>
      <c r="AF95" s="491"/>
      <c r="AG95" s="491"/>
      <c r="AH95" s="491"/>
    </row>
    <row r="96" spans="1:34" s="463" customFormat="1">
      <c r="A96" s="459"/>
      <c r="B96" s="459"/>
      <c r="C96" s="459"/>
      <c r="O96" s="490"/>
      <c r="P96" s="490"/>
      <c r="Q96" s="490"/>
      <c r="R96" s="490"/>
      <c r="S96" s="491"/>
      <c r="T96" s="491"/>
      <c r="U96" s="491"/>
      <c r="V96" s="491"/>
      <c r="W96" s="491"/>
      <c r="X96" s="491"/>
      <c r="Y96" s="491"/>
      <c r="Z96" s="491"/>
      <c r="AA96" s="491"/>
      <c r="AB96" s="491"/>
      <c r="AC96" s="491"/>
      <c r="AD96" s="491"/>
      <c r="AE96" s="491"/>
      <c r="AF96" s="491"/>
      <c r="AG96" s="491"/>
      <c r="AH96" s="491"/>
    </row>
    <row r="97" spans="1:34" s="463" customFormat="1">
      <c r="A97" s="459"/>
      <c r="B97" s="459"/>
      <c r="C97" s="459"/>
      <c r="O97" s="490"/>
      <c r="P97" s="490"/>
      <c r="Q97" s="490"/>
      <c r="R97" s="490"/>
      <c r="S97" s="491"/>
      <c r="T97" s="491"/>
      <c r="U97" s="491"/>
      <c r="V97" s="491"/>
      <c r="W97" s="491"/>
      <c r="X97" s="491"/>
      <c r="Y97" s="491"/>
      <c r="Z97" s="491"/>
      <c r="AA97" s="491"/>
      <c r="AB97" s="491"/>
      <c r="AC97" s="491"/>
      <c r="AD97" s="491"/>
      <c r="AE97" s="491"/>
      <c r="AF97" s="491"/>
      <c r="AG97" s="491"/>
      <c r="AH97" s="491"/>
    </row>
    <row r="98" spans="1:34" s="463" customFormat="1">
      <c r="A98" s="459"/>
      <c r="B98" s="459"/>
      <c r="C98" s="459"/>
      <c r="O98" s="490"/>
      <c r="P98" s="490"/>
      <c r="Q98" s="490"/>
      <c r="R98" s="490"/>
      <c r="S98" s="491"/>
      <c r="T98" s="491"/>
      <c r="U98" s="491"/>
      <c r="V98" s="491"/>
      <c r="W98" s="491"/>
      <c r="X98" s="491"/>
      <c r="Y98" s="491"/>
      <c r="Z98" s="491"/>
      <c r="AA98" s="491"/>
      <c r="AB98" s="491"/>
      <c r="AC98" s="491"/>
      <c r="AD98" s="491"/>
      <c r="AE98" s="491"/>
      <c r="AF98" s="491"/>
      <c r="AG98" s="491"/>
      <c r="AH98" s="491"/>
    </row>
    <row r="99" spans="1:34" s="463" customFormat="1">
      <c r="A99" s="459"/>
      <c r="B99" s="459"/>
      <c r="C99" s="459"/>
      <c r="O99" s="490"/>
      <c r="P99" s="490"/>
      <c r="Q99" s="490"/>
      <c r="R99" s="490"/>
      <c r="S99" s="491"/>
      <c r="T99" s="491"/>
      <c r="U99" s="491"/>
      <c r="V99" s="491"/>
      <c r="W99" s="491"/>
      <c r="X99" s="491"/>
      <c r="Y99" s="491"/>
      <c r="Z99" s="491"/>
      <c r="AA99" s="491"/>
      <c r="AB99" s="491"/>
      <c r="AC99" s="491"/>
      <c r="AD99" s="491"/>
      <c r="AE99" s="491"/>
      <c r="AF99" s="491"/>
      <c r="AG99" s="491"/>
      <c r="AH99" s="491"/>
    </row>
    <row r="100" spans="1:34" s="463" customFormat="1">
      <c r="A100" s="459"/>
      <c r="B100" s="459"/>
      <c r="C100" s="459"/>
      <c r="O100" s="490"/>
      <c r="P100" s="490"/>
      <c r="Q100" s="490"/>
      <c r="R100" s="490"/>
      <c r="S100" s="491"/>
      <c r="T100" s="491"/>
      <c r="U100" s="491"/>
      <c r="V100" s="491"/>
      <c r="W100" s="491"/>
      <c r="X100" s="491"/>
      <c r="Y100" s="491"/>
      <c r="Z100" s="491"/>
      <c r="AA100" s="491"/>
      <c r="AB100" s="491"/>
      <c r="AC100" s="491"/>
      <c r="AD100" s="491"/>
      <c r="AE100" s="491"/>
      <c r="AF100" s="491"/>
      <c r="AG100" s="491"/>
      <c r="AH100" s="491"/>
    </row>
    <row r="101" spans="1:34" s="463" customFormat="1">
      <c r="A101" s="459"/>
      <c r="B101" s="459"/>
      <c r="C101" s="459"/>
      <c r="O101" s="490"/>
      <c r="P101" s="490"/>
      <c r="Q101" s="490"/>
      <c r="R101" s="490"/>
      <c r="S101" s="491"/>
      <c r="T101" s="491"/>
      <c r="U101" s="491"/>
      <c r="V101" s="491"/>
      <c r="W101" s="491"/>
      <c r="X101" s="491"/>
      <c r="Y101" s="491"/>
      <c r="Z101" s="491"/>
      <c r="AA101" s="491"/>
      <c r="AB101" s="491"/>
      <c r="AC101" s="491"/>
      <c r="AD101" s="491"/>
      <c r="AE101" s="491"/>
      <c r="AF101" s="491"/>
      <c r="AG101" s="491"/>
      <c r="AH101" s="491"/>
    </row>
    <row r="102" spans="1:34" s="463" customFormat="1">
      <c r="A102" s="459"/>
      <c r="B102" s="459"/>
      <c r="C102" s="459"/>
      <c r="O102" s="490"/>
      <c r="P102" s="490"/>
      <c r="Q102" s="490"/>
      <c r="R102" s="490"/>
      <c r="S102" s="491"/>
      <c r="T102" s="491"/>
      <c r="U102" s="491"/>
      <c r="V102" s="491"/>
      <c r="W102" s="491"/>
      <c r="X102" s="491"/>
      <c r="Y102" s="491"/>
      <c r="Z102" s="491"/>
      <c r="AA102" s="491"/>
      <c r="AB102" s="491"/>
      <c r="AC102" s="491"/>
      <c r="AD102" s="491"/>
      <c r="AE102" s="491"/>
      <c r="AF102" s="491"/>
      <c r="AG102" s="491"/>
      <c r="AH102" s="491"/>
    </row>
    <row r="103" spans="1:34" s="463" customFormat="1">
      <c r="A103" s="459"/>
      <c r="B103" s="459"/>
      <c r="C103" s="459"/>
      <c r="O103" s="490"/>
      <c r="P103" s="490"/>
      <c r="Q103" s="490"/>
      <c r="R103" s="490"/>
      <c r="S103" s="491"/>
      <c r="T103" s="491"/>
      <c r="U103" s="491"/>
      <c r="V103" s="491"/>
      <c r="W103" s="491"/>
      <c r="X103" s="491"/>
      <c r="Y103" s="491"/>
      <c r="Z103" s="491"/>
      <c r="AA103" s="491"/>
      <c r="AB103" s="491"/>
      <c r="AC103" s="491"/>
      <c r="AD103" s="491"/>
      <c r="AE103" s="491"/>
      <c r="AF103" s="491"/>
      <c r="AG103" s="491"/>
      <c r="AH103" s="491"/>
    </row>
    <row r="104" spans="1:34" s="463" customFormat="1">
      <c r="A104" s="459"/>
      <c r="B104" s="459"/>
      <c r="C104" s="459"/>
      <c r="O104" s="490"/>
      <c r="P104" s="490"/>
      <c r="Q104" s="490"/>
      <c r="R104" s="490"/>
      <c r="S104" s="491"/>
      <c r="T104" s="491"/>
      <c r="U104" s="491"/>
      <c r="V104" s="491"/>
      <c r="W104" s="491"/>
      <c r="X104" s="491"/>
      <c r="Y104" s="491"/>
      <c r="Z104" s="491"/>
      <c r="AA104" s="491"/>
      <c r="AB104" s="491"/>
      <c r="AC104" s="491"/>
      <c r="AD104" s="491"/>
      <c r="AE104" s="491"/>
      <c r="AF104" s="491"/>
      <c r="AG104" s="491"/>
      <c r="AH104" s="491"/>
    </row>
    <row r="105" spans="1:34" s="463" customFormat="1">
      <c r="A105" s="459"/>
      <c r="B105" s="459"/>
      <c r="C105" s="459"/>
      <c r="O105" s="490"/>
      <c r="P105" s="490"/>
      <c r="Q105" s="490"/>
      <c r="R105" s="490"/>
      <c r="S105" s="491"/>
      <c r="T105" s="491"/>
      <c r="U105" s="491"/>
      <c r="V105" s="491"/>
      <c r="W105" s="491"/>
      <c r="X105" s="491"/>
      <c r="Y105" s="491"/>
      <c r="Z105" s="491"/>
      <c r="AA105" s="491"/>
      <c r="AB105" s="491"/>
      <c r="AC105" s="491"/>
      <c r="AD105" s="491"/>
      <c r="AE105" s="491"/>
      <c r="AF105" s="491"/>
      <c r="AG105" s="491"/>
      <c r="AH105" s="491"/>
    </row>
    <row r="106" spans="1:34" s="463" customFormat="1">
      <c r="A106" s="459"/>
      <c r="B106" s="459"/>
      <c r="C106" s="459"/>
      <c r="O106" s="490"/>
      <c r="P106" s="490"/>
      <c r="Q106" s="490"/>
      <c r="R106" s="490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  <c r="AD106" s="491"/>
      <c r="AE106" s="491"/>
      <c r="AF106" s="491"/>
      <c r="AG106" s="491"/>
      <c r="AH106" s="491"/>
    </row>
    <row r="107" spans="1:34" s="463" customFormat="1">
      <c r="A107" s="459"/>
      <c r="B107" s="459"/>
      <c r="C107" s="459"/>
      <c r="O107" s="490"/>
      <c r="P107" s="490"/>
      <c r="Q107" s="490"/>
      <c r="R107" s="490"/>
      <c r="S107" s="491"/>
      <c r="T107" s="491"/>
      <c r="U107" s="491"/>
      <c r="V107" s="491"/>
      <c r="W107" s="491"/>
      <c r="X107" s="491"/>
      <c r="Y107" s="491"/>
      <c r="Z107" s="491"/>
      <c r="AA107" s="491"/>
      <c r="AB107" s="491"/>
      <c r="AC107" s="491"/>
      <c r="AD107" s="491"/>
      <c r="AE107" s="491"/>
      <c r="AF107" s="491"/>
      <c r="AG107" s="491"/>
      <c r="AH107" s="491"/>
    </row>
    <row r="108" spans="1:34" s="463" customFormat="1">
      <c r="A108" s="459"/>
      <c r="B108" s="459"/>
      <c r="C108" s="459"/>
      <c r="O108" s="490"/>
      <c r="P108" s="490"/>
      <c r="Q108" s="490"/>
      <c r="R108" s="490"/>
      <c r="S108" s="491"/>
      <c r="T108" s="491"/>
      <c r="U108" s="491"/>
      <c r="V108" s="491"/>
      <c r="W108" s="491"/>
      <c r="X108" s="491"/>
      <c r="Y108" s="491"/>
      <c r="Z108" s="491"/>
      <c r="AA108" s="491"/>
      <c r="AB108" s="491"/>
      <c r="AC108" s="491"/>
      <c r="AD108" s="491"/>
      <c r="AE108" s="491"/>
      <c r="AF108" s="491"/>
      <c r="AG108" s="491"/>
      <c r="AH108" s="491"/>
    </row>
    <row r="109" spans="1:34" s="463" customFormat="1">
      <c r="A109" s="459"/>
      <c r="B109" s="459"/>
      <c r="C109" s="459"/>
      <c r="O109" s="490"/>
      <c r="P109" s="490"/>
      <c r="Q109" s="490"/>
      <c r="R109" s="490"/>
      <c r="S109" s="491"/>
      <c r="T109" s="491"/>
      <c r="U109" s="491"/>
      <c r="V109" s="491"/>
      <c r="W109" s="491"/>
      <c r="X109" s="491"/>
      <c r="Y109" s="491"/>
      <c r="Z109" s="491"/>
      <c r="AA109" s="491"/>
      <c r="AB109" s="491"/>
      <c r="AC109" s="491"/>
      <c r="AD109" s="491"/>
      <c r="AE109" s="491"/>
      <c r="AF109" s="491"/>
      <c r="AG109" s="491"/>
      <c r="AH109" s="491"/>
    </row>
    <row r="110" spans="1:34" s="463" customFormat="1">
      <c r="A110" s="459"/>
      <c r="B110" s="459"/>
      <c r="C110" s="459"/>
      <c r="O110" s="490"/>
      <c r="P110" s="490"/>
      <c r="Q110" s="490"/>
      <c r="R110" s="490"/>
      <c r="S110" s="491"/>
      <c r="T110" s="491"/>
      <c r="U110" s="491"/>
      <c r="V110" s="491"/>
      <c r="W110" s="491"/>
      <c r="X110" s="491"/>
      <c r="Y110" s="491"/>
      <c r="Z110" s="491"/>
      <c r="AA110" s="491"/>
      <c r="AB110" s="491"/>
      <c r="AC110" s="491"/>
      <c r="AD110" s="491"/>
      <c r="AE110" s="491"/>
      <c r="AF110" s="491"/>
      <c r="AG110" s="491"/>
      <c r="AH110" s="491"/>
    </row>
    <row r="111" spans="1:34" s="463" customFormat="1">
      <c r="A111" s="459"/>
      <c r="B111" s="459"/>
      <c r="C111" s="459"/>
      <c r="O111" s="490"/>
      <c r="P111" s="490"/>
      <c r="Q111" s="490"/>
      <c r="R111" s="490"/>
      <c r="S111" s="491"/>
      <c r="T111" s="491"/>
      <c r="U111" s="491"/>
      <c r="V111" s="491"/>
      <c r="W111" s="491"/>
      <c r="X111" s="491"/>
      <c r="Y111" s="491"/>
      <c r="Z111" s="491"/>
      <c r="AA111" s="491"/>
      <c r="AB111" s="491"/>
      <c r="AC111" s="491"/>
      <c r="AD111" s="491"/>
      <c r="AE111" s="491"/>
      <c r="AF111" s="491"/>
      <c r="AG111" s="491"/>
      <c r="AH111" s="491"/>
    </row>
    <row r="112" spans="1:34" s="463" customFormat="1">
      <c r="A112" s="459"/>
      <c r="B112" s="459"/>
      <c r="C112" s="459"/>
      <c r="O112" s="490"/>
      <c r="P112" s="490"/>
      <c r="Q112" s="490"/>
      <c r="R112" s="490"/>
      <c r="S112" s="491"/>
      <c r="T112" s="491"/>
      <c r="U112" s="491"/>
      <c r="V112" s="491"/>
      <c r="W112" s="491"/>
      <c r="X112" s="491"/>
      <c r="Y112" s="491"/>
      <c r="Z112" s="491"/>
      <c r="AA112" s="491"/>
      <c r="AB112" s="491"/>
      <c r="AC112" s="491"/>
      <c r="AD112" s="491"/>
      <c r="AE112" s="491"/>
      <c r="AF112" s="491"/>
      <c r="AG112" s="491"/>
      <c r="AH112" s="491"/>
    </row>
    <row r="113" spans="1:34" s="463" customFormat="1">
      <c r="A113" s="459"/>
      <c r="B113" s="459"/>
      <c r="C113" s="459"/>
      <c r="O113" s="490"/>
      <c r="P113" s="490"/>
      <c r="Q113" s="490"/>
      <c r="R113" s="490"/>
      <c r="S113" s="491"/>
      <c r="T113" s="491"/>
      <c r="U113" s="491"/>
      <c r="V113" s="491"/>
      <c r="W113" s="491"/>
      <c r="X113" s="491"/>
      <c r="Y113" s="491"/>
      <c r="Z113" s="491"/>
      <c r="AA113" s="491"/>
      <c r="AB113" s="491"/>
      <c r="AC113" s="491"/>
      <c r="AD113" s="491"/>
      <c r="AE113" s="491"/>
      <c r="AF113" s="491"/>
      <c r="AG113" s="491"/>
      <c r="AH113" s="491"/>
    </row>
    <row r="114" spans="1:34" s="463" customFormat="1">
      <c r="A114" s="459"/>
      <c r="B114" s="459"/>
      <c r="C114" s="459"/>
      <c r="O114" s="490"/>
      <c r="P114" s="490"/>
      <c r="Q114" s="490"/>
      <c r="R114" s="490"/>
      <c r="S114" s="491"/>
      <c r="T114" s="491"/>
      <c r="U114" s="491"/>
      <c r="V114" s="491"/>
      <c r="W114" s="491"/>
      <c r="X114" s="491"/>
      <c r="Y114" s="491"/>
      <c r="Z114" s="491"/>
      <c r="AA114" s="491"/>
      <c r="AB114" s="491"/>
      <c r="AC114" s="491"/>
      <c r="AD114" s="491"/>
      <c r="AE114" s="491"/>
      <c r="AF114" s="491"/>
      <c r="AG114" s="491"/>
      <c r="AH114" s="491"/>
    </row>
    <row r="115" spans="1:34" s="463" customFormat="1">
      <c r="A115" s="459"/>
      <c r="B115" s="459"/>
      <c r="C115" s="459"/>
      <c r="O115" s="490"/>
      <c r="P115" s="490"/>
      <c r="Q115" s="490"/>
      <c r="R115" s="490"/>
      <c r="S115" s="491"/>
      <c r="T115" s="491"/>
      <c r="U115" s="491"/>
      <c r="V115" s="491"/>
      <c r="W115" s="491"/>
      <c r="X115" s="491"/>
      <c r="Y115" s="491"/>
      <c r="Z115" s="491"/>
      <c r="AA115" s="491"/>
      <c r="AB115" s="491"/>
      <c r="AC115" s="491"/>
      <c r="AD115" s="491"/>
      <c r="AE115" s="491"/>
      <c r="AF115" s="491"/>
      <c r="AG115" s="491"/>
      <c r="AH115" s="491"/>
    </row>
    <row r="116" spans="1:34" s="463" customFormat="1">
      <c r="A116" s="459"/>
      <c r="B116" s="459"/>
      <c r="C116" s="459"/>
      <c r="O116" s="490"/>
      <c r="P116" s="490"/>
      <c r="Q116" s="490"/>
      <c r="R116" s="490"/>
      <c r="S116" s="491"/>
      <c r="T116" s="491"/>
      <c r="U116" s="491"/>
      <c r="V116" s="491"/>
      <c r="W116" s="491"/>
      <c r="X116" s="491"/>
      <c r="Y116" s="491"/>
      <c r="Z116" s="491"/>
      <c r="AA116" s="491"/>
      <c r="AB116" s="491"/>
      <c r="AC116" s="491"/>
      <c r="AD116" s="491"/>
      <c r="AE116" s="491"/>
      <c r="AF116" s="491"/>
      <c r="AG116" s="491"/>
      <c r="AH116" s="491"/>
    </row>
    <row r="117" spans="1:34" s="463" customFormat="1">
      <c r="A117" s="459"/>
      <c r="B117" s="459"/>
      <c r="C117" s="459"/>
      <c r="O117" s="490"/>
      <c r="P117" s="490"/>
      <c r="Q117" s="490"/>
      <c r="R117" s="490"/>
      <c r="S117" s="491"/>
      <c r="T117" s="491"/>
      <c r="U117" s="491"/>
      <c r="V117" s="491"/>
      <c r="W117" s="491"/>
      <c r="X117" s="491"/>
      <c r="Y117" s="491"/>
      <c r="Z117" s="491"/>
      <c r="AA117" s="491"/>
      <c r="AB117" s="491"/>
      <c r="AC117" s="491"/>
      <c r="AD117" s="491"/>
      <c r="AE117" s="491"/>
      <c r="AF117" s="491"/>
      <c r="AG117" s="491"/>
      <c r="AH117" s="491"/>
    </row>
    <row r="118" spans="1:34" s="463" customFormat="1">
      <c r="A118" s="459"/>
      <c r="B118" s="459"/>
      <c r="C118" s="459"/>
      <c r="O118" s="490"/>
      <c r="P118" s="490"/>
      <c r="Q118" s="490"/>
      <c r="R118" s="490"/>
      <c r="S118" s="491"/>
      <c r="T118" s="491"/>
      <c r="U118" s="491"/>
      <c r="V118" s="491"/>
      <c r="W118" s="491"/>
      <c r="X118" s="491"/>
      <c r="Y118" s="491"/>
      <c r="Z118" s="491"/>
      <c r="AA118" s="491"/>
      <c r="AB118" s="491"/>
      <c r="AC118" s="491"/>
      <c r="AD118" s="491"/>
      <c r="AE118" s="491"/>
      <c r="AF118" s="491"/>
      <c r="AG118" s="491"/>
      <c r="AH118" s="491"/>
    </row>
    <row r="119" spans="1:34" s="463" customFormat="1">
      <c r="A119" s="459"/>
      <c r="B119" s="459"/>
      <c r="C119" s="459"/>
      <c r="O119" s="490"/>
      <c r="P119" s="490"/>
      <c r="Q119" s="490"/>
      <c r="R119" s="490"/>
      <c r="S119" s="491"/>
      <c r="T119" s="491"/>
      <c r="U119" s="491"/>
      <c r="V119" s="491"/>
      <c r="W119" s="491"/>
      <c r="X119" s="491"/>
      <c r="Y119" s="491"/>
      <c r="Z119" s="491"/>
      <c r="AA119" s="491"/>
      <c r="AB119" s="491"/>
      <c r="AC119" s="491"/>
      <c r="AD119" s="491"/>
      <c r="AE119" s="491"/>
      <c r="AF119" s="491"/>
      <c r="AG119" s="491"/>
      <c r="AH119" s="491"/>
    </row>
    <row r="120" spans="1:34" s="463" customFormat="1">
      <c r="A120" s="459"/>
      <c r="B120" s="459"/>
      <c r="C120" s="459"/>
      <c r="O120" s="490"/>
      <c r="P120" s="490"/>
      <c r="Q120" s="490"/>
      <c r="R120" s="490"/>
      <c r="S120" s="491"/>
      <c r="T120" s="491"/>
      <c r="U120" s="491"/>
      <c r="V120" s="491"/>
      <c r="W120" s="491"/>
      <c r="X120" s="491"/>
      <c r="Y120" s="491"/>
      <c r="Z120" s="491"/>
      <c r="AA120" s="491"/>
      <c r="AB120" s="491"/>
      <c r="AC120" s="491"/>
      <c r="AD120" s="491"/>
      <c r="AE120" s="491"/>
      <c r="AF120" s="491"/>
      <c r="AG120" s="491"/>
      <c r="AH120" s="491"/>
    </row>
    <row r="121" spans="1:34" s="463" customFormat="1">
      <c r="A121" s="459"/>
      <c r="B121" s="459"/>
      <c r="C121" s="459"/>
      <c r="O121" s="490"/>
      <c r="P121" s="490"/>
      <c r="Q121" s="490"/>
      <c r="R121" s="490"/>
      <c r="S121" s="491"/>
      <c r="T121" s="491"/>
      <c r="U121" s="491"/>
      <c r="V121" s="491"/>
      <c r="W121" s="491"/>
      <c r="X121" s="491"/>
      <c r="Y121" s="491"/>
      <c r="Z121" s="491"/>
      <c r="AA121" s="491"/>
      <c r="AB121" s="491"/>
      <c r="AC121" s="491"/>
      <c r="AD121" s="491"/>
      <c r="AE121" s="491"/>
      <c r="AF121" s="491"/>
      <c r="AG121" s="491"/>
      <c r="AH121" s="491"/>
    </row>
    <row r="122" spans="1:34" s="463" customFormat="1">
      <c r="A122" s="459"/>
      <c r="B122" s="459"/>
      <c r="C122" s="459"/>
      <c r="O122" s="490"/>
      <c r="P122" s="490"/>
      <c r="Q122" s="490"/>
      <c r="R122" s="490"/>
      <c r="S122" s="491"/>
      <c r="T122" s="491"/>
      <c r="U122" s="491"/>
      <c r="V122" s="491"/>
      <c r="W122" s="491"/>
      <c r="X122" s="491"/>
      <c r="Y122" s="491"/>
      <c r="Z122" s="491"/>
      <c r="AA122" s="491"/>
      <c r="AB122" s="491"/>
      <c r="AC122" s="491"/>
      <c r="AD122" s="491"/>
      <c r="AE122" s="491"/>
      <c r="AF122" s="491"/>
      <c r="AG122" s="491"/>
      <c r="AH122" s="491"/>
    </row>
    <row r="123" spans="1:34" s="463" customFormat="1">
      <c r="A123" s="459"/>
      <c r="B123" s="459"/>
      <c r="C123" s="459"/>
      <c r="O123" s="490"/>
      <c r="P123" s="490"/>
      <c r="Q123" s="490"/>
      <c r="R123" s="490"/>
      <c r="S123" s="491"/>
      <c r="T123" s="491"/>
      <c r="U123" s="491"/>
      <c r="V123" s="491"/>
      <c r="W123" s="491"/>
      <c r="X123" s="491"/>
      <c r="Y123" s="491"/>
      <c r="Z123" s="491"/>
      <c r="AA123" s="491"/>
      <c r="AB123" s="491"/>
      <c r="AC123" s="491"/>
      <c r="AD123" s="491"/>
      <c r="AE123" s="491"/>
      <c r="AF123" s="491"/>
      <c r="AG123" s="491"/>
      <c r="AH123" s="491"/>
    </row>
    <row r="124" spans="1:34" s="463" customFormat="1">
      <c r="A124" s="459"/>
      <c r="B124" s="459"/>
      <c r="C124" s="459"/>
      <c r="O124" s="490"/>
      <c r="P124" s="490"/>
      <c r="Q124" s="490"/>
      <c r="R124" s="490"/>
      <c r="S124" s="491"/>
      <c r="T124" s="491"/>
      <c r="U124" s="491"/>
      <c r="V124" s="491"/>
      <c r="W124" s="491"/>
      <c r="X124" s="491"/>
      <c r="Y124" s="491"/>
      <c r="Z124" s="491"/>
      <c r="AA124" s="491"/>
      <c r="AB124" s="491"/>
      <c r="AC124" s="491"/>
      <c r="AD124" s="491"/>
      <c r="AE124" s="491"/>
      <c r="AF124" s="491"/>
      <c r="AG124" s="491"/>
      <c r="AH124" s="491"/>
    </row>
    <row r="125" spans="1:34" s="463" customFormat="1">
      <c r="A125" s="459"/>
      <c r="B125" s="459"/>
      <c r="C125" s="459"/>
      <c r="O125" s="490"/>
      <c r="P125" s="490"/>
      <c r="Q125" s="490"/>
      <c r="R125" s="490"/>
      <c r="S125" s="491"/>
      <c r="T125" s="491"/>
      <c r="U125" s="491"/>
      <c r="V125" s="491"/>
      <c r="W125" s="491"/>
      <c r="X125" s="491"/>
      <c r="Y125" s="491"/>
      <c r="Z125" s="491"/>
      <c r="AA125" s="491"/>
      <c r="AB125" s="491"/>
      <c r="AC125" s="491"/>
      <c r="AD125" s="491"/>
      <c r="AE125" s="491"/>
      <c r="AF125" s="491"/>
      <c r="AG125" s="491"/>
      <c r="AH125" s="491"/>
    </row>
    <row r="126" spans="1:34" s="463" customFormat="1">
      <c r="A126" s="459"/>
      <c r="B126" s="459"/>
      <c r="C126" s="459"/>
      <c r="O126" s="490"/>
      <c r="P126" s="490"/>
      <c r="Q126" s="490"/>
      <c r="R126" s="490"/>
      <c r="S126" s="491"/>
      <c r="T126" s="491"/>
      <c r="U126" s="491"/>
      <c r="V126" s="491"/>
      <c r="W126" s="491"/>
      <c r="X126" s="491"/>
      <c r="Y126" s="491"/>
      <c r="Z126" s="491"/>
      <c r="AA126" s="491"/>
      <c r="AB126" s="491"/>
      <c r="AC126" s="491"/>
      <c r="AD126" s="491"/>
      <c r="AE126" s="491"/>
      <c r="AF126" s="491"/>
      <c r="AG126" s="491"/>
      <c r="AH126" s="491"/>
    </row>
    <row r="127" spans="1:34" s="463" customFormat="1">
      <c r="A127" s="459"/>
      <c r="B127" s="459"/>
      <c r="C127" s="459"/>
      <c r="S127" s="491"/>
      <c r="T127" s="491"/>
      <c r="U127" s="491"/>
      <c r="V127" s="491"/>
      <c r="W127" s="491"/>
      <c r="X127" s="491"/>
      <c r="Y127" s="491"/>
      <c r="Z127" s="491"/>
      <c r="AA127" s="491"/>
      <c r="AB127" s="491"/>
      <c r="AC127" s="491"/>
      <c r="AD127" s="491"/>
      <c r="AE127" s="491"/>
      <c r="AF127" s="491"/>
      <c r="AG127" s="491"/>
      <c r="AH127" s="491"/>
    </row>
    <row r="128" spans="1:34" s="463" customFormat="1">
      <c r="A128" s="459"/>
      <c r="B128" s="459"/>
      <c r="C128" s="459"/>
      <c r="S128" s="491"/>
      <c r="T128" s="491"/>
      <c r="U128" s="491"/>
      <c r="V128" s="491"/>
      <c r="W128" s="491"/>
      <c r="X128" s="491"/>
      <c r="Y128" s="491"/>
      <c r="Z128" s="491"/>
      <c r="AA128" s="491"/>
      <c r="AB128" s="491"/>
      <c r="AC128" s="491"/>
      <c r="AD128" s="491"/>
      <c r="AE128" s="491"/>
      <c r="AF128" s="491"/>
      <c r="AG128" s="491"/>
      <c r="AH128" s="491"/>
    </row>
    <row r="129" spans="1:34" s="463" customFormat="1">
      <c r="A129" s="459"/>
      <c r="B129" s="459"/>
      <c r="C129" s="459"/>
      <c r="S129" s="491"/>
      <c r="T129" s="491"/>
      <c r="U129" s="491"/>
      <c r="V129" s="491"/>
      <c r="W129" s="491"/>
      <c r="X129" s="491"/>
      <c r="Y129" s="491"/>
      <c r="Z129" s="491"/>
      <c r="AA129" s="491"/>
      <c r="AB129" s="491"/>
      <c r="AC129" s="491"/>
      <c r="AD129" s="491"/>
      <c r="AE129" s="491"/>
      <c r="AF129" s="491"/>
      <c r="AG129" s="491"/>
      <c r="AH129" s="491"/>
    </row>
    <row r="130" spans="1:34" s="463" customFormat="1">
      <c r="A130" s="459"/>
      <c r="B130" s="459"/>
      <c r="C130" s="459"/>
      <c r="S130" s="491"/>
      <c r="T130" s="491"/>
      <c r="U130" s="491"/>
      <c r="V130" s="491"/>
      <c r="W130" s="491"/>
      <c r="X130" s="491"/>
      <c r="Y130" s="491"/>
      <c r="Z130" s="491"/>
      <c r="AA130" s="491"/>
      <c r="AB130" s="491"/>
      <c r="AC130" s="491"/>
      <c r="AD130" s="491"/>
      <c r="AE130" s="491"/>
      <c r="AF130" s="491"/>
      <c r="AG130" s="491"/>
      <c r="AH130" s="491"/>
    </row>
    <row r="131" spans="1:34" s="463" customFormat="1">
      <c r="A131" s="459"/>
      <c r="B131" s="459"/>
      <c r="C131" s="459"/>
      <c r="S131" s="491"/>
      <c r="T131" s="491"/>
      <c r="U131" s="491"/>
      <c r="V131" s="491"/>
      <c r="W131" s="491"/>
      <c r="X131" s="491"/>
      <c r="Y131" s="491"/>
      <c r="Z131" s="491"/>
      <c r="AA131" s="491"/>
      <c r="AB131" s="491"/>
      <c r="AC131" s="491"/>
      <c r="AD131" s="491"/>
      <c r="AE131" s="491"/>
      <c r="AF131" s="491"/>
      <c r="AG131" s="491"/>
      <c r="AH131" s="491"/>
    </row>
    <row r="132" spans="1:34" s="463" customFormat="1">
      <c r="A132" s="459"/>
      <c r="B132" s="459"/>
      <c r="C132" s="459"/>
      <c r="S132" s="491"/>
      <c r="T132" s="491"/>
      <c r="U132" s="491"/>
      <c r="V132" s="491"/>
      <c r="W132" s="491"/>
      <c r="X132" s="491"/>
      <c r="Y132" s="491"/>
      <c r="Z132" s="491"/>
      <c r="AA132" s="491"/>
      <c r="AB132" s="491"/>
      <c r="AC132" s="491"/>
      <c r="AD132" s="491"/>
      <c r="AE132" s="491"/>
      <c r="AF132" s="491"/>
      <c r="AG132" s="491"/>
      <c r="AH132" s="491"/>
    </row>
    <row r="133" spans="1:34" s="463" customFormat="1">
      <c r="A133" s="459"/>
      <c r="B133" s="459"/>
      <c r="C133" s="459"/>
      <c r="S133" s="491"/>
      <c r="T133" s="491"/>
      <c r="U133" s="491"/>
      <c r="V133" s="491"/>
      <c r="W133" s="491"/>
      <c r="X133" s="491"/>
      <c r="Y133" s="491"/>
      <c r="Z133" s="491"/>
      <c r="AA133" s="491"/>
      <c r="AB133" s="491"/>
      <c r="AC133" s="491"/>
      <c r="AD133" s="491"/>
      <c r="AE133" s="491"/>
      <c r="AF133" s="491"/>
      <c r="AG133" s="491"/>
      <c r="AH133" s="491"/>
    </row>
    <row r="134" spans="1:34" s="463" customFormat="1">
      <c r="A134" s="459"/>
      <c r="B134" s="459"/>
      <c r="C134" s="459"/>
      <c r="S134" s="491"/>
      <c r="T134" s="491"/>
      <c r="U134" s="491"/>
      <c r="V134" s="491"/>
      <c r="W134" s="491"/>
      <c r="X134" s="491"/>
      <c r="Y134" s="491"/>
      <c r="Z134" s="491"/>
      <c r="AA134" s="491"/>
      <c r="AB134" s="491"/>
      <c r="AC134" s="491"/>
      <c r="AD134" s="491"/>
      <c r="AE134" s="491"/>
      <c r="AF134" s="491"/>
      <c r="AG134" s="491"/>
      <c r="AH134" s="491"/>
    </row>
    <row r="135" spans="1:34" s="463" customFormat="1">
      <c r="A135" s="459"/>
      <c r="B135" s="459"/>
      <c r="C135" s="459"/>
      <c r="S135" s="491"/>
      <c r="T135" s="491"/>
      <c r="U135" s="491"/>
      <c r="V135" s="491"/>
      <c r="W135" s="491"/>
      <c r="X135" s="491"/>
      <c r="Y135" s="491"/>
      <c r="Z135" s="491"/>
      <c r="AA135" s="491"/>
      <c r="AB135" s="491"/>
      <c r="AC135" s="491"/>
      <c r="AD135" s="491"/>
      <c r="AE135" s="491"/>
      <c r="AF135" s="491"/>
      <c r="AG135" s="491"/>
      <c r="AH135" s="491"/>
    </row>
    <row r="136" spans="1:34" s="463" customFormat="1">
      <c r="A136" s="459"/>
      <c r="B136" s="459"/>
      <c r="C136" s="459"/>
      <c r="S136" s="491"/>
      <c r="T136" s="491"/>
      <c r="U136" s="491"/>
      <c r="V136" s="491"/>
      <c r="W136" s="491"/>
      <c r="X136" s="491"/>
      <c r="Y136" s="491"/>
      <c r="Z136" s="491"/>
      <c r="AA136" s="491"/>
      <c r="AB136" s="491"/>
      <c r="AC136" s="491"/>
      <c r="AD136" s="491"/>
      <c r="AE136" s="491"/>
      <c r="AF136" s="491"/>
      <c r="AG136" s="491"/>
      <c r="AH136" s="491"/>
    </row>
    <row r="137" spans="1:34" s="463" customFormat="1">
      <c r="A137" s="459"/>
      <c r="B137" s="459"/>
      <c r="C137" s="459"/>
      <c r="S137" s="491"/>
      <c r="T137" s="491"/>
      <c r="U137" s="491"/>
      <c r="V137" s="491"/>
      <c r="W137" s="491"/>
      <c r="X137" s="491"/>
      <c r="Y137" s="491"/>
      <c r="Z137" s="491"/>
      <c r="AA137" s="491"/>
      <c r="AB137" s="491"/>
      <c r="AC137" s="491"/>
      <c r="AD137" s="491"/>
      <c r="AE137" s="491"/>
      <c r="AF137" s="491"/>
      <c r="AG137" s="491"/>
      <c r="AH137" s="491"/>
    </row>
    <row r="138" spans="1:34" s="463" customFormat="1">
      <c r="A138" s="459"/>
      <c r="B138" s="459"/>
      <c r="C138" s="459"/>
      <c r="S138" s="491"/>
      <c r="T138" s="491"/>
      <c r="U138" s="491"/>
      <c r="V138" s="491"/>
      <c r="W138" s="491"/>
      <c r="X138" s="491"/>
      <c r="Y138" s="491"/>
      <c r="Z138" s="491"/>
      <c r="AA138" s="491"/>
      <c r="AB138" s="491"/>
      <c r="AC138" s="491"/>
      <c r="AD138" s="491"/>
      <c r="AE138" s="491"/>
      <c r="AF138" s="491"/>
      <c r="AG138" s="491"/>
      <c r="AH138" s="491"/>
    </row>
    <row r="139" spans="1:34" s="463" customFormat="1">
      <c r="A139" s="459"/>
      <c r="B139" s="459"/>
      <c r="C139" s="459"/>
      <c r="S139" s="491"/>
      <c r="T139" s="491"/>
      <c r="U139" s="491"/>
      <c r="V139" s="491"/>
      <c r="W139" s="491"/>
      <c r="X139" s="491"/>
      <c r="Y139" s="491"/>
      <c r="Z139" s="491"/>
      <c r="AA139" s="491"/>
      <c r="AB139" s="491"/>
      <c r="AC139" s="491"/>
      <c r="AD139" s="491"/>
      <c r="AE139" s="491"/>
      <c r="AF139" s="491"/>
      <c r="AG139" s="491"/>
      <c r="AH139" s="491"/>
    </row>
    <row r="140" spans="1:34" s="463" customFormat="1">
      <c r="A140" s="459"/>
      <c r="B140" s="459"/>
      <c r="C140" s="459"/>
      <c r="S140" s="491"/>
      <c r="T140" s="491"/>
      <c r="U140" s="491"/>
      <c r="V140" s="491"/>
      <c r="W140" s="491"/>
      <c r="X140" s="491"/>
      <c r="Y140" s="491"/>
      <c r="Z140" s="491"/>
      <c r="AA140" s="491"/>
      <c r="AB140" s="491"/>
      <c r="AC140" s="491"/>
      <c r="AD140" s="491"/>
      <c r="AE140" s="491"/>
      <c r="AF140" s="491"/>
      <c r="AG140" s="491"/>
      <c r="AH140" s="491"/>
    </row>
    <row r="141" spans="1:34" s="463" customFormat="1">
      <c r="A141" s="459"/>
      <c r="B141" s="459"/>
      <c r="C141" s="459"/>
      <c r="S141" s="491"/>
      <c r="T141" s="491"/>
      <c r="U141" s="491"/>
      <c r="V141" s="491"/>
      <c r="W141" s="491"/>
      <c r="X141" s="491"/>
      <c r="Y141" s="491"/>
      <c r="Z141" s="491"/>
      <c r="AA141" s="491"/>
      <c r="AB141" s="491"/>
      <c r="AC141" s="491"/>
      <c r="AD141" s="491"/>
      <c r="AE141" s="491"/>
      <c r="AF141" s="491"/>
      <c r="AG141" s="491"/>
      <c r="AH141" s="491"/>
    </row>
    <row r="142" spans="1:34" s="463" customFormat="1">
      <c r="A142" s="459"/>
      <c r="B142" s="459"/>
      <c r="C142" s="459"/>
      <c r="S142" s="491"/>
      <c r="T142" s="491"/>
      <c r="U142" s="491"/>
      <c r="V142" s="491"/>
      <c r="W142" s="491"/>
      <c r="X142" s="491"/>
      <c r="Y142" s="491"/>
      <c r="Z142" s="491"/>
      <c r="AA142" s="491"/>
      <c r="AB142" s="491"/>
      <c r="AC142" s="491"/>
      <c r="AD142" s="491"/>
      <c r="AE142" s="491"/>
      <c r="AF142" s="491"/>
      <c r="AG142" s="491"/>
      <c r="AH142" s="491"/>
    </row>
    <row r="143" spans="1:34" s="463" customFormat="1">
      <c r="A143" s="459"/>
      <c r="B143" s="459"/>
      <c r="C143" s="459"/>
      <c r="S143" s="491"/>
      <c r="T143" s="491"/>
      <c r="U143" s="491"/>
      <c r="V143" s="491"/>
      <c r="W143" s="491"/>
      <c r="X143" s="491"/>
      <c r="Y143" s="491"/>
      <c r="Z143" s="491"/>
      <c r="AA143" s="491"/>
      <c r="AB143" s="491"/>
      <c r="AC143" s="491"/>
      <c r="AD143" s="491"/>
      <c r="AE143" s="491"/>
      <c r="AF143" s="491"/>
      <c r="AG143" s="491"/>
      <c r="AH143" s="491"/>
    </row>
    <row r="144" spans="1:34" s="463" customFormat="1">
      <c r="A144" s="459"/>
      <c r="B144" s="459"/>
      <c r="C144" s="459"/>
      <c r="S144" s="491"/>
      <c r="T144" s="491"/>
      <c r="U144" s="491"/>
      <c r="V144" s="491"/>
      <c r="W144" s="491"/>
      <c r="X144" s="491"/>
      <c r="Y144" s="491"/>
      <c r="Z144" s="491"/>
      <c r="AA144" s="491"/>
      <c r="AB144" s="491"/>
      <c r="AC144" s="491"/>
      <c r="AD144" s="491"/>
      <c r="AE144" s="491"/>
      <c r="AF144" s="491"/>
      <c r="AG144" s="491"/>
      <c r="AH144" s="491"/>
    </row>
    <row r="145" spans="1:34" s="463" customFormat="1">
      <c r="A145" s="459"/>
      <c r="B145" s="459"/>
      <c r="C145" s="459"/>
      <c r="S145" s="491"/>
      <c r="T145" s="491"/>
      <c r="U145" s="491"/>
      <c r="V145" s="491"/>
      <c r="W145" s="491"/>
      <c r="X145" s="491"/>
      <c r="Y145" s="491"/>
      <c r="Z145" s="491"/>
      <c r="AA145" s="491"/>
      <c r="AB145" s="491"/>
      <c r="AC145" s="491"/>
      <c r="AD145" s="491"/>
      <c r="AE145" s="491"/>
      <c r="AF145" s="491"/>
      <c r="AG145" s="491"/>
      <c r="AH145" s="491"/>
    </row>
    <row r="146" spans="1:34" s="463" customFormat="1">
      <c r="A146" s="459"/>
      <c r="B146" s="459"/>
      <c r="C146" s="459"/>
      <c r="S146" s="491"/>
      <c r="T146" s="491"/>
      <c r="U146" s="491"/>
      <c r="V146" s="491"/>
      <c r="W146" s="491"/>
      <c r="X146" s="491"/>
      <c r="Y146" s="491"/>
      <c r="Z146" s="491"/>
      <c r="AA146" s="491"/>
      <c r="AB146" s="491"/>
      <c r="AC146" s="491"/>
      <c r="AD146" s="491"/>
      <c r="AE146" s="491"/>
      <c r="AF146" s="491"/>
      <c r="AG146" s="491"/>
      <c r="AH146" s="491"/>
    </row>
    <row r="147" spans="1:34" s="463" customFormat="1">
      <c r="A147" s="459"/>
      <c r="B147" s="459"/>
      <c r="C147" s="459"/>
      <c r="S147" s="491"/>
      <c r="T147" s="491"/>
      <c r="U147" s="491"/>
      <c r="V147" s="491"/>
      <c r="W147" s="491"/>
      <c r="X147" s="491"/>
      <c r="Y147" s="491"/>
      <c r="Z147" s="491"/>
      <c r="AA147" s="491"/>
      <c r="AB147" s="491"/>
      <c r="AC147" s="491"/>
      <c r="AD147" s="491"/>
      <c r="AE147" s="491"/>
      <c r="AF147" s="491"/>
      <c r="AG147" s="491"/>
      <c r="AH147" s="491"/>
    </row>
    <row r="148" spans="1:34" s="463" customFormat="1">
      <c r="A148" s="459"/>
      <c r="B148" s="459"/>
      <c r="C148" s="459"/>
      <c r="S148" s="491"/>
      <c r="T148" s="491"/>
      <c r="U148" s="491"/>
      <c r="V148" s="491"/>
      <c r="W148" s="491"/>
      <c r="X148" s="491"/>
      <c r="Y148" s="491"/>
      <c r="Z148" s="491"/>
      <c r="AA148" s="491"/>
      <c r="AB148" s="491"/>
      <c r="AC148" s="491"/>
      <c r="AD148" s="491"/>
      <c r="AE148" s="491"/>
      <c r="AF148" s="491"/>
      <c r="AG148" s="491"/>
      <c r="AH148" s="491"/>
    </row>
    <row r="149" spans="1:34" s="463" customFormat="1">
      <c r="A149" s="459"/>
      <c r="B149" s="459"/>
      <c r="C149" s="459"/>
      <c r="S149" s="491"/>
      <c r="T149" s="491"/>
      <c r="U149" s="491"/>
      <c r="V149" s="491"/>
      <c r="W149" s="491"/>
      <c r="X149" s="491"/>
      <c r="Y149" s="491"/>
      <c r="Z149" s="491"/>
      <c r="AA149" s="491"/>
      <c r="AB149" s="491"/>
      <c r="AC149" s="491"/>
      <c r="AD149" s="491"/>
      <c r="AE149" s="491"/>
      <c r="AF149" s="491"/>
      <c r="AG149" s="491"/>
      <c r="AH149" s="491"/>
    </row>
    <row r="150" spans="1:34" s="463" customFormat="1">
      <c r="A150" s="459"/>
      <c r="B150" s="459"/>
      <c r="C150" s="459"/>
      <c r="S150" s="491"/>
      <c r="T150" s="491"/>
      <c r="U150" s="491"/>
      <c r="V150" s="491"/>
      <c r="W150" s="491"/>
      <c r="X150" s="491"/>
      <c r="Y150" s="491"/>
      <c r="Z150" s="491"/>
      <c r="AA150" s="491"/>
      <c r="AB150" s="491"/>
      <c r="AC150" s="491"/>
      <c r="AD150" s="491"/>
      <c r="AE150" s="491"/>
      <c r="AF150" s="491"/>
      <c r="AG150" s="491"/>
      <c r="AH150" s="491"/>
    </row>
    <row r="151" spans="1:34" s="463" customFormat="1">
      <c r="A151" s="459"/>
      <c r="B151" s="459"/>
      <c r="C151" s="459"/>
      <c r="S151" s="491"/>
      <c r="T151" s="491"/>
      <c r="U151" s="491"/>
      <c r="V151" s="491"/>
      <c r="W151" s="491"/>
      <c r="X151" s="491"/>
      <c r="Y151" s="491"/>
      <c r="Z151" s="491"/>
      <c r="AA151" s="491"/>
      <c r="AB151" s="491"/>
      <c r="AC151" s="491"/>
      <c r="AD151" s="491"/>
      <c r="AE151" s="491"/>
      <c r="AF151" s="491"/>
      <c r="AG151" s="491"/>
      <c r="AH151" s="491"/>
    </row>
    <row r="152" spans="1:34" s="463" customFormat="1">
      <c r="A152" s="459"/>
      <c r="B152" s="459"/>
      <c r="C152" s="459"/>
      <c r="S152" s="491"/>
      <c r="T152" s="491"/>
      <c r="U152" s="491"/>
      <c r="V152" s="491"/>
      <c r="W152" s="491"/>
      <c r="X152" s="491"/>
      <c r="Y152" s="491"/>
      <c r="Z152" s="491"/>
      <c r="AA152" s="491"/>
      <c r="AB152" s="491"/>
      <c r="AC152" s="491"/>
      <c r="AD152" s="491"/>
      <c r="AE152" s="491"/>
      <c r="AF152" s="491"/>
      <c r="AG152" s="491"/>
      <c r="AH152" s="491"/>
    </row>
    <row r="153" spans="1:34" s="463" customFormat="1">
      <c r="A153" s="459"/>
      <c r="B153" s="459"/>
      <c r="C153" s="459"/>
      <c r="S153" s="491"/>
      <c r="T153" s="491"/>
      <c r="U153" s="491"/>
      <c r="V153" s="491"/>
      <c r="W153" s="491"/>
      <c r="X153" s="491"/>
      <c r="Y153" s="491"/>
      <c r="Z153" s="491"/>
      <c r="AA153" s="491"/>
      <c r="AB153" s="491"/>
      <c r="AC153" s="491"/>
      <c r="AD153" s="491"/>
      <c r="AE153" s="491"/>
      <c r="AF153" s="491"/>
      <c r="AG153" s="491"/>
      <c r="AH153" s="491"/>
    </row>
    <row r="154" spans="1:34" s="463" customFormat="1">
      <c r="A154" s="459"/>
      <c r="B154" s="459"/>
      <c r="C154" s="459"/>
      <c r="S154" s="491"/>
      <c r="T154" s="491"/>
      <c r="U154" s="491"/>
      <c r="V154" s="491"/>
      <c r="W154" s="491"/>
      <c r="X154" s="491"/>
      <c r="Y154" s="491"/>
      <c r="Z154" s="491"/>
      <c r="AA154" s="491"/>
      <c r="AB154" s="491"/>
      <c r="AC154" s="491"/>
      <c r="AD154" s="491"/>
      <c r="AE154" s="491"/>
      <c r="AF154" s="491"/>
      <c r="AG154" s="491"/>
      <c r="AH154" s="491"/>
    </row>
    <row r="155" spans="1:34" s="463" customFormat="1">
      <c r="A155" s="459"/>
      <c r="B155" s="459"/>
      <c r="C155" s="459"/>
      <c r="S155" s="491"/>
      <c r="T155" s="491"/>
      <c r="U155" s="491"/>
      <c r="V155" s="491"/>
      <c r="W155" s="491"/>
      <c r="X155" s="491"/>
      <c r="Y155" s="491"/>
      <c r="Z155" s="491"/>
      <c r="AA155" s="491"/>
      <c r="AB155" s="491"/>
      <c r="AC155" s="491"/>
      <c r="AD155" s="491"/>
      <c r="AE155" s="491"/>
      <c r="AF155" s="491"/>
      <c r="AG155" s="491"/>
      <c r="AH155" s="491"/>
    </row>
    <row r="156" spans="1:34" s="463" customFormat="1">
      <c r="A156" s="459"/>
      <c r="B156" s="459"/>
      <c r="C156" s="459"/>
      <c r="S156" s="491"/>
      <c r="T156" s="491"/>
      <c r="U156" s="491"/>
      <c r="V156" s="491"/>
      <c r="W156" s="491"/>
      <c r="X156" s="491"/>
      <c r="Y156" s="491"/>
      <c r="Z156" s="491"/>
      <c r="AA156" s="491"/>
      <c r="AB156" s="491"/>
      <c r="AC156" s="491"/>
      <c r="AD156" s="491"/>
      <c r="AE156" s="491"/>
      <c r="AF156" s="491"/>
      <c r="AG156" s="491"/>
      <c r="AH156" s="491"/>
    </row>
    <row r="157" spans="1:34" s="463" customFormat="1">
      <c r="A157" s="459"/>
      <c r="B157" s="459"/>
      <c r="C157" s="459"/>
      <c r="S157" s="491"/>
      <c r="T157" s="491"/>
      <c r="U157" s="491"/>
      <c r="V157" s="491"/>
      <c r="W157" s="491"/>
      <c r="X157" s="491"/>
      <c r="Y157" s="491"/>
      <c r="Z157" s="491"/>
      <c r="AA157" s="491"/>
      <c r="AB157" s="491"/>
      <c r="AC157" s="491"/>
      <c r="AD157" s="491"/>
      <c r="AE157" s="491"/>
      <c r="AF157" s="491"/>
      <c r="AG157" s="491"/>
      <c r="AH157" s="491"/>
    </row>
    <row r="158" spans="1:34" s="463" customFormat="1">
      <c r="A158" s="459"/>
      <c r="B158" s="459"/>
      <c r="C158" s="459"/>
      <c r="S158" s="491"/>
      <c r="T158" s="491"/>
      <c r="U158" s="491"/>
      <c r="V158" s="491"/>
      <c r="W158" s="491"/>
      <c r="X158" s="491"/>
      <c r="Y158" s="491"/>
      <c r="Z158" s="491"/>
      <c r="AA158" s="491"/>
      <c r="AB158" s="491"/>
      <c r="AC158" s="491"/>
      <c r="AD158" s="491"/>
      <c r="AE158" s="491"/>
      <c r="AF158" s="491"/>
      <c r="AG158" s="491"/>
      <c r="AH158" s="491"/>
    </row>
    <row r="159" spans="1:34" s="463" customFormat="1">
      <c r="A159" s="459"/>
      <c r="B159" s="459"/>
      <c r="C159" s="459"/>
      <c r="S159" s="491"/>
      <c r="T159" s="491"/>
      <c r="U159" s="491"/>
      <c r="V159" s="491"/>
      <c r="W159" s="491"/>
      <c r="X159" s="491"/>
      <c r="Y159" s="491"/>
      <c r="Z159" s="491"/>
      <c r="AA159" s="491"/>
      <c r="AB159" s="491"/>
      <c r="AC159" s="491"/>
      <c r="AD159" s="491"/>
      <c r="AE159" s="491"/>
      <c r="AF159" s="491"/>
      <c r="AG159" s="491"/>
      <c r="AH159" s="491"/>
    </row>
    <row r="160" spans="1:34" s="463" customFormat="1">
      <c r="A160" s="459"/>
      <c r="B160" s="459"/>
      <c r="C160" s="459"/>
      <c r="S160" s="491"/>
      <c r="T160" s="491"/>
      <c r="U160" s="491"/>
      <c r="V160" s="491"/>
      <c r="W160" s="491"/>
      <c r="X160" s="491"/>
      <c r="Y160" s="491"/>
      <c r="Z160" s="491"/>
      <c r="AA160" s="491"/>
      <c r="AB160" s="491"/>
      <c r="AC160" s="491"/>
      <c r="AD160" s="491"/>
      <c r="AE160" s="491"/>
      <c r="AF160" s="491"/>
      <c r="AG160" s="491"/>
      <c r="AH160" s="491"/>
    </row>
    <row r="161" spans="1:34" s="463" customFormat="1">
      <c r="A161" s="459"/>
      <c r="B161" s="459"/>
      <c r="C161" s="459"/>
      <c r="S161" s="491"/>
      <c r="T161" s="491"/>
      <c r="U161" s="491"/>
      <c r="V161" s="491"/>
      <c r="W161" s="491"/>
      <c r="X161" s="491"/>
      <c r="Y161" s="491"/>
      <c r="Z161" s="491"/>
      <c r="AA161" s="491"/>
      <c r="AB161" s="491"/>
      <c r="AC161" s="491"/>
      <c r="AD161" s="491"/>
      <c r="AE161" s="491"/>
      <c r="AF161" s="491"/>
      <c r="AG161" s="491"/>
      <c r="AH161" s="491"/>
    </row>
    <row r="162" spans="1:34" s="463" customFormat="1">
      <c r="A162" s="459"/>
      <c r="B162" s="459"/>
      <c r="C162" s="459"/>
      <c r="S162" s="491"/>
      <c r="T162" s="491"/>
      <c r="U162" s="491"/>
      <c r="V162" s="491"/>
      <c r="W162" s="491"/>
      <c r="X162" s="491"/>
      <c r="Y162" s="491"/>
      <c r="Z162" s="491"/>
      <c r="AA162" s="491"/>
      <c r="AB162" s="491"/>
      <c r="AC162" s="491"/>
      <c r="AD162" s="491"/>
      <c r="AE162" s="491"/>
      <c r="AF162" s="491"/>
      <c r="AG162" s="491"/>
      <c r="AH162" s="491"/>
    </row>
    <row r="163" spans="1:34" s="463" customFormat="1">
      <c r="A163" s="459"/>
      <c r="B163" s="459"/>
      <c r="C163" s="459"/>
      <c r="S163" s="491"/>
      <c r="T163" s="491"/>
      <c r="U163" s="491"/>
      <c r="V163" s="491"/>
      <c r="W163" s="491"/>
      <c r="X163" s="491"/>
      <c r="Y163" s="491"/>
      <c r="Z163" s="491"/>
      <c r="AA163" s="491"/>
      <c r="AB163" s="491"/>
      <c r="AC163" s="491"/>
      <c r="AD163" s="491"/>
      <c r="AE163" s="491"/>
      <c r="AF163" s="491"/>
      <c r="AG163" s="491"/>
      <c r="AH163" s="491"/>
    </row>
    <row r="164" spans="1:34" s="463" customFormat="1">
      <c r="A164" s="459"/>
      <c r="B164" s="459"/>
      <c r="C164" s="459"/>
      <c r="S164" s="491"/>
      <c r="T164" s="491"/>
      <c r="U164" s="491"/>
      <c r="V164" s="491"/>
      <c r="W164" s="491"/>
      <c r="X164" s="491"/>
      <c r="Y164" s="491"/>
      <c r="Z164" s="491"/>
      <c r="AA164" s="491"/>
      <c r="AB164" s="491"/>
      <c r="AC164" s="491"/>
      <c r="AD164" s="491"/>
      <c r="AE164" s="491"/>
      <c r="AF164" s="491"/>
      <c r="AG164" s="491"/>
      <c r="AH164" s="491"/>
    </row>
    <row r="165" spans="1:34" s="463" customFormat="1">
      <c r="A165" s="459"/>
      <c r="B165" s="459"/>
      <c r="C165" s="459"/>
      <c r="S165" s="491"/>
      <c r="T165" s="491"/>
      <c r="U165" s="491"/>
      <c r="V165" s="491"/>
      <c r="W165" s="491"/>
      <c r="X165" s="491"/>
      <c r="Y165" s="491"/>
      <c r="Z165" s="491"/>
      <c r="AA165" s="491"/>
      <c r="AB165" s="491"/>
      <c r="AC165" s="491"/>
      <c r="AD165" s="491"/>
      <c r="AE165" s="491"/>
      <c r="AF165" s="491"/>
      <c r="AG165" s="491"/>
      <c r="AH165" s="491"/>
    </row>
    <row r="166" spans="1:34" s="463" customFormat="1">
      <c r="A166" s="459"/>
      <c r="B166" s="459"/>
      <c r="C166" s="459"/>
      <c r="S166" s="491"/>
      <c r="T166" s="491"/>
      <c r="U166" s="491"/>
      <c r="V166" s="491"/>
      <c r="W166" s="491"/>
      <c r="X166" s="491"/>
      <c r="Y166" s="491"/>
      <c r="Z166" s="491"/>
      <c r="AA166" s="491"/>
      <c r="AB166" s="491"/>
      <c r="AC166" s="491"/>
      <c r="AD166" s="491"/>
      <c r="AE166" s="491"/>
      <c r="AF166" s="491"/>
      <c r="AG166" s="491"/>
      <c r="AH166" s="491"/>
    </row>
    <row r="167" spans="1:34" s="463" customFormat="1">
      <c r="A167" s="459"/>
      <c r="B167" s="459"/>
      <c r="C167" s="459"/>
      <c r="S167" s="491"/>
      <c r="T167" s="491"/>
      <c r="U167" s="491"/>
      <c r="V167" s="491"/>
      <c r="W167" s="491"/>
      <c r="X167" s="491"/>
      <c r="Y167" s="491"/>
      <c r="Z167" s="491"/>
      <c r="AA167" s="491"/>
      <c r="AB167" s="491"/>
      <c r="AC167" s="491"/>
      <c r="AD167" s="491"/>
      <c r="AE167" s="491"/>
      <c r="AF167" s="491"/>
      <c r="AG167" s="491"/>
      <c r="AH167" s="491"/>
    </row>
    <row r="168" spans="1:34" s="463" customFormat="1">
      <c r="A168" s="459"/>
      <c r="B168" s="459"/>
      <c r="C168" s="459"/>
      <c r="S168" s="491"/>
      <c r="T168" s="491"/>
      <c r="U168" s="491"/>
      <c r="V168" s="491"/>
      <c r="W168" s="491"/>
      <c r="X168" s="491"/>
      <c r="Y168" s="491"/>
      <c r="Z168" s="491"/>
      <c r="AA168" s="491"/>
      <c r="AB168" s="491"/>
      <c r="AC168" s="491"/>
      <c r="AD168" s="491"/>
      <c r="AE168" s="491"/>
      <c r="AF168" s="491"/>
      <c r="AG168" s="491"/>
      <c r="AH168" s="491"/>
    </row>
    <row r="169" spans="1:34" s="463" customFormat="1">
      <c r="A169" s="459"/>
      <c r="B169" s="459"/>
      <c r="C169" s="459"/>
      <c r="S169" s="491"/>
      <c r="T169" s="491"/>
      <c r="U169" s="491"/>
      <c r="V169" s="491"/>
      <c r="W169" s="491"/>
      <c r="X169" s="491"/>
      <c r="Y169" s="491"/>
      <c r="Z169" s="491"/>
      <c r="AA169" s="491"/>
      <c r="AB169" s="491"/>
      <c r="AC169" s="491"/>
      <c r="AD169" s="491"/>
      <c r="AE169" s="491"/>
      <c r="AF169" s="491"/>
      <c r="AG169" s="491"/>
      <c r="AH169" s="491"/>
    </row>
    <row r="170" spans="1:34" s="463" customFormat="1">
      <c r="A170" s="459"/>
      <c r="B170" s="459"/>
      <c r="C170" s="459"/>
      <c r="S170" s="491"/>
      <c r="T170" s="491"/>
      <c r="U170" s="491"/>
      <c r="V170" s="491"/>
      <c r="W170" s="491"/>
      <c r="X170" s="491"/>
      <c r="Y170" s="491"/>
      <c r="Z170" s="491"/>
      <c r="AA170" s="491"/>
      <c r="AB170" s="491"/>
      <c r="AC170" s="491"/>
      <c r="AD170" s="491"/>
      <c r="AE170" s="491"/>
      <c r="AF170" s="491"/>
      <c r="AG170" s="491"/>
      <c r="AH170" s="491"/>
    </row>
    <row r="171" spans="1:34" s="463" customFormat="1">
      <c r="A171" s="459"/>
      <c r="B171" s="459"/>
      <c r="C171" s="459"/>
      <c r="S171" s="491"/>
      <c r="T171" s="491"/>
      <c r="U171" s="491"/>
      <c r="V171" s="491"/>
      <c r="W171" s="491"/>
      <c r="X171" s="491"/>
      <c r="Y171" s="491"/>
      <c r="Z171" s="491"/>
      <c r="AA171" s="491"/>
      <c r="AB171" s="491"/>
      <c r="AC171" s="491"/>
      <c r="AD171" s="491"/>
      <c r="AE171" s="491"/>
      <c r="AF171" s="491"/>
      <c r="AG171" s="491"/>
      <c r="AH171" s="491"/>
    </row>
    <row r="172" spans="1:34" s="463" customFormat="1">
      <c r="A172" s="459"/>
      <c r="B172" s="459"/>
      <c r="C172" s="459"/>
      <c r="S172" s="491"/>
      <c r="T172" s="491"/>
      <c r="U172" s="491"/>
      <c r="V172" s="491"/>
      <c r="W172" s="491"/>
      <c r="X172" s="491"/>
      <c r="Y172" s="491"/>
      <c r="Z172" s="491"/>
      <c r="AA172" s="491"/>
      <c r="AB172" s="491"/>
      <c r="AC172" s="491"/>
      <c r="AD172" s="491"/>
      <c r="AE172" s="491"/>
      <c r="AF172" s="491"/>
      <c r="AG172" s="491"/>
      <c r="AH172" s="491"/>
    </row>
    <row r="173" spans="1:34" s="463" customFormat="1">
      <c r="A173" s="459"/>
      <c r="B173" s="459"/>
      <c r="C173" s="459"/>
      <c r="S173" s="491"/>
      <c r="T173" s="491"/>
      <c r="U173" s="491"/>
      <c r="V173" s="491"/>
      <c r="W173" s="491"/>
      <c r="X173" s="491"/>
      <c r="Y173" s="491"/>
      <c r="Z173" s="491"/>
      <c r="AA173" s="491"/>
      <c r="AB173" s="491"/>
      <c r="AC173" s="491"/>
      <c r="AD173" s="491"/>
      <c r="AE173" s="491"/>
      <c r="AF173" s="491"/>
      <c r="AG173" s="491"/>
      <c r="AH173" s="491"/>
    </row>
    <row r="174" spans="1:34" s="463" customFormat="1">
      <c r="A174" s="459"/>
      <c r="B174" s="459"/>
      <c r="C174" s="459"/>
      <c r="S174" s="491"/>
      <c r="T174" s="491"/>
      <c r="U174" s="491"/>
      <c r="V174" s="491"/>
      <c r="W174" s="491"/>
      <c r="X174" s="491"/>
      <c r="Y174" s="491"/>
      <c r="Z174" s="491"/>
      <c r="AA174" s="491"/>
      <c r="AB174" s="491"/>
      <c r="AC174" s="491"/>
      <c r="AD174" s="491"/>
      <c r="AE174" s="491"/>
      <c r="AF174" s="491"/>
      <c r="AG174" s="491"/>
      <c r="AH174" s="491"/>
    </row>
    <row r="175" spans="1:34" s="463" customFormat="1">
      <c r="A175" s="459"/>
      <c r="B175" s="459"/>
      <c r="C175" s="459"/>
      <c r="S175" s="491"/>
      <c r="T175" s="491"/>
      <c r="U175" s="491"/>
      <c r="V175" s="491"/>
      <c r="W175" s="491"/>
      <c r="X175" s="491"/>
      <c r="Y175" s="491"/>
      <c r="Z175" s="491"/>
      <c r="AA175" s="491"/>
      <c r="AB175" s="491"/>
      <c r="AC175" s="491"/>
      <c r="AD175" s="491"/>
      <c r="AE175" s="491"/>
      <c r="AF175" s="491"/>
      <c r="AG175" s="491"/>
      <c r="AH175" s="491"/>
    </row>
    <row r="176" spans="1:34" s="463" customFormat="1">
      <c r="A176" s="459"/>
      <c r="B176" s="459"/>
      <c r="C176" s="459"/>
      <c r="S176" s="491"/>
      <c r="T176" s="491"/>
      <c r="U176" s="491"/>
      <c r="V176" s="491"/>
      <c r="W176" s="491"/>
      <c r="X176" s="491"/>
      <c r="Y176" s="491"/>
      <c r="Z176" s="491"/>
      <c r="AA176" s="491"/>
      <c r="AB176" s="491"/>
      <c r="AC176" s="491"/>
      <c r="AD176" s="491"/>
      <c r="AE176" s="491"/>
      <c r="AF176" s="491"/>
      <c r="AG176" s="491"/>
      <c r="AH176" s="491"/>
    </row>
    <row r="177" spans="1:34" s="463" customFormat="1">
      <c r="A177" s="459"/>
      <c r="B177" s="459"/>
      <c r="C177" s="459"/>
      <c r="S177" s="491"/>
      <c r="T177" s="491"/>
      <c r="U177" s="491"/>
      <c r="V177" s="491"/>
      <c r="W177" s="491"/>
      <c r="X177" s="491"/>
      <c r="Y177" s="491"/>
      <c r="Z177" s="491"/>
      <c r="AA177" s="491"/>
      <c r="AB177" s="491"/>
      <c r="AC177" s="491"/>
      <c r="AD177" s="491"/>
      <c r="AE177" s="491"/>
      <c r="AF177" s="491"/>
      <c r="AG177" s="491"/>
      <c r="AH177" s="491"/>
    </row>
    <row r="178" spans="1:34" s="463" customFormat="1">
      <c r="A178" s="459"/>
      <c r="B178" s="459"/>
      <c r="C178" s="459"/>
      <c r="S178" s="491"/>
      <c r="T178" s="491"/>
      <c r="U178" s="491"/>
      <c r="V178" s="491"/>
      <c r="W178" s="491"/>
      <c r="X178" s="491"/>
      <c r="Y178" s="491"/>
      <c r="Z178" s="491"/>
      <c r="AA178" s="491"/>
      <c r="AB178" s="491"/>
      <c r="AC178" s="491"/>
      <c r="AD178" s="491"/>
      <c r="AE178" s="491"/>
      <c r="AF178" s="491"/>
      <c r="AG178" s="491"/>
      <c r="AH178" s="491"/>
    </row>
    <row r="179" spans="1:34" s="463" customFormat="1">
      <c r="A179" s="459"/>
      <c r="B179" s="459"/>
      <c r="C179" s="459"/>
      <c r="S179" s="491"/>
      <c r="T179" s="491"/>
      <c r="U179" s="491"/>
      <c r="V179" s="491"/>
      <c r="W179" s="491"/>
      <c r="X179" s="491"/>
      <c r="Y179" s="491"/>
      <c r="Z179" s="491"/>
      <c r="AA179" s="491"/>
      <c r="AB179" s="491"/>
      <c r="AC179" s="491"/>
      <c r="AD179" s="491"/>
      <c r="AE179" s="491"/>
      <c r="AF179" s="491"/>
      <c r="AG179" s="491"/>
      <c r="AH179" s="491"/>
    </row>
    <row r="180" spans="1:34" s="463" customFormat="1">
      <c r="A180" s="459"/>
      <c r="B180" s="459"/>
      <c r="C180" s="459"/>
      <c r="S180" s="491"/>
      <c r="T180" s="491"/>
      <c r="U180" s="491"/>
      <c r="V180" s="491"/>
      <c r="W180" s="491"/>
      <c r="X180" s="491"/>
      <c r="Y180" s="491"/>
      <c r="Z180" s="491"/>
      <c r="AA180" s="491"/>
      <c r="AB180" s="491"/>
      <c r="AC180" s="491"/>
      <c r="AD180" s="491"/>
      <c r="AE180" s="491"/>
      <c r="AF180" s="491"/>
      <c r="AG180" s="491"/>
      <c r="AH180" s="491"/>
    </row>
    <row r="181" spans="1:34" s="463" customFormat="1">
      <c r="A181" s="459"/>
      <c r="B181" s="459"/>
      <c r="C181" s="459"/>
      <c r="S181" s="491"/>
      <c r="T181" s="491"/>
      <c r="U181" s="491"/>
      <c r="V181" s="491"/>
      <c r="W181" s="491"/>
      <c r="X181" s="491"/>
      <c r="Y181" s="491"/>
      <c r="Z181" s="491"/>
      <c r="AA181" s="491"/>
      <c r="AB181" s="491"/>
      <c r="AC181" s="491"/>
      <c r="AD181" s="491"/>
      <c r="AE181" s="491"/>
      <c r="AF181" s="491"/>
      <c r="AG181" s="491"/>
      <c r="AH181" s="491"/>
    </row>
    <row r="182" spans="1:34" s="463" customFormat="1">
      <c r="A182" s="459"/>
      <c r="B182" s="459"/>
      <c r="C182" s="459"/>
      <c r="S182" s="491"/>
      <c r="T182" s="491"/>
      <c r="U182" s="491"/>
      <c r="V182" s="491"/>
      <c r="W182" s="491"/>
      <c r="X182" s="491"/>
      <c r="Y182" s="491"/>
      <c r="Z182" s="491"/>
      <c r="AA182" s="491"/>
      <c r="AB182" s="491"/>
      <c r="AC182" s="491"/>
      <c r="AD182" s="491"/>
      <c r="AE182" s="491"/>
      <c r="AF182" s="491"/>
      <c r="AG182" s="491"/>
      <c r="AH182" s="491"/>
    </row>
    <row r="183" spans="1:34" s="463" customFormat="1">
      <c r="A183" s="459"/>
      <c r="B183" s="459"/>
      <c r="C183" s="459"/>
      <c r="S183" s="491"/>
      <c r="T183" s="491"/>
      <c r="U183" s="491"/>
      <c r="V183" s="491"/>
      <c r="W183" s="491"/>
      <c r="X183" s="491"/>
      <c r="Y183" s="491"/>
      <c r="Z183" s="491"/>
      <c r="AA183" s="491"/>
      <c r="AB183" s="491"/>
      <c r="AC183" s="491"/>
      <c r="AD183" s="491"/>
      <c r="AE183" s="491"/>
      <c r="AF183" s="491"/>
      <c r="AG183" s="491"/>
      <c r="AH183" s="491"/>
    </row>
    <row r="184" spans="1:34" s="463" customFormat="1">
      <c r="A184" s="459"/>
      <c r="B184" s="459"/>
      <c r="C184" s="459"/>
      <c r="S184" s="491"/>
      <c r="T184" s="491"/>
      <c r="U184" s="491"/>
      <c r="V184" s="491"/>
      <c r="W184" s="491"/>
      <c r="X184" s="491"/>
      <c r="Y184" s="491"/>
      <c r="Z184" s="491"/>
      <c r="AA184" s="491"/>
      <c r="AB184" s="491"/>
      <c r="AC184" s="491"/>
      <c r="AD184" s="491"/>
      <c r="AE184" s="491"/>
      <c r="AF184" s="491"/>
      <c r="AG184" s="491"/>
      <c r="AH184" s="491"/>
    </row>
    <row r="185" spans="1:34" s="463" customFormat="1">
      <c r="A185" s="459"/>
      <c r="B185" s="459"/>
      <c r="C185" s="459"/>
      <c r="S185" s="491"/>
      <c r="T185" s="491"/>
      <c r="U185" s="491"/>
      <c r="V185" s="491"/>
      <c r="W185" s="491"/>
      <c r="X185" s="491"/>
      <c r="Y185" s="491"/>
      <c r="Z185" s="491"/>
      <c r="AA185" s="491"/>
      <c r="AB185" s="491"/>
      <c r="AC185" s="491"/>
      <c r="AD185" s="491"/>
      <c r="AE185" s="491"/>
      <c r="AF185" s="491"/>
      <c r="AG185" s="491"/>
      <c r="AH185" s="491"/>
    </row>
    <row r="186" spans="1:34" s="463" customFormat="1">
      <c r="A186" s="459"/>
      <c r="B186" s="459"/>
      <c r="C186" s="459"/>
      <c r="S186" s="491"/>
      <c r="T186" s="491"/>
      <c r="U186" s="491"/>
      <c r="V186" s="491"/>
      <c r="W186" s="491"/>
      <c r="X186" s="491"/>
      <c r="Y186" s="491"/>
      <c r="Z186" s="491"/>
      <c r="AA186" s="491"/>
      <c r="AB186" s="491"/>
      <c r="AC186" s="491"/>
      <c r="AD186" s="491"/>
      <c r="AE186" s="491"/>
      <c r="AF186" s="491"/>
      <c r="AG186" s="491"/>
      <c r="AH186" s="491"/>
    </row>
    <row r="187" spans="1:34" s="463" customFormat="1">
      <c r="A187" s="459"/>
      <c r="B187" s="459"/>
      <c r="C187" s="459"/>
      <c r="S187" s="491"/>
      <c r="T187" s="491"/>
      <c r="U187" s="491"/>
      <c r="V187" s="491"/>
      <c r="W187" s="491"/>
      <c r="X187" s="491"/>
      <c r="Y187" s="491"/>
      <c r="Z187" s="491"/>
      <c r="AA187" s="491"/>
      <c r="AB187" s="491"/>
      <c r="AC187" s="491"/>
      <c r="AD187" s="491"/>
      <c r="AE187" s="491"/>
      <c r="AF187" s="491"/>
      <c r="AG187" s="491"/>
      <c r="AH187" s="491"/>
    </row>
    <row r="188" spans="1:34" s="463" customFormat="1">
      <c r="A188" s="459"/>
      <c r="B188" s="459"/>
      <c r="C188" s="459"/>
      <c r="S188" s="491"/>
      <c r="T188" s="491"/>
      <c r="U188" s="491"/>
      <c r="V188" s="491"/>
      <c r="W188" s="491"/>
      <c r="X188" s="491"/>
      <c r="Y188" s="491"/>
      <c r="Z188" s="491"/>
      <c r="AA188" s="491"/>
      <c r="AB188" s="491"/>
      <c r="AC188" s="491"/>
      <c r="AD188" s="491"/>
      <c r="AE188" s="491"/>
      <c r="AF188" s="491"/>
      <c r="AG188" s="491"/>
      <c r="AH188" s="491"/>
    </row>
    <row r="189" spans="1:34" s="463" customFormat="1">
      <c r="A189" s="459"/>
      <c r="B189" s="459"/>
      <c r="C189" s="459"/>
      <c r="S189" s="491"/>
      <c r="T189" s="491"/>
      <c r="U189" s="491"/>
      <c r="V189" s="491"/>
      <c r="W189" s="491"/>
      <c r="X189" s="491"/>
      <c r="Y189" s="491"/>
      <c r="Z189" s="491"/>
      <c r="AA189" s="491"/>
      <c r="AB189" s="491"/>
      <c r="AC189" s="491"/>
      <c r="AD189" s="491"/>
      <c r="AE189" s="491"/>
      <c r="AF189" s="491"/>
      <c r="AG189" s="491"/>
      <c r="AH189" s="491"/>
    </row>
    <row r="190" spans="1:34" s="463" customFormat="1">
      <c r="A190" s="459"/>
      <c r="B190" s="459"/>
      <c r="C190" s="459"/>
      <c r="S190" s="491"/>
      <c r="T190" s="491"/>
      <c r="U190" s="491"/>
      <c r="V190" s="491"/>
      <c r="W190" s="491"/>
      <c r="X190" s="491"/>
      <c r="Y190" s="491"/>
      <c r="Z190" s="491"/>
      <c r="AA190" s="491"/>
      <c r="AB190" s="491"/>
      <c r="AC190" s="491"/>
      <c r="AD190" s="491"/>
      <c r="AE190" s="491"/>
      <c r="AF190" s="491"/>
      <c r="AG190" s="491"/>
      <c r="AH190" s="491"/>
    </row>
    <row r="191" spans="1:34" s="463" customFormat="1">
      <c r="A191" s="459"/>
      <c r="B191" s="459"/>
      <c r="C191" s="459"/>
      <c r="S191" s="491"/>
      <c r="T191" s="491"/>
      <c r="U191" s="491"/>
      <c r="V191" s="491"/>
      <c r="W191" s="491"/>
      <c r="X191" s="491"/>
      <c r="Y191" s="491"/>
      <c r="Z191" s="491"/>
      <c r="AA191" s="491"/>
      <c r="AB191" s="491"/>
      <c r="AC191" s="491"/>
      <c r="AD191" s="491"/>
      <c r="AE191" s="491"/>
      <c r="AF191" s="491"/>
      <c r="AG191" s="491"/>
      <c r="AH191" s="491"/>
    </row>
    <row r="192" spans="1:34" s="463" customFormat="1">
      <c r="A192" s="459"/>
      <c r="B192" s="459"/>
      <c r="C192" s="459"/>
      <c r="S192" s="491"/>
      <c r="T192" s="491"/>
      <c r="U192" s="491"/>
      <c r="V192" s="491"/>
      <c r="W192" s="491"/>
      <c r="X192" s="491"/>
      <c r="Y192" s="491"/>
      <c r="Z192" s="491"/>
      <c r="AA192" s="491"/>
      <c r="AB192" s="491"/>
      <c r="AC192" s="491"/>
      <c r="AD192" s="491"/>
      <c r="AE192" s="491"/>
      <c r="AF192" s="491"/>
      <c r="AG192" s="491"/>
      <c r="AH192" s="491"/>
    </row>
    <row r="193" spans="1:34" s="463" customFormat="1">
      <c r="A193" s="459"/>
      <c r="B193" s="459"/>
      <c r="C193" s="459"/>
      <c r="S193" s="491"/>
      <c r="T193" s="491"/>
      <c r="U193" s="491"/>
      <c r="V193" s="491"/>
      <c r="W193" s="491"/>
      <c r="X193" s="491"/>
      <c r="Y193" s="491"/>
      <c r="Z193" s="491"/>
      <c r="AA193" s="491"/>
      <c r="AB193" s="491"/>
      <c r="AC193" s="491"/>
      <c r="AD193" s="491"/>
      <c r="AE193" s="491"/>
      <c r="AF193" s="491"/>
      <c r="AG193" s="491"/>
      <c r="AH193" s="491"/>
    </row>
    <row r="194" spans="1:34" s="463" customFormat="1">
      <c r="A194" s="459"/>
      <c r="B194" s="459"/>
      <c r="C194" s="459"/>
      <c r="S194" s="491"/>
      <c r="T194" s="491"/>
      <c r="U194" s="491"/>
      <c r="V194" s="491"/>
      <c r="W194" s="491"/>
      <c r="X194" s="491"/>
      <c r="Y194" s="491"/>
      <c r="Z194" s="491"/>
      <c r="AA194" s="491"/>
      <c r="AB194" s="491"/>
      <c r="AC194" s="491"/>
      <c r="AD194" s="491"/>
      <c r="AE194" s="491"/>
      <c r="AF194" s="491"/>
      <c r="AG194" s="491"/>
      <c r="AH194" s="491"/>
    </row>
    <row r="195" spans="1:34" s="463" customFormat="1">
      <c r="A195" s="459"/>
      <c r="B195" s="459"/>
      <c r="C195" s="459"/>
      <c r="S195" s="491"/>
      <c r="T195" s="491"/>
      <c r="U195" s="491"/>
      <c r="V195" s="491"/>
      <c r="W195" s="491"/>
      <c r="X195" s="491"/>
      <c r="Y195" s="491"/>
      <c r="Z195" s="491"/>
      <c r="AA195" s="491"/>
      <c r="AB195" s="491"/>
      <c r="AC195" s="491"/>
      <c r="AD195" s="491"/>
      <c r="AE195" s="491"/>
      <c r="AF195" s="491"/>
      <c r="AG195" s="491"/>
      <c r="AH195" s="491"/>
    </row>
    <row r="196" spans="1:34" s="463" customFormat="1">
      <c r="A196" s="459"/>
      <c r="B196" s="459"/>
      <c r="C196" s="459"/>
      <c r="S196" s="491"/>
      <c r="T196" s="491"/>
      <c r="U196" s="491"/>
      <c r="V196" s="491"/>
      <c r="W196" s="491"/>
      <c r="X196" s="491"/>
      <c r="Y196" s="491"/>
      <c r="Z196" s="491"/>
      <c r="AA196" s="491"/>
      <c r="AB196" s="491"/>
      <c r="AC196" s="491"/>
      <c r="AD196" s="491"/>
      <c r="AE196" s="491"/>
      <c r="AF196" s="491"/>
      <c r="AG196" s="491"/>
      <c r="AH196" s="491"/>
    </row>
    <row r="197" spans="1:34" s="463" customFormat="1">
      <c r="A197" s="459"/>
      <c r="B197" s="459"/>
      <c r="C197" s="459"/>
      <c r="S197" s="491"/>
      <c r="T197" s="491"/>
      <c r="U197" s="491"/>
      <c r="V197" s="491"/>
      <c r="W197" s="491"/>
      <c r="X197" s="491"/>
      <c r="Y197" s="491"/>
      <c r="Z197" s="491"/>
      <c r="AA197" s="491"/>
      <c r="AB197" s="491"/>
      <c r="AC197" s="491"/>
      <c r="AD197" s="491"/>
      <c r="AE197" s="491"/>
      <c r="AF197" s="491"/>
      <c r="AG197" s="491"/>
      <c r="AH197" s="491"/>
    </row>
    <row r="198" spans="1:34" s="463" customFormat="1">
      <c r="A198" s="459"/>
      <c r="B198" s="459"/>
      <c r="C198" s="459"/>
      <c r="S198" s="491"/>
      <c r="T198" s="491"/>
      <c r="U198" s="491"/>
      <c r="V198" s="491"/>
      <c r="W198" s="491"/>
      <c r="X198" s="491"/>
      <c r="Y198" s="491"/>
      <c r="Z198" s="491"/>
      <c r="AA198" s="491"/>
      <c r="AB198" s="491"/>
      <c r="AC198" s="491"/>
      <c r="AD198" s="491"/>
      <c r="AE198" s="491"/>
      <c r="AF198" s="491"/>
      <c r="AG198" s="491"/>
      <c r="AH198" s="491"/>
    </row>
    <row r="199" spans="1:34" s="463" customFormat="1">
      <c r="A199" s="459"/>
      <c r="B199" s="459"/>
      <c r="C199" s="459"/>
      <c r="S199" s="491"/>
      <c r="T199" s="491"/>
      <c r="U199" s="491"/>
      <c r="V199" s="491"/>
      <c r="W199" s="491"/>
      <c r="X199" s="491"/>
      <c r="Y199" s="491"/>
      <c r="Z199" s="491"/>
      <c r="AA199" s="491"/>
      <c r="AB199" s="491"/>
      <c r="AC199" s="491"/>
      <c r="AD199" s="491"/>
      <c r="AE199" s="491"/>
      <c r="AF199" s="491"/>
      <c r="AG199" s="491"/>
      <c r="AH199" s="491"/>
    </row>
    <row r="200" spans="1:34" s="463" customFormat="1">
      <c r="A200" s="459"/>
      <c r="B200" s="459"/>
      <c r="C200" s="459"/>
      <c r="S200" s="491"/>
      <c r="T200" s="491"/>
      <c r="U200" s="491"/>
      <c r="V200" s="491"/>
      <c r="W200" s="491"/>
      <c r="X200" s="491"/>
      <c r="Y200" s="491"/>
      <c r="Z200" s="491"/>
      <c r="AA200" s="491"/>
      <c r="AB200" s="491"/>
      <c r="AC200" s="491"/>
      <c r="AD200" s="491"/>
      <c r="AE200" s="491"/>
      <c r="AF200" s="491"/>
      <c r="AG200" s="491"/>
      <c r="AH200" s="491"/>
    </row>
    <row r="201" spans="1:34" s="463" customFormat="1">
      <c r="A201" s="459"/>
      <c r="B201" s="459"/>
      <c r="C201" s="459"/>
      <c r="S201" s="491"/>
      <c r="T201" s="491"/>
      <c r="U201" s="491"/>
      <c r="V201" s="491"/>
      <c r="W201" s="491"/>
      <c r="X201" s="491"/>
      <c r="Y201" s="491"/>
      <c r="Z201" s="491"/>
      <c r="AA201" s="491"/>
      <c r="AB201" s="491"/>
      <c r="AC201" s="491"/>
      <c r="AD201" s="491"/>
      <c r="AE201" s="491"/>
      <c r="AF201" s="491"/>
      <c r="AG201" s="491"/>
      <c r="AH201" s="491"/>
    </row>
    <row r="202" spans="1:34" s="463" customFormat="1">
      <c r="A202" s="459"/>
      <c r="B202" s="459"/>
      <c r="C202" s="459"/>
      <c r="S202" s="491"/>
      <c r="T202" s="491"/>
      <c r="U202" s="491"/>
      <c r="V202" s="491"/>
      <c r="W202" s="491"/>
      <c r="X202" s="491"/>
      <c r="Y202" s="491"/>
      <c r="Z202" s="491"/>
      <c r="AA202" s="491"/>
      <c r="AB202" s="491"/>
      <c r="AC202" s="491"/>
      <c r="AD202" s="491"/>
      <c r="AE202" s="491"/>
      <c r="AF202" s="491"/>
      <c r="AG202" s="491"/>
      <c r="AH202" s="491"/>
    </row>
    <row r="203" spans="1:34" s="463" customFormat="1">
      <c r="A203" s="459"/>
      <c r="B203" s="459"/>
      <c r="C203" s="459"/>
      <c r="S203" s="491"/>
      <c r="T203" s="491"/>
      <c r="U203" s="491"/>
      <c r="V203" s="491"/>
      <c r="W203" s="491"/>
      <c r="X203" s="491"/>
      <c r="Y203" s="491"/>
      <c r="Z203" s="491"/>
      <c r="AA203" s="491"/>
      <c r="AB203" s="491"/>
      <c r="AC203" s="491"/>
      <c r="AD203" s="491"/>
      <c r="AE203" s="491"/>
      <c r="AF203" s="491"/>
      <c r="AG203" s="491"/>
      <c r="AH203" s="491"/>
    </row>
    <row r="204" spans="1:34" s="463" customFormat="1">
      <c r="A204" s="459"/>
      <c r="B204" s="459"/>
      <c r="C204" s="459"/>
      <c r="S204" s="491"/>
      <c r="T204" s="491"/>
      <c r="U204" s="491"/>
      <c r="V204" s="491"/>
      <c r="W204" s="491"/>
      <c r="X204" s="491"/>
      <c r="Y204" s="491"/>
      <c r="Z204" s="491"/>
      <c r="AA204" s="491"/>
      <c r="AB204" s="491"/>
      <c r="AC204" s="491"/>
      <c r="AD204" s="491"/>
      <c r="AE204" s="491"/>
      <c r="AF204" s="491"/>
      <c r="AG204" s="491"/>
      <c r="AH204" s="491"/>
    </row>
    <row r="205" spans="1:34" s="463" customFormat="1">
      <c r="A205" s="459"/>
      <c r="B205" s="459"/>
      <c r="C205" s="459"/>
      <c r="S205" s="491"/>
      <c r="T205" s="491"/>
      <c r="U205" s="491"/>
      <c r="V205" s="491"/>
      <c r="W205" s="491"/>
      <c r="X205" s="491"/>
      <c r="Y205" s="491"/>
      <c r="Z205" s="491"/>
      <c r="AA205" s="491"/>
      <c r="AB205" s="491"/>
      <c r="AC205" s="491"/>
      <c r="AD205" s="491"/>
      <c r="AE205" s="491"/>
      <c r="AF205" s="491"/>
      <c r="AG205" s="491"/>
      <c r="AH205" s="491"/>
    </row>
    <row r="206" spans="1:34" s="463" customFormat="1">
      <c r="A206" s="459"/>
      <c r="B206" s="459"/>
      <c r="C206" s="459"/>
      <c r="S206" s="491"/>
      <c r="T206" s="491"/>
      <c r="U206" s="491"/>
      <c r="V206" s="491"/>
      <c r="W206" s="491"/>
      <c r="X206" s="491"/>
      <c r="Y206" s="491"/>
      <c r="Z206" s="491"/>
      <c r="AA206" s="491"/>
      <c r="AB206" s="491"/>
      <c r="AC206" s="491"/>
      <c r="AD206" s="491"/>
      <c r="AE206" s="491"/>
      <c r="AF206" s="491"/>
      <c r="AG206" s="491"/>
      <c r="AH206" s="491"/>
    </row>
    <row r="207" spans="1:34" s="463" customFormat="1">
      <c r="A207" s="459"/>
      <c r="B207" s="459"/>
      <c r="C207" s="459"/>
      <c r="S207" s="491"/>
      <c r="T207" s="491"/>
      <c r="U207" s="491"/>
      <c r="V207" s="491"/>
      <c r="W207" s="491"/>
      <c r="X207" s="491"/>
      <c r="Y207" s="491"/>
      <c r="Z207" s="491"/>
      <c r="AA207" s="491"/>
      <c r="AB207" s="491"/>
      <c r="AC207" s="491"/>
      <c r="AD207" s="491"/>
      <c r="AE207" s="491"/>
      <c r="AF207" s="491"/>
      <c r="AG207" s="491"/>
      <c r="AH207" s="491"/>
    </row>
    <row r="208" spans="1:34" s="463" customFormat="1">
      <c r="A208" s="459"/>
      <c r="B208" s="459"/>
      <c r="C208" s="459"/>
      <c r="S208" s="491"/>
      <c r="T208" s="491"/>
      <c r="U208" s="491"/>
      <c r="V208" s="491"/>
      <c r="W208" s="491"/>
      <c r="X208" s="491"/>
      <c r="Y208" s="491"/>
      <c r="Z208" s="491"/>
      <c r="AA208" s="491"/>
      <c r="AB208" s="491"/>
      <c r="AC208" s="491"/>
      <c r="AD208" s="491"/>
      <c r="AE208" s="491"/>
      <c r="AF208" s="491"/>
      <c r="AG208" s="491"/>
      <c r="AH208" s="491"/>
    </row>
    <row r="209" spans="1:34" s="463" customFormat="1">
      <c r="A209" s="459"/>
      <c r="B209" s="459"/>
      <c r="C209" s="459"/>
      <c r="S209" s="491"/>
      <c r="T209" s="491"/>
      <c r="U209" s="491"/>
      <c r="V209" s="491"/>
      <c r="W209" s="491"/>
      <c r="X209" s="491"/>
      <c r="Y209" s="491"/>
      <c r="Z209" s="491"/>
      <c r="AA209" s="491"/>
      <c r="AB209" s="491"/>
      <c r="AC209" s="491"/>
      <c r="AD209" s="491"/>
      <c r="AE209" s="491"/>
      <c r="AF209" s="491"/>
      <c r="AG209" s="491"/>
      <c r="AH209" s="491"/>
    </row>
    <row r="210" spans="1:34" s="463" customFormat="1">
      <c r="A210" s="459"/>
      <c r="B210" s="459"/>
      <c r="C210" s="459"/>
      <c r="S210" s="491"/>
      <c r="T210" s="491"/>
      <c r="U210" s="491"/>
      <c r="V210" s="491"/>
      <c r="W210" s="491"/>
      <c r="X210" s="491"/>
      <c r="Y210" s="491"/>
      <c r="Z210" s="491"/>
      <c r="AA210" s="491"/>
      <c r="AB210" s="491"/>
      <c r="AC210" s="491"/>
      <c r="AD210" s="491"/>
      <c r="AE210" s="491"/>
      <c r="AF210" s="491"/>
      <c r="AG210" s="491"/>
      <c r="AH210" s="491"/>
    </row>
    <row r="211" spans="1:34" s="463" customFormat="1">
      <c r="A211" s="459"/>
      <c r="B211" s="459"/>
      <c r="C211" s="459"/>
      <c r="S211" s="491"/>
      <c r="T211" s="491"/>
      <c r="U211" s="491"/>
      <c r="V211" s="491"/>
      <c r="W211" s="491"/>
      <c r="X211" s="491"/>
      <c r="Y211" s="491"/>
      <c r="Z211" s="491"/>
      <c r="AA211" s="491"/>
      <c r="AB211" s="491"/>
      <c r="AC211" s="491"/>
      <c r="AD211" s="491"/>
      <c r="AE211" s="491"/>
      <c r="AF211" s="491"/>
      <c r="AG211" s="491"/>
      <c r="AH211" s="491"/>
    </row>
    <row r="212" spans="1:34" s="463" customFormat="1">
      <c r="A212" s="459"/>
      <c r="B212" s="459"/>
      <c r="C212" s="459"/>
      <c r="S212" s="491"/>
      <c r="T212" s="491"/>
      <c r="U212" s="491"/>
      <c r="V212" s="491"/>
      <c r="W212" s="491"/>
      <c r="X212" s="491"/>
      <c r="Y212" s="491"/>
      <c r="Z212" s="491"/>
      <c r="AA212" s="491"/>
      <c r="AB212" s="491"/>
      <c r="AC212" s="491"/>
      <c r="AD212" s="491"/>
      <c r="AE212" s="491"/>
      <c r="AF212" s="491"/>
      <c r="AG212" s="491"/>
      <c r="AH212" s="491"/>
    </row>
    <row r="213" spans="1:34" s="463" customFormat="1">
      <c r="A213" s="459"/>
      <c r="B213" s="459"/>
      <c r="C213" s="459"/>
      <c r="S213" s="491"/>
      <c r="T213" s="491"/>
      <c r="U213" s="491"/>
      <c r="V213" s="491"/>
      <c r="W213" s="491"/>
      <c r="X213" s="491"/>
      <c r="Y213" s="491"/>
      <c r="Z213" s="491"/>
      <c r="AA213" s="491"/>
      <c r="AB213" s="491"/>
      <c r="AC213" s="491"/>
      <c r="AD213" s="491"/>
      <c r="AE213" s="491"/>
      <c r="AF213" s="491"/>
      <c r="AG213" s="491"/>
      <c r="AH213" s="491"/>
    </row>
    <row r="214" spans="1:34" s="463" customFormat="1">
      <c r="A214" s="459"/>
      <c r="B214" s="459"/>
      <c r="C214" s="459"/>
      <c r="S214" s="491"/>
      <c r="T214" s="491"/>
      <c r="U214" s="491"/>
      <c r="V214" s="491"/>
      <c r="W214" s="491"/>
      <c r="X214" s="491"/>
      <c r="Y214" s="491"/>
      <c r="Z214" s="491"/>
      <c r="AA214" s="491"/>
      <c r="AB214" s="491"/>
      <c r="AC214" s="491"/>
      <c r="AD214" s="491"/>
      <c r="AE214" s="491"/>
      <c r="AF214" s="491"/>
      <c r="AG214" s="491"/>
      <c r="AH214" s="491"/>
    </row>
    <row r="215" spans="1:34" s="463" customFormat="1">
      <c r="A215" s="459"/>
      <c r="B215" s="459"/>
      <c r="C215" s="459"/>
      <c r="S215" s="491"/>
      <c r="T215" s="491"/>
      <c r="U215" s="491"/>
      <c r="V215" s="491"/>
      <c r="W215" s="491"/>
      <c r="X215" s="491"/>
      <c r="Y215" s="491"/>
      <c r="Z215" s="491"/>
      <c r="AA215" s="491"/>
      <c r="AB215" s="491"/>
      <c r="AC215" s="491"/>
      <c r="AD215" s="491"/>
      <c r="AE215" s="491"/>
      <c r="AF215" s="491"/>
      <c r="AG215" s="491"/>
      <c r="AH215" s="491"/>
    </row>
    <row r="216" spans="1:34" s="463" customFormat="1">
      <c r="A216" s="459"/>
      <c r="B216" s="459"/>
      <c r="C216" s="459"/>
      <c r="S216" s="491"/>
      <c r="T216" s="491"/>
      <c r="U216" s="491"/>
      <c r="V216" s="491"/>
      <c r="W216" s="491"/>
      <c r="X216" s="491"/>
      <c r="Y216" s="491"/>
      <c r="Z216" s="491"/>
      <c r="AA216" s="491"/>
      <c r="AB216" s="491"/>
      <c r="AC216" s="491"/>
      <c r="AD216" s="491"/>
      <c r="AE216" s="491"/>
      <c r="AF216" s="491"/>
      <c r="AG216" s="491"/>
      <c r="AH216" s="491"/>
    </row>
    <row r="217" spans="1:34" s="463" customFormat="1">
      <c r="A217" s="459"/>
      <c r="B217" s="459"/>
      <c r="C217" s="459"/>
      <c r="S217" s="491"/>
      <c r="T217" s="491"/>
      <c r="U217" s="491"/>
      <c r="V217" s="491"/>
      <c r="W217" s="491"/>
      <c r="X217" s="491"/>
      <c r="Y217" s="491"/>
      <c r="Z217" s="491"/>
      <c r="AA217" s="491"/>
      <c r="AB217" s="491"/>
      <c r="AC217" s="491"/>
      <c r="AD217" s="491"/>
      <c r="AE217" s="491"/>
      <c r="AF217" s="491"/>
      <c r="AG217" s="491"/>
      <c r="AH217" s="491"/>
    </row>
    <row r="218" spans="1:34" s="463" customFormat="1">
      <c r="A218" s="459"/>
      <c r="B218" s="459"/>
      <c r="C218" s="459"/>
      <c r="S218" s="491"/>
      <c r="T218" s="491"/>
      <c r="U218" s="491"/>
      <c r="V218" s="491"/>
      <c r="W218" s="491"/>
      <c r="X218" s="491"/>
      <c r="Y218" s="491"/>
      <c r="Z218" s="491"/>
      <c r="AA218" s="491"/>
      <c r="AB218" s="491"/>
      <c r="AC218" s="491"/>
      <c r="AD218" s="491"/>
      <c r="AE218" s="491"/>
      <c r="AF218" s="491"/>
      <c r="AG218" s="491"/>
      <c r="AH218" s="491"/>
    </row>
    <row r="219" spans="1:34" s="463" customFormat="1">
      <c r="A219" s="459"/>
      <c r="B219" s="459"/>
      <c r="C219" s="459"/>
      <c r="S219" s="491"/>
      <c r="T219" s="491"/>
      <c r="U219" s="491"/>
      <c r="V219" s="491"/>
      <c r="W219" s="491"/>
      <c r="X219" s="491"/>
      <c r="Y219" s="491"/>
      <c r="Z219" s="491"/>
      <c r="AA219" s="491"/>
      <c r="AB219" s="491"/>
      <c r="AC219" s="491"/>
      <c r="AD219" s="491"/>
      <c r="AE219" s="491"/>
      <c r="AF219" s="491"/>
      <c r="AG219" s="491"/>
      <c r="AH219" s="491"/>
    </row>
    <row r="220" spans="1:34" s="463" customFormat="1">
      <c r="A220" s="459"/>
      <c r="B220" s="459"/>
      <c r="C220" s="459"/>
      <c r="S220" s="491"/>
      <c r="T220" s="491"/>
      <c r="U220" s="491"/>
      <c r="V220" s="491"/>
      <c r="W220" s="491"/>
      <c r="X220" s="491"/>
      <c r="Y220" s="491"/>
      <c r="Z220" s="491"/>
      <c r="AA220" s="491"/>
      <c r="AB220" s="491"/>
      <c r="AC220" s="491"/>
      <c r="AD220" s="491"/>
      <c r="AE220" s="491"/>
      <c r="AF220" s="491"/>
      <c r="AG220" s="491"/>
      <c r="AH220" s="491"/>
    </row>
    <row r="221" spans="1:34" s="463" customFormat="1">
      <c r="A221" s="459"/>
      <c r="B221" s="459"/>
      <c r="C221" s="459"/>
      <c r="S221" s="491"/>
      <c r="T221" s="491"/>
      <c r="U221" s="491"/>
      <c r="V221" s="491"/>
      <c r="W221" s="491"/>
      <c r="X221" s="491"/>
      <c r="Y221" s="491"/>
      <c r="Z221" s="491"/>
      <c r="AA221" s="491"/>
      <c r="AB221" s="491"/>
      <c r="AC221" s="491"/>
      <c r="AD221" s="491"/>
      <c r="AE221" s="491"/>
      <c r="AF221" s="491"/>
      <c r="AG221" s="491"/>
      <c r="AH221" s="491"/>
    </row>
    <row r="222" spans="1:34" s="463" customFormat="1">
      <c r="A222" s="459"/>
      <c r="B222" s="459"/>
      <c r="C222" s="459"/>
      <c r="S222" s="491"/>
      <c r="T222" s="491"/>
      <c r="U222" s="491"/>
      <c r="V222" s="491"/>
      <c r="W222" s="491"/>
      <c r="X222" s="491"/>
      <c r="Y222" s="491"/>
      <c r="Z222" s="491"/>
      <c r="AA222" s="491"/>
      <c r="AB222" s="491"/>
      <c r="AC222" s="491"/>
      <c r="AD222" s="491"/>
      <c r="AE222" s="491"/>
      <c r="AF222" s="491"/>
      <c r="AG222" s="491"/>
      <c r="AH222" s="491"/>
    </row>
    <row r="223" spans="1:34" s="463" customFormat="1">
      <c r="A223" s="459"/>
      <c r="B223" s="459"/>
      <c r="C223" s="459"/>
      <c r="S223" s="491"/>
      <c r="T223" s="491"/>
      <c r="U223" s="491"/>
      <c r="V223" s="491"/>
      <c r="W223" s="491"/>
      <c r="X223" s="491"/>
      <c r="Y223" s="491"/>
      <c r="Z223" s="491"/>
      <c r="AA223" s="491"/>
      <c r="AB223" s="491"/>
      <c r="AC223" s="491"/>
      <c r="AD223" s="491"/>
      <c r="AE223" s="491"/>
      <c r="AF223" s="491"/>
      <c r="AG223" s="491"/>
      <c r="AH223" s="491"/>
    </row>
    <row r="224" spans="1:34" s="463" customFormat="1">
      <c r="A224" s="459"/>
      <c r="B224" s="459"/>
      <c r="C224" s="459"/>
      <c r="S224" s="491"/>
      <c r="T224" s="491"/>
      <c r="U224" s="491"/>
      <c r="V224" s="491"/>
      <c r="W224" s="491"/>
      <c r="X224" s="491"/>
      <c r="Y224" s="491"/>
      <c r="Z224" s="491"/>
      <c r="AA224" s="491"/>
      <c r="AB224" s="491"/>
      <c r="AC224" s="491"/>
      <c r="AD224" s="491"/>
      <c r="AE224" s="491"/>
      <c r="AF224" s="491"/>
      <c r="AG224" s="491"/>
      <c r="AH224" s="491"/>
    </row>
    <row r="225" spans="1:34" s="463" customFormat="1">
      <c r="A225" s="459"/>
      <c r="B225" s="459"/>
      <c r="C225" s="459"/>
      <c r="S225" s="491"/>
      <c r="T225" s="491"/>
      <c r="U225" s="491"/>
      <c r="V225" s="491"/>
      <c r="W225" s="491"/>
      <c r="X225" s="491"/>
      <c r="Y225" s="491"/>
      <c r="Z225" s="491"/>
      <c r="AA225" s="491"/>
      <c r="AB225" s="491"/>
      <c r="AC225" s="491"/>
      <c r="AD225" s="491"/>
      <c r="AE225" s="491"/>
      <c r="AF225" s="491"/>
      <c r="AG225" s="491"/>
      <c r="AH225" s="491"/>
    </row>
    <row r="226" spans="1:34" s="463" customFormat="1">
      <c r="A226" s="459"/>
      <c r="B226" s="459"/>
      <c r="C226" s="459"/>
      <c r="S226" s="491"/>
      <c r="T226" s="491"/>
      <c r="U226" s="491"/>
      <c r="V226" s="491"/>
      <c r="W226" s="491"/>
      <c r="X226" s="491"/>
      <c r="Y226" s="491"/>
      <c r="Z226" s="491"/>
      <c r="AA226" s="491"/>
      <c r="AB226" s="491"/>
      <c r="AC226" s="491"/>
      <c r="AD226" s="491"/>
      <c r="AE226" s="491"/>
      <c r="AF226" s="491"/>
      <c r="AG226" s="491"/>
      <c r="AH226" s="491"/>
    </row>
    <row r="227" spans="1:34" s="463" customFormat="1">
      <c r="A227" s="459"/>
      <c r="B227" s="459"/>
      <c r="C227" s="459"/>
      <c r="S227" s="491"/>
      <c r="T227" s="491"/>
      <c r="U227" s="491"/>
      <c r="V227" s="491"/>
      <c r="W227" s="491"/>
      <c r="X227" s="491"/>
      <c r="Y227" s="491"/>
      <c r="Z227" s="491"/>
      <c r="AA227" s="491"/>
      <c r="AB227" s="491"/>
      <c r="AC227" s="491"/>
      <c r="AD227" s="491"/>
      <c r="AE227" s="491"/>
      <c r="AF227" s="491"/>
      <c r="AG227" s="491"/>
      <c r="AH227" s="491"/>
    </row>
    <row r="228" spans="1:34" s="463" customFormat="1">
      <c r="A228" s="459"/>
      <c r="B228" s="459"/>
      <c r="C228" s="459"/>
      <c r="S228" s="491"/>
      <c r="T228" s="491"/>
      <c r="U228" s="491"/>
      <c r="V228" s="491"/>
      <c r="W228" s="491"/>
      <c r="X228" s="491"/>
      <c r="Y228" s="491"/>
      <c r="Z228" s="491"/>
      <c r="AA228" s="491"/>
      <c r="AB228" s="491"/>
      <c r="AC228" s="491"/>
      <c r="AD228" s="491"/>
      <c r="AE228" s="491"/>
      <c r="AF228" s="491"/>
      <c r="AG228" s="491"/>
      <c r="AH228" s="491"/>
    </row>
    <row r="229" spans="1:34" s="463" customFormat="1">
      <c r="A229" s="459"/>
      <c r="B229" s="459"/>
      <c r="C229" s="459"/>
      <c r="S229" s="491"/>
      <c r="T229" s="491"/>
      <c r="U229" s="491"/>
      <c r="V229" s="491"/>
      <c r="W229" s="491"/>
      <c r="X229" s="491"/>
      <c r="Y229" s="491"/>
      <c r="Z229" s="491"/>
      <c r="AA229" s="491"/>
      <c r="AB229" s="491"/>
      <c r="AC229" s="491"/>
      <c r="AD229" s="491"/>
      <c r="AE229" s="491"/>
      <c r="AF229" s="491"/>
      <c r="AG229" s="491"/>
      <c r="AH229" s="491"/>
    </row>
    <row r="230" spans="1:34" s="463" customFormat="1">
      <c r="A230" s="459"/>
      <c r="B230" s="459"/>
      <c r="C230" s="459"/>
      <c r="S230" s="491"/>
      <c r="T230" s="491"/>
      <c r="U230" s="491"/>
      <c r="V230" s="491"/>
      <c r="W230" s="491"/>
      <c r="X230" s="491"/>
      <c r="Y230" s="491"/>
      <c r="Z230" s="491"/>
      <c r="AA230" s="491"/>
      <c r="AB230" s="491"/>
      <c r="AC230" s="491"/>
      <c r="AD230" s="491"/>
      <c r="AE230" s="491"/>
      <c r="AF230" s="491"/>
      <c r="AG230" s="491"/>
      <c r="AH230" s="491"/>
    </row>
    <row r="231" spans="1:34" s="463" customFormat="1">
      <c r="A231" s="459"/>
      <c r="B231" s="459"/>
      <c r="C231" s="459"/>
      <c r="S231" s="491"/>
      <c r="T231" s="491"/>
      <c r="U231" s="491"/>
      <c r="V231" s="491"/>
      <c r="W231" s="491"/>
      <c r="X231" s="491"/>
      <c r="Y231" s="491"/>
      <c r="Z231" s="491"/>
      <c r="AA231" s="491"/>
      <c r="AB231" s="491"/>
      <c r="AC231" s="491"/>
      <c r="AD231" s="491"/>
      <c r="AE231" s="491"/>
      <c r="AF231" s="491"/>
      <c r="AG231" s="491"/>
      <c r="AH231" s="491"/>
    </row>
    <row r="232" spans="1:34" s="463" customFormat="1">
      <c r="A232" s="459"/>
      <c r="B232" s="459"/>
      <c r="C232" s="459"/>
      <c r="S232" s="491"/>
      <c r="T232" s="491"/>
      <c r="U232" s="491"/>
      <c r="V232" s="491"/>
      <c r="W232" s="491"/>
      <c r="X232" s="491"/>
      <c r="Y232" s="491"/>
      <c r="Z232" s="491"/>
      <c r="AA232" s="491"/>
      <c r="AB232" s="491"/>
      <c r="AC232" s="491"/>
      <c r="AD232" s="491"/>
      <c r="AE232" s="491"/>
      <c r="AF232" s="491"/>
      <c r="AG232" s="491"/>
      <c r="AH232" s="491"/>
    </row>
    <row r="233" spans="1:34" s="463" customFormat="1">
      <c r="A233" s="459"/>
      <c r="B233" s="459"/>
      <c r="C233" s="459"/>
      <c r="S233" s="491"/>
      <c r="T233" s="491"/>
      <c r="U233" s="491"/>
      <c r="V233" s="491"/>
      <c r="W233" s="491"/>
      <c r="X233" s="491"/>
      <c r="Y233" s="491"/>
      <c r="Z233" s="491"/>
      <c r="AA233" s="491"/>
      <c r="AB233" s="491"/>
      <c r="AC233" s="491"/>
      <c r="AD233" s="491"/>
      <c r="AE233" s="491"/>
      <c r="AF233" s="491"/>
      <c r="AG233" s="491"/>
      <c r="AH233" s="491"/>
    </row>
    <row r="234" spans="1:34" s="463" customFormat="1">
      <c r="A234" s="459"/>
      <c r="B234" s="459"/>
      <c r="C234" s="459"/>
      <c r="S234" s="491"/>
      <c r="T234" s="491"/>
      <c r="U234" s="491"/>
      <c r="V234" s="491"/>
      <c r="W234" s="491"/>
      <c r="X234" s="491"/>
      <c r="Y234" s="491"/>
      <c r="Z234" s="491"/>
      <c r="AA234" s="491"/>
      <c r="AB234" s="491"/>
      <c r="AC234" s="491"/>
      <c r="AD234" s="491"/>
      <c r="AE234" s="491"/>
      <c r="AF234" s="491"/>
      <c r="AG234" s="491"/>
      <c r="AH234" s="491"/>
    </row>
    <row r="235" spans="1:34" s="463" customFormat="1">
      <c r="A235" s="459"/>
      <c r="B235" s="459"/>
      <c r="C235" s="459"/>
      <c r="S235" s="491"/>
      <c r="T235" s="491"/>
      <c r="U235" s="491"/>
      <c r="V235" s="491"/>
      <c r="W235" s="491"/>
      <c r="X235" s="491"/>
      <c r="Y235" s="491"/>
      <c r="Z235" s="491"/>
      <c r="AA235" s="491"/>
      <c r="AB235" s="491"/>
      <c r="AC235" s="491"/>
      <c r="AD235" s="491"/>
      <c r="AE235" s="491"/>
      <c r="AF235" s="491"/>
      <c r="AG235" s="491"/>
      <c r="AH235" s="491"/>
    </row>
    <row r="236" spans="1:34" s="463" customFormat="1">
      <c r="A236" s="459"/>
      <c r="B236" s="459"/>
      <c r="C236" s="459"/>
      <c r="S236" s="491"/>
      <c r="T236" s="491"/>
      <c r="U236" s="491"/>
      <c r="V236" s="491"/>
      <c r="W236" s="491"/>
      <c r="X236" s="491"/>
      <c r="Y236" s="491"/>
      <c r="Z236" s="491"/>
      <c r="AA236" s="491"/>
      <c r="AB236" s="491"/>
      <c r="AC236" s="491"/>
      <c r="AD236" s="491"/>
      <c r="AE236" s="491"/>
      <c r="AF236" s="491"/>
      <c r="AG236" s="491"/>
      <c r="AH236" s="491"/>
    </row>
    <row r="237" spans="1:34" s="463" customFormat="1">
      <c r="A237" s="459"/>
      <c r="B237" s="459"/>
      <c r="C237" s="459"/>
      <c r="S237" s="491"/>
      <c r="T237" s="491"/>
      <c r="U237" s="491"/>
      <c r="V237" s="491"/>
      <c r="W237" s="491"/>
      <c r="X237" s="491"/>
      <c r="Y237" s="491"/>
      <c r="Z237" s="491"/>
      <c r="AA237" s="491"/>
      <c r="AB237" s="491"/>
      <c r="AC237" s="491"/>
      <c r="AD237" s="491"/>
      <c r="AE237" s="491"/>
      <c r="AF237" s="491"/>
      <c r="AG237" s="491"/>
      <c r="AH237" s="491"/>
    </row>
    <row r="238" spans="1:34" s="463" customFormat="1">
      <c r="A238" s="459"/>
      <c r="B238" s="459"/>
      <c r="C238" s="459"/>
      <c r="S238" s="491"/>
      <c r="T238" s="491"/>
      <c r="U238" s="491"/>
      <c r="V238" s="491"/>
      <c r="W238" s="491"/>
      <c r="X238" s="491"/>
      <c r="Y238" s="491"/>
      <c r="Z238" s="491"/>
      <c r="AA238" s="491"/>
      <c r="AB238" s="491"/>
      <c r="AC238" s="491"/>
      <c r="AD238" s="491"/>
      <c r="AE238" s="491"/>
      <c r="AF238" s="491"/>
      <c r="AG238" s="491"/>
      <c r="AH238" s="491"/>
    </row>
    <row r="239" spans="1:34" s="463" customFormat="1">
      <c r="A239" s="459"/>
      <c r="B239" s="459"/>
      <c r="C239" s="459"/>
      <c r="S239" s="491"/>
      <c r="T239" s="491"/>
      <c r="U239" s="491"/>
      <c r="V239" s="491"/>
      <c r="W239" s="491"/>
      <c r="X239" s="491"/>
      <c r="Y239" s="491"/>
      <c r="Z239" s="491"/>
      <c r="AA239" s="491"/>
      <c r="AB239" s="491"/>
      <c r="AC239" s="491"/>
      <c r="AD239" s="491"/>
      <c r="AE239" s="491"/>
      <c r="AF239" s="491"/>
      <c r="AG239" s="491"/>
      <c r="AH239" s="491"/>
    </row>
    <row r="240" spans="1:34" s="463" customFormat="1">
      <c r="A240" s="459"/>
      <c r="B240" s="459"/>
      <c r="C240" s="459"/>
      <c r="S240" s="491"/>
      <c r="T240" s="491"/>
      <c r="U240" s="491"/>
      <c r="V240" s="491"/>
      <c r="W240" s="491"/>
      <c r="X240" s="491"/>
      <c r="Y240" s="491"/>
      <c r="Z240" s="491"/>
      <c r="AA240" s="491"/>
      <c r="AB240" s="491"/>
      <c r="AC240" s="491"/>
      <c r="AD240" s="491"/>
      <c r="AE240" s="491"/>
      <c r="AF240" s="491"/>
      <c r="AG240" s="491"/>
      <c r="AH240" s="491"/>
    </row>
    <row r="241" spans="1:34" s="463" customFormat="1">
      <c r="A241" s="459"/>
      <c r="B241" s="459"/>
      <c r="C241" s="459"/>
      <c r="S241" s="491"/>
      <c r="T241" s="491"/>
      <c r="U241" s="491"/>
      <c r="V241" s="491"/>
      <c r="W241" s="491"/>
      <c r="X241" s="491"/>
      <c r="Y241" s="491"/>
      <c r="Z241" s="491"/>
      <c r="AA241" s="491"/>
      <c r="AB241" s="491"/>
      <c r="AC241" s="491"/>
      <c r="AD241" s="491"/>
      <c r="AE241" s="491"/>
      <c r="AF241" s="491"/>
      <c r="AG241" s="491"/>
      <c r="AH241" s="491"/>
    </row>
    <row r="242" spans="1:34" s="463" customFormat="1">
      <c r="A242" s="459"/>
      <c r="B242" s="459"/>
      <c r="C242" s="459"/>
      <c r="S242" s="491"/>
      <c r="T242" s="491"/>
      <c r="U242" s="491"/>
      <c r="V242" s="491"/>
      <c r="W242" s="491"/>
      <c r="X242" s="491"/>
      <c r="Y242" s="491"/>
      <c r="Z242" s="491"/>
      <c r="AA242" s="491"/>
      <c r="AB242" s="491"/>
      <c r="AC242" s="491"/>
      <c r="AD242" s="491"/>
      <c r="AE242" s="491"/>
      <c r="AF242" s="491"/>
      <c r="AG242" s="491"/>
      <c r="AH242" s="491"/>
    </row>
    <row r="243" spans="1:34" s="463" customFormat="1">
      <c r="A243" s="459"/>
      <c r="B243" s="459"/>
      <c r="C243" s="459"/>
      <c r="S243" s="491"/>
      <c r="T243" s="491"/>
      <c r="U243" s="491"/>
      <c r="V243" s="491"/>
      <c r="W243" s="491"/>
      <c r="X243" s="491"/>
      <c r="Y243" s="491"/>
      <c r="Z243" s="491"/>
      <c r="AA243" s="491"/>
      <c r="AB243" s="491"/>
      <c r="AC243" s="491"/>
      <c r="AD243" s="491"/>
      <c r="AE243" s="491"/>
      <c r="AF243" s="491"/>
      <c r="AG243" s="491"/>
      <c r="AH243" s="491"/>
    </row>
    <row r="244" spans="1:34" s="463" customFormat="1">
      <c r="A244" s="459"/>
      <c r="B244" s="459"/>
      <c r="C244" s="459"/>
      <c r="S244" s="491"/>
      <c r="T244" s="491"/>
      <c r="U244" s="491"/>
      <c r="V244" s="491"/>
      <c r="W244" s="491"/>
      <c r="X244" s="491"/>
      <c r="Y244" s="491"/>
      <c r="Z244" s="491"/>
      <c r="AA244" s="491"/>
      <c r="AB244" s="491"/>
      <c r="AC244" s="491"/>
      <c r="AD244" s="491"/>
      <c r="AE244" s="491"/>
      <c r="AF244" s="491"/>
      <c r="AG244" s="491"/>
      <c r="AH244" s="491"/>
    </row>
    <row r="245" spans="1:34" s="463" customFormat="1">
      <c r="A245" s="459"/>
      <c r="B245" s="459"/>
      <c r="C245" s="459"/>
      <c r="S245" s="491"/>
      <c r="T245" s="491"/>
      <c r="U245" s="491"/>
      <c r="V245" s="491"/>
      <c r="W245" s="491"/>
      <c r="X245" s="491"/>
      <c r="Y245" s="491"/>
      <c r="Z245" s="491"/>
      <c r="AA245" s="491"/>
      <c r="AB245" s="491"/>
      <c r="AC245" s="491"/>
      <c r="AD245" s="491"/>
      <c r="AE245" s="491"/>
      <c r="AF245" s="491"/>
      <c r="AG245" s="491"/>
      <c r="AH245" s="491"/>
    </row>
    <row r="246" spans="1:34" s="463" customFormat="1">
      <c r="A246" s="459"/>
      <c r="B246" s="459"/>
      <c r="C246" s="459"/>
      <c r="S246" s="491"/>
      <c r="T246" s="491"/>
      <c r="U246" s="491"/>
      <c r="V246" s="491"/>
      <c r="W246" s="491"/>
      <c r="X246" s="491"/>
      <c r="Y246" s="491"/>
      <c r="Z246" s="491"/>
      <c r="AA246" s="491"/>
      <c r="AB246" s="491"/>
      <c r="AC246" s="491"/>
      <c r="AD246" s="491"/>
      <c r="AE246" s="491"/>
      <c r="AF246" s="491"/>
      <c r="AG246" s="491"/>
      <c r="AH246" s="491"/>
    </row>
    <row r="247" spans="1:34" s="463" customFormat="1">
      <c r="A247" s="459"/>
      <c r="B247" s="459"/>
      <c r="C247" s="459"/>
      <c r="S247" s="491"/>
      <c r="T247" s="491"/>
      <c r="U247" s="491"/>
      <c r="V247" s="491"/>
      <c r="W247" s="491"/>
      <c r="X247" s="491"/>
      <c r="Y247" s="491"/>
      <c r="Z247" s="491"/>
      <c r="AA247" s="491"/>
      <c r="AB247" s="491"/>
      <c r="AC247" s="491"/>
      <c r="AD247" s="491"/>
      <c r="AE247" s="491"/>
      <c r="AF247" s="491"/>
      <c r="AG247" s="491"/>
      <c r="AH247" s="491"/>
    </row>
    <row r="248" spans="1:34" s="463" customFormat="1">
      <c r="A248" s="459"/>
      <c r="B248" s="459"/>
      <c r="C248" s="459"/>
      <c r="S248" s="491"/>
      <c r="T248" s="491"/>
      <c r="U248" s="491"/>
      <c r="V248" s="491"/>
      <c r="W248" s="491"/>
      <c r="X248" s="491"/>
      <c r="Y248" s="491"/>
      <c r="Z248" s="491"/>
      <c r="AA248" s="491"/>
      <c r="AB248" s="491"/>
      <c r="AC248" s="491"/>
      <c r="AD248" s="491"/>
      <c r="AE248" s="491"/>
      <c r="AF248" s="491"/>
      <c r="AG248" s="491"/>
      <c r="AH248" s="491"/>
    </row>
    <row r="249" spans="1:34" s="463" customFormat="1">
      <c r="A249" s="459"/>
      <c r="B249" s="459"/>
      <c r="C249" s="459"/>
      <c r="S249" s="491"/>
      <c r="T249" s="491"/>
      <c r="U249" s="491"/>
      <c r="V249" s="491"/>
      <c r="W249" s="491"/>
      <c r="X249" s="491"/>
      <c r="Y249" s="491"/>
      <c r="Z249" s="491"/>
      <c r="AA249" s="491"/>
      <c r="AB249" s="491"/>
      <c r="AC249" s="491"/>
      <c r="AD249" s="491"/>
      <c r="AE249" s="491"/>
      <c r="AF249" s="491"/>
      <c r="AG249" s="491"/>
      <c r="AH249" s="491"/>
    </row>
    <row r="250" spans="1:34" s="463" customFormat="1">
      <c r="A250" s="459"/>
      <c r="B250" s="459"/>
      <c r="C250" s="459"/>
      <c r="S250" s="491"/>
      <c r="T250" s="491"/>
      <c r="U250" s="491"/>
      <c r="V250" s="491"/>
      <c r="W250" s="491"/>
      <c r="X250" s="491"/>
      <c r="Y250" s="491"/>
      <c r="Z250" s="491"/>
      <c r="AA250" s="491"/>
      <c r="AB250" s="491"/>
      <c r="AC250" s="491"/>
      <c r="AD250" s="491"/>
      <c r="AE250" s="491"/>
      <c r="AF250" s="491"/>
      <c r="AG250" s="491"/>
      <c r="AH250" s="491"/>
    </row>
    <row r="251" spans="1:34" s="463" customFormat="1">
      <c r="A251" s="459"/>
      <c r="B251" s="459"/>
      <c r="C251" s="459"/>
      <c r="S251" s="491"/>
      <c r="T251" s="491"/>
      <c r="U251" s="491"/>
      <c r="V251" s="491"/>
      <c r="W251" s="491"/>
      <c r="X251" s="491"/>
      <c r="Y251" s="491"/>
      <c r="Z251" s="491"/>
      <c r="AA251" s="491"/>
      <c r="AB251" s="491"/>
      <c r="AC251" s="491"/>
      <c r="AD251" s="491"/>
      <c r="AE251" s="491"/>
      <c r="AF251" s="491"/>
      <c r="AG251" s="491"/>
      <c r="AH251" s="491"/>
    </row>
    <row r="252" spans="1:34" s="463" customFormat="1">
      <c r="A252" s="459"/>
      <c r="B252" s="459"/>
      <c r="C252" s="459"/>
      <c r="S252" s="491"/>
      <c r="T252" s="491"/>
      <c r="U252" s="491"/>
      <c r="V252" s="491"/>
      <c r="W252" s="491"/>
      <c r="X252" s="491"/>
      <c r="Y252" s="491"/>
      <c r="Z252" s="491"/>
      <c r="AA252" s="491"/>
      <c r="AB252" s="491"/>
      <c r="AC252" s="491"/>
      <c r="AD252" s="491"/>
      <c r="AE252" s="491"/>
      <c r="AF252" s="491"/>
      <c r="AG252" s="491"/>
      <c r="AH252" s="491"/>
    </row>
    <row r="253" spans="1:34" s="463" customFormat="1">
      <c r="A253" s="459"/>
      <c r="B253" s="459"/>
      <c r="C253" s="459"/>
      <c r="S253" s="491"/>
      <c r="T253" s="491"/>
      <c r="U253" s="491"/>
      <c r="V253" s="491"/>
      <c r="W253" s="491"/>
      <c r="X253" s="491"/>
      <c r="Y253" s="491"/>
      <c r="Z253" s="491"/>
      <c r="AA253" s="491"/>
      <c r="AB253" s="491"/>
      <c r="AC253" s="491"/>
      <c r="AD253" s="491"/>
      <c r="AE253" s="491"/>
      <c r="AF253" s="491"/>
      <c r="AG253" s="491"/>
      <c r="AH253" s="491"/>
    </row>
    <row r="254" spans="1:34" s="463" customFormat="1">
      <c r="A254" s="459"/>
      <c r="B254" s="459"/>
      <c r="C254" s="459"/>
      <c r="S254" s="491"/>
      <c r="T254" s="491"/>
      <c r="U254" s="491"/>
      <c r="V254" s="491"/>
      <c r="W254" s="491"/>
      <c r="X254" s="491"/>
      <c r="Y254" s="491"/>
      <c r="Z254" s="491"/>
      <c r="AA254" s="491"/>
      <c r="AB254" s="491"/>
      <c r="AC254" s="491"/>
      <c r="AD254" s="491"/>
      <c r="AE254" s="491"/>
      <c r="AF254" s="491"/>
      <c r="AG254" s="491"/>
      <c r="AH254" s="491"/>
    </row>
    <row r="255" spans="1:34" s="463" customFormat="1">
      <c r="A255" s="459"/>
      <c r="B255" s="459"/>
      <c r="C255" s="459"/>
      <c r="S255" s="491"/>
      <c r="T255" s="491"/>
      <c r="U255" s="491"/>
      <c r="V255" s="491"/>
      <c r="W255" s="491"/>
      <c r="X255" s="491"/>
      <c r="Y255" s="491"/>
      <c r="Z255" s="491"/>
      <c r="AA255" s="491"/>
      <c r="AB255" s="491"/>
      <c r="AC255" s="491"/>
      <c r="AD255" s="491"/>
      <c r="AE255" s="491"/>
      <c r="AF255" s="491"/>
      <c r="AG255" s="491"/>
      <c r="AH255" s="491"/>
    </row>
    <row r="256" spans="1:34" s="463" customFormat="1">
      <c r="A256" s="459"/>
      <c r="B256" s="459"/>
      <c r="C256" s="459"/>
      <c r="S256" s="491"/>
      <c r="T256" s="491"/>
      <c r="U256" s="491"/>
      <c r="V256" s="491"/>
      <c r="W256" s="491"/>
      <c r="X256" s="491"/>
      <c r="Y256" s="491"/>
      <c r="Z256" s="491"/>
      <c r="AA256" s="491"/>
      <c r="AB256" s="491"/>
      <c r="AC256" s="491"/>
      <c r="AD256" s="491"/>
      <c r="AE256" s="491"/>
      <c r="AF256" s="491"/>
      <c r="AG256" s="491"/>
      <c r="AH256" s="491"/>
    </row>
    <row r="257" spans="1:34" s="463" customFormat="1">
      <c r="A257" s="459"/>
      <c r="B257" s="459"/>
      <c r="C257" s="459"/>
      <c r="S257" s="491"/>
      <c r="T257" s="491"/>
      <c r="U257" s="491"/>
      <c r="V257" s="491"/>
      <c r="W257" s="491"/>
      <c r="X257" s="491"/>
      <c r="Y257" s="491"/>
      <c r="Z257" s="491"/>
      <c r="AA257" s="491"/>
      <c r="AB257" s="491"/>
      <c r="AC257" s="491"/>
      <c r="AD257" s="491"/>
      <c r="AE257" s="491"/>
      <c r="AF257" s="491"/>
      <c r="AG257" s="491"/>
      <c r="AH257" s="491"/>
    </row>
    <row r="258" spans="1:34" s="463" customFormat="1">
      <c r="A258" s="459"/>
      <c r="B258" s="459"/>
      <c r="C258" s="459"/>
      <c r="S258" s="491"/>
      <c r="T258" s="491"/>
      <c r="U258" s="491"/>
      <c r="V258" s="491"/>
      <c r="W258" s="491"/>
      <c r="X258" s="491"/>
      <c r="Y258" s="491"/>
      <c r="Z258" s="491"/>
      <c r="AA258" s="491"/>
      <c r="AB258" s="491"/>
      <c r="AC258" s="491"/>
      <c r="AD258" s="491"/>
      <c r="AE258" s="491"/>
      <c r="AF258" s="491"/>
      <c r="AG258" s="491"/>
      <c r="AH258" s="491"/>
    </row>
    <row r="259" spans="1:34" s="463" customFormat="1">
      <c r="A259" s="459"/>
      <c r="B259" s="459"/>
      <c r="C259" s="459"/>
      <c r="S259" s="491"/>
      <c r="T259" s="491"/>
      <c r="U259" s="491"/>
      <c r="V259" s="491"/>
      <c r="W259" s="491"/>
      <c r="X259" s="491"/>
      <c r="Y259" s="491"/>
      <c r="Z259" s="491"/>
      <c r="AA259" s="491"/>
      <c r="AB259" s="491"/>
      <c r="AC259" s="491"/>
      <c r="AD259" s="491"/>
      <c r="AE259" s="491"/>
      <c r="AF259" s="491"/>
      <c r="AG259" s="491"/>
      <c r="AH259" s="491"/>
    </row>
    <row r="260" spans="1:34" s="463" customFormat="1">
      <c r="A260" s="459"/>
      <c r="B260" s="459"/>
      <c r="C260" s="459"/>
      <c r="S260" s="491"/>
      <c r="T260" s="491"/>
      <c r="U260" s="491"/>
      <c r="V260" s="491"/>
      <c r="W260" s="491"/>
      <c r="X260" s="491"/>
      <c r="Y260" s="491"/>
      <c r="Z260" s="491"/>
      <c r="AA260" s="491"/>
      <c r="AB260" s="491"/>
      <c r="AC260" s="491"/>
      <c r="AD260" s="491"/>
      <c r="AE260" s="491"/>
      <c r="AF260" s="491"/>
      <c r="AG260" s="491"/>
      <c r="AH260" s="491"/>
    </row>
    <row r="261" spans="1:34" s="463" customFormat="1">
      <c r="A261" s="459"/>
      <c r="B261" s="459"/>
      <c r="C261" s="459"/>
      <c r="S261" s="491"/>
      <c r="T261" s="491"/>
      <c r="U261" s="491"/>
      <c r="V261" s="491"/>
      <c r="W261" s="491"/>
      <c r="X261" s="491"/>
      <c r="Y261" s="491"/>
      <c r="Z261" s="491"/>
      <c r="AA261" s="491"/>
      <c r="AB261" s="491"/>
      <c r="AC261" s="491"/>
      <c r="AD261" s="491"/>
      <c r="AE261" s="491"/>
      <c r="AF261" s="491"/>
      <c r="AG261" s="491"/>
      <c r="AH261" s="491"/>
    </row>
    <row r="262" spans="1:34" s="463" customFormat="1">
      <c r="A262" s="459"/>
      <c r="B262" s="459"/>
      <c r="C262" s="459"/>
      <c r="S262" s="491"/>
      <c r="T262" s="491"/>
      <c r="U262" s="491"/>
      <c r="V262" s="491"/>
      <c r="W262" s="491"/>
      <c r="X262" s="491"/>
      <c r="Y262" s="491"/>
      <c r="Z262" s="491"/>
      <c r="AA262" s="491"/>
      <c r="AB262" s="491"/>
      <c r="AC262" s="491"/>
      <c r="AD262" s="491"/>
      <c r="AE262" s="491"/>
      <c r="AF262" s="491"/>
      <c r="AG262" s="491"/>
      <c r="AH262" s="491"/>
    </row>
    <row r="263" spans="1:34" s="463" customFormat="1">
      <c r="A263" s="459"/>
      <c r="B263" s="459"/>
      <c r="C263" s="459"/>
      <c r="S263" s="491"/>
      <c r="T263" s="491"/>
      <c r="U263" s="491"/>
      <c r="V263" s="491"/>
      <c r="W263" s="491"/>
      <c r="X263" s="491"/>
      <c r="Y263" s="491"/>
      <c r="Z263" s="491"/>
      <c r="AA263" s="491"/>
      <c r="AB263" s="491"/>
      <c r="AC263" s="491"/>
      <c r="AD263" s="491"/>
      <c r="AE263" s="491"/>
      <c r="AF263" s="491"/>
      <c r="AG263" s="491"/>
      <c r="AH263" s="491"/>
    </row>
    <row r="264" spans="1:34" s="463" customFormat="1">
      <c r="A264" s="459"/>
      <c r="B264" s="459"/>
      <c r="C264" s="459"/>
      <c r="S264" s="491"/>
      <c r="T264" s="491"/>
      <c r="U264" s="491"/>
      <c r="V264" s="491"/>
      <c r="W264" s="491"/>
      <c r="X264" s="491"/>
      <c r="Y264" s="491"/>
      <c r="Z264" s="491"/>
      <c r="AA264" s="491"/>
      <c r="AB264" s="491"/>
      <c r="AC264" s="491"/>
      <c r="AD264" s="491"/>
      <c r="AE264" s="491"/>
      <c r="AF264" s="491"/>
      <c r="AG264" s="491"/>
      <c r="AH264" s="491"/>
    </row>
    <row r="265" spans="1:34" s="463" customFormat="1">
      <c r="A265" s="459"/>
      <c r="B265" s="459"/>
      <c r="C265" s="459"/>
      <c r="S265" s="491"/>
      <c r="T265" s="491"/>
      <c r="U265" s="491"/>
      <c r="V265" s="491"/>
      <c r="W265" s="491"/>
      <c r="X265" s="491"/>
      <c r="Y265" s="491"/>
      <c r="Z265" s="491"/>
      <c r="AA265" s="491"/>
      <c r="AB265" s="491"/>
      <c r="AC265" s="491"/>
      <c r="AD265" s="491"/>
      <c r="AE265" s="491"/>
      <c r="AF265" s="491"/>
      <c r="AG265" s="491"/>
      <c r="AH265" s="491"/>
    </row>
    <row r="266" spans="1:34" s="463" customFormat="1">
      <c r="A266" s="459"/>
      <c r="B266" s="459"/>
      <c r="C266" s="459"/>
      <c r="S266" s="491"/>
      <c r="T266" s="491"/>
      <c r="U266" s="491"/>
      <c r="V266" s="491"/>
      <c r="W266" s="491"/>
      <c r="X266" s="491"/>
      <c r="Y266" s="491"/>
      <c r="Z266" s="491"/>
      <c r="AA266" s="491"/>
      <c r="AB266" s="491"/>
      <c r="AC266" s="491"/>
      <c r="AD266" s="491"/>
      <c r="AE266" s="491"/>
      <c r="AF266" s="491"/>
      <c r="AG266" s="491"/>
      <c r="AH266" s="491"/>
    </row>
    <row r="267" spans="1:34" s="463" customFormat="1">
      <c r="A267" s="459"/>
      <c r="B267" s="459"/>
      <c r="C267" s="459"/>
      <c r="S267" s="491"/>
      <c r="T267" s="491"/>
      <c r="U267" s="491"/>
      <c r="V267" s="491"/>
      <c r="W267" s="491"/>
      <c r="X267" s="491"/>
      <c r="Y267" s="491"/>
      <c r="Z267" s="491"/>
      <c r="AA267" s="491"/>
      <c r="AB267" s="491"/>
      <c r="AC267" s="491"/>
      <c r="AD267" s="491"/>
      <c r="AE267" s="491"/>
      <c r="AF267" s="491"/>
      <c r="AG267" s="491"/>
      <c r="AH267" s="491"/>
    </row>
    <row r="268" spans="1:34" s="463" customFormat="1">
      <c r="A268" s="459"/>
      <c r="B268" s="459"/>
      <c r="C268" s="459"/>
      <c r="S268" s="491"/>
      <c r="T268" s="491"/>
      <c r="U268" s="491"/>
      <c r="V268" s="491"/>
      <c r="W268" s="491"/>
      <c r="X268" s="491"/>
      <c r="Y268" s="491"/>
      <c r="Z268" s="491"/>
      <c r="AA268" s="491"/>
      <c r="AB268" s="491"/>
      <c r="AC268" s="491"/>
      <c r="AD268" s="491"/>
      <c r="AE268" s="491"/>
      <c r="AF268" s="491"/>
      <c r="AG268" s="491"/>
      <c r="AH268" s="491"/>
    </row>
    <row r="269" spans="1:34" s="463" customFormat="1">
      <c r="A269" s="459"/>
      <c r="B269" s="459"/>
      <c r="C269" s="459"/>
      <c r="S269" s="491"/>
      <c r="T269" s="491"/>
      <c r="U269" s="491"/>
      <c r="V269" s="491"/>
      <c r="W269" s="491"/>
      <c r="X269" s="491"/>
      <c r="Y269" s="491"/>
      <c r="Z269" s="491"/>
      <c r="AA269" s="491"/>
      <c r="AB269" s="491"/>
      <c r="AC269" s="491"/>
      <c r="AD269" s="491"/>
      <c r="AE269" s="491"/>
      <c r="AF269" s="491"/>
      <c r="AG269" s="491"/>
      <c r="AH269" s="491"/>
    </row>
    <row r="270" spans="1:34" s="463" customFormat="1">
      <c r="A270" s="459"/>
      <c r="B270" s="459"/>
      <c r="C270" s="459"/>
      <c r="S270" s="491"/>
      <c r="T270" s="491"/>
      <c r="U270" s="491"/>
      <c r="V270" s="491"/>
      <c r="W270" s="491"/>
      <c r="X270" s="491"/>
      <c r="Y270" s="491"/>
      <c r="Z270" s="491"/>
      <c r="AA270" s="491"/>
      <c r="AB270" s="491"/>
      <c r="AC270" s="491"/>
      <c r="AD270" s="491"/>
      <c r="AE270" s="491"/>
      <c r="AF270" s="491"/>
      <c r="AG270" s="491"/>
      <c r="AH270" s="491"/>
    </row>
    <row r="271" spans="1:34" s="463" customFormat="1">
      <c r="A271" s="459"/>
      <c r="B271" s="459"/>
      <c r="C271" s="459"/>
      <c r="S271" s="491"/>
      <c r="T271" s="491"/>
      <c r="U271" s="491"/>
      <c r="V271" s="491"/>
      <c r="W271" s="491"/>
      <c r="X271" s="491"/>
      <c r="Y271" s="491"/>
      <c r="Z271" s="491"/>
      <c r="AA271" s="491"/>
      <c r="AB271" s="491"/>
      <c r="AC271" s="491"/>
      <c r="AD271" s="491"/>
      <c r="AE271" s="491"/>
      <c r="AF271" s="491"/>
      <c r="AG271" s="491"/>
      <c r="AH271" s="491"/>
    </row>
    <row r="272" spans="1:34" s="463" customFormat="1">
      <c r="A272" s="459"/>
      <c r="B272" s="459"/>
      <c r="C272" s="459"/>
      <c r="S272" s="491"/>
      <c r="T272" s="491"/>
      <c r="U272" s="491"/>
      <c r="V272" s="491"/>
      <c r="W272" s="491"/>
      <c r="X272" s="491"/>
      <c r="Y272" s="491"/>
      <c r="Z272" s="491"/>
      <c r="AA272" s="491"/>
      <c r="AB272" s="491"/>
      <c r="AC272" s="491"/>
      <c r="AD272" s="491"/>
      <c r="AE272" s="491"/>
      <c r="AF272" s="491"/>
      <c r="AG272" s="491"/>
      <c r="AH272" s="491"/>
    </row>
    <row r="273" spans="1:34" s="463" customFormat="1">
      <c r="A273" s="459"/>
      <c r="B273" s="459"/>
      <c r="C273" s="459"/>
      <c r="S273" s="491"/>
      <c r="T273" s="491"/>
      <c r="U273" s="491"/>
      <c r="V273" s="491"/>
      <c r="W273" s="491"/>
      <c r="X273" s="491"/>
      <c r="Y273" s="491"/>
      <c r="Z273" s="491"/>
      <c r="AA273" s="491"/>
      <c r="AB273" s="491"/>
      <c r="AC273" s="491"/>
      <c r="AD273" s="491"/>
      <c r="AE273" s="491"/>
      <c r="AF273" s="491"/>
      <c r="AG273" s="491"/>
      <c r="AH273" s="491"/>
    </row>
    <row r="274" spans="1:34" s="463" customFormat="1">
      <c r="A274" s="459"/>
      <c r="B274" s="459"/>
      <c r="C274" s="459"/>
      <c r="S274" s="491"/>
      <c r="T274" s="491"/>
      <c r="U274" s="491"/>
      <c r="V274" s="491"/>
      <c r="W274" s="491"/>
      <c r="X274" s="491"/>
      <c r="Y274" s="491"/>
      <c r="Z274" s="491"/>
      <c r="AA274" s="491"/>
      <c r="AB274" s="491"/>
      <c r="AC274" s="491"/>
      <c r="AD274" s="491"/>
      <c r="AE274" s="491"/>
      <c r="AF274" s="491"/>
      <c r="AG274" s="491"/>
      <c r="AH274" s="491"/>
    </row>
    <row r="275" spans="1:34" s="463" customFormat="1">
      <c r="A275" s="459"/>
      <c r="B275" s="459"/>
      <c r="C275" s="459"/>
      <c r="S275" s="491"/>
      <c r="T275" s="491"/>
      <c r="U275" s="491"/>
      <c r="V275" s="491"/>
      <c r="W275" s="491"/>
      <c r="X275" s="491"/>
      <c r="Y275" s="491"/>
      <c r="Z275" s="491"/>
      <c r="AA275" s="491"/>
      <c r="AB275" s="491"/>
      <c r="AC275" s="491"/>
      <c r="AD275" s="491"/>
      <c r="AE275" s="491"/>
      <c r="AF275" s="491"/>
      <c r="AG275" s="491"/>
      <c r="AH275" s="491"/>
    </row>
    <row r="276" spans="1:34" s="463" customFormat="1">
      <c r="A276" s="459"/>
      <c r="B276" s="459"/>
      <c r="C276" s="459"/>
      <c r="S276" s="491"/>
      <c r="T276" s="491"/>
      <c r="U276" s="491"/>
      <c r="V276" s="491"/>
      <c r="W276" s="491"/>
      <c r="X276" s="491"/>
      <c r="Y276" s="491"/>
      <c r="Z276" s="491"/>
      <c r="AA276" s="491"/>
      <c r="AB276" s="491"/>
      <c r="AC276" s="491"/>
      <c r="AD276" s="491"/>
      <c r="AE276" s="491"/>
      <c r="AF276" s="491"/>
      <c r="AG276" s="491"/>
      <c r="AH276" s="491"/>
    </row>
    <row r="277" spans="1:34" s="463" customFormat="1">
      <c r="A277" s="459"/>
      <c r="B277" s="459"/>
      <c r="C277" s="459"/>
      <c r="S277" s="491"/>
      <c r="T277" s="491"/>
      <c r="U277" s="491"/>
      <c r="V277" s="491"/>
      <c r="W277" s="491"/>
      <c r="X277" s="491"/>
      <c r="Y277" s="491"/>
      <c r="Z277" s="491"/>
      <c r="AA277" s="491"/>
      <c r="AB277" s="491"/>
      <c r="AC277" s="491"/>
      <c r="AD277" s="491"/>
      <c r="AE277" s="491"/>
      <c r="AF277" s="491"/>
      <c r="AG277" s="491"/>
      <c r="AH277" s="491"/>
    </row>
    <row r="278" spans="1:34" s="463" customFormat="1">
      <c r="A278" s="459"/>
      <c r="B278" s="459"/>
      <c r="C278" s="459"/>
      <c r="S278" s="491"/>
      <c r="T278" s="491"/>
      <c r="U278" s="491"/>
      <c r="V278" s="491"/>
      <c r="W278" s="491"/>
      <c r="X278" s="491"/>
      <c r="Y278" s="491"/>
      <c r="Z278" s="491"/>
      <c r="AA278" s="491"/>
      <c r="AB278" s="491"/>
      <c r="AC278" s="491"/>
      <c r="AD278" s="491"/>
      <c r="AE278" s="491"/>
      <c r="AF278" s="491"/>
      <c r="AG278" s="491"/>
      <c r="AH278" s="491"/>
    </row>
    <row r="279" spans="1:34" s="463" customFormat="1">
      <c r="A279" s="459"/>
      <c r="B279" s="459"/>
      <c r="C279" s="459"/>
      <c r="S279" s="491"/>
      <c r="T279" s="491"/>
      <c r="U279" s="491"/>
      <c r="V279" s="491"/>
      <c r="W279" s="491"/>
      <c r="X279" s="491"/>
      <c r="Y279" s="491"/>
      <c r="Z279" s="491"/>
      <c r="AA279" s="491"/>
      <c r="AB279" s="491"/>
      <c r="AC279" s="491"/>
      <c r="AD279" s="491"/>
      <c r="AE279" s="491"/>
      <c r="AF279" s="491"/>
      <c r="AG279" s="491"/>
      <c r="AH279" s="491"/>
    </row>
    <row r="280" spans="1:34" s="463" customFormat="1">
      <c r="A280" s="459"/>
      <c r="B280" s="459"/>
      <c r="C280" s="459"/>
      <c r="S280" s="491"/>
      <c r="T280" s="491"/>
      <c r="U280" s="491"/>
      <c r="V280" s="491"/>
      <c r="W280" s="491"/>
      <c r="X280" s="491"/>
      <c r="Y280" s="491"/>
      <c r="Z280" s="491"/>
      <c r="AA280" s="491"/>
      <c r="AB280" s="491"/>
      <c r="AC280" s="491"/>
      <c r="AD280" s="491"/>
      <c r="AE280" s="491"/>
      <c r="AF280" s="491"/>
      <c r="AG280" s="491"/>
      <c r="AH280" s="491"/>
    </row>
    <row r="281" spans="1:34" s="463" customFormat="1">
      <c r="A281" s="459"/>
      <c r="B281" s="459"/>
      <c r="C281" s="459"/>
      <c r="S281" s="491"/>
      <c r="T281" s="491"/>
      <c r="U281" s="491"/>
      <c r="V281" s="491"/>
      <c r="W281" s="491"/>
      <c r="X281" s="491"/>
      <c r="Y281" s="491"/>
      <c r="Z281" s="491"/>
      <c r="AA281" s="491"/>
      <c r="AB281" s="491"/>
      <c r="AC281" s="491"/>
      <c r="AD281" s="491"/>
      <c r="AE281" s="491"/>
      <c r="AF281" s="491"/>
      <c r="AG281" s="491"/>
      <c r="AH281" s="491"/>
    </row>
    <row r="282" spans="1:34" s="463" customFormat="1">
      <c r="A282" s="459"/>
      <c r="B282" s="459"/>
      <c r="C282" s="459"/>
      <c r="S282" s="491"/>
      <c r="T282" s="491"/>
      <c r="U282" s="491"/>
      <c r="V282" s="491"/>
      <c r="W282" s="491"/>
      <c r="X282" s="491"/>
      <c r="Y282" s="491"/>
      <c r="Z282" s="491"/>
      <c r="AA282" s="491"/>
      <c r="AB282" s="491"/>
      <c r="AC282" s="491"/>
      <c r="AD282" s="491"/>
      <c r="AE282" s="491"/>
      <c r="AF282" s="491"/>
      <c r="AG282" s="491"/>
      <c r="AH282" s="491"/>
    </row>
    <row r="283" spans="1:34" s="463" customFormat="1">
      <c r="A283" s="459"/>
      <c r="B283" s="459"/>
      <c r="C283" s="459"/>
      <c r="S283" s="491"/>
      <c r="T283" s="491"/>
      <c r="U283" s="491"/>
      <c r="V283" s="491"/>
      <c r="W283" s="491"/>
      <c r="X283" s="491"/>
      <c r="Y283" s="491"/>
      <c r="Z283" s="491"/>
      <c r="AA283" s="491"/>
      <c r="AB283" s="491"/>
      <c r="AC283" s="491"/>
      <c r="AD283" s="491"/>
      <c r="AE283" s="491"/>
      <c r="AF283" s="491"/>
      <c r="AG283" s="491"/>
      <c r="AH283" s="491"/>
    </row>
    <row r="284" spans="1:34" s="463" customFormat="1">
      <c r="A284" s="459"/>
      <c r="B284" s="459"/>
      <c r="C284" s="459"/>
      <c r="S284" s="491"/>
      <c r="T284" s="491"/>
      <c r="U284" s="491"/>
      <c r="V284" s="491"/>
      <c r="W284" s="491"/>
      <c r="X284" s="491"/>
      <c r="Y284" s="491"/>
      <c r="Z284" s="491"/>
      <c r="AA284" s="491"/>
      <c r="AB284" s="491"/>
      <c r="AC284" s="491"/>
      <c r="AD284" s="491"/>
      <c r="AE284" s="491"/>
      <c r="AF284" s="491"/>
      <c r="AG284" s="491"/>
      <c r="AH284" s="491"/>
    </row>
    <row r="285" spans="1:34" s="463" customFormat="1">
      <c r="A285" s="459"/>
      <c r="B285" s="459"/>
      <c r="C285" s="459"/>
      <c r="S285" s="491"/>
      <c r="T285" s="491"/>
      <c r="U285" s="491"/>
      <c r="V285" s="491"/>
      <c r="W285" s="491"/>
      <c r="X285" s="491"/>
      <c r="Y285" s="491"/>
      <c r="Z285" s="491"/>
      <c r="AA285" s="491"/>
      <c r="AB285" s="491"/>
      <c r="AC285" s="491"/>
      <c r="AD285" s="491"/>
      <c r="AE285" s="491"/>
      <c r="AF285" s="491"/>
      <c r="AG285" s="491"/>
      <c r="AH285" s="491"/>
    </row>
    <row r="286" spans="1:34" s="463" customFormat="1">
      <c r="A286" s="459"/>
      <c r="B286" s="459"/>
      <c r="C286" s="459"/>
      <c r="S286" s="491"/>
      <c r="T286" s="491"/>
      <c r="U286" s="491"/>
      <c r="V286" s="491"/>
      <c r="W286" s="491"/>
      <c r="X286" s="491"/>
      <c r="Y286" s="491"/>
      <c r="Z286" s="491"/>
      <c r="AA286" s="491"/>
      <c r="AB286" s="491"/>
      <c r="AC286" s="491"/>
      <c r="AD286" s="491"/>
      <c r="AE286" s="491"/>
      <c r="AF286" s="491"/>
      <c r="AG286" s="491"/>
      <c r="AH286" s="491"/>
    </row>
    <row r="287" spans="1:34" s="463" customFormat="1">
      <c r="A287" s="459"/>
      <c r="B287" s="459"/>
      <c r="C287" s="459"/>
      <c r="S287" s="491"/>
      <c r="T287" s="491"/>
      <c r="U287" s="491"/>
      <c r="V287" s="491"/>
      <c r="W287" s="491"/>
      <c r="X287" s="491"/>
      <c r="Y287" s="491"/>
      <c r="Z287" s="491"/>
      <c r="AA287" s="491"/>
      <c r="AB287" s="491"/>
      <c r="AC287" s="491"/>
      <c r="AD287" s="491"/>
      <c r="AE287" s="491"/>
      <c r="AF287" s="491"/>
      <c r="AG287" s="491"/>
      <c r="AH287" s="491"/>
    </row>
    <row r="288" spans="1:34" s="463" customFormat="1">
      <c r="A288" s="459"/>
      <c r="B288" s="459"/>
      <c r="C288" s="459"/>
      <c r="S288" s="491"/>
      <c r="T288" s="491"/>
      <c r="U288" s="491"/>
      <c r="V288" s="491"/>
      <c r="W288" s="491"/>
      <c r="X288" s="491"/>
      <c r="Y288" s="491"/>
      <c r="Z288" s="491"/>
      <c r="AA288" s="491"/>
      <c r="AB288" s="491"/>
      <c r="AC288" s="491"/>
      <c r="AD288" s="491"/>
      <c r="AE288" s="491"/>
      <c r="AF288" s="491"/>
      <c r="AG288" s="491"/>
      <c r="AH288" s="491"/>
    </row>
    <row r="289" spans="1:34" s="463" customFormat="1">
      <c r="A289" s="459"/>
      <c r="B289" s="459"/>
      <c r="C289" s="459"/>
      <c r="S289" s="491"/>
      <c r="T289" s="491"/>
      <c r="U289" s="491"/>
      <c r="V289" s="491"/>
      <c r="W289" s="491"/>
      <c r="X289" s="491"/>
      <c r="Y289" s="491"/>
      <c r="Z289" s="491"/>
      <c r="AA289" s="491"/>
      <c r="AB289" s="491"/>
      <c r="AC289" s="491"/>
      <c r="AD289" s="491"/>
      <c r="AE289" s="491"/>
      <c r="AF289" s="491"/>
      <c r="AG289" s="491"/>
      <c r="AH289" s="491"/>
    </row>
    <row r="290" spans="1:34" s="463" customFormat="1">
      <c r="A290" s="459"/>
      <c r="B290" s="459"/>
      <c r="C290" s="459"/>
      <c r="S290" s="491"/>
      <c r="T290" s="491"/>
      <c r="U290" s="491"/>
      <c r="V290" s="491"/>
      <c r="W290" s="491"/>
      <c r="X290" s="491"/>
      <c r="Y290" s="491"/>
      <c r="Z290" s="491"/>
      <c r="AA290" s="491"/>
      <c r="AB290" s="491"/>
      <c r="AC290" s="491"/>
      <c r="AD290" s="491"/>
      <c r="AE290" s="491"/>
      <c r="AF290" s="491"/>
      <c r="AG290" s="491"/>
      <c r="AH290" s="491"/>
    </row>
    <row r="291" spans="1:34" s="463" customFormat="1">
      <c r="A291" s="459"/>
      <c r="B291" s="459"/>
      <c r="C291" s="459"/>
      <c r="S291" s="491"/>
      <c r="T291" s="491"/>
      <c r="U291" s="491"/>
      <c r="V291" s="491"/>
      <c r="W291" s="491"/>
      <c r="X291" s="491"/>
      <c r="Y291" s="491"/>
      <c r="Z291" s="491"/>
      <c r="AA291" s="491"/>
      <c r="AB291" s="491"/>
      <c r="AC291" s="491"/>
      <c r="AD291" s="491"/>
      <c r="AE291" s="491"/>
      <c r="AF291" s="491"/>
      <c r="AG291" s="491"/>
      <c r="AH291" s="491"/>
    </row>
    <row r="292" spans="1:34" s="463" customFormat="1">
      <c r="A292" s="459"/>
      <c r="B292" s="459"/>
      <c r="C292" s="459"/>
      <c r="S292" s="491"/>
      <c r="T292" s="491"/>
      <c r="U292" s="491"/>
      <c r="V292" s="491"/>
      <c r="W292" s="491"/>
      <c r="X292" s="491"/>
      <c r="Y292" s="491"/>
      <c r="Z292" s="491"/>
      <c r="AA292" s="491"/>
      <c r="AB292" s="491"/>
      <c r="AC292" s="491"/>
      <c r="AD292" s="491"/>
      <c r="AE292" s="491"/>
      <c r="AF292" s="491"/>
      <c r="AG292" s="491"/>
      <c r="AH292" s="491"/>
    </row>
    <row r="293" spans="1:34" s="463" customFormat="1">
      <c r="A293" s="459"/>
      <c r="B293" s="459"/>
      <c r="C293" s="459"/>
      <c r="S293" s="491"/>
      <c r="T293" s="491"/>
      <c r="U293" s="491"/>
      <c r="V293" s="491"/>
      <c r="W293" s="491"/>
      <c r="X293" s="491"/>
      <c r="Y293" s="491"/>
      <c r="Z293" s="491"/>
      <c r="AA293" s="491"/>
      <c r="AB293" s="491"/>
      <c r="AC293" s="491"/>
      <c r="AD293" s="491"/>
      <c r="AE293" s="491"/>
      <c r="AF293" s="491"/>
      <c r="AG293" s="491"/>
      <c r="AH293" s="491"/>
    </row>
    <row r="294" spans="1:34" s="463" customFormat="1">
      <c r="A294" s="459"/>
      <c r="B294" s="459"/>
      <c r="C294" s="459"/>
      <c r="S294" s="491"/>
      <c r="T294" s="491"/>
      <c r="U294" s="491"/>
      <c r="V294" s="491"/>
      <c r="W294" s="491"/>
      <c r="X294" s="491"/>
      <c r="Y294" s="491"/>
      <c r="Z294" s="491"/>
      <c r="AA294" s="491"/>
      <c r="AB294" s="491"/>
      <c r="AC294" s="491"/>
      <c r="AD294" s="491"/>
      <c r="AE294" s="491"/>
      <c r="AF294" s="491"/>
      <c r="AG294" s="491"/>
      <c r="AH294" s="491"/>
    </row>
    <row r="295" spans="1:34" s="463" customFormat="1">
      <c r="A295" s="459"/>
      <c r="B295" s="459"/>
      <c r="C295" s="459"/>
      <c r="S295" s="491"/>
      <c r="T295" s="491"/>
      <c r="U295" s="491"/>
      <c r="V295" s="491"/>
      <c r="W295" s="491"/>
      <c r="X295" s="491"/>
      <c r="Y295" s="491"/>
      <c r="Z295" s="491"/>
      <c r="AA295" s="491"/>
      <c r="AB295" s="491"/>
      <c r="AC295" s="491"/>
      <c r="AD295" s="491"/>
      <c r="AE295" s="491"/>
      <c r="AF295" s="491"/>
      <c r="AG295" s="491"/>
      <c r="AH295" s="491"/>
    </row>
    <row r="296" spans="1:34" s="463" customFormat="1">
      <c r="A296" s="459"/>
      <c r="B296" s="459"/>
      <c r="C296" s="459"/>
      <c r="S296" s="491"/>
      <c r="T296" s="491"/>
      <c r="U296" s="491"/>
      <c r="V296" s="491"/>
      <c r="W296" s="491"/>
      <c r="X296" s="491"/>
      <c r="Y296" s="491"/>
      <c r="Z296" s="491"/>
      <c r="AA296" s="491"/>
      <c r="AB296" s="491"/>
      <c r="AC296" s="491"/>
      <c r="AD296" s="491"/>
      <c r="AE296" s="491"/>
      <c r="AF296" s="491"/>
      <c r="AG296" s="491"/>
      <c r="AH296" s="491"/>
    </row>
    <row r="297" spans="1:34" s="463" customFormat="1">
      <c r="A297" s="459"/>
      <c r="B297" s="459"/>
      <c r="C297" s="459"/>
      <c r="S297" s="491"/>
      <c r="T297" s="491"/>
      <c r="U297" s="491"/>
      <c r="V297" s="491"/>
      <c r="W297" s="491"/>
      <c r="X297" s="491"/>
      <c r="Y297" s="491"/>
      <c r="Z297" s="491"/>
      <c r="AA297" s="491"/>
      <c r="AB297" s="491"/>
      <c r="AC297" s="491"/>
      <c r="AD297" s="491"/>
      <c r="AE297" s="491"/>
      <c r="AF297" s="491"/>
      <c r="AG297" s="491"/>
      <c r="AH297" s="491"/>
    </row>
    <row r="298" spans="1:34" s="463" customFormat="1">
      <c r="A298" s="459"/>
      <c r="B298" s="459"/>
      <c r="C298" s="459"/>
      <c r="S298" s="491"/>
      <c r="T298" s="491"/>
      <c r="U298" s="491"/>
      <c r="V298" s="491"/>
      <c r="W298" s="491"/>
      <c r="X298" s="491"/>
      <c r="Y298" s="491"/>
      <c r="Z298" s="491"/>
      <c r="AA298" s="491"/>
      <c r="AB298" s="491"/>
      <c r="AC298" s="491"/>
      <c r="AD298" s="491"/>
      <c r="AE298" s="491"/>
      <c r="AF298" s="491"/>
      <c r="AG298" s="491"/>
      <c r="AH298" s="491"/>
    </row>
    <row r="299" spans="1:34" s="463" customFormat="1">
      <c r="A299" s="459"/>
      <c r="B299" s="459"/>
      <c r="C299" s="459"/>
      <c r="S299" s="491"/>
      <c r="T299" s="491"/>
      <c r="U299" s="491"/>
      <c r="V299" s="491"/>
      <c r="W299" s="491"/>
      <c r="X299" s="491"/>
      <c r="Y299" s="491"/>
      <c r="Z299" s="491"/>
      <c r="AA299" s="491"/>
      <c r="AB299" s="491"/>
      <c r="AC299" s="491"/>
      <c r="AD299" s="491"/>
      <c r="AE299" s="491"/>
      <c r="AF299" s="491"/>
      <c r="AG299" s="491"/>
      <c r="AH299" s="491"/>
    </row>
    <row r="300" spans="1:34" s="463" customFormat="1">
      <c r="A300" s="459"/>
      <c r="B300" s="459"/>
      <c r="C300" s="459"/>
      <c r="S300" s="491"/>
      <c r="T300" s="491"/>
      <c r="U300" s="491"/>
      <c r="V300" s="491"/>
      <c r="W300" s="491"/>
      <c r="X300" s="491"/>
      <c r="Y300" s="491"/>
      <c r="Z300" s="491"/>
      <c r="AA300" s="491"/>
      <c r="AB300" s="491"/>
      <c r="AC300" s="491"/>
      <c r="AD300" s="491"/>
      <c r="AE300" s="491"/>
      <c r="AF300" s="491"/>
      <c r="AG300" s="491"/>
      <c r="AH300" s="491"/>
    </row>
    <row r="301" spans="1:34" s="463" customFormat="1">
      <c r="A301" s="459"/>
      <c r="B301" s="459"/>
      <c r="C301" s="459"/>
      <c r="S301" s="491"/>
      <c r="T301" s="491"/>
      <c r="U301" s="491"/>
      <c r="V301" s="491"/>
      <c r="W301" s="491"/>
      <c r="X301" s="491"/>
      <c r="Y301" s="491"/>
      <c r="Z301" s="491"/>
      <c r="AA301" s="491"/>
      <c r="AB301" s="491"/>
      <c r="AC301" s="491"/>
      <c r="AD301" s="491"/>
      <c r="AE301" s="491"/>
      <c r="AF301" s="491"/>
      <c r="AG301" s="491"/>
      <c r="AH301" s="491"/>
    </row>
    <row r="302" spans="1:34" s="463" customFormat="1">
      <c r="A302" s="459"/>
      <c r="B302" s="459"/>
      <c r="C302" s="459"/>
      <c r="S302" s="491"/>
      <c r="T302" s="491"/>
      <c r="U302" s="491"/>
      <c r="V302" s="491"/>
      <c r="W302" s="491"/>
      <c r="X302" s="491"/>
      <c r="Y302" s="491"/>
      <c r="Z302" s="491"/>
      <c r="AA302" s="491"/>
      <c r="AB302" s="491"/>
      <c r="AC302" s="491"/>
      <c r="AD302" s="491"/>
      <c r="AE302" s="491"/>
      <c r="AF302" s="491"/>
      <c r="AG302" s="491"/>
      <c r="AH302" s="491"/>
    </row>
    <row r="303" spans="1:34" s="463" customFormat="1">
      <c r="A303" s="459"/>
      <c r="B303" s="459"/>
      <c r="C303" s="459"/>
      <c r="S303" s="491"/>
      <c r="T303" s="491"/>
      <c r="U303" s="491"/>
      <c r="V303" s="491"/>
      <c r="W303" s="491"/>
      <c r="X303" s="491"/>
      <c r="Y303" s="491"/>
      <c r="Z303" s="491"/>
      <c r="AA303" s="491"/>
      <c r="AB303" s="491"/>
      <c r="AC303" s="491"/>
      <c r="AD303" s="491"/>
      <c r="AE303" s="491"/>
      <c r="AF303" s="491"/>
      <c r="AG303" s="491"/>
      <c r="AH303" s="491"/>
    </row>
    <row r="304" spans="1:34" s="463" customFormat="1">
      <c r="A304" s="459"/>
      <c r="B304" s="459"/>
      <c r="C304" s="459"/>
      <c r="S304" s="491"/>
      <c r="T304" s="491"/>
      <c r="U304" s="491"/>
      <c r="V304" s="491"/>
      <c r="W304" s="491"/>
      <c r="X304" s="491"/>
      <c r="Y304" s="491"/>
      <c r="Z304" s="491"/>
      <c r="AA304" s="491"/>
      <c r="AB304" s="491"/>
      <c r="AC304" s="491"/>
      <c r="AD304" s="491"/>
      <c r="AE304" s="491"/>
      <c r="AF304" s="491"/>
      <c r="AG304" s="491"/>
      <c r="AH304" s="491"/>
    </row>
    <row r="305" spans="1:34" s="463" customFormat="1">
      <c r="A305" s="459"/>
      <c r="B305" s="459"/>
      <c r="C305" s="459"/>
      <c r="S305" s="491"/>
      <c r="T305" s="491"/>
      <c r="U305" s="491"/>
      <c r="V305" s="491"/>
      <c r="W305" s="491"/>
      <c r="X305" s="491"/>
      <c r="Y305" s="491"/>
      <c r="Z305" s="491"/>
      <c r="AA305" s="491"/>
      <c r="AB305" s="491"/>
      <c r="AC305" s="491"/>
      <c r="AD305" s="491"/>
      <c r="AE305" s="491"/>
      <c r="AF305" s="491"/>
      <c r="AG305" s="491"/>
      <c r="AH305" s="491"/>
    </row>
    <row r="306" spans="1:34" s="463" customFormat="1">
      <c r="A306" s="459"/>
      <c r="B306" s="459"/>
      <c r="C306" s="459"/>
      <c r="S306" s="491"/>
      <c r="T306" s="491"/>
      <c r="U306" s="491"/>
      <c r="V306" s="491"/>
      <c r="W306" s="491"/>
      <c r="X306" s="491"/>
      <c r="Y306" s="491"/>
      <c r="Z306" s="491"/>
      <c r="AA306" s="491"/>
      <c r="AB306" s="491"/>
      <c r="AC306" s="491"/>
      <c r="AD306" s="491"/>
      <c r="AE306" s="491"/>
      <c r="AF306" s="491"/>
      <c r="AG306" s="491"/>
      <c r="AH306" s="491"/>
    </row>
    <row r="307" spans="1:34" s="463" customFormat="1">
      <c r="A307" s="459"/>
      <c r="B307" s="459"/>
      <c r="C307" s="459"/>
      <c r="S307" s="491"/>
      <c r="T307" s="491"/>
      <c r="U307" s="491"/>
      <c r="V307" s="491"/>
      <c r="W307" s="491"/>
      <c r="X307" s="491"/>
      <c r="Y307" s="491"/>
      <c r="Z307" s="491"/>
      <c r="AA307" s="491"/>
      <c r="AB307" s="491"/>
      <c r="AC307" s="491"/>
      <c r="AD307" s="491"/>
      <c r="AE307" s="491"/>
      <c r="AF307" s="491"/>
      <c r="AG307" s="491"/>
      <c r="AH307" s="491"/>
    </row>
    <row r="308" spans="1:34" s="463" customFormat="1">
      <c r="A308" s="459"/>
      <c r="B308" s="459"/>
      <c r="C308" s="459"/>
      <c r="S308" s="491"/>
      <c r="T308" s="491"/>
      <c r="U308" s="491"/>
      <c r="V308" s="491"/>
      <c r="W308" s="491"/>
      <c r="X308" s="491"/>
      <c r="Y308" s="491"/>
      <c r="Z308" s="491"/>
      <c r="AA308" s="491"/>
      <c r="AB308" s="491"/>
      <c r="AC308" s="491"/>
      <c r="AD308" s="491"/>
      <c r="AE308" s="491"/>
      <c r="AF308" s="491"/>
      <c r="AG308" s="491"/>
      <c r="AH308" s="491"/>
    </row>
    <row r="309" spans="1:34" s="463" customFormat="1">
      <c r="A309" s="459"/>
      <c r="B309" s="459"/>
      <c r="C309" s="459"/>
      <c r="S309" s="491"/>
      <c r="T309" s="491"/>
      <c r="U309" s="491"/>
      <c r="V309" s="491"/>
      <c r="W309" s="491"/>
      <c r="X309" s="491"/>
      <c r="Y309" s="491"/>
      <c r="Z309" s="491"/>
      <c r="AA309" s="491"/>
      <c r="AB309" s="491"/>
      <c r="AC309" s="491"/>
      <c r="AD309" s="491"/>
      <c r="AE309" s="491"/>
      <c r="AF309" s="491"/>
      <c r="AG309" s="491"/>
      <c r="AH309" s="491"/>
    </row>
    <row r="310" spans="1:34" s="463" customFormat="1">
      <c r="A310" s="459"/>
      <c r="B310" s="459"/>
      <c r="C310" s="459"/>
      <c r="S310" s="491"/>
      <c r="T310" s="491"/>
      <c r="U310" s="491"/>
      <c r="V310" s="491"/>
      <c r="W310" s="491"/>
      <c r="X310" s="491"/>
      <c r="Y310" s="491"/>
      <c r="Z310" s="491"/>
      <c r="AA310" s="491"/>
      <c r="AB310" s="491"/>
      <c r="AC310" s="491"/>
      <c r="AD310" s="491"/>
      <c r="AE310" s="491"/>
      <c r="AF310" s="491"/>
      <c r="AG310" s="491"/>
      <c r="AH310" s="491"/>
    </row>
    <row r="311" spans="1:34" s="463" customFormat="1">
      <c r="A311" s="459"/>
      <c r="B311" s="459"/>
      <c r="C311" s="459"/>
      <c r="S311" s="491"/>
      <c r="T311" s="491"/>
      <c r="U311" s="491"/>
      <c r="V311" s="491"/>
      <c r="W311" s="491"/>
      <c r="X311" s="491"/>
      <c r="Y311" s="491"/>
      <c r="Z311" s="491"/>
      <c r="AA311" s="491"/>
      <c r="AB311" s="491"/>
      <c r="AC311" s="491"/>
      <c r="AD311" s="491"/>
      <c r="AE311" s="491"/>
      <c r="AF311" s="491"/>
      <c r="AG311" s="491"/>
      <c r="AH311" s="491"/>
    </row>
    <row r="312" spans="1:34" s="458" customFormat="1">
      <c r="A312" s="460"/>
      <c r="B312" s="460"/>
      <c r="C312" s="460"/>
      <c r="S312" s="494"/>
      <c r="T312" s="494"/>
      <c r="U312" s="494"/>
      <c r="V312" s="494"/>
      <c r="W312" s="494"/>
      <c r="X312" s="494"/>
      <c r="Y312" s="494"/>
      <c r="Z312" s="494"/>
      <c r="AA312" s="494"/>
      <c r="AB312" s="494"/>
      <c r="AC312" s="494"/>
      <c r="AD312" s="494"/>
      <c r="AE312" s="494"/>
      <c r="AF312" s="494"/>
      <c r="AG312" s="494"/>
      <c r="AH312" s="494"/>
    </row>
    <row r="313" spans="1:34" s="458" customFormat="1">
      <c r="A313" s="460"/>
      <c r="B313" s="460"/>
      <c r="C313" s="460"/>
      <c r="S313" s="494"/>
      <c r="T313" s="494"/>
      <c r="U313" s="494"/>
      <c r="V313" s="494"/>
      <c r="W313" s="494"/>
      <c r="X313" s="494"/>
      <c r="Y313" s="494"/>
      <c r="Z313" s="494"/>
      <c r="AA313" s="494"/>
      <c r="AB313" s="494"/>
      <c r="AC313" s="494"/>
      <c r="AD313" s="494"/>
      <c r="AE313" s="494"/>
      <c r="AF313" s="494"/>
      <c r="AG313" s="494"/>
      <c r="AH313" s="494"/>
    </row>
    <row r="314" spans="1:34" s="458" customFormat="1">
      <c r="A314" s="460"/>
      <c r="B314" s="460"/>
      <c r="C314" s="460"/>
      <c r="S314" s="494"/>
      <c r="T314" s="494"/>
      <c r="U314" s="494"/>
      <c r="V314" s="494"/>
      <c r="W314" s="494"/>
      <c r="X314" s="494"/>
      <c r="Y314" s="494"/>
      <c r="Z314" s="494"/>
      <c r="AA314" s="494"/>
      <c r="AB314" s="494"/>
      <c r="AC314" s="494"/>
      <c r="AD314" s="494"/>
      <c r="AE314" s="494"/>
      <c r="AF314" s="494"/>
      <c r="AG314" s="494"/>
      <c r="AH314" s="494"/>
    </row>
    <row r="315" spans="1:34" s="458" customFormat="1">
      <c r="A315" s="460"/>
      <c r="B315" s="460"/>
      <c r="C315" s="460"/>
      <c r="S315" s="494"/>
      <c r="T315" s="494"/>
      <c r="U315" s="494"/>
      <c r="V315" s="494"/>
      <c r="W315" s="494"/>
      <c r="X315" s="494"/>
      <c r="Y315" s="494"/>
      <c r="Z315" s="494"/>
      <c r="AA315" s="494"/>
      <c r="AB315" s="494"/>
      <c r="AC315" s="494"/>
      <c r="AD315" s="494"/>
      <c r="AE315" s="494"/>
      <c r="AF315" s="494"/>
      <c r="AG315" s="494"/>
      <c r="AH315" s="494"/>
    </row>
    <row r="316" spans="1:34" s="458" customFormat="1">
      <c r="A316" s="460"/>
      <c r="B316" s="460"/>
      <c r="C316" s="460"/>
      <c r="S316" s="494"/>
      <c r="T316" s="494"/>
      <c r="U316" s="494"/>
      <c r="V316" s="494"/>
      <c r="W316" s="494"/>
      <c r="X316" s="494"/>
      <c r="Y316" s="494"/>
      <c r="Z316" s="494"/>
      <c r="AA316" s="494"/>
      <c r="AB316" s="494"/>
      <c r="AC316" s="494"/>
      <c r="AD316" s="494"/>
      <c r="AE316" s="494"/>
      <c r="AF316" s="494"/>
      <c r="AG316" s="494"/>
      <c r="AH316" s="494"/>
    </row>
    <row r="317" spans="1:34" s="458" customFormat="1">
      <c r="A317" s="460"/>
      <c r="B317" s="460"/>
      <c r="C317" s="460"/>
      <c r="S317" s="494"/>
      <c r="T317" s="494"/>
      <c r="U317" s="494"/>
      <c r="V317" s="494"/>
      <c r="W317" s="494"/>
      <c r="X317" s="494"/>
      <c r="Y317" s="494"/>
      <c r="Z317" s="494"/>
      <c r="AA317" s="494"/>
      <c r="AB317" s="494"/>
      <c r="AC317" s="494"/>
      <c r="AD317" s="494"/>
      <c r="AE317" s="494"/>
      <c r="AF317" s="494"/>
      <c r="AG317" s="494"/>
      <c r="AH317" s="494"/>
    </row>
    <row r="318" spans="1:34" s="458" customFormat="1">
      <c r="A318" s="460"/>
      <c r="B318" s="460"/>
      <c r="C318" s="460"/>
      <c r="S318" s="494"/>
      <c r="T318" s="494"/>
      <c r="U318" s="494"/>
      <c r="V318" s="494"/>
      <c r="W318" s="494"/>
      <c r="X318" s="494"/>
      <c r="Y318" s="494"/>
      <c r="Z318" s="494"/>
      <c r="AA318" s="494"/>
      <c r="AB318" s="494"/>
      <c r="AC318" s="494"/>
      <c r="AD318" s="494"/>
      <c r="AE318" s="494"/>
      <c r="AF318" s="494"/>
      <c r="AG318" s="494"/>
      <c r="AH318" s="494"/>
    </row>
    <row r="319" spans="1:34" s="458" customFormat="1">
      <c r="A319" s="460"/>
      <c r="B319" s="460"/>
      <c r="C319" s="460"/>
      <c r="S319" s="494"/>
      <c r="T319" s="494"/>
      <c r="U319" s="494"/>
      <c r="V319" s="494"/>
      <c r="W319" s="494"/>
      <c r="X319" s="494"/>
      <c r="Y319" s="494"/>
      <c r="Z319" s="494"/>
      <c r="AA319" s="494"/>
      <c r="AB319" s="494"/>
      <c r="AC319" s="494"/>
      <c r="AD319" s="494"/>
      <c r="AE319" s="494"/>
      <c r="AF319" s="494"/>
      <c r="AG319" s="494"/>
      <c r="AH319" s="494"/>
    </row>
    <row r="320" spans="1:34" s="458" customFormat="1">
      <c r="A320" s="460"/>
      <c r="B320" s="460"/>
      <c r="C320" s="460"/>
      <c r="S320" s="494"/>
      <c r="T320" s="494"/>
      <c r="U320" s="494"/>
      <c r="V320" s="494"/>
      <c r="W320" s="494"/>
      <c r="X320" s="494"/>
      <c r="Y320" s="494"/>
      <c r="Z320" s="494"/>
      <c r="AA320" s="494"/>
      <c r="AB320" s="494"/>
      <c r="AC320" s="494"/>
      <c r="AD320" s="494"/>
      <c r="AE320" s="494"/>
      <c r="AF320" s="494"/>
      <c r="AG320" s="494"/>
      <c r="AH320" s="494"/>
    </row>
    <row r="321" spans="1:34" s="458" customFormat="1">
      <c r="A321" s="460"/>
      <c r="B321" s="460"/>
      <c r="C321" s="460"/>
      <c r="S321" s="494"/>
      <c r="T321" s="494"/>
      <c r="U321" s="494"/>
      <c r="V321" s="494"/>
      <c r="W321" s="494"/>
      <c r="X321" s="494"/>
      <c r="Y321" s="494"/>
      <c r="Z321" s="494"/>
      <c r="AA321" s="494"/>
      <c r="AB321" s="494"/>
      <c r="AC321" s="494"/>
      <c r="AD321" s="494"/>
      <c r="AE321" s="494"/>
      <c r="AF321" s="494"/>
      <c r="AG321" s="494"/>
      <c r="AH321" s="494"/>
    </row>
    <row r="322" spans="1:34" s="458" customFormat="1">
      <c r="A322" s="460"/>
      <c r="B322" s="460"/>
      <c r="C322" s="460"/>
      <c r="S322" s="494"/>
      <c r="T322" s="494"/>
      <c r="U322" s="494"/>
      <c r="V322" s="494"/>
      <c r="W322" s="494"/>
      <c r="X322" s="494"/>
      <c r="Y322" s="494"/>
      <c r="Z322" s="494"/>
      <c r="AA322" s="494"/>
      <c r="AB322" s="494"/>
      <c r="AC322" s="494"/>
      <c r="AD322" s="494"/>
      <c r="AE322" s="494"/>
      <c r="AF322" s="494"/>
      <c r="AG322" s="494"/>
      <c r="AH322" s="494"/>
    </row>
    <row r="323" spans="1:34" s="458" customFormat="1">
      <c r="A323" s="460"/>
      <c r="B323" s="460"/>
      <c r="C323" s="460"/>
      <c r="S323" s="494"/>
      <c r="T323" s="494"/>
      <c r="U323" s="494"/>
      <c r="V323" s="494"/>
      <c r="W323" s="494"/>
      <c r="X323" s="494"/>
      <c r="Y323" s="494"/>
      <c r="Z323" s="494"/>
      <c r="AA323" s="494"/>
      <c r="AB323" s="494"/>
      <c r="AC323" s="494"/>
      <c r="AD323" s="494"/>
      <c r="AE323" s="494"/>
      <c r="AF323" s="494"/>
      <c r="AG323" s="494"/>
      <c r="AH323" s="494"/>
    </row>
    <row r="324" spans="1:34" s="458" customFormat="1">
      <c r="A324" s="460"/>
      <c r="B324" s="460"/>
      <c r="C324" s="460"/>
      <c r="S324" s="494"/>
      <c r="T324" s="494"/>
      <c r="U324" s="494"/>
      <c r="V324" s="494"/>
      <c r="W324" s="494"/>
      <c r="X324" s="494"/>
      <c r="Y324" s="494"/>
      <c r="Z324" s="494"/>
      <c r="AA324" s="494"/>
      <c r="AB324" s="494"/>
      <c r="AC324" s="494"/>
      <c r="AD324" s="494"/>
      <c r="AE324" s="494"/>
      <c r="AF324" s="494"/>
      <c r="AG324" s="494"/>
      <c r="AH324" s="494"/>
    </row>
    <row r="325" spans="1:34" s="458" customFormat="1">
      <c r="A325" s="460"/>
      <c r="B325" s="460"/>
      <c r="C325" s="460"/>
      <c r="S325" s="494"/>
      <c r="T325" s="494"/>
      <c r="U325" s="494"/>
      <c r="V325" s="494"/>
      <c r="W325" s="494"/>
      <c r="X325" s="494"/>
      <c r="Y325" s="494"/>
      <c r="Z325" s="494"/>
      <c r="AA325" s="494"/>
      <c r="AB325" s="494"/>
      <c r="AC325" s="494"/>
      <c r="AD325" s="494"/>
      <c r="AE325" s="494"/>
      <c r="AF325" s="494"/>
      <c r="AG325" s="494"/>
      <c r="AH325" s="494"/>
    </row>
    <row r="326" spans="1:34" s="458" customFormat="1">
      <c r="A326" s="460"/>
      <c r="B326" s="460"/>
      <c r="C326" s="460"/>
      <c r="S326" s="494"/>
      <c r="T326" s="494"/>
      <c r="U326" s="494"/>
      <c r="V326" s="494"/>
      <c r="W326" s="494"/>
      <c r="X326" s="494"/>
      <c r="Y326" s="494"/>
      <c r="Z326" s="494"/>
      <c r="AA326" s="494"/>
      <c r="AB326" s="494"/>
      <c r="AC326" s="494"/>
      <c r="AD326" s="494"/>
      <c r="AE326" s="494"/>
      <c r="AF326" s="494"/>
      <c r="AG326" s="494"/>
      <c r="AH326" s="494"/>
    </row>
    <row r="327" spans="1:34" s="458" customFormat="1">
      <c r="A327" s="460"/>
      <c r="B327" s="460"/>
      <c r="C327" s="460"/>
      <c r="S327" s="494"/>
      <c r="T327" s="494"/>
      <c r="U327" s="494"/>
      <c r="V327" s="494"/>
      <c r="W327" s="494"/>
      <c r="X327" s="494"/>
      <c r="Y327" s="494"/>
      <c r="Z327" s="494"/>
      <c r="AA327" s="494"/>
      <c r="AB327" s="494"/>
      <c r="AC327" s="494"/>
      <c r="AD327" s="494"/>
      <c r="AE327" s="494"/>
      <c r="AF327" s="494"/>
      <c r="AG327" s="494"/>
      <c r="AH327" s="494"/>
    </row>
    <row r="328" spans="1:34" s="458" customFormat="1">
      <c r="A328" s="460"/>
      <c r="B328" s="460"/>
      <c r="C328" s="460"/>
      <c r="S328" s="494"/>
      <c r="T328" s="494"/>
      <c r="U328" s="494"/>
      <c r="V328" s="494"/>
      <c r="W328" s="494"/>
      <c r="X328" s="494"/>
      <c r="Y328" s="494"/>
      <c r="Z328" s="494"/>
      <c r="AA328" s="494"/>
      <c r="AB328" s="494"/>
      <c r="AC328" s="494"/>
      <c r="AD328" s="494"/>
      <c r="AE328" s="494"/>
      <c r="AF328" s="494"/>
      <c r="AG328" s="494"/>
      <c r="AH328" s="494"/>
    </row>
    <row r="329" spans="1:34" s="458" customFormat="1">
      <c r="A329" s="460"/>
      <c r="B329" s="460"/>
      <c r="C329" s="460"/>
      <c r="S329" s="494"/>
      <c r="T329" s="494"/>
      <c r="U329" s="494"/>
      <c r="V329" s="494"/>
      <c r="W329" s="494"/>
      <c r="X329" s="494"/>
      <c r="Y329" s="494"/>
      <c r="Z329" s="494"/>
      <c r="AA329" s="494"/>
      <c r="AB329" s="494"/>
      <c r="AC329" s="494"/>
      <c r="AD329" s="494"/>
      <c r="AE329" s="494"/>
      <c r="AF329" s="494"/>
      <c r="AG329" s="494"/>
      <c r="AH329" s="494"/>
    </row>
    <row r="330" spans="1:34" s="458" customFormat="1">
      <c r="A330" s="460"/>
      <c r="B330" s="460"/>
      <c r="C330" s="460"/>
      <c r="S330" s="494"/>
      <c r="T330" s="494"/>
      <c r="U330" s="494"/>
      <c r="V330" s="494"/>
      <c r="W330" s="494"/>
      <c r="X330" s="494"/>
      <c r="Y330" s="494"/>
      <c r="Z330" s="494"/>
      <c r="AA330" s="494"/>
      <c r="AB330" s="494"/>
      <c r="AC330" s="494"/>
      <c r="AD330" s="494"/>
      <c r="AE330" s="494"/>
      <c r="AF330" s="494"/>
      <c r="AG330" s="494"/>
      <c r="AH330" s="494"/>
    </row>
    <row r="331" spans="1:34" s="458" customFormat="1">
      <c r="A331" s="460"/>
      <c r="B331" s="460"/>
      <c r="C331" s="460"/>
      <c r="S331" s="494"/>
      <c r="T331" s="494"/>
      <c r="U331" s="494"/>
      <c r="V331" s="494"/>
      <c r="W331" s="494"/>
      <c r="X331" s="494"/>
      <c r="Y331" s="494"/>
      <c r="Z331" s="494"/>
      <c r="AA331" s="494"/>
      <c r="AB331" s="494"/>
      <c r="AC331" s="494"/>
      <c r="AD331" s="494"/>
      <c r="AE331" s="494"/>
      <c r="AF331" s="494"/>
      <c r="AG331" s="494"/>
      <c r="AH331" s="494"/>
    </row>
    <row r="332" spans="1:34" s="458" customFormat="1">
      <c r="A332" s="460"/>
      <c r="B332" s="460"/>
      <c r="C332" s="460"/>
      <c r="S332" s="494"/>
      <c r="T332" s="494"/>
      <c r="U332" s="494"/>
      <c r="V332" s="494"/>
      <c r="W332" s="494"/>
      <c r="X332" s="494"/>
      <c r="Y332" s="494"/>
      <c r="Z332" s="494"/>
      <c r="AA332" s="494"/>
      <c r="AB332" s="494"/>
      <c r="AC332" s="494"/>
      <c r="AD332" s="494"/>
      <c r="AE332" s="494"/>
      <c r="AF332" s="494"/>
      <c r="AG332" s="494"/>
      <c r="AH332" s="494"/>
    </row>
    <row r="333" spans="1:34" s="458" customFormat="1">
      <c r="A333" s="460"/>
      <c r="B333" s="460"/>
      <c r="C333" s="460"/>
      <c r="S333" s="494"/>
      <c r="T333" s="494"/>
      <c r="U333" s="494"/>
      <c r="V333" s="494"/>
      <c r="W333" s="494"/>
      <c r="X333" s="494"/>
      <c r="Y333" s="494"/>
      <c r="Z333" s="494"/>
      <c r="AA333" s="494"/>
      <c r="AB333" s="494"/>
      <c r="AC333" s="494"/>
      <c r="AD333" s="494"/>
      <c r="AE333" s="494"/>
      <c r="AF333" s="494"/>
      <c r="AG333" s="494"/>
      <c r="AH333" s="494"/>
    </row>
    <row r="334" spans="1:34" s="458" customFormat="1">
      <c r="A334" s="460"/>
      <c r="B334" s="460"/>
      <c r="C334" s="460"/>
      <c r="S334" s="494"/>
      <c r="T334" s="494"/>
      <c r="U334" s="494"/>
      <c r="V334" s="494"/>
      <c r="W334" s="494"/>
      <c r="X334" s="494"/>
      <c r="Y334" s="494"/>
      <c r="Z334" s="494"/>
      <c r="AA334" s="494"/>
      <c r="AB334" s="494"/>
      <c r="AC334" s="494"/>
      <c r="AD334" s="494"/>
      <c r="AE334" s="494"/>
      <c r="AF334" s="494"/>
      <c r="AG334" s="494"/>
      <c r="AH334" s="494"/>
    </row>
    <row r="335" spans="1:34" s="458" customFormat="1">
      <c r="A335" s="460"/>
      <c r="B335" s="460"/>
      <c r="C335" s="460"/>
      <c r="S335" s="494"/>
      <c r="T335" s="494"/>
      <c r="U335" s="494"/>
      <c r="V335" s="494"/>
      <c r="W335" s="494"/>
      <c r="X335" s="494"/>
      <c r="Y335" s="494"/>
      <c r="Z335" s="494"/>
      <c r="AA335" s="494"/>
      <c r="AB335" s="494"/>
      <c r="AC335" s="494"/>
      <c r="AD335" s="494"/>
      <c r="AE335" s="494"/>
      <c r="AF335" s="494"/>
      <c r="AG335" s="494"/>
      <c r="AH335" s="494"/>
    </row>
    <row r="336" spans="1:34" s="458" customFormat="1">
      <c r="A336" s="460"/>
      <c r="B336" s="460"/>
      <c r="C336" s="460"/>
      <c r="S336" s="494"/>
      <c r="T336" s="494"/>
      <c r="U336" s="494"/>
      <c r="V336" s="494"/>
      <c r="W336" s="494"/>
      <c r="X336" s="494"/>
      <c r="Y336" s="494"/>
      <c r="Z336" s="494"/>
      <c r="AA336" s="494"/>
      <c r="AB336" s="494"/>
      <c r="AC336" s="494"/>
      <c r="AD336" s="494"/>
      <c r="AE336" s="494"/>
      <c r="AF336" s="494"/>
      <c r="AG336" s="494"/>
      <c r="AH336" s="494"/>
    </row>
    <row r="337" spans="1:34" s="458" customFormat="1">
      <c r="A337" s="460"/>
      <c r="B337" s="460"/>
      <c r="C337" s="460"/>
      <c r="S337" s="494"/>
      <c r="T337" s="494"/>
      <c r="U337" s="494"/>
      <c r="V337" s="494"/>
      <c r="W337" s="494"/>
      <c r="X337" s="494"/>
      <c r="Y337" s="494"/>
      <c r="Z337" s="494"/>
      <c r="AA337" s="494"/>
      <c r="AB337" s="494"/>
      <c r="AC337" s="494"/>
      <c r="AD337" s="494"/>
      <c r="AE337" s="494"/>
      <c r="AF337" s="494"/>
      <c r="AG337" s="494"/>
      <c r="AH337" s="494"/>
    </row>
    <row r="338" spans="1:34" s="458" customFormat="1">
      <c r="A338" s="460"/>
      <c r="B338" s="460"/>
      <c r="C338" s="460"/>
      <c r="S338" s="494"/>
      <c r="T338" s="494"/>
      <c r="U338" s="494"/>
      <c r="V338" s="494"/>
      <c r="W338" s="494"/>
      <c r="X338" s="494"/>
      <c r="Y338" s="494"/>
      <c r="Z338" s="494"/>
      <c r="AA338" s="494"/>
      <c r="AB338" s="494"/>
      <c r="AC338" s="494"/>
      <c r="AD338" s="494"/>
      <c r="AE338" s="494"/>
      <c r="AF338" s="494"/>
      <c r="AG338" s="494"/>
      <c r="AH338" s="494"/>
    </row>
    <row r="339" spans="1:34" s="458" customFormat="1">
      <c r="A339" s="460"/>
      <c r="B339" s="460"/>
      <c r="C339" s="460"/>
      <c r="S339" s="494"/>
      <c r="T339" s="494"/>
      <c r="U339" s="494"/>
      <c r="V339" s="494"/>
      <c r="W339" s="494"/>
      <c r="X339" s="494"/>
      <c r="Y339" s="494"/>
      <c r="Z339" s="494"/>
      <c r="AA339" s="494"/>
      <c r="AB339" s="494"/>
      <c r="AC339" s="494"/>
      <c r="AD339" s="494"/>
      <c r="AE339" s="494"/>
      <c r="AF339" s="494"/>
      <c r="AG339" s="494"/>
      <c r="AH339" s="494"/>
    </row>
    <row r="340" spans="1:34" s="458" customFormat="1">
      <c r="A340" s="460"/>
      <c r="B340" s="460"/>
      <c r="C340" s="460"/>
      <c r="S340" s="494"/>
      <c r="T340" s="494"/>
      <c r="U340" s="494"/>
      <c r="V340" s="494"/>
      <c r="W340" s="494"/>
      <c r="X340" s="494"/>
      <c r="Y340" s="494"/>
      <c r="Z340" s="494"/>
      <c r="AA340" s="494"/>
      <c r="AB340" s="494"/>
      <c r="AC340" s="494"/>
      <c r="AD340" s="494"/>
      <c r="AE340" s="494"/>
      <c r="AF340" s="494"/>
      <c r="AG340" s="494"/>
      <c r="AH340" s="494"/>
    </row>
    <row r="341" spans="1:34" s="458" customFormat="1">
      <c r="A341" s="460"/>
      <c r="B341" s="460"/>
      <c r="C341" s="460"/>
      <c r="S341" s="494"/>
      <c r="T341" s="494"/>
      <c r="U341" s="494"/>
      <c r="V341" s="494"/>
      <c r="W341" s="494"/>
      <c r="X341" s="494"/>
      <c r="Y341" s="494"/>
      <c r="Z341" s="494"/>
      <c r="AA341" s="494"/>
      <c r="AB341" s="494"/>
      <c r="AC341" s="494"/>
      <c r="AD341" s="494"/>
      <c r="AE341" s="494"/>
      <c r="AF341" s="494"/>
      <c r="AG341" s="494"/>
      <c r="AH341" s="494"/>
    </row>
    <row r="342" spans="1:34" s="458" customFormat="1">
      <c r="A342" s="460"/>
      <c r="B342" s="460"/>
      <c r="C342" s="460"/>
      <c r="S342" s="494"/>
      <c r="T342" s="494"/>
      <c r="U342" s="494"/>
      <c r="V342" s="494"/>
      <c r="W342" s="494"/>
      <c r="X342" s="494"/>
      <c r="Y342" s="494"/>
      <c r="Z342" s="494"/>
      <c r="AA342" s="494"/>
      <c r="AB342" s="494"/>
      <c r="AC342" s="494"/>
      <c r="AD342" s="494"/>
      <c r="AE342" s="494"/>
      <c r="AF342" s="494"/>
      <c r="AG342" s="494"/>
      <c r="AH342" s="494"/>
    </row>
    <row r="343" spans="1:34" s="458" customFormat="1">
      <c r="A343" s="460"/>
      <c r="B343" s="460"/>
      <c r="C343" s="460"/>
      <c r="S343" s="494"/>
      <c r="T343" s="494"/>
      <c r="U343" s="494"/>
      <c r="V343" s="494"/>
      <c r="W343" s="494"/>
      <c r="X343" s="494"/>
      <c r="Y343" s="494"/>
      <c r="Z343" s="494"/>
      <c r="AA343" s="494"/>
      <c r="AB343" s="494"/>
      <c r="AC343" s="494"/>
      <c r="AD343" s="494"/>
      <c r="AE343" s="494"/>
      <c r="AF343" s="494"/>
      <c r="AG343" s="494"/>
      <c r="AH343" s="494"/>
    </row>
    <row r="344" spans="1:34" s="458" customFormat="1">
      <c r="A344" s="460"/>
      <c r="B344" s="460"/>
      <c r="C344" s="460"/>
      <c r="S344" s="494"/>
      <c r="T344" s="494"/>
      <c r="U344" s="494"/>
      <c r="V344" s="494"/>
      <c r="W344" s="494"/>
      <c r="X344" s="494"/>
      <c r="Y344" s="494"/>
      <c r="Z344" s="494"/>
      <c r="AA344" s="494"/>
      <c r="AB344" s="494"/>
      <c r="AC344" s="494"/>
      <c r="AD344" s="494"/>
      <c r="AE344" s="494"/>
      <c r="AF344" s="494"/>
      <c r="AG344" s="494"/>
      <c r="AH344" s="494"/>
    </row>
    <row r="345" spans="1:34" s="458" customFormat="1">
      <c r="A345" s="460"/>
      <c r="B345" s="460"/>
      <c r="C345" s="460"/>
      <c r="S345" s="494"/>
      <c r="T345" s="494"/>
      <c r="U345" s="494"/>
      <c r="V345" s="494"/>
      <c r="W345" s="494"/>
      <c r="X345" s="494"/>
      <c r="Y345" s="494"/>
      <c r="Z345" s="494"/>
      <c r="AA345" s="494"/>
      <c r="AB345" s="494"/>
      <c r="AC345" s="494"/>
      <c r="AD345" s="494"/>
      <c r="AE345" s="494"/>
      <c r="AF345" s="494"/>
      <c r="AG345" s="494"/>
      <c r="AH345" s="494"/>
    </row>
    <row r="346" spans="1:34" s="458" customFormat="1">
      <c r="A346" s="460"/>
      <c r="B346" s="460"/>
      <c r="C346" s="460"/>
      <c r="S346" s="494"/>
      <c r="T346" s="494"/>
      <c r="U346" s="494"/>
      <c r="V346" s="494"/>
      <c r="W346" s="494"/>
      <c r="X346" s="494"/>
      <c r="Y346" s="494"/>
      <c r="Z346" s="494"/>
      <c r="AA346" s="494"/>
      <c r="AB346" s="494"/>
      <c r="AC346" s="494"/>
      <c r="AD346" s="494"/>
      <c r="AE346" s="494"/>
      <c r="AF346" s="494"/>
      <c r="AG346" s="494"/>
      <c r="AH346" s="494"/>
    </row>
    <row r="347" spans="1:34" s="458" customFormat="1">
      <c r="A347" s="460"/>
      <c r="B347" s="460"/>
      <c r="C347" s="460"/>
      <c r="S347" s="494"/>
      <c r="T347" s="494"/>
      <c r="U347" s="494"/>
      <c r="V347" s="494"/>
      <c r="W347" s="494"/>
      <c r="X347" s="494"/>
      <c r="Y347" s="494"/>
      <c r="Z347" s="494"/>
      <c r="AA347" s="494"/>
      <c r="AB347" s="494"/>
      <c r="AC347" s="494"/>
      <c r="AD347" s="494"/>
      <c r="AE347" s="494"/>
      <c r="AF347" s="494"/>
      <c r="AG347" s="494"/>
      <c r="AH347" s="494"/>
    </row>
    <row r="348" spans="1:34" s="458" customFormat="1">
      <c r="A348" s="460"/>
      <c r="B348" s="460"/>
      <c r="C348" s="460"/>
      <c r="S348" s="494"/>
      <c r="T348" s="494"/>
      <c r="U348" s="494"/>
      <c r="V348" s="494"/>
      <c r="W348" s="494"/>
      <c r="X348" s="494"/>
      <c r="Y348" s="494"/>
      <c r="Z348" s="494"/>
      <c r="AA348" s="494"/>
      <c r="AB348" s="494"/>
      <c r="AC348" s="494"/>
      <c r="AD348" s="494"/>
      <c r="AE348" s="494"/>
      <c r="AF348" s="494"/>
      <c r="AG348" s="494"/>
      <c r="AH348" s="494"/>
    </row>
    <row r="349" spans="1:34" s="458" customFormat="1">
      <c r="A349" s="460"/>
      <c r="B349" s="460"/>
      <c r="C349" s="460"/>
      <c r="S349" s="494"/>
      <c r="T349" s="494"/>
      <c r="U349" s="494"/>
      <c r="V349" s="494"/>
      <c r="W349" s="494"/>
      <c r="X349" s="494"/>
      <c r="Y349" s="494"/>
      <c r="Z349" s="494"/>
      <c r="AA349" s="494"/>
      <c r="AB349" s="494"/>
      <c r="AC349" s="494"/>
      <c r="AD349" s="494"/>
      <c r="AE349" s="494"/>
      <c r="AF349" s="494"/>
      <c r="AG349" s="494"/>
      <c r="AH349" s="494"/>
    </row>
    <row r="350" spans="1:34" s="458" customFormat="1">
      <c r="A350" s="460"/>
      <c r="B350" s="460"/>
      <c r="C350" s="460"/>
      <c r="S350" s="494"/>
      <c r="T350" s="494"/>
      <c r="U350" s="494"/>
      <c r="V350" s="494"/>
      <c r="W350" s="494"/>
      <c r="X350" s="494"/>
      <c r="Y350" s="494"/>
      <c r="Z350" s="494"/>
      <c r="AA350" s="494"/>
      <c r="AB350" s="494"/>
      <c r="AC350" s="494"/>
      <c r="AD350" s="494"/>
      <c r="AE350" s="494"/>
      <c r="AF350" s="494"/>
      <c r="AG350" s="494"/>
      <c r="AH350" s="494"/>
    </row>
    <row r="351" spans="1:34" s="458" customFormat="1">
      <c r="A351" s="460"/>
      <c r="B351" s="460"/>
      <c r="C351" s="460"/>
      <c r="S351" s="494"/>
      <c r="T351" s="494"/>
      <c r="U351" s="494"/>
      <c r="V351" s="494"/>
      <c r="W351" s="494"/>
      <c r="X351" s="494"/>
      <c r="Y351" s="494"/>
      <c r="Z351" s="494"/>
      <c r="AA351" s="494"/>
      <c r="AB351" s="494"/>
      <c r="AC351" s="494"/>
      <c r="AD351" s="494"/>
      <c r="AE351" s="494"/>
      <c r="AF351" s="494"/>
      <c r="AG351" s="494"/>
      <c r="AH351" s="494"/>
    </row>
    <row r="352" spans="1:34" s="458" customFormat="1">
      <c r="A352" s="460"/>
      <c r="B352" s="460"/>
      <c r="C352" s="460"/>
      <c r="S352" s="494"/>
      <c r="T352" s="494"/>
      <c r="U352" s="494"/>
      <c r="V352" s="494"/>
      <c r="W352" s="494"/>
      <c r="X352" s="494"/>
      <c r="Y352" s="494"/>
      <c r="Z352" s="494"/>
      <c r="AA352" s="494"/>
      <c r="AB352" s="494"/>
      <c r="AC352" s="494"/>
      <c r="AD352" s="494"/>
      <c r="AE352" s="494"/>
      <c r="AF352" s="494"/>
      <c r="AG352" s="494"/>
      <c r="AH352" s="494"/>
    </row>
    <row r="353" spans="1:34" s="458" customFormat="1">
      <c r="A353" s="460"/>
      <c r="B353" s="460"/>
      <c r="C353" s="460"/>
      <c r="S353" s="494"/>
      <c r="T353" s="494"/>
      <c r="U353" s="494"/>
      <c r="V353" s="494"/>
      <c r="W353" s="494"/>
      <c r="X353" s="494"/>
      <c r="Y353" s="494"/>
      <c r="Z353" s="494"/>
      <c r="AA353" s="494"/>
      <c r="AB353" s="494"/>
      <c r="AC353" s="494"/>
      <c r="AD353" s="494"/>
      <c r="AE353" s="494"/>
      <c r="AF353" s="494"/>
      <c r="AG353" s="494"/>
      <c r="AH353" s="494"/>
    </row>
    <row r="354" spans="1:34" s="458" customFormat="1">
      <c r="A354" s="460"/>
      <c r="B354" s="460"/>
      <c r="C354" s="460"/>
      <c r="S354" s="494"/>
      <c r="T354" s="494"/>
      <c r="U354" s="494"/>
      <c r="V354" s="494"/>
      <c r="W354" s="494"/>
      <c r="X354" s="494"/>
      <c r="Y354" s="494"/>
      <c r="Z354" s="494"/>
      <c r="AA354" s="494"/>
      <c r="AB354" s="494"/>
      <c r="AC354" s="494"/>
      <c r="AD354" s="494"/>
      <c r="AE354" s="494"/>
      <c r="AF354" s="494"/>
      <c r="AG354" s="494"/>
      <c r="AH354" s="494"/>
    </row>
    <row r="355" spans="1:34" s="458" customFormat="1">
      <c r="A355" s="460"/>
      <c r="B355" s="460"/>
      <c r="C355" s="460"/>
      <c r="S355" s="494"/>
      <c r="T355" s="494"/>
      <c r="U355" s="494"/>
      <c r="V355" s="494"/>
      <c r="W355" s="494"/>
      <c r="X355" s="494"/>
      <c r="Y355" s="494"/>
      <c r="Z355" s="494"/>
      <c r="AA355" s="494"/>
      <c r="AB355" s="494"/>
      <c r="AC355" s="494"/>
      <c r="AD355" s="494"/>
      <c r="AE355" s="494"/>
      <c r="AF355" s="494"/>
      <c r="AG355" s="494"/>
      <c r="AH355" s="494"/>
    </row>
    <row r="356" spans="1:34" s="458" customFormat="1">
      <c r="A356" s="460"/>
      <c r="B356" s="460"/>
      <c r="C356" s="460"/>
      <c r="S356" s="494"/>
      <c r="T356" s="494"/>
      <c r="U356" s="494"/>
      <c r="V356" s="494"/>
      <c r="W356" s="494"/>
      <c r="X356" s="494"/>
      <c r="Y356" s="494"/>
      <c r="Z356" s="494"/>
      <c r="AA356" s="494"/>
      <c r="AB356" s="494"/>
      <c r="AC356" s="494"/>
      <c r="AD356" s="494"/>
      <c r="AE356" s="494"/>
      <c r="AF356" s="494"/>
      <c r="AG356" s="494"/>
      <c r="AH356" s="494"/>
    </row>
    <row r="357" spans="1:34" s="458" customFormat="1">
      <c r="A357" s="460"/>
      <c r="B357" s="460"/>
      <c r="C357" s="460"/>
      <c r="S357" s="494"/>
      <c r="T357" s="494"/>
      <c r="U357" s="494"/>
      <c r="V357" s="494"/>
      <c r="W357" s="494"/>
      <c r="X357" s="494"/>
      <c r="Y357" s="494"/>
      <c r="Z357" s="494"/>
      <c r="AA357" s="494"/>
      <c r="AB357" s="494"/>
      <c r="AC357" s="494"/>
      <c r="AD357" s="494"/>
      <c r="AE357" s="494"/>
      <c r="AF357" s="494"/>
      <c r="AG357" s="494"/>
      <c r="AH357" s="494"/>
    </row>
    <row r="358" spans="1:34" s="458" customFormat="1">
      <c r="A358" s="460"/>
      <c r="B358" s="460"/>
      <c r="C358" s="460"/>
      <c r="S358" s="494"/>
      <c r="T358" s="494"/>
      <c r="U358" s="494"/>
      <c r="V358" s="494"/>
      <c r="W358" s="494"/>
      <c r="X358" s="494"/>
      <c r="Y358" s="494"/>
      <c r="Z358" s="494"/>
      <c r="AA358" s="494"/>
      <c r="AB358" s="494"/>
      <c r="AC358" s="494"/>
      <c r="AD358" s="494"/>
      <c r="AE358" s="494"/>
      <c r="AF358" s="494"/>
      <c r="AG358" s="494"/>
      <c r="AH358" s="494"/>
    </row>
    <row r="359" spans="1:34" s="458" customFormat="1">
      <c r="A359" s="460"/>
      <c r="B359" s="460"/>
      <c r="C359" s="460"/>
      <c r="S359" s="494"/>
      <c r="T359" s="494"/>
      <c r="U359" s="494"/>
      <c r="V359" s="494"/>
      <c r="W359" s="494"/>
      <c r="X359" s="494"/>
      <c r="Y359" s="494"/>
      <c r="Z359" s="494"/>
      <c r="AA359" s="494"/>
      <c r="AB359" s="494"/>
      <c r="AC359" s="494"/>
      <c r="AD359" s="494"/>
      <c r="AE359" s="494"/>
      <c r="AF359" s="494"/>
      <c r="AG359" s="494"/>
      <c r="AH359" s="494"/>
    </row>
    <row r="360" spans="1:34" s="458" customFormat="1">
      <c r="A360" s="460"/>
      <c r="B360" s="460"/>
      <c r="C360" s="460"/>
      <c r="S360" s="494"/>
      <c r="T360" s="494"/>
      <c r="U360" s="494"/>
      <c r="V360" s="494"/>
      <c r="W360" s="494"/>
      <c r="X360" s="494"/>
      <c r="Y360" s="494"/>
      <c r="Z360" s="494"/>
      <c r="AA360" s="494"/>
      <c r="AB360" s="494"/>
      <c r="AC360" s="494"/>
      <c r="AD360" s="494"/>
      <c r="AE360" s="494"/>
      <c r="AF360" s="494"/>
      <c r="AG360" s="494"/>
      <c r="AH360" s="494"/>
    </row>
    <row r="361" spans="1:34" s="458" customFormat="1">
      <c r="A361" s="460"/>
      <c r="B361" s="460"/>
      <c r="C361" s="460"/>
      <c r="S361" s="494"/>
      <c r="T361" s="494"/>
      <c r="U361" s="494"/>
      <c r="V361" s="494"/>
      <c r="W361" s="494"/>
      <c r="X361" s="494"/>
      <c r="Y361" s="494"/>
      <c r="Z361" s="494"/>
      <c r="AA361" s="494"/>
      <c r="AB361" s="494"/>
      <c r="AC361" s="494"/>
      <c r="AD361" s="494"/>
      <c r="AE361" s="494"/>
      <c r="AF361" s="494"/>
      <c r="AG361" s="494"/>
      <c r="AH361" s="494"/>
    </row>
    <row r="362" spans="1:34" s="458" customFormat="1">
      <c r="A362" s="460"/>
      <c r="B362" s="460"/>
      <c r="C362" s="460"/>
      <c r="S362" s="494"/>
      <c r="T362" s="494"/>
      <c r="U362" s="494"/>
      <c r="V362" s="494"/>
      <c r="W362" s="494"/>
      <c r="X362" s="494"/>
      <c r="Y362" s="494"/>
      <c r="Z362" s="494"/>
      <c r="AA362" s="494"/>
      <c r="AB362" s="494"/>
      <c r="AC362" s="494"/>
      <c r="AD362" s="494"/>
      <c r="AE362" s="494"/>
      <c r="AF362" s="494"/>
      <c r="AG362" s="494"/>
      <c r="AH362" s="494"/>
    </row>
    <row r="363" spans="1:34" s="458" customFormat="1">
      <c r="A363" s="460"/>
      <c r="B363" s="460"/>
      <c r="C363" s="460"/>
      <c r="S363" s="494"/>
      <c r="T363" s="494"/>
      <c r="U363" s="494"/>
      <c r="V363" s="494"/>
      <c r="W363" s="494"/>
      <c r="X363" s="494"/>
      <c r="Y363" s="494"/>
      <c r="Z363" s="494"/>
      <c r="AA363" s="494"/>
      <c r="AB363" s="494"/>
      <c r="AC363" s="494"/>
      <c r="AD363" s="494"/>
      <c r="AE363" s="494"/>
      <c r="AF363" s="494"/>
      <c r="AG363" s="494"/>
      <c r="AH363" s="494"/>
    </row>
    <row r="364" spans="1:34" s="458" customFormat="1">
      <c r="A364" s="460"/>
      <c r="B364" s="460"/>
      <c r="C364" s="460"/>
      <c r="S364" s="494"/>
      <c r="T364" s="494"/>
      <c r="U364" s="494"/>
      <c r="V364" s="494"/>
      <c r="W364" s="494"/>
      <c r="X364" s="494"/>
      <c r="Y364" s="494"/>
      <c r="Z364" s="494"/>
      <c r="AA364" s="494"/>
      <c r="AB364" s="494"/>
      <c r="AC364" s="494"/>
      <c r="AD364" s="494"/>
      <c r="AE364" s="494"/>
      <c r="AF364" s="494"/>
      <c r="AG364" s="494"/>
      <c r="AH364" s="494"/>
    </row>
    <row r="365" spans="1:34" s="458" customFormat="1">
      <c r="A365" s="460"/>
      <c r="B365" s="460"/>
      <c r="C365" s="460"/>
      <c r="S365" s="494"/>
      <c r="T365" s="494"/>
      <c r="U365" s="494"/>
      <c r="V365" s="494"/>
      <c r="W365" s="494"/>
      <c r="X365" s="494"/>
      <c r="Y365" s="494"/>
      <c r="Z365" s="494"/>
      <c r="AA365" s="494"/>
      <c r="AB365" s="494"/>
      <c r="AC365" s="494"/>
      <c r="AD365" s="494"/>
      <c r="AE365" s="494"/>
      <c r="AF365" s="494"/>
      <c r="AG365" s="494"/>
      <c r="AH365" s="494"/>
    </row>
    <row r="366" spans="1:34" s="458" customFormat="1">
      <c r="A366" s="460"/>
      <c r="B366" s="460"/>
      <c r="C366" s="460"/>
      <c r="S366" s="494"/>
      <c r="T366" s="494"/>
      <c r="U366" s="494"/>
      <c r="V366" s="494"/>
      <c r="W366" s="494"/>
      <c r="X366" s="494"/>
      <c r="Y366" s="494"/>
      <c r="Z366" s="494"/>
      <c r="AA366" s="494"/>
      <c r="AB366" s="494"/>
      <c r="AC366" s="494"/>
      <c r="AD366" s="494"/>
      <c r="AE366" s="494"/>
      <c r="AF366" s="494"/>
      <c r="AG366" s="494"/>
      <c r="AH366" s="494"/>
    </row>
    <row r="367" spans="1:34" s="458" customFormat="1">
      <c r="A367" s="460"/>
      <c r="B367" s="460"/>
      <c r="C367" s="460"/>
      <c r="S367" s="494"/>
      <c r="T367" s="494"/>
      <c r="U367" s="494"/>
      <c r="V367" s="494"/>
      <c r="W367" s="494"/>
      <c r="X367" s="494"/>
      <c r="Y367" s="494"/>
      <c r="Z367" s="494"/>
      <c r="AA367" s="494"/>
      <c r="AB367" s="494"/>
      <c r="AC367" s="494"/>
      <c r="AD367" s="494"/>
      <c r="AE367" s="494"/>
      <c r="AF367" s="494"/>
      <c r="AG367" s="494"/>
      <c r="AH367" s="494"/>
    </row>
    <row r="368" spans="1:34" s="458" customFormat="1">
      <c r="A368" s="460"/>
      <c r="B368" s="460"/>
      <c r="C368" s="460"/>
      <c r="S368" s="494"/>
      <c r="T368" s="494"/>
      <c r="U368" s="494"/>
      <c r="V368" s="494"/>
      <c r="W368" s="494"/>
      <c r="X368" s="494"/>
      <c r="Y368" s="494"/>
      <c r="Z368" s="494"/>
      <c r="AA368" s="494"/>
      <c r="AB368" s="494"/>
      <c r="AC368" s="494"/>
      <c r="AD368" s="494"/>
      <c r="AE368" s="494"/>
      <c r="AF368" s="494"/>
      <c r="AG368" s="494"/>
      <c r="AH368" s="494"/>
    </row>
    <row r="369" spans="1:34" s="458" customFormat="1">
      <c r="A369" s="460"/>
      <c r="B369" s="460"/>
      <c r="C369" s="460"/>
      <c r="S369" s="494"/>
      <c r="T369" s="494"/>
      <c r="U369" s="494"/>
      <c r="V369" s="494"/>
      <c r="W369" s="494"/>
      <c r="X369" s="494"/>
      <c r="Y369" s="494"/>
      <c r="Z369" s="494"/>
      <c r="AA369" s="494"/>
      <c r="AB369" s="494"/>
      <c r="AC369" s="494"/>
      <c r="AD369" s="494"/>
      <c r="AE369" s="494"/>
      <c r="AF369" s="494"/>
      <c r="AG369" s="494"/>
      <c r="AH369" s="494"/>
    </row>
    <row r="370" spans="1:34" s="458" customFormat="1">
      <c r="A370" s="460"/>
      <c r="B370" s="460"/>
      <c r="C370" s="460"/>
      <c r="S370" s="494"/>
      <c r="T370" s="494"/>
      <c r="U370" s="494"/>
      <c r="V370" s="494"/>
      <c r="W370" s="494"/>
      <c r="X370" s="494"/>
      <c r="Y370" s="494"/>
      <c r="Z370" s="494"/>
      <c r="AA370" s="494"/>
      <c r="AB370" s="494"/>
      <c r="AC370" s="494"/>
      <c r="AD370" s="494"/>
      <c r="AE370" s="494"/>
      <c r="AF370" s="494"/>
      <c r="AG370" s="494"/>
      <c r="AH370" s="494"/>
    </row>
    <row r="371" spans="1:34" s="458" customFormat="1">
      <c r="A371" s="460"/>
      <c r="B371" s="460"/>
      <c r="C371" s="460"/>
      <c r="S371" s="494"/>
      <c r="T371" s="494"/>
      <c r="U371" s="494"/>
      <c r="V371" s="494"/>
      <c r="W371" s="494"/>
      <c r="X371" s="494"/>
      <c r="Y371" s="494"/>
      <c r="Z371" s="494"/>
      <c r="AA371" s="494"/>
      <c r="AB371" s="494"/>
      <c r="AC371" s="494"/>
      <c r="AD371" s="494"/>
      <c r="AE371" s="494"/>
      <c r="AF371" s="494"/>
      <c r="AG371" s="494"/>
      <c r="AH371" s="494"/>
    </row>
    <row r="372" spans="1:34" s="458" customFormat="1">
      <c r="A372" s="460"/>
      <c r="B372" s="460"/>
      <c r="C372" s="460"/>
      <c r="S372" s="494"/>
      <c r="T372" s="494"/>
      <c r="U372" s="494"/>
      <c r="V372" s="494"/>
      <c r="W372" s="494"/>
      <c r="X372" s="494"/>
      <c r="Y372" s="494"/>
      <c r="Z372" s="494"/>
      <c r="AA372" s="494"/>
      <c r="AB372" s="494"/>
      <c r="AC372" s="494"/>
      <c r="AD372" s="494"/>
      <c r="AE372" s="494"/>
      <c r="AF372" s="494"/>
      <c r="AG372" s="494"/>
      <c r="AH372" s="494"/>
    </row>
    <row r="373" spans="1:34" s="458" customFormat="1">
      <c r="A373" s="460"/>
      <c r="B373" s="460"/>
      <c r="C373" s="460"/>
      <c r="S373" s="494"/>
      <c r="T373" s="494"/>
      <c r="U373" s="494"/>
      <c r="V373" s="494"/>
      <c r="W373" s="494"/>
      <c r="X373" s="494"/>
      <c r="Y373" s="494"/>
      <c r="Z373" s="494"/>
      <c r="AA373" s="494"/>
      <c r="AB373" s="494"/>
      <c r="AC373" s="494"/>
      <c r="AD373" s="494"/>
      <c r="AE373" s="494"/>
      <c r="AF373" s="494"/>
      <c r="AG373" s="494"/>
      <c r="AH373" s="494"/>
    </row>
    <row r="374" spans="1:34" s="458" customFormat="1">
      <c r="A374" s="460"/>
      <c r="B374" s="460"/>
      <c r="C374" s="460"/>
      <c r="S374" s="494"/>
      <c r="T374" s="494"/>
      <c r="U374" s="494"/>
      <c r="V374" s="494"/>
      <c r="W374" s="494"/>
      <c r="X374" s="494"/>
      <c r="Y374" s="494"/>
      <c r="Z374" s="494"/>
      <c r="AA374" s="494"/>
      <c r="AB374" s="494"/>
      <c r="AC374" s="494"/>
      <c r="AD374" s="494"/>
      <c r="AE374" s="494"/>
      <c r="AF374" s="494"/>
      <c r="AG374" s="494"/>
      <c r="AH374" s="494"/>
    </row>
    <row r="375" spans="1:34" s="458" customFormat="1">
      <c r="A375" s="460"/>
      <c r="B375" s="460"/>
      <c r="C375" s="460"/>
      <c r="S375" s="494"/>
      <c r="T375" s="494"/>
      <c r="U375" s="494"/>
      <c r="V375" s="494"/>
      <c r="W375" s="494"/>
      <c r="X375" s="494"/>
      <c r="Y375" s="494"/>
      <c r="Z375" s="494"/>
      <c r="AA375" s="494"/>
      <c r="AB375" s="494"/>
      <c r="AC375" s="494"/>
      <c r="AD375" s="494"/>
      <c r="AE375" s="494"/>
      <c r="AF375" s="494"/>
      <c r="AG375" s="494"/>
      <c r="AH375" s="494"/>
    </row>
    <row r="376" spans="1:34" s="458" customFormat="1">
      <c r="A376" s="460"/>
      <c r="B376" s="460"/>
      <c r="C376" s="460"/>
      <c r="S376" s="494"/>
      <c r="T376" s="494"/>
      <c r="U376" s="494"/>
      <c r="V376" s="494"/>
      <c r="W376" s="494"/>
      <c r="X376" s="494"/>
      <c r="Y376" s="494"/>
      <c r="Z376" s="494"/>
      <c r="AA376" s="494"/>
      <c r="AB376" s="494"/>
      <c r="AC376" s="494"/>
      <c r="AD376" s="494"/>
      <c r="AE376" s="494"/>
      <c r="AF376" s="494"/>
      <c r="AG376" s="494"/>
      <c r="AH376" s="494"/>
    </row>
    <row r="377" spans="1:34" s="458" customFormat="1">
      <c r="A377" s="460"/>
      <c r="B377" s="460"/>
      <c r="C377" s="460"/>
      <c r="S377" s="494"/>
      <c r="T377" s="494"/>
      <c r="U377" s="494"/>
      <c r="V377" s="494"/>
      <c r="W377" s="494"/>
      <c r="X377" s="494"/>
      <c r="Y377" s="494"/>
      <c r="Z377" s="494"/>
      <c r="AA377" s="494"/>
      <c r="AB377" s="494"/>
      <c r="AC377" s="494"/>
      <c r="AD377" s="494"/>
      <c r="AE377" s="494"/>
      <c r="AF377" s="494"/>
      <c r="AG377" s="494"/>
      <c r="AH377" s="494"/>
    </row>
    <row r="378" spans="1:34" s="458" customFormat="1">
      <c r="A378" s="460"/>
      <c r="B378" s="460"/>
      <c r="C378" s="460"/>
      <c r="S378" s="494"/>
      <c r="T378" s="494"/>
      <c r="U378" s="494"/>
      <c r="V378" s="494"/>
      <c r="W378" s="494"/>
      <c r="X378" s="494"/>
      <c r="Y378" s="494"/>
      <c r="Z378" s="494"/>
      <c r="AA378" s="494"/>
      <c r="AB378" s="494"/>
      <c r="AC378" s="494"/>
      <c r="AD378" s="494"/>
      <c r="AE378" s="494"/>
      <c r="AF378" s="494"/>
      <c r="AG378" s="494"/>
      <c r="AH378" s="494"/>
    </row>
    <row r="379" spans="1:34" s="458" customFormat="1">
      <c r="A379" s="460"/>
      <c r="B379" s="460"/>
      <c r="C379" s="460"/>
      <c r="S379" s="494"/>
      <c r="T379" s="494"/>
      <c r="U379" s="494"/>
      <c r="V379" s="494"/>
      <c r="W379" s="494"/>
      <c r="X379" s="494"/>
      <c r="Y379" s="494"/>
      <c r="Z379" s="494"/>
      <c r="AA379" s="494"/>
      <c r="AB379" s="494"/>
      <c r="AC379" s="494"/>
      <c r="AD379" s="494"/>
      <c r="AE379" s="494"/>
      <c r="AF379" s="494"/>
      <c r="AG379" s="494"/>
      <c r="AH379" s="494"/>
    </row>
    <row r="380" spans="1:34" s="458" customFormat="1">
      <c r="A380" s="460"/>
      <c r="B380" s="460"/>
      <c r="C380" s="460"/>
      <c r="S380" s="494"/>
      <c r="T380" s="494"/>
      <c r="U380" s="494"/>
      <c r="V380" s="494"/>
      <c r="W380" s="494"/>
      <c r="X380" s="494"/>
      <c r="Y380" s="494"/>
      <c r="Z380" s="494"/>
      <c r="AA380" s="494"/>
      <c r="AB380" s="494"/>
      <c r="AC380" s="494"/>
      <c r="AD380" s="494"/>
      <c r="AE380" s="494"/>
      <c r="AF380" s="494"/>
      <c r="AG380" s="494"/>
      <c r="AH380" s="494"/>
    </row>
    <row r="381" spans="1:34" s="458" customFormat="1">
      <c r="A381" s="460"/>
      <c r="B381" s="460"/>
      <c r="C381" s="460"/>
      <c r="S381" s="494"/>
      <c r="T381" s="494"/>
      <c r="U381" s="494"/>
      <c r="V381" s="494"/>
      <c r="W381" s="494"/>
      <c r="X381" s="494"/>
      <c r="Y381" s="494"/>
      <c r="Z381" s="494"/>
      <c r="AA381" s="494"/>
      <c r="AB381" s="494"/>
      <c r="AC381" s="494"/>
      <c r="AD381" s="494"/>
      <c r="AE381" s="494"/>
      <c r="AF381" s="494"/>
      <c r="AG381" s="494"/>
      <c r="AH381" s="494"/>
    </row>
    <row r="382" spans="1:34" s="458" customFormat="1">
      <c r="A382" s="460"/>
      <c r="B382" s="460"/>
      <c r="C382" s="460"/>
      <c r="S382" s="494"/>
      <c r="T382" s="494"/>
      <c r="U382" s="494"/>
      <c r="V382" s="494"/>
      <c r="W382" s="494"/>
      <c r="X382" s="494"/>
      <c r="Y382" s="494"/>
      <c r="Z382" s="494"/>
      <c r="AA382" s="494"/>
      <c r="AB382" s="494"/>
      <c r="AC382" s="494"/>
      <c r="AD382" s="494"/>
      <c r="AE382" s="494"/>
      <c r="AF382" s="494"/>
      <c r="AG382" s="494"/>
      <c r="AH382" s="494"/>
    </row>
    <row r="383" spans="1:34" s="458" customFormat="1">
      <c r="A383" s="460"/>
      <c r="B383" s="460"/>
      <c r="C383" s="460"/>
      <c r="S383" s="494"/>
      <c r="T383" s="494"/>
      <c r="U383" s="494"/>
      <c r="V383" s="494"/>
      <c r="W383" s="494"/>
      <c r="X383" s="494"/>
      <c r="Y383" s="494"/>
      <c r="Z383" s="494"/>
      <c r="AA383" s="494"/>
      <c r="AB383" s="494"/>
      <c r="AC383" s="494"/>
      <c r="AD383" s="494"/>
      <c r="AE383" s="494"/>
      <c r="AF383" s="494"/>
      <c r="AG383" s="494"/>
      <c r="AH383" s="494"/>
    </row>
    <row r="384" spans="1:34" s="458" customFormat="1">
      <c r="A384" s="460"/>
      <c r="B384" s="460"/>
      <c r="C384" s="460"/>
      <c r="S384" s="494"/>
      <c r="T384" s="494"/>
      <c r="U384" s="494"/>
      <c r="V384" s="494"/>
      <c r="W384" s="494"/>
      <c r="X384" s="494"/>
      <c r="Y384" s="494"/>
      <c r="Z384" s="494"/>
      <c r="AA384" s="494"/>
      <c r="AB384" s="494"/>
      <c r="AC384" s="494"/>
      <c r="AD384" s="494"/>
      <c r="AE384" s="494"/>
      <c r="AF384" s="494"/>
      <c r="AG384" s="494"/>
      <c r="AH384" s="494"/>
    </row>
    <row r="385" spans="1:34" s="458" customFormat="1">
      <c r="A385" s="460"/>
      <c r="B385" s="460"/>
      <c r="C385" s="460"/>
      <c r="S385" s="494"/>
      <c r="T385" s="494"/>
      <c r="U385" s="494"/>
      <c r="V385" s="494"/>
      <c r="W385" s="494"/>
      <c r="X385" s="494"/>
      <c r="Y385" s="494"/>
      <c r="Z385" s="494"/>
      <c r="AA385" s="494"/>
      <c r="AB385" s="494"/>
      <c r="AC385" s="494"/>
      <c r="AD385" s="494"/>
      <c r="AE385" s="494"/>
      <c r="AF385" s="494"/>
      <c r="AG385" s="494"/>
      <c r="AH385" s="494"/>
    </row>
    <row r="386" spans="1:34" s="458" customFormat="1">
      <c r="A386" s="460"/>
      <c r="B386" s="460"/>
      <c r="C386" s="460"/>
      <c r="S386" s="494"/>
      <c r="T386" s="494"/>
      <c r="U386" s="494"/>
      <c r="V386" s="494"/>
      <c r="W386" s="494"/>
      <c r="X386" s="494"/>
      <c r="Y386" s="494"/>
      <c r="Z386" s="494"/>
      <c r="AA386" s="494"/>
      <c r="AB386" s="494"/>
      <c r="AC386" s="494"/>
      <c r="AD386" s="494"/>
      <c r="AE386" s="494"/>
      <c r="AF386" s="494"/>
      <c r="AG386" s="494"/>
      <c r="AH386" s="494"/>
    </row>
    <row r="387" spans="1:34" s="458" customFormat="1">
      <c r="A387" s="460"/>
      <c r="B387" s="460"/>
      <c r="C387" s="460"/>
      <c r="S387" s="494"/>
      <c r="T387" s="494"/>
      <c r="U387" s="494"/>
      <c r="V387" s="494"/>
      <c r="W387" s="494"/>
      <c r="X387" s="494"/>
      <c r="Y387" s="494"/>
      <c r="Z387" s="494"/>
      <c r="AA387" s="494"/>
      <c r="AB387" s="494"/>
      <c r="AC387" s="494"/>
      <c r="AD387" s="494"/>
      <c r="AE387" s="494"/>
      <c r="AF387" s="494"/>
      <c r="AG387" s="494"/>
      <c r="AH387" s="494"/>
    </row>
    <row r="388" spans="1:34" s="458" customFormat="1">
      <c r="A388" s="460"/>
      <c r="B388" s="460"/>
      <c r="C388" s="460"/>
      <c r="S388" s="494"/>
      <c r="T388" s="494"/>
      <c r="U388" s="494"/>
      <c r="V388" s="494"/>
      <c r="W388" s="494"/>
      <c r="X388" s="494"/>
      <c r="Y388" s="494"/>
      <c r="Z388" s="494"/>
      <c r="AA388" s="494"/>
      <c r="AB388" s="494"/>
      <c r="AC388" s="494"/>
      <c r="AD388" s="494"/>
      <c r="AE388" s="494"/>
      <c r="AF388" s="494"/>
      <c r="AG388" s="494"/>
      <c r="AH388" s="494"/>
    </row>
    <row r="389" spans="1:34" s="458" customFormat="1">
      <c r="A389" s="460"/>
      <c r="B389" s="460"/>
      <c r="C389" s="460"/>
      <c r="S389" s="494"/>
      <c r="T389" s="494"/>
      <c r="U389" s="494"/>
      <c r="V389" s="494"/>
      <c r="W389" s="494"/>
      <c r="X389" s="494"/>
      <c r="Y389" s="494"/>
      <c r="Z389" s="494"/>
      <c r="AA389" s="494"/>
      <c r="AB389" s="494"/>
      <c r="AC389" s="494"/>
      <c r="AD389" s="494"/>
      <c r="AE389" s="494"/>
      <c r="AF389" s="494"/>
      <c r="AG389" s="494"/>
      <c r="AH389" s="494"/>
    </row>
    <row r="390" spans="1:34" s="458" customFormat="1">
      <c r="A390" s="460"/>
      <c r="B390" s="460"/>
      <c r="C390" s="460"/>
      <c r="S390" s="494"/>
      <c r="T390" s="494"/>
      <c r="U390" s="494"/>
      <c r="V390" s="494"/>
      <c r="W390" s="494"/>
      <c r="X390" s="494"/>
      <c r="Y390" s="494"/>
      <c r="Z390" s="494"/>
      <c r="AA390" s="494"/>
      <c r="AB390" s="494"/>
      <c r="AC390" s="494"/>
      <c r="AD390" s="494"/>
      <c r="AE390" s="494"/>
      <c r="AF390" s="494"/>
      <c r="AG390" s="494"/>
      <c r="AH390" s="494"/>
    </row>
    <row r="391" spans="1:34" s="458" customFormat="1">
      <c r="A391" s="460"/>
      <c r="B391" s="460"/>
      <c r="C391" s="460"/>
      <c r="S391" s="494"/>
      <c r="T391" s="494"/>
      <c r="U391" s="494"/>
      <c r="V391" s="494"/>
      <c r="W391" s="494"/>
      <c r="X391" s="494"/>
      <c r="Y391" s="494"/>
      <c r="Z391" s="494"/>
      <c r="AA391" s="494"/>
      <c r="AB391" s="494"/>
      <c r="AC391" s="494"/>
      <c r="AD391" s="494"/>
      <c r="AE391" s="494"/>
      <c r="AF391" s="494"/>
      <c r="AG391" s="494"/>
      <c r="AH391" s="494"/>
    </row>
    <row r="392" spans="1:34" s="458" customFormat="1">
      <c r="A392" s="460"/>
      <c r="B392" s="460"/>
      <c r="C392" s="460"/>
      <c r="S392" s="494"/>
      <c r="T392" s="494"/>
      <c r="U392" s="494"/>
      <c r="V392" s="494"/>
      <c r="W392" s="494"/>
      <c r="X392" s="494"/>
      <c r="Y392" s="494"/>
      <c r="Z392" s="494"/>
      <c r="AA392" s="494"/>
      <c r="AB392" s="494"/>
      <c r="AC392" s="494"/>
      <c r="AD392" s="494"/>
      <c r="AE392" s="494"/>
      <c r="AF392" s="494"/>
      <c r="AG392" s="494"/>
      <c r="AH392" s="494"/>
    </row>
    <row r="393" spans="1:34" s="458" customFormat="1">
      <c r="A393" s="460"/>
      <c r="B393" s="460"/>
      <c r="C393" s="460"/>
      <c r="S393" s="494"/>
      <c r="T393" s="494"/>
      <c r="U393" s="494"/>
      <c r="V393" s="494"/>
      <c r="W393" s="494"/>
      <c r="X393" s="494"/>
      <c r="Y393" s="494"/>
      <c r="Z393" s="494"/>
      <c r="AA393" s="494"/>
      <c r="AB393" s="494"/>
      <c r="AC393" s="494"/>
      <c r="AD393" s="494"/>
      <c r="AE393" s="494"/>
      <c r="AF393" s="494"/>
      <c r="AG393" s="494"/>
      <c r="AH393" s="494"/>
    </row>
    <row r="394" spans="1:34" s="458" customFormat="1">
      <c r="A394" s="460"/>
      <c r="B394" s="460"/>
      <c r="C394" s="460"/>
      <c r="S394" s="494"/>
      <c r="T394" s="494"/>
      <c r="U394" s="494"/>
      <c r="V394" s="494"/>
      <c r="W394" s="494"/>
      <c r="X394" s="494"/>
      <c r="Y394" s="494"/>
      <c r="Z394" s="494"/>
      <c r="AA394" s="494"/>
      <c r="AB394" s="494"/>
      <c r="AC394" s="494"/>
      <c r="AD394" s="494"/>
      <c r="AE394" s="494"/>
      <c r="AF394" s="494"/>
      <c r="AG394" s="494"/>
      <c r="AH394" s="494"/>
    </row>
    <row r="395" spans="1:34" s="458" customFormat="1">
      <c r="A395" s="460"/>
      <c r="B395" s="460"/>
      <c r="C395" s="460"/>
      <c r="S395" s="494"/>
      <c r="T395" s="494"/>
      <c r="U395" s="494"/>
      <c r="V395" s="494"/>
      <c r="W395" s="494"/>
      <c r="X395" s="494"/>
      <c r="Y395" s="494"/>
      <c r="Z395" s="494"/>
      <c r="AA395" s="494"/>
      <c r="AB395" s="494"/>
      <c r="AC395" s="494"/>
      <c r="AD395" s="494"/>
      <c r="AE395" s="494"/>
      <c r="AF395" s="494"/>
      <c r="AG395" s="494"/>
      <c r="AH395" s="494"/>
    </row>
    <row r="396" spans="1:34" s="458" customFormat="1">
      <c r="A396" s="460"/>
      <c r="B396" s="460"/>
      <c r="C396" s="460"/>
      <c r="S396" s="494"/>
      <c r="T396" s="494"/>
      <c r="U396" s="494"/>
      <c r="V396" s="494"/>
      <c r="W396" s="494"/>
      <c r="X396" s="494"/>
      <c r="Y396" s="494"/>
      <c r="Z396" s="494"/>
      <c r="AA396" s="494"/>
      <c r="AB396" s="494"/>
      <c r="AC396" s="494"/>
      <c r="AD396" s="494"/>
      <c r="AE396" s="494"/>
      <c r="AF396" s="494"/>
      <c r="AG396" s="494"/>
      <c r="AH396" s="494"/>
    </row>
    <row r="397" spans="1:34" s="458" customFormat="1">
      <c r="A397" s="460"/>
      <c r="B397" s="460"/>
      <c r="C397" s="460"/>
      <c r="S397" s="494"/>
      <c r="T397" s="494"/>
      <c r="U397" s="494"/>
      <c r="V397" s="494"/>
      <c r="W397" s="494"/>
      <c r="X397" s="494"/>
      <c r="Y397" s="494"/>
      <c r="Z397" s="494"/>
      <c r="AA397" s="494"/>
      <c r="AB397" s="494"/>
      <c r="AC397" s="494"/>
      <c r="AD397" s="494"/>
      <c r="AE397" s="494"/>
      <c r="AF397" s="494"/>
      <c r="AG397" s="494"/>
      <c r="AH397" s="494"/>
    </row>
    <row r="398" spans="1:34" s="458" customFormat="1">
      <c r="A398" s="460"/>
      <c r="B398" s="460"/>
      <c r="C398" s="460"/>
      <c r="S398" s="494"/>
      <c r="T398" s="494"/>
      <c r="U398" s="494"/>
      <c r="V398" s="494"/>
      <c r="W398" s="494"/>
      <c r="X398" s="494"/>
      <c r="Y398" s="494"/>
      <c r="Z398" s="494"/>
      <c r="AA398" s="494"/>
      <c r="AB398" s="494"/>
      <c r="AC398" s="494"/>
      <c r="AD398" s="494"/>
      <c r="AE398" s="494"/>
      <c r="AF398" s="494"/>
      <c r="AG398" s="494"/>
      <c r="AH398" s="494"/>
    </row>
    <row r="399" spans="1:34" s="458" customFormat="1">
      <c r="A399" s="460"/>
      <c r="B399" s="460"/>
      <c r="C399" s="460"/>
      <c r="S399" s="494"/>
      <c r="T399" s="494"/>
      <c r="U399" s="494"/>
      <c r="V399" s="494"/>
      <c r="W399" s="494"/>
      <c r="X399" s="494"/>
      <c r="Y399" s="494"/>
      <c r="Z399" s="494"/>
      <c r="AA399" s="494"/>
      <c r="AB399" s="494"/>
      <c r="AC399" s="494"/>
      <c r="AD399" s="494"/>
      <c r="AE399" s="494"/>
      <c r="AF399" s="494"/>
      <c r="AG399" s="494"/>
      <c r="AH399" s="494"/>
    </row>
    <row r="400" spans="1:34" s="458" customFormat="1">
      <c r="A400" s="460"/>
      <c r="B400" s="460"/>
      <c r="C400" s="460"/>
      <c r="S400" s="494"/>
      <c r="T400" s="494"/>
      <c r="U400" s="494"/>
      <c r="V400" s="494"/>
      <c r="W400" s="494"/>
      <c r="X400" s="494"/>
      <c r="Y400" s="494"/>
      <c r="Z400" s="494"/>
      <c r="AA400" s="494"/>
      <c r="AB400" s="494"/>
      <c r="AC400" s="494"/>
      <c r="AD400" s="494"/>
      <c r="AE400" s="494"/>
      <c r="AF400" s="494"/>
      <c r="AG400" s="494"/>
      <c r="AH400" s="494"/>
    </row>
    <row r="401" spans="1:34" s="458" customFormat="1">
      <c r="A401" s="460"/>
      <c r="B401" s="460"/>
      <c r="C401" s="460"/>
      <c r="S401" s="494"/>
      <c r="T401" s="494"/>
      <c r="U401" s="494"/>
      <c r="V401" s="494"/>
      <c r="W401" s="494"/>
      <c r="X401" s="494"/>
      <c r="Y401" s="494"/>
      <c r="Z401" s="494"/>
      <c r="AA401" s="494"/>
      <c r="AB401" s="494"/>
      <c r="AC401" s="494"/>
      <c r="AD401" s="494"/>
      <c r="AE401" s="494"/>
      <c r="AF401" s="494"/>
      <c r="AG401" s="494"/>
      <c r="AH401" s="494"/>
    </row>
    <row r="402" spans="1:34" s="458" customFormat="1">
      <c r="A402" s="460"/>
      <c r="B402" s="460"/>
      <c r="C402" s="460"/>
      <c r="S402" s="494"/>
      <c r="T402" s="494"/>
      <c r="U402" s="494"/>
      <c r="V402" s="494"/>
      <c r="W402" s="494"/>
      <c r="X402" s="494"/>
      <c r="Y402" s="494"/>
      <c r="Z402" s="494"/>
      <c r="AA402" s="494"/>
      <c r="AB402" s="494"/>
      <c r="AC402" s="494"/>
      <c r="AD402" s="494"/>
      <c r="AE402" s="494"/>
      <c r="AF402" s="494"/>
      <c r="AG402" s="494"/>
      <c r="AH402" s="494"/>
    </row>
    <row r="403" spans="1:34" s="458" customFormat="1">
      <c r="A403" s="460"/>
      <c r="B403" s="460"/>
      <c r="C403" s="460"/>
      <c r="S403" s="494"/>
      <c r="T403" s="494"/>
      <c r="U403" s="494"/>
      <c r="V403" s="494"/>
      <c r="W403" s="494"/>
      <c r="X403" s="494"/>
      <c r="Y403" s="494"/>
      <c r="Z403" s="494"/>
      <c r="AA403" s="494"/>
      <c r="AB403" s="494"/>
      <c r="AC403" s="494"/>
      <c r="AD403" s="494"/>
      <c r="AE403" s="494"/>
      <c r="AF403" s="494"/>
      <c r="AG403" s="494"/>
      <c r="AH403" s="494"/>
    </row>
    <row r="404" spans="1:34" s="458" customFormat="1">
      <c r="A404" s="460"/>
      <c r="B404" s="460"/>
      <c r="C404" s="460"/>
      <c r="S404" s="494"/>
      <c r="T404" s="494"/>
      <c r="U404" s="494"/>
      <c r="V404" s="494"/>
      <c r="W404" s="494"/>
      <c r="X404" s="494"/>
      <c r="Y404" s="494"/>
      <c r="Z404" s="494"/>
      <c r="AA404" s="494"/>
      <c r="AB404" s="494"/>
      <c r="AC404" s="494"/>
      <c r="AD404" s="494"/>
      <c r="AE404" s="494"/>
      <c r="AF404" s="494"/>
      <c r="AG404" s="494"/>
      <c r="AH404" s="494"/>
    </row>
    <row r="405" spans="1:34" s="458" customFormat="1">
      <c r="A405" s="460"/>
      <c r="B405" s="460"/>
      <c r="C405" s="460"/>
      <c r="S405" s="494"/>
      <c r="T405" s="494"/>
      <c r="U405" s="494"/>
      <c r="V405" s="494"/>
      <c r="W405" s="494"/>
      <c r="X405" s="494"/>
      <c r="Y405" s="494"/>
      <c r="Z405" s="494"/>
      <c r="AA405" s="494"/>
      <c r="AB405" s="494"/>
      <c r="AC405" s="494"/>
      <c r="AD405" s="494"/>
      <c r="AE405" s="494"/>
      <c r="AF405" s="494"/>
      <c r="AG405" s="494"/>
      <c r="AH405" s="494"/>
    </row>
    <row r="406" spans="1:34" s="458" customFormat="1">
      <c r="A406" s="460"/>
      <c r="B406" s="460"/>
      <c r="C406" s="460"/>
      <c r="S406" s="494"/>
      <c r="T406" s="494"/>
      <c r="U406" s="494"/>
      <c r="V406" s="494"/>
      <c r="W406" s="494"/>
      <c r="X406" s="494"/>
      <c r="Y406" s="494"/>
      <c r="Z406" s="494"/>
      <c r="AA406" s="494"/>
      <c r="AB406" s="494"/>
      <c r="AC406" s="494"/>
      <c r="AD406" s="494"/>
      <c r="AE406" s="494"/>
      <c r="AF406" s="494"/>
      <c r="AG406" s="494"/>
      <c r="AH406" s="494"/>
    </row>
    <row r="407" spans="1:34" s="458" customFormat="1">
      <c r="A407" s="460"/>
      <c r="B407" s="460"/>
      <c r="C407" s="460"/>
      <c r="S407" s="494"/>
      <c r="T407" s="494"/>
      <c r="U407" s="494"/>
      <c r="V407" s="494"/>
      <c r="W407" s="494"/>
      <c r="X407" s="494"/>
      <c r="Y407" s="494"/>
      <c r="Z407" s="494"/>
      <c r="AA407" s="494"/>
      <c r="AB407" s="494"/>
      <c r="AC407" s="494"/>
      <c r="AD407" s="494"/>
      <c r="AE407" s="494"/>
      <c r="AF407" s="494"/>
      <c r="AG407" s="494"/>
      <c r="AH407" s="494"/>
    </row>
    <row r="408" spans="1:34" s="458" customFormat="1">
      <c r="A408" s="460"/>
      <c r="B408" s="460"/>
      <c r="C408" s="460"/>
      <c r="S408" s="494"/>
      <c r="T408" s="494"/>
      <c r="U408" s="494"/>
      <c r="V408" s="494"/>
      <c r="W408" s="494"/>
      <c r="X408" s="494"/>
      <c r="Y408" s="494"/>
      <c r="Z408" s="494"/>
      <c r="AA408" s="494"/>
      <c r="AB408" s="494"/>
      <c r="AC408" s="494"/>
      <c r="AD408" s="494"/>
      <c r="AE408" s="494"/>
      <c r="AF408" s="494"/>
      <c r="AG408" s="494"/>
      <c r="AH408" s="494"/>
    </row>
    <row r="409" spans="1:34" s="458" customFormat="1">
      <c r="A409" s="460"/>
      <c r="B409" s="460"/>
      <c r="C409" s="460"/>
      <c r="S409" s="494"/>
      <c r="T409" s="494"/>
      <c r="U409" s="494"/>
      <c r="V409" s="494"/>
      <c r="W409" s="494"/>
      <c r="X409" s="494"/>
      <c r="Y409" s="494"/>
      <c r="Z409" s="494"/>
      <c r="AA409" s="494"/>
      <c r="AB409" s="494"/>
      <c r="AC409" s="494"/>
      <c r="AD409" s="494"/>
      <c r="AE409" s="494"/>
      <c r="AF409" s="494"/>
      <c r="AG409" s="494"/>
      <c r="AH409" s="494"/>
    </row>
    <row r="410" spans="1:34" s="458" customFormat="1">
      <c r="A410" s="460"/>
      <c r="B410" s="460"/>
      <c r="C410" s="460"/>
      <c r="S410" s="494"/>
      <c r="T410" s="494"/>
      <c r="U410" s="494"/>
      <c r="V410" s="494"/>
      <c r="W410" s="494"/>
      <c r="X410" s="494"/>
      <c r="Y410" s="494"/>
      <c r="Z410" s="494"/>
      <c r="AA410" s="494"/>
      <c r="AB410" s="494"/>
      <c r="AC410" s="494"/>
      <c r="AD410" s="494"/>
      <c r="AE410" s="494"/>
      <c r="AF410" s="494"/>
      <c r="AG410" s="494"/>
      <c r="AH410" s="494"/>
    </row>
    <row r="411" spans="1:34" s="458" customFormat="1">
      <c r="A411" s="460"/>
      <c r="B411" s="460"/>
      <c r="C411" s="460"/>
      <c r="S411" s="494"/>
      <c r="T411" s="494"/>
      <c r="U411" s="494"/>
      <c r="V411" s="494"/>
      <c r="W411" s="494"/>
      <c r="X411" s="494"/>
      <c r="Y411" s="494"/>
      <c r="Z411" s="494"/>
      <c r="AA411" s="494"/>
      <c r="AB411" s="494"/>
      <c r="AC411" s="494"/>
      <c r="AD411" s="494"/>
      <c r="AE411" s="494"/>
      <c r="AF411" s="494"/>
      <c r="AG411" s="494"/>
      <c r="AH411" s="494"/>
    </row>
    <row r="412" spans="1:34" s="458" customFormat="1">
      <c r="A412" s="460"/>
      <c r="B412" s="460"/>
      <c r="C412" s="460"/>
      <c r="S412" s="494"/>
      <c r="T412" s="494"/>
      <c r="U412" s="494"/>
      <c r="V412" s="494"/>
      <c r="W412" s="494"/>
      <c r="X412" s="494"/>
      <c r="Y412" s="494"/>
      <c r="Z412" s="494"/>
      <c r="AA412" s="494"/>
      <c r="AB412" s="494"/>
      <c r="AC412" s="494"/>
      <c r="AD412" s="494"/>
      <c r="AE412" s="494"/>
      <c r="AF412" s="494"/>
      <c r="AG412" s="494"/>
      <c r="AH412" s="494"/>
    </row>
    <row r="413" spans="1:34" s="458" customFormat="1">
      <c r="A413" s="460"/>
      <c r="B413" s="460"/>
      <c r="C413" s="460"/>
      <c r="S413" s="494"/>
      <c r="T413" s="494"/>
      <c r="U413" s="494"/>
      <c r="V413" s="494"/>
      <c r="W413" s="494"/>
      <c r="X413" s="494"/>
      <c r="Y413" s="494"/>
      <c r="Z413" s="494"/>
      <c r="AA413" s="494"/>
      <c r="AB413" s="494"/>
      <c r="AC413" s="494"/>
      <c r="AD413" s="494"/>
      <c r="AE413" s="494"/>
      <c r="AF413" s="494"/>
      <c r="AG413" s="494"/>
      <c r="AH413" s="494"/>
    </row>
    <row r="414" spans="1:34" s="458" customFormat="1">
      <c r="A414" s="460"/>
      <c r="B414" s="460"/>
      <c r="C414" s="460"/>
      <c r="S414" s="494"/>
      <c r="T414" s="494"/>
      <c r="U414" s="494"/>
      <c r="V414" s="494"/>
      <c r="W414" s="494"/>
      <c r="X414" s="494"/>
      <c r="Y414" s="494"/>
      <c r="Z414" s="494"/>
      <c r="AA414" s="494"/>
      <c r="AB414" s="494"/>
      <c r="AC414" s="494"/>
      <c r="AD414" s="494"/>
      <c r="AE414" s="494"/>
      <c r="AF414" s="494"/>
      <c r="AG414" s="494"/>
      <c r="AH414" s="494"/>
    </row>
    <row r="415" spans="1:34" s="458" customFormat="1">
      <c r="A415" s="460"/>
      <c r="B415" s="460"/>
      <c r="C415" s="460"/>
      <c r="S415" s="494"/>
      <c r="T415" s="494"/>
      <c r="U415" s="494"/>
      <c r="V415" s="494"/>
      <c r="W415" s="494"/>
      <c r="X415" s="494"/>
      <c r="Y415" s="494"/>
      <c r="Z415" s="494"/>
      <c r="AA415" s="494"/>
      <c r="AB415" s="494"/>
      <c r="AC415" s="494"/>
      <c r="AD415" s="494"/>
      <c r="AE415" s="494"/>
      <c r="AF415" s="494"/>
      <c r="AG415" s="494"/>
      <c r="AH415" s="494"/>
    </row>
    <row r="416" spans="1:34" s="458" customFormat="1">
      <c r="A416" s="460"/>
      <c r="B416" s="460"/>
      <c r="C416" s="460"/>
      <c r="S416" s="494"/>
      <c r="T416" s="494"/>
      <c r="U416" s="494"/>
      <c r="V416" s="494"/>
      <c r="W416" s="494"/>
      <c r="X416" s="494"/>
      <c r="Y416" s="494"/>
      <c r="Z416" s="494"/>
      <c r="AA416" s="494"/>
      <c r="AB416" s="494"/>
      <c r="AC416" s="494"/>
      <c r="AD416" s="494"/>
      <c r="AE416" s="494"/>
      <c r="AF416" s="494"/>
      <c r="AG416" s="494"/>
      <c r="AH416" s="494"/>
    </row>
    <row r="417" spans="1:34" s="458" customFormat="1">
      <c r="A417" s="460"/>
      <c r="B417" s="460"/>
      <c r="C417" s="460"/>
      <c r="S417" s="494"/>
      <c r="T417" s="494"/>
      <c r="U417" s="494"/>
      <c r="V417" s="494"/>
      <c r="W417" s="494"/>
      <c r="X417" s="494"/>
      <c r="Y417" s="494"/>
      <c r="Z417" s="494"/>
      <c r="AA417" s="494"/>
      <c r="AB417" s="494"/>
      <c r="AC417" s="494"/>
      <c r="AD417" s="494"/>
      <c r="AE417" s="494"/>
      <c r="AF417" s="494"/>
      <c r="AG417" s="494"/>
      <c r="AH417" s="494"/>
    </row>
    <row r="418" spans="1:34" s="458" customFormat="1">
      <c r="A418" s="460"/>
      <c r="B418" s="460"/>
      <c r="C418" s="460"/>
      <c r="S418" s="494"/>
      <c r="T418" s="494"/>
      <c r="U418" s="494"/>
      <c r="V418" s="494"/>
      <c r="W418" s="494"/>
      <c r="X418" s="494"/>
      <c r="Y418" s="494"/>
      <c r="Z418" s="494"/>
      <c r="AA418" s="494"/>
      <c r="AB418" s="494"/>
      <c r="AC418" s="494"/>
      <c r="AD418" s="494"/>
      <c r="AE418" s="494"/>
      <c r="AF418" s="494"/>
      <c r="AG418" s="494"/>
      <c r="AH418" s="494"/>
    </row>
    <row r="419" spans="1:34" s="458" customFormat="1">
      <c r="A419" s="460"/>
      <c r="B419" s="460"/>
      <c r="C419" s="460"/>
      <c r="S419" s="494"/>
      <c r="T419" s="494"/>
      <c r="U419" s="494"/>
      <c r="V419" s="494"/>
      <c r="W419" s="494"/>
      <c r="X419" s="494"/>
      <c r="Y419" s="494"/>
      <c r="Z419" s="494"/>
      <c r="AA419" s="494"/>
      <c r="AB419" s="494"/>
      <c r="AC419" s="494"/>
      <c r="AD419" s="494"/>
      <c r="AE419" s="494"/>
      <c r="AF419" s="494"/>
      <c r="AG419" s="494"/>
      <c r="AH419" s="494"/>
    </row>
    <row r="420" spans="1:34" s="458" customFormat="1">
      <c r="A420" s="460"/>
      <c r="B420" s="460"/>
      <c r="C420" s="460"/>
      <c r="S420" s="494"/>
      <c r="T420" s="494"/>
      <c r="U420" s="494"/>
      <c r="V420" s="494"/>
      <c r="W420" s="494"/>
      <c r="X420" s="494"/>
      <c r="Y420" s="494"/>
      <c r="Z420" s="494"/>
      <c r="AA420" s="494"/>
      <c r="AB420" s="494"/>
      <c r="AC420" s="494"/>
      <c r="AD420" s="494"/>
      <c r="AE420" s="494"/>
      <c r="AF420" s="494"/>
      <c r="AG420" s="494"/>
      <c r="AH420" s="494"/>
    </row>
    <row r="421" spans="1:34" s="458" customFormat="1">
      <c r="A421" s="460"/>
      <c r="B421" s="460"/>
      <c r="C421" s="460"/>
      <c r="S421" s="494"/>
      <c r="T421" s="494"/>
      <c r="U421" s="494"/>
      <c r="V421" s="494"/>
      <c r="W421" s="494"/>
      <c r="X421" s="494"/>
      <c r="Y421" s="494"/>
      <c r="Z421" s="494"/>
      <c r="AA421" s="494"/>
      <c r="AB421" s="494"/>
      <c r="AC421" s="494"/>
      <c r="AD421" s="494"/>
      <c r="AE421" s="494"/>
      <c r="AF421" s="494"/>
      <c r="AG421" s="494"/>
      <c r="AH421" s="494"/>
    </row>
    <row r="422" spans="1:34" s="458" customFormat="1">
      <c r="A422" s="460"/>
      <c r="B422" s="460"/>
      <c r="C422" s="460"/>
      <c r="S422" s="494"/>
      <c r="T422" s="494"/>
      <c r="U422" s="494"/>
      <c r="V422" s="494"/>
      <c r="W422" s="494"/>
      <c r="X422" s="494"/>
      <c r="Y422" s="494"/>
      <c r="Z422" s="494"/>
      <c r="AA422" s="494"/>
      <c r="AB422" s="494"/>
      <c r="AC422" s="494"/>
      <c r="AD422" s="494"/>
      <c r="AE422" s="494"/>
      <c r="AF422" s="494"/>
      <c r="AG422" s="494"/>
      <c r="AH422" s="494"/>
    </row>
    <row r="423" spans="1:34" s="458" customFormat="1">
      <c r="A423" s="460"/>
      <c r="B423" s="460"/>
      <c r="C423" s="460"/>
      <c r="S423" s="494"/>
      <c r="T423" s="494"/>
      <c r="U423" s="494"/>
      <c r="V423" s="494"/>
      <c r="W423" s="494"/>
      <c r="X423" s="494"/>
      <c r="Y423" s="494"/>
      <c r="Z423" s="494"/>
      <c r="AA423" s="494"/>
      <c r="AB423" s="494"/>
      <c r="AC423" s="494"/>
      <c r="AD423" s="494"/>
      <c r="AE423" s="494"/>
      <c r="AF423" s="494"/>
      <c r="AG423" s="494"/>
      <c r="AH423" s="494"/>
    </row>
    <row r="424" spans="1:34" s="458" customFormat="1">
      <c r="A424" s="460"/>
      <c r="B424" s="460"/>
      <c r="C424" s="460"/>
      <c r="S424" s="494"/>
      <c r="T424" s="494"/>
      <c r="U424" s="494"/>
      <c r="V424" s="494"/>
      <c r="W424" s="494"/>
      <c r="X424" s="494"/>
      <c r="Y424" s="494"/>
      <c r="Z424" s="494"/>
      <c r="AA424" s="494"/>
      <c r="AB424" s="494"/>
      <c r="AC424" s="494"/>
      <c r="AD424" s="494"/>
      <c r="AE424" s="494"/>
      <c r="AF424" s="494"/>
      <c r="AG424" s="494"/>
      <c r="AH424" s="494"/>
    </row>
    <row r="425" spans="1:34" s="458" customFormat="1">
      <c r="A425" s="460"/>
      <c r="B425" s="460"/>
      <c r="C425" s="460"/>
      <c r="S425" s="494"/>
      <c r="T425" s="494"/>
      <c r="U425" s="494"/>
      <c r="V425" s="494"/>
      <c r="W425" s="494"/>
      <c r="X425" s="494"/>
      <c r="Y425" s="494"/>
      <c r="Z425" s="494"/>
      <c r="AA425" s="494"/>
      <c r="AB425" s="494"/>
      <c r="AC425" s="494"/>
      <c r="AD425" s="494"/>
      <c r="AE425" s="494"/>
      <c r="AF425" s="494"/>
      <c r="AG425" s="494"/>
      <c r="AH425" s="494"/>
    </row>
    <row r="426" spans="1:34" s="458" customFormat="1">
      <c r="A426" s="460"/>
      <c r="B426" s="460"/>
      <c r="C426" s="460"/>
      <c r="S426" s="494"/>
      <c r="T426" s="494"/>
      <c r="U426" s="494"/>
      <c r="V426" s="494"/>
      <c r="W426" s="494"/>
      <c r="X426" s="494"/>
      <c r="Y426" s="494"/>
      <c r="Z426" s="494"/>
      <c r="AA426" s="494"/>
      <c r="AB426" s="494"/>
      <c r="AC426" s="494"/>
      <c r="AD426" s="494"/>
      <c r="AE426" s="494"/>
      <c r="AF426" s="494"/>
      <c r="AG426" s="494"/>
      <c r="AH426" s="494"/>
    </row>
    <row r="427" spans="1:34" s="458" customFormat="1">
      <c r="A427" s="460"/>
      <c r="B427" s="460"/>
      <c r="C427" s="460"/>
      <c r="S427" s="494"/>
      <c r="T427" s="494"/>
      <c r="U427" s="494"/>
      <c r="V427" s="494"/>
      <c r="W427" s="494"/>
      <c r="X427" s="494"/>
      <c r="Y427" s="494"/>
      <c r="Z427" s="494"/>
      <c r="AA427" s="494"/>
      <c r="AB427" s="494"/>
      <c r="AC427" s="494"/>
      <c r="AD427" s="494"/>
      <c r="AE427" s="494"/>
      <c r="AF427" s="494"/>
      <c r="AG427" s="494"/>
      <c r="AH427" s="494"/>
    </row>
    <row r="428" spans="1:34" s="458" customFormat="1">
      <c r="A428" s="460"/>
      <c r="B428" s="460"/>
      <c r="C428" s="460"/>
      <c r="S428" s="494"/>
      <c r="T428" s="494"/>
      <c r="U428" s="494"/>
      <c r="V428" s="494"/>
      <c r="W428" s="494"/>
      <c r="X428" s="494"/>
      <c r="Y428" s="494"/>
      <c r="Z428" s="494"/>
      <c r="AA428" s="494"/>
      <c r="AB428" s="494"/>
      <c r="AC428" s="494"/>
      <c r="AD428" s="494"/>
      <c r="AE428" s="494"/>
      <c r="AF428" s="494"/>
      <c r="AG428" s="494"/>
      <c r="AH428" s="494"/>
    </row>
    <row r="429" spans="1:34" s="458" customFormat="1">
      <c r="A429" s="460"/>
      <c r="B429" s="460"/>
      <c r="C429" s="460"/>
      <c r="S429" s="494"/>
      <c r="T429" s="494"/>
      <c r="U429" s="494"/>
      <c r="V429" s="494"/>
      <c r="W429" s="494"/>
      <c r="X429" s="494"/>
      <c r="Y429" s="494"/>
      <c r="Z429" s="494"/>
      <c r="AA429" s="494"/>
      <c r="AB429" s="494"/>
      <c r="AC429" s="494"/>
      <c r="AD429" s="494"/>
      <c r="AE429" s="494"/>
      <c r="AF429" s="494"/>
      <c r="AG429" s="494"/>
      <c r="AH429" s="494"/>
    </row>
    <row r="430" spans="1:34" s="458" customFormat="1">
      <c r="A430" s="460"/>
      <c r="B430" s="460"/>
      <c r="C430" s="460"/>
      <c r="S430" s="494"/>
      <c r="T430" s="494"/>
      <c r="U430" s="494"/>
      <c r="V430" s="494"/>
      <c r="W430" s="494"/>
      <c r="X430" s="494"/>
      <c r="Y430" s="494"/>
      <c r="Z430" s="494"/>
      <c r="AA430" s="494"/>
      <c r="AB430" s="494"/>
      <c r="AC430" s="494"/>
      <c r="AD430" s="494"/>
      <c r="AE430" s="494"/>
      <c r="AF430" s="494"/>
      <c r="AG430" s="494"/>
      <c r="AH430" s="494"/>
    </row>
    <row r="431" spans="1:34" s="458" customFormat="1">
      <c r="A431" s="460"/>
      <c r="B431" s="460"/>
      <c r="C431" s="460"/>
      <c r="S431" s="494"/>
      <c r="T431" s="494"/>
      <c r="U431" s="494"/>
      <c r="V431" s="494"/>
      <c r="W431" s="494"/>
      <c r="X431" s="494"/>
      <c r="Y431" s="494"/>
      <c r="Z431" s="494"/>
      <c r="AA431" s="494"/>
      <c r="AB431" s="494"/>
      <c r="AC431" s="494"/>
      <c r="AD431" s="494"/>
      <c r="AE431" s="494"/>
      <c r="AF431" s="494"/>
      <c r="AG431" s="494"/>
      <c r="AH431" s="494"/>
    </row>
    <row r="432" spans="1:34" s="458" customFormat="1">
      <c r="A432" s="460"/>
      <c r="B432" s="460"/>
      <c r="C432" s="460"/>
      <c r="S432" s="494"/>
      <c r="T432" s="494"/>
      <c r="U432" s="494"/>
      <c r="V432" s="494"/>
      <c r="W432" s="494"/>
      <c r="X432" s="494"/>
      <c r="Y432" s="494"/>
      <c r="Z432" s="494"/>
      <c r="AA432" s="494"/>
      <c r="AB432" s="494"/>
      <c r="AC432" s="494"/>
      <c r="AD432" s="494"/>
      <c r="AE432" s="494"/>
      <c r="AF432" s="494"/>
      <c r="AG432" s="494"/>
      <c r="AH432" s="494"/>
    </row>
    <row r="433" spans="1:34" s="458" customFormat="1">
      <c r="A433" s="460"/>
      <c r="B433" s="460"/>
      <c r="C433" s="460"/>
      <c r="S433" s="494"/>
      <c r="T433" s="494"/>
      <c r="U433" s="494"/>
      <c r="V433" s="494"/>
      <c r="W433" s="494"/>
      <c r="X433" s="494"/>
      <c r="Y433" s="494"/>
      <c r="Z433" s="494"/>
      <c r="AA433" s="494"/>
      <c r="AB433" s="494"/>
      <c r="AC433" s="494"/>
      <c r="AD433" s="494"/>
      <c r="AE433" s="494"/>
      <c r="AF433" s="494"/>
      <c r="AG433" s="494"/>
      <c r="AH433" s="494"/>
    </row>
    <row r="434" spans="1:34" s="458" customFormat="1">
      <c r="A434" s="460"/>
      <c r="B434" s="460"/>
      <c r="C434" s="460"/>
      <c r="S434" s="494"/>
      <c r="T434" s="494"/>
      <c r="U434" s="494"/>
      <c r="V434" s="494"/>
      <c r="W434" s="494"/>
      <c r="X434" s="494"/>
      <c r="Y434" s="494"/>
      <c r="Z434" s="494"/>
      <c r="AA434" s="494"/>
      <c r="AB434" s="494"/>
      <c r="AC434" s="494"/>
      <c r="AD434" s="494"/>
      <c r="AE434" s="494"/>
      <c r="AF434" s="494"/>
      <c r="AG434" s="494"/>
      <c r="AH434" s="494"/>
    </row>
    <row r="435" spans="1:34" s="458" customFormat="1">
      <c r="A435" s="460"/>
      <c r="B435" s="460"/>
      <c r="C435" s="460"/>
      <c r="S435" s="494"/>
      <c r="T435" s="494"/>
      <c r="U435" s="494"/>
      <c r="V435" s="494"/>
      <c r="W435" s="494"/>
      <c r="X435" s="494"/>
      <c r="Y435" s="494"/>
      <c r="Z435" s="494"/>
      <c r="AA435" s="494"/>
      <c r="AB435" s="494"/>
      <c r="AC435" s="494"/>
      <c r="AD435" s="494"/>
      <c r="AE435" s="494"/>
      <c r="AF435" s="494"/>
      <c r="AG435" s="494"/>
      <c r="AH435" s="494"/>
    </row>
    <row r="436" spans="1:34" s="458" customFormat="1">
      <c r="A436" s="460"/>
      <c r="B436" s="460"/>
      <c r="C436" s="460"/>
      <c r="S436" s="494"/>
      <c r="T436" s="494"/>
      <c r="U436" s="494"/>
      <c r="V436" s="494"/>
      <c r="W436" s="494"/>
      <c r="X436" s="494"/>
      <c r="Y436" s="494"/>
      <c r="Z436" s="494"/>
      <c r="AA436" s="494"/>
      <c r="AB436" s="494"/>
      <c r="AC436" s="494"/>
      <c r="AD436" s="494"/>
      <c r="AE436" s="494"/>
      <c r="AF436" s="494"/>
      <c r="AG436" s="494"/>
      <c r="AH436" s="494"/>
    </row>
    <row r="437" spans="1:34" s="458" customFormat="1">
      <c r="A437" s="460"/>
      <c r="B437" s="460"/>
      <c r="C437" s="460"/>
      <c r="S437" s="494"/>
      <c r="T437" s="494"/>
      <c r="U437" s="494"/>
      <c r="V437" s="494"/>
      <c r="W437" s="494"/>
      <c r="X437" s="494"/>
      <c r="Y437" s="494"/>
      <c r="Z437" s="494"/>
      <c r="AA437" s="494"/>
      <c r="AB437" s="494"/>
      <c r="AC437" s="494"/>
      <c r="AD437" s="494"/>
      <c r="AE437" s="494"/>
      <c r="AF437" s="494"/>
      <c r="AG437" s="494"/>
      <c r="AH437" s="494"/>
    </row>
    <row r="438" spans="1:34" s="458" customFormat="1">
      <c r="A438" s="460"/>
      <c r="B438" s="460"/>
      <c r="C438" s="460"/>
      <c r="S438" s="494"/>
      <c r="T438" s="494"/>
      <c r="U438" s="494"/>
      <c r="V438" s="494"/>
      <c r="W438" s="494"/>
      <c r="X438" s="494"/>
      <c r="Y438" s="494"/>
      <c r="Z438" s="494"/>
      <c r="AA438" s="494"/>
      <c r="AB438" s="494"/>
      <c r="AC438" s="494"/>
      <c r="AD438" s="494"/>
      <c r="AE438" s="494"/>
      <c r="AF438" s="494"/>
      <c r="AG438" s="494"/>
      <c r="AH438" s="494"/>
    </row>
    <row r="439" spans="1:34" s="458" customFormat="1">
      <c r="A439" s="460"/>
      <c r="B439" s="460"/>
      <c r="C439" s="460"/>
      <c r="S439" s="494"/>
      <c r="T439" s="494"/>
      <c r="U439" s="494"/>
      <c r="V439" s="494"/>
      <c r="W439" s="494"/>
      <c r="X439" s="494"/>
      <c r="Y439" s="494"/>
      <c r="Z439" s="494"/>
      <c r="AA439" s="494"/>
      <c r="AB439" s="494"/>
      <c r="AC439" s="494"/>
      <c r="AD439" s="494"/>
      <c r="AE439" s="494"/>
      <c r="AF439" s="494"/>
      <c r="AG439" s="494"/>
      <c r="AH439" s="494"/>
    </row>
    <row r="440" spans="1:34" s="458" customFormat="1">
      <c r="A440" s="460"/>
      <c r="B440" s="460"/>
      <c r="C440" s="460"/>
      <c r="S440" s="494"/>
      <c r="T440" s="494"/>
      <c r="U440" s="494"/>
      <c r="V440" s="494"/>
      <c r="W440" s="494"/>
      <c r="X440" s="494"/>
      <c r="Y440" s="494"/>
      <c r="Z440" s="494"/>
      <c r="AA440" s="494"/>
      <c r="AB440" s="494"/>
      <c r="AC440" s="494"/>
      <c r="AD440" s="494"/>
      <c r="AE440" s="494"/>
      <c r="AF440" s="494"/>
      <c r="AG440" s="494"/>
      <c r="AH440" s="494"/>
    </row>
    <row r="441" spans="1:34" s="458" customFormat="1">
      <c r="A441" s="460"/>
      <c r="B441" s="460"/>
      <c r="C441" s="460"/>
      <c r="S441" s="494"/>
      <c r="T441" s="494"/>
      <c r="U441" s="494"/>
      <c r="V441" s="494"/>
      <c r="W441" s="494"/>
      <c r="X441" s="494"/>
      <c r="Y441" s="494"/>
      <c r="Z441" s="494"/>
      <c r="AA441" s="494"/>
      <c r="AB441" s="494"/>
      <c r="AC441" s="494"/>
      <c r="AD441" s="494"/>
      <c r="AE441" s="494"/>
      <c r="AF441" s="494"/>
      <c r="AG441" s="494"/>
      <c r="AH441" s="494"/>
    </row>
    <row r="442" spans="1:34" s="458" customFormat="1">
      <c r="A442" s="460"/>
      <c r="B442" s="460"/>
      <c r="C442" s="460"/>
      <c r="S442" s="494"/>
      <c r="T442" s="494"/>
      <c r="U442" s="494"/>
      <c r="V442" s="494"/>
      <c r="W442" s="494"/>
      <c r="X442" s="494"/>
      <c r="Y442" s="494"/>
      <c r="Z442" s="494"/>
      <c r="AA442" s="494"/>
      <c r="AB442" s="494"/>
      <c r="AC442" s="494"/>
      <c r="AD442" s="494"/>
      <c r="AE442" s="494"/>
      <c r="AF442" s="494"/>
      <c r="AG442" s="494"/>
      <c r="AH442" s="494"/>
    </row>
    <row r="443" spans="1:34" s="458" customFormat="1">
      <c r="A443" s="460"/>
      <c r="B443" s="460"/>
      <c r="C443" s="460"/>
      <c r="S443" s="494"/>
      <c r="T443" s="494"/>
      <c r="U443" s="494"/>
      <c r="V443" s="494"/>
      <c r="W443" s="494"/>
      <c r="X443" s="494"/>
      <c r="Y443" s="494"/>
      <c r="Z443" s="494"/>
      <c r="AA443" s="494"/>
      <c r="AB443" s="494"/>
      <c r="AC443" s="494"/>
      <c r="AD443" s="494"/>
      <c r="AE443" s="494"/>
      <c r="AF443" s="494"/>
      <c r="AG443" s="494"/>
      <c r="AH443" s="494"/>
    </row>
    <row r="444" spans="1:34" s="458" customFormat="1">
      <c r="A444" s="460"/>
      <c r="B444" s="460"/>
      <c r="C444" s="460"/>
      <c r="S444" s="494"/>
      <c r="T444" s="494"/>
      <c r="U444" s="494"/>
      <c r="V444" s="494"/>
      <c r="W444" s="494"/>
      <c r="X444" s="494"/>
      <c r="Y444" s="494"/>
      <c r="Z444" s="494"/>
      <c r="AA444" s="494"/>
      <c r="AB444" s="494"/>
      <c r="AC444" s="494"/>
      <c r="AD444" s="494"/>
      <c r="AE444" s="494"/>
      <c r="AF444" s="494"/>
      <c r="AG444" s="494"/>
      <c r="AH444" s="494"/>
    </row>
    <row r="445" spans="1:34" s="458" customFormat="1">
      <c r="A445" s="460"/>
      <c r="B445" s="460"/>
      <c r="C445" s="460"/>
      <c r="S445" s="494"/>
      <c r="T445" s="494"/>
      <c r="U445" s="494"/>
      <c r="V445" s="494"/>
      <c r="W445" s="494"/>
      <c r="X445" s="494"/>
      <c r="Y445" s="494"/>
      <c r="Z445" s="494"/>
      <c r="AA445" s="494"/>
      <c r="AB445" s="494"/>
      <c r="AC445" s="494"/>
      <c r="AD445" s="494"/>
      <c r="AE445" s="494"/>
      <c r="AF445" s="494"/>
      <c r="AG445" s="494"/>
      <c r="AH445" s="494"/>
    </row>
    <row r="446" spans="1:34" s="458" customFormat="1">
      <c r="A446" s="460"/>
      <c r="B446" s="460"/>
      <c r="C446" s="460"/>
      <c r="S446" s="494"/>
      <c r="T446" s="494"/>
      <c r="U446" s="494"/>
      <c r="V446" s="494"/>
      <c r="W446" s="494"/>
      <c r="X446" s="494"/>
      <c r="Y446" s="494"/>
      <c r="Z446" s="494"/>
      <c r="AA446" s="494"/>
      <c r="AB446" s="494"/>
      <c r="AC446" s="494"/>
      <c r="AD446" s="494"/>
      <c r="AE446" s="494"/>
      <c r="AF446" s="494"/>
      <c r="AG446" s="494"/>
      <c r="AH446" s="494"/>
    </row>
    <row r="447" spans="1:34" s="458" customFormat="1">
      <c r="A447" s="460"/>
      <c r="B447" s="460"/>
      <c r="C447" s="460"/>
      <c r="S447" s="494"/>
      <c r="T447" s="494"/>
      <c r="U447" s="494"/>
      <c r="V447" s="494"/>
      <c r="W447" s="494"/>
      <c r="X447" s="494"/>
      <c r="Y447" s="494"/>
      <c r="Z447" s="494"/>
      <c r="AA447" s="494"/>
      <c r="AB447" s="494"/>
      <c r="AC447" s="494"/>
      <c r="AD447" s="494"/>
      <c r="AE447" s="494"/>
      <c r="AF447" s="494"/>
      <c r="AG447" s="494"/>
      <c r="AH447" s="494"/>
    </row>
    <row r="448" spans="1:34" s="458" customFormat="1">
      <c r="A448" s="460"/>
      <c r="B448" s="460"/>
      <c r="C448" s="460"/>
      <c r="S448" s="494"/>
      <c r="T448" s="494"/>
      <c r="U448" s="494"/>
      <c r="V448" s="494"/>
      <c r="W448" s="494"/>
      <c r="X448" s="494"/>
      <c r="Y448" s="494"/>
      <c r="Z448" s="494"/>
      <c r="AA448" s="494"/>
      <c r="AB448" s="494"/>
      <c r="AC448" s="494"/>
      <c r="AD448" s="494"/>
      <c r="AE448" s="494"/>
      <c r="AF448" s="494"/>
      <c r="AG448" s="494"/>
      <c r="AH448" s="494"/>
    </row>
    <row r="449" spans="1:34" s="458" customFormat="1">
      <c r="A449" s="460"/>
      <c r="B449" s="460"/>
      <c r="C449" s="460"/>
      <c r="S449" s="494"/>
      <c r="T449" s="494"/>
      <c r="U449" s="494"/>
      <c r="V449" s="494"/>
      <c r="W449" s="494"/>
      <c r="X449" s="494"/>
      <c r="Y449" s="494"/>
      <c r="Z449" s="494"/>
      <c r="AA449" s="494"/>
      <c r="AB449" s="494"/>
      <c r="AC449" s="494"/>
      <c r="AD449" s="494"/>
      <c r="AE449" s="494"/>
      <c r="AF449" s="494"/>
      <c r="AG449" s="494"/>
      <c r="AH449" s="494"/>
    </row>
    <row r="450" spans="1:34" s="458" customFormat="1">
      <c r="A450" s="460"/>
      <c r="B450" s="460"/>
      <c r="C450" s="460"/>
      <c r="S450" s="494"/>
      <c r="T450" s="494"/>
      <c r="U450" s="494"/>
      <c r="V450" s="494"/>
      <c r="W450" s="494"/>
      <c r="X450" s="494"/>
      <c r="Y450" s="494"/>
      <c r="Z450" s="494"/>
      <c r="AA450" s="494"/>
      <c r="AB450" s="494"/>
      <c r="AC450" s="494"/>
      <c r="AD450" s="494"/>
      <c r="AE450" s="494"/>
      <c r="AF450" s="494"/>
      <c r="AG450" s="494"/>
      <c r="AH450" s="494"/>
    </row>
    <row r="451" spans="1:34" s="458" customFormat="1">
      <c r="A451" s="460"/>
      <c r="B451" s="460"/>
      <c r="C451" s="460"/>
      <c r="S451" s="494"/>
      <c r="T451" s="494"/>
      <c r="U451" s="494"/>
      <c r="V451" s="494"/>
      <c r="W451" s="494"/>
      <c r="X451" s="494"/>
      <c r="Y451" s="494"/>
      <c r="Z451" s="494"/>
      <c r="AA451" s="494"/>
      <c r="AB451" s="494"/>
      <c r="AC451" s="494"/>
      <c r="AD451" s="494"/>
      <c r="AE451" s="494"/>
      <c r="AF451" s="494"/>
      <c r="AG451" s="494"/>
      <c r="AH451" s="494"/>
    </row>
    <row r="452" spans="1:34" s="458" customFormat="1">
      <c r="A452" s="460"/>
      <c r="B452" s="460"/>
      <c r="C452" s="460"/>
      <c r="S452" s="494"/>
      <c r="T452" s="494"/>
      <c r="U452" s="494"/>
      <c r="V452" s="494"/>
      <c r="W452" s="494"/>
      <c r="X452" s="494"/>
      <c r="Y452" s="494"/>
      <c r="Z452" s="494"/>
      <c r="AA452" s="494"/>
      <c r="AB452" s="494"/>
      <c r="AC452" s="494"/>
      <c r="AD452" s="494"/>
      <c r="AE452" s="494"/>
      <c r="AF452" s="494"/>
      <c r="AG452" s="494"/>
      <c r="AH452" s="494"/>
    </row>
    <row r="453" spans="1:34" s="458" customFormat="1">
      <c r="A453" s="460"/>
      <c r="B453" s="460"/>
      <c r="C453" s="460"/>
      <c r="S453" s="494"/>
      <c r="T453" s="494"/>
      <c r="U453" s="494"/>
      <c r="V453" s="494"/>
      <c r="W453" s="494"/>
      <c r="X453" s="494"/>
      <c r="Y453" s="494"/>
      <c r="Z453" s="494"/>
      <c r="AA453" s="494"/>
      <c r="AB453" s="494"/>
      <c r="AC453" s="494"/>
      <c r="AD453" s="494"/>
      <c r="AE453" s="494"/>
      <c r="AF453" s="494"/>
      <c r="AG453" s="494"/>
      <c r="AH453" s="494"/>
    </row>
    <row r="454" spans="1:34" s="458" customFormat="1">
      <c r="A454" s="460"/>
      <c r="B454" s="460"/>
      <c r="C454" s="460"/>
      <c r="S454" s="494"/>
      <c r="T454" s="494"/>
      <c r="U454" s="494"/>
      <c r="V454" s="494"/>
      <c r="W454" s="494"/>
      <c r="X454" s="494"/>
      <c r="Y454" s="494"/>
      <c r="Z454" s="494"/>
      <c r="AA454" s="494"/>
      <c r="AB454" s="494"/>
      <c r="AC454" s="494"/>
      <c r="AD454" s="494"/>
      <c r="AE454" s="494"/>
      <c r="AF454" s="494"/>
      <c r="AG454" s="494"/>
      <c r="AH454" s="494"/>
    </row>
    <row r="455" spans="1:34" s="458" customFormat="1">
      <c r="A455" s="460"/>
      <c r="B455" s="460"/>
      <c r="C455" s="460"/>
      <c r="S455" s="494"/>
      <c r="T455" s="494"/>
      <c r="U455" s="494"/>
      <c r="V455" s="494"/>
      <c r="W455" s="494"/>
      <c r="X455" s="494"/>
      <c r="Y455" s="494"/>
      <c r="Z455" s="494"/>
      <c r="AA455" s="494"/>
      <c r="AB455" s="494"/>
      <c r="AC455" s="494"/>
      <c r="AD455" s="494"/>
      <c r="AE455" s="494"/>
      <c r="AF455" s="494"/>
      <c r="AG455" s="494"/>
      <c r="AH455" s="494"/>
    </row>
    <row r="456" spans="1:34" s="458" customFormat="1">
      <c r="A456" s="460"/>
      <c r="B456" s="460"/>
      <c r="C456" s="460"/>
      <c r="S456" s="494"/>
      <c r="T456" s="494"/>
      <c r="U456" s="494"/>
      <c r="V456" s="494"/>
      <c r="W456" s="494"/>
      <c r="X456" s="494"/>
      <c r="Y456" s="494"/>
      <c r="Z456" s="494"/>
      <c r="AA456" s="494"/>
      <c r="AB456" s="494"/>
      <c r="AC456" s="494"/>
      <c r="AD456" s="494"/>
      <c r="AE456" s="494"/>
      <c r="AF456" s="494"/>
      <c r="AG456" s="494"/>
      <c r="AH456" s="494"/>
    </row>
    <row r="457" spans="1:34" s="458" customFormat="1">
      <c r="A457" s="460"/>
      <c r="B457" s="460"/>
      <c r="C457" s="460"/>
      <c r="S457" s="494"/>
      <c r="T457" s="494"/>
      <c r="U457" s="494"/>
      <c r="V457" s="494"/>
      <c r="W457" s="494"/>
      <c r="X457" s="494"/>
      <c r="Y457" s="494"/>
      <c r="Z457" s="494"/>
      <c r="AA457" s="494"/>
      <c r="AB457" s="494"/>
      <c r="AC457" s="494"/>
      <c r="AD457" s="494"/>
      <c r="AE457" s="494"/>
      <c r="AF457" s="494"/>
      <c r="AG457" s="494"/>
      <c r="AH457" s="494"/>
    </row>
    <row r="458" spans="1:34" s="458" customFormat="1">
      <c r="A458" s="460"/>
      <c r="B458" s="460"/>
      <c r="C458" s="460"/>
      <c r="S458" s="494"/>
      <c r="T458" s="494"/>
      <c r="U458" s="494"/>
      <c r="V458" s="494"/>
      <c r="W458" s="494"/>
      <c r="X458" s="494"/>
      <c r="Y458" s="494"/>
      <c r="Z458" s="494"/>
      <c r="AA458" s="494"/>
      <c r="AB458" s="494"/>
      <c r="AC458" s="494"/>
      <c r="AD458" s="494"/>
      <c r="AE458" s="494"/>
      <c r="AF458" s="494"/>
      <c r="AG458" s="494"/>
      <c r="AH458" s="494"/>
    </row>
    <row r="459" spans="1:34" s="458" customFormat="1">
      <c r="A459" s="460"/>
      <c r="B459" s="460"/>
      <c r="C459" s="460"/>
      <c r="S459" s="494"/>
      <c r="T459" s="494"/>
      <c r="U459" s="494"/>
      <c r="V459" s="494"/>
      <c r="W459" s="494"/>
      <c r="X459" s="494"/>
      <c r="Y459" s="494"/>
      <c r="Z459" s="494"/>
      <c r="AA459" s="494"/>
      <c r="AB459" s="494"/>
      <c r="AC459" s="494"/>
      <c r="AD459" s="494"/>
      <c r="AE459" s="494"/>
      <c r="AF459" s="494"/>
      <c r="AG459" s="494"/>
      <c r="AH459" s="494"/>
    </row>
    <row r="460" spans="1:34" s="458" customFormat="1">
      <c r="A460" s="460"/>
      <c r="B460" s="460"/>
      <c r="C460" s="460"/>
      <c r="S460" s="494"/>
      <c r="T460" s="494"/>
      <c r="U460" s="494"/>
      <c r="V460" s="494"/>
      <c r="W460" s="494"/>
      <c r="X460" s="494"/>
      <c r="Y460" s="494"/>
      <c r="Z460" s="494"/>
      <c r="AA460" s="494"/>
      <c r="AB460" s="494"/>
      <c r="AC460" s="494"/>
      <c r="AD460" s="494"/>
      <c r="AE460" s="494"/>
      <c r="AF460" s="494"/>
      <c r="AG460" s="494"/>
      <c r="AH460" s="494"/>
    </row>
    <row r="461" spans="1:34" s="458" customFormat="1">
      <c r="A461" s="460"/>
      <c r="B461" s="460"/>
      <c r="C461" s="460"/>
      <c r="S461" s="494"/>
      <c r="T461" s="494"/>
      <c r="U461" s="494"/>
      <c r="V461" s="494"/>
      <c r="W461" s="494"/>
      <c r="X461" s="494"/>
      <c r="Y461" s="494"/>
      <c r="Z461" s="494"/>
      <c r="AA461" s="494"/>
      <c r="AB461" s="494"/>
      <c r="AC461" s="494"/>
      <c r="AD461" s="494"/>
      <c r="AE461" s="494"/>
      <c r="AF461" s="494"/>
      <c r="AG461" s="494"/>
      <c r="AH461" s="494"/>
    </row>
    <row r="462" spans="1:34" s="458" customFormat="1">
      <c r="A462" s="460"/>
      <c r="B462" s="460"/>
      <c r="C462" s="460"/>
      <c r="S462" s="494"/>
      <c r="T462" s="494"/>
      <c r="U462" s="494"/>
      <c r="V462" s="494"/>
      <c r="W462" s="494"/>
      <c r="X462" s="494"/>
      <c r="Y462" s="494"/>
      <c r="Z462" s="494"/>
      <c r="AA462" s="494"/>
      <c r="AB462" s="494"/>
      <c r="AC462" s="494"/>
      <c r="AD462" s="494"/>
      <c r="AE462" s="494"/>
      <c r="AF462" s="494"/>
      <c r="AG462" s="494"/>
      <c r="AH462" s="494"/>
    </row>
    <row r="463" spans="1:34" s="458" customFormat="1">
      <c r="A463" s="460"/>
      <c r="B463" s="460"/>
      <c r="C463" s="460"/>
      <c r="S463" s="494"/>
      <c r="T463" s="494"/>
      <c r="U463" s="494"/>
      <c r="V463" s="494"/>
      <c r="W463" s="494"/>
      <c r="X463" s="494"/>
      <c r="Y463" s="494"/>
      <c r="Z463" s="494"/>
      <c r="AA463" s="494"/>
      <c r="AB463" s="494"/>
      <c r="AC463" s="494"/>
      <c r="AD463" s="494"/>
      <c r="AE463" s="494"/>
      <c r="AF463" s="494"/>
      <c r="AG463" s="494"/>
      <c r="AH463" s="494"/>
    </row>
    <row r="464" spans="1:34" s="458" customFormat="1">
      <c r="A464" s="460"/>
      <c r="B464" s="460"/>
      <c r="C464" s="460"/>
      <c r="S464" s="494"/>
      <c r="T464" s="494"/>
      <c r="U464" s="494"/>
      <c r="V464" s="494"/>
      <c r="W464" s="494"/>
      <c r="X464" s="494"/>
      <c r="Y464" s="494"/>
      <c r="Z464" s="494"/>
      <c r="AA464" s="494"/>
      <c r="AB464" s="494"/>
      <c r="AC464" s="494"/>
      <c r="AD464" s="494"/>
      <c r="AE464" s="494"/>
      <c r="AF464" s="494"/>
      <c r="AG464" s="494"/>
      <c r="AH464" s="494"/>
    </row>
    <row r="465" spans="1:34" s="458" customFormat="1">
      <c r="A465" s="460"/>
      <c r="B465" s="460"/>
      <c r="C465" s="460"/>
      <c r="S465" s="494"/>
      <c r="T465" s="494"/>
      <c r="U465" s="494"/>
      <c r="V465" s="494"/>
      <c r="W465" s="494"/>
      <c r="X465" s="494"/>
      <c r="Y465" s="494"/>
      <c r="Z465" s="494"/>
      <c r="AA465" s="494"/>
      <c r="AB465" s="494"/>
      <c r="AC465" s="494"/>
      <c r="AD465" s="494"/>
      <c r="AE465" s="494"/>
      <c r="AF465" s="494"/>
      <c r="AG465" s="494"/>
      <c r="AH465" s="494"/>
    </row>
    <row r="466" spans="1:34" s="458" customFormat="1">
      <c r="A466" s="460"/>
      <c r="B466" s="460"/>
      <c r="C466" s="460"/>
      <c r="S466" s="494"/>
      <c r="T466" s="494"/>
      <c r="U466" s="494"/>
      <c r="V466" s="494"/>
      <c r="W466" s="494"/>
      <c r="X466" s="494"/>
      <c r="Y466" s="494"/>
      <c r="Z466" s="494"/>
      <c r="AA466" s="494"/>
      <c r="AB466" s="494"/>
      <c r="AC466" s="494"/>
      <c r="AD466" s="494"/>
      <c r="AE466" s="494"/>
      <c r="AF466" s="494"/>
      <c r="AG466" s="494"/>
      <c r="AH466" s="494"/>
    </row>
    <row r="467" spans="1:34" s="458" customFormat="1">
      <c r="A467" s="460"/>
      <c r="B467" s="460"/>
      <c r="C467" s="460"/>
      <c r="S467" s="494"/>
      <c r="T467" s="494"/>
      <c r="U467" s="494"/>
      <c r="V467" s="494"/>
      <c r="W467" s="494"/>
      <c r="X467" s="494"/>
      <c r="Y467" s="494"/>
      <c r="Z467" s="494"/>
      <c r="AA467" s="494"/>
      <c r="AB467" s="494"/>
      <c r="AC467" s="494"/>
      <c r="AD467" s="494"/>
      <c r="AE467" s="494"/>
      <c r="AF467" s="494"/>
      <c r="AG467" s="494"/>
      <c r="AH467" s="494"/>
    </row>
    <row r="468" spans="1:34" s="458" customFormat="1">
      <c r="A468" s="460"/>
      <c r="B468" s="460"/>
      <c r="C468" s="460"/>
      <c r="S468" s="494"/>
      <c r="T468" s="494"/>
      <c r="U468" s="494"/>
      <c r="V468" s="494"/>
      <c r="W468" s="494"/>
      <c r="X468" s="494"/>
      <c r="Y468" s="494"/>
      <c r="Z468" s="494"/>
      <c r="AA468" s="494"/>
      <c r="AB468" s="494"/>
      <c r="AC468" s="494"/>
      <c r="AD468" s="494"/>
      <c r="AE468" s="494"/>
      <c r="AF468" s="494"/>
      <c r="AG468" s="494"/>
      <c r="AH468" s="494"/>
    </row>
    <row r="469" spans="1:34" s="458" customFormat="1">
      <c r="A469" s="460"/>
      <c r="B469" s="460"/>
      <c r="C469" s="460"/>
      <c r="S469" s="494"/>
      <c r="T469" s="494"/>
      <c r="U469" s="494"/>
      <c r="V469" s="494"/>
      <c r="W469" s="494"/>
      <c r="X469" s="494"/>
      <c r="Y469" s="494"/>
      <c r="Z469" s="494"/>
      <c r="AA469" s="494"/>
      <c r="AB469" s="494"/>
      <c r="AC469" s="494"/>
      <c r="AD469" s="494"/>
      <c r="AE469" s="494"/>
      <c r="AF469" s="494"/>
      <c r="AG469" s="494"/>
      <c r="AH469" s="494"/>
    </row>
    <row r="470" spans="1:34" s="458" customFormat="1">
      <c r="A470" s="460"/>
      <c r="B470" s="460"/>
      <c r="C470" s="460"/>
      <c r="S470" s="494"/>
      <c r="T470" s="494"/>
      <c r="U470" s="494"/>
      <c r="V470" s="494"/>
      <c r="W470" s="494"/>
      <c r="X470" s="494"/>
      <c r="Y470" s="494"/>
      <c r="Z470" s="494"/>
      <c r="AA470" s="494"/>
      <c r="AB470" s="494"/>
      <c r="AC470" s="494"/>
      <c r="AD470" s="494"/>
      <c r="AE470" s="494"/>
      <c r="AF470" s="494"/>
      <c r="AG470" s="494"/>
      <c r="AH470" s="494"/>
    </row>
    <row r="471" spans="1:34" s="458" customFormat="1">
      <c r="A471" s="460"/>
      <c r="B471" s="460"/>
      <c r="C471" s="460"/>
      <c r="S471" s="494"/>
      <c r="T471" s="494"/>
      <c r="U471" s="494"/>
      <c r="V471" s="494"/>
      <c r="W471" s="494"/>
      <c r="X471" s="494"/>
      <c r="Y471" s="494"/>
      <c r="Z471" s="494"/>
      <c r="AA471" s="494"/>
      <c r="AB471" s="494"/>
      <c r="AC471" s="494"/>
      <c r="AD471" s="494"/>
      <c r="AE471" s="494"/>
      <c r="AF471" s="494"/>
      <c r="AG471" s="494"/>
      <c r="AH471" s="494"/>
    </row>
    <row r="472" spans="1:34" s="458" customFormat="1">
      <c r="A472" s="460"/>
      <c r="B472" s="460"/>
      <c r="C472" s="460"/>
      <c r="S472" s="494"/>
      <c r="T472" s="494"/>
      <c r="U472" s="494"/>
      <c r="V472" s="494"/>
      <c r="W472" s="494"/>
      <c r="X472" s="494"/>
      <c r="Y472" s="494"/>
      <c r="Z472" s="494"/>
      <c r="AA472" s="494"/>
      <c r="AB472" s="494"/>
      <c r="AC472" s="494"/>
      <c r="AD472" s="494"/>
      <c r="AE472" s="494"/>
      <c r="AF472" s="494"/>
      <c r="AG472" s="494"/>
      <c r="AH472" s="494"/>
    </row>
    <row r="473" spans="1:34" s="458" customFormat="1">
      <c r="A473" s="460"/>
      <c r="B473" s="460"/>
      <c r="C473" s="460"/>
      <c r="S473" s="494"/>
      <c r="T473" s="494"/>
      <c r="U473" s="494"/>
      <c r="V473" s="494"/>
      <c r="W473" s="494"/>
      <c r="X473" s="494"/>
      <c r="Y473" s="494"/>
      <c r="Z473" s="494"/>
      <c r="AA473" s="494"/>
      <c r="AB473" s="494"/>
      <c r="AC473" s="494"/>
      <c r="AD473" s="494"/>
      <c r="AE473" s="494"/>
      <c r="AF473" s="494"/>
      <c r="AG473" s="494"/>
      <c r="AH473" s="494"/>
    </row>
    <row r="474" spans="1:34" s="458" customFormat="1">
      <c r="A474" s="460"/>
      <c r="B474" s="460"/>
      <c r="C474" s="460"/>
      <c r="S474" s="494"/>
      <c r="T474" s="494"/>
      <c r="U474" s="494"/>
      <c r="V474" s="494"/>
      <c r="W474" s="494"/>
      <c r="X474" s="494"/>
      <c r="Y474" s="494"/>
      <c r="Z474" s="494"/>
      <c r="AA474" s="494"/>
      <c r="AB474" s="494"/>
      <c r="AC474" s="494"/>
      <c r="AD474" s="494"/>
      <c r="AE474" s="494"/>
      <c r="AF474" s="494"/>
      <c r="AG474" s="494"/>
      <c r="AH474" s="494"/>
    </row>
    <row r="475" spans="1:34" s="458" customFormat="1">
      <c r="A475" s="460"/>
      <c r="B475" s="460"/>
      <c r="C475" s="460"/>
      <c r="S475" s="494"/>
      <c r="T475" s="494"/>
      <c r="U475" s="494"/>
      <c r="V475" s="494"/>
      <c r="W475" s="494"/>
      <c r="X475" s="494"/>
      <c r="Y475" s="494"/>
      <c r="Z475" s="494"/>
      <c r="AA475" s="494"/>
      <c r="AB475" s="494"/>
      <c r="AC475" s="494"/>
      <c r="AD475" s="494"/>
      <c r="AE475" s="494"/>
      <c r="AF475" s="494"/>
      <c r="AG475" s="494"/>
      <c r="AH475" s="494"/>
    </row>
    <row r="476" spans="1:34" s="458" customFormat="1">
      <c r="A476" s="460"/>
      <c r="B476" s="460"/>
      <c r="C476" s="460"/>
      <c r="S476" s="494"/>
      <c r="T476" s="494"/>
      <c r="U476" s="494"/>
      <c r="V476" s="494"/>
      <c r="W476" s="494"/>
      <c r="X476" s="494"/>
      <c r="Y476" s="494"/>
      <c r="Z476" s="494"/>
      <c r="AA476" s="494"/>
      <c r="AB476" s="494"/>
      <c r="AC476" s="494"/>
      <c r="AD476" s="494"/>
      <c r="AE476" s="494"/>
      <c r="AF476" s="494"/>
      <c r="AG476" s="494"/>
      <c r="AH476" s="494"/>
    </row>
    <row r="477" spans="1:34" s="458" customFormat="1">
      <c r="A477" s="460"/>
      <c r="B477" s="460"/>
      <c r="C477" s="460"/>
      <c r="S477" s="494"/>
      <c r="T477" s="494"/>
      <c r="U477" s="494"/>
      <c r="V477" s="494"/>
      <c r="W477" s="494"/>
      <c r="X477" s="494"/>
      <c r="Y477" s="494"/>
      <c r="Z477" s="494"/>
      <c r="AA477" s="494"/>
      <c r="AB477" s="494"/>
      <c r="AC477" s="494"/>
      <c r="AD477" s="494"/>
      <c r="AE477" s="494"/>
      <c r="AF477" s="494"/>
      <c r="AG477" s="494"/>
      <c r="AH477" s="494"/>
    </row>
    <row r="478" spans="1:34" s="458" customFormat="1">
      <c r="A478" s="460"/>
      <c r="B478" s="460"/>
      <c r="C478" s="460"/>
      <c r="S478" s="494"/>
      <c r="T478" s="494"/>
      <c r="U478" s="494"/>
      <c r="V478" s="494"/>
      <c r="W478" s="494"/>
      <c r="X478" s="494"/>
      <c r="Y478" s="494"/>
      <c r="Z478" s="494"/>
      <c r="AA478" s="494"/>
      <c r="AB478" s="494"/>
      <c r="AC478" s="494"/>
      <c r="AD478" s="494"/>
      <c r="AE478" s="494"/>
      <c r="AF478" s="494"/>
      <c r="AG478" s="494"/>
      <c r="AH478" s="494"/>
    </row>
    <row r="479" spans="1:34" s="458" customFormat="1">
      <c r="A479" s="460"/>
      <c r="B479" s="460"/>
      <c r="C479" s="460"/>
      <c r="S479" s="494"/>
      <c r="T479" s="494"/>
      <c r="U479" s="494"/>
      <c r="V479" s="494"/>
      <c r="W479" s="494"/>
      <c r="X479" s="494"/>
      <c r="Y479" s="494"/>
      <c r="Z479" s="494"/>
      <c r="AA479" s="494"/>
      <c r="AB479" s="494"/>
      <c r="AC479" s="494"/>
      <c r="AD479" s="494"/>
      <c r="AE479" s="494"/>
      <c r="AF479" s="494"/>
      <c r="AG479" s="494"/>
      <c r="AH479" s="494"/>
    </row>
    <row r="480" spans="1:34" s="458" customFormat="1">
      <c r="A480" s="460"/>
      <c r="B480" s="460"/>
      <c r="C480" s="460"/>
      <c r="S480" s="494"/>
      <c r="T480" s="494"/>
      <c r="U480" s="494"/>
      <c r="V480" s="494"/>
      <c r="W480" s="494"/>
      <c r="X480" s="494"/>
      <c r="Y480" s="494"/>
      <c r="Z480" s="494"/>
      <c r="AA480" s="494"/>
      <c r="AB480" s="494"/>
      <c r="AC480" s="494"/>
      <c r="AD480" s="494"/>
      <c r="AE480" s="494"/>
      <c r="AF480" s="494"/>
      <c r="AG480" s="494"/>
      <c r="AH480" s="494"/>
    </row>
    <row r="481" spans="1:34" s="458" customFormat="1">
      <c r="A481" s="460"/>
      <c r="B481" s="460"/>
      <c r="C481" s="460"/>
      <c r="S481" s="494"/>
      <c r="T481" s="494"/>
      <c r="U481" s="494"/>
      <c r="V481" s="494"/>
      <c r="W481" s="494"/>
      <c r="X481" s="494"/>
      <c r="Y481" s="494"/>
      <c r="Z481" s="494"/>
      <c r="AA481" s="494"/>
      <c r="AB481" s="494"/>
      <c r="AC481" s="494"/>
      <c r="AD481" s="494"/>
      <c r="AE481" s="494"/>
      <c r="AF481" s="494"/>
      <c r="AG481" s="494"/>
      <c r="AH481" s="494"/>
    </row>
    <row r="482" spans="1:34" s="458" customFormat="1">
      <c r="A482" s="460"/>
      <c r="B482" s="460"/>
      <c r="C482" s="460"/>
      <c r="S482" s="494"/>
      <c r="T482" s="494"/>
      <c r="U482" s="494"/>
      <c r="V482" s="494"/>
      <c r="W482" s="494"/>
      <c r="X482" s="494"/>
      <c r="Y482" s="494"/>
      <c r="Z482" s="494"/>
      <c r="AA482" s="494"/>
      <c r="AB482" s="494"/>
      <c r="AC482" s="494"/>
      <c r="AD482" s="494"/>
      <c r="AE482" s="494"/>
      <c r="AF482" s="494"/>
      <c r="AG482" s="494"/>
      <c r="AH482" s="494"/>
    </row>
    <row r="483" spans="1:34" s="458" customFormat="1">
      <c r="A483" s="460"/>
      <c r="B483" s="460"/>
      <c r="C483" s="460"/>
      <c r="S483" s="494"/>
      <c r="T483" s="494"/>
      <c r="U483" s="494"/>
      <c r="V483" s="494"/>
      <c r="W483" s="494"/>
      <c r="X483" s="494"/>
      <c r="Y483" s="494"/>
      <c r="Z483" s="494"/>
      <c r="AA483" s="494"/>
      <c r="AB483" s="494"/>
      <c r="AC483" s="494"/>
      <c r="AD483" s="494"/>
      <c r="AE483" s="494"/>
      <c r="AF483" s="494"/>
      <c r="AG483" s="494"/>
      <c r="AH483" s="494"/>
    </row>
    <row r="484" spans="1:34" s="458" customFormat="1">
      <c r="A484" s="460"/>
      <c r="B484" s="460"/>
      <c r="C484" s="460"/>
      <c r="S484" s="494"/>
      <c r="T484" s="494"/>
      <c r="U484" s="494"/>
      <c r="V484" s="494"/>
      <c r="W484" s="494"/>
      <c r="X484" s="494"/>
      <c r="Y484" s="494"/>
      <c r="Z484" s="494"/>
      <c r="AA484" s="494"/>
      <c r="AB484" s="494"/>
      <c r="AC484" s="494"/>
      <c r="AD484" s="494"/>
      <c r="AE484" s="494"/>
      <c r="AF484" s="494"/>
      <c r="AG484" s="494"/>
      <c r="AH484" s="494"/>
    </row>
    <row r="485" spans="1:34" s="458" customFormat="1">
      <c r="A485" s="460"/>
      <c r="B485" s="460"/>
      <c r="C485" s="460"/>
      <c r="S485" s="494"/>
      <c r="T485" s="494"/>
      <c r="U485" s="494"/>
      <c r="V485" s="494"/>
      <c r="W485" s="494"/>
      <c r="X485" s="494"/>
      <c r="Y485" s="494"/>
      <c r="Z485" s="494"/>
      <c r="AA485" s="494"/>
      <c r="AB485" s="494"/>
      <c r="AC485" s="494"/>
      <c r="AD485" s="494"/>
      <c r="AE485" s="494"/>
      <c r="AF485" s="494"/>
      <c r="AG485" s="494"/>
      <c r="AH485" s="494"/>
    </row>
    <row r="486" spans="1:34" s="458" customFormat="1">
      <c r="A486" s="460"/>
      <c r="B486" s="460"/>
      <c r="C486" s="460"/>
      <c r="S486" s="494"/>
      <c r="T486" s="494"/>
      <c r="U486" s="494"/>
      <c r="V486" s="494"/>
      <c r="W486" s="494"/>
      <c r="X486" s="494"/>
      <c r="Y486" s="494"/>
      <c r="Z486" s="494"/>
      <c r="AA486" s="494"/>
      <c r="AB486" s="494"/>
      <c r="AC486" s="494"/>
      <c r="AD486" s="494"/>
      <c r="AE486" s="494"/>
      <c r="AF486" s="494"/>
      <c r="AG486" s="494"/>
      <c r="AH486" s="494"/>
    </row>
    <row r="487" spans="1:34" s="458" customFormat="1">
      <c r="A487" s="460"/>
      <c r="B487" s="460"/>
      <c r="C487" s="460"/>
      <c r="S487" s="494"/>
      <c r="T487" s="494"/>
      <c r="U487" s="494"/>
      <c r="V487" s="494"/>
      <c r="W487" s="494"/>
      <c r="X487" s="494"/>
      <c r="Y487" s="494"/>
      <c r="Z487" s="494"/>
      <c r="AA487" s="494"/>
      <c r="AB487" s="494"/>
      <c r="AC487" s="494"/>
      <c r="AD487" s="494"/>
      <c r="AE487" s="494"/>
      <c r="AF487" s="494"/>
      <c r="AG487" s="494"/>
      <c r="AH487" s="494"/>
    </row>
    <row r="488" spans="1:34" s="458" customFormat="1">
      <c r="A488" s="460"/>
      <c r="B488" s="460"/>
      <c r="C488" s="460"/>
      <c r="S488" s="494"/>
      <c r="T488" s="494"/>
      <c r="U488" s="494"/>
      <c r="V488" s="494"/>
      <c r="W488" s="494"/>
      <c r="X488" s="494"/>
      <c r="Y488" s="494"/>
      <c r="Z488" s="494"/>
      <c r="AA488" s="494"/>
      <c r="AB488" s="494"/>
      <c r="AC488" s="494"/>
      <c r="AD488" s="494"/>
      <c r="AE488" s="494"/>
      <c r="AF488" s="494"/>
      <c r="AG488" s="494"/>
      <c r="AH488" s="494"/>
    </row>
    <row r="489" spans="1:34" s="458" customFormat="1">
      <c r="A489" s="460"/>
      <c r="B489" s="460"/>
      <c r="C489" s="460"/>
      <c r="S489" s="494"/>
      <c r="T489" s="494"/>
      <c r="U489" s="494"/>
      <c r="V489" s="494"/>
      <c r="W489" s="494"/>
      <c r="X489" s="494"/>
      <c r="Y489" s="494"/>
      <c r="Z489" s="494"/>
      <c r="AA489" s="494"/>
      <c r="AB489" s="494"/>
      <c r="AC489" s="494"/>
      <c r="AD489" s="494"/>
      <c r="AE489" s="494"/>
      <c r="AF489" s="494"/>
      <c r="AG489" s="494"/>
      <c r="AH489" s="494"/>
    </row>
    <row r="490" spans="1:34" s="458" customFormat="1">
      <c r="A490" s="460"/>
      <c r="B490" s="460"/>
      <c r="C490" s="460"/>
      <c r="S490" s="494"/>
      <c r="T490" s="494"/>
      <c r="U490" s="494"/>
      <c r="V490" s="494"/>
      <c r="W490" s="494"/>
      <c r="X490" s="494"/>
      <c r="Y490" s="494"/>
      <c r="Z490" s="494"/>
      <c r="AA490" s="494"/>
      <c r="AB490" s="494"/>
      <c r="AC490" s="494"/>
      <c r="AD490" s="494"/>
      <c r="AE490" s="494"/>
      <c r="AF490" s="494"/>
      <c r="AG490" s="494"/>
      <c r="AH490" s="494"/>
    </row>
    <row r="491" spans="1:34" s="458" customFormat="1">
      <c r="A491" s="460"/>
      <c r="B491" s="460"/>
      <c r="C491" s="460"/>
      <c r="S491" s="494"/>
      <c r="T491" s="494"/>
      <c r="U491" s="494"/>
      <c r="V491" s="494"/>
      <c r="W491" s="494"/>
      <c r="X491" s="494"/>
      <c r="Y491" s="494"/>
      <c r="Z491" s="494"/>
      <c r="AA491" s="494"/>
      <c r="AB491" s="494"/>
      <c r="AC491" s="494"/>
      <c r="AD491" s="494"/>
      <c r="AE491" s="494"/>
      <c r="AF491" s="494"/>
      <c r="AG491" s="494"/>
      <c r="AH491" s="494"/>
    </row>
    <row r="492" spans="1:34" s="458" customFormat="1">
      <c r="A492" s="460"/>
      <c r="B492" s="460"/>
      <c r="C492" s="460"/>
      <c r="S492" s="494"/>
      <c r="T492" s="494"/>
      <c r="U492" s="494"/>
      <c r="V492" s="494"/>
      <c r="W492" s="494"/>
      <c r="X492" s="494"/>
      <c r="Y492" s="494"/>
      <c r="Z492" s="494"/>
      <c r="AA492" s="494"/>
      <c r="AB492" s="494"/>
      <c r="AC492" s="494"/>
      <c r="AD492" s="494"/>
      <c r="AE492" s="494"/>
      <c r="AF492" s="494"/>
      <c r="AG492" s="494"/>
      <c r="AH492" s="494"/>
    </row>
    <row r="493" spans="1:34" s="458" customFormat="1">
      <c r="A493" s="460"/>
      <c r="B493" s="460"/>
      <c r="C493" s="460"/>
      <c r="S493" s="494"/>
      <c r="T493" s="494"/>
      <c r="U493" s="494"/>
      <c r="V493" s="494"/>
      <c r="W493" s="494"/>
      <c r="X493" s="494"/>
      <c r="Y493" s="494"/>
      <c r="Z493" s="494"/>
      <c r="AA493" s="494"/>
      <c r="AB493" s="494"/>
      <c r="AC493" s="494"/>
      <c r="AD493" s="494"/>
      <c r="AE493" s="494"/>
      <c r="AF493" s="494"/>
      <c r="AG493" s="494"/>
      <c r="AH493" s="494"/>
    </row>
    <row r="494" spans="1:34" s="458" customFormat="1">
      <c r="A494" s="460"/>
      <c r="B494" s="460"/>
      <c r="C494" s="460"/>
      <c r="S494" s="494"/>
      <c r="T494" s="494"/>
      <c r="U494" s="494"/>
      <c r="V494" s="494"/>
      <c r="W494" s="494"/>
      <c r="X494" s="494"/>
      <c r="Y494" s="494"/>
      <c r="Z494" s="494"/>
      <c r="AA494" s="494"/>
      <c r="AB494" s="494"/>
      <c r="AC494" s="494"/>
      <c r="AD494" s="494"/>
      <c r="AE494" s="494"/>
      <c r="AF494" s="494"/>
      <c r="AG494" s="494"/>
      <c r="AH494" s="494"/>
    </row>
    <row r="495" spans="1:34" s="458" customFormat="1">
      <c r="A495" s="460"/>
      <c r="B495" s="460"/>
      <c r="C495" s="460"/>
      <c r="S495" s="494"/>
      <c r="T495" s="494"/>
      <c r="U495" s="494"/>
      <c r="V495" s="494"/>
      <c r="W495" s="494"/>
      <c r="X495" s="494"/>
      <c r="Y495" s="494"/>
      <c r="Z495" s="494"/>
      <c r="AA495" s="494"/>
      <c r="AB495" s="494"/>
      <c r="AC495" s="494"/>
      <c r="AD495" s="494"/>
      <c r="AE495" s="494"/>
      <c r="AF495" s="494"/>
      <c r="AG495" s="494"/>
      <c r="AH495" s="494"/>
    </row>
    <row r="496" spans="1:34" s="458" customFormat="1">
      <c r="A496" s="460"/>
      <c r="B496" s="460"/>
      <c r="C496" s="460"/>
      <c r="S496" s="494"/>
      <c r="T496" s="494"/>
      <c r="U496" s="494"/>
      <c r="V496" s="494"/>
      <c r="W496" s="494"/>
      <c r="X496" s="494"/>
      <c r="Y496" s="494"/>
      <c r="Z496" s="494"/>
      <c r="AA496" s="494"/>
      <c r="AB496" s="494"/>
      <c r="AC496" s="494"/>
      <c r="AD496" s="494"/>
      <c r="AE496" s="494"/>
      <c r="AF496" s="494"/>
      <c r="AG496" s="494"/>
      <c r="AH496" s="494"/>
    </row>
    <row r="497" spans="1:34" s="458" customFormat="1">
      <c r="A497" s="460"/>
      <c r="B497" s="460"/>
      <c r="C497" s="460"/>
      <c r="S497" s="494"/>
      <c r="T497" s="494"/>
      <c r="U497" s="494"/>
      <c r="V497" s="494"/>
      <c r="W497" s="494"/>
      <c r="X497" s="494"/>
      <c r="Y497" s="494"/>
      <c r="Z497" s="494"/>
      <c r="AA497" s="494"/>
      <c r="AB497" s="494"/>
      <c r="AC497" s="494"/>
      <c r="AD497" s="494"/>
      <c r="AE497" s="494"/>
      <c r="AF497" s="494"/>
      <c r="AG497" s="494"/>
      <c r="AH497" s="494"/>
    </row>
    <row r="498" spans="1:34" s="458" customFormat="1">
      <c r="A498" s="460"/>
      <c r="B498" s="460"/>
      <c r="C498" s="460"/>
      <c r="S498" s="494"/>
      <c r="T498" s="494"/>
      <c r="U498" s="494"/>
      <c r="V498" s="494"/>
      <c r="W498" s="494"/>
      <c r="X498" s="494"/>
      <c r="Y498" s="494"/>
      <c r="Z498" s="494"/>
      <c r="AA498" s="494"/>
      <c r="AB498" s="494"/>
      <c r="AC498" s="494"/>
      <c r="AD498" s="494"/>
      <c r="AE498" s="494"/>
      <c r="AF498" s="494"/>
      <c r="AG498" s="494"/>
      <c r="AH498" s="494"/>
    </row>
    <row r="499" spans="1:34" s="458" customFormat="1">
      <c r="A499" s="460"/>
      <c r="B499" s="460"/>
      <c r="C499" s="460"/>
      <c r="S499" s="494"/>
      <c r="T499" s="494"/>
      <c r="U499" s="494"/>
      <c r="V499" s="494"/>
      <c r="W499" s="494"/>
      <c r="X499" s="494"/>
      <c r="Y499" s="494"/>
      <c r="Z499" s="494"/>
      <c r="AA499" s="494"/>
      <c r="AB499" s="494"/>
      <c r="AC499" s="494"/>
      <c r="AD499" s="494"/>
      <c r="AE499" s="494"/>
      <c r="AF499" s="494"/>
      <c r="AG499" s="494"/>
      <c r="AH499" s="494"/>
    </row>
    <row r="500" spans="1:34" s="458" customFormat="1">
      <c r="A500" s="460"/>
      <c r="B500" s="460"/>
      <c r="C500" s="460"/>
      <c r="S500" s="494"/>
      <c r="T500" s="494"/>
      <c r="U500" s="494"/>
      <c r="V500" s="494"/>
      <c r="W500" s="494"/>
      <c r="X500" s="494"/>
      <c r="Y500" s="494"/>
      <c r="Z500" s="494"/>
      <c r="AA500" s="494"/>
      <c r="AB500" s="494"/>
      <c r="AC500" s="494"/>
      <c r="AD500" s="494"/>
      <c r="AE500" s="494"/>
      <c r="AF500" s="494"/>
      <c r="AG500" s="494"/>
      <c r="AH500" s="494"/>
    </row>
    <row r="501" spans="1:34" s="458" customFormat="1">
      <c r="A501" s="460"/>
      <c r="B501" s="460"/>
      <c r="C501" s="460"/>
      <c r="S501" s="494"/>
      <c r="T501" s="494"/>
      <c r="U501" s="494"/>
      <c r="V501" s="494"/>
      <c r="W501" s="494"/>
      <c r="X501" s="494"/>
      <c r="Y501" s="494"/>
      <c r="Z501" s="494"/>
      <c r="AA501" s="494"/>
      <c r="AB501" s="494"/>
      <c r="AC501" s="494"/>
      <c r="AD501" s="494"/>
      <c r="AE501" s="494"/>
      <c r="AF501" s="494"/>
      <c r="AG501" s="494"/>
      <c r="AH501" s="494"/>
    </row>
    <row r="502" spans="1:34" s="458" customFormat="1">
      <c r="A502" s="460"/>
      <c r="B502" s="460"/>
      <c r="C502" s="460"/>
      <c r="S502" s="494"/>
      <c r="T502" s="494"/>
      <c r="U502" s="494"/>
      <c r="V502" s="494"/>
      <c r="W502" s="494"/>
      <c r="X502" s="494"/>
      <c r="Y502" s="494"/>
      <c r="Z502" s="494"/>
      <c r="AA502" s="494"/>
      <c r="AB502" s="494"/>
      <c r="AC502" s="494"/>
      <c r="AD502" s="494"/>
      <c r="AE502" s="494"/>
      <c r="AF502" s="494"/>
      <c r="AG502" s="494"/>
      <c r="AH502" s="494"/>
    </row>
    <row r="503" spans="1:34">
      <c r="A503" s="460"/>
      <c r="B503" s="460"/>
      <c r="C503" s="460"/>
      <c r="D503" s="458"/>
      <c r="E503" s="458"/>
      <c r="F503" s="458"/>
      <c r="G503" s="458"/>
      <c r="H503" s="458"/>
      <c r="I503" s="458"/>
      <c r="J503" s="458"/>
      <c r="K503" s="458"/>
      <c r="L503" s="458"/>
      <c r="M503" s="458"/>
      <c r="N503" s="458"/>
    </row>
    <row r="504" spans="1:34">
      <c r="A504" s="460"/>
      <c r="B504" s="460"/>
      <c r="C504" s="460"/>
      <c r="D504" s="458"/>
      <c r="E504" s="458"/>
      <c r="F504" s="458"/>
      <c r="G504" s="458"/>
      <c r="H504" s="458"/>
      <c r="I504" s="458"/>
      <c r="J504" s="458"/>
      <c r="K504" s="458"/>
      <c r="L504" s="458"/>
      <c r="M504" s="458"/>
      <c r="N504" s="458"/>
    </row>
    <row r="505" spans="1:34">
      <c r="A505" s="460"/>
      <c r="B505" s="460"/>
      <c r="C505" s="460"/>
      <c r="D505" s="458"/>
      <c r="E505" s="458"/>
      <c r="F505" s="458"/>
      <c r="G505" s="458"/>
      <c r="H505" s="458"/>
      <c r="I505" s="458"/>
      <c r="J505" s="458"/>
      <c r="K505" s="458"/>
      <c r="L505" s="458"/>
      <c r="M505" s="458"/>
      <c r="N505" s="458"/>
    </row>
    <row r="506" spans="1:34">
      <c r="A506" s="460"/>
      <c r="B506" s="460"/>
      <c r="C506" s="460"/>
      <c r="D506" s="458"/>
      <c r="E506" s="458"/>
      <c r="F506" s="458"/>
      <c r="G506" s="458"/>
      <c r="H506" s="458"/>
      <c r="I506" s="458"/>
      <c r="J506" s="458"/>
      <c r="K506" s="458"/>
      <c r="L506" s="458"/>
      <c r="M506" s="458"/>
      <c r="N506" s="458"/>
    </row>
    <row r="507" spans="1:34">
      <c r="A507" s="460"/>
      <c r="B507" s="460"/>
      <c r="C507" s="460"/>
      <c r="D507" s="458"/>
      <c r="E507" s="458"/>
      <c r="F507" s="458"/>
      <c r="G507" s="458"/>
      <c r="H507" s="458"/>
      <c r="I507" s="458"/>
      <c r="J507" s="458"/>
      <c r="K507" s="458"/>
      <c r="L507" s="458"/>
      <c r="M507" s="458"/>
      <c r="N507" s="458"/>
    </row>
    <row r="508" spans="1:34">
      <c r="A508" s="460"/>
      <c r="B508" s="460"/>
      <c r="C508" s="460"/>
      <c r="D508" s="458"/>
      <c r="E508" s="458"/>
      <c r="F508" s="458"/>
      <c r="G508" s="458"/>
      <c r="H508" s="458"/>
      <c r="I508" s="458"/>
      <c r="J508" s="458"/>
      <c r="K508" s="458"/>
      <c r="L508" s="458"/>
      <c r="M508" s="458"/>
      <c r="N508" s="458"/>
    </row>
    <row r="509" spans="1:34">
      <c r="A509" s="460"/>
      <c r="B509" s="460"/>
      <c r="C509" s="460"/>
      <c r="D509" s="458"/>
      <c r="E509" s="458"/>
      <c r="F509" s="458"/>
      <c r="G509" s="458"/>
      <c r="H509" s="458"/>
      <c r="I509" s="458"/>
      <c r="J509" s="458"/>
      <c r="K509" s="458"/>
      <c r="L509" s="458"/>
      <c r="M509" s="458"/>
      <c r="N509" s="458"/>
    </row>
    <row r="510" spans="1:34">
      <c r="A510" s="460"/>
      <c r="B510" s="460"/>
      <c r="C510" s="460"/>
      <c r="D510" s="458"/>
      <c r="E510" s="458"/>
      <c r="F510" s="458"/>
      <c r="G510" s="458"/>
      <c r="H510" s="458"/>
      <c r="I510" s="458"/>
      <c r="J510" s="458"/>
      <c r="K510" s="458"/>
      <c r="L510" s="458"/>
      <c r="M510" s="458"/>
      <c r="N510" s="458"/>
    </row>
    <row r="511" spans="1:34">
      <c r="A511" s="460"/>
      <c r="B511" s="460"/>
      <c r="C511" s="460"/>
      <c r="D511" s="458"/>
      <c r="E511" s="458"/>
      <c r="F511" s="458"/>
      <c r="G511" s="458"/>
      <c r="H511" s="458"/>
      <c r="I511" s="458"/>
      <c r="J511" s="458"/>
      <c r="K511" s="458"/>
      <c r="L511" s="458"/>
      <c r="M511" s="458"/>
      <c r="N511" s="458"/>
    </row>
    <row r="512" spans="1:34">
      <c r="A512" s="460"/>
      <c r="B512" s="460"/>
      <c r="C512" s="460"/>
      <c r="D512" s="458"/>
      <c r="E512" s="458"/>
      <c r="F512" s="458"/>
      <c r="G512" s="458"/>
      <c r="H512" s="458"/>
      <c r="I512" s="458"/>
      <c r="J512" s="458"/>
      <c r="K512" s="458"/>
      <c r="L512" s="458"/>
      <c r="M512" s="458"/>
      <c r="N512" s="458"/>
    </row>
    <row r="513" spans="1:14">
      <c r="A513" s="460"/>
      <c r="B513" s="460"/>
      <c r="C513" s="460"/>
      <c r="D513" s="458"/>
      <c r="E513" s="458"/>
      <c r="F513" s="458"/>
      <c r="G513" s="458"/>
      <c r="H513" s="458"/>
      <c r="I513" s="458"/>
      <c r="J513" s="458"/>
      <c r="K513" s="458"/>
      <c r="L513" s="458"/>
      <c r="M513" s="458"/>
      <c r="N513" s="458"/>
    </row>
    <row r="514" spans="1:14">
      <c r="A514" s="460"/>
      <c r="B514" s="460"/>
      <c r="C514" s="460"/>
      <c r="D514" s="458"/>
      <c r="E514" s="458"/>
      <c r="F514" s="458"/>
      <c r="G514" s="458"/>
      <c r="H514" s="458"/>
      <c r="I514" s="458"/>
      <c r="J514" s="458"/>
      <c r="K514" s="458"/>
      <c r="L514" s="458"/>
      <c r="M514" s="458"/>
      <c r="N514" s="458"/>
    </row>
    <row r="515" spans="1:14">
      <c r="A515" s="460"/>
      <c r="B515" s="460"/>
      <c r="C515" s="460"/>
      <c r="D515" s="458"/>
      <c r="E515" s="458"/>
      <c r="F515" s="458"/>
      <c r="G515" s="458"/>
      <c r="H515" s="458"/>
      <c r="I515" s="458"/>
      <c r="J515" s="458"/>
      <c r="K515" s="458"/>
      <c r="L515" s="458"/>
      <c r="M515" s="458"/>
      <c r="N515" s="458"/>
    </row>
    <row r="516" spans="1:14">
      <c r="A516" s="460"/>
      <c r="B516" s="460"/>
      <c r="C516" s="460"/>
      <c r="D516" s="458"/>
      <c r="E516" s="458"/>
      <c r="F516" s="458"/>
      <c r="G516" s="458"/>
      <c r="H516" s="458"/>
      <c r="I516" s="458"/>
      <c r="J516" s="458"/>
      <c r="K516" s="458"/>
      <c r="L516" s="458"/>
      <c r="M516" s="458"/>
      <c r="N516" s="458"/>
    </row>
    <row r="517" spans="1:14">
      <c r="A517" s="460"/>
      <c r="B517" s="460"/>
      <c r="C517" s="460"/>
      <c r="D517" s="458"/>
      <c r="E517" s="458"/>
      <c r="F517" s="458"/>
      <c r="G517" s="458"/>
      <c r="H517" s="458"/>
      <c r="I517" s="458"/>
      <c r="J517" s="458"/>
      <c r="K517" s="458"/>
      <c r="L517" s="458"/>
      <c r="M517" s="458"/>
      <c r="N517" s="458"/>
    </row>
    <row r="518" spans="1:14">
      <c r="A518" s="460"/>
      <c r="B518" s="460"/>
      <c r="C518" s="460"/>
      <c r="D518" s="458"/>
      <c r="E518" s="458"/>
      <c r="F518" s="458"/>
      <c r="G518" s="458"/>
      <c r="H518" s="458"/>
      <c r="I518" s="458"/>
      <c r="J518" s="458"/>
      <c r="K518" s="458"/>
      <c r="L518" s="458"/>
      <c r="M518" s="458"/>
      <c r="N518" s="458"/>
    </row>
    <row r="519" spans="1:14">
      <c r="A519" s="460"/>
      <c r="B519" s="460"/>
      <c r="C519" s="460"/>
      <c r="D519" s="458"/>
      <c r="E519" s="458"/>
      <c r="F519" s="458"/>
      <c r="G519" s="458"/>
      <c r="H519" s="458"/>
      <c r="I519" s="458"/>
      <c r="J519" s="458"/>
      <c r="K519" s="458"/>
      <c r="L519" s="458"/>
      <c r="M519" s="458"/>
      <c r="N519" s="458"/>
    </row>
    <row r="520" spans="1:14">
      <c r="A520" s="460"/>
      <c r="B520" s="460"/>
      <c r="C520" s="460"/>
      <c r="D520" s="458"/>
      <c r="E520" s="458"/>
      <c r="F520" s="458"/>
      <c r="G520" s="458"/>
      <c r="H520" s="458"/>
      <c r="I520" s="458"/>
      <c r="J520" s="458"/>
      <c r="K520" s="458"/>
      <c r="L520" s="458"/>
      <c r="M520" s="458"/>
      <c r="N520" s="458"/>
    </row>
    <row r="521" spans="1:14">
      <c r="A521" s="460"/>
      <c r="B521" s="460"/>
      <c r="C521" s="460"/>
      <c r="D521" s="458"/>
      <c r="E521" s="458"/>
      <c r="F521" s="458"/>
      <c r="G521" s="458"/>
      <c r="H521" s="458"/>
      <c r="I521" s="458"/>
      <c r="J521" s="458"/>
      <c r="K521" s="458"/>
      <c r="L521" s="458"/>
      <c r="M521" s="458"/>
      <c r="N521" s="458"/>
    </row>
    <row r="522" spans="1:14">
      <c r="A522" s="460"/>
      <c r="B522" s="460"/>
      <c r="C522" s="460"/>
      <c r="D522" s="458"/>
      <c r="E522" s="458"/>
      <c r="F522" s="458"/>
      <c r="G522" s="458"/>
      <c r="H522" s="458"/>
      <c r="I522" s="458"/>
      <c r="J522" s="458"/>
      <c r="K522" s="458"/>
      <c r="L522" s="458"/>
      <c r="M522" s="458"/>
      <c r="N522" s="458"/>
    </row>
    <row r="523" spans="1:14">
      <c r="A523" s="460"/>
      <c r="B523" s="460"/>
      <c r="C523" s="460"/>
      <c r="D523" s="458"/>
      <c r="E523" s="458"/>
      <c r="F523" s="458"/>
      <c r="G523" s="458"/>
      <c r="H523" s="458"/>
      <c r="I523" s="458"/>
      <c r="J523" s="458"/>
      <c r="K523" s="458"/>
      <c r="L523" s="458"/>
      <c r="M523" s="458"/>
      <c r="N523" s="458"/>
    </row>
    <row r="524" spans="1:14">
      <c r="A524" s="460"/>
      <c r="B524" s="460"/>
      <c r="C524" s="460"/>
      <c r="D524" s="458"/>
      <c r="E524" s="458"/>
      <c r="F524" s="458"/>
      <c r="G524" s="458"/>
      <c r="H524" s="458"/>
      <c r="I524" s="458"/>
      <c r="J524" s="458"/>
      <c r="K524" s="458"/>
      <c r="L524" s="458"/>
      <c r="M524" s="458"/>
      <c r="N524" s="458"/>
    </row>
    <row r="525" spans="1:14">
      <c r="A525" s="460"/>
      <c r="B525" s="460"/>
      <c r="C525" s="460"/>
      <c r="D525" s="458"/>
      <c r="E525" s="458"/>
      <c r="F525" s="458"/>
      <c r="G525" s="458"/>
      <c r="H525" s="458"/>
      <c r="I525" s="458"/>
      <c r="J525" s="458"/>
      <c r="K525" s="458"/>
      <c r="L525" s="458"/>
      <c r="M525" s="458"/>
      <c r="N525" s="458"/>
    </row>
    <row r="526" spans="1:14">
      <c r="A526" s="460"/>
      <c r="B526" s="460"/>
      <c r="C526" s="460"/>
      <c r="D526" s="458"/>
      <c r="E526" s="458"/>
      <c r="F526" s="458"/>
      <c r="G526" s="458"/>
      <c r="H526" s="458"/>
      <c r="I526" s="458"/>
      <c r="J526" s="458"/>
      <c r="K526" s="458"/>
      <c r="L526" s="458"/>
      <c r="M526" s="458"/>
      <c r="N526" s="458"/>
    </row>
    <row r="527" spans="1:14">
      <c r="A527" s="460"/>
      <c r="B527" s="460"/>
      <c r="C527" s="460"/>
      <c r="D527" s="458"/>
      <c r="E527" s="458"/>
      <c r="F527" s="458"/>
      <c r="G527" s="458"/>
      <c r="H527" s="458"/>
      <c r="I527" s="458"/>
      <c r="J527" s="458"/>
      <c r="K527" s="458"/>
      <c r="L527" s="458"/>
      <c r="M527" s="458"/>
      <c r="N527" s="458"/>
    </row>
    <row r="528" spans="1:14">
      <c r="A528" s="460"/>
      <c r="B528" s="460"/>
      <c r="C528" s="460"/>
      <c r="D528" s="458"/>
      <c r="E528" s="458"/>
      <c r="F528" s="458"/>
      <c r="G528" s="458"/>
      <c r="H528" s="458"/>
      <c r="I528" s="458"/>
      <c r="J528" s="458"/>
      <c r="K528" s="458"/>
      <c r="L528" s="458"/>
      <c r="M528" s="458"/>
      <c r="N528" s="458"/>
    </row>
    <row r="529" spans="1:14">
      <c r="A529" s="460"/>
      <c r="B529" s="460"/>
      <c r="C529" s="460"/>
      <c r="D529" s="458"/>
      <c r="E529" s="458"/>
      <c r="F529" s="458"/>
      <c r="G529" s="458"/>
      <c r="H529" s="458"/>
      <c r="I529" s="458"/>
      <c r="J529" s="458"/>
      <c r="K529" s="458"/>
      <c r="L529" s="458"/>
      <c r="M529" s="458"/>
      <c r="N529" s="458"/>
    </row>
    <row r="530" spans="1:14">
      <c r="A530" s="460"/>
      <c r="B530" s="460"/>
      <c r="C530" s="460"/>
      <c r="D530" s="458"/>
      <c r="E530" s="458"/>
      <c r="F530" s="458"/>
      <c r="G530" s="458"/>
      <c r="H530" s="458"/>
      <c r="I530" s="458"/>
      <c r="J530" s="458"/>
      <c r="K530" s="458"/>
      <c r="L530" s="458"/>
      <c r="M530" s="458"/>
      <c r="N530" s="458"/>
    </row>
    <row r="531" spans="1:14">
      <c r="A531" s="460"/>
      <c r="B531" s="460"/>
      <c r="C531" s="460"/>
      <c r="D531" s="458"/>
      <c r="E531" s="458"/>
      <c r="F531" s="458"/>
      <c r="G531" s="458"/>
      <c r="H531" s="458"/>
      <c r="I531" s="458"/>
      <c r="J531" s="458"/>
      <c r="K531" s="458"/>
      <c r="L531" s="458"/>
      <c r="M531" s="458"/>
      <c r="N531" s="458"/>
    </row>
    <row r="532" spans="1:14">
      <c r="A532" s="460"/>
      <c r="B532" s="460"/>
      <c r="C532" s="460"/>
      <c r="D532" s="458"/>
      <c r="E532" s="458"/>
      <c r="F532" s="458"/>
      <c r="G532" s="458"/>
      <c r="H532" s="458"/>
      <c r="I532" s="458"/>
      <c r="J532" s="458"/>
      <c r="K532" s="458"/>
      <c r="L532" s="458"/>
      <c r="M532" s="458"/>
      <c r="N532" s="458"/>
    </row>
    <row r="533" spans="1:14">
      <c r="A533" s="460"/>
      <c r="B533" s="460"/>
      <c r="C533" s="460"/>
      <c r="D533" s="458"/>
      <c r="E533" s="458"/>
      <c r="F533" s="458"/>
      <c r="G533" s="458"/>
      <c r="H533" s="458"/>
      <c r="I533" s="458"/>
      <c r="J533" s="458"/>
      <c r="K533" s="458"/>
      <c r="L533" s="458"/>
      <c r="M533" s="458"/>
      <c r="N533" s="458"/>
    </row>
    <row r="534" spans="1:14">
      <c r="A534" s="460"/>
      <c r="B534" s="460"/>
      <c r="C534" s="460"/>
      <c r="D534" s="458"/>
      <c r="E534" s="458"/>
      <c r="F534" s="458"/>
      <c r="G534" s="458"/>
      <c r="H534" s="458"/>
      <c r="I534" s="458"/>
      <c r="J534" s="458"/>
      <c r="K534" s="458"/>
      <c r="L534" s="458"/>
      <c r="M534" s="458"/>
      <c r="N534" s="458"/>
    </row>
    <row r="535" spans="1:14">
      <c r="A535" s="460"/>
      <c r="B535" s="460"/>
      <c r="C535" s="460"/>
      <c r="D535" s="458"/>
      <c r="E535" s="458"/>
      <c r="F535" s="458"/>
      <c r="G535" s="458"/>
      <c r="H535" s="458"/>
      <c r="I535" s="458"/>
      <c r="J535" s="458"/>
      <c r="K535" s="458"/>
      <c r="L535" s="458"/>
      <c r="M535" s="458"/>
      <c r="N535" s="458"/>
    </row>
    <row r="536" spans="1:14">
      <c r="A536" s="460"/>
      <c r="B536" s="460"/>
      <c r="C536" s="460"/>
      <c r="D536" s="458"/>
      <c r="E536" s="458"/>
      <c r="F536" s="458"/>
      <c r="G536" s="458"/>
      <c r="H536" s="458"/>
      <c r="I536" s="458"/>
      <c r="J536" s="458"/>
      <c r="K536" s="458"/>
      <c r="L536" s="458"/>
      <c r="M536" s="458"/>
      <c r="N536" s="458"/>
    </row>
    <row r="537" spans="1:14">
      <c r="A537" s="460"/>
      <c r="B537" s="460"/>
      <c r="C537" s="460"/>
      <c r="D537" s="458"/>
      <c r="E537" s="458"/>
      <c r="F537" s="458"/>
      <c r="G537" s="458"/>
      <c r="H537" s="458"/>
      <c r="I537" s="458"/>
      <c r="J537" s="458"/>
      <c r="K537" s="458"/>
      <c r="L537" s="458"/>
      <c r="M537" s="458"/>
      <c r="N537" s="458"/>
    </row>
    <row r="538" spans="1:14">
      <c r="A538" s="460"/>
      <c r="B538" s="460"/>
      <c r="C538" s="460"/>
      <c r="D538" s="458"/>
      <c r="E538" s="458"/>
      <c r="F538" s="458"/>
      <c r="G538" s="458"/>
      <c r="H538" s="458"/>
      <c r="I538" s="458"/>
      <c r="J538" s="458"/>
      <c r="K538" s="458"/>
      <c r="L538" s="458"/>
      <c r="M538" s="458"/>
      <c r="N538" s="458"/>
    </row>
    <row r="539" spans="1:14">
      <c r="A539" s="460"/>
      <c r="B539" s="460"/>
      <c r="C539" s="460"/>
      <c r="D539" s="458"/>
      <c r="E539" s="458"/>
      <c r="F539" s="458"/>
      <c r="G539" s="458"/>
      <c r="H539" s="458"/>
      <c r="I539" s="458"/>
      <c r="J539" s="458"/>
      <c r="K539" s="458"/>
      <c r="L539" s="458"/>
      <c r="M539" s="458"/>
      <c r="N539" s="458"/>
    </row>
    <row r="540" spans="1:14">
      <c r="A540" s="460"/>
      <c r="B540" s="460"/>
      <c r="C540" s="460"/>
      <c r="D540" s="458"/>
      <c r="E540" s="458"/>
      <c r="F540" s="458"/>
      <c r="G540" s="458"/>
      <c r="H540" s="458"/>
      <c r="I540" s="458"/>
      <c r="J540" s="458"/>
      <c r="K540" s="458"/>
      <c r="L540" s="458"/>
      <c r="M540" s="458"/>
      <c r="N540" s="458"/>
    </row>
    <row r="541" spans="1:14">
      <c r="A541" s="460"/>
      <c r="B541" s="460"/>
      <c r="C541" s="460"/>
      <c r="D541" s="458"/>
      <c r="E541" s="458"/>
      <c r="F541" s="458"/>
      <c r="G541" s="458"/>
      <c r="H541" s="458"/>
      <c r="I541" s="458"/>
      <c r="J541" s="458"/>
      <c r="K541" s="458"/>
      <c r="L541" s="458"/>
      <c r="M541" s="458"/>
      <c r="N541" s="458"/>
    </row>
    <row r="542" spans="1:14">
      <c r="A542" s="460"/>
      <c r="B542" s="460"/>
      <c r="C542" s="460"/>
      <c r="D542" s="458"/>
      <c r="E542" s="458"/>
      <c r="F542" s="458"/>
      <c r="G542" s="458"/>
      <c r="H542" s="458"/>
      <c r="I542" s="458"/>
      <c r="J542" s="458"/>
      <c r="K542" s="458"/>
      <c r="L542" s="458"/>
      <c r="M542" s="458"/>
      <c r="N542" s="458"/>
    </row>
    <row r="543" spans="1:14">
      <c r="A543" s="460"/>
      <c r="B543" s="460"/>
      <c r="C543" s="460"/>
      <c r="D543" s="458"/>
      <c r="E543" s="458"/>
      <c r="F543" s="458"/>
      <c r="G543" s="458"/>
      <c r="H543" s="458"/>
      <c r="I543" s="458"/>
      <c r="J543" s="458"/>
      <c r="K543" s="458"/>
      <c r="L543" s="458"/>
      <c r="M543" s="458"/>
      <c r="N543" s="458"/>
    </row>
    <row r="544" spans="1:14">
      <c r="A544" s="460"/>
      <c r="B544" s="460"/>
      <c r="C544" s="460"/>
      <c r="D544" s="458"/>
      <c r="E544" s="458"/>
      <c r="F544" s="458"/>
      <c r="G544" s="458"/>
      <c r="H544" s="458"/>
      <c r="I544" s="458"/>
      <c r="J544" s="458"/>
      <c r="K544" s="458"/>
      <c r="L544" s="458"/>
      <c r="M544" s="458"/>
      <c r="N544" s="458"/>
    </row>
    <row r="545" spans="1:14">
      <c r="A545" s="460"/>
      <c r="B545" s="460"/>
      <c r="C545" s="460"/>
      <c r="D545" s="458"/>
      <c r="E545" s="458"/>
      <c r="F545" s="458"/>
      <c r="G545" s="458"/>
      <c r="H545" s="458"/>
      <c r="I545" s="458"/>
      <c r="J545" s="458"/>
      <c r="K545" s="458"/>
      <c r="L545" s="458"/>
      <c r="M545" s="458"/>
      <c r="N545" s="458"/>
    </row>
    <row r="546" spans="1:14">
      <c r="A546" s="460"/>
      <c r="B546" s="460"/>
      <c r="C546" s="460"/>
      <c r="D546" s="458"/>
      <c r="E546" s="458"/>
      <c r="F546" s="458"/>
      <c r="G546" s="458"/>
      <c r="H546" s="458"/>
      <c r="I546" s="458"/>
      <c r="J546" s="458"/>
      <c r="K546" s="458"/>
      <c r="L546" s="458"/>
      <c r="M546" s="458"/>
      <c r="N546" s="458"/>
    </row>
    <row r="547" spans="1:14">
      <c r="A547" s="460"/>
      <c r="B547" s="460"/>
      <c r="C547" s="460"/>
      <c r="D547" s="458"/>
      <c r="E547" s="458"/>
      <c r="F547" s="458"/>
      <c r="G547" s="458"/>
      <c r="H547" s="458"/>
      <c r="I547" s="458"/>
      <c r="J547" s="458"/>
      <c r="K547" s="458"/>
      <c r="L547" s="458"/>
      <c r="M547" s="458"/>
      <c r="N547" s="458"/>
    </row>
    <row r="548" spans="1:14">
      <c r="A548" s="460"/>
      <c r="B548" s="460"/>
      <c r="C548" s="460"/>
      <c r="D548" s="458"/>
      <c r="E548" s="458"/>
      <c r="F548" s="458"/>
      <c r="G548" s="458"/>
      <c r="H548" s="458"/>
      <c r="I548" s="458"/>
      <c r="J548" s="458"/>
      <c r="K548" s="458"/>
      <c r="L548" s="458"/>
      <c r="M548" s="458"/>
      <c r="N548" s="458"/>
    </row>
    <row r="549" spans="1:14">
      <c r="A549" s="460"/>
      <c r="B549" s="460"/>
      <c r="C549" s="460"/>
      <c r="D549" s="458"/>
      <c r="E549" s="458"/>
      <c r="F549" s="458"/>
      <c r="G549" s="458"/>
      <c r="H549" s="458"/>
      <c r="I549" s="458"/>
      <c r="J549" s="458"/>
      <c r="K549" s="458"/>
      <c r="L549" s="458"/>
      <c r="M549" s="458"/>
      <c r="N549" s="458"/>
    </row>
    <row r="550" spans="1:14">
      <c r="A550" s="460"/>
      <c r="B550" s="460"/>
      <c r="C550" s="460"/>
      <c r="D550" s="458"/>
      <c r="E550" s="458"/>
      <c r="F550" s="458"/>
      <c r="G550" s="458"/>
      <c r="H550" s="458"/>
      <c r="I550" s="458"/>
      <c r="J550" s="458"/>
      <c r="K550" s="458"/>
      <c r="L550" s="458"/>
      <c r="M550" s="458"/>
      <c r="N550" s="458"/>
    </row>
    <row r="551" spans="1:14">
      <c r="A551" s="460"/>
      <c r="B551" s="460"/>
      <c r="C551" s="460"/>
      <c r="D551" s="458"/>
      <c r="E551" s="458"/>
      <c r="F551" s="458"/>
      <c r="G551" s="458"/>
      <c r="H551" s="458"/>
      <c r="I551" s="458"/>
      <c r="J551" s="458"/>
      <c r="K551" s="458"/>
      <c r="L551" s="458"/>
      <c r="M551" s="458"/>
      <c r="N551" s="458"/>
    </row>
    <row r="552" spans="1:14">
      <c r="A552" s="460"/>
      <c r="B552" s="460"/>
      <c r="C552" s="460"/>
      <c r="D552" s="458"/>
      <c r="E552" s="458"/>
      <c r="F552" s="458"/>
      <c r="G552" s="458"/>
      <c r="H552" s="458"/>
      <c r="I552" s="458"/>
      <c r="J552" s="458"/>
      <c r="K552" s="458"/>
      <c r="L552" s="458"/>
      <c r="M552" s="458"/>
      <c r="N552" s="458"/>
    </row>
    <row r="553" spans="1:14">
      <c r="A553" s="460"/>
      <c r="B553" s="460"/>
      <c r="C553" s="460"/>
      <c r="D553" s="458"/>
      <c r="E553" s="458"/>
      <c r="F553" s="458"/>
      <c r="G553" s="458"/>
      <c r="H553" s="458"/>
      <c r="I553" s="458"/>
      <c r="J553" s="458"/>
      <c r="K553" s="458"/>
      <c r="L553" s="458"/>
      <c r="M553" s="458"/>
      <c r="N553" s="458"/>
    </row>
    <row r="554" spans="1:14">
      <c r="A554" s="460"/>
      <c r="B554" s="460"/>
      <c r="C554" s="460"/>
      <c r="D554" s="458"/>
      <c r="E554" s="458"/>
      <c r="F554" s="458"/>
      <c r="G554" s="458"/>
      <c r="H554" s="458"/>
      <c r="I554" s="458"/>
      <c r="J554" s="458"/>
      <c r="K554" s="458"/>
      <c r="L554" s="458"/>
      <c r="M554" s="458"/>
      <c r="N554" s="458"/>
    </row>
    <row r="555" spans="1:14">
      <c r="A555" s="460"/>
      <c r="B555" s="460"/>
      <c r="C555" s="460"/>
      <c r="D555" s="458"/>
      <c r="E555" s="458"/>
      <c r="F555" s="458"/>
      <c r="G555" s="458"/>
      <c r="H555" s="458"/>
      <c r="I555" s="458"/>
      <c r="J555" s="458"/>
      <c r="K555" s="458"/>
      <c r="L555" s="458"/>
      <c r="M555" s="458"/>
      <c r="N555" s="458"/>
    </row>
    <row r="556" spans="1:14">
      <c r="A556" s="460"/>
      <c r="B556" s="460"/>
      <c r="C556" s="460"/>
      <c r="D556" s="458"/>
      <c r="E556" s="458"/>
      <c r="F556" s="458"/>
      <c r="G556" s="458"/>
      <c r="H556" s="458"/>
      <c r="I556" s="458"/>
      <c r="J556" s="458"/>
      <c r="K556" s="458"/>
      <c r="L556" s="458"/>
      <c r="M556" s="458"/>
      <c r="N556" s="458"/>
    </row>
    <row r="557" spans="1:14">
      <c r="A557" s="460"/>
      <c r="B557" s="460"/>
      <c r="C557" s="460"/>
      <c r="D557" s="458"/>
      <c r="E557" s="458"/>
      <c r="F557" s="458"/>
      <c r="G557" s="458"/>
      <c r="H557" s="458"/>
      <c r="I557" s="458"/>
      <c r="J557" s="458"/>
      <c r="K557" s="458"/>
      <c r="L557" s="458"/>
      <c r="M557" s="458"/>
      <c r="N557" s="458"/>
    </row>
    <row r="558" spans="1:14">
      <c r="A558" s="460"/>
      <c r="B558" s="460"/>
      <c r="C558" s="460"/>
      <c r="D558" s="458"/>
      <c r="E558" s="458"/>
      <c r="F558" s="458"/>
      <c r="G558" s="458"/>
      <c r="H558" s="458"/>
      <c r="I558" s="458"/>
      <c r="J558" s="458"/>
      <c r="K558" s="458"/>
      <c r="L558" s="458"/>
      <c r="M558" s="458"/>
      <c r="N558" s="458"/>
    </row>
    <row r="559" spans="1:14">
      <c r="A559" s="460"/>
      <c r="B559" s="460"/>
      <c r="C559" s="460"/>
      <c r="D559" s="458"/>
      <c r="E559" s="458"/>
      <c r="F559" s="458"/>
      <c r="G559" s="458"/>
      <c r="H559" s="458"/>
      <c r="I559" s="458"/>
      <c r="J559" s="458"/>
      <c r="K559" s="458"/>
      <c r="L559" s="458"/>
      <c r="M559" s="458"/>
      <c r="N559" s="458"/>
    </row>
    <row r="560" spans="1:14">
      <c r="A560" s="460"/>
      <c r="B560" s="460"/>
      <c r="C560" s="460"/>
      <c r="D560" s="458"/>
      <c r="E560" s="458"/>
      <c r="F560" s="458"/>
      <c r="G560" s="458"/>
      <c r="H560" s="458"/>
      <c r="I560" s="458"/>
      <c r="J560" s="458"/>
      <c r="K560" s="458"/>
      <c r="L560" s="458"/>
      <c r="M560" s="458"/>
      <c r="N560" s="458"/>
    </row>
    <row r="561" spans="1:14">
      <c r="A561" s="460"/>
      <c r="B561" s="460"/>
      <c r="C561" s="460"/>
      <c r="D561" s="458"/>
      <c r="E561" s="458"/>
      <c r="F561" s="458"/>
      <c r="G561" s="458"/>
      <c r="H561" s="458"/>
      <c r="I561" s="458"/>
      <c r="J561" s="458"/>
      <c r="K561" s="458"/>
      <c r="L561" s="458"/>
      <c r="M561" s="458"/>
      <c r="N561" s="458"/>
    </row>
    <row r="562" spans="1:14">
      <c r="A562" s="460"/>
      <c r="B562" s="460"/>
      <c r="C562" s="460"/>
      <c r="D562" s="458"/>
      <c r="E562" s="458"/>
      <c r="F562" s="458"/>
      <c r="G562" s="458"/>
      <c r="H562" s="458"/>
      <c r="I562" s="458"/>
      <c r="J562" s="458"/>
      <c r="K562" s="458"/>
      <c r="L562" s="458"/>
      <c r="M562" s="458"/>
      <c r="N562" s="458"/>
    </row>
    <row r="563" spans="1:14">
      <c r="A563" s="460"/>
      <c r="B563" s="460"/>
      <c r="C563" s="460"/>
      <c r="D563" s="458"/>
      <c r="E563" s="458"/>
      <c r="F563" s="458"/>
      <c r="G563" s="458"/>
      <c r="H563" s="458"/>
      <c r="I563" s="458"/>
      <c r="J563" s="458"/>
      <c r="K563" s="458"/>
      <c r="L563" s="458"/>
      <c r="M563" s="458"/>
      <c r="N563" s="458"/>
    </row>
    <row r="564" spans="1:14">
      <c r="A564" s="460"/>
      <c r="B564" s="460"/>
      <c r="C564" s="460"/>
      <c r="D564" s="458"/>
      <c r="E564" s="458"/>
      <c r="F564" s="458"/>
      <c r="G564" s="458"/>
      <c r="H564" s="458"/>
      <c r="I564" s="458"/>
      <c r="J564" s="458"/>
      <c r="K564" s="458"/>
      <c r="L564" s="458"/>
      <c r="M564" s="458"/>
      <c r="N564" s="458"/>
    </row>
    <row r="565" spans="1:14">
      <c r="A565" s="460"/>
      <c r="B565" s="460"/>
      <c r="C565" s="460"/>
      <c r="D565" s="458"/>
      <c r="E565" s="458"/>
      <c r="F565" s="458"/>
      <c r="G565" s="458"/>
      <c r="H565" s="458"/>
      <c r="I565" s="458"/>
      <c r="J565" s="458"/>
      <c r="K565" s="458"/>
      <c r="L565" s="458"/>
      <c r="M565" s="458"/>
      <c r="N565" s="458"/>
    </row>
    <row r="566" spans="1:14">
      <c r="A566" s="460"/>
      <c r="B566" s="460"/>
      <c r="C566" s="460"/>
      <c r="D566" s="458"/>
      <c r="E566" s="458"/>
      <c r="F566" s="458"/>
      <c r="G566" s="458"/>
      <c r="H566" s="458"/>
      <c r="I566" s="458"/>
      <c r="J566" s="458"/>
      <c r="K566" s="458"/>
      <c r="L566" s="458"/>
      <c r="M566" s="458"/>
      <c r="N566" s="458"/>
    </row>
    <row r="567" spans="1:14">
      <c r="A567" s="460"/>
      <c r="B567" s="460"/>
      <c r="C567" s="460"/>
      <c r="D567" s="458"/>
      <c r="E567" s="458"/>
      <c r="F567" s="458"/>
      <c r="G567" s="458"/>
      <c r="H567" s="458"/>
      <c r="I567" s="458"/>
      <c r="J567" s="458"/>
      <c r="K567" s="458"/>
      <c r="L567" s="458"/>
      <c r="M567" s="458"/>
      <c r="N567" s="458"/>
    </row>
    <row r="568" spans="1:14">
      <c r="A568" s="460"/>
      <c r="B568" s="460"/>
      <c r="C568" s="460"/>
      <c r="D568" s="458"/>
      <c r="E568" s="458"/>
      <c r="F568" s="458"/>
      <c r="G568" s="458"/>
      <c r="H568" s="458"/>
      <c r="I568" s="458"/>
      <c r="J568" s="458"/>
      <c r="K568" s="458"/>
      <c r="L568" s="458"/>
      <c r="M568" s="458"/>
      <c r="N568" s="458"/>
    </row>
    <row r="569" spans="1:14">
      <c r="A569" s="460"/>
      <c r="B569" s="460"/>
      <c r="C569" s="460"/>
      <c r="D569" s="458"/>
      <c r="E569" s="458"/>
      <c r="F569" s="458"/>
      <c r="G569" s="458"/>
      <c r="H569" s="458"/>
      <c r="I569" s="458"/>
      <c r="J569" s="458"/>
      <c r="K569" s="458"/>
      <c r="L569" s="458"/>
      <c r="M569" s="458"/>
      <c r="N569" s="458"/>
    </row>
    <row r="570" spans="1:14">
      <c r="A570" s="460"/>
      <c r="B570" s="460"/>
      <c r="C570" s="460"/>
      <c r="D570" s="458"/>
      <c r="E570" s="458"/>
      <c r="F570" s="458"/>
      <c r="G570" s="458"/>
      <c r="H570" s="458"/>
      <c r="I570" s="458"/>
      <c r="J570" s="458"/>
      <c r="K570" s="458"/>
      <c r="L570" s="458"/>
      <c r="M570" s="458"/>
      <c r="N570" s="458"/>
    </row>
    <row r="571" spans="1:14">
      <c r="A571" s="460"/>
      <c r="B571" s="460"/>
      <c r="C571" s="460"/>
      <c r="D571" s="458"/>
      <c r="E571" s="458"/>
      <c r="F571" s="458"/>
      <c r="G571" s="458"/>
      <c r="H571" s="458"/>
      <c r="I571" s="458"/>
      <c r="J571" s="458"/>
      <c r="K571" s="458"/>
      <c r="L571" s="458"/>
      <c r="M571" s="458"/>
      <c r="N571" s="458"/>
    </row>
    <row r="572" spans="1:14">
      <c r="A572" s="460"/>
      <c r="B572" s="460"/>
      <c r="C572" s="460"/>
      <c r="D572" s="458"/>
      <c r="E572" s="458"/>
      <c r="F572" s="458"/>
      <c r="G572" s="458"/>
      <c r="H572" s="458"/>
      <c r="I572" s="458"/>
      <c r="J572" s="458"/>
      <c r="K572" s="458"/>
      <c r="L572" s="458"/>
      <c r="M572" s="458"/>
      <c r="N572" s="458"/>
    </row>
    <row r="573" spans="1:14">
      <c r="A573" s="460"/>
      <c r="B573" s="460"/>
      <c r="C573" s="460"/>
      <c r="D573" s="458"/>
      <c r="E573" s="458"/>
      <c r="F573" s="458"/>
      <c r="G573" s="458"/>
      <c r="H573" s="458"/>
      <c r="I573" s="458"/>
      <c r="J573" s="458"/>
      <c r="K573" s="458"/>
      <c r="L573" s="458"/>
      <c r="M573" s="458"/>
      <c r="N573" s="458"/>
    </row>
    <row r="574" spans="1:14">
      <c r="A574" s="460"/>
      <c r="B574" s="460"/>
      <c r="C574" s="460"/>
      <c r="D574" s="458"/>
      <c r="E574" s="458"/>
      <c r="F574" s="458"/>
      <c r="G574" s="458"/>
      <c r="H574" s="458"/>
      <c r="I574" s="458"/>
      <c r="J574" s="458"/>
      <c r="K574" s="458"/>
      <c r="L574" s="458"/>
      <c r="M574" s="458"/>
      <c r="N574" s="458"/>
    </row>
    <row r="575" spans="1:14">
      <c r="A575" s="460"/>
      <c r="B575" s="460"/>
      <c r="C575" s="460"/>
      <c r="D575" s="458"/>
      <c r="E575" s="458"/>
      <c r="F575" s="458"/>
      <c r="G575" s="458"/>
      <c r="H575" s="458"/>
      <c r="I575" s="458"/>
      <c r="J575" s="458"/>
      <c r="K575" s="458"/>
      <c r="L575" s="458"/>
      <c r="M575" s="458"/>
      <c r="N575" s="458"/>
    </row>
    <row r="576" spans="1:14">
      <c r="A576" s="460"/>
      <c r="B576" s="460"/>
      <c r="C576" s="460"/>
      <c r="D576" s="458"/>
      <c r="E576" s="458"/>
      <c r="F576" s="458"/>
      <c r="G576" s="458"/>
      <c r="H576" s="458"/>
      <c r="I576" s="458"/>
      <c r="J576" s="458"/>
      <c r="K576" s="458"/>
      <c r="L576" s="458"/>
      <c r="M576" s="458"/>
      <c r="N576" s="458"/>
    </row>
    <row r="577" spans="1:14">
      <c r="A577" s="460"/>
      <c r="B577" s="460"/>
      <c r="C577" s="460"/>
      <c r="D577" s="458"/>
      <c r="E577" s="458"/>
      <c r="F577" s="458"/>
      <c r="G577" s="458"/>
      <c r="H577" s="458"/>
      <c r="I577" s="458"/>
      <c r="J577" s="458"/>
      <c r="K577" s="458"/>
      <c r="L577" s="458"/>
      <c r="M577" s="458"/>
      <c r="N577" s="458"/>
    </row>
    <row r="578" spans="1:14">
      <c r="A578" s="460"/>
      <c r="B578" s="460"/>
      <c r="C578" s="460"/>
      <c r="D578" s="458"/>
      <c r="E578" s="458"/>
      <c r="F578" s="458"/>
      <c r="G578" s="458"/>
      <c r="H578" s="458"/>
      <c r="I578" s="458"/>
      <c r="J578" s="458"/>
      <c r="K578" s="458"/>
      <c r="L578" s="458"/>
      <c r="M578" s="458"/>
      <c r="N578" s="458"/>
    </row>
    <row r="579" spans="1:14">
      <c r="A579" s="460"/>
      <c r="B579" s="460"/>
      <c r="C579" s="460"/>
      <c r="D579" s="458"/>
      <c r="E579" s="458"/>
      <c r="F579" s="458"/>
      <c r="G579" s="458"/>
      <c r="H579" s="458"/>
      <c r="I579" s="458"/>
      <c r="J579" s="458"/>
      <c r="K579" s="458"/>
      <c r="L579" s="458"/>
      <c r="M579" s="458"/>
      <c r="N579" s="458"/>
    </row>
    <row r="580" spans="1:14">
      <c r="A580" s="460"/>
      <c r="B580" s="460"/>
      <c r="C580" s="460"/>
      <c r="D580" s="458"/>
      <c r="E580" s="458"/>
      <c r="F580" s="458"/>
      <c r="G580" s="458"/>
      <c r="H580" s="458"/>
      <c r="I580" s="458"/>
      <c r="J580" s="458"/>
      <c r="K580" s="458"/>
      <c r="L580" s="458"/>
      <c r="M580" s="458"/>
      <c r="N580" s="458"/>
    </row>
    <row r="581" spans="1:14">
      <c r="A581" s="460"/>
      <c r="B581" s="460"/>
      <c r="C581" s="460"/>
      <c r="D581" s="458"/>
      <c r="E581" s="458"/>
      <c r="F581" s="458"/>
      <c r="G581" s="458"/>
      <c r="H581" s="458"/>
      <c r="I581" s="458"/>
      <c r="J581" s="458"/>
      <c r="K581" s="458"/>
      <c r="L581" s="458"/>
      <c r="M581" s="458"/>
      <c r="N581" s="458"/>
    </row>
    <row r="582" spans="1:14">
      <c r="A582" s="460"/>
      <c r="B582" s="460"/>
      <c r="C582" s="460"/>
      <c r="D582" s="458"/>
      <c r="E582" s="458"/>
      <c r="F582" s="458"/>
      <c r="G582" s="458"/>
      <c r="H582" s="458"/>
      <c r="I582" s="458"/>
      <c r="J582" s="458"/>
      <c r="K582" s="458"/>
      <c r="L582" s="458"/>
      <c r="M582" s="458"/>
      <c r="N582" s="458"/>
    </row>
    <row r="583" spans="1:14">
      <c r="A583" s="460"/>
      <c r="B583" s="460"/>
      <c r="C583" s="460"/>
      <c r="D583" s="458"/>
      <c r="E583" s="458"/>
      <c r="F583" s="458"/>
      <c r="G583" s="458"/>
      <c r="H583" s="458"/>
      <c r="I583" s="458"/>
      <c r="J583" s="458"/>
      <c r="K583" s="458"/>
      <c r="L583" s="458"/>
      <c r="M583" s="458"/>
      <c r="N583" s="458"/>
    </row>
    <row r="584" spans="1:14">
      <c r="A584" s="460"/>
      <c r="B584" s="460"/>
      <c r="C584" s="460"/>
      <c r="D584" s="458"/>
      <c r="E584" s="458"/>
      <c r="F584" s="458"/>
      <c r="G584" s="458"/>
      <c r="H584" s="458"/>
      <c r="I584" s="458"/>
      <c r="J584" s="458"/>
      <c r="K584" s="458"/>
      <c r="L584" s="458"/>
      <c r="M584" s="458"/>
      <c r="N584" s="458"/>
    </row>
    <row r="585" spans="1:14">
      <c r="A585" s="460"/>
      <c r="B585" s="460"/>
      <c r="C585" s="460"/>
      <c r="D585" s="458"/>
      <c r="E585" s="458"/>
      <c r="F585" s="458"/>
      <c r="G585" s="458"/>
      <c r="H585" s="458"/>
      <c r="I585" s="458"/>
      <c r="J585" s="458"/>
      <c r="K585" s="458"/>
      <c r="L585" s="458"/>
      <c r="M585" s="458"/>
      <c r="N585" s="458"/>
    </row>
    <row r="586" spans="1:14">
      <c r="A586" s="460"/>
      <c r="B586" s="460"/>
      <c r="C586" s="460"/>
      <c r="D586" s="458"/>
      <c r="E586" s="458"/>
      <c r="F586" s="458"/>
      <c r="G586" s="458"/>
      <c r="H586" s="458"/>
      <c r="I586" s="458"/>
      <c r="J586" s="458"/>
      <c r="K586" s="458"/>
      <c r="L586" s="458"/>
      <c r="M586" s="458"/>
      <c r="N586" s="458"/>
    </row>
    <row r="587" spans="1:14">
      <c r="A587" s="460"/>
      <c r="B587" s="460"/>
      <c r="C587" s="460"/>
      <c r="D587" s="458"/>
      <c r="E587" s="458"/>
      <c r="F587" s="458"/>
      <c r="G587" s="458"/>
      <c r="H587" s="458"/>
      <c r="I587" s="458"/>
      <c r="J587" s="458"/>
      <c r="K587" s="458"/>
      <c r="L587" s="458"/>
      <c r="M587" s="458"/>
      <c r="N587" s="458"/>
    </row>
    <row r="588" spans="1:14">
      <c r="A588" s="460"/>
      <c r="B588" s="460"/>
      <c r="C588" s="460"/>
      <c r="D588" s="458"/>
      <c r="E588" s="458"/>
      <c r="F588" s="458"/>
      <c r="G588" s="458"/>
      <c r="H588" s="458"/>
      <c r="I588" s="458"/>
      <c r="J588" s="458"/>
      <c r="K588" s="458"/>
      <c r="L588" s="458"/>
      <c r="M588" s="458"/>
      <c r="N588" s="458"/>
    </row>
    <row r="589" spans="1:14">
      <c r="A589" s="460"/>
      <c r="B589" s="460"/>
      <c r="C589" s="460"/>
      <c r="D589" s="458"/>
      <c r="E589" s="458"/>
      <c r="F589" s="458"/>
      <c r="G589" s="458"/>
      <c r="H589" s="458"/>
      <c r="I589" s="458"/>
      <c r="J589" s="458"/>
      <c r="K589" s="458"/>
      <c r="L589" s="458"/>
      <c r="M589" s="458"/>
      <c r="N589" s="458"/>
    </row>
    <row r="590" spans="1:14">
      <c r="A590" s="460"/>
      <c r="B590" s="460"/>
      <c r="C590" s="460"/>
      <c r="D590" s="458"/>
      <c r="E590" s="458"/>
      <c r="F590" s="458"/>
      <c r="G590" s="458"/>
      <c r="H590" s="458"/>
      <c r="I590" s="458"/>
      <c r="J590" s="458"/>
      <c r="K590" s="458"/>
      <c r="L590" s="458"/>
      <c r="M590" s="458"/>
      <c r="N590" s="458"/>
    </row>
    <row r="591" spans="1:14">
      <c r="A591" s="460"/>
      <c r="B591" s="460"/>
      <c r="C591" s="460"/>
      <c r="D591" s="458"/>
      <c r="E591" s="458"/>
      <c r="F591" s="458"/>
      <c r="G591" s="458"/>
      <c r="H591" s="458"/>
      <c r="I591" s="458"/>
      <c r="J591" s="458"/>
      <c r="K591" s="458"/>
      <c r="L591" s="458"/>
      <c r="M591" s="458"/>
      <c r="N591" s="458"/>
    </row>
    <row r="592" spans="1:14">
      <c r="A592" s="460"/>
      <c r="B592" s="460"/>
      <c r="C592" s="460"/>
      <c r="D592" s="458"/>
      <c r="E592" s="458"/>
      <c r="F592" s="458"/>
      <c r="G592" s="458"/>
      <c r="H592" s="458"/>
      <c r="I592" s="458"/>
      <c r="J592" s="458"/>
      <c r="K592" s="458"/>
      <c r="L592" s="458"/>
      <c r="M592" s="458"/>
      <c r="N592" s="458"/>
    </row>
    <row r="593" spans="1:14">
      <c r="A593" s="460"/>
      <c r="B593" s="460"/>
      <c r="C593" s="460"/>
      <c r="D593" s="458"/>
      <c r="E593" s="458"/>
      <c r="F593" s="458"/>
      <c r="G593" s="458"/>
      <c r="H593" s="458"/>
      <c r="I593" s="458"/>
      <c r="J593" s="458"/>
      <c r="K593" s="458"/>
      <c r="L593" s="458"/>
      <c r="M593" s="458"/>
      <c r="N593" s="458"/>
    </row>
    <row r="594" spans="1:14">
      <c r="A594" s="460"/>
      <c r="B594" s="460"/>
      <c r="C594" s="460"/>
      <c r="D594" s="458"/>
      <c r="E594" s="458"/>
      <c r="F594" s="458"/>
      <c r="G594" s="458"/>
      <c r="H594" s="458"/>
      <c r="I594" s="458"/>
      <c r="J594" s="458"/>
      <c r="K594" s="458"/>
      <c r="L594" s="458"/>
      <c r="M594" s="458"/>
      <c r="N594" s="458"/>
    </row>
    <row r="595" spans="1:14">
      <c r="A595" s="460"/>
      <c r="B595" s="460"/>
      <c r="C595" s="460"/>
      <c r="D595" s="458"/>
      <c r="E595" s="458"/>
      <c r="F595" s="458"/>
      <c r="G595" s="458"/>
      <c r="H595" s="458"/>
      <c r="I595" s="458"/>
      <c r="J595" s="458"/>
      <c r="K595" s="458"/>
      <c r="L595" s="458"/>
      <c r="M595" s="458"/>
      <c r="N595" s="458"/>
    </row>
    <row r="596" spans="1:14">
      <c r="A596" s="460"/>
      <c r="B596" s="460"/>
      <c r="C596" s="460"/>
      <c r="D596" s="458"/>
      <c r="E596" s="458"/>
      <c r="F596" s="458"/>
      <c r="G596" s="458"/>
      <c r="H596" s="458"/>
      <c r="I596" s="458"/>
      <c r="J596" s="458"/>
      <c r="K596" s="458"/>
      <c r="L596" s="458"/>
      <c r="M596" s="458"/>
      <c r="N596" s="458"/>
    </row>
    <row r="597" spans="1:14">
      <c r="A597" s="460"/>
      <c r="B597" s="460"/>
      <c r="C597" s="460"/>
      <c r="D597" s="458"/>
      <c r="E597" s="458"/>
      <c r="F597" s="458"/>
      <c r="G597" s="458"/>
      <c r="H597" s="458"/>
      <c r="I597" s="458"/>
      <c r="J597" s="458"/>
      <c r="K597" s="458"/>
      <c r="L597" s="458"/>
      <c r="M597" s="458"/>
      <c r="N597" s="458"/>
    </row>
    <row r="598" spans="1:14">
      <c r="A598" s="460"/>
      <c r="B598" s="460"/>
      <c r="C598" s="460"/>
      <c r="D598" s="458"/>
      <c r="E598" s="458"/>
      <c r="F598" s="458"/>
      <c r="G598" s="458"/>
      <c r="H598" s="458"/>
      <c r="I598" s="458"/>
      <c r="J598" s="458"/>
      <c r="K598" s="458"/>
      <c r="L598" s="458"/>
      <c r="M598" s="458"/>
      <c r="N598" s="458"/>
    </row>
    <row r="599" spans="1:14">
      <c r="A599" s="460"/>
      <c r="B599" s="460"/>
      <c r="C599" s="460"/>
      <c r="D599" s="458"/>
      <c r="E599" s="458"/>
      <c r="F599" s="458"/>
      <c r="G599" s="458"/>
      <c r="H599" s="458"/>
      <c r="I599" s="458"/>
      <c r="J599" s="458"/>
      <c r="K599" s="458"/>
      <c r="L599" s="458"/>
      <c r="M599" s="458"/>
      <c r="N599" s="458"/>
    </row>
    <row r="600" spans="1:14">
      <c r="A600" s="460"/>
      <c r="B600" s="460"/>
      <c r="C600" s="460"/>
      <c r="D600" s="458"/>
      <c r="E600" s="458"/>
      <c r="F600" s="458"/>
      <c r="G600" s="458"/>
      <c r="H600" s="458"/>
      <c r="I600" s="458"/>
      <c r="J600" s="458"/>
      <c r="K600" s="458"/>
      <c r="L600" s="458"/>
      <c r="M600" s="458"/>
      <c r="N600" s="458"/>
    </row>
    <row r="601" spans="1:14">
      <c r="A601" s="460"/>
      <c r="B601" s="460"/>
      <c r="C601" s="460"/>
      <c r="D601" s="458"/>
      <c r="E601" s="458"/>
      <c r="F601" s="458"/>
      <c r="G601" s="458"/>
      <c r="H601" s="458"/>
      <c r="I601" s="458"/>
      <c r="J601" s="458"/>
      <c r="K601" s="458"/>
      <c r="L601" s="458"/>
      <c r="M601" s="458"/>
      <c r="N601" s="458"/>
    </row>
    <row r="602" spans="1:14">
      <c r="A602" s="460"/>
      <c r="B602" s="460"/>
      <c r="C602" s="460"/>
      <c r="D602" s="458"/>
      <c r="E602" s="458"/>
      <c r="F602" s="458"/>
      <c r="G602" s="458"/>
      <c r="H602" s="458"/>
      <c r="I602" s="458"/>
      <c r="J602" s="458"/>
      <c r="K602" s="458"/>
      <c r="L602" s="458"/>
      <c r="M602" s="458"/>
      <c r="N602" s="458"/>
    </row>
    <row r="603" spans="1:14">
      <c r="A603" s="460"/>
      <c r="B603" s="460"/>
      <c r="C603" s="460"/>
      <c r="D603" s="458"/>
      <c r="E603" s="458"/>
      <c r="F603" s="458"/>
      <c r="G603" s="458"/>
      <c r="H603" s="458"/>
      <c r="I603" s="458"/>
      <c r="J603" s="458"/>
      <c r="K603" s="458"/>
      <c r="L603" s="458"/>
      <c r="M603" s="458"/>
      <c r="N603" s="458"/>
    </row>
    <row r="604" spans="1:14">
      <c r="A604" s="460"/>
      <c r="B604" s="460"/>
      <c r="C604" s="460"/>
      <c r="D604" s="458"/>
      <c r="E604" s="458"/>
      <c r="F604" s="458"/>
      <c r="G604" s="458"/>
      <c r="H604" s="458"/>
      <c r="I604" s="458"/>
      <c r="J604" s="458"/>
      <c r="K604" s="458"/>
      <c r="L604" s="458"/>
      <c r="M604" s="458"/>
      <c r="N604" s="458"/>
    </row>
    <row r="605" spans="1:14">
      <c r="A605" s="460"/>
      <c r="B605" s="460"/>
      <c r="C605" s="460"/>
      <c r="D605" s="458"/>
      <c r="E605" s="458"/>
      <c r="F605" s="458"/>
      <c r="G605" s="458"/>
      <c r="H605" s="458"/>
      <c r="I605" s="458"/>
      <c r="J605" s="458"/>
      <c r="K605" s="458"/>
      <c r="L605" s="458"/>
      <c r="M605" s="458"/>
      <c r="N605" s="458"/>
    </row>
    <row r="606" spans="1:14">
      <c r="A606" s="460"/>
      <c r="B606" s="460"/>
      <c r="C606" s="460"/>
      <c r="D606" s="458"/>
      <c r="E606" s="458"/>
      <c r="F606" s="458"/>
      <c r="G606" s="458"/>
      <c r="H606" s="458"/>
      <c r="I606" s="458"/>
      <c r="J606" s="458"/>
      <c r="K606" s="458"/>
      <c r="L606" s="458"/>
      <c r="M606" s="458"/>
      <c r="N606" s="458"/>
    </row>
    <row r="607" spans="1:14">
      <c r="A607" s="460"/>
      <c r="B607" s="460"/>
      <c r="C607" s="460"/>
      <c r="D607" s="458"/>
      <c r="E607" s="458"/>
      <c r="F607" s="458"/>
      <c r="G607" s="458"/>
      <c r="H607" s="458"/>
      <c r="I607" s="458"/>
      <c r="J607" s="458"/>
      <c r="K607" s="458"/>
      <c r="L607" s="458"/>
      <c r="M607" s="458"/>
      <c r="N607" s="458"/>
    </row>
    <row r="608" spans="1:14">
      <c r="A608" s="460"/>
      <c r="B608" s="460"/>
      <c r="C608" s="460"/>
      <c r="D608" s="458"/>
      <c r="E608" s="458"/>
      <c r="F608" s="458"/>
      <c r="G608" s="458"/>
      <c r="H608" s="458"/>
      <c r="I608" s="458"/>
      <c r="J608" s="458"/>
      <c r="K608" s="458"/>
      <c r="L608" s="458"/>
      <c r="M608" s="458"/>
      <c r="N608" s="458"/>
    </row>
    <row r="609" spans="1:14">
      <c r="A609" s="460"/>
      <c r="B609" s="460"/>
      <c r="C609" s="460"/>
      <c r="D609" s="458"/>
      <c r="E609" s="458"/>
      <c r="F609" s="458"/>
      <c r="G609" s="458"/>
      <c r="H609" s="458"/>
      <c r="I609" s="458"/>
      <c r="J609" s="458"/>
      <c r="K609" s="458"/>
      <c r="L609" s="458"/>
      <c r="M609" s="458"/>
      <c r="N609" s="458"/>
    </row>
    <row r="610" spans="1:14">
      <c r="A610" s="460"/>
      <c r="B610" s="460"/>
      <c r="C610" s="460"/>
      <c r="D610" s="458"/>
      <c r="E610" s="458"/>
      <c r="F610" s="458"/>
      <c r="G610" s="458"/>
      <c r="H610" s="458"/>
      <c r="I610" s="458"/>
      <c r="J610" s="458"/>
      <c r="K610" s="458"/>
      <c r="L610" s="458"/>
      <c r="M610" s="458"/>
      <c r="N610" s="458"/>
    </row>
    <row r="611" spans="1:14">
      <c r="A611" s="460"/>
      <c r="B611" s="460"/>
      <c r="C611" s="460"/>
      <c r="D611" s="458"/>
      <c r="E611" s="458"/>
      <c r="F611" s="458"/>
      <c r="G611" s="458"/>
      <c r="H611" s="458"/>
      <c r="I611" s="458"/>
      <c r="J611" s="458"/>
      <c r="K611" s="458"/>
      <c r="L611" s="458"/>
      <c r="M611" s="458"/>
      <c r="N611" s="458"/>
    </row>
    <row r="612" spans="1:14">
      <c r="A612" s="460"/>
      <c r="B612" s="460"/>
      <c r="C612" s="460"/>
      <c r="D612" s="458"/>
      <c r="E612" s="458"/>
      <c r="F612" s="458"/>
      <c r="G612" s="458"/>
      <c r="H612" s="458"/>
      <c r="I612" s="458"/>
      <c r="J612" s="458"/>
      <c r="K612" s="458"/>
      <c r="L612" s="458"/>
      <c r="M612" s="458"/>
      <c r="N612" s="458"/>
    </row>
    <row r="613" spans="1:14">
      <c r="A613" s="460"/>
      <c r="B613" s="460"/>
      <c r="C613" s="460"/>
      <c r="D613" s="458"/>
      <c r="E613" s="458"/>
      <c r="F613" s="458"/>
      <c r="G613" s="458"/>
      <c r="H613" s="458"/>
      <c r="I613" s="458"/>
      <c r="J613" s="458"/>
      <c r="K613" s="458"/>
      <c r="L613" s="458"/>
      <c r="M613" s="458"/>
      <c r="N613" s="458"/>
    </row>
    <row r="614" spans="1:14">
      <c r="A614" s="460"/>
      <c r="B614" s="460"/>
      <c r="C614" s="460"/>
      <c r="D614" s="458"/>
      <c r="E614" s="458"/>
      <c r="F614" s="458"/>
      <c r="G614" s="458"/>
      <c r="H614" s="458"/>
      <c r="I614" s="458"/>
      <c r="J614" s="458"/>
      <c r="K614" s="458"/>
      <c r="L614" s="458"/>
      <c r="M614" s="458"/>
      <c r="N614" s="458"/>
    </row>
    <row r="615" spans="1:14">
      <c r="A615" s="460"/>
      <c r="B615" s="460"/>
      <c r="C615" s="460"/>
      <c r="D615" s="458"/>
      <c r="E615" s="458"/>
      <c r="F615" s="458"/>
      <c r="G615" s="458"/>
      <c r="H615" s="458"/>
      <c r="I615" s="458"/>
      <c r="J615" s="458"/>
      <c r="K615" s="458"/>
      <c r="L615" s="458"/>
      <c r="M615" s="458"/>
      <c r="N615" s="458"/>
    </row>
    <row r="616" spans="1:14">
      <c r="A616" s="460"/>
      <c r="B616" s="460"/>
      <c r="C616" s="460"/>
      <c r="D616" s="458"/>
      <c r="E616" s="458"/>
      <c r="F616" s="458"/>
      <c r="G616" s="458"/>
      <c r="H616" s="458"/>
      <c r="I616" s="458"/>
      <c r="J616" s="458"/>
      <c r="K616" s="458"/>
      <c r="L616" s="458"/>
      <c r="M616" s="458"/>
      <c r="N616" s="458"/>
    </row>
    <row r="617" spans="1:14">
      <c r="A617" s="460"/>
      <c r="B617" s="460"/>
      <c r="C617" s="460"/>
      <c r="D617" s="458"/>
      <c r="E617" s="458"/>
      <c r="F617" s="458"/>
      <c r="G617" s="458"/>
      <c r="H617" s="458"/>
      <c r="I617" s="458"/>
      <c r="J617" s="458"/>
      <c r="K617" s="458"/>
      <c r="L617" s="458"/>
      <c r="M617" s="458"/>
      <c r="N617" s="458"/>
    </row>
    <row r="618" spans="1:14">
      <c r="A618" s="460"/>
      <c r="B618" s="460"/>
      <c r="C618" s="460"/>
      <c r="D618" s="458"/>
      <c r="E618" s="458"/>
      <c r="F618" s="458"/>
      <c r="G618" s="458"/>
      <c r="H618" s="458"/>
      <c r="I618" s="458"/>
      <c r="J618" s="458"/>
      <c r="K618" s="458"/>
      <c r="L618" s="458"/>
      <c r="M618" s="458"/>
      <c r="N618" s="458"/>
    </row>
    <row r="619" spans="1:14">
      <c r="A619" s="460"/>
      <c r="B619" s="460"/>
      <c r="C619" s="460"/>
      <c r="D619" s="458"/>
      <c r="E619" s="458"/>
      <c r="F619" s="458"/>
      <c r="G619" s="458"/>
      <c r="H619" s="458"/>
      <c r="I619" s="458"/>
      <c r="J619" s="458"/>
      <c r="K619" s="458"/>
      <c r="L619" s="458"/>
      <c r="M619" s="458"/>
      <c r="N619" s="458"/>
    </row>
    <row r="620" spans="1:14">
      <c r="A620" s="460"/>
      <c r="B620" s="460"/>
      <c r="C620" s="460"/>
      <c r="D620" s="458"/>
      <c r="E620" s="458"/>
      <c r="F620" s="458"/>
      <c r="G620" s="458"/>
      <c r="H620" s="458"/>
      <c r="I620" s="458"/>
      <c r="J620" s="458"/>
      <c r="K620" s="458"/>
      <c r="L620" s="458"/>
      <c r="M620" s="458"/>
      <c r="N620" s="458"/>
    </row>
    <row r="621" spans="1:14">
      <c r="A621" s="460"/>
      <c r="B621" s="460"/>
      <c r="C621" s="460"/>
      <c r="D621" s="458"/>
      <c r="E621" s="458"/>
      <c r="F621" s="458"/>
      <c r="G621" s="458"/>
      <c r="H621" s="458"/>
      <c r="I621" s="458"/>
      <c r="J621" s="458"/>
      <c r="K621" s="458"/>
      <c r="L621" s="458"/>
      <c r="M621" s="458"/>
      <c r="N621" s="458"/>
    </row>
    <row r="622" spans="1:14">
      <c r="A622" s="460"/>
      <c r="B622" s="460"/>
      <c r="C622" s="460"/>
      <c r="D622" s="458"/>
      <c r="E622" s="458"/>
      <c r="F622" s="458"/>
      <c r="G622" s="458"/>
      <c r="H622" s="458"/>
      <c r="I622" s="458"/>
      <c r="J622" s="458"/>
      <c r="K622" s="458"/>
      <c r="L622" s="458"/>
      <c r="M622" s="458"/>
      <c r="N622" s="458"/>
    </row>
    <row r="623" spans="1:14">
      <c r="A623" s="460"/>
      <c r="B623" s="460"/>
      <c r="C623" s="460"/>
      <c r="D623" s="458"/>
      <c r="E623" s="458"/>
      <c r="F623" s="458"/>
      <c r="G623" s="458"/>
      <c r="H623" s="458"/>
      <c r="I623" s="458"/>
      <c r="J623" s="458"/>
      <c r="K623" s="458"/>
      <c r="L623" s="458"/>
      <c r="M623" s="458"/>
      <c r="N623" s="458"/>
    </row>
    <row r="624" spans="1:14">
      <c r="A624" s="460"/>
      <c r="B624" s="460"/>
      <c r="C624" s="460"/>
      <c r="D624" s="458"/>
      <c r="E624" s="458"/>
      <c r="F624" s="458"/>
      <c r="G624" s="458"/>
      <c r="H624" s="458"/>
      <c r="I624" s="458"/>
      <c r="J624" s="458"/>
      <c r="K624" s="458"/>
      <c r="L624" s="458"/>
      <c r="M624" s="458"/>
      <c r="N624" s="458"/>
    </row>
    <row r="625" spans="1:14">
      <c r="A625" s="460"/>
      <c r="B625" s="460"/>
      <c r="C625" s="460"/>
      <c r="D625" s="458"/>
      <c r="E625" s="458"/>
      <c r="F625" s="458"/>
      <c r="G625" s="458"/>
      <c r="H625" s="458"/>
      <c r="I625" s="458"/>
      <c r="J625" s="458"/>
      <c r="K625" s="458"/>
      <c r="L625" s="458"/>
      <c r="M625" s="458"/>
      <c r="N625" s="458"/>
    </row>
    <row r="626" spans="1:14">
      <c r="A626" s="460"/>
      <c r="B626" s="460"/>
      <c r="C626" s="460"/>
      <c r="D626" s="458"/>
      <c r="E626" s="458"/>
      <c r="F626" s="458"/>
      <c r="G626" s="458"/>
      <c r="H626" s="458"/>
      <c r="I626" s="458"/>
      <c r="J626" s="458"/>
      <c r="K626" s="458"/>
      <c r="L626" s="458"/>
      <c r="M626" s="458"/>
      <c r="N626" s="458"/>
    </row>
    <row r="627" spans="1:14">
      <c r="A627" s="460"/>
      <c r="B627" s="460"/>
      <c r="C627" s="460"/>
      <c r="D627" s="458"/>
      <c r="E627" s="458"/>
      <c r="F627" s="458"/>
      <c r="G627" s="458"/>
      <c r="H627" s="458"/>
      <c r="I627" s="458"/>
      <c r="J627" s="458"/>
      <c r="K627" s="458"/>
      <c r="L627" s="458"/>
      <c r="M627" s="458"/>
      <c r="N627" s="458"/>
    </row>
    <row r="628" spans="1:14">
      <c r="A628" s="460"/>
      <c r="B628" s="460"/>
      <c r="C628" s="460"/>
      <c r="D628" s="458"/>
      <c r="E628" s="458"/>
      <c r="F628" s="458"/>
      <c r="G628" s="458"/>
      <c r="H628" s="458"/>
      <c r="I628" s="458"/>
      <c r="J628" s="458"/>
      <c r="K628" s="458"/>
      <c r="L628" s="458"/>
      <c r="M628" s="458"/>
      <c r="N628" s="458"/>
    </row>
    <row r="629" spans="1:14">
      <c r="A629" s="460"/>
      <c r="B629" s="460"/>
      <c r="C629" s="460"/>
      <c r="D629" s="458"/>
      <c r="E629" s="458"/>
      <c r="F629" s="458"/>
      <c r="G629" s="458"/>
      <c r="H629" s="458"/>
      <c r="I629" s="458"/>
      <c r="J629" s="458"/>
      <c r="K629" s="458"/>
      <c r="L629" s="458"/>
      <c r="M629" s="458"/>
      <c r="N629" s="458"/>
    </row>
    <row r="630" spans="1:14">
      <c r="A630" s="460"/>
      <c r="B630" s="460"/>
      <c r="C630" s="460"/>
      <c r="D630" s="458"/>
      <c r="E630" s="458"/>
      <c r="F630" s="458"/>
      <c r="G630" s="458"/>
      <c r="H630" s="458"/>
      <c r="I630" s="458"/>
      <c r="J630" s="458"/>
      <c r="K630" s="458"/>
      <c r="L630" s="458"/>
      <c r="M630" s="458"/>
      <c r="N630" s="458"/>
    </row>
    <row r="631" spans="1:14">
      <c r="A631" s="460"/>
      <c r="B631" s="460"/>
      <c r="C631" s="460"/>
      <c r="D631" s="458"/>
      <c r="E631" s="458"/>
      <c r="F631" s="458"/>
      <c r="G631" s="458"/>
      <c r="H631" s="458"/>
      <c r="I631" s="458"/>
      <c r="J631" s="458"/>
      <c r="K631" s="458"/>
      <c r="L631" s="458"/>
      <c r="M631" s="458"/>
      <c r="N631" s="458"/>
    </row>
    <row r="632" spans="1:14">
      <c r="A632" s="460"/>
      <c r="B632" s="460"/>
      <c r="C632" s="460"/>
      <c r="D632" s="458"/>
      <c r="E632" s="458"/>
      <c r="F632" s="458"/>
      <c r="G632" s="458"/>
      <c r="H632" s="458"/>
      <c r="I632" s="458"/>
      <c r="J632" s="458"/>
      <c r="K632" s="458"/>
      <c r="L632" s="458"/>
      <c r="M632" s="458"/>
      <c r="N632" s="458"/>
    </row>
    <row r="633" spans="1:14">
      <c r="A633" s="460"/>
      <c r="B633" s="460"/>
      <c r="C633" s="460"/>
      <c r="D633" s="458"/>
      <c r="E633" s="458"/>
      <c r="F633" s="458"/>
      <c r="G633" s="458"/>
      <c r="H633" s="458"/>
      <c r="I633" s="458"/>
      <c r="J633" s="458"/>
      <c r="K633" s="458"/>
      <c r="L633" s="458"/>
      <c r="M633" s="458"/>
      <c r="N633" s="458"/>
    </row>
    <row r="634" spans="1:14">
      <c r="A634" s="460"/>
      <c r="B634" s="460"/>
      <c r="C634" s="460"/>
      <c r="D634" s="458"/>
      <c r="E634" s="458"/>
      <c r="F634" s="458"/>
      <c r="G634" s="458"/>
      <c r="H634" s="458"/>
      <c r="I634" s="458"/>
      <c r="J634" s="458"/>
      <c r="K634" s="458"/>
      <c r="L634" s="458"/>
      <c r="M634" s="458"/>
      <c r="N634" s="458"/>
    </row>
    <row r="635" spans="1:14">
      <c r="A635" s="460"/>
      <c r="B635" s="460"/>
      <c r="C635" s="460"/>
      <c r="D635" s="458"/>
      <c r="E635" s="458"/>
      <c r="F635" s="458"/>
      <c r="G635" s="458"/>
      <c r="H635" s="458"/>
      <c r="I635" s="458"/>
      <c r="J635" s="458"/>
      <c r="K635" s="458"/>
      <c r="L635" s="458"/>
      <c r="M635" s="458"/>
      <c r="N635" s="458"/>
    </row>
    <row r="636" spans="1:14">
      <c r="A636" s="460"/>
      <c r="B636" s="460"/>
      <c r="C636" s="460"/>
      <c r="D636" s="458"/>
      <c r="E636" s="458"/>
      <c r="F636" s="458"/>
      <c r="G636" s="458"/>
      <c r="H636" s="458"/>
      <c r="I636" s="458"/>
      <c r="J636" s="458"/>
      <c r="K636" s="458"/>
      <c r="L636" s="458"/>
      <c r="M636" s="458"/>
      <c r="N636" s="458"/>
    </row>
    <row r="637" spans="1:14">
      <c r="A637" s="460"/>
      <c r="B637" s="460"/>
      <c r="C637" s="460"/>
      <c r="D637" s="458"/>
      <c r="E637" s="458"/>
      <c r="F637" s="458"/>
      <c r="G637" s="458"/>
      <c r="H637" s="458"/>
      <c r="I637" s="458"/>
      <c r="J637" s="458"/>
      <c r="K637" s="458"/>
      <c r="L637" s="458"/>
      <c r="M637" s="458"/>
      <c r="N637" s="458"/>
    </row>
    <row r="638" spans="1:14">
      <c r="A638" s="460"/>
      <c r="B638" s="460"/>
      <c r="C638" s="460"/>
      <c r="D638" s="458"/>
      <c r="E638" s="458"/>
      <c r="F638" s="458"/>
      <c r="G638" s="458"/>
      <c r="H638" s="458"/>
      <c r="I638" s="458"/>
      <c r="J638" s="458"/>
      <c r="K638" s="458"/>
      <c r="L638" s="458"/>
      <c r="M638" s="458"/>
      <c r="N638" s="458"/>
    </row>
    <row r="639" spans="1:14">
      <c r="A639" s="460"/>
      <c r="B639" s="460"/>
      <c r="C639" s="460"/>
      <c r="D639" s="458"/>
      <c r="E639" s="458"/>
      <c r="F639" s="458"/>
      <c r="G639" s="458"/>
      <c r="H639" s="458"/>
      <c r="I639" s="458"/>
      <c r="J639" s="458"/>
      <c r="K639" s="458"/>
      <c r="L639" s="458"/>
      <c r="M639" s="458"/>
      <c r="N639" s="458"/>
    </row>
    <row r="640" spans="1:14">
      <c r="A640" s="460"/>
      <c r="B640" s="460"/>
      <c r="C640" s="460"/>
      <c r="D640" s="458"/>
      <c r="E640" s="458"/>
      <c r="F640" s="458"/>
      <c r="G640" s="458"/>
      <c r="H640" s="458"/>
      <c r="I640" s="458"/>
      <c r="J640" s="458"/>
      <c r="K640" s="458"/>
      <c r="L640" s="458"/>
      <c r="M640" s="458"/>
      <c r="N640" s="458"/>
    </row>
    <row r="641" spans="1:14">
      <c r="A641" s="460"/>
      <c r="B641" s="460"/>
      <c r="C641" s="460"/>
      <c r="D641" s="458"/>
      <c r="E641" s="458"/>
      <c r="F641" s="458"/>
      <c r="G641" s="458"/>
      <c r="H641" s="458"/>
      <c r="I641" s="458"/>
      <c r="J641" s="458"/>
      <c r="K641" s="458"/>
      <c r="L641" s="458"/>
      <c r="M641" s="458"/>
      <c r="N641" s="458"/>
    </row>
    <row r="642" spans="1:14">
      <c r="A642" s="460"/>
      <c r="B642" s="460"/>
      <c r="C642" s="460"/>
      <c r="D642" s="458"/>
      <c r="E642" s="458"/>
      <c r="F642" s="458"/>
      <c r="G642" s="458"/>
      <c r="H642" s="458"/>
      <c r="I642" s="458"/>
      <c r="J642" s="458"/>
      <c r="K642" s="458"/>
      <c r="L642" s="458"/>
      <c r="M642" s="458"/>
      <c r="N642" s="458"/>
    </row>
    <row r="643" spans="1:14">
      <c r="A643" s="460"/>
      <c r="B643" s="460"/>
      <c r="C643" s="460"/>
      <c r="D643" s="458"/>
      <c r="E643" s="458"/>
      <c r="F643" s="458"/>
      <c r="G643" s="458"/>
      <c r="H643" s="458"/>
      <c r="I643" s="458"/>
      <c r="J643" s="458"/>
      <c r="K643" s="458"/>
      <c r="L643" s="458"/>
      <c r="M643" s="458"/>
      <c r="N643" s="458"/>
    </row>
    <row r="644" spans="1:14">
      <c r="A644" s="460"/>
      <c r="B644" s="460"/>
      <c r="C644" s="460"/>
      <c r="D644" s="458"/>
      <c r="E644" s="458"/>
      <c r="F644" s="458"/>
      <c r="G644" s="458"/>
      <c r="H644" s="458"/>
      <c r="I644" s="458"/>
      <c r="J644" s="458"/>
      <c r="K644" s="458"/>
      <c r="L644" s="458"/>
      <c r="M644" s="458"/>
      <c r="N644" s="458"/>
    </row>
    <row r="645" spans="1:14">
      <c r="A645" s="460"/>
      <c r="B645" s="460"/>
      <c r="C645" s="460"/>
      <c r="D645" s="458"/>
      <c r="E645" s="458"/>
      <c r="F645" s="458"/>
      <c r="G645" s="458"/>
      <c r="H645" s="458"/>
      <c r="I645" s="458"/>
      <c r="J645" s="458"/>
      <c r="K645" s="458"/>
      <c r="L645" s="458"/>
      <c r="M645" s="458"/>
      <c r="N645" s="458"/>
    </row>
    <row r="646" spans="1:14">
      <c r="A646" s="460"/>
      <c r="B646" s="460"/>
      <c r="C646" s="460"/>
      <c r="D646" s="458"/>
      <c r="E646" s="458"/>
      <c r="F646" s="458"/>
      <c r="G646" s="458"/>
      <c r="H646" s="458"/>
      <c r="I646" s="458"/>
      <c r="J646" s="458"/>
      <c r="K646" s="458"/>
      <c r="L646" s="458"/>
      <c r="M646" s="458"/>
      <c r="N646" s="458"/>
    </row>
    <row r="647" spans="1:14">
      <c r="A647" s="460"/>
      <c r="B647" s="460"/>
      <c r="C647" s="460"/>
      <c r="D647" s="458"/>
      <c r="E647" s="458"/>
      <c r="F647" s="458"/>
      <c r="G647" s="458"/>
      <c r="H647" s="458"/>
      <c r="I647" s="458"/>
      <c r="J647" s="458"/>
      <c r="K647" s="458"/>
      <c r="L647" s="458"/>
      <c r="M647" s="458"/>
      <c r="N647" s="458"/>
    </row>
    <row r="648" spans="1:14">
      <c r="A648" s="460"/>
      <c r="B648" s="460"/>
      <c r="C648" s="460"/>
      <c r="D648" s="458"/>
      <c r="E648" s="458"/>
      <c r="F648" s="458"/>
      <c r="G648" s="458"/>
      <c r="H648" s="458"/>
      <c r="I648" s="458"/>
      <c r="J648" s="458"/>
      <c r="K648" s="458"/>
      <c r="L648" s="458"/>
      <c r="M648" s="458"/>
      <c r="N648" s="458"/>
    </row>
    <row r="649" spans="1:14">
      <c r="A649" s="460"/>
      <c r="B649" s="460"/>
      <c r="C649" s="460"/>
      <c r="D649" s="458"/>
      <c r="E649" s="458"/>
      <c r="F649" s="458"/>
      <c r="G649" s="458"/>
      <c r="H649" s="458"/>
      <c r="I649" s="458"/>
      <c r="J649" s="458"/>
      <c r="K649" s="458"/>
      <c r="L649" s="458"/>
      <c r="M649" s="458"/>
      <c r="N649" s="458"/>
    </row>
    <row r="650" spans="1:14">
      <c r="A650" s="460"/>
      <c r="B650" s="460"/>
      <c r="C650" s="460"/>
      <c r="D650" s="458"/>
      <c r="E650" s="458"/>
      <c r="F650" s="458"/>
      <c r="G650" s="458"/>
      <c r="H650" s="458"/>
      <c r="I650" s="458"/>
      <c r="J650" s="458"/>
      <c r="K650" s="458"/>
      <c r="L650" s="458"/>
      <c r="M650" s="458"/>
      <c r="N650" s="458"/>
    </row>
    <row r="651" spans="1:14">
      <c r="A651" s="460"/>
      <c r="B651" s="460"/>
      <c r="C651" s="460"/>
      <c r="D651" s="458"/>
      <c r="E651" s="458"/>
      <c r="F651" s="458"/>
      <c r="G651" s="458"/>
      <c r="H651" s="458"/>
      <c r="I651" s="458"/>
      <c r="J651" s="458"/>
      <c r="K651" s="458"/>
      <c r="L651" s="458"/>
      <c r="M651" s="458"/>
      <c r="N651" s="458"/>
    </row>
    <row r="652" spans="1:14">
      <c r="A652" s="460"/>
      <c r="B652" s="460"/>
      <c r="C652" s="460"/>
      <c r="D652" s="458"/>
      <c r="E652" s="458"/>
      <c r="F652" s="458"/>
      <c r="G652" s="458"/>
      <c r="H652" s="458"/>
      <c r="I652" s="458"/>
      <c r="J652" s="458"/>
      <c r="K652" s="458"/>
      <c r="L652" s="458"/>
      <c r="M652" s="458"/>
      <c r="N652" s="458"/>
    </row>
    <row r="653" spans="1:14">
      <c r="A653" s="460"/>
      <c r="B653" s="460"/>
      <c r="C653" s="460"/>
      <c r="D653" s="458"/>
      <c r="E653" s="458"/>
      <c r="F653" s="458"/>
      <c r="G653" s="458"/>
      <c r="H653" s="458"/>
      <c r="I653" s="458"/>
      <c r="J653" s="458"/>
      <c r="K653" s="458"/>
      <c r="L653" s="458"/>
      <c r="M653" s="458"/>
      <c r="N653" s="458"/>
    </row>
    <row r="654" spans="1:14">
      <c r="A654" s="460"/>
      <c r="B654" s="460"/>
      <c r="C654" s="460"/>
      <c r="D654" s="458"/>
      <c r="E654" s="458"/>
      <c r="F654" s="458"/>
      <c r="G654" s="458"/>
      <c r="H654" s="458"/>
      <c r="I654" s="458"/>
      <c r="J654" s="458"/>
      <c r="K654" s="458"/>
      <c r="L654" s="458"/>
      <c r="M654" s="458"/>
      <c r="N654" s="458"/>
    </row>
    <row r="655" spans="1:14">
      <c r="A655" s="460"/>
      <c r="B655" s="460"/>
      <c r="C655" s="460"/>
      <c r="D655" s="458"/>
      <c r="E655" s="458"/>
      <c r="F655" s="458"/>
      <c r="G655" s="458"/>
      <c r="H655" s="458"/>
      <c r="I655" s="458"/>
      <c r="J655" s="458"/>
      <c r="K655" s="458"/>
      <c r="L655" s="458"/>
      <c r="M655" s="458"/>
      <c r="N655" s="458"/>
    </row>
    <row r="656" spans="1:14">
      <c r="A656" s="460"/>
      <c r="B656" s="460"/>
      <c r="C656" s="460"/>
      <c r="D656" s="458"/>
      <c r="E656" s="458"/>
      <c r="F656" s="458"/>
      <c r="G656" s="458"/>
      <c r="H656" s="458"/>
      <c r="I656" s="458"/>
      <c r="J656" s="458"/>
      <c r="K656" s="458"/>
      <c r="L656" s="458"/>
      <c r="M656" s="458"/>
      <c r="N656" s="458"/>
    </row>
    <row r="657" spans="1:14">
      <c r="A657" s="460"/>
      <c r="B657" s="460"/>
      <c r="C657" s="460"/>
      <c r="D657" s="458"/>
      <c r="E657" s="458"/>
      <c r="F657" s="458"/>
      <c r="G657" s="458"/>
      <c r="H657" s="458"/>
      <c r="I657" s="458"/>
      <c r="J657" s="458"/>
      <c r="K657" s="458"/>
      <c r="L657" s="458"/>
      <c r="M657" s="458"/>
      <c r="N657" s="458"/>
    </row>
    <row r="658" spans="1:14">
      <c r="A658" s="460"/>
      <c r="B658" s="460"/>
      <c r="C658" s="460"/>
      <c r="D658" s="458"/>
      <c r="E658" s="458"/>
      <c r="F658" s="458"/>
      <c r="G658" s="458"/>
      <c r="H658" s="458"/>
      <c r="I658" s="458"/>
      <c r="J658" s="458"/>
      <c r="K658" s="458"/>
      <c r="L658" s="458"/>
      <c r="M658" s="458"/>
      <c r="N658" s="458"/>
    </row>
    <row r="659" spans="1:14">
      <c r="A659" s="460"/>
      <c r="B659" s="460"/>
      <c r="C659" s="460"/>
      <c r="D659" s="458"/>
      <c r="E659" s="458"/>
      <c r="F659" s="458"/>
      <c r="G659" s="458"/>
      <c r="H659" s="458"/>
      <c r="I659" s="458"/>
      <c r="J659" s="458"/>
      <c r="K659" s="458"/>
      <c r="L659" s="458"/>
      <c r="M659" s="458"/>
      <c r="N659" s="458"/>
    </row>
    <row r="660" spans="1:14">
      <c r="A660" s="460"/>
      <c r="B660" s="460"/>
      <c r="C660" s="460"/>
      <c r="D660" s="458"/>
      <c r="E660" s="458"/>
      <c r="F660" s="458"/>
      <c r="G660" s="458"/>
      <c r="H660" s="458"/>
      <c r="I660" s="458"/>
      <c r="J660" s="458"/>
      <c r="K660" s="458"/>
      <c r="L660" s="458"/>
      <c r="M660" s="458"/>
      <c r="N660" s="458"/>
    </row>
    <row r="661" spans="1:14">
      <c r="A661" s="460"/>
      <c r="B661" s="460"/>
      <c r="C661" s="460"/>
      <c r="D661" s="458"/>
      <c r="E661" s="458"/>
      <c r="F661" s="458"/>
      <c r="G661" s="458"/>
      <c r="H661" s="458"/>
      <c r="I661" s="458"/>
      <c r="J661" s="458"/>
      <c r="K661" s="458"/>
      <c r="L661" s="458"/>
      <c r="M661" s="458"/>
      <c r="N661" s="458"/>
    </row>
    <row r="662" spans="1:14">
      <c r="A662" s="460"/>
      <c r="B662" s="460"/>
      <c r="C662" s="460"/>
      <c r="D662" s="458"/>
      <c r="E662" s="458"/>
      <c r="F662" s="458"/>
      <c r="G662" s="458"/>
      <c r="H662" s="458"/>
      <c r="I662" s="458"/>
      <c r="J662" s="458"/>
      <c r="K662" s="458"/>
      <c r="L662" s="458"/>
      <c r="M662" s="458"/>
      <c r="N662" s="458"/>
    </row>
    <row r="663" spans="1:14">
      <c r="A663" s="460"/>
      <c r="B663" s="460"/>
      <c r="C663" s="460"/>
      <c r="D663" s="458"/>
      <c r="E663" s="458"/>
      <c r="F663" s="458"/>
      <c r="G663" s="458"/>
      <c r="H663" s="458"/>
      <c r="I663" s="458"/>
      <c r="J663" s="458"/>
      <c r="K663" s="458"/>
      <c r="L663" s="458"/>
      <c r="M663" s="458"/>
      <c r="N663" s="458"/>
    </row>
    <row r="664" spans="1:14">
      <c r="A664" s="460"/>
      <c r="B664" s="460"/>
      <c r="C664" s="460"/>
      <c r="D664" s="458"/>
      <c r="E664" s="458"/>
      <c r="F664" s="458"/>
      <c r="G664" s="458"/>
      <c r="H664" s="458"/>
      <c r="I664" s="458"/>
      <c r="J664" s="458"/>
      <c r="K664" s="458"/>
      <c r="L664" s="458"/>
      <c r="M664" s="458"/>
      <c r="N664" s="458"/>
    </row>
    <row r="665" spans="1:14">
      <c r="A665" s="460"/>
      <c r="B665" s="460"/>
      <c r="C665" s="460"/>
      <c r="D665" s="458"/>
      <c r="E665" s="458"/>
      <c r="F665" s="458"/>
      <c r="G665" s="458"/>
      <c r="H665" s="458"/>
      <c r="I665" s="458"/>
      <c r="J665" s="458"/>
      <c r="K665" s="458"/>
      <c r="L665" s="458"/>
      <c r="M665" s="458"/>
      <c r="N665" s="458"/>
    </row>
    <row r="666" spans="1:14">
      <c r="A666" s="460"/>
      <c r="B666" s="460"/>
      <c r="C666" s="460"/>
      <c r="D666" s="458"/>
      <c r="E666" s="458"/>
      <c r="F666" s="458"/>
      <c r="G666" s="458"/>
      <c r="H666" s="458"/>
      <c r="I666" s="458"/>
      <c r="J666" s="458"/>
      <c r="K666" s="458"/>
      <c r="L666" s="458"/>
      <c r="M666" s="458"/>
      <c r="N666" s="458"/>
    </row>
    <row r="667" spans="1:14">
      <c r="A667" s="460"/>
      <c r="B667" s="460"/>
      <c r="C667" s="460"/>
      <c r="D667" s="458"/>
      <c r="E667" s="458"/>
      <c r="F667" s="458"/>
      <c r="G667" s="458"/>
      <c r="H667" s="458"/>
      <c r="I667" s="458"/>
      <c r="J667" s="458"/>
      <c r="K667" s="458"/>
      <c r="L667" s="458"/>
      <c r="M667" s="458"/>
      <c r="N667" s="458"/>
    </row>
    <row r="668" spans="1:14">
      <c r="A668" s="460"/>
      <c r="B668" s="460"/>
      <c r="C668" s="460"/>
      <c r="D668" s="458"/>
      <c r="E668" s="458"/>
      <c r="F668" s="458"/>
      <c r="G668" s="458"/>
      <c r="H668" s="458"/>
      <c r="I668" s="458"/>
      <c r="J668" s="458"/>
      <c r="K668" s="458"/>
      <c r="L668" s="458"/>
      <c r="M668" s="458"/>
      <c r="N668" s="458"/>
    </row>
    <row r="669" spans="1:14">
      <c r="A669" s="460"/>
      <c r="B669" s="460"/>
      <c r="C669" s="460"/>
      <c r="D669" s="458"/>
      <c r="E669" s="458"/>
      <c r="F669" s="458"/>
      <c r="G669" s="458"/>
      <c r="H669" s="458"/>
      <c r="I669" s="458"/>
      <c r="J669" s="458"/>
      <c r="K669" s="458"/>
      <c r="L669" s="458"/>
      <c r="M669" s="458"/>
      <c r="N669" s="458"/>
    </row>
    <row r="670" spans="1:14">
      <c r="A670" s="460"/>
      <c r="B670" s="460"/>
      <c r="C670" s="460"/>
      <c r="D670" s="458"/>
      <c r="E670" s="458"/>
      <c r="F670" s="458"/>
      <c r="G670" s="458"/>
      <c r="H670" s="458"/>
      <c r="I670" s="458"/>
      <c r="J670" s="458"/>
      <c r="K670" s="458"/>
      <c r="L670" s="458"/>
      <c r="M670" s="458"/>
      <c r="N670" s="458"/>
    </row>
    <row r="671" spans="1:14">
      <c r="A671" s="460"/>
      <c r="B671" s="460"/>
      <c r="C671" s="460"/>
      <c r="D671" s="458"/>
      <c r="E671" s="458"/>
      <c r="F671" s="458"/>
      <c r="G671" s="458"/>
      <c r="H671" s="458"/>
      <c r="I671" s="458"/>
      <c r="J671" s="458"/>
      <c r="K671" s="458"/>
      <c r="L671" s="458"/>
      <c r="M671" s="458"/>
      <c r="N671" s="458"/>
    </row>
    <row r="672" spans="1:14">
      <c r="A672" s="460"/>
      <c r="B672" s="460"/>
      <c r="C672" s="460"/>
      <c r="D672" s="458"/>
      <c r="E672" s="458"/>
      <c r="F672" s="458"/>
      <c r="G672" s="458"/>
      <c r="H672" s="458"/>
      <c r="I672" s="458"/>
      <c r="J672" s="458"/>
      <c r="K672" s="458"/>
      <c r="L672" s="458"/>
      <c r="M672" s="458"/>
      <c r="N672" s="458"/>
    </row>
    <row r="673" spans="1:14">
      <c r="A673" s="460"/>
      <c r="B673" s="460"/>
      <c r="C673" s="460"/>
      <c r="D673" s="458"/>
      <c r="E673" s="458"/>
      <c r="F673" s="458"/>
      <c r="G673" s="458"/>
      <c r="H673" s="458"/>
      <c r="I673" s="458"/>
      <c r="J673" s="458"/>
      <c r="K673" s="458"/>
      <c r="L673" s="458"/>
      <c r="M673" s="458"/>
      <c r="N673" s="458"/>
    </row>
    <row r="674" spans="1:14">
      <c r="A674" s="460"/>
      <c r="B674" s="460"/>
      <c r="C674" s="460"/>
      <c r="D674" s="458"/>
      <c r="E674" s="458"/>
      <c r="F674" s="458"/>
      <c r="G674" s="458"/>
      <c r="H674" s="458"/>
      <c r="I674" s="458"/>
      <c r="J674" s="458"/>
      <c r="K674" s="458"/>
      <c r="L674" s="458"/>
      <c r="M674" s="458"/>
      <c r="N674" s="458"/>
    </row>
    <row r="675" spans="1:14">
      <c r="A675" s="460"/>
      <c r="B675" s="460"/>
      <c r="C675" s="460"/>
      <c r="D675" s="458"/>
      <c r="E675" s="458"/>
      <c r="F675" s="458"/>
      <c r="G675" s="458"/>
      <c r="H675" s="458"/>
      <c r="I675" s="458"/>
      <c r="J675" s="458"/>
      <c r="K675" s="458"/>
      <c r="L675" s="458"/>
      <c r="M675" s="458"/>
      <c r="N675" s="458"/>
    </row>
    <row r="676" spans="1:14">
      <c r="A676" s="460"/>
      <c r="B676" s="460"/>
      <c r="C676" s="460"/>
      <c r="D676" s="458"/>
      <c r="E676" s="458"/>
      <c r="F676" s="458"/>
      <c r="G676" s="458"/>
      <c r="H676" s="458"/>
      <c r="I676" s="458"/>
      <c r="J676" s="458"/>
      <c r="K676" s="458"/>
      <c r="L676" s="458"/>
      <c r="M676" s="458"/>
      <c r="N676" s="458"/>
    </row>
    <row r="677" spans="1:14">
      <c r="A677" s="460"/>
      <c r="B677" s="460"/>
      <c r="C677" s="460"/>
      <c r="D677" s="458"/>
      <c r="E677" s="458"/>
      <c r="F677" s="458"/>
      <c r="G677" s="458"/>
      <c r="H677" s="458"/>
      <c r="I677" s="458"/>
      <c r="J677" s="458"/>
      <c r="K677" s="458"/>
      <c r="L677" s="458"/>
      <c r="M677" s="458"/>
      <c r="N677" s="458"/>
    </row>
    <row r="678" spans="1:14">
      <c r="A678" s="460"/>
      <c r="B678" s="460"/>
      <c r="C678" s="460"/>
      <c r="D678" s="458"/>
      <c r="E678" s="458"/>
      <c r="F678" s="458"/>
      <c r="G678" s="458"/>
      <c r="H678" s="458"/>
      <c r="I678" s="458"/>
      <c r="J678" s="458"/>
      <c r="K678" s="458"/>
      <c r="L678" s="458"/>
      <c r="M678" s="458"/>
      <c r="N678" s="458"/>
    </row>
    <row r="679" spans="1:14">
      <c r="A679" s="460"/>
      <c r="B679" s="460"/>
      <c r="C679" s="460"/>
      <c r="D679" s="458"/>
      <c r="E679" s="458"/>
      <c r="F679" s="458"/>
      <c r="G679" s="458"/>
      <c r="H679" s="458"/>
      <c r="I679" s="458"/>
      <c r="J679" s="458"/>
      <c r="K679" s="458"/>
      <c r="L679" s="458"/>
      <c r="M679" s="458"/>
      <c r="N679" s="458"/>
    </row>
    <row r="680" spans="1:14">
      <c r="A680" s="460"/>
      <c r="B680" s="460"/>
      <c r="C680" s="460"/>
      <c r="D680" s="458"/>
      <c r="E680" s="458"/>
      <c r="F680" s="458"/>
      <c r="G680" s="458"/>
      <c r="H680" s="458"/>
      <c r="I680" s="458"/>
      <c r="J680" s="458"/>
      <c r="K680" s="458"/>
      <c r="L680" s="458"/>
      <c r="M680" s="458"/>
      <c r="N680" s="458"/>
    </row>
    <row r="681" spans="1:14">
      <c r="A681" s="460"/>
      <c r="B681" s="460"/>
      <c r="C681" s="460"/>
      <c r="D681" s="458"/>
      <c r="E681" s="458"/>
      <c r="F681" s="458"/>
      <c r="G681" s="458"/>
      <c r="H681" s="458"/>
      <c r="I681" s="458"/>
      <c r="J681" s="458"/>
      <c r="K681" s="458"/>
      <c r="L681" s="458"/>
      <c r="M681" s="458"/>
      <c r="N681" s="458"/>
    </row>
    <row r="682" spans="1:14">
      <c r="A682" s="460"/>
      <c r="B682" s="460"/>
      <c r="C682" s="460"/>
      <c r="D682" s="458"/>
      <c r="E682" s="458"/>
      <c r="F682" s="458"/>
      <c r="G682" s="458"/>
      <c r="H682" s="458"/>
      <c r="I682" s="458"/>
      <c r="J682" s="458"/>
      <c r="K682" s="458"/>
      <c r="L682" s="458"/>
      <c r="M682" s="458"/>
      <c r="N682" s="458"/>
    </row>
    <row r="683" spans="1:14">
      <c r="A683" s="460"/>
      <c r="B683" s="460"/>
      <c r="C683" s="460"/>
      <c r="D683" s="458"/>
      <c r="E683" s="458"/>
      <c r="F683" s="458"/>
      <c r="G683" s="458"/>
      <c r="H683" s="458"/>
      <c r="I683" s="458"/>
      <c r="J683" s="458"/>
      <c r="K683" s="458"/>
      <c r="L683" s="458"/>
      <c r="M683" s="458"/>
      <c r="N683" s="458"/>
    </row>
    <row r="684" spans="1:14">
      <c r="A684" s="460"/>
      <c r="B684" s="460"/>
      <c r="C684" s="460"/>
      <c r="D684" s="458"/>
      <c r="E684" s="458"/>
      <c r="F684" s="458"/>
      <c r="G684" s="458"/>
      <c r="H684" s="458"/>
      <c r="I684" s="458"/>
      <c r="J684" s="458"/>
      <c r="K684" s="458"/>
      <c r="L684" s="458"/>
      <c r="M684" s="458"/>
      <c r="N684" s="458"/>
    </row>
    <row r="685" spans="1:14">
      <c r="A685" s="460"/>
      <c r="B685" s="460"/>
      <c r="C685" s="460"/>
      <c r="D685" s="458"/>
      <c r="E685" s="458"/>
      <c r="F685" s="458"/>
      <c r="G685" s="458"/>
      <c r="H685" s="458"/>
      <c r="I685" s="458"/>
      <c r="J685" s="458"/>
      <c r="K685" s="458"/>
      <c r="L685" s="458"/>
      <c r="M685" s="458"/>
      <c r="N685" s="458"/>
    </row>
    <row r="686" spans="1:14">
      <c r="A686" s="460"/>
      <c r="B686" s="460"/>
      <c r="C686" s="460"/>
      <c r="D686" s="458"/>
      <c r="E686" s="458"/>
      <c r="F686" s="458"/>
      <c r="G686" s="458"/>
      <c r="H686" s="458"/>
      <c r="I686" s="458"/>
      <c r="J686" s="458"/>
      <c r="K686" s="458"/>
      <c r="L686" s="458"/>
      <c r="M686" s="458"/>
      <c r="N686" s="458"/>
    </row>
    <row r="687" spans="1:14">
      <c r="A687" s="460"/>
      <c r="B687" s="460"/>
      <c r="C687" s="460"/>
      <c r="D687" s="458"/>
      <c r="E687" s="458"/>
      <c r="F687" s="458"/>
      <c r="G687" s="458"/>
      <c r="H687" s="458"/>
      <c r="I687" s="458"/>
      <c r="J687" s="458"/>
      <c r="K687" s="458"/>
      <c r="L687" s="458"/>
      <c r="M687" s="458"/>
      <c r="N687" s="458"/>
    </row>
    <row r="688" spans="1:14">
      <c r="A688" s="460"/>
      <c r="B688" s="460"/>
      <c r="C688" s="460"/>
      <c r="D688" s="458"/>
      <c r="E688" s="458"/>
      <c r="F688" s="458"/>
      <c r="G688" s="458"/>
      <c r="H688" s="458"/>
      <c r="I688" s="458"/>
      <c r="J688" s="458"/>
      <c r="K688" s="458"/>
      <c r="L688" s="458"/>
      <c r="M688" s="458"/>
      <c r="N688" s="458"/>
    </row>
    <row r="689" spans="1:14">
      <c r="A689" s="460"/>
      <c r="B689" s="460"/>
      <c r="C689" s="460"/>
      <c r="D689" s="458"/>
      <c r="E689" s="458"/>
      <c r="F689" s="458"/>
      <c r="G689" s="458"/>
      <c r="H689" s="458"/>
      <c r="I689" s="458"/>
      <c r="J689" s="458"/>
      <c r="K689" s="458"/>
      <c r="L689" s="458"/>
      <c r="M689" s="458"/>
      <c r="N689" s="458"/>
    </row>
    <row r="690" spans="1:14">
      <c r="A690" s="460"/>
      <c r="B690" s="460"/>
      <c r="C690" s="460"/>
      <c r="D690" s="458"/>
      <c r="E690" s="458"/>
      <c r="F690" s="458"/>
      <c r="G690" s="458"/>
      <c r="H690" s="458"/>
      <c r="I690" s="458"/>
      <c r="J690" s="458"/>
      <c r="K690" s="458"/>
      <c r="L690" s="458"/>
      <c r="M690" s="458"/>
      <c r="N690" s="458"/>
    </row>
    <row r="691" spans="1:14">
      <c r="A691" s="460"/>
      <c r="B691" s="460"/>
      <c r="C691" s="460"/>
      <c r="D691" s="458"/>
      <c r="E691" s="458"/>
      <c r="F691" s="458"/>
      <c r="G691" s="458"/>
      <c r="H691" s="458"/>
      <c r="I691" s="458"/>
      <c r="J691" s="458"/>
      <c r="K691" s="458"/>
      <c r="L691" s="458"/>
      <c r="M691" s="458"/>
      <c r="N691" s="458"/>
    </row>
    <row r="692" spans="1:14">
      <c r="A692" s="460"/>
      <c r="B692" s="460"/>
      <c r="C692" s="460"/>
      <c r="D692" s="458"/>
      <c r="E692" s="458"/>
      <c r="F692" s="458"/>
      <c r="G692" s="458"/>
      <c r="H692" s="458"/>
      <c r="I692" s="458"/>
      <c r="J692" s="458"/>
      <c r="K692" s="458"/>
      <c r="L692" s="458"/>
      <c r="M692" s="458"/>
      <c r="N692" s="458"/>
    </row>
    <row r="693" spans="1:14">
      <c r="A693" s="460"/>
      <c r="B693" s="460"/>
      <c r="C693" s="460"/>
      <c r="D693" s="458"/>
      <c r="E693" s="458"/>
      <c r="F693" s="458"/>
      <c r="G693" s="458"/>
      <c r="H693" s="458"/>
      <c r="I693" s="458"/>
      <c r="J693" s="458"/>
      <c r="K693" s="458"/>
      <c r="L693" s="458"/>
      <c r="M693" s="458"/>
      <c r="N693" s="458"/>
    </row>
    <row r="694" spans="1:14">
      <c r="A694" s="460"/>
      <c r="B694" s="460"/>
      <c r="C694" s="460"/>
      <c r="D694" s="458"/>
      <c r="E694" s="458"/>
      <c r="F694" s="458"/>
      <c r="G694" s="458"/>
      <c r="H694" s="458"/>
      <c r="I694" s="458"/>
      <c r="J694" s="458"/>
      <c r="K694" s="458"/>
      <c r="L694" s="458"/>
      <c r="M694" s="458"/>
      <c r="N694" s="458"/>
    </row>
    <row r="695" spans="1:14">
      <c r="A695" s="460"/>
      <c r="B695" s="460"/>
      <c r="C695" s="460"/>
      <c r="D695" s="458"/>
      <c r="E695" s="458"/>
      <c r="F695" s="458"/>
      <c r="G695" s="458"/>
      <c r="H695" s="458"/>
      <c r="I695" s="458"/>
      <c r="J695" s="458"/>
      <c r="K695" s="458"/>
      <c r="L695" s="458"/>
      <c r="M695" s="458"/>
      <c r="N695" s="458"/>
    </row>
    <row r="696" spans="1:14">
      <c r="A696" s="460"/>
      <c r="B696" s="460"/>
      <c r="C696" s="460"/>
      <c r="D696" s="458"/>
      <c r="E696" s="458"/>
      <c r="F696" s="458"/>
      <c r="G696" s="458"/>
      <c r="H696" s="458"/>
      <c r="I696" s="458"/>
      <c r="J696" s="458"/>
      <c r="K696" s="458"/>
      <c r="L696" s="458"/>
      <c r="M696" s="458"/>
      <c r="N696" s="458"/>
    </row>
    <row r="697" spans="1:14">
      <c r="A697" s="460"/>
      <c r="B697" s="460"/>
      <c r="C697" s="460"/>
      <c r="D697" s="458"/>
      <c r="E697" s="458"/>
      <c r="F697" s="458"/>
      <c r="G697" s="458"/>
      <c r="H697" s="458"/>
      <c r="I697" s="458"/>
      <c r="J697" s="458"/>
      <c r="K697" s="458"/>
      <c r="L697" s="458"/>
      <c r="M697" s="458"/>
      <c r="N697" s="458"/>
    </row>
    <row r="698" spans="1:14">
      <c r="A698" s="460"/>
      <c r="B698" s="460"/>
      <c r="C698" s="460"/>
      <c r="D698" s="458"/>
      <c r="E698" s="458"/>
      <c r="F698" s="458"/>
      <c r="G698" s="458"/>
      <c r="H698" s="458"/>
      <c r="I698" s="458"/>
      <c r="J698" s="458"/>
      <c r="K698" s="458"/>
      <c r="L698" s="458"/>
      <c r="M698" s="458"/>
      <c r="N698" s="458"/>
    </row>
    <row r="699" spans="1:14">
      <c r="A699" s="460"/>
      <c r="B699" s="460"/>
      <c r="C699" s="460"/>
      <c r="D699" s="458"/>
      <c r="E699" s="458"/>
      <c r="F699" s="458"/>
      <c r="G699" s="458"/>
      <c r="H699" s="458"/>
      <c r="I699" s="458"/>
      <c r="J699" s="458"/>
      <c r="K699" s="458"/>
      <c r="L699" s="458"/>
      <c r="M699" s="458"/>
      <c r="N699" s="458"/>
    </row>
    <row r="700" spans="1:14">
      <c r="A700" s="460"/>
      <c r="B700" s="460"/>
      <c r="C700" s="460"/>
      <c r="D700" s="458"/>
      <c r="E700" s="458"/>
      <c r="F700" s="458"/>
      <c r="G700" s="458"/>
      <c r="H700" s="458"/>
      <c r="I700" s="458"/>
      <c r="J700" s="458"/>
      <c r="K700" s="458"/>
      <c r="L700" s="458"/>
      <c r="M700" s="458"/>
      <c r="N700" s="458"/>
    </row>
    <row r="701" spans="1:14">
      <c r="A701" s="460"/>
      <c r="B701" s="460"/>
      <c r="C701" s="460"/>
      <c r="D701" s="458"/>
      <c r="E701" s="458"/>
      <c r="F701" s="458"/>
      <c r="G701" s="458"/>
      <c r="H701" s="458"/>
      <c r="I701" s="458"/>
      <c r="J701" s="458"/>
      <c r="K701" s="458"/>
      <c r="L701" s="458"/>
      <c r="M701" s="458"/>
      <c r="N701" s="458"/>
    </row>
    <row r="702" spans="1:14">
      <c r="A702" s="460"/>
      <c r="B702" s="460"/>
      <c r="C702" s="460"/>
      <c r="D702" s="458"/>
      <c r="E702" s="458"/>
      <c r="F702" s="458"/>
      <c r="G702" s="458"/>
      <c r="H702" s="458"/>
      <c r="I702" s="458"/>
      <c r="J702" s="458"/>
      <c r="K702" s="458"/>
      <c r="L702" s="458"/>
      <c r="M702" s="458"/>
      <c r="N702" s="458"/>
    </row>
    <row r="703" spans="1:14">
      <c r="A703" s="460"/>
      <c r="B703" s="460"/>
      <c r="C703" s="460"/>
      <c r="D703" s="458"/>
      <c r="E703" s="458"/>
      <c r="F703" s="458"/>
      <c r="G703" s="458"/>
      <c r="H703" s="458"/>
      <c r="I703" s="458"/>
      <c r="J703" s="458"/>
      <c r="K703" s="458"/>
      <c r="L703" s="458"/>
      <c r="M703" s="458"/>
      <c r="N703" s="458"/>
    </row>
    <row r="704" spans="1:14">
      <c r="A704" s="460"/>
      <c r="B704" s="460"/>
      <c r="C704" s="460"/>
      <c r="D704" s="458"/>
      <c r="E704" s="458"/>
      <c r="F704" s="458"/>
      <c r="G704" s="458"/>
      <c r="H704" s="458"/>
      <c r="I704" s="458"/>
      <c r="J704" s="458"/>
      <c r="K704" s="458"/>
      <c r="L704" s="458"/>
      <c r="M704" s="458"/>
      <c r="N704" s="458"/>
    </row>
    <row r="705" spans="1:14">
      <c r="A705" s="460"/>
      <c r="B705" s="460"/>
      <c r="C705" s="460"/>
      <c r="D705" s="458"/>
      <c r="E705" s="458"/>
      <c r="F705" s="458"/>
      <c r="G705" s="458"/>
      <c r="H705" s="458"/>
      <c r="I705" s="458"/>
      <c r="J705" s="458"/>
      <c r="K705" s="458"/>
      <c r="L705" s="458"/>
      <c r="M705" s="458"/>
      <c r="N705" s="458"/>
    </row>
    <row r="706" spans="1:14">
      <c r="A706" s="460"/>
      <c r="B706" s="460"/>
      <c r="C706" s="460"/>
      <c r="D706" s="458"/>
      <c r="E706" s="458"/>
      <c r="F706" s="458"/>
      <c r="G706" s="458"/>
      <c r="H706" s="458"/>
      <c r="I706" s="458"/>
      <c r="J706" s="458"/>
      <c r="K706" s="458"/>
      <c r="L706" s="458"/>
      <c r="M706" s="458"/>
      <c r="N706" s="458"/>
    </row>
    <row r="707" spans="1:14">
      <c r="A707" s="460"/>
      <c r="B707" s="460"/>
      <c r="C707" s="460"/>
      <c r="D707" s="458"/>
      <c r="E707" s="458"/>
      <c r="F707" s="458"/>
      <c r="G707" s="458"/>
      <c r="H707" s="458"/>
      <c r="I707" s="458"/>
      <c r="J707" s="458"/>
      <c r="K707" s="458"/>
      <c r="L707" s="458"/>
      <c r="M707" s="458"/>
      <c r="N707" s="458"/>
    </row>
    <row r="708" spans="1:14">
      <c r="A708" s="460"/>
      <c r="B708" s="460"/>
      <c r="C708" s="460"/>
      <c r="D708" s="458"/>
      <c r="E708" s="458"/>
      <c r="F708" s="458"/>
      <c r="G708" s="458"/>
      <c r="H708" s="458"/>
      <c r="I708" s="458"/>
      <c r="J708" s="458"/>
      <c r="K708" s="458"/>
      <c r="L708" s="458"/>
      <c r="M708" s="458"/>
      <c r="N708" s="458"/>
    </row>
    <row r="709" spans="1:14">
      <c r="A709" s="460"/>
      <c r="B709" s="460"/>
      <c r="C709" s="460"/>
      <c r="D709" s="458"/>
      <c r="E709" s="458"/>
      <c r="F709" s="458"/>
      <c r="G709" s="458"/>
      <c r="H709" s="458"/>
      <c r="I709" s="458"/>
      <c r="J709" s="458"/>
      <c r="K709" s="458"/>
      <c r="L709" s="458"/>
      <c r="M709" s="458"/>
      <c r="N709" s="458"/>
    </row>
    <row r="710" spans="1:14">
      <c r="A710" s="460"/>
      <c r="B710" s="460"/>
      <c r="C710" s="460"/>
      <c r="D710" s="458"/>
      <c r="E710" s="458"/>
      <c r="F710" s="458"/>
      <c r="G710" s="458"/>
      <c r="H710" s="458"/>
      <c r="I710" s="458"/>
      <c r="J710" s="458"/>
      <c r="K710" s="458"/>
      <c r="L710" s="458"/>
      <c r="M710" s="458"/>
      <c r="N710" s="458"/>
    </row>
    <row r="711" spans="1:14">
      <c r="A711" s="460"/>
      <c r="B711" s="460"/>
      <c r="C711" s="460"/>
      <c r="D711" s="458"/>
      <c r="E711" s="458"/>
      <c r="F711" s="458"/>
      <c r="G711" s="458"/>
      <c r="H711" s="458"/>
      <c r="I711" s="458"/>
      <c r="J711" s="458"/>
      <c r="K711" s="458"/>
      <c r="L711" s="458"/>
      <c r="M711" s="458"/>
      <c r="N711" s="458"/>
    </row>
    <row r="712" spans="1:14">
      <c r="A712" s="460"/>
      <c r="B712" s="460"/>
      <c r="C712" s="460"/>
      <c r="D712" s="458"/>
      <c r="E712" s="458"/>
      <c r="F712" s="458"/>
      <c r="G712" s="458"/>
      <c r="H712" s="458"/>
      <c r="I712" s="458"/>
      <c r="J712" s="458"/>
      <c r="K712" s="458"/>
      <c r="L712" s="458"/>
      <c r="M712" s="458"/>
      <c r="N712" s="458"/>
    </row>
    <row r="713" spans="1:14">
      <c r="A713" s="460"/>
      <c r="B713" s="460"/>
      <c r="C713" s="460"/>
      <c r="D713" s="458"/>
      <c r="E713" s="458"/>
      <c r="F713" s="458"/>
      <c r="G713" s="458"/>
      <c r="H713" s="458"/>
      <c r="I713" s="458"/>
      <c r="J713" s="458"/>
      <c r="K713" s="458"/>
      <c r="L713" s="458"/>
      <c r="M713" s="458"/>
      <c r="N713" s="458"/>
    </row>
    <row r="714" spans="1:14">
      <c r="A714" s="460"/>
      <c r="B714" s="460"/>
      <c r="C714" s="460"/>
      <c r="D714" s="458"/>
      <c r="E714" s="458"/>
      <c r="F714" s="458"/>
      <c r="G714" s="458"/>
      <c r="H714" s="458"/>
      <c r="I714" s="458"/>
      <c r="J714" s="458"/>
      <c r="K714" s="458"/>
      <c r="L714" s="458"/>
      <c r="M714" s="458"/>
      <c r="N714" s="458"/>
    </row>
    <row r="715" spans="1:14">
      <c r="A715" s="460"/>
      <c r="B715" s="460"/>
      <c r="C715" s="460"/>
      <c r="D715" s="458"/>
      <c r="E715" s="458"/>
      <c r="F715" s="458"/>
      <c r="G715" s="458"/>
      <c r="H715" s="458"/>
      <c r="I715" s="458"/>
      <c r="J715" s="458"/>
      <c r="K715" s="458"/>
      <c r="L715" s="458"/>
      <c r="M715" s="458"/>
      <c r="N715" s="458"/>
    </row>
    <row r="716" spans="1:14">
      <c r="A716" s="460"/>
      <c r="B716" s="460"/>
      <c r="C716" s="460"/>
      <c r="D716" s="458"/>
      <c r="E716" s="458"/>
      <c r="F716" s="458"/>
      <c r="G716" s="458"/>
      <c r="H716" s="458"/>
      <c r="I716" s="458"/>
      <c r="J716" s="458"/>
      <c r="K716" s="458"/>
      <c r="L716" s="458"/>
      <c r="M716" s="458"/>
      <c r="N716" s="458"/>
    </row>
    <row r="717" spans="1:14">
      <c r="A717" s="460"/>
      <c r="B717" s="460"/>
      <c r="C717" s="460"/>
      <c r="D717" s="458"/>
      <c r="E717" s="458"/>
      <c r="F717" s="458"/>
      <c r="G717" s="458"/>
      <c r="H717" s="458"/>
      <c r="I717" s="458"/>
      <c r="J717" s="458"/>
      <c r="K717" s="458"/>
      <c r="L717" s="458"/>
      <c r="M717" s="458"/>
      <c r="N717" s="458"/>
    </row>
    <row r="718" spans="1:14">
      <c r="A718" s="460"/>
      <c r="B718" s="460"/>
      <c r="C718" s="460"/>
      <c r="D718" s="458"/>
      <c r="E718" s="458"/>
      <c r="F718" s="458"/>
      <c r="G718" s="458"/>
      <c r="H718" s="458"/>
      <c r="I718" s="458"/>
      <c r="J718" s="458"/>
      <c r="K718" s="458"/>
      <c r="L718" s="458"/>
      <c r="M718" s="458"/>
      <c r="N718" s="458"/>
    </row>
    <row r="719" spans="1:14">
      <c r="A719" s="460"/>
      <c r="B719" s="460"/>
      <c r="C719" s="460"/>
      <c r="D719" s="458"/>
      <c r="E719" s="458"/>
      <c r="F719" s="458"/>
      <c r="G719" s="458"/>
      <c r="H719" s="458"/>
      <c r="I719" s="458"/>
      <c r="J719" s="458"/>
      <c r="K719" s="458"/>
      <c r="L719" s="458"/>
      <c r="M719" s="458"/>
      <c r="N719" s="458"/>
    </row>
    <row r="720" spans="1:14">
      <c r="A720" s="460"/>
      <c r="B720" s="460"/>
      <c r="C720" s="460"/>
      <c r="D720" s="458"/>
      <c r="E720" s="458"/>
      <c r="F720" s="458"/>
      <c r="G720" s="458"/>
      <c r="H720" s="458"/>
      <c r="I720" s="458"/>
      <c r="J720" s="458"/>
      <c r="K720" s="458"/>
      <c r="L720" s="458"/>
      <c r="M720" s="458"/>
      <c r="N720" s="458"/>
    </row>
    <row r="721" spans="1:14">
      <c r="A721" s="460"/>
      <c r="B721" s="460"/>
      <c r="C721" s="460"/>
      <c r="D721" s="458"/>
      <c r="E721" s="458"/>
      <c r="F721" s="458"/>
      <c r="G721" s="458"/>
      <c r="H721" s="458"/>
      <c r="I721" s="458"/>
      <c r="J721" s="458"/>
      <c r="K721" s="458"/>
      <c r="L721" s="458"/>
      <c r="M721" s="458"/>
      <c r="N721" s="458"/>
    </row>
    <row r="722" spans="1:14">
      <c r="A722" s="460"/>
      <c r="B722" s="460"/>
      <c r="C722" s="460"/>
      <c r="D722" s="458"/>
      <c r="E722" s="458"/>
      <c r="F722" s="458"/>
      <c r="G722" s="458"/>
      <c r="H722" s="458"/>
      <c r="I722" s="458"/>
      <c r="J722" s="458"/>
      <c r="K722" s="458"/>
      <c r="L722" s="458"/>
      <c r="M722" s="458"/>
      <c r="N722" s="458"/>
    </row>
    <row r="723" spans="1:14">
      <c r="A723" s="460"/>
      <c r="B723" s="460"/>
      <c r="C723" s="460"/>
      <c r="D723" s="458"/>
      <c r="E723" s="458"/>
      <c r="F723" s="458"/>
      <c r="G723" s="458"/>
      <c r="H723" s="458"/>
      <c r="I723" s="458"/>
      <c r="J723" s="458"/>
      <c r="K723" s="458"/>
      <c r="L723" s="458"/>
      <c r="M723" s="458"/>
      <c r="N723" s="458"/>
    </row>
    <row r="724" spans="1:14">
      <c r="A724" s="460"/>
      <c r="B724" s="460"/>
      <c r="C724" s="460"/>
      <c r="D724" s="458"/>
      <c r="E724" s="458"/>
      <c r="F724" s="458"/>
      <c r="G724" s="458"/>
      <c r="H724" s="458"/>
      <c r="I724" s="458"/>
      <c r="J724" s="458"/>
      <c r="K724" s="458"/>
      <c r="L724" s="458"/>
      <c r="M724" s="458"/>
      <c r="N724" s="458"/>
    </row>
    <row r="725" spans="1:14">
      <c r="A725" s="460"/>
      <c r="B725" s="460"/>
      <c r="C725" s="460"/>
      <c r="D725" s="458"/>
      <c r="E725" s="458"/>
      <c r="F725" s="458"/>
      <c r="G725" s="458"/>
      <c r="H725" s="458"/>
      <c r="I725" s="458"/>
      <c r="J725" s="458"/>
      <c r="K725" s="458"/>
      <c r="L725" s="458"/>
      <c r="M725" s="458"/>
      <c r="N725" s="458"/>
    </row>
    <row r="726" spans="1:14">
      <c r="A726" s="460"/>
      <c r="B726" s="460"/>
      <c r="C726" s="460"/>
      <c r="D726" s="458"/>
      <c r="E726" s="458"/>
      <c r="F726" s="458"/>
      <c r="G726" s="458"/>
      <c r="H726" s="458"/>
      <c r="I726" s="458"/>
      <c r="J726" s="458"/>
      <c r="K726" s="458"/>
      <c r="L726" s="458"/>
      <c r="M726" s="458"/>
      <c r="N726" s="458"/>
    </row>
    <row r="727" spans="1:14">
      <c r="A727" s="460"/>
      <c r="B727" s="460"/>
      <c r="C727" s="460"/>
      <c r="D727" s="458"/>
      <c r="E727" s="458"/>
      <c r="F727" s="458"/>
      <c r="G727" s="458"/>
      <c r="H727" s="458"/>
      <c r="I727" s="458"/>
      <c r="J727" s="458"/>
      <c r="K727" s="458"/>
      <c r="L727" s="458"/>
      <c r="M727" s="458"/>
      <c r="N727" s="458"/>
    </row>
    <row r="728" spans="1:14">
      <c r="A728" s="460"/>
      <c r="B728" s="460"/>
      <c r="C728" s="460"/>
      <c r="D728" s="458"/>
      <c r="E728" s="458"/>
      <c r="F728" s="458"/>
      <c r="G728" s="458"/>
      <c r="H728" s="458"/>
      <c r="I728" s="458"/>
      <c r="J728" s="458"/>
      <c r="K728" s="458"/>
      <c r="L728" s="458"/>
      <c r="M728" s="458"/>
      <c r="N728" s="458"/>
    </row>
    <row r="729" spans="1:14">
      <c r="A729" s="460"/>
      <c r="B729" s="460"/>
      <c r="C729" s="460"/>
      <c r="D729" s="458"/>
      <c r="E729" s="458"/>
      <c r="F729" s="458"/>
      <c r="G729" s="458"/>
      <c r="H729" s="458"/>
      <c r="I729" s="458"/>
      <c r="J729" s="458"/>
      <c r="K729" s="458"/>
      <c r="L729" s="458"/>
      <c r="M729" s="458"/>
      <c r="N729" s="458"/>
    </row>
    <row r="730" spans="1:14">
      <c r="A730" s="460"/>
      <c r="B730" s="460"/>
      <c r="C730" s="460"/>
      <c r="D730" s="458"/>
      <c r="E730" s="458"/>
      <c r="F730" s="458"/>
      <c r="G730" s="458"/>
      <c r="H730" s="458"/>
      <c r="I730" s="458"/>
      <c r="J730" s="458"/>
      <c r="K730" s="458"/>
      <c r="L730" s="458"/>
      <c r="M730" s="458"/>
      <c r="N730" s="458"/>
    </row>
    <row r="731" spans="1:14">
      <c r="A731" s="460"/>
      <c r="B731" s="460"/>
      <c r="C731" s="460"/>
      <c r="D731" s="458"/>
      <c r="E731" s="458"/>
      <c r="F731" s="458"/>
      <c r="G731" s="458"/>
      <c r="H731" s="458"/>
      <c r="I731" s="458"/>
      <c r="J731" s="458"/>
      <c r="K731" s="458"/>
      <c r="L731" s="458"/>
      <c r="M731" s="458"/>
      <c r="N731" s="458"/>
    </row>
    <row r="732" spans="1:14">
      <c r="A732" s="460"/>
      <c r="B732" s="460"/>
      <c r="C732" s="460"/>
      <c r="D732" s="458"/>
      <c r="E732" s="458"/>
      <c r="F732" s="458"/>
      <c r="G732" s="458"/>
      <c r="H732" s="458"/>
      <c r="I732" s="458"/>
      <c r="J732" s="458"/>
      <c r="K732" s="458"/>
      <c r="L732" s="458"/>
      <c r="M732" s="458"/>
      <c r="N732" s="458"/>
    </row>
    <row r="733" spans="1:14">
      <c r="A733" s="460"/>
      <c r="B733" s="460"/>
      <c r="C733" s="460"/>
      <c r="D733" s="458"/>
      <c r="E733" s="458"/>
      <c r="F733" s="458"/>
      <c r="G733" s="458"/>
      <c r="H733" s="458"/>
      <c r="I733" s="458"/>
      <c r="J733" s="458"/>
      <c r="K733" s="458"/>
      <c r="L733" s="458"/>
      <c r="M733" s="458"/>
      <c r="N733" s="458"/>
    </row>
    <row r="734" spans="1:14">
      <c r="A734" s="460"/>
      <c r="B734" s="460"/>
      <c r="C734" s="460"/>
      <c r="D734" s="458"/>
      <c r="E734" s="458"/>
      <c r="F734" s="458"/>
      <c r="G734" s="458"/>
      <c r="H734" s="458"/>
      <c r="I734" s="458"/>
      <c r="J734" s="458"/>
      <c r="K734" s="458"/>
      <c r="L734" s="458"/>
      <c r="M734" s="458"/>
      <c r="N734" s="458"/>
    </row>
    <row r="735" spans="1:14">
      <c r="A735" s="460"/>
      <c r="B735" s="460"/>
      <c r="C735" s="460"/>
      <c r="D735" s="458"/>
      <c r="E735" s="458"/>
      <c r="F735" s="458"/>
      <c r="G735" s="458"/>
      <c r="H735" s="458"/>
      <c r="I735" s="458"/>
      <c r="J735" s="458"/>
      <c r="K735" s="458"/>
      <c r="L735" s="458"/>
      <c r="M735" s="458"/>
      <c r="N735" s="458"/>
    </row>
    <row r="736" spans="1:14">
      <c r="A736" s="460"/>
      <c r="B736" s="460"/>
      <c r="C736" s="460"/>
      <c r="D736" s="458"/>
      <c r="E736" s="458"/>
      <c r="F736" s="458"/>
      <c r="G736" s="458"/>
      <c r="H736" s="458"/>
      <c r="I736" s="458"/>
      <c r="J736" s="458"/>
      <c r="K736" s="458"/>
      <c r="L736" s="458"/>
      <c r="M736" s="458"/>
      <c r="N736" s="458"/>
    </row>
    <row r="737" spans="1:14">
      <c r="A737" s="460"/>
      <c r="B737" s="460"/>
      <c r="C737" s="460"/>
      <c r="D737" s="458"/>
      <c r="E737" s="458"/>
      <c r="F737" s="458"/>
      <c r="G737" s="458"/>
      <c r="H737" s="458"/>
      <c r="I737" s="458"/>
      <c r="J737" s="458"/>
      <c r="K737" s="458"/>
      <c r="L737" s="458"/>
      <c r="M737" s="458"/>
      <c r="N737" s="458"/>
    </row>
    <row r="738" spans="1:14">
      <c r="A738" s="460"/>
      <c r="B738" s="460"/>
      <c r="C738" s="460"/>
      <c r="D738" s="458"/>
      <c r="E738" s="458"/>
      <c r="F738" s="458"/>
      <c r="G738" s="458"/>
      <c r="H738" s="458"/>
      <c r="I738" s="458"/>
      <c r="J738" s="458"/>
      <c r="K738" s="458"/>
      <c r="L738" s="458"/>
      <c r="M738" s="458"/>
      <c r="N738" s="458"/>
    </row>
    <row r="739" spans="1:14">
      <c r="A739" s="460"/>
      <c r="B739" s="460"/>
      <c r="C739" s="460"/>
      <c r="D739" s="458"/>
      <c r="E739" s="458"/>
      <c r="F739" s="458"/>
      <c r="G739" s="458"/>
      <c r="H739" s="458"/>
      <c r="I739" s="458"/>
      <c r="J739" s="458"/>
      <c r="K739" s="458"/>
      <c r="L739" s="458"/>
      <c r="M739" s="458"/>
      <c r="N739" s="458"/>
    </row>
    <row r="740" spans="1:14">
      <c r="A740" s="460"/>
      <c r="B740" s="460"/>
      <c r="C740" s="460"/>
      <c r="D740" s="458"/>
      <c r="E740" s="458"/>
      <c r="F740" s="458"/>
      <c r="G740" s="458"/>
      <c r="H740" s="458"/>
      <c r="I740" s="458"/>
      <c r="J740" s="458"/>
      <c r="K740" s="458"/>
      <c r="L740" s="458"/>
      <c r="M740" s="458"/>
      <c r="N740" s="458"/>
    </row>
    <row r="741" spans="1:14">
      <c r="A741" s="460"/>
      <c r="B741" s="460"/>
      <c r="C741" s="460"/>
      <c r="D741" s="458"/>
      <c r="E741" s="458"/>
      <c r="F741" s="458"/>
      <c r="G741" s="458"/>
      <c r="H741" s="458"/>
      <c r="I741" s="458"/>
      <c r="J741" s="458"/>
      <c r="K741" s="458"/>
      <c r="L741" s="458"/>
      <c r="M741" s="458"/>
      <c r="N741" s="458"/>
    </row>
    <row r="742" spans="1:14">
      <c r="A742" s="460"/>
      <c r="B742" s="460"/>
      <c r="C742" s="460"/>
      <c r="D742" s="458"/>
      <c r="E742" s="458"/>
      <c r="F742" s="458"/>
      <c r="G742" s="458"/>
      <c r="H742" s="458"/>
      <c r="I742" s="458"/>
      <c r="J742" s="458"/>
      <c r="K742" s="458"/>
      <c r="L742" s="458"/>
      <c r="M742" s="458"/>
      <c r="N742" s="458"/>
    </row>
    <row r="743" spans="1:14">
      <c r="A743" s="460"/>
      <c r="B743" s="460"/>
      <c r="C743" s="460"/>
      <c r="D743" s="458"/>
      <c r="E743" s="458"/>
      <c r="F743" s="458"/>
      <c r="G743" s="458"/>
      <c r="H743" s="458"/>
      <c r="I743" s="458"/>
      <c r="J743" s="458"/>
      <c r="K743" s="458"/>
      <c r="L743" s="458"/>
      <c r="M743" s="458"/>
      <c r="N743" s="458"/>
    </row>
    <row r="744" spans="1:14">
      <c r="A744" s="460"/>
      <c r="B744" s="460"/>
      <c r="C744" s="460"/>
      <c r="D744" s="458"/>
      <c r="E744" s="458"/>
      <c r="F744" s="458"/>
      <c r="G744" s="458"/>
      <c r="H744" s="458"/>
      <c r="I744" s="458"/>
      <c r="J744" s="458"/>
      <c r="K744" s="458"/>
      <c r="L744" s="458"/>
      <c r="M744" s="458"/>
      <c r="N744" s="458"/>
    </row>
    <row r="745" spans="1:14">
      <c r="A745" s="460"/>
      <c r="B745" s="460"/>
      <c r="C745" s="460"/>
      <c r="D745" s="458"/>
      <c r="E745" s="458"/>
      <c r="F745" s="458"/>
      <c r="G745" s="458"/>
      <c r="H745" s="458"/>
      <c r="I745" s="458"/>
      <c r="J745" s="458"/>
      <c r="K745" s="458"/>
      <c r="L745" s="458"/>
      <c r="M745" s="458"/>
      <c r="N745" s="458"/>
    </row>
    <row r="746" spans="1:14">
      <c r="A746" s="460"/>
      <c r="B746" s="460"/>
      <c r="C746" s="460"/>
      <c r="D746" s="458"/>
      <c r="E746" s="458"/>
      <c r="F746" s="458"/>
      <c r="G746" s="458"/>
      <c r="H746" s="458"/>
      <c r="I746" s="458"/>
      <c r="J746" s="458"/>
      <c r="K746" s="458"/>
      <c r="L746" s="458"/>
      <c r="M746" s="458"/>
      <c r="N746" s="458"/>
    </row>
    <row r="747" spans="1:14">
      <c r="A747" s="460"/>
      <c r="B747" s="460"/>
      <c r="C747" s="460"/>
      <c r="D747" s="458"/>
      <c r="E747" s="458"/>
      <c r="F747" s="458"/>
      <c r="G747" s="458"/>
      <c r="H747" s="458"/>
      <c r="I747" s="458"/>
      <c r="J747" s="458"/>
      <c r="K747" s="458"/>
      <c r="L747" s="458"/>
      <c r="M747" s="458"/>
      <c r="N747" s="458"/>
    </row>
    <row r="748" spans="1:14">
      <c r="A748" s="460"/>
      <c r="B748" s="460"/>
      <c r="C748" s="460"/>
      <c r="D748" s="458"/>
      <c r="E748" s="458"/>
      <c r="F748" s="458"/>
      <c r="G748" s="458"/>
      <c r="H748" s="458"/>
      <c r="I748" s="458"/>
      <c r="J748" s="458"/>
      <c r="K748" s="458"/>
      <c r="L748" s="458"/>
      <c r="M748" s="458"/>
      <c r="N748" s="458"/>
    </row>
    <row r="749" spans="1:14">
      <c r="A749" s="460"/>
      <c r="B749" s="460"/>
      <c r="C749" s="460"/>
      <c r="D749" s="458"/>
      <c r="E749" s="458"/>
      <c r="F749" s="458"/>
      <c r="G749" s="458"/>
      <c r="H749" s="458"/>
      <c r="I749" s="458"/>
      <c r="J749" s="458"/>
      <c r="K749" s="458"/>
      <c r="L749" s="458"/>
      <c r="M749" s="458"/>
      <c r="N749" s="458"/>
    </row>
    <row r="750" spans="1:14">
      <c r="A750" s="460"/>
      <c r="B750" s="460"/>
      <c r="C750" s="460"/>
      <c r="D750" s="458"/>
      <c r="E750" s="458"/>
      <c r="F750" s="458"/>
      <c r="G750" s="458"/>
      <c r="H750" s="458"/>
      <c r="I750" s="458"/>
      <c r="J750" s="458"/>
      <c r="K750" s="458"/>
      <c r="L750" s="458"/>
      <c r="M750" s="458"/>
      <c r="N750" s="458"/>
    </row>
    <row r="751" spans="1:14">
      <c r="A751" s="460"/>
      <c r="B751" s="460"/>
      <c r="C751" s="460"/>
      <c r="D751" s="458"/>
      <c r="E751" s="458"/>
      <c r="F751" s="458"/>
      <c r="G751" s="458"/>
      <c r="H751" s="458"/>
      <c r="I751" s="458"/>
      <c r="J751" s="458"/>
      <c r="K751" s="458"/>
      <c r="L751" s="458"/>
      <c r="M751" s="458"/>
      <c r="N751" s="458"/>
    </row>
    <row r="752" spans="1:14">
      <c r="A752" s="460"/>
      <c r="B752" s="460"/>
      <c r="C752" s="460"/>
      <c r="D752" s="458"/>
      <c r="E752" s="458"/>
      <c r="F752" s="458"/>
      <c r="G752" s="458"/>
      <c r="H752" s="458"/>
      <c r="I752" s="458"/>
      <c r="J752" s="458"/>
      <c r="K752" s="458"/>
      <c r="L752" s="458"/>
      <c r="M752" s="458"/>
      <c r="N752" s="458"/>
    </row>
    <row r="753" spans="1:14">
      <c r="A753" s="460"/>
      <c r="B753" s="460"/>
      <c r="C753" s="460"/>
      <c r="D753" s="458"/>
      <c r="E753" s="458"/>
      <c r="F753" s="458"/>
      <c r="G753" s="458"/>
      <c r="H753" s="458"/>
      <c r="I753" s="458"/>
      <c r="J753" s="458"/>
      <c r="K753" s="458"/>
      <c r="L753" s="458"/>
      <c r="M753" s="458"/>
      <c r="N753" s="458"/>
    </row>
    <row r="754" spans="1:14">
      <c r="A754" s="460"/>
      <c r="B754" s="460"/>
      <c r="C754" s="460"/>
      <c r="D754" s="458"/>
      <c r="E754" s="458"/>
      <c r="F754" s="458"/>
      <c r="G754" s="458"/>
      <c r="H754" s="458"/>
      <c r="I754" s="458"/>
      <c r="J754" s="458"/>
      <c r="K754" s="458"/>
      <c r="L754" s="458"/>
      <c r="M754" s="458"/>
      <c r="N754" s="458"/>
    </row>
    <row r="755" spans="1:14">
      <c r="A755" s="460"/>
      <c r="B755" s="460"/>
      <c r="C755" s="460"/>
      <c r="D755" s="458"/>
      <c r="E755" s="458"/>
      <c r="F755" s="458"/>
      <c r="G755" s="458"/>
      <c r="H755" s="458"/>
      <c r="I755" s="458"/>
      <c r="J755" s="458"/>
      <c r="K755" s="458"/>
      <c r="L755" s="458"/>
      <c r="M755" s="458"/>
      <c r="N755" s="458"/>
    </row>
    <row r="756" spans="1:14">
      <c r="A756" s="460"/>
      <c r="B756" s="460"/>
      <c r="C756" s="460"/>
      <c r="D756" s="458"/>
      <c r="E756" s="458"/>
      <c r="F756" s="458"/>
      <c r="G756" s="458"/>
      <c r="H756" s="458"/>
      <c r="I756" s="458"/>
      <c r="J756" s="458"/>
      <c r="K756" s="458"/>
      <c r="L756" s="458"/>
      <c r="M756" s="458"/>
      <c r="N756" s="458"/>
    </row>
    <row r="757" spans="1:14">
      <c r="A757" s="460"/>
      <c r="B757" s="460"/>
      <c r="C757" s="460"/>
      <c r="D757" s="458"/>
      <c r="E757" s="458"/>
      <c r="F757" s="458"/>
      <c r="G757" s="458"/>
      <c r="H757" s="458"/>
      <c r="I757" s="458"/>
      <c r="J757" s="458"/>
      <c r="K757" s="458"/>
      <c r="L757" s="458"/>
      <c r="M757" s="458"/>
      <c r="N757" s="458"/>
    </row>
    <row r="758" spans="1:14">
      <c r="A758" s="460"/>
      <c r="B758" s="460"/>
      <c r="C758" s="460"/>
      <c r="D758" s="458"/>
      <c r="E758" s="458"/>
      <c r="F758" s="458"/>
      <c r="G758" s="458"/>
      <c r="H758" s="458"/>
      <c r="I758" s="458"/>
      <c r="J758" s="458"/>
      <c r="K758" s="458"/>
      <c r="L758" s="458"/>
      <c r="M758" s="458"/>
      <c r="N758" s="458"/>
    </row>
    <row r="759" spans="1:14">
      <c r="A759" s="460"/>
      <c r="B759" s="460"/>
      <c r="C759" s="460"/>
      <c r="D759" s="458"/>
      <c r="E759" s="458"/>
      <c r="F759" s="458"/>
      <c r="G759" s="458"/>
      <c r="H759" s="458"/>
      <c r="I759" s="458"/>
      <c r="J759" s="458"/>
      <c r="K759" s="458"/>
      <c r="L759" s="458"/>
      <c r="M759" s="458"/>
      <c r="N759" s="458"/>
    </row>
    <row r="760" spans="1:14">
      <c r="A760" s="460"/>
      <c r="B760" s="460"/>
      <c r="C760" s="460"/>
      <c r="D760" s="458"/>
      <c r="E760" s="458"/>
      <c r="F760" s="458"/>
      <c r="G760" s="458"/>
      <c r="H760" s="458"/>
      <c r="I760" s="458"/>
      <c r="J760" s="458"/>
      <c r="K760" s="458"/>
      <c r="L760" s="458"/>
      <c r="M760" s="458"/>
      <c r="N760" s="458"/>
    </row>
    <row r="761" spans="1:14">
      <c r="A761" s="460"/>
      <c r="B761" s="460"/>
      <c r="C761" s="460"/>
      <c r="D761" s="458"/>
      <c r="E761" s="458"/>
      <c r="F761" s="458"/>
      <c r="G761" s="458"/>
      <c r="H761" s="458"/>
      <c r="I761" s="458"/>
      <c r="J761" s="458"/>
      <c r="K761" s="458"/>
      <c r="L761" s="458"/>
      <c r="M761" s="458"/>
      <c r="N761" s="458"/>
    </row>
    <row r="762" spans="1:14">
      <c r="A762" s="460"/>
      <c r="B762" s="460"/>
      <c r="C762" s="460"/>
      <c r="D762" s="458"/>
      <c r="E762" s="458"/>
      <c r="F762" s="458"/>
      <c r="G762" s="458"/>
      <c r="H762" s="458"/>
      <c r="I762" s="458"/>
      <c r="J762" s="458"/>
      <c r="K762" s="458"/>
      <c r="L762" s="458"/>
      <c r="M762" s="458"/>
      <c r="N762" s="458"/>
    </row>
    <row r="763" spans="1:14">
      <c r="A763" s="460"/>
      <c r="B763" s="460"/>
      <c r="C763" s="460"/>
      <c r="D763" s="458"/>
      <c r="E763" s="458"/>
      <c r="F763" s="458"/>
      <c r="G763" s="458"/>
      <c r="H763" s="458"/>
      <c r="I763" s="458"/>
      <c r="J763" s="458"/>
      <c r="K763" s="458"/>
      <c r="L763" s="458"/>
      <c r="M763" s="458"/>
      <c r="N763" s="458"/>
    </row>
    <row r="764" spans="1:14">
      <c r="A764" s="460"/>
      <c r="B764" s="460"/>
      <c r="C764" s="460"/>
      <c r="D764" s="458"/>
      <c r="E764" s="458"/>
      <c r="F764" s="458"/>
      <c r="G764" s="458"/>
      <c r="H764" s="458"/>
      <c r="I764" s="458"/>
      <c r="J764" s="458"/>
      <c r="K764" s="458"/>
      <c r="L764" s="458"/>
      <c r="M764" s="458"/>
      <c r="N764" s="458"/>
    </row>
    <row r="765" spans="1:14">
      <c r="A765" s="460"/>
      <c r="B765" s="460"/>
      <c r="C765" s="460"/>
      <c r="D765" s="458"/>
      <c r="E765" s="458"/>
      <c r="F765" s="458"/>
      <c r="G765" s="458"/>
      <c r="H765" s="458"/>
      <c r="I765" s="458"/>
      <c r="J765" s="458"/>
      <c r="K765" s="458"/>
      <c r="L765" s="458"/>
      <c r="M765" s="458"/>
      <c r="N765" s="458"/>
    </row>
  </sheetData>
  <mergeCells count="27">
    <mergeCell ref="O18:R18"/>
    <mergeCell ref="D6:I6"/>
    <mergeCell ref="D3:E3"/>
    <mergeCell ref="D4:E5"/>
    <mergeCell ref="F4:G5"/>
    <mergeCell ref="F3:G3"/>
    <mergeCell ref="H3:I3"/>
    <mergeCell ref="H4:I5"/>
    <mergeCell ref="L8:M8"/>
    <mergeCell ref="O7:Q7"/>
    <mergeCell ref="O8:Q8"/>
    <mergeCell ref="O9:Q9"/>
    <mergeCell ref="O10:Q10"/>
    <mergeCell ref="I12:M12"/>
    <mergeCell ref="A1:N1"/>
    <mergeCell ref="A2:N2"/>
    <mergeCell ref="A18:N19"/>
    <mergeCell ref="D17:E17"/>
    <mergeCell ref="F17:G17"/>
    <mergeCell ref="H17:I17"/>
    <mergeCell ref="I11:M11"/>
    <mergeCell ref="D16:E16"/>
    <mergeCell ref="F16:G16"/>
    <mergeCell ref="H16:I16"/>
    <mergeCell ref="J14:K14"/>
    <mergeCell ref="L9:M9"/>
    <mergeCell ref="L14:M14"/>
  </mergeCells>
  <conditionalFormatting sqref="D4">
    <cfRule type="cellIs" dxfId="1370" priority="10" stopIfTrue="1" operator="equal">
      <formula>"?"</formula>
    </cfRule>
  </conditionalFormatting>
  <conditionalFormatting sqref="F4">
    <cfRule type="cellIs" dxfId="1369" priority="6" stopIfTrue="1" operator="equal">
      <formula>"?"</formula>
    </cfRule>
  </conditionalFormatting>
  <conditionalFormatting sqref="H4">
    <cfRule type="cellIs" dxfId="1368" priority="5" stopIfTrue="1" operator="equal">
      <formula>"?"</formula>
    </cfRule>
  </conditionalFormatting>
  <conditionalFormatting sqref="L14">
    <cfRule type="cellIs" dxfId="1367" priority="4" stopIfTrue="1" operator="equal">
      <formula>"?"</formula>
    </cfRule>
  </conditionalFormatting>
  <printOptions horizontalCentered="1"/>
  <pageMargins left="0.05" right="0.05" top="1" bottom="0.5" header="0.25" footer="0.25"/>
  <pageSetup scale="69" fitToHeight="100" orientation="landscape" blackAndWhite="1" errors="blank" horizontalDpi="4294967293" verticalDpi="300" r:id="rId1"/>
  <headerFooter alignWithMargins="0">
    <oddHeader>&amp;L&amp;G&amp;C
Daily Weld Report
&amp;F&amp;R&amp;D</oddHeader>
    <oddFooter>&amp;C&amp;"Tech,Italic"© TIMEC Oil &amp; Gas, Inc. - 2021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FF0000"/>
  </sheetPr>
  <dimension ref="A2:S264"/>
  <sheetViews>
    <sheetView showGridLines="0" zoomScaleNormal="100" workbookViewId="0">
      <selection activeCell="C15" sqref="C15"/>
    </sheetView>
  </sheetViews>
  <sheetFormatPr defaultColWidth="9.140625" defaultRowHeight="12.75"/>
  <cols>
    <col min="1" max="1" width="16.140625" style="267" bestFit="1" customWidth="1"/>
    <col min="2" max="2" width="23.140625" style="66" bestFit="1" customWidth="1"/>
    <col min="3" max="3" width="20.85546875" style="66" bestFit="1" customWidth="1"/>
    <col min="4" max="4" width="20.42578125" style="66" bestFit="1" customWidth="1"/>
    <col min="5" max="5" width="23.140625" style="66" bestFit="1" customWidth="1"/>
    <col min="6" max="6" width="20.85546875" style="66" bestFit="1" customWidth="1"/>
    <col min="7" max="7" width="20.42578125" style="66" bestFit="1" customWidth="1"/>
    <col min="8" max="8" width="23.140625" style="66" bestFit="1" customWidth="1"/>
    <col min="9" max="9" width="20.85546875" style="15" bestFit="1" customWidth="1"/>
    <col min="10" max="10" width="20.42578125" style="15" bestFit="1" customWidth="1"/>
    <col min="11" max="11" width="23.140625" style="15" bestFit="1" customWidth="1"/>
    <col min="12" max="12" width="20.85546875" style="15" bestFit="1" customWidth="1"/>
    <col min="13" max="13" width="20.42578125" style="15" bestFit="1" customWidth="1"/>
    <col min="14" max="14" width="23.140625" style="15" bestFit="1" customWidth="1"/>
    <col min="15" max="15" width="20.85546875" style="15" bestFit="1" customWidth="1"/>
    <col min="16" max="16" width="20.42578125" style="15" bestFit="1" customWidth="1"/>
    <col min="17" max="17" width="28.42578125" style="15" bestFit="1" customWidth="1"/>
    <col min="18" max="18" width="26.28515625" style="15" bestFit="1" customWidth="1"/>
    <col min="19" max="19" width="25.85546875" style="15" bestFit="1" customWidth="1"/>
    <col min="20" max="20" width="28.42578125" style="15" bestFit="1" customWidth="1"/>
    <col min="21" max="21" width="26.28515625" style="15" bestFit="1" customWidth="1"/>
    <col min="22" max="22" width="25.85546875" style="15" bestFit="1" customWidth="1"/>
    <col min="23" max="16384" width="9.140625" style="15"/>
  </cols>
  <sheetData>
    <row r="2" spans="1:19">
      <c r="A2" s="268" t="s">
        <v>36</v>
      </c>
      <c r="B2" s="65" t="s">
        <v>10</v>
      </c>
    </row>
    <row r="4" spans="1:19">
      <c r="B4" s="64" t="s">
        <v>256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</row>
    <row r="5" spans="1:19">
      <c r="B5" s="65" t="s">
        <v>45</v>
      </c>
      <c r="C5" s="65"/>
      <c r="D5" s="65"/>
      <c r="E5" s="65" t="s">
        <v>170</v>
      </c>
      <c r="F5" s="65"/>
      <c r="G5" s="65"/>
      <c r="H5" s="65" t="s">
        <v>171</v>
      </c>
      <c r="I5" s="65"/>
      <c r="J5" s="65"/>
      <c r="K5" s="65" t="s">
        <v>82</v>
      </c>
      <c r="L5" s="65"/>
      <c r="M5" s="65"/>
      <c r="N5" s="65" t="s">
        <v>10</v>
      </c>
      <c r="O5" s="65"/>
      <c r="P5" s="65"/>
      <c r="Q5" s="65" t="s">
        <v>167</v>
      </c>
      <c r="R5" s="65" t="s">
        <v>43</v>
      </c>
      <c r="S5" s="65" t="s">
        <v>79</v>
      </c>
    </row>
    <row r="6" spans="1:19">
      <c r="A6" s="64" t="s">
        <v>255</v>
      </c>
      <c r="B6" s="65" t="s">
        <v>33</v>
      </c>
      <c r="C6" s="65" t="s">
        <v>42</v>
      </c>
      <c r="D6" s="65" t="s">
        <v>78</v>
      </c>
      <c r="E6" s="65" t="s">
        <v>33</v>
      </c>
      <c r="F6" s="65" t="s">
        <v>42</v>
      </c>
      <c r="G6" s="65" t="s">
        <v>78</v>
      </c>
      <c r="H6" s="65" t="s">
        <v>33</v>
      </c>
      <c r="I6" s="65" t="s">
        <v>42</v>
      </c>
      <c r="J6" s="65" t="s">
        <v>78</v>
      </c>
      <c r="K6" s="65" t="s">
        <v>33</v>
      </c>
      <c r="L6" s="65" t="s">
        <v>42</v>
      </c>
      <c r="M6" s="65" t="s">
        <v>78</v>
      </c>
      <c r="N6" s="65" t="s">
        <v>33</v>
      </c>
      <c r="O6" s="65" t="s">
        <v>42</v>
      </c>
      <c r="P6" s="65" t="s">
        <v>78</v>
      </c>
      <c r="Q6" s="65"/>
      <c r="R6" s="65"/>
      <c r="S6" s="65"/>
    </row>
    <row r="7" spans="1:19">
      <c r="A7" s="65" t="s">
        <v>10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</row>
    <row r="8" spans="1:19">
      <c r="A8" s="65">
        <v>46156</v>
      </c>
      <c r="B8" s="65">
        <v>5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>
        <v>5</v>
      </c>
      <c r="R8" s="65"/>
      <c r="S8" s="65"/>
    </row>
    <row r="9" spans="1:19">
      <c r="A9" s="65">
        <v>46157</v>
      </c>
      <c r="B9" s="65">
        <v>1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>
        <v>1</v>
      </c>
      <c r="R9" s="65"/>
      <c r="S9" s="65"/>
    </row>
    <row r="10" spans="1:19">
      <c r="A10" s="65">
        <v>46161</v>
      </c>
      <c r="B10" s="65">
        <v>14</v>
      </c>
      <c r="C10" s="65">
        <v>6</v>
      </c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>
        <v>14</v>
      </c>
      <c r="R10" s="65">
        <v>6</v>
      </c>
      <c r="S10" s="65"/>
    </row>
    <row r="11" spans="1:19">
      <c r="A11" s="65">
        <v>46162</v>
      </c>
      <c r="B11" s="65"/>
      <c r="C11" s="65"/>
      <c r="D11" s="65"/>
      <c r="E11" s="65">
        <v>2</v>
      </c>
      <c r="F11" s="65"/>
      <c r="G11" s="65"/>
      <c r="H11" s="65">
        <v>1</v>
      </c>
      <c r="I11" s="65"/>
      <c r="J11" s="65"/>
      <c r="K11" s="65">
        <v>2</v>
      </c>
      <c r="L11" s="65"/>
      <c r="M11" s="65"/>
      <c r="N11" s="65"/>
      <c r="O11" s="65"/>
      <c r="P11" s="65"/>
      <c r="Q11" s="65">
        <v>5</v>
      </c>
      <c r="R11" s="65"/>
      <c r="S11" s="65"/>
    </row>
    <row r="12" spans="1:19">
      <c r="A12" s="65">
        <v>46163</v>
      </c>
      <c r="B12" s="65">
        <v>5</v>
      </c>
      <c r="C12" s="65">
        <v>3</v>
      </c>
      <c r="D12" s="65"/>
      <c r="E12" s="65"/>
      <c r="F12" s="65"/>
      <c r="G12" s="65"/>
      <c r="H12" s="65">
        <v>2</v>
      </c>
      <c r="I12" s="65"/>
      <c r="J12" s="65"/>
      <c r="K12" s="65"/>
      <c r="L12" s="65"/>
      <c r="M12" s="65"/>
      <c r="N12" s="65"/>
      <c r="O12" s="65"/>
      <c r="P12" s="65"/>
      <c r="Q12" s="65">
        <v>7</v>
      </c>
      <c r="R12" s="65">
        <v>3</v>
      </c>
      <c r="S12" s="65"/>
    </row>
    <row r="13" spans="1:19">
      <c r="A13" s="65">
        <v>46164</v>
      </c>
      <c r="B13" s="65">
        <v>1</v>
      </c>
      <c r="C13" s="65">
        <v>1</v>
      </c>
      <c r="D13" s="65"/>
      <c r="E13" s="65"/>
      <c r="F13" s="65"/>
      <c r="G13" s="65"/>
      <c r="H13" s="65">
        <v>1</v>
      </c>
      <c r="I13" s="65"/>
      <c r="J13" s="65"/>
      <c r="K13" s="65">
        <v>1</v>
      </c>
      <c r="L13" s="65"/>
      <c r="M13" s="65"/>
      <c r="N13" s="65"/>
      <c r="O13" s="65"/>
      <c r="P13" s="65"/>
      <c r="Q13" s="65">
        <v>3</v>
      </c>
      <c r="R13" s="65">
        <v>1</v>
      </c>
      <c r="S13" s="65"/>
    </row>
    <row r="14" spans="1:19">
      <c r="A14" s="65">
        <v>46169</v>
      </c>
      <c r="B14" s="65">
        <v>10</v>
      </c>
      <c r="C14" s="65">
        <v>3</v>
      </c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>
        <v>10</v>
      </c>
      <c r="R14" s="65">
        <v>3</v>
      </c>
      <c r="S14" s="65"/>
    </row>
    <row r="15" spans="1:19">
      <c r="A15" s="65">
        <v>46170</v>
      </c>
      <c r="B15" s="65">
        <v>6</v>
      </c>
      <c r="C15" s="65">
        <v>1</v>
      </c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>
        <v>6</v>
      </c>
      <c r="R15" s="65">
        <v>1</v>
      </c>
      <c r="S15" s="65"/>
    </row>
    <row r="16" spans="1:19">
      <c r="A16" s="65">
        <v>46171</v>
      </c>
      <c r="B16" s="65">
        <v>2</v>
      </c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>
        <v>2</v>
      </c>
      <c r="R16" s="65"/>
      <c r="S16" s="65"/>
    </row>
    <row r="17" spans="1:19">
      <c r="A17" s="65">
        <v>46176</v>
      </c>
      <c r="B17" s="65"/>
      <c r="C17" s="65"/>
      <c r="D17" s="65"/>
      <c r="E17" s="65"/>
      <c r="F17" s="65"/>
      <c r="G17" s="65"/>
      <c r="H17" s="65"/>
      <c r="I17" s="65"/>
      <c r="J17" s="65"/>
      <c r="K17" s="65">
        <v>2</v>
      </c>
      <c r="L17" s="65"/>
      <c r="M17" s="65"/>
      <c r="N17" s="65"/>
      <c r="O17" s="65"/>
      <c r="P17" s="65"/>
      <c r="Q17" s="65">
        <v>2</v>
      </c>
      <c r="R17" s="65"/>
      <c r="S17" s="65"/>
    </row>
    <row r="18" spans="1:19">
      <c r="A18" s="65">
        <v>46177</v>
      </c>
      <c r="B18" s="65"/>
      <c r="C18" s="65"/>
      <c r="D18" s="65"/>
      <c r="E18" s="65"/>
      <c r="F18" s="65"/>
      <c r="G18" s="65"/>
      <c r="H18" s="65"/>
      <c r="I18" s="65"/>
      <c r="J18" s="65"/>
      <c r="K18" s="65">
        <v>1</v>
      </c>
      <c r="L18" s="65"/>
      <c r="M18" s="65"/>
      <c r="N18" s="65"/>
      <c r="O18" s="65"/>
      <c r="P18" s="65"/>
      <c r="Q18" s="65">
        <v>1</v>
      </c>
      <c r="R18" s="65"/>
      <c r="S18" s="65"/>
    </row>
    <row r="19" spans="1:19">
      <c r="A19" s="65">
        <v>46183</v>
      </c>
      <c r="B19" s="65">
        <v>3</v>
      </c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>
        <v>3</v>
      </c>
      <c r="R19" s="65"/>
      <c r="S19" s="65"/>
    </row>
    <row r="20" spans="1:19">
      <c r="A20" s="65">
        <v>46188</v>
      </c>
      <c r="B20" s="65">
        <v>12</v>
      </c>
      <c r="C20" s="65">
        <v>1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>
        <v>12</v>
      </c>
      <c r="R20" s="65">
        <v>1</v>
      </c>
      <c r="S20" s="65"/>
    </row>
    <row r="21" spans="1:19">
      <c r="A21" s="65">
        <v>46189</v>
      </c>
      <c r="B21" s="65">
        <v>11</v>
      </c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>
        <v>11</v>
      </c>
      <c r="R21" s="65"/>
      <c r="S21" s="65"/>
    </row>
    <row r="22" spans="1:19">
      <c r="A22" s="65">
        <v>46190</v>
      </c>
      <c r="B22" s="65">
        <v>10</v>
      </c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>
        <v>10</v>
      </c>
      <c r="R22" s="65"/>
      <c r="S22" s="65"/>
    </row>
    <row r="23" spans="1:19">
      <c r="A23" s="65">
        <v>46191</v>
      </c>
      <c r="B23" s="65">
        <v>15</v>
      </c>
      <c r="C23" s="65">
        <v>1</v>
      </c>
      <c r="D23" s="65"/>
      <c r="E23" s="65"/>
      <c r="F23" s="65"/>
      <c r="G23" s="65"/>
      <c r="H23" s="65">
        <v>2</v>
      </c>
      <c r="I23" s="65"/>
      <c r="J23" s="65"/>
      <c r="K23" s="65">
        <v>2</v>
      </c>
      <c r="L23" s="65"/>
      <c r="M23" s="65"/>
      <c r="N23" s="65"/>
      <c r="O23" s="65"/>
      <c r="P23" s="65"/>
      <c r="Q23" s="65">
        <v>19</v>
      </c>
      <c r="R23" s="65">
        <v>1</v>
      </c>
      <c r="S23" s="65"/>
    </row>
    <row r="24" spans="1:19">
      <c r="A24" s="65">
        <v>46195</v>
      </c>
      <c r="B24" s="65">
        <v>17</v>
      </c>
      <c r="C24" s="65">
        <v>1</v>
      </c>
      <c r="D24" s="65"/>
      <c r="E24" s="65"/>
      <c r="F24" s="65"/>
      <c r="G24" s="65"/>
      <c r="H24" s="65">
        <v>4</v>
      </c>
      <c r="I24" s="65"/>
      <c r="J24" s="65"/>
      <c r="K24" s="65">
        <v>4</v>
      </c>
      <c r="L24" s="65"/>
      <c r="M24" s="65"/>
      <c r="N24" s="65"/>
      <c r="O24" s="65"/>
      <c r="P24" s="65"/>
      <c r="Q24" s="65">
        <v>25</v>
      </c>
      <c r="R24" s="65">
        <v>1</v>
      </c>
      <c r="S24" s="65"/>
    </row>
    <row r="25" spans="1:19">
      <c r="A25" s="65">
        <v>46196</v>
      </c>
      <c r="B25" s="65">
        <v>13</v>
      </c>
      <c r="C25" s="65"/>
      <c r="D25" s="65"/>
      <c r="E25" s="65"/>
      <c r="F25" s="65"/>
      <c r="G25" s="65"/>
      <c r="H25" s="65">
        <v>4</v>
      </c>
      <c r="I25" s="65"/>
      <c r="J25" s="65"/>
      <c r="K25" s="65">
        <v>4</v>
      </c>
      <c r="L25" s="65"/>
      <c r="M25" s="65"/>
      <c r="N25" s="65"/>
      <c r="O25" s="65"/>
      <c r="P25" s="65"/>
      <c r="Q25" s="65">
        <v>21</v>
      </c>
      <c r="R25" s="65"/>
      <c r="S25" s="65"/>
    </row>
    <row r="26" spans="1:19">
      <c r="A26" s="65">
        <v>46197</v>
      </c>
      <c r="B26" s="65">
        <v>10</v>
      </c>
      <c r="C26" s="65"/>
      <c r="D26" s="65"/>
      <c r="E26" s="65"/>
      <c r="F26" s="65"/>
      <c r="G26" s="65"/>
      <c r="H26" s="65">
        <v>2</v>
      </c>
      <c r="I26" s="65"/>
      <c r="J26" s="65"/>
      <c r="K26" s="65">
        <v>2</v>
      </c>
      <c r="L26" s="65"/>
      <c r="M26" s="65"/>
      <c r="N26" s="65"/>
      <c r="O26" s="65"/>
      <c r="P26" s="65"/>
      <c r="Q26" s="65">
        <v>14</v>
      </c>
      <c r="R26" s="65"/>
      <c r="S26" s="65"/>
    </row>
    <row r="27" spans="1:19">
      <c r="A27" s="65">
        <v>46211</v>
      </c>
      <c r="B27" s="65">
        <v>12</v>
      </c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>
        <v>12</v>
      </c>
      <c r="R27" s="65"/>
      <c r="S27" s="65"/>
    </row>
    <row r="28" spans="1:19">
      <c r="A28" s="65">
        <v>46218</v>
      </c>
      <c r="B28" s="65"/>
      <c r="C28" s="65"/>
      <c r="D28" s="65"/>
      <c r="E28" s="65"/>
      <c r="F28" s="65"/>
      <c r="G28" s="65"/>
      <c r="H28" s="65"/>
      <c r="I28" s="65"/>
      <c r="J28" s="65"/>
      <c r="K28" s="65">
        <v>16</v>
      </c>
      <c r="L28" s="65"/>
      <c r="M28" s="65"/>
      <c r="N28" s="65"/>
      <c r="O28" s="65"/>
      <c r="P28" s="65"/>
      <c r="Q28" s="65">
        <v>16</v>
      </c>
      <c r="R28" s="65"/>
      <c r="S28" s="65"/>
    </row>
    <row r="29" spans="1:19">
      <c r="A29" s="65">
        <v>46219</v>
      </c>
      <c r="B29" s="65"/>
      <c r="C29" s="65"/>
      <c r="D29" s="65"/>
      <c r="E29" s="65"/>
      <c r="F29" s="65"/>
      <c r="G29" s="65"/>
      <c r="H29" s="65"/>
      <c r="I29" s="65"/>
      <c r="J29" s="65"/>
      <c r="K29" s="65">
        <v>15</v>
      </c>
      <c r="L29" s="65"/>
      <c r="M29" s="65"/>
      <c r="N29" s="65"/>
      <c r="O29" s="65"/>
      <c r="P29" s="65"/>
      <c r="Q29" s="65">
        <v>15</v>
      </c>
      <c r="R29" s="65"/>
      <c r="S29" s="65"/>
    </row>
    <row r="30" spans="1:19">
      <c r="A30" s="65">
        <v>46220</v>
      </c>
      <c r="B30" s="65"/>
      <c r="C30" s="65"/>
      <c r="D30" s="65"/>
      <c r="E30" s="65"/>
      <c r="F30" s="65"/>
      <c r="G30" s="65"/>
      <c r="H30" s="65"/>
      <c r="I30" s="65"/>
      <c r="J30" s="65"/>
      <c r="K30" s="65">
        <v>16</v>
      </c>
      <c r="L30" s="65"/>
      <c r="M30" s="65"/>
      <c r="N30" s="65"/>
      <c r="O30" s="65"/>
      <c r="P30" s="65"/>
      <c r="Q30" s="65">
        <v>16</v>
      </c>
      <c r="R30" s="65"/>
      <c r="S30" s="65"/>
    </row>
    <row r="31" spans="1:19">
      <c r="A31" s="65">
        <v>46223</v>
      </c>
      <c r="B31" s="65"/>
      <c r="C31" s="65"/>
      <c r="D31" s="65"/>
      <c r="E31" s="65"/>
      <c r="F31" s="65"/>
      <c r="G31" s="65"/>
      <c r="H31" s="65"/>
      <c r="I31" s="65"/>
      <c r="J31" s="65"/>
      <c r="K31" s="65">
        <v>11</v>
      </c>
      <c r="L31" s="65"/>
      <c r="M31" s="65"/>
      <c r="N31" s="65"/>
      <c r="O31" s="65"/>
      <c r="P31" s="65"/>
      <c r="Q31" s="65">
        <v>11</v>
      </c>
      <c r="R31" s="65"/>
      <c r="S31" s="65"/>
    </row>
    <row r="32" spans="1:19">
      <c r="A32" s="65">
        <v>46224</v>
      </c>
      <c r="B32" s="65"/>
      <c r="C32" s="65"/>
      <c r="D32" s="65"/>
      <c r="E32" s="65"/>
      <c r="F32" s="65"/>
      <c r="G32" s="65"/>
      <c r="H32" s="65"/>
      <c r="I32" s="65"/>
      <c r="J32" s="65"/>
      <c r="K32" s="65">
        <v>10</v>
      </c>
      <c r="L32" s="65"/>
      <c r="M32" s="65"/>
      <c r="N32" s="65"/>
      <c r="O32" s="65"/>
      <c r="P32" s="65"/>
      <c r="Q32" s="65">
        <v>10</v>
      </c>
      <c r="R32" s="65"/>
      <c r="S32" s="65"/>
    </row>
    <row r="33" spans="1:19">
      <c r="A33" s="65">
        <v>46225</v>
      </c>
      <c r="B33" s="65"/>
      <c r="C33" s="65"/>
      <c r="D33" s="65"/>
      <c r="E33" s="65"/>
      <c r="F33" s="65"/>
      <c r="G33" s="65"/>
      <c r="H33" s="65"/>
      <c r="I33" s="65"/>
      <c r="J33" s="65"/>
      <c r="K33" s="65">
        <v>12</v>
      </c>
      <c r="L33" s="65"/>
      <c r="M33" s="65"/>
      <c r="N33" s="65"/>
      <c r="O33" s="65"/>
      <c r="P33" s="65"/>
      <c r="Q33" s="65">
        <v>12</v>
      </c>
      <c r="R33" s="65"/>
      <c r="S33" s="65"/>
    </row>
    <row r="34" spans="1:19">
      <c r="A34" s="65">
        <v>46226</v>
      </c>
      <c r="B34" s="65"/>
      <c r="C34" s="65"/>
      <c r="D34" s="65"/>
      <c r="E34" s="65"/>
      <c r="F34" s="65"/>
      <c r="G34" s="65"/>
      <c r="H34" s="65"/>
      <c r="I34" s="65"/>
      <c r="J34" s="65"/>
      <c r="K34" s="65">
        <v>25</v>
      </c>
      <c r="L34" s="65"/>
      <c r="M34" s="65"/>
      <c r="N34" s="65"/>
      <c r="O34" s="65"/>
      <c r="P34" s="65"/>
      <c r="Q34" s="65">
        <v>25</v>
      </c>
      <c r="R34" s="65"/>
      <c r="S34" s="65"/>
    </row>
    <row r="35" spans="1:19">
      <c r="A35" s="65">
        <v>46230</v>
      </c>
      <c r="B35" s="65">
        <v>7</v>
      </c>
      <c r="C35" s="65">
        <v>1</v>
      </c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>
        <v>7</v>
      </c>
      <c r="R35" s="65">
        <v>1</v>
      </c>
      <c r="S35" s="65"/>
    </row>
    <row r="36" spans="1:19">
      <c r="A36" s="65">
        <v>46237</v>
      </c>
      <c r="B36" s="65">
        <v>5</v>
      </c>
      <c r="C36" s="65"/>
      <c r="D36" s="65"/>
      <c r="E36" s="65"/>
      <c r="F36" s="65"/>
      <c r="G36" s="65"/>
      <c r="H36" s="65">
        <v>1</v>
      </c>
      <c r="I36" s="65"/>
      <c r="J36" s="65"/>
      <c r="K36" s="65">
        <v>1</v>
      </c>
      <c r="L36" s="65"/>
      <c r="M36" s="65"/>
      <c r="N36" s="65"/>
      <c r="O36" s="65"/>
      <c r="P36" s="65"/>
      <c r="Q36" s="65">
        <v>7</v>
      </c>
      <c r="R36" s="65"/>
      <c r="S36" s="65"/>
    </row>
    <row r="37" spans="1:19">
      <c r="A37" s="65">
        <v>46238</v>
      </c>
      <c r="B37" s="65">
        <v>4</v>
      </c>
      <c r="C37" s="65"/>
      <c r="D37" s="65"/>
      <c r="E37" s="65">
        <v>1</v>
      </c>
      <c r="F37" s="65"/>
      <c r="G37" s="65"/>
      <c r="H37" s="65">
        <v>1</v>
      </c>
      <c r="I37" s="65"/>
      <c r="J37" s="65"/>
      <c r="K37" s="65">
        <v>29</v>
      </c>
      <c r="L37" s="65"/>
      <c r="M37" s="65"/>
      <c r="N37" s="65"/>
      <c r="O37" s="65"/>
      <c r="P37" s="65"/>
      <c r="Q37" s="65">
        <v>35</v>
      </c>
      <c r="R37" s="65"/>
      <c r="S37" s="65"/>
    </row>
    <row r="38" spans="1:19">
      <c r="A38" s="65">
        <v>46241</v>
      </c>
      <c r="B38" s="65">
        <v>10</v>
      </c>
      <c r="C38" s="65"/>
      <c r="D38" s="65"/>
      <c r="E38" s="65"/>
      <c r="F38" s="65"/>
      <c r="G38" s="65"/>
      <c r="H38" s="65">
        <v>2</v>
      </c>
      <c r="I38" s="65"/>
      <c r="J38" s="65"/>
      <c r="K38" s="65">
        <v>4</v>
      </c>
      <c r="L38" s="65"/>
      <c r="M38" s="65"/>
      <c r="N38" s="65"/>
      <c r="O38" s="65"/>
      <c r="P38" s="65"/>
      <c r="Q38" s="65">
        <v>16</v>
      </c>
      <c r="R38" s="65"/>
      <c r="S38" s="65"/>
    </row>
    <row r="39" spans="1:19">
      <c r="A39" s="65">
        <v>46239</v>
      </c>
      <c r="B39" s="65"/>
      <c r="C39" s="65"/>
      <c r="D39" s="65"/>
      <c r="E39" s="65">
        <v>1</v>
      </c>
      <c r="F39" s="65"/>
      <c r="G39" s="65"/>
      <c r="H39" s="65"/>
      <c r="I39" s="65"/>
      <c r="J39" s="65"/>
      <c r="K39" s="65">
        <v>10</v>
      </c>
      <c r="L39" s="65"/>
      <c r="M39" s="65"/>
      <c r="N39" s="65"/>
      <c r="O39" s="65"/>
      <c r="P39" s="65"/>
      <c r="Q39" s="65">
        <v>11</v>
      </c>
      <c r="R39" s="65"/>
      <c r="S39" s="65"/>
    </row>
    <row r="40" spans="1:19">
      <c r="A40" s="65">
        <v>46240</v>
      </c>
      <c r="B40" s="65"/>
      <c r="C40" s="65"/>
      <c r="D40" s="65"/>
      <c r="E40" s="65">
        <v>2</v>
      </c>
      <c r="F40" s="65"/>
      <c r="G40" s="65"/>
      <c r="H40" s="65"/>
      <c r="I40" s="65"/>
      <c r="J40" s="65"/>
      <c r="K40" s="65">
        <v>13</v>
      </c>
      <c r="L40" s="65"/>
      <c r="M40" s="65"/>
      <c r="N40" s="65"/>
      <c r="O40" s="65"/>
      <c r="P40" s="65"/>
      <c r="Q40" s="65">
        <v>15</v>
      </c>
      <c r="R40" s="65"/>
      <c r="S40" s="65"/>
    </row>
    <row r="41" spans="1:19">
      <c r="A41" s="267" t="s">
        <v>77</v>
      </c>
      <c r="B41" s="65">
        <v>173</v>
      </c>
      <c r="C41" s="65">
        <v>18</v>
      </c>
      <c r="D41" s="65"/>
      <c r="E41" s="65">
        <v>6</v>
      </c>
      <c r="F41" s="65"/>
      <c r="G41" s="65"/>
      <c r="H41" s="65">
        <v>20</v>
      </c>
      <c r="I41" s="65"/>
      <c r="J41" s="65"/>
      <c r="K41" s="65">
        <v>180</v>
      </c>
      <c r="L41" s="65"/>
      <c r="M41" s="65"/>
      <c r="N41" s="65"/>
      <c r="O41" s="65"/>
      <c r="P41" s="65"/>
      <c r="Q41" s="65">
        <v>379</v>
      </c>
      <c r="R41" s="65">
        <v>18</v>
      </c>
      <c r="S41" s="65"/>
    </row>
    <row r="42" spans="1:19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  <row r="256" spans="1:19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</row>
    <row r="257" spans="1:19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</row>
    <row r="258" spans="1:19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</row>
    <row r="259" spans="1:19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</row>
    <row r="260" spans="1:19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</row>
    <row r="261" spans="1:19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</row>
    <row r="262" spans="1:19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</row>
    <row r="263" spans="1:19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</row>
    <row r="264" spans="1:19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Navagation1">
                <anchor>
                  <from>
                    <xdr:col>2</xdr:col>
                    <xdr:colOff>400050</xdr:colOff>
                    <xdr:row>0</xdr:row>
                    <xdr:rowOff>47625</xdr:rowOff>
                  </from>
                  <to>
                    <xdr:col>3</xdr:col>
                    <xdr:colOff>723900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5136C-90CD-4658-A8B7-C06613FD7387}">
  <sheetPr codeName="Sheet18">
    <tabColor rgb="FFFF0000"/>
  </sheetPr>
  <dimension ref="A2:M159"/>
  <sheetViews>
    <sheetView showGridLines="0" zoomScaleNormal="100" workbookViewId="0">
      <selection activeCell="C19" sqref="C19"/>
    </sheetView>
  </sheetViews>
  <sheetFormatPr defaultColWidth="9.140625" defaultRowHeight="12.75"/>
  <cols>
    <col min="1" max="1" width="16.140625" style="267" bestFit="1" customWidth="1"/>
    <col min="2" max="2" width="20.85546875" style="66" bestFit="1" customWidth="1"/>
    <col min="3" max="3" width="20.42578125" style="66" bestFit="1" customWidth="1"/>
    <col min="4" max="4" width="20.85546875" style="66" bestFit="1" customWidth="1"/>
    <col min="5" max="5" width="20.42578125" style="66" bestFit="1" customWidth="1"/>
    <col min="6" max="6" width="20.85546875" style="66" bestFit="1" customWidth="1"/>
    <col min="7" max="7" width="20.42578125" style="66" bestFit="1" customWidth="1"/>
    <col min="8" max="8" width="20.85546875" style="66" bestFit="1" customWidth="1"/>
    <col min="9" max="9" width="20.42578125" style="15" bestFit="1" customWidth="1"/>
    <col min="10" max="10" width="20.85546875" style="15" bestFit="1" customWidth="1"/>
    <col min="11" max="11" width="20.42578125" style="15" bestFit="1" customWidth="1"/>
    <col min="12" max="12" width="26.28515625" style="15" bestFit="1" customWidth="1"/>
    <col min="13" max="13" width="25.85546875" style="15" bestFit="1" customWidth="1"/>
    <col min="14" max="14" width="23.140625" style="15" bestFit="1" customWidth="1"/>
    <col min="15" max="15" width="20.85546875" style="15" bestFit="1" customWidth="1"/>
    <col min="16" max="16" width="20.42578125" style="15" bestFit="1" customWidth="1"/>
    <col min="17" max="17" width="23.140625" style="15" bestFit="1" customWidth="1"/>
    <col min="18" max="18" width="20.85546875" style="15" bestFit="1" customWidth="1"/>
    <col min="19" max="19" width="20.42578125" style="15" bestFit="1" customWidth="1"/>
    <col min="20" max="20" width="28.42578125" style="15" bestFit="1" customWidth="1"/>
    <col min="21" max="21" width="26.28515625" style="15" bestFit="1" customWidth="1"/>
    <col min="22" max="22" width="25.85546875" style="15" bestFit="1" customWidth="1"/>
    <col min="23" max="16384" width="9.140625" style="15"/>
  </cols>
  <sheetData>
    <row r="2" spans="1:13">
      <c r="A2" s="268" t="s">
        <v>36</v>
      </c>
      <c r="B2" s="65" t="s">
        <v>10</v>
      </c>
    </row>
    <row r="4" spans="1:13">
      <c r="B4" s="64" t="s">
        <v>256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</row>
    <row r="5" spans="1:13">
      <c r="B5" s="65" t="s">
        <v>45</v>
      </c>
      <c r="C5" s="65"/>
      <c r="D5" s="65" t="s">
        <v>170</v>
      </c>
      <c r="E5" s="65"/>
      <c r="F5" s="65" t="s">
        <v>171</v>
      </c>
      <c r="G5" s="65"/>
      <c r="H5" s="65" t="s">
        <v>82</v>
      </c>
      <c r="I5" s="65"/>
      <c r="J5" s="65" t="s">
        <v>10</v>
      </c>
      <c r="K5" s="65"/>
      <c r="L5" s="65" t="s">
        <v>43</v>
      </c>
      <c r="M5" s="65" t="s">
        <v>79</v>
      </c>
    </row>
    <row r="6" spans="1:13">
      <c r="A6" s="64" t="s">
        <v>255</v>
      </c>
      <c r="B6" s="65" t="s">
        <v>42</v>
      </c>
      <c r="C6" s="65" t="s">
        <v>78</v>
      </c>
      <c r="D6" s="65" t="s">
        <v>42</v>
      </c>
      <c r="E6" s="65" t="s">
        <v>78</v>
      </c>
      <c r="F6" s="65" t="s">
        <v>42</v>
      </c>
      <c r="G6" s="65" t="s">
        <v>78</v>
      </c>
      <c r="H6" s="65" t="s">
        <v>42</v>
      </c>
      <c r="I6" s="65" t="s">
        <v>78</v>
      </c>
      <c r="J6" s="65" t="s">
        <v>42</v>
      </c>
      <c r="K6" s="65" t="s">
        <v>78</v>
      </c>
      <c r="L6" s="65"/>
      <c r="M6" s="65"/>
    </row>
    <row r="7" spans="1:13">
      <c r="A7" s="65" t="s">
        <v>10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</row>
    <row r="8" spans="1:13">
      <c r="A8" s="65">
        <v>46164</v>
      </c>
      <c r="B8" s="65">
        <v>10</v>
      </c>
      <c r="C8" s="65"/>
      <c r="D8" s="65"/>
      <c r="E8" s="65"/>
      <c r="F8" s="65"/>
      <c r="G8" s="65"/>
      <c r="H8" s="65"/>
      <c r="I8" s="65"/>
      <c r="J8" s="65"/>
      <c r="K8" s="65"/>
      <c r="L8" s="65">
        <v>10</v>
      </c>
      <c r="M8" s="65"/>
    </row>
    <row r="9" spans="1:13">
      <c r="A9" s="65">
        <v>46177</v>
      </c>
      <c r="B9" s="65">
        <v>4</v>
      </c>
      <c r="C9" s="65"/>
      <c r="D9" s="65"/>
      <c r="E9" s="65"/>
      <c r="F9" s="65"/>
      <c r="G9" s="65"/>
      <c r="H9" s="65"/>
      <c r="I9" s="65"/>
      <c r="J9" s="65"/>
      <c r="K9" s="65"/>
      <c r="L9" s="65">
        <v>4</v>
      </c>
      <c r="M9" s="65"/>
    </row>
    <row r="10" spans="1:13">
      <c r="A10" s="65">
        <v>46198</v>
      </c>
      <c r="B10" s="65">
        <v>3</v>
      </c>
      <c r="C10" s="65"/>
      <c r="D10" s="65"/>
      <c r="E10" s="65"/>
      <c r="F10" s="65"/>
      <c r="G10" s="65"/>
      <c r="H10" s="65"/>
      <c r="I10" s="65"/>
      <c r="J10" s="65"/>
      <c r="K10" s="65"/>
      <c r="L10" s="65">
        <v>3</v>
      </c>
      <c r="M10" s="65"/>
    </row>
    <row r="11" spans="1:13">
      <c r="A11" s="65">
        <v>46230</v>
      </c>
      <c r="B11" s="65">
        <v>1</v>
      </c>
      <c r="C11" s="65"/>
      <c r="D11" s="65"/>
      <c r="E11" s="65"/>
      <c r="F11" s="65"/>
      <c r="G11" s="65"/>
      <c r="H11" s="65"/>
      <c r="I11" s="65"/>
      <c r="J11" s="65"/>
      <c r="K11" s="65"/>
      <c r="L11" s="65">
        <v>1</v>
      </c>
      <c r="M11" s="65"/>
    </row>
    <row r="12" spans="1:13">
      <c r="A12" s="267" t="s">
        <v>77</v>
      </c>
      <c r="B12" s="65">
        <v>18</v>
      </c>
      <c r="C12" s="65"/>
      <c r="D12" s="65"/>
      <c r="E12" s="65"/>
      <c r="F12" s="65"/>
      <c r="G12" s="65"/>
      <c r="H12" s="65"/>
      <c r="I12" s="65"/>
      <c r="J12" s="65"/>
      <c r="K12" s="65"/>
      <c r="L12" s="65">
        <v>18</v>
      </c>
      <c r="M12" s="65"/>
    </row>
    <row r="13" spans="1:13">
      <c r="A13"/>
      <c r="B13"/>
      <c r="C13"/>
      <c r="D13"/>
      <c r="E13"/>
      <c r="F13"/>
      <c r="G13"/>
      <c r="H13"/>
      <c r="I13"/>
      <c r="J13"/>
      <c r="K13"/>
      <c r="L13"/>
      <c r="M13"/>
    </row>
    <row r="14" spans="1:13">
      <c r="A14"/>
      <c r="B14"/>
      <c r="C14"/>
      <c r="D14"/>
      <c r="E14"/>
      <c r="F14"/>
      <c r="G14"/>
      <c r="H14"/>
      <c r="I14"/>
      <c r="J14"/>
      <c r="K14"/>
      <c r="L14"/>
      <c r="M14"/>
    </row>
    <row r="15" spans="1:13">
      <c r="A15"/>
      <c r="B15"/>
      <c r="C15"/>
      <c r="D15"/>
      <c r="E15"/>
      <c r="F15"/>
      <c r="G15"/>
      <c r="H15"/>
      <c r="I15"/>
      <c r="J15"/>
      <c r="K15"/>
      <c r="L15"/>
      <c r="M15"/>
    </row>
    <row r="16" spans="1:13">
      <c r="A16"/>
      <c r="B16"/>
      <c r="C16"/>
      <c r="D16"/>
      <c r="E16"/>
      <c r="F16"/>
      <c r="G16"/>
      <c r="H16"/>
      <c r="I16"/>
      <c r="J16"/>
      <c r="K16"/>
      <c r="L16"/>
      <c r="M16"/>
    </row>
    <row r="17" spans="1:13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>
      <c r="A20" s="15"/>
      <c r="B20" s="15"/>
      <c r="C20" s="15"/>
      <c r="D20" s="15"/>
      <c r="E20" s="15"/>
      <c r="F20" s="15"/>
      <c r="G20" s="15"/>
      <c r="H20" s="15"/>
    </row>
    <row r="21" spans="1:13">
      <c r="A21" s="15"/>
      <c r="B21" s="15"/>
      <c r="C21" s="15"/>
      <c r="D21" s="15"/>
      <c r="E21" s="15"/>
      <c r="F21" s="15"/>
      <c r="G21" s="15"/>
      <c r="H21" s="15"/>
    </row>
    <row r="22" spans="1:13">
      <c r="A22" s="15"/>
      <c r="B22" s="15"/>
      <c r="C22" s="15"/>
      <c r="D22" s="15"/>
      <c r="E22" s="15"/>
      <c r="F22" s="15"/>
      <c r="G22" s="15"/>
      <c r="H22" s="15"/>
    </row>
    <row r="23" spans="1:13">
      <c r="A23" s="15"/>
      <c r="B23" s="15"/>
      <c r="C23" s="15"/>
      <c r="D23" s="15"/>
      <c r="E23" s="15"/>
      <c r="F23" s="15"/>
      <c r="G23" s="15"/>
      <c r="H23" s="15"/>
    </row>
    <row r="24" spans="1:13">
      <c r="A24" s="15"/>
      <c r="B24" s="15"/>
      <c r="C24" s="15"/>
      <c r="D24" s="15"/>
      <c r="E24" s="15"/>
      <c r="F24" s="15"/>
      <c r="G24" s="15"/>
      <c r="H24" s="15"/>
    </row>
    <row r="25" spans="1:13">
      <c r="A25" s="15"/>
      <c r="B25" s="15"/>
      <c r="C25" s="15"/>
      <c r="D25" s="15"/>
      <c r="E25" s="15"/>
      <c r="F25" s="15"/>
      <c r="G25" s="15"/>
      <c r="H25" s="15"/>
    </row>
    <row r="26" spans="1:13">
      <c r="A26" s="15"/>
      <c r="B26" s="15"/>
      <c r="C26" s="15"/>
      <c r="D26" s="15"/>
      <c r="E26" s="15"/>
      <c r="F26" s="15"/>
      <c r="G26" s="15"/>
      <c r="H26" s="15"/>
    </row>
    <row r="27" spans="1:13">
      <c r="A27" s="15"/>
      <c r="B27" s="15"/>
      <c r="C27" s="15"/>
      <c r="D27" s="15"/>
      <c r="E27" s="15"/>
      <c r="F27" s="15"/>
      <c r="G27" s="15"/>
      <c r="H27" s="15"/>
    </row>
    <row r="28" spans="1:13">
      <c r="A28" s="15"/>
      <c r="B28" s="15"/>
      <c r="C28" s="15"/>
      <c r="D28" s="15"/>
      <c r="E28" s="15"/>
      <c r="F28" s="15"/>
      <c r="G28" s="15"/>
      <c r="H28" s="15"/>
    </row>
    <row r="29" spans="1:13">
      <c r="A29" s="15"/>
      <c r="B29" s="15"/>
      <c r="C29" s="15"/>
      <c r="D29" s="15"/>
      <c r="E29" s="15"/>
      <c r="F29" s="15"/>
      <c r="G29" s="15"/>
      <c r="H29" s="15"/>
    </row>
    <row r="30" spans="1:13">
      <c r="A30" s="15"/>
      <c r="B30" s="15"/>
      <c r="C30" s="15"/>
      <c r="D30" s="15"/>
      <c r="E30" s="15"/>
      <c r="F30" s="15"/>
      <c r="G30" s="15"/>
      <c r="H30" s="15"/>
    </row>
    <row r="31" spans="1:13">
      <c r="A31" s="15"/>
      <c r="B31" s="15"/>
      <c r="C31" s="15"/>
      <c r="D31" s="15"/>
      <c r="E31" s="15"/>
      <c r="F31" s="15"/>
      <c r="G31" s="15"/>
      <c r="H31" s="15"/>
    </row>
    <row r="32" spans="1:13">
      <c r="A32" s="15"/>
      <c r="B32" s="15"/>
      <c r="C32" s="15"/>
      <c r="D32" s="15"/>
      <c r="E32" s="15"/>
      <c r="F32" s="15"/>
      <c r="G32" s="15"/>
      <c r="H32" s="15"/>
    </row>
    <row r="33" s="15" customFormat="1"/>
    <row r="34" s="15" customFormat="1"/>
    <row r="35" s="15" customFormat="1"/>
    <row r="36" s="15" customFormat="1"/>
    <row r="37" s="15" customFormat="1"/>
    <row r="38" s="15" customFormat="1"/>
    <row r="39" s="15" customFormat="1"/>
    <row r="40" s="15" customFormat="1"/>
    <row r="41" s="15" customFormat="1"/>
    <row r="42" s="15" customFormat="1"/>
    <row r="43" s="15" customFormat="1"/>
    <row r="44" s="15" customFormat="1"/>
    <row r="45" s="15" customFormat="1"/>
    <row r="46" s="15" customFormat="1"/>
    <row r="47" s="15" customFormat="1"/>
    <row r="48" s="15" customFormat="1"/>
    <row r="49" s="15" customFormat="1"/>
    <row r="50" s="15" customFormat="1"/>
    <row r="51" s="15" customFormat="1"/>
    <row r="52" s="15" customFormat="1"/>
    <row r="53" s="15" customFormat="1"/>
    <row r="54" s="15" customFormat="1"/>
    <row r="55" s="15" customFormat="1"/>
    <row r="56" s="15" customFormat="1"/>
    <row r="57" s="15" customFormat="1"/>
    <row r="58" s="15" customFormat="1"/>
    <row r="59" s="15" customFormat="1"/>
    <row r="60" s="15" customFormat="1"/>
    <row r="61" s="15" customFormat="1"/>
    <row r="62" s="15" customFormat="1"/>
    <row r="63" s="15" customFormat="1"/>
    <row r="64" s="15" customFormat="1"/>
    <row r="65" spans="1:8">
      <c r="A65" s="15"/>
      <c r="B65" s="15"/>
      <c r="C65" s="15"/>
      <c r="D65" s="15"/>
      <c r="E65" s="15"/>
      <c r="F65" s="15"/>
      <c r="G65" s="15"/>
      <c r="H65" s="15"/>
    </row>
    <row r="66" spans="1:8">
      <c r="A66" s="15"/>
      <c r="B66" s="15"/>
      <c r="C66" s="15"/>
      <c r="D66" s="15"/>
      <c r="E66" s="15"/>
      <c r="F66" s="15"/>
      <c r="G66" s="15"/>
      <c r="H66" s="15"/>
    </row>
    <row r="67" spans="1:8">
      <c r="A67" s="15"/>
      <c r="B67" s="15"/>
      <c r="C67" s="15"/>
      <c r="D67" s="15"/>
      <c r="E67" s="15"/>
      <c r="F67" s="15"/>
      <c r="G67" s="15"/>
      <c r="H67" s="15"/>
    </row>
    <row r="68" spans="1:8">
      <c r="A68" s="15"/>
      <c r="B68" s="15"/>
      <c r="C68" s="15"/>
      <c r="D68" s="15"/>
      <c r="E68" s="15"/>
      <c r="F68" s="15"/>
      <c r="G68" s="15"/>
      <c r="H68" s="15"/>
    </row>
    <row r="69" spans="1:8">
      <c r="A69" s="15"/>
      <c r="B69" s="15"/>
      <c r="C69" s="15"/>
      <c r="D69" s="15"/>
      <c r="E69" s="15"/>
      <c r="F69" s="15"/>
      <c r="G69" s="15"/>
      <c r="H69" s="15"/>
    </row>
    <row r="70" spans="1:8">
      <c r="A70" s="15"/>
      <c r="B70" s="15"/>
      <c r="C70" s="15"/>
      <c r="D70" s="15"/>
      <c r="E70" s="15"/>
      <c r="F70" s="15"/>
      <c r="G70" s="15"/>
      <c r="H70" s="15"/>
    </row>
    <row r="71" spans="1:8">
      <c r="A71" s="15"/>
      <c r="B71" s="15"/>
      <c r="C71" s="15"/>
      <c r="D71" s="15"/>
      <c r="E71" s="15"/>
      <c r="F71" s="15"/>
      <c r="G71" s="15"/>
      <c r="H71" s="15"/>
    </row>
    <row r="72" spans="1:8">
      <c r="A72" s="15"/>
      <c r="B72" s="15"/>
      <c r="C72" s="15"/>
      <c r="D72" s="15"/>
      <c r="E72" s="15"/>
      <c r="F72" s="15"/>
      <c r="G72" s="15"/>
      <c r="H72" s="15"/>
    </row>
    <row r="73" spans="1:8">
      <c r="A73" s="269"/>
      <c r="B73" s="15"/>
      <c r="C73" s="15"/>
      <c r="D73" s="15"/>
      <c r="E73" s="15"/>
      <c r="F73" s="15"/>
      <c r="G73" s="15"/>
      <c r="H73" s="15"/>
    </row>
    <row r="74" spans="1:8">
      <c r="A74" s="269"/>
      <c r="B74" s="15"/>
      <c r="C74" s="15"/>
      <c r="D74" s="15"/>
      <c r="E74" s="15"/>
      <c r="F74" s="15"/>
      <c r="G74" s="15"/>
      <c r="H74" s="15"/>
    </row>
    <row r="75" spans="1:8">
      <c r="A75" s="269"/>
      <c r="B75" s="15"/>
      <c r="C75" s="15"/>
      <c r="D75" s="15"/>
      <c r="E75" s="15"/>
      <c r="F75" s="15"/>
      <c r="G75" s="15"/>
      <c r="H75" s="15"/>
    </row>
    <row r="76" spans="1:8">
      <c r="A76" s="269"/>
      <c r="B76" s="15"/>
      <c r="C76" s="15"/>
      <c r="D76" s="15"/>
      <c r="E76" s="15"/>
      <c r="F76" s="15"/>
      <c r="G76" s="15"/>
      <c r="H76" s="15"/>
    </row>
    <row r="77" spans="1:8">
      <c r="A77" s="269"/>
      <c r="B77" s="15"/>
      <c r="C77" s="15"/>
      <c r="D77" s="15"/>
      <c r="E77" s="15"/>
      <c r="F77" s="15"/>
      <c r="G77" s="15"/>
      <c r="H77" s="15"/>
    </row>
    <row r="78" spans="1:8">
      <c r="A78" s="269"/>
      <c r="B78" s="15"/>
      <c r="C78" s="15"/>
      <c r="D78" s="15"/>
      <c r="E78" s="15"/>
      <c r="F78" s="15"/>
      <c r="G78" s="15"/>
      <c r="H78" s="15"/>
    </row>
    <row r="79" spans="1:8">
      <c r="A79" s="269"/>
      <c r="B79" s="15"/>
      <c r="C79" s="15"/>
      <c r="D79" s="15"/>
      <c r="E79" s="15"/>
      <c r="F79" s="15"/>
      <c r="G79" s="15"/>
      <c r="H79" s="15"/>
    </row>
    <row r="80" spans="1:8">
      <c r="A80" s="269"/>
      <c r="B80" s="15"/>
      <c r="C80" s="15"/>
      <c r="D80" s="15"/>
      <c r="E80" s="15"/>
      <c r="F80" s="15"/>
      <c r="G80" s="15"/>
      <c r="H80" s="15"/>
    </row>
    <row r="81" spans="1:8">
      <c r="A81" s="269"/>
      <c r="B81" s="15"/>
      <c r="C81" s="15"/>
      <c r="D81" s="15"/>
      <c r="E81" s="15"/>
      <c r="F81" s="15"/>
      <c r="G81" s="15"/>
      <c r="H81" s="15"/>
    </row>
    <row r="82" spans="1:8">
      <c r="A82" s="269"/>
      <c r="B82" s="15"/>
      <c r="C82" s="15"/>
      <c r="D82" s="15"/>
      <c r="E82" s="15"/>
      <c r="F82" s="15"/>
      <c r="G82" s="15"/>
      <c r="H82" s="15"/>
    </row>
    <row r="83" spans="1:8">
      <c r="A83" s="269"/>
      <c r="B83" s="15"/>
      <c r="C83" s="15"/>
      <c r="D83" s="15"/>
      <c r="E83" s="15"/>
      <c r="F83" s="15"/>
      <c r="G83" s="15"/>
      <c r="H83" s="15"/>
    </row>
    <row r="84" spans="1:8">
      <c r="A84" s="269"/>
      <c r="B84" s="15"/>
      <c r="C84" s="15"/>
      <c r="D84" s="15"/>
      <c r="E84" s="15"/>
      <c r="F84" s="15"/>
      <c r="G84" s="15"/>
      <c r="H84" s="15"/>
    </row>
    <row r="85" spans="1:8">
      <c r="A85" s="269"/>
      <c r="B85" s="15"/>
      <c r="C85" s="15"/>
      <c r="D85" s="15"/>
      <c r="E85" s="15"/>
      <c r="F85" s="15"/>
      <c r="G85" s="15"/>
      <c r="H85" s="15"/>
    </row>
    <row r="86" spans="1:8">
      <c r="A86" s="269"/>
      <c r="B86" s="15"/>
      <c r="C86" s="15"/>
      <c r="D86" s="15"/>
      <c r="E86" s="15"/>
      <c r="F86" s="15"/>
      <c r="G86" s="15"/>
      <c r="H86" s="15"/>
    </row>
    <row r="87" spans="1:8">
      <c r="A87" s="269"/>
      <c r="B87" s="15"/>
      <c r="C87" s="15"/>
      <c r="D87" s="15"/>
      <c r="E87" s="15"/>
      <c r="F87" s="15"/>
      <c r="G87" s="15"/>
      <c r="H87" s="15"/>
    </row>
    <row r="88" spans="1:8">
      <c r="A88" s="269"/>
      <c r="B88" s="15"/>
      <c r="C88" s="15"/>
      <c r="D88" s="15"/>
      <c r="E88" s="15"/>
      <c r="F88" s="15"/>
      <c r="G88" s="15"/>
      <c r="H88" s="15"/>
    </row>
    <row r="89" spans="1:8">
      <c r="A89" s="269"/>
      <c r="B89" s="15"/>
      <c r="C89" s="15"/>
      <c r="D89" s="15"/>
      <c r="E89" s="15"/>
      <c r="F89" s="15"/>
      <c r="G89" s="15"/>
      <c r="H89" s="15"/>
    </row>
    <row r="90" spans="1:8">
      <c r="A90" s="269"/>
      <c r="B90" s="15"/>
      <c r="C90" s="15"/>
      <c r="D90" s="15"/>
      <c r="E90" s="15"/>
      <c r="F90" s="15"/>
      <c r="G90" s="15"/>
      <c r="H90" s="15"/>
    </row>
    <row r="91" spans="1:8">
      <c r="A91" s="269"/>
      <c r="B91" s="15"/>
      <c r="C91" s="15"/>
      <c r="D91" s="15"/>
      <c r="E91" s="15"/>
      <c r="F91" s="15"/>
      <c r="G91" s="15"/>
      <c r="H91" s="15"/>
    </row>
    <row r="92" spans="1:8">
      <c r="A92" s="269"/>
      <c r="B92" s="15"/>
      <c r="C92" s="15"/>
      <c r="D92" s="15"/>
      <c r="E92" s="15"/>
      <c r="F92" s="15"/>
      <c r="G92" s="15"/>
      <c r="H92" s="15"/>
    </row>
    <row r="93" spans="1:8">
      <c r="A93" s="269"/>
      <c r="B93" s="15"/>
      <c r="C93" s="15"/>
      <c r="D93" s="15"/>
      <c r="E93" s="15"/>
      <c r="F93" s="15"/>
      <c r="G93" s="15"/>
      <c r="H93" s="15"/>
    </row>
    <row r="94" spans="1:8">
      <c r="A94" s="269"/>
      <c r="B94" s="15"/>
      <c r="C94" s="15"/>
      <c r="D94" s="15"/>
      <c r="E94" s="15"/>
      <c r="F94" s="15"/>
      <c r="G94" s="15"/>
      <c r="H94" s="15"/>
    </row>
    <row r="95" spans="1:8">
      <c r="A95" s="269"/>
      <c r="B95" s="15"/>
      <c r="C95" s="15"/>
      <c r="D95" s="15"/>
      <c r="E95" s="15"/>
      <c r="F95" s="15"/>
      <c r="G95" s="15"/>
      <c r="H95" s="15"/>
    </row>
    <row r="96" spans="1:8">
      <c r="A96" s="269"/>
      <c r="B96" s="15"/>
      <c r="C96" s="15"/>
      <c r="D96" s="15"/>
      <c r="E96" s="15"/>
      <c r="F96" s="15"/>
      <c r="G96" s="15"/>
      <c r="H96" s="15"/>
    </row>
    <row r="97" spans="1:8">
      <c r="A97" s="269"/>
      <c r="B97" s="15"/>
      <c r="C97" s="15"/>
      <c r="D97" s="15"/>
      <c r="E97" s="15"/>
      <c r="F97" s="15"/>
      <c r="G97" s="15"/>
      <c r="H97" s="15"/>
    </row>
    <row r="98" spans="1:8">
      <c r="A98" s="269"/>
      <c r="B98" s="15"/>
      <c r="C98" s="15"/>
      <c r="D98" s="15"/>
      <c r="E98" s="15"/>
      <c r="F98" s="15"/>
      <c r="G98" s="15"/>
      <c r="H98" s="15"/>
    </row>
    <row r="99" spans="1:8">
      <c r="A99" s="269"/>
      <c r="B99" s="15"/>
      <c r="C99" s="15"/>
      <c r="D99" s="15"/>
      <c r="E99" s="15"/>
      <c r="F99" s="15"/>
      <c r="G99" s="15"/>
      <c r="H99" s="15"/>
    </row>
    <row r="100" spans="1:8">
      <c r="A100" s="269"/>
      <c r="B100" s="15"/>
      <c r="C100" s="15"/>
      <c r="D100" s="15"/>
      <c r="E100" s="15"/>
      <c r="F100" s="15"/>
      <c r="G100" s="15"/>
      <c r="H100" s="15"/>
    </row>
    <row r="101" spans="1:8">
      <c r="A101" s="269"/>
      <c r="B101" s="15"/>
      <c r="C101" s="15"/>
      <c r="D101" s="15"/>
      <c r="E101" s="15"/>
      <c r="F101" s="15"/>
      <c r="G101" s="15"/>
      <c r="H101" s="15"/>
    </row>
    <row r="102" spans="1:8">
      <c r="A102" s="269"/>
      <c r="B102" s="15"/>
      <c r="C102" s="15"/>
      <c r="D102" s="15"/>
      <c r="E102" s="15"/>
      <c r="F102" s="15"/>
      <c r="G102" s="15"/>
      <c r="H102" s="15"/>
    </row>
    <row r="103" spans="1:8">
      <c r="A103" s="269"/>
      <c r="B103" s="15"/>
      <c r="C103" s="15"/>
      <c r="D103" s="15"/>
      <c r="E103" s="15"/>
      <c r="F103" s="15"/>
      <c r="G103" s="15"/>
      <c r="H103" s="15"/>
    </row>
    <row r="104" spans="1:8">
      <c r="A104" s="269"/>
      <c r="B104" s="15"/>
      <c r="C104" s="15"/>
      <c r="D104" s="15"/>
      <c r="E104" s="15"/>
      <c r="F104" s="15"/>
      <c r="G104" s="15"/>
      <c r="H104" s="15"/>
    </row>
    <row r="105" spans="1:8">
      <c r="A105" s="269"/>
      <c r="B105" s="15"/>
      <c r="C105" s="15"/>
      <c r="D105" s="15"/>
      <c r="E105" s="15"/>
      <c r="F105" s="15"/>
      <c r="G105" s="15"/>
      <c r="H105" s="15"/>
    </row>
    <row r="106" spans="1:8">
      <c r="A106" s="269"/>
      <c r="B106" s="15"/>
      <c r="C106" s="15"/>
      <c r="D106" s="15"/>
      <c r="E106" s="15"/>
      <c r="F106" s="15"/>
      <c r="G106" s="15"/>
      <c r="H106" s="15"/>
    </row>
    <row r="107" spans="1:8">
      <c r="A107" s="269"/>
      <c r="B107" s="15"/>
      <c r="C107" s="15"/>
      <c r="D107" s="15"/>
      <c r="E107" s="15"/>
      <c r="F107" s="15"/>
      <c r="G107" s="15"/>
      <c r="H107" s="15"/>
    </row>
    <row r="108" spans="1:8">
      <c r="A108" s="269"/>
      <c r="B108" s="15"/>
      <c r="C108" s="15"/>
      <c r="D108" s="15"/>
      <c r="E108" s="15"/>
      <c r="F108" s="15"/>
      <c r="G108" s="15"/>
      <c r="H108" s="15"/>
    </row>
    <row r="109" spans="1:8">
      <c r="A109" s="269"/>
      <c r="B109" s="15"/>
      <c r="C109" s="15"/>
      <c r="D109" s="15"/>
      <c r="E109" s="15"/>
      <c r="F109" s="15"/>
      <c r="G109" s="15"/>
      <c r="H109" s="15"/>
    </row>
    <row r="110" spans="1:8">
      <c r="A110" s="269"/>
      <c r="B110" s="15"/>
      <c r="C110" s="15"/>
      <c r="D110" s="15"/>
      <c r="E110" s="15"/>
      <c r="F110" s="15"/>
      <c r="G110" s="15"/>
      <c r="H110" s="15"/>
    </row>
    <row r="111" spans="1:8">
      <c r="A111" s="269"/>
      <c r="B111" s="15"/>
      <c r="C111" s="15"/>
      <c r="D111" s="15"/>
      <c r="E111" s="15"/>
      <c r="F111" s="15"/>
      <c r="G111" s="15"/>
      <c r="H111" s="15"/>
    </row>
    <row r="112" spans="1:8">
      <c r="A112" s="269"/>
      <c r="B112" s="15"/>
      <c r="C112" s="15"/>
      <c r="D112" s="15"/>
      <c r="E112" s="15"/>
      <c r="F112" s="15"/>
      <c r="G112" s="15"/>
      <c r="H112" s="15"/>
    </row>
    <row r="113" spans="1:8">
      <c r="A113" s="269"/>
      <c r="B113" s="15"/>
      <c r="C113" s="15"/>
      <c r="D113" s="15"/>
      <c r="E113" s="15"/>
      <c r="F113" s="15"/>
      <c r="G113" s="15"/>
      <c r="H113" s="15"/>
    </row>
    <row r="114" spans="1:8">
      <c r="A114" s="269"/>
      <c r="B114" s="15"/>
      <c r="C114" s="15"/>
      <c r="D114" s="15"/>
      <c r="E114" s="15"/>
      <c r="F114" s="15"/>
      <c r="G114" s="15"/>
      <c r="H114" s="15"/>
    </row>
    <row r="115" spans="1:8">
      <c r="A115" s="269"/>
      <c r="B115" s="15"/>
      <c r="C115" s="15"/>
      <c r="D115" s="15"/>
      <c r="E115" s="15"/>
      <c r="F115" s="15"/>
      <c r="G115" s="15"/>
      <c r="H115" s="15"/>
    </row>
    <row r="116" spans="1:8">
      <c r="A116" s="269"/>
      <c r="B116" s="15"/>
      <c r="C116" s="15"/>
      <c r="D116" s="15"/>
      <c r="E116" s="15"/>
      <c r="F116" s="15"/>
      <c r="G116" s="15"/>
      <c r="H116" s="15"/>
    </row>
    <row r="117" spans="1:8">
      <c r="A117" s="269"/>
      <c r="B117" s="15"/>
      <c r="C117" s="15"/>
      <c r="D117" s="15"/>
      <c r="E117" s="15"/>
      <c r="F117" s="15"/>
      <c r="G117" s="15"/>
      <c r="H117" s="15"/>
    </row>
    <row r="118" spans="1:8">
      <c r="A118" s="269"/>
      <c r="B118" s="15"/>
      <c r="C118" s="15"/>
      <c r="D118" s="15"/>
      <c r="E118" s="15"/>
      <c r="F118" s="15"/>
      <c r="G118" s="15"/>
      <c r="H118" s="15"/>
    </row>
    <row r="119" spans="1:8">
      <c r="A119" s="269"/>
      <c r="B119" s="15"/>
      <c r="C119" s="15"/>
      <c r="D119" s="15"/>
      <c r="E119" s="15"/>
      <c r="F119" s="15"/>
      <c r="G119" s="15"/>
      <c r="H119" s="15"/>
    </row>
    <row r="120" spans="1:8">
      <c r="A120" s="269"/>
      <c r="B120" s="15"/>
      <c r="C120" s="15"/>
      <c r="D120" s="15"/>
      <c r="E120" s="15"/>
      <c r="F120" s="15"/>
      <c r="G120" s="15"/>
      <c r="H120" s="15"/>
    </row>
    <row r="121" spans="1:8">
      <c r="A121" s="269"/>
      <c r="B121" s="15"/>
      <c r="C121" s="15"/>
      <c r="D121" s="15"/>
      <c r="E121" s="15"/>
      <c r="F121" s="15"/>
      <c r="G121" s="15"/>
      <c r="H121" s="15"/>
    </row>
    <row r="122" spans="1:8">
      <c r="A122" s="269"/>
      <c r="B122" s="15"/>
      <c r="C122" s="15"/>
      <c r="D122" s="15"/>
      <c r="E122" s="15"/>
      <c r="F122" s="15"/>
      <c r="G122" s="15"/>
      <c r="H122" s="15"/>
    </row>
    <row r="123" spans="1:8">
      <c r="A123" s="269"/>
      <c r="B123" s="15"/>
      <c r="C123" s="15"/>
      <c r="D123" s="15"/>
      <c r="E123" s="15"/>
      <c r="F123" s="15"/>
      <c r="G123" s="15"/>
      <c r="H123" s="15"/>
    </row>
    <row r="124" spans="1:8">
      <c r="A124" s="269"/>
      <c r="B124" s="15"/>
      <c r="C124" s="15"/>
      <c r="D124" s="15"/>
      <c r="E124" s="15"/>
      <c r="F124" s="15"/>
      <c r="G124" s="15"/>
      <c r="H124" s="15"/>
    </row>
    <row r="125" spans="1:8">
      <c r="A125" s="269"/>
      <c r="B125" s="15"/>
      <c r="C125" s="15"/>
      <c r="D125" s="15"/>
      <c r="E125" s="15"/>
      <c r="F125" s="15"/>
      <c r="G125" s="15"/>
      <c r="H125" s="15"/>
    </row>
    <row r="126" spans="1:8">
      <c r="A126" s="269"/>
      <c r="B126" s="15"/>
      <c r="C126" s="15"/>
      <c r="D126" s="15"/>
      <c r="E126" s="15"/>
      <c r="F126" s="15"/>
      <c r="G126" s="15"/>
      <c r="H126" s="15"/>
    </row>
    <row r="127" spans="1:8">
      <c r="A127" s="269"/>
      <c r="B127" s="15"/>
      <c r="C127" s="15"/>
      <c r="D127" s="15"/>
      <c r="E127" s="15"/>
      <c r="F127" s="15"/>
      <c r="G127" s="15"/>
      <c r="H127" s="15"/>
    </row>
    <row r="128" spans="1:8">
      <c r="A128" s="269"/>
      <c r="B128" s="15"/>
      <c r="C128" s="15"/>
      <c r="D128" s="15"/>
      <c r="E128" s="15"/>
      <c r="F128" s="15"/>
      <c r="G128" s="15"/>
      <c r="H128" s="15"/>
    </row>
    <row r="129" spans="1:8">
      <c r="A129" s="269"/>
      <c r="B129" s="15"/>
      <c r="C129" s="15"/>
      <c r="D129" s="15"/>
      <c r="E129" s="15"/>
      <c r="F129" s="15"/>
      <c r="G129" s="15"/>
      <c r="H129" s="15"/>
    </row>
    <row r="130" spans="1:8">
      <c r="A130" s="269"/>
      <c r="B130" s="15"/>
      <c r="C130" s="15"/>
      <c r="D130" s="15"/>
      <c r="E130" s="15"/>
      <c r="F130" s="15"/>
      <c r="G130" s="15"/>
      <c r="H130" s="15"/>
    </row>
    <row r="131" spans="1:8">
      <c r="A131" s="269"/>
      <c r="B131" s="15"/>
      <c r="C131" s="15"/>
      <c r="D131" s="15"/>
      <c r="E131" s="15"/>
      <c r="F131" s="15"/>
      <c r="G131" s="15"/>
      <c r="H131" s="15"/>
    </row>
    <row r="132" spans="1:8">
      <c r="A132" s="269"/>
      <c r="B132" s="15"/>
      <c r="C132" s="15"/>
      <c r="D132" s="15"/>
      <c r="E132" s="15"/>
      <c r="F132" s="15"/>
      <c r="G132" s="15"/>
      <c r="H132" s="15"/>
    </row>
    <row r="133" spans="1:8">
      <c r="A133" s="269"/>
      <c r="B133" s="15"/>
      <c r="C133" s="15"/>
      <c r="D133" s="15"/>
      <c r="E133" s="15"/>
      <c r="F133" s="15"/>
      <c r="G133" s="15"/>
      <c r="H133" s="15"/>
    </row>
    <row r="134" spans="1:8">
      <c r="A134" s="269"/>
      <c r="B134" s="15"/>
      <c r="C134" s="15"/>
      <c r="D134" s="15"/>
      <c r="E134" s="15"/>
      <c r="F134" s="15"/>
      <c r="G134" s="15"/>
      <c r="H134" s="15"/>
    </row>
    <row r="135" spans="1:8">
      <c r="A135" s="269"/>
      <c r="B135" s="15"/>
      <c r="C135" s="15"/>
      <c r="D135" s="15"/>
      <c r="E135" s="15"/>
      <c r="F135" s="15"/>
      <c r="G135" s="15"/>
      <c r="H135" s="15"/>
    </row>
    <row r="136" spans="1:8">
      <c r="A136" s="269"/>
      <c r="B136" s="15"/>
      <c r="C136" s="15"/>
      <c r="D136" s="15"/>
      <c r="E136" s="15"/>
      <c r="F136" s="15"/>
      <c r="G136" s="15"/>
      <c r="H136" s="15"/>
    </row>
    <row r="137" spans="1:8">
      <c r="A137" s="269"/>
      <c r="B137" s="15"/>
      <c r="C137" s="15"/>
      <c r="D137" s="15"/>
      <c r="E137" s="15"/>
      <c r="F137" s="15"/>
      <c r="G137" s="15"/>
      <c r="H137" s="15"/>
    </row>
    <row r="138" spans="1:8">
      <c r="A138" s="269"/>
      <c r="B138" s="15"/>
      <c r="C138" s="15"/>
      <c r="D138" s="15"/>
      <c r="E138" s="15"/>
      <c r="F138" s="15"/>
      <c r="G138" s="15"/>
      <c r="H138" s="15"/>
    </row>
    <row r="139" spans="1:8">
      <c r="A139" s="269"/>
      <c r="B139" s="15"/>
      <c r="C139" s="15"/>
      <c r="D139" s="15"/>
      <c r="E139" s="15"/>
      <c r="F139" s="15"/>
      <c r="G139" s="15"/>
      <c r="H139" s="15"/>
    </row>
    <row r="140" spans="1:8">
      <c r="A140" s="269"/>
      <c r="B140" s="15"/>
      <c r="C140" s="15"/>
      <c r="D140" s="15"/>
      <c r="E140" s="15"/>
      <c r="F140" s="15"/>
      <c r="G140" s="15"/>
      <c r="H140" s="15"/>
    </row>
    <row r="141" spans="1:8">
      <c r="A141" s="269"/>
      <c r="B141" s="15"/>
      <c r="C141" s="15"/>
      <c r="D141" s="15"/>
      <c r="E141" s="15"/>
      <c r="F141" s="15"/>
      <c r="G141" s="15"/>
      <c r="H141" s="15"/>
    </row>
    <row r="142" spans="1:8">
      <c r="A142" s="269"/>
      <c r="B142" s="15"/>
      <c r="C142" s="15"/>
      <c r="D142" s="15"/>
      <c r="E142" s="15"/>
      <c r="F142" s="15"/>
      <c r="G142" s="15"/>
      <c r="H142" s="15"/>
    </row>
    <row r="143" spans="1:8">
      <c r="A143" s="269"/>
      <c r="B143" s="15"/>
      <c r="C143" s="15"/>
      <c r="D143" s="15"/>
      <c r="E143" s="15"/>
      <c r="F143" s="15"/>
      <c r="G143" s="15"/>
      <c r="H143" s="15"/>
    </row>
    <row r="144" spans="1:8">
      <c r="A144" s="269"/>
      <c r="B144" s="15"/>
      <c r="C144" s="15"/>
      <c r="D144" s="15"/>
      <c r="E144" s="15"/>
      <c r="F144" s="15"/>
      <c r="G144" s="15"/>
      <c r="H144" s="15"/>
    </row>
    <row r="145" spans="1:8">
      <c r="A145" s="269"/>
      <c r="B145" s="15"/>
      <c r="C145" s="15"/>
      <c r="D145" s="15"/>
      <c r="E145" s="15"/>
      <c r="F145" s="15"/>
      <c r="G145" s="15"/>
      <c r="H145" s="15"/>
    </row>
    <row r="146" spans="1:8">
      <c r="A146" s="269"/>
      <c r="B146" s="15"/>
      <c r="C146" s="15"/>
      <c r="D146" s="15"/>
      <c r="E146" s="15"/>
      <c r="F146" s="15"/>
      <c r="G146" s="15"/>
      <c r="H146" s="15"/>
    </row>
    <row r="147" spans="1:8">
      <c r="A147" s="269"/>
      <c r="B147" s="15"/>
      <c r="C147" s="15"/>
      <c r="D147" s="15"/>
      <c r="E147" s="15"/>
      <c r="F147" s="15"/>
      <c r="G147" s="15"/>
      <c r="H147" s="15"/>
    </row>
    <row r="148" spans="1:8">
      <c r="A148" s="269"/>
      <c r="B148" s="15"/>
      <c r="C148" s="15"/>
      <c r="D148" s="15"/>
      <c r="E148" s="15"/>
      <c r="F148" s="15"/>
      <c r="G148" s="15"/>
      <c r="H148" s="15"/>
    </row>
    <row r="149" spans="1:8">
      <c r="A149" s="269"/>
      <c r="B149" s="15"/>
      <c r="C149" s="15"/>
      <c r="D149" s="15"/>
      <c r="E149" s="15"/>
      <c r="F149" s="15"/>
      <c r="G149" s="15"/>
      <c r="H149" s="15"/>
    </row>
    <row r="150" spans="1:8">
      <c r="A150" s="269"/>
      <c r="B150" s="15"/>
      <c r="C150" s="15"/>
      <c r="D150" s="15"/>
      <c r="E150" s="15"/>
      <c r="F150" s="15"/>
      <c r="G150" s="15"/>
      <c r="H150" s="15"/>
    </row>
    <row r="151" spans="1:8">
      <c r="A151" s="269"/>
      <c r="B151" s="15"/>
      <c r="C151" s="15"/>
      <c r="D151" s="15"/>
      <c r="E151" s="15"/>
      <c r="F151" s="15"/>
      <c r="G151" s="15"/>
      <c r="H151" s="15"/>
    </row>
    <row r="152" spans="1:8">
      <c r="A152" s="269"/>
      <c r="B152" s="15"/>
      <c r="C152" s="15"/>
      <c r="D152" s="15"/>
      <c r="E152" s="15"/>
      <c r="F152" s="15"/>
      <c r="G152" s="15"/>
      <c r="H152" s="15"/>
    </row>
    <row r="153" spans="1:8">
      <c r="A153" s="269"/>
      <c r="B153" s="15"/>
      <c r="C153" s="15"/>
      <c r="D153" s="15"/>
      <c r="E153" s="15"/>
      <c r="F153" s="15"/>
      <c r="G153" s="15"/>
      <c r="H153" s="15"/>
    </row>
    <row r="154" spans="1:8">
      <c r="A154" s="269"/>
      <c r="B154" s="15"/>
      <c r="C154" s="15"/>
      <c r="D154" s="15"/>
      <c r="E154" s="15"/>
      <c r="F154" s="15"/>
      <c r="G154" s="15"/>
      <c r="H154" s="15"/>
    </row>
    <row r="155" spans="1:8">
      <c r="A155" s="269"/>
      <c r="B155" s="15"/>
      <c r="C155" s="15"/>
      <c r="D155" s="15"/>
      <c r="E155" s="15"/>
      <c r="F155" s="15"/>
      <c r="G155" s="15"/>
      <c r="H155" s="15"/>
    </row>
    <row r="156" spans="1:8">
      <c r="A156" s="269"/>
      <c r="B156" s="15"/>
      <c r="C156" s="15"/>
      <c r="D156" s="15"/>
      <c r="E156" s="15"/>
      <c r="F156" s="15"/>
      <c r="G156" s="15"/>
      <c r="H156" s="15"/>
    </row>
    <row r="157" spans="1:8">
      <c r="A157" s="269"/>
      <c r="B157" s="15"/>
      <c r="C157" s="15"/>
      <c r="D157" s="15"/>
      <c r="E157" s="15"/>
      <c r="F157" s="15"/>
      <c r="G157" s="15"/>
      <c r="H157" s="15"/>
    </row>
    <row r="158" spans="1:8">
      <c r="A158" s="269"/>
      <c r="B158" s="15"/>
      <c r="C158" s="15"/>
      <c r="D158" s="15"/>
      <c r="E158" s="15"/>
      <c r="F158" s="15"/>
      <c r="G158" s="15"/>
      <c r="H158" s="15"/>
    </row>
    <row r="159" spans="1:8">
      <c r="A159" s="269"/>
      <c r="B159" s="15"/>
      <c r="C159" s="15"/>
      <c r="D159" s="15"/>
      <c r="E159" s="15"/>
      <c r="F159" s="15"/>
      <c r="G159" s="15"/>
      <c r="H159" s="15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Navagation1">
                <anchor>
                  <from>
                    <xdr:col>2</xdr:col>
                    <xdr:colOff>371475</xdr:colOff>
                    <xdr:row>0</xdr:row>
                    <xdr:rowOff>0</xdr:rowOff>
                  </from>
                  <to>
                    <xdr:col>3</xdr:col>
                    <xdr:colOff>723900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 filterMode="1">
    <tabColor theme="9" tint="-0.249977111117893"/>
    <outlinePr summaryBelow="0"/>
    <pageSetUpPr autoPageBreaks="0" fitToPage="1"/>
  </sheetPr>
  <dimension ref="A1:AH849"/>
  <sheetViews>
    <sheetView showGridLines="0" showRowColHeaders="0" zoomScaleNormal="100" zoomScaleSheetLayoutView="100" workbookViewId="0">
      <pane xSplit="1" ySplit="6" topLeftCell="D7" activePane="bottomRight" state="frozen"/>
      <selection activeCell="P14" sqref="P14"/>
      <selection pane="topRight" activeCell="P14" sqref="P14"/>
      <selection pane="bottomLeft" activeCell="P14" sqref="P14"/>
      <selection pane="bottomRight" activeCell="F3" sqref="F3:G4"/>
    </sheetView>
  </sheetViews>
  <sheetFormatPr defaultColWidth="9.140625" defaultRowHeight="12.75"/>
  <cols>
    <col min="1" max="1" width="2.85546875" style="163" customWidth="1"/>
    <col min="2" max="2" width="6.140625" style="165" hidden="1" customWidth="1"/>
    <col min="3" max="3" width="5.85546875" style="167" hidden="1" customWidth="1"/>
    <col min="4" max="4" width="23.140625" style="163" customWidth="1"/>
    <col min="5" max="5" width="9.140625" style="163" customWidth="1"/>
    <col min="6" max="6" width="12" style="154" customWidth="1"/>
    <col min="7" max="7" width="15.140625" style="154" customWidth="1"/>
    <col min="8" max="8" width="10.5703125" style="154" customWidth="1"/>
    <col min="9" max="9" width="10.140625" style="154" customWidth="1"/>
    <col min="10" max="10" width="13.140625" style="154" customWidth="1"/>
    <col min="11" max="11" width="13.5703125" style="154" customWidth="1"/>
    <col min="12" max="12" width="17.140625" style="154" customWidth="1"/>
    <col min="13" max="16384" width="9.140625" style="154"/>
  </cols>
  <sheetData>
    <row r="1" spans="1:34" s="485" customFormat="1" ht="75.75" customHeight="1" thickBot="1">
      <c r="A1" s="484"/>
      <c r="B1" s="151"/>
      <c r="C1" s="152"/>
      <c r="D1" s="892"/>
      <c r="E1" s="892"/>
      <c r="F1" s="890"/>
      <c r="G1" s="891"/>
      <c r="H1" s="891"/>
      <c r="I1" s="891"/>
      <c r="J1" s="891"/>
      <c r="K1" s="891"/>
    </row>
    <row r="2" spans="1:34" s="485" customFormat="1" ht="22.5" customHeight="1" thickBot="1">
      <c r="B2" s="153"/>
      <c r="C2" s="155"/>
      <c r="F2" s="888" t="s">
        <v>261</v>
      </c>
      <c r="G2" s="889"/>
    </row>
    <row r="3" spans="1:34" s="485" customFormat="1" ht="18" customHeight="1">
      <c r="A3" s="484"/>
      <c r="B3" s="152"/>
      <c r="C3" s="152"/>
      <c r="D3" s="893" t="s">
        <v>263</v>
      </c>
      <c r="E3" s="894"/>
      <c r="F3" s="884" t="s">
        <v>127</v>
      </c>
      <c r="G3" s="885"/>
      <c r="H3" s="531"/>
      <c r="I3" s="531"/>
      <c r="J3" s="531"/>
      <c r="K3" s="531"/>
      <c r="L3" s="531"/>
      <c r="M3" s="531"/>
      <c r="N3" s="531"/>
      <c r="O3" s="564"/>
    </row>
    <row r="4" spans="1:34" s="485" customFormat="1" ht="17.25" customHeight="1" thickBot="1">
      <c r="A4" s="484"/>
      <c r="B4" s="152"/>
      <c r="C4" s="152"/>
      <c r="D4" s="895"/>
      <c r="E4" s="896"/>
      <c r="F4" s="886"/>
      <c r="G4" s="887"/>
      <c r="H4" s="532"/>
      <c r="I4" s="532"/>
      <c r="J4" s="532"/>
      <c r="K4" s="532"/>
      <c r="L4" s="532"/>
      <c r="M4" s="532"/>
      <c r="N4" s="532"/>
      <c r="O4" s="565"/>
    </row>
    <row r="5" spans="1:34" s="485" customFormat="1" ht="37.5" customHeight="1" thickBot="1">
      <c r="A5" s="484"/>
      <c r="B5" s="152" t="s">
        <v>99</v>
      </c>
      <c r="C5" s="152" t="s">
        <v>266</v>
      </c>
      <c r="D5" s="567" t="s">
        <v>97</v>
      </c>
      <c r="E5" s="567" t="s">
        <v>98</v>
      </c>
      <c r="F5" s="569" t="s">
        <v>257</v>
      </c>
      <c r="G5" s="875" t="s">
        <v>349</v>
      </c>
      <c r="H5" s="876"/>
      <c r="I5" s="569" t="s">
        <v>258</v>
      </c>
      <c r="J5" s="569" t="s">
        <v>9</v>
      </c>
      <c r="K5" s="569" t="s">
        <v>259</v>
      </c>
      <c r="L5" s="569" t="s">
        <v>260</v>
      </c>
      <c r="M5" s="569" t="s">
        <v>350</v>
      </c>
      <c r="N5" s="878" t="s">
        <v>262</v>
      </c>
      <c r="O5" s="879"/>
    </row>
    <row r="6" spans="1:34" s="485" customFormat="1" ht="9.75" customHeight="1" thickBot="1">
      <c r="A6" s="484"/>
      <c r="B6" s="152"/>
      <c r="C6" s="152"/>
      <c r="D6" s="566"/>
      <c r="E6" s="568"/>
      <c r="F6" s="568"/>
      <c r="G6" s="570"/>
      <c r="H6" s="571"/>
      <c r="I6" s="568"/>
      <c r="J6" s="568"/>
      <c r="K6" s="568"/>
      <c r="L6" s="568"/>
      <c r="M6" s="568"/>
      <c r="N6" s="880"/>
      <c r="O6" s="881"/>
    </row>
    <row r="7" spans="1:34" s="485" customFormat="1" ht="12.75" customHeight="1">
      <c r="A7" s="484"/>
      <c r="B7" s="152" t="s">
        <v>31</v>
      </c>
      <c r="C7" s="152" t="str">
        <f t="shared" ref="C7:C32" si="0">IF(D7=0,"Yes","No")</f>
        <v>No</v>
      </c>
      <c r="D7" s="551" t="str">
        <f>'WELDER ROSTER'!B5</f>
        <v>Alex Fernandez</v>
      </c>
      <c r="E7" s="552" t="str">
        <f>'WELDER ROSTER'!C5</f>
        <v>K1</v>
      </c>
      <c r="F7" s="553">
        <f>GETPIVOTDATA("Count of Weld Number",'Welder Month '!$A$3,"Joint Type","BW","Stamp Number",E7,"Date Welded",$F$3)</f>
        <v>23</v>
      </c>
      <c r="G7" s="877">
        <f>IFERROR(GETPIVOTDATA("Sum of Weld Inches",'Welder Month '!$A$3, "Stamp Number", E7, "Date Welded", $F$3), 0)</f>
        <v>323.58404331974879</v>
      </c>
      <c r="H7" s="877"/>
      <c r="I7" s="554">
        <f>GETPIVOTDATA("Count of RT DATE",'Welder Month '!$A$3,"Joint Type","BW","Stamp Number",E7,"Date Welded",$F$3)</f>
        <v>6</v>
      </c>
      <c r="J7" s="555">
        <f>I7/F7</f>
        <v>0.2608695652173913</v>
      </c>
      <c r="K7" s="554">
        <f>GETPIVOTDATA("Count of RT Rejected",'Welder Month '!$A$3,"Joint Type","BW","Stamp Number",E7,"Date Welded",$F$3)</f>
        <v>0</v>
      </c>
      <c r="L7" s="555">
        <f>K7/F7</f>
        <v>0</v>
      </c>
      <c r="M7" s="556">
        <f>GETPIVOTDATA("RT DATE",'Welder Date'!$A$3,"Stamp Number",E7)</f>
        <v>46198</v>
      </c>
      <c r="N7" s="882" t="s">
        <v>265</v>
      </c>
      <c r="O7" s="883"/>
    </row>
    <row r="8" spans="1:34" s="484" customFormat="1" ht="12.75" customHeight="1">
      <c r="B8" s="152" t="s">
        <v>31</v>
      </c>
      <c r="C8" s="152" t="str">
        <f t="shared" si="0"/>
        <v>No</v>
      </c>
      <c r="D8" s="557" t="str">
        <f>'WELDER ROSTER'!B6</f>
        <v>Brian March</v>
      </c>
      <c r="E8" s="157" t="str">
        <f>'WELDER ROSTER'!C6</f>
        <v>K4</v>
      </c>
      <c r="F8" s="558">
        <f>GETPIVOTDATA("Count of Weld Number",'Welder Month '!$A$3,"Joint Type","BW","Stamp Number",E8,"Date Welded",$F$3)</f>
        <v>10</v>
      </c>
      <c r="G8" s="877">
        <f>GETPIVOTDATA("Sum of Weld Inches",'Welder Month '!$A$3, "Stamp Number", E8, "Date Welded", $F$3)</f>
        <v>62.831853071795862</v>
      </c>
      <c r="H8" s="877"/>
      <c r="I8" s="559">
        <f>GETPIVOTDATA("Count of RT DATE",'Welder Month '!$A$3,"Joint Type","BW","Stamp Number",E8,"Date Welded",$F$3)</f>
        <v>5</v>
      </c>
      <c r="J8" s="560">
        <f>I8/F8</f>
        <v>0.5</v>
      </c>
      <c r="K8" s="559">
        <f>GETPIVOTDATA("Count of RT Rejected",'Welder Month '!$A$3,"Joint Type","BW","Stamp Number",E8,"Date Welded",$F$3)</f>
        <v>0</v>
      </c>
      <c r="L8" s="560">
        <f>K8/F8</f>
        <v>0</v>
      </c>
      <c r="M8" s="561">
        <f>GETPIVOTDATA("RT DATE",'Welder Date'!$A$3,"Stamp Number",E8)</f>
        <v>46164</v>
      </c>
      <c r="N8" s="882" t="s">
        <v>265</v>
      </c>
      <c r="O8" s="883"/>
    </row>
    <row r="9" spans="1:34" s="163" customFormat="1" ht="12.75" customHeight="1">
      <c r="A9" s="151"/>
      <c r="B9" s="152" t="s">
        <v>31</v>
      </c>
      <c r="C9" s="152" t="str">
        <f t="shared" si="0"/>
        <v>No</v>
      </c>
      <c r="D9" s="156" t="str">
        <f>'WELDER ROSTER'!B7</f>
        <v>Raul P Garcia</v>
      </c>
      <c r="E9" s="157" t="str">
        <f>'WELDER ROSTER'!C7</f>
        <v>K5</v>
      </c>
      <c r="F9" s="158">
        <f>GETPIVOTDATA("Count of Weld Number",'Welder Month '!$A$3,"Joint Type","BW","Stamp Number",E9,"Date Welded",$F$3)</f>
        <v>11</v>
      </c>
      <c r="G9" s="159">
        <f>GETPIVOTDATA("Count of RT DATE",'Welder Month '!$A$3,"Joint Type","BW","Stamp Number",E9,"Date Welded",$F$3)</f>
        <v>3</v>
      </c>
      <c r="H9" s="160">
        <f t="shared" ref="H9:H70" si="1">G9/F9</f>
        <v>0.27272727272727271</v>
      </c>
      <c r="I9" s="159">
        <f>GETPIVOTDATA("Count of RT Rejected",'Welder Month '!$A$3,"Joint Type","BW","Stamp Number",E9,"Date Welded",$F$3)</f>
        <v>0</v>
      </c>
      <c r="J9" s="160">
        <f t="shared" ref="J9:J70" si="2">I9/F9</f>
        <v>0</v>
      </c>
      <c r="K9" s="161">
        <f>GETPIVOTDATA("RT DATE",'Welder Date'!$A$3,"Stamp Number",E9)</f>
        <v>46230</v>
      </c>
      <c r="L9" s="162" t="s">
        <v>265</v>
      </c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</row>
    <row r="10" spans="1:34" s="165" customFormat="1" ht="12.75" hidden="1" customHeight="1">
      <c r="A10" s="164"/>
      <c r="B10" s="152" t="s">
        <v>31</v>
      </c>
      <c r="C10" s="152" t="str">
        <f t="shared" si="0"/>
        <v>Yes</v>
      </c>
      <c r="D10" s="156">
        <f>'WELDER ROSTER'!B8</f>
        <v>0</v>
      </c>
      <c r="E10" s="157">
        <f>'WELDER ROSTER'!C8</f>
        <v>0</v>
      </c>
      <c r="F10" s="158" t="e">
        <f>GETPIVOTDATA("Count of Weld Number",'Welder Month '!$A$3,"Joint Type","BW","Stamp Number",E10,"Date Welded",$F$3)</f>
        <v>#REF!</v>
      </c>
      <c r="G10" s="159" t="e">
        <f>GETPIVOTDATA("Count of RT DATE",'Welder Month '!$A$3,"Joint Type","BW","Stamp Number",E10,"Date Welded",$F$3)</f>
        <v>#REF!</v>
      </c>
      <c r="H10" s="160" t="e">
        <f t="shared" si="1"/>
        <v>#REF!</v>
      </c>
      <c r="I10" s="159" t="e">
        <f>GETPIVOTDATA("Count of RT Rejected",'Welder Month '!$A$3,"Joint Type","BW","Stamp Number",E10,"Date Welded",$F$3)</f>
        <v>#REF!</v>
      </c>
      <c r="J10" s="160" t="e">
        <f t="shared" si="2"/>
        <v>#REF!</v>
      </c>
      <c r="K10" s="161" t="e">
        <f>GETPIVOTDATA("RT DATE",'Welder Date'!$A$3,"Stamp Number",E10)</f>
        <v>#REF!</v>
      </c>
      <c r="L10" s="162" t="s">
        <v>265</v>
      </c>
      <c r="M10" s="164"/>
      <c r="N10" s="164"/>
      <c r="O10" s="164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4"/>
      <c r="AA10" s="164"/>
      <c r="AB10" s="164"/>
      <c r="AC10" s="164"/>
      <c r="AD10" s="164"/>
      <c r="AE10" s="164"/>
      <c r="AF10" s="164"/>
      <c r="AG10" s="164"/>
      <c r="AH10" s="164"/>
    </row>
    <row r="11" spans="1:34" s="165" customFormat="1" ht="12.75" hidden="1" customHeight="1">
      <c r="A11" s="164"/>
      <c r="B11" s="152" t="s">
        <v>31</v>
      </c>
      <c r="C11" s="152" t="str">
        <f t="shared" si="0"/>
        <v>Yes</v>
      </c>
      <c r="D11" s="156">
        <f>'WELDER ROSTER'!B9</f>
        <v>0</v>
      </c>
      <c r="E11" s="157">
        <f>'WELDER ROSTER'!C9</f>
        <v>0</v>
      </c>
      <c r="F11" s="158" t="e">
        <f>GETPIVOTDATA("Count of Weld Number",'Welder Month '!$A$3,"Joint Type","BW","Stamp Number",E11,"Date Welded",$F$3)</f>
        <v>#REF!</v>
      </c>
      <c r="G11" s="159" t="e">
        <f>GETPIVOTDATA("Count of RT DATE",'Welder Month '!$A$3,"Joint Type","BW","Stamp Number",E11,"Date Welded",$F$3)</f>
        <v>#REF!</v>
      </c>
      <c r="H11" s="160" t="e">
        <f t="shared" si="1"/>
        <v>#REF!</v>
      </c>
      <c r="I11" s="159" t="e">
        <f>GETPIVOTDATA("Count of RT Rejected",'Welder Month '!$A$3,"Joint Type","BW","Stamp Number",E11,"Date Welded",$F$3)</f>
        <v>#REF!</v>
      </c>
      <c r="J11" s="160" t="e">
        <f t="shared" si="2"/>
        <v>#REF!</v>
      </c>
      <c r="K11" s="161" t="e">
        <f>GETPIVOTDATA("RT DATE",'Welder Date'!$A$3,"Stamp Number",E11)</f>
        <v>#REF!</v>
      </c>
      <c r="L11" s="162" t="s">
        <v>265</v>
      </c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</row>
    <row r="12" spans="1:34" s="165" customFormat="1" ht="12.75" hidden="1" customHeight="1">
      <c r="A12" s="164"/>
      <c r="B12" s="152" t="s">
        <v>31</v>
      </c>
      <c r="C12" s="152" t="str">
        <f t="shared" si="0"/>
        <v>Yes</v>
      </c>
      <c r="D12" s="156">
        <f>'WELDER ROSTER'!B10</f>
        <v>0</v>
      </c>
      <c r="E12" s="157">
        <f>'WELDER ROSTER'!C10</f>
        <v>0</v>
      </c>
      <c r="F12" s="158" t="e">
        <f>GETPIVOTDATA("Count of Weld Number",'Welder Month '!$A$3,"Joint Type","BW","Stamp Number",E12,"Date Welded",$F$3)</f>
        <v>#REF!</v>
      </c>
      <c r="G12" s="159" t="e">
        <f>GETPIVOTDATA("Count of RT DATE",'Welder Month '!$A$3,"Joint Type","BW","Stamp Number",E12,"Date Welded",$F$3)</f>
        <v>#REF!</v>
      </c>
      <c r="H12" s="160" t="e">
        <f t="shared" si="1"/>
        <v>#REF!</v>
      </c>
      <c r="I12" s="159" t="e">
        <f>GETPIVOTDATA("Count of RT Rejected",'Welder Month '!$A$3,"Joint Type","BW","Stamp Number",E12,"Date Welded",$F$3)</f>
        <v>#REF!</v>
      </c>
      <c r="J12" s="160" t="e">
        <f t="shared" si="2"/>
        <v>#REF!</v>
      </c>
      <c r="K12" s="161" t="e">
        <f>GETPIVOTDATA("RT DATE",'Welder Date'!$A$3,"Stamp Number",E12)</f>
        <v>#REF!</v>
      </c>
      <c r="L12" s="162" t="s">
        <v>265</v>
      </c>
      <c r="M12" s="164"/>
      <c r="N12" s="164"/>
      <c r="O12" s="164"/>
      <c r="P12" s="164"/>
      <c r="Q12" s="164"/>
      <c r="R12" s="164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4"/>
      <c r="AE12" s="164"/>
      <c r="AF12" s="164"/>
      <c r="AG12" s="164"/>
      <c r="AH12" s="164"/>
    </row>
    <row r="13" spans="1:34" s="165" customFormat="1" ht="12.75" hidden="1" customHeight="1">
      <c r="A13" s="164"/>
      <c r="B13" s="152" t="s">
        <v>31</v>
      </c>
      <c r="C13" s="152" t="str">
        <f t="shared" si="0"/>
        <v>Yes</v>
      </c>
      <c r="D13" s="156">
        <f>'WELDER ROSTER'!B11</f>
        <v>0</v>
      </c>
      <c r="E13" s="157">
        <f>'WELDER ROSTER'!C11</f>
        <v>0</v>
      </c>
      <c r="F13" s="158" t="e">
        <f>GETPIVOTDATA("Count of Weld Number",'Welder Month '!$A$3,"Joint Type","BW","Stamp Number",E13,"Date Welded",$F$3)</f>
        <v>#REF!</v>
      </c>
      <c r="G13" s="159" t="e">
        <f>GETPIVOTDATA("Count of RT DATE",'Welder Month '!$A$3,"Joint Type","BW","Stamp Number",E13,"Date Welded",$F$3)</f>
        <v>#REF!</v>
      </c>
      <c r="H13" s="160" t="e">
        <f t="shared" si="1"/>
        <v>#REF!</v>
      </c>
      <c r="I13" s="159" t="e">
        <f>GETPIVOTDATA("Count of RT Rejected",'Welder Month '!$A$3,"Joint Type","BW","Stamp Number",E13,"Date Welded",$F$3)</f>
        <v>#REF!</v>
      </c>
      <c r="J13" s="160" t="e">
        <f t="shared" si="2"/>
        <v>#REF!</v>
      </c>
      <c r="K13" s="161" t="e">
        <f>GETPIVOTDATA("RT DATE",'Welder Date'!$A$3,"Stamp Number",E13)</f>
        <v>#REF!</v>
      </c>
      <c r="L13" s="162" t="s">
        <v>265</v>
      </c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</row>
    <row r="14" spans="1:34" s="165" customFormat="1" ht="12.75" hidden="1" customHeight="1">
      <c r="A14" s="164"/>
      <c r="B14" s="152" t="s">
        <v>31</v>
      </c>
      <c r="C14" s="152" t="str">
        <f t="shared" si="0"/>
        <v>Yes</v>
      </c>
      <c r="D14" s="156">
        <f>'WELDER ROSTER'!B12</f>
        <v>0</v>
      </c>
      <c r="E14" s="157">
        <f>'WELDER ROSTER'!C12</f>
        <v>0</v>
      </c>
      <c r="F14" s="158" t="e">
        <f>GETPIVOTDATA("Count of Weld Number",'Welder Month '!$A$3,"Joint Type","BW","Stamp Number",E14,"Date Welded",$F$3)</f>
        <v>#REF!</v>
      </c>
      <c r="G14" s="159" t="e">
        <f>GETPIVOTDATA("Count of RT DATE",'Welder Month '!$A$3,"Joint Type","BW","Stamp Number",E14,"Date Welded",$F$3)</f>
        <v>#REF!</v>
      </c>
      <c r="H14" s="160" t="e">
        <f t="shared" si="1"/>
        <v>#REF!</v>
      </c>
      <c r="I14" s="159" t="e">
        <f>GETPIVOTDATA("Count of RT Rejected",'Welder Month '!$A$3,"Joint Type","BW","Stamp Number",E14,"Date Welded",$F$3)</f>
        <v>#REF!</v>
      </c>
      <c r="J14" s="160" t="e">
        <f t="shared" si="2"/>
        <v>#REF!</v>
      </c>
      <c r="K14" s="166" t="e">
        <f>GETPIVOTDATA("RT DATE",'Welder Date'!$A$3,"Stamp Number",E14)</f>
        <v>#REF!</v>
      </c>
      <c r="L14" s="162" t="s">
        <v>265</v>
      </c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</row>
    <row r="15" spans="1:34" s="165" customFormat="1" ht="12.75" hidden="1" customHeight="1">
      <c r="A15" s="164"/>
      <c r="B15" s="152" t="s">
        <v>31</v>
      </c>
      <c r="C15" s="152" t="str">
        <f t="shared" si="0"/>
        <v>Yes</v>
      </c>
      <c r="D15" s="156">
        <f>'WELDER ROSTER'!B13</f>
        <v>0</v>
      </c>
      <c r="E15" s="157">
        <f>'WELDER ROSTER'!C13</f>
        <v>0</v>
      </c>
      <c r="F15" s="158" t="e">
        <f>GETPIVOTDATA("Count of Weld Number",'Welder Month '!$A$3,"Joint Type","BW","Stamp Number",E15,"Date Welded",$F$3)</f>
        <v>#REF!</v>
      </c>
      <c r="G15" s="159" t="e">
        <f>GETPIVOTDATA("Count of RT DATE",'Welder Month '!$A$3,"Joint Type","BW","Stamp Number",E15,"Date Welded",$F$3)</f>
        <v>#REF!</v>
      </c>
      <c r="H15" s="160" t="e">
        <f t="shared" si="1"/>
        <v>#REF!</v>
      </c>
      <c r="I15" s="159" t="e">
        <f>GETPIVOTDATA("Count of RT Rejected",'Welder Month '!$A$3,"Joint Type","BW","Stamp Number",E15,"Date Welded",$F$3)</f>
        <v>#REF!</v>
      </c>
      <c r="J15" s="160" t="e">
        <f t="shared" si="2"/>
        <v>#REF!</v>
      </c>
      <c r="K15" s="161" t="e">
        <f>GETPIVOTDATA("RT DATE",'Welder Date'!$A$3,"Stamp Number",E15)</f>
        <v>#REF!</v>
      </c>
      <c r="L15" s="162" t="s">
        <v>265</v>
      </c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</row>
    <row r="16" spans="1:34" s="165" customFormat="1" ht="12.75" hidden="1" customHeight="1">
      <c r="A16" s="164"/>
      <c r="B16" s="152" t="s">
        <v>31</v>
      </c>
      <c r="C16" s="152" t="str">
        <f t="shared" si="0"/>
        <v>Yes</v>
      </c>
      <c r="D16" s="156">
        <f>'WELDER ROSTER'!B14</f>
        <v>0</v>
      </c>
      <c r="E16" s="157">
        <f>'WELDER ROSTER'!C14</f>
        <v>0</v>
      </c>
      <c r="F16" s="158" t="e">
        <f>GETPIVOTDATA("Count of Weld Number",'Welder Month '!$A$3,"Joint Type","BW","Stamp Number",E16,"Date Welded",$F$3)</f>
        <v>#REF!</v>
      </c>
      <c r="G16" s="159" t="e">
        <f>GETPIVOTDATA("Count of RT DATE",'Welder Month '!$A$3,"Joint Type","BW","Stamp Number",E16,"Date Welded",$F$3)</f>
        <v>#REF!</v>
      </c>
      <c r="H16" s="160" t="e">
        <f t="shared" si="1"/>
        <v>#REF!</v>
      </c>
      <c r="I16" s="159" t="e">
        <f>GETPIVOTDATA("Count of RT Rejected",'Welder Month '!$A$3,"Joint Type","BW","Stamp Number",E16,"Date Welded",$F$3)</f>
        <v>#REF!</v>
      </c>
      <c r="J16" s="160" t="e">
        <f t="shared" si="2"/>
        <v>#REF!</v>
      </c>
      <c r="K16" s="161" t="e">
        <f>GETPIVOTDATA("RT DATE",'Welder Date'!$A$3,"Stamp Number",E16)</f>
        <v>#REF!</v>
      </c>
      <c r="L16" s="162" t="s">
        <v>265</v>
      </c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</row>
    <row r="17" spans="1:34" s="165" customFormat="1" ht="12.75" hidden="1" customHeight="1">
      <c r="A17" s="164"/>
      <c r="B17" s="152" t="s">
        <v>31</v>
      </c>
      <c r="C17" s="152" t="str">
        <f t="shared" si="0"/>
        <v>Yes</v>
      </c>
      <c r="D17" s="156">
        <f>'WELDER ROSTER'!B15</f>
        <v>0</v>
      </c>
      <c r="E17" s="157">
        <f>'WELDER ROSTER'!C15</f>
        <v>0</v>
      </c>
      <c r="F17" s="158" t="e">
        <f>GETPIVOTDATA("Count of Weld Number",'Welder Month '!$A$3,"Joint Type","BW","Stamp Number",E17,"Date Welded",$F$3)</f>
        <v>#REF!</v>
      </c>
      <c r="G17" s="159" t="e">
        <f>GETPIVOTDATA("Count of RT DATE",'Welder Month '!$A$3,"Joint Type","BW","Stamp Number",E17,"Date Welded",$F$3)</f>
        <v>#REF!</v>
      </c>
      <c r="H17" s="160" t="e">
        <f t="shared" si="1"/>
        <v>#REF!</v>
      </c>
      <c r="I17" s="159" t="e">
        <f>GETPIVOTDATA("Count of RT Rejected",'Welder Month '!$A$3,"Joint Type","BW","Stamp Number",E17,"Date Welded",$F$3)</f>
        <v>#REF!</v>
      </c>
      <c r="J17" s="160" t="e">
        <f t="shared" si="2"/>
        <v>#REF!</v>
      </c>
      <c r="K17" s="161" t="e">
        <f>GETPIVOTDATA("RT DATE",'Welder Date'!$A$3,"Stamp Number",E17)</f>
        <v>#REF!</v>
      </c>
      <c r="L17" s="162" t="s">
        <v>265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4"/>
      <c r="AD17" s="164"/>
      <c r="AE17" s="164"/>
      <c r="AF17" s="164"/>
      <c r="AG17" s="164"/>
      <c r="AH17" s="164"/>
    </row>
    <row r="18" spans="1:34" s="165" customFormat="1" ht="12.75" hidden="1" customHeight="1">
      <c r="A18" s="164"/>
      <c r="B18" s="152" t="s">
        <v>31</v>
      </c>
      <c r="C18" s="152" t="str">
        <f t="shared" si="0"/>
        <v>Yes</v>
      </c>
      <c r="D18" s="156">
        <f>'WELDER ROSTER'!B16</f>
        <v>0</v>
      </c>
      <c r="E18" s="157">
        <f>'WELDER ROSTER'!C16</f>
        <v>0</v>
      </c>
      <c r="F18" s="158" t="e">
        <f>GETPIVOTDATA("Count of Weld Number",'Welder Month '!$A$3,"Joint Type","BW","Stamp Number",E18,"Date Welded",$F$3)</f>
        <v>#REF!</v>
      </c>
      <c r="G18" s="159" t="e">
        <f>GETPIVOTDATA("Count of RT DATE",'Welder Month '!$A$3,"Joint Type","BW","Stamp Number",E18,"Date Welded",$F$3)</f>
        <v>#REF!</v>
      </c>
      <c r="H18" s="160" t="e">
        <f t="shared" si="1"/>
        <v>#REF!</v>
      </c>
      <c r="I18" s="159" t="e">
        <f>GETPIVOTDATA("Count of RT Rejected",'Welder Month '!$A$3,"Joint Type","BW","Stamp Number",E18,"Date Welded",$F$3)</f>
        <v>#REF!</v>
      </c>
      <c r="J18" s="160" t="e">
        <f t="shared" si="2"/>
        <v>#REF!</v>
      </c>
      <c r="K18" s="161" t="e">
        <f>GETPIVOTDATA("RT DATE",'Welder Date'!$A$3,"Stamp Number",E18)</f>
        <v>#REF!</v>
      </c>
      <c r="L18" s="162" t="s">
        <v>265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  <c r="AF18" s="164"/>
      <c r="AG18" s="164"/>
      <c r="AH18" s="164"/>
    </row>
    <row r="19" spans="1:34" s="167" customFormat="1" ht="12.75" hidden="1" customHeight="1">
      <c r="A19" s="152"/>
      <c r="B19" s="152" t="s">
        <v>31</v>
      </c>
      <c r="C19" s="152" t="str">
        <f t="shared" si="0"/>
        <v>Yes</v>
      </c>
      <c r="D19" s="156">
        <f>'WELDER ROSTER'!B17</f>
        <v>0</v>
      </c>
      <c r="E19" s="157">
        <f>'WELDER ROSTER'!C17</f>
        <v>0</v>
      </c>
      <c r="F19" s="158" t="e">
        <f>GETPIVOTDATA("Count of Weld Number",'Welder Month '!$A$3,"Joint Type","BW","Stamp Number",E19,"Date Welded",$F$3)</f>
        <v>#REF!</v>
      </c>
      <c r="G19" s="159" t="e">
        <f>GETPIVOTDATA("Count of RT DATE",'Welder Month '!$A$3,"Joint Type","BW","Stamp Number",E19,"Date Welded",$F$3)</f>
        <v>#REF!</v>
      </c>
      <c r="H19" s="160" t="e">
        <f t="shared" si="1"/>
        <v>#REF!</v>
      </c>
      <c r="I19" s="159" t="e">
        <f>GETPIVOTDATA("Count of RT Rejected",'Welder Month '!$A$3,"Joint Type","BW","Stamp Number",E19,"Date Welded",$F$3)</f>
        <v>#REF!</v>
      </c>
      <c r="J19" s="160" t="e">
        <f t="shared" si="2"/>
        <v>#REF!</v>
      </c>
      <c r="K19" s="161" t="e">
        <f>GETPIVOTDATA("RT DATE",'Welder Date'!$A$3,"Stamp Number",E19)</f>
        <v>#REF!</v>
      </c>
      <c r="L19" s="162" t="s">
        <v>265</v>
      </c>
      <c r="M19" s="152"/>
      <c r="N19" s="152"/>
      <c r="O19" s="152"/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2"/>
      <c r="AB19" s="152"/>
      <c r="AC19" s="152"/>
      <c r="AD19" s="152"/>
      <c r="AE19" s="152"/>
      <c r="AF19" s="152"/>
      <c r="AG19" s="152"/>
      <c r="AH19" s="152"/>
    </row>
    <row r="20" spans="1:34" s="167" customFormat="1" ht="12.75" hidden="1" customHeight="1">
      <c r="A20" s="152"/>
      <c r="B20" s="152" t="s">
        <v>31</v>
      </c>
      <c r="C20" s="152" t="str">
        <f t="shared" si="0"/>
        <v>Yes</v>
      </c>
      <c r="D20" s="156">
        <f>'WELDER ROSTER'!B18</f>
        <v>0</v>
      </c>
      <c r="E20" s="157">
        <f>'WELDER ROSTER'!C18</f>
        <v>0</v>
      </c>
      <c r="F20" s="158" t="e">
        <f>GETPIVOTDATA("Count of Weld Number",'Welder Month '!$A$3,"Joint Type","BW","Stamp Number",E20,"Date Welded",$F$3)</f>
        <v>#REF!</v>
      </c>
      <c r="G20" s="159" t="e">
        <f>GETPIVOTDATA("Count of RT DATE",'Welder Month '!$A$3,"Joint Type","BW","Stamp Number",E20,"Date Welded",$F$3)</f>
        <v>#REF!</v>
      </c>
      <c r="H20" s="160" t="e">
        <f t="shared" si="1"/>
        <v>#REF!</v>
      </c>
      <c r="I20" s="159" t="e">
        <f>GETPIVOTDATA("Count of RT Rejected",'Welder Month '!$A$3,"Joint Type","BW","Stamp Number",E20,"Date Welded",$F$3)</f>
        <v>#REF!</v>
      </c>
      <c r="J20" s="160" t="e">
        <f t="shared" si="2"/>
        <v>#REF!</v>
      </c>
      <c r="K20" s="161" t="e">
        <f>GETPIVOTDATA("RT DATE",'Welder Date'!$A$3,"Stamp Number",E20)</f>
        <v>#REF!</v>
      </c>
      <c r="L20" s="162" t="s">
        <v>265</v>
      </c>
      <c r="M20" s="152"/>
      <c r="N20" s="152"/>
      <c r="O20" s="152"/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52"/>
      <c r="AF20" s="152"/>
      <c r="AG20" s="152"/>
      <c r="AH20" s="152"/>
    </row>
    <row r="21" spans="1:34" s="167" customFormat="1" ht="12.75" hidden="1" customHeight="1">
      <c r="A21" s="152"/>
      <c r="B21" s="152" t="s">
        <v>31</v>
      </c>
      <c r="C21" s="152" t="str">
        <f t="shared" si="0"/>
        <v>Yes</v>
      </c>
      <c r="D21" s="156">
        <f>'WELDER ROSTER'!B19</f>
        <v>0</v>
      </c>
      <c r="E21" s="157">
        <f>'WELDER ROSTER'!C19</f>
        <v>0</v>
      </c>
      <c r="F21" s="158" t="e">
        <f>GETPIVOTDATA("Count of Weld Number",'Welder Month '!$A$3,"Joint Type","BW","Stamp Number",E21,"Date Welded",$F$3)</f>
        <v>#REF!</v>
      </c>
      <c r="G21" s="159" t="e">
        <f>GETPIVOTDATA("Count of RT DATE",'Welder Month '!$A$3,"Joint Type","BW","Stamp Number",E21,"Date Welded",$F$3)</f>
        <v>#REF!</v>
      </c>
      <c r="H21" s="160" t="e">
        <f t="shared" si="1"/>
        <v>#REF!</v>
      </c>
      <c r="I21" s="159" t="e">
        <f>GETPIVOTDATA("Count of RT Rejected",'Welder Month '!$A$3,"Joint Type","BW","Stamp Number",E21,"Date Welded",$F$3)</f>
        <v>#REF!</v>
      </c>
      <c r="J21" s="160" t="e">
        <f t="shared" si="2"/>
        <v>#REF!</v>
      </c>
      <c r="K21" s="161" t="e">
        <f>GETPIVOTDATA("RT DATE",'Welder Date'!$A$3,"Stamp Number",E21)</f>
        <v>#REF!</v>
      </c>
      <c r="L21" s="162" t="s">
        <v>265</v>
      </c>
      <c r="M21" s="152"/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</row>
    <row r="22" spans="1:34" s="167" customFormat="1" ht="12.75" hidden="1" customHeight="1">
      <c r="A22" s="152"/>
      <c r="B22" s="152" t="s">
        <v>31</v>
      </c>
      <c r="C22" s="152" t="str">
        <f t="shared" si="0"/>
        <v>Yes</v>
      </c>
      <c r="D22" s="156">
        <f>'WELDER ROSTER'!B20</f>
        <v>0</v>
      </c>
      <c r="E22" s="157">
        <f>'WELDER ROSTER'!C20</f>
        <v>0</v>
      </c>
      <c r="F22" s="158" t="e">
        <f>GETPIVOTDATA("Count of Weld Number",'Welder Month '!$A$3,"Joint Type","BW","Stamp Number",E22,"Date Welded",$F$3)</f>
        <v>#REF!</v>
      </c>
      <c r="G22" s="159" t="e">
        <f>GETPIVOTDATA("Count of RT DATE",'Welder Month '!$A$3,"Joint Type","BW","Stamp Number",E22,"Date Welded",$F$3)</f>
        <v>#REF!</v>
      </c>
      <c r="H22" s="160" t="e">
        <f t="shared" si="1"/>
        <v>#REF!</v>
      </c>
      <c r="I22" s="159" t="e">
        <f>GETPIVOTDATA("Count of RT Rejected",'Welder Month '!$A$3,"Joint Type","BW","Stamp Number",E22,"Date Welded",$F$3)</f>
        <v>#REF!</v>
      </c>
      <c r="J22" s="160" t="e">
        <f t="shared" si="2"/>
        <v>#REF!</v>
      </c>
      <c r="K22" s="161" t="e">
        <f>GETPIVOTDATA("RT DATE",'Welder Date'!$A$3,"Stamp Number",E22)</f>
        <v>#REF!</v>
      </c>
      <c r="L22" s="162" t="s">
        <v>265</v>
      </c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152"/>
      <c r="X22" s="152"/>
      <c r="Y22" s="152"/>
      <c r="Z22" s="152"/>
      <c r="AA22" s="152"/>
      <c r="AB22" s="152"/>
      <c r="AC22" s="152"/>
      <c r="AD22" s="152"/>
      <c r="AE22" s="152"/>
      <c r="AF22" s="152"/>
      <c r="AG22" s="152"/>
      <c r="AH22" s="152"/>
    </row>
    <row r="23" spans="1:34" s="167" customFormat="1" ht="12.75" hidden="1" customHeight="1">
      <c r="A23" s="152"/>
      <c r="B23" s="152" t="s">
        <v>31</v>
      </c>
      <c r="C23" s="152" t="str">
        <f t="shared" si="0"/>
        <v>Yes</v>
      </c>
      <c r="D23" s="156">
        <f>'WELDER ROSTER'!B21</f>
        <v>0</v>
      </c>
      <c r="E23" s="157">
        <f>'WELDER ROSTER'!C21</f>
        <v>0</v>
      </c>
      <c r="F23" s="158" t="e">
        <f>GETPIVOTDATA("Count of Weld Number",'Welder Month '!$A$3,"Joint Type","BW","Stamp Number",E23,"Date Welded",$F$3)</f>
        <v>#REF!</v>
      </c>
      <c r="G23" s="159" t="e">
        <f>GETPIVOTDATA("Count of RT DATE",'Welder Month '!$A$3,"Joint Type","BW","Stamp Number",E23,"Date Welded",$F$3)</f>
        <v>#REF!</v>
      </c>
      <c r="H23" s="160" t="e">
        <f t="shared" si="1"/>
        <v>#REF!</v>
      </c>
      <c r="I23" s="159" t="e">
        <f>GETPIVOTDATA("Count of RT Rejected",'Welder Month '!$A$3,"Joint Type","BW","Stamp Number",E23,"Date Welded",$F$3)</f>
        <v>#REF!</v>
      </c>
      <c r="J23" s="160" t="e">
        <f t="shared" si="2"/>
        <v>#REF!</v>
      </c>
      <c r="K23" s="161" t="e">
        <f>GETPIVOTDATA("RT DATE",'Welder Date'!$A$3,"Stamp Number",E23)</f>
        <v>#REF!</v>
      </c>
      <c r="L23" s="162" t="s">
        <v>265</v>
      </c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F23" s="152"/>
      <c r="AG23" s="152"/>
      <c r="AH23" s="152"/>
    </row>
    <row r="24" spans="1:34" s="167" customFormat="1" ht="12.75" hidden="1" customHeight="1">
      <c r="A24" s="152"/>
      <c r="B24" s="152" t="s">
        <v>31</v>
      </c>
      <c r="C24" s="152" t="str">
        <f t="shared" si="0"/>
        <v>Yes</v>
      </c>
      <c r="D24" s="156">
        <f>'WELDER ROSTER'!B22</f>
        <v>0</v>
      </c>
      <c r="E24" s="157">
        <f>'WELDER ROSTER'!C22</f>
        <v>0</v>
      </c>
      <c r="F24" s="158" t="e">
        <f>GETPIVOTDATA("Count of Weld Number",'Welder Month '!$A$3,"Joint Type","BW","Stamp Number",E24,"Date Welded",$F$3)</f>
        <v>#REF!</v>
      </c>
      <c r="G24" s="159" t="e">
        <f>GETPIVOTDATA("Count of RT DATE",'Welder Month '!$A$3,"Joint Type","BW","Stamp Number",E24,"Date Welded",$F$3)</f>
        <v>#REF!</v>
      </c>
      <c r="H24" s="160" t="e">
        <f t="shared" si="1"/>
        <v>#REF!</v>
      </c>
      <c r="I24" s="159" t="e">
        <f>GETPIVOTDATA("Count of RT Rejected",'Welder Month '!$A$3,"Joint Type","BW","Stamp Number",E24,"Date Welded",$F$3)</f>
        <v>#REF!</v>
      </c>
      <c r="J24" s="160" t="e">
        <f t="shared" si="2"/>
        <v>#REF!</v>
      </c>
      <c r="K24" s="161" t="e">
        <f>GETPIVOTDATA("RT DATE",'Welder Date'!$A$3,"Stamp Number",E24)</f>
        <v>#REF!</v>
      </c>
      <c r="L24" s="162" t="s">
        <v>265</v>
      </c>
      <c r="M24" s="152"/>
      <c r="N24" s="152"/>
      <c r="O24" s="152"/>
      <c r="P24" s="152"/>
      <c r="Q24" s="152"/>
      <c r="R24" s="152"/>
      <c r="S24" s="152"/>
      <c r="T24" s="152"/>
      <c r="U24" s="152"/>
      <c r="V24" s="152"/>
      <c r="W24" s="152"/>
      <c r="X24" s="152"/>
      <c r="Y24" s="152"/>
      <c r="Z24" s="152"/>
      <c r="AA24" s="152"/>
      <c r="AB24" s="152"/>
      <c r="AC24" s="152"/>
      <c r="AD24" s="152"/>
      <c r="AE24" s="152"/>
      <c r="AF24" s="152"/>
      <c r="AG24" s="152"/>
      <c r="AH24" s="152"/>
    </row>
    <row r="25" spans="1:34" s="167" customFormat="1" ht="12.75" hidden="1" customHeight="1">
      <c r="A25" s="152"/>
      <c r="B25" s="152" t="s">
        <v>31</v>
      </c>
      <c r="C25" s="152" t="str">
        <f t="shared" si="0"/>
        <v>Yes</v>
      </c>
      <c r="D25" s="156">
        <f>'WELDER ROSTER'!B23</f>
        <v>0</v>
      </c>
      <c r="E25" s="157">
        <f>'WELDER ROSTER'!C23</f>
        <v>0</v>
      </c>
      <c r="F25" s="158" t="e">
        <f>GETPIVOTDATA("Count of Weld Number",'Welder Month '!$A$3,"Joint Type","BW","Stamp Number",E25,"Date Welded",$F$3)</f>
        <v>#REF!</v>
      </c>
      <c r="G25" s="159" t="e">
        <f>GETPIVOTDATA("Count of RT DATE",'Welder Month '!$A$3,"Joint Type","BW","Stamp Number",E25,"Date Welded",$F$3)</f>
        <v>#REF!</v>
      </c>
      <c r="H25" s="160" t="e">
        <f t="shared" si="1"/>
        <v>#REF!</v>
      </c>
      <c r="I25" s="159" t="e">
        <f>GETPIVOTDATA("Count of RT Rejected",'Welder Month '!$A$3,"Joint Type","BW","Stamp Number",E25,"Date Welded",$F$3)</f>
        <v>#REF!</v>
      </c>
      <c r="J25" s="160" t="e">
        <f t="shared" si="2"/>
        <v>#REF!</v>
      </c>
      <c r="K25" s="161" t="e">
        <f>GETPIVOTDATA("RT DATE",'Welder Date'!$A$3,"Stamp Number",E25)</f>
        <v>#REF!</v>
      </c>
      <c r="L25" s="162" t="s">
        <v>265</v>
      </c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  <c r="AH25" s="152"/>
    </row>
    <row r="26" spans="1:34" s="167" customFormat="1" ht="12.75" hidden="1" customHeight="1">
      <c r="A26" s="152"/>
      <c r="B26" s="152" t="s">
        <v>31</v>
      </c>
      <c r="C26" s="152" t="str">
        <f t="shared" si="0"/>
        <v>Yes</v>
      </c>
      <c r="D26" s="156">
        <f>'WELDER ROSTER'!B24</f>
        <v>0</v>
      </c>
      <c r="E26" s="157">
        <f>'WELDER ROSTER'!C24</f>
        <v>0</v>
      </c>
      <c r="F26" s="158" t="e">
        <f>GETPIVOTDATA("Count of Weld Number",'Welder Month '!$A$3,"Joint Type","BW","Stamp Number",E26,"Date Welded",$F$3)</f>
        <v>#REF!</v>
      </c>
      <c r="G26" s="159" t="e">
        <f>GETPIVOTDATA("Count of RT DATE",'Welder Month '!$A$3,"Joint Type","BW","Stamp Number",E26,"Date Welded",$F$3)</f>
        <v>#REF!</v>
      </c>
      <c r="H26" s="160" t="e">
        <f t="shared" si="1"/>
        <v>#REF!</v>
      </c>
      <c r="I26" s="159" t="e">
        <f>GETPIVOTDATA("Count of RT Rejected",'Welder Month '!$A$3,"Joint Type","BW","Stamp Number",E26,"Date Welded",$F$3)</f>
        <v>#REF!</v>
      </c>
      <c r="J26" s="160" t="e">
        <f t="shared" si="2"/>
        <v>#REF!</v>
      </c>
      <c r="K26" s="161" t="e">
        <f>GETPIVOTDATA("RT DATE",'Welder Date'!$A$3,"Stamp Number",E26)</f>
        <v>#REF!</v>
      </c>
      <c r="L26" s="162" t="s">
        <v>265</v>
      </c>
      <c r="M26" s="152"/>
      <c r="N26" s="152"/>
      <c r="O26" s="152"/>
      <c r="P26" s="152"/>
      <c r="Q26" s="152"/>
      <c r="R26" s="152"/>
      <c r="S26" s="152"/>
      <c r="T26" s="152"/>
      <c r="U26" s="152"/>
      <c r="V26" s="152"/>
      <c r="W26" s="152"/>
      <c r="X26" s="152"/>
      <c r="Y26" s="152"/>
      <c r="Z26" s="152"/>
      <c r="AA26" s="152"/>
      <c r="AB26" s="152"/>
      <c r="AC26" s="152"/>
      <c r="AD26" s="152"/>
      <c r="AE26" s="152"/>
      <c r="AF26" s="152"/>
      <c r="AG26" s="152"/>
      <c r="AH26" s="152"/>
    </row>
    <row r="27" spans="1:34" s="167" customFormat="1" ht="12.75" hidden="1" customHeight="1">
      <c r="A27" s="152"/>
      <c r="B27" s="152" t="s">
        <v>31</v>
      </c>
      <c r="C27" s="152" t="str">
        <f t="shared" si="0"/>
        <v>Yes</v>
      </c>
      <c r="D27" s="156">
        <f>'WELDER ROSTER'!B25</f>
        <v>0</v>
      </c>
      <c r="E27" s="157">
        <f>'WELDER ROSTER'!C25</f>
        <v>0</v>
      </c>
      <c r="F27" s="158" t="e">
        <f>GETPIVOTDATA("Count of Weld Number",'Welder Month '!$A$3,"Joint Type","BW","Stamp Number",E27,"Date Welded",$F$3)</f>
        <v>#REF!</v>
      </c>
      <c r="G27" s="159" t="e">
        <f>GETPIVOTDATA("Count of RT DATE",'Welder Month '!$A$3,"Joint Type","BW","Stamp Number",E27,"Date Welded",$F$3)</f>
        <v>#REF!</v>
      </c>
      <c r="H27" s="160" t="e">
        <f t="shared" si="1"/>
        <v>#REF!</v>
      </c>
      <c r="I27" s="159" t="e">
        <f>GETPIVOTDATA("Count of RT Rejected",'Welder Month '!$A$3,"Joint Type","BW","Stamp Number",E27,"Date Welded",$F$3)</f>
        <v>#REF!</v>
      </c>
      <c r="J27" s="160" t="e">
        <f t="shared" si="2"/>
        <v>#REF!</v>
      </c>
      <c r="K27" s="161" t="e">
        <f>GETPIVOTDATA("RT DATE",'Welder Date'!$A$3,"Stamp Number",E27)</f>
        <v>#REF!</v>
      </c>
      <c r="L27" s="162" t="s">
        <v>265</v>
      </c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/>
      <c r="AD27" s="152"/>
      <c r="AE27" s="152"/>
      <c r="AF27" s="152"/>
      <c r="AG27" s="152"/>
      <c r="AH27" s="152"/>
    </row>
    <row r="28" spans="1:34" s="167" customFormat="1" ht="12.75" hidden="1" customHeight="1">
      <c r="A28" s="152"/>
      <c r="B28" s="152" t="s">
        <v>31</v>
      </c>
      <c r="C28" s="152" t="str">
        <f t="shared" si="0"/>
        <v>Yes</v>
      </c>
      <c r="D28" s="156">
        <f>'WELDER ROSTER'!B26</f>
        <v>0</v>
      </c>
      <c r="E28" s="157">
        <f>'WELDER ROSTER'!C26</f>
        <v>0</v>
      </c>
      <c r="F28" s="158" t="e">
        <f>GETPIVOTDATA("Count of Weld Number",'Welder Month '!$A$3,"Joint Type","BW","Stamp Number",E28,"Date Welded",$F$3)</f>
        <v>#REF!</v>
      </c>
      <c r="G28" s="159" t="e">
        <f>GETPIVOTDATA("Count of RT DATE",'Welder Month '!$A$3,"Joint Type","BW","Stamp Number",E28,"Date Welded",$F$3)</f>
        <v>#REF!</v>
      </c>
      <c r="H28" s="160" t="e">
        <f t="shared" si="1"/>
        <v>#REF!</v>
      </c>
      <c r="I28" s="159" t="e">
        <f>GETPIVOTDATA("Count of RT Rejected",'Welder Month '!$A$3,"Joint Type","BW","Stamp Number",E28,"Date Welded",$F$3)</f>
        <v>#REF!</v>
      </c>
      <c r="J28" s="160" t="e">
        <f t="shared" si="2"/>
        <v>#REF!</v>
      </c>
      <c r="K28" s="161" t="e">
        <f>GETPIVOTDATA("RT DATE",'Welder Date'!$A$3,"Stamp Number",E28)</f>
        <v>#REF!</v>
      </c>
      <c r="L28" s="162" t="s">
        <v>265</v>
      </c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2"/>
      <c r="Z28" s="152"/>
      <c r="AA28" s="152"/>
      <c r="AB28" s="152"/>
      <c r="AC28" s="152"/>
      <c r="AD28" s="152"/>
      <c r="AE28" s="152"/>
      <c r="AF28" s="152"/>
      <c r="AG28" s="152"/>
      <c r="AH28" s="152"/>
    </row>
    <row r="29" spans="1:34" s="167" customFormat="1" ht="12.75" hidden="1" customHeight="1">
      <c r="A29" s="152"/>
      <c r="B29" s="152" t="s">
        <v>31</v>
      </c>
      <c r="C29" s="152" t="str">
        <f t="shared" si="0"/>
        <v>Yes</v>
      </c>
      <c r="D29" s="156">
        <f>'WELDER ROSTER'!B27</f>
        <v>0</v>
      </c>
      <c r="E29" s="157">
        <f>'WELDER ROSTER'!C27</f>
        <v>0</v>
      </c>
      <c r="F29" s="158" t="e">
        <f>GETPIVOTDATA("Count of Weld Number",'Welder Month '!$A$3,"Joint Type","BW","Stamp Number",E29,"Date Welded",$F$3)</f>
        <v>#REF!</v>
      </c>
      <c r="G29" s="159" t="e">
        <f>GETPIVOTDATA("Count of RT DATE",'Welder Month '!$A$3,"Joint Type","BW","Stamp Number",E29,"Date Welded",$F$3)</f>
        <v>#REF!</v>
      </c>
      <c r="H29" s="160" t="e">
        <f t="shared" si="1"/>
        <v>#REF!</v>
      </c>
      <c r="I29" s="159" t="e">
        <f>GETPIVOTDATA("Count of RT Rejected",'Welder Month '!$A$3,"Joint Type","BW","Stamp Number",E29,"Date Welded",$F$3)</f>
        <v>#REF!</v>
      </c>
      <c r="J29" s="160" t="e">
        <f t="shared" si="2"/>
        <v>#REF!</v>
      </c>
      <c r="K29" s="161" t="e">
        <f>GETPIVOTDATA("RT DATE",'Welder Date'!$A$3,"Stamp Number",E29)</f>
        <v>#REF!</v>
      </c>
      <c r="L29" s="162" t="s">
        <v>265</v>
      </c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2"/>
      <c r="AF29" s="152"/>
      <c r="AG29" s="152"/>
      <c r="AH29" s="152"/>
    </row>
    <row r="30" spans="1:34" s="167" customFormat="1" ht="12.75" hidden="1" customHeight="1">
      <c r="A30" s="152"/>
      <c r="B30" s="152" t="s">
        <v>31</v>
      </c>
      <c r="C30" s="152" t="str">
        <f t="shared" si="0"/>
        <v>Yes</v>
      </c>
      <c r="D30" s="156">
        <f>'WELDER ROSTER'!B28</f>
        <v>0</v>
      </c>
      <c r="E30" s="157">
        <f>'WELDER ROSTER'!C28</f>
        <v>0</v>
      </c>
      <c r="F30" s="158" t="e">
        <f>GETPIVOTDATA("Count of Weld Number",'Welder Month '!$A$3,"Joint Type","BW","Stamp Number",E30,"Date Welded",$F$3)</f>
        <v>#REF!</v>
      </c>
      <c r="G30" s="159" t="e">
        <f>GETPIVOTDATA("Count of RT DATE",'Welder Month '!$A$3,"Joint Type","BW","Stamp Number",E30,"Date Welded",$F$3)</f>
        <v>#REF!</v>
      </c>
      <c r="H30" s="160" t="e">
        <f t="shared" si="1"/>
        <v>#REF!</v>
      </c>
      <c r="I30" s="159" t="e">
        <f>GETPIVOTDATA("Count of RT Rejected",'Welder Month '!$A$3,"Joint Type","BW","Stamp Number",E30,"Date Welded",$F$3)</f>
        <v>#REF!</v>
      </c>
      <c r="J30" s="160" t="e">
        <f t="shared" si="2"/>
        <v>#REF!</v>
      </c>
      <c r="K30" s="161" t="e">
        <f>GETPIVOTDATA("RT DATE",'Welder Date'!$A$3,"Stamp Number",E30)</f>
        <v>#REF!</v>
      </c>
      <c r="L30" s="162" t="s">
        <v>265</v>
      </c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</row>
    <row r="31" spans="1:34" s="167" customFormat="1" ht="12.75" hidden="1" customHeight="1">
      <c r="A31" s="152"/>
      <c r="B31" s="152" t="s">
        <v>31</v>
      </c>
      <c r="C31" s="152" t="str">
        <f t="shared" si="0"/>
        <v>Yes</v>
      </c>
      <c r="D31" s="156">
        <f>'WELDER ROSTER'!B29</f>
        <v>0</v>
      </c>
      <c r="E31" s="157">
        <f>'WELDER ROSTER'!C29</f>
        <v>0</v>
      </c>
      <c r="F31" s="158" t="e">
        <f>GETPIVOTDATA("Count of Weld Number",'Welder Month '!$A$3,"Joint Type","BW","Stamp Number",E31,"Date Welded",$F$3)</f>
        <v>#REF!</v>
      </c>
      <c r="G31" s="159" t="e">
        <f>GETPIVOTDATA("Count of RT DATE",'Welder Month '!$A$3,"Joint Type","BW","Stamp Number",E31,"Date Welded",$F$3)</f>
        <v>#REF!</v>
      </c>
      <c r="H31" s="160" t="e">
        <f t="shared" si="1"/>
        <v>#REF!</v>
      </c>
      <c r="I31" s="159" t="e">
        <f>GETPIVOTDATA("Count of RT Rejected",'Welder Month '!$A$3,"Joint Type","BW","Stamp Number",E31,"Date Welded",$F$3)</f>
        <v>#REF!</v>
      </c>
      <c r="J31" s="160" t="e">
        <f t="shared" si="2"/>
        <v>#REF!</v>
      </c>
      <c r="K31" s="161" t="e">
        <f>GETPIVOTDATA("RT DATE",'Welder Date'!$A$3,"Stamp Number",E31)</f>
        <v>#REF!</v>
      </c>
      <c r="L31" s="162" t="s">
        <v>265</v>
      </c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2"/>
      <c r="AF31" s="152"/>
      <c r="AG31" s="152"/>
      <c r="AH31" s="152"/>
    </row>
    <row r="32" spans="1:34" s="167" customFormat="1" ht="12.75" hidden="1" customHeight="1">
      <c r="A32" s="152"/>
      <c r="B32" s="152" t="s">
        <v>31</v>
      </c>
      <c r="C32" s="152" t="str">
        <f t="shared" si="0"/>
        <v>Yes</v>
      </c>
      <c r="D32" s="156">
        <f>'WELDER ROSTER'!B30</f>
        <v>0</v>
      </c>
      <c r="E32" s="157">
        <f>'WELDER ROSTER'!C30</f>
        <v>0</v>
      </c>
      <c r="F32" s="158" t="e">
        <f>GETPIVOTDATA("Count of Weld Number",'Welder Month '!$A$3,"Joint Type","BW","Stamp Number",E32,"Date Welded",$F$3)</f>
        <v>#REF!</v>
      </c>
      <c r="G32" s="159" t="e">
        <f>GETPIVOTDATA("Count of RT DATE",'Welder Month '!$A$3,"Joint Type","BW","Stamp Number",E32,"Date Welded",$F$3)</f>
        <v>#REF!</v>
      </c>
      <c r="H32" s="160" t="e">
        <f t="shared" si="1"/>
        <v>#REF!</v>
      </c>
      <c r="I32" s="159" t="e">
        <f>GETPIVOTDATA("Count of RT Rejected",'Welder Month '!$A$3,"Joint Type","BW","Stamp Number",E32,"Date Welded",$F$3)</f>
        <v>#REF!</v>
      </c>
      <c r="J32" s="160" t="e">
        <f t="shared" si="2"/>
        <v>#REF!</v>
      </c>
      <c r="K32" s="161" t="e">
        <f>GETPIVOTDATA("RT DATE",'Welder Date'!$A$3,"Stamp Number",E32)</f>
        <v>#REF!</v>
      </c>
      <c r="L32" s="162" t="s">
        <v>265</v>
      </c>
      <c r="M32" s="152"/>
      <c r="N32" s="152"/>
      <c r="O32" s="152"/>
      <c r="P32" s="152"/>
      <c r="Q32" s="152"/>
      <c r="R32" s="152"/>
      <c r="S32" s="152"/>
      <c r="T32" s="152"/>
      <c r="U32" s="152"/>
      <c r="V32" s="152"/>
      <c r="W32" s="152"/>
      <c r="X32" s="152"/>
      <c r="Y32" s="152"/>
      <c r="Z32" s="152"/>
      <c r="AA32" s="152"/>
      <c r="AB32" s="152"/>
      <c r="AC32" s="152"/>
      <c r="AD32" s="152"/>
      <c r="AE32" s="152"/>
      <c r="AF32" s="152"/>
      <c r="AG32" s="152"/>
      <c r="AH32" s="152"/>
    </row>
    <row r="33" spans="1:34" s="167" customFormat="1" ht="12.75" hidden="1" customHeight="1">
      <c r="A33" s="152"/>
      <c r="B33" s="152" t="s">
        <v>31</v>
      </c>
      <c r="C33" s="152" t="str">
        <f>IF(D33=0,"Yes","No")</f>
        <v>Yes</v>
      </c>
      <c r="D33" s="156">
        <f>'WELDER ROSTER'!B31</f>
        <v>0</v>
      </c>
      <c r="E33" s="157">
        <f>'WELDER ROSTER'!C31</f>
        <v>0</v>
      </c>
      <c r="F33" s="158" t="e">
        <f>GETPIVOTDATA("Count of Weld Number",'Welder Month '!$A$3,"Joint Type","BW","Stamp Number",E33,"Date Welded",$F$3)</f>
        <v>#REF!</v>
      </c>
      <c r="G33" s="159" t="e">
        <f>GETPIVOTDATA("Count of RT DATE",'Welder Month '!$A$3,"Joint Type","BW","Stamp Number",E33,"Date Welded",$F$3)</f>
        <v>#REF!</v>
      </c>
      <c r="H33" s="160" t="e">
        <f t="shared" si="1"/>
        <v>#REF!</v>
      </c>
      <c r="I33" s="159" t="e">
        <f>GETPIVOTDATA("Count of RT Rejected",'Welder Month '!$A$3,"Joint Type","BW","Stamp Number",E33,"Date Welded",$F$3)</f>
        <v>#REF!</v>
      </c>
      <c r="J33" s="160" t="e">
        <f t="shared" si="2"/>
        <v>#REF!</v>
      </c>
      <c r="K33" s="161" t="e">
        <f>GETPIVOTDATA("RT DATE",'Welder Date'!$A$3,"Stamp Number",E33)</f>
        <v>#REF!</v>
      </c>
      <c r="L33" s="162" t="s">
        <v>265</v>
      </c>
      <c r="M33" s="152"/>
      <c r="N33" s="152"/>
      <c r="O33" s="152"/>
      <c r="P33" s="152"/>
      <c r="Q33" s="152"/>
      <c r="R33" s="152"/>
      <c r="S33" s="152"/>
      <c r="T33" s="152"/>
      <c r="U33" s="152"/>
      <c r="V33" s="152"/>
      <c r="W33" s="152"/>
      <c r="X33" s="152"/>
      <c r="Y33" s="152"/>
      <c r="Z33" s="152"/>
      <c r="AA33" s="152"/>
      <c r="AB33" s="152"/>
      <c r="AC33" s="152"/>
      <c r="AD33" s="152"/>
      <c r="AE33" s="152"/>
      <c r="AF33" s="152"/>
      <c r="AG33" s="152"/>
      <c r="AH33" s="152"/>
    </row>
    <row r="34" spans="1:34" s="168" customFormat="1" ht="12.75" hidden="1" customHeight="1">
      <c r="A34" s="152"/>
      <c r="B34" s="152" t="s">
        <v>31</v>
      </c>
      <c r="C34" s="152" t="str">
        <f>IF(D34=0,"Yes","No")</f>
        <v>Yes</v>
      </c>
      <c r="D34" s="156">
        <f>'WELDER ROSTER'!B32</f>
        <v>0</v>
      </c>
      <c r="E34" s="157">
        <f>'WELDER ROSTER'!C32</f>
        <v>0</v>
      </c>
      <c r="F34" s="158" t="e">
        <f>GETPIVOTDATA("Count of Weld Number",'Welder Month '!$A$3,"Joint Type","BW","Stamp Number",E34,"Date Welded",$F$3)</f>
        <v>#REF!</v>
      </c>
      <c r="G34" s="159" t="e">
        <f>GETPIVOTDATA("Count of RT DATE",'Welder Month '!$A$3,"Joint Type","BW","Stamp Number",E34,"Date Welded",$F$3)</f>
        <v>#REF!</v>
      </c>
      <c r="H34" s="160" t="e">
        <f t="shared" si="1"/>
        <v>#REF!</v>
      </c>
      <c r="I34" s="159" t="e">
        <f>GETPIVOTDATA("Count of RT Rejected",'Welder Month '!$A$3,"Joint Type","BW","Stamp Number",E34,"Date Welded",$F$3)</f>
        <v>#REF!</v>
      </c>
      <c r="J34" s="160" t="e">
        <f t="shared" si="2"/>
        <v>#REF!</v>
      </c>
      <c r="K34" s="161" t="e">
        <f>GETPIVOTDATA("RT DATE",'Welder Date'!$A$3,"Stamp Number",E34)</f>
        <v>#REF!</v>
      </c>
      <c r="L34" s="162" t="s">
        <v>265</v>
      </c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</row>
    <row r="35" spans="1:34" s="167" customFormat="1" ht="12.75" hidden="1" customHeight="1">
      <c r="A35" s="152"/>
      <c r="B35" s="152" t="s">
        <v>31</v>
      </c>
      <c r="C35" s="152" t="str">
        <f t="shared" ref="C35:C70" si="3">IF(D35=0,"Yes","No")</f>
        <v>Yes</v>
      </c>
      <c r="D35" s="156">
        <f>'WELDER ROSTER'!B33</f>
        <v>0</v>
      </c>
      <c r="E35" s="157">
        <f>'WELDER ROSTER'!C33</f>
        <v>0</v>
      </c>
      <c r="F35" s="158" t="e">
        <f>GETPIVOTDATA("Count of Weld Number",'Welder Month '!$A$3,"Joint Type","BW","Stamp Number",E35,"Date Welded",$F$3)</f>
        <v>#REF!</v>
      </c>
      <c r="G35" s="159" t="e">
        <f>GETPIVOTDATA("Count of RT DATE",'Welder Month '!$A$3,"Joint Type","BW","Stamp Number",E35,"Date Welded",$F$3)</f>
        <v>#REF!</v>
      </c>
      <c r="H35" s="160" t="e">
        <f t="shared" si="1"/>
        <v>#REF!</v>
      </c>
      <c r="I35" s="159" t="e">
        <f>GETPIVOTDATA("Count of RT Rejected",'Welder Month '!$A$3,"Joint Type","BW","Stamp Number",E35,"Date Welded",$F$3)</f>
        <v>#REF!</v>
      </c>
      <c r="J35" s="160" t="e">
        <f t="shared" si="2"/>
        <v>#REF!</v>
      </c>
      <c r="K35" s="161" t="e">
        <f>GETPIVOTDATA("RT DATE",'Welder Date'!$A$3,"Stamp Number",E35)</f>
        <v>#REF!</v>
      </c>
      <c r="L35" s="162" t="s">
        <v>265</v>
      </c>
      <c r="M35" s="152"/>
      <c r="N35" s="152"/>
      <c r="O35" s="152"/>
      <c r="P35" s="152"/>
      <c r="Q35" s="152"/>
      <c r="R35" s="152"/>
      <c r="S35" s="152"/>
      <c r="T35" s="152"/>
      <c r="U35" s="152"/>
      <c r="V35" s="152"/>
      <c r="W35" s="152"/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152"/>
    </row>
    <row r="36" spans="1:34" s="167" customFormat="1" ht="12.75" hidden="1" customHeight="1">
      <c r="A36" s="152"/>
      <c r="B36" s="152" t="s">
        <v>31</v>
      </c>
      <c r="C36" s="152" t="str">
        <f t="shared" si="3"/>
        <v>Yes</v>
      </c>
      <c r="D36" s="156">
        <f>'WELDER ROSTER'!B34</f>
        <v>0</v>
      </c>
      <c r="E36" s="157">
        <f>'WELDER ROSTER'!C34</f>
        <v>0</v>
      </c>
      <c r="F36" s="158" t="e">
        <f>GETPIVOTDATA("Count of Weld Number",'Welder Month '!$A$3,"Joint Type","BW","Stamp Number",E36,"Date Welded",$F$3)</f>
        <v>#REF!</v>
      </c>
      <c r="G36" s="159" t="e">
        <f>GETPIVOTDATA("Count of RT DATE",'Welder Month '!$A$3,"Joint Type","BW","Stamp Number",E36,"Date Welded",$F$3)</f>
        <v>#REF!</v>
      </c>
      <c r="H36" s="160" t="e">
        <f t="shared" si="1"/>
        <v>#REF!</v>
      </c>
      <c r="I36" s="159" t="e">
        <f>GETPIVOTDATA("Count of RT Rejected",'Welder Month '!$A$3,"Joint Type","BW","Stamp Number",E36,"Date Welded",$F$3)</f>
        <v>#REF!</v>
      </c>
      <c r="J36" s="160" t="e">
        <f t="shared" si="2"/>
        <v>#REF!</v>
      </c>
      <c r="K36" s="161" t="e">
        <f>GETPIVOTDATA("RT DATE",'Welder Date'!$A$3,"Stamp Number",E36)</f>
        <v>#REF!</v>
      </c>
      <c r="L36" s="162" t="s">
        <v>265</v>
      </c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52"/>
      <c r="AB36" s="152"/>
      <c r="AC36" s="152"/>
      <c r="AD36" s="152"/>
      <c r="AE36" s="152"/>
      <c r="AF36" s="152"/>
      <c r="AG36" s="152"/>
      <c r="AH36" s="152"/>
    </row>
    <row r="37" spans="1:34" s="167" customFormat="1" ht="12.75" hidden="1" customHeight="1">
      <c r="A37" s="152"/>
      <c r="B37" s="152" t="s">
        <v>31</v>
      </c>
      <c r="C37" s="152" t="str">
        <f t="shared" si="3"/>
        <v>Yes</v>
      </c>
      <c r="D37" s="156">
        <f>'WELDER ROSTER'!B35</f>
        <v>0</v>
      </c>
      <c r="E37" s="157">
        <f>'WELDER ROSTER'!C35</f>
        <v>0</v>
      </c>
      <c r="F37" s="158" t="e">
        <f>GETPIVOTDATA("Count of Weld Number",'Welder Month '!$A$3,"Joint Type","BW","Stamp Number",E37,"Date Welded",$F$3)</f>
        <v>#REF!</v>
      </c>
      <c r="G37" s="159" t="e">
        <f>GETPIVOTDATA("Count of RT DATE",'Welder Month '!$A$3,"Joint Type","BW","Stamp Number",E37,"Date Welded",$F$3)</f>
        <v>#REF!</v>
      </c>
      <c r="H37" s="160" t="e">
        <f t="shared" si="1"/>
        <v>#REF!</v>
      </c>
      <c r="I37" s="159" t="e">
        <f>GETPIVOTDATA("Count of RT Rejected",'Welder Month '!$A$3,"Joint Type","BW","Stamp Number",E37,"Date Welded",$F$3)</f>
        <v>#REF!</v>
      </c>
      <c r="J37" s="160" t="e">
        <f t="shared" si="2"/>
        <v>#REF!</v>
      </c>
      <c r="K37" s="161" t="e">
        <f>GETPIVOTDATA("RT DATE",'Welder Date'!$A$3,"Stamp Number",E37)</f>
        <v>#REF!</v>
      </c>
      <c r="L37" s="162" t="s">
        <v>265</v>
      </c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</row>
    <row r="38" spans="1:34" s="167" customFormat="1" ht="12.75" hidden="1" customHeight="1">
      <c r="A38" s="152"/>
      <c r="B38" s="152" t="s">
        <v>31</v>
      </c>
      <c r="C38" s="152" t="str">
        <f t="shared" si="3"/>
        <v>Yes</v>
      </c>
      <c r="D38" s="156">
        <f>'WELDER ROSTER'!B48</f>
        <v>0</v>
      </c>
      <c r="E38" s="157" t="str">
        <f>'WELDER ROSTER'!C48</f>
        <v>VOID</v>
      </c>
      <c r="F38" s="158" t="e">
        <f>GETPIVOTDATA("Count of Weld Number",'Welder Month '!$A$3,"Joint Type","BW","Stamp Number",E38,"Date Welded",$F$3)</f>
        <v>#REF!</v>
      </c>
      <c r="G38" s="159" t="e">
        <f>GETPIVOTDATA("Count of RT DATE",'Welder Month '!$A$3,"Joint Type","BW","Stamp Number",E38,"Date Welded",$F$3)</f>
        <v>#REF!</v>
      </c>
      <c r="H38" s="160" t="e">
        <f t="shared" si="1"/>
        <v>#REF!</v>
      </c>
      <c r="I38" s="159" t="e">
        <f>GETPIVOTDATA("Count of RT Rejected",'Welder Month '!$A$3,"Joint Type","BW","Stamp Number",E38,"Date Welded",$F$3)</f>
        <v>#REF!</v>
      </c>
      <c r="J38" s="160" t="e">
        <f t="shared" si="2"/>
        <v>#REF!</v>
      </c>
      <c r="K38" s="161" t="e">
        <f>GETPIVOTDATA("RT DATE",'Welder Date'!$A$3,"Stamp Number",E38)</f>
        <v>#REF!</v>
      </c>
      <c r="L38" s="162" t="s">
        <v>265</v>
      </c>
      <c r="M38" s="152"/>
      <c r="N38" s="152"/>
      <c r="O38" s="152"/>
      <c r="P38" s="152"/>
      <c r="Q38" s="152"/>
      <c r="R38" s="152"/>
      <c r="S38" s="152"/>
      <c r="T38" s="152"/>
      <c r="U38" s="152"/>
      <c r="V38" s="152"/>
      <c r="W38" s="152"/>
      <c r="X38" s="152"/>
      <c r="Y38" s="152"/>
      <c r="Z38" s="152"/>
      <c r="AA38" s="152"/>
      <c r="AB38" s="152"/>
      <c r="AC38" s="152"/>
      <c r="AD38" s="152"/>
      <c r="AE38" s="152"/>
      <c r="AF38" s="152"/>
      <c r="AG38" s="152"/>
      <c r="AH38" s="152"/>
    </row>
    <row r="39" spans="1:34" s="163" customFormat="1" ht="12.75" hidden="1" customHeight="1">
      <c r="A39" s="151"/>
      <c r="B39" s="152" t="s">
        <v>32</v>
      </c>
      <c r="C39" s="152" t="str">
        <f t="shared" si="3"/>
        <v>Yes</v>
      </c>
      <c r="D39" s="156">
        <f>'WELDER ROSTER'!H5</f>
        <v>0</v>
      </c>
      <c r="E39" s="157">
        <f>'WELDER ROSTER'!I5</f>
        <v>0</v>
      </c>
      <c r="F39" s="158" t="e">
        <f>GETPIVOTDATA("Count of Weld Number",'Welder Month '!$A$3,"Joint Type","BW","Stamp Number",E39,"Date Welded",$F$3)</f>
        <v>#REF!</v>
      </c>
      <c r="G39" s="159" t="e">
        <f>GETPIVOTDATA("Count of RT DATE",'Welder Month '!$A$3,"Joint Type","BW","Stamp Number",E39,"Date Welded",$F$3)</f>
        <v>#REF!</v>
      </c>
      <c r="H39" s="160" t="e">
        <f t="shared" si="1"/>
        <v>#REF!</v>
      </c>
      <c r="I39" s="159" t="e">
        <f>GETPIVOTDATA("Count of RT Rejected",'Welder Month '!$A$3,"Joint Type","BW","Stamp Number",E39,"Date Welded",$F$3)</f>
        <v>#REF!</v>
      </c>
      <c r="J39" s="160" t="e">
        <f t="shared" si="2"/>
        <v>#REF!</v>
      </c>
      <c r="K39" s="161" t="e">
        <f>GETPIVOTDATA("RT DATE",'Welder Date'!$A$3,"Stamp Number",E39)</f>
        <v>#REF!</v>
      </c>
      <c r="L39" s="162" t="s">
        <v>265</v>
      </c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</row>
    <row r="40" spans="1:34" s="165" customFormat="1" ht="12.75" hidden="1" customHeight="1">
      <c r="A40" s="151"/>
      <c r="B40" s="152" t="s">
        <v>32</v>
      </c>
      <c r="C40" s="152" t="str">
        <f t="shared" si="3"/>
        <v>Yes</v>
      </c>
      <c r="D40" s="156">
        <f>'WELDER ROSTER'!H6</f>
        <v>0</v>
      </c>
      <c r="E40" s="157">
        <f>'WELDER ROSTER'!I6</f>
        <v>0</v>
      </c>
      <c r="F40" s="158" t="e">
        <f>GETPIVOTDATA("Count of Weld Number",'Welder Month '!$A$3,"Joint Type","BW","Stamp Number",E40,"Date Welded",$F$3)</f>
        <v>#REF!</v>
      </c>
      <c r="G40" s="159" t="e">
        <f>GETPIVOTDATA("Count of RT DATE",'Welder Month '!$A$3,"Joint Type","BW","Stamp Number",E40,"Date Welded",$F$3)</f>
        <v>#REF!</v>
      </c>
      <c r="H40" s="160" t="e">
        <f t="shared" si="1"/>
        <v>#REF!</v>
      </c>
      <c r="I40" s="159" t="e">
        <f>GETPIVOTDATA("Count of RT Rejected",'Welder Month '!$A$3,"Joint Type","BW","Stamp Number",E40,"Date Welded",$F$3)</f>
        <v>#REF!</v>
      </c>
      <c r="J40" s="160" t="e">
        <f t="shared" si="2"/>
        <v>#REF!</v>
      </c>
      <c r="K40" s="161" t="e">
        <f>GETPIVOTDATA("RT DATE",'Welder Date'!$A$3,"Stamp Number",E40)</f>
        <v>#REF!</v>
      </c>
      <c r="L40" s="162" t="s">
        <v>265</v>
      </c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</row>
    <row r="41" spans="1:34" s="165" customFormat="1" ht="12.75" hidden="1" customHeight="1">
      <c r="A41" s="164"/>
      <c r="B41" s="152" t="s">
        <v>32</v>
      </c>
      <c r="C41" s="152" t="str">
        <f>IF(D41=0,"Yes","No")</f>
        <v>Yes</v>
      </c>
      <c r="D41" s="156">
        <f>'WELDER ROSTER'!H7</f>
        <v>0</v>
      </c>
      <c r="E41" s="157">
        <f>'WELDER ROSTER'!I7</f>
        <v>0</v>
      </c>
      <c r="F41" s="158" t="e">
        <f>GETPIVOTDATA("Count of Weld Number",'Welder Month '!$A$3,"Joint Type","BW","Stamp Number",E41,"Date Welded",$F$3)</f>
        <v>#REF!</v>
      </c>
      <c r="G41" s="159" t="e">
        <f>GETPIVOTDATA("Count of RT DATE",'Welder Month '!$A$3,"Joint Type","BW","Stamp Number",E41,"Date Welded",$F$3)</f>
        <v>#REF!</v>
      </c>
      <c r="H41" s="160" t="e">
        <f t="shared" si="1"/>
        <v>#REF!</v>
      </c>
      <c r="I41" s="159" t="e">
        <f>GETPIVOTDATA("Count of RT Rejected",'Welder Month '!$A$3,"Joint Type","BW","Stamp Number",E41,"Date Welded",$F$3)</f>
        <v>#REF!</v>
      </c>
      <c r="J41" s="160" t="e">
        <f t="shared" si="2"/>
        <v>#REF!</v>
      </c>
      <c r="K41" s="161" t="e">
        <f>GETPIVOTDATA("RT DATE",'Welder Date'!$A$3,"Stamp Number",E41)</f>
        <v>#REF!</v>
      </c>
      <c r="L41" s="162" t="s">
        <v>265</v>
      </c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</row>
    <row r="42" spans="1:34" s="165" customFormat="1" ht="12.75" hidden="1" customHeight="1">
      <c r="A42" s="164"/>
      <c r="B42" s="152" t="s">
        <v>32</v>
      </c>
      <c r="C42" s="152" t="str">
        <f>IF(D42=0,"Yes","No")</f>
        <v>Yes</v>
      </c>
      <c r="D42" s="156">
        <f>'WELDER ROSTER'!H8</f>
        <v>0</v>
      </c>
      <c r="E42" s="157">
        <f>'WELDER ROSTER'!I8</f>
        <v>0</v>
      </c>
      <c r="F42" s="158" t="e">
        <f>GETPIVOTDATA("Count of Weld Number",'Welder Month '!$A$3,"Joint Type","BW","Stamp Number",E42,"Date Welded",$F$3)</f>
        <v>#REF!</v>
      </c>
      <c r="G42" s="159" t="e">
        <f>GETPIVOTDATA("Count of RT DATE",'Welder Month '!$A$3,"Joint Type","BW","Stamp Number",E42,"Date Welded",$F$3)</f>
        <v>#REF!</v>
      </c>
      <c r="H42" s="160" t="e">
        <f t="shared" si="1"/>
        <v>#REF!</v>
      </c>
      <c r="I42" s="159" t="e">
        <f>GETPIVOTDATA("Count of RT Rejected",'Welder Month '!$A$3,"Joint Type","BW","Stamp Number",E42,"Date Welded",$F$3)</f>
        <v>#REF!</v>
      </c>
      <c r="J42" s="160" t="e">
        <f t="shared" si="2"/>
        <v>#REF!</v>
      </c>
      <c r="K42" s="161" t="e">
        <f>GETPIVOTDATA("RT DATE",'Welder Date'!$A$3,"Stamp Number",E42)</f>
        <v>#REF!</v>
      </c>
      <c r="L42" s="162" t="s">
        <v>265</v>
      </c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</row>
    <row r="43" spans="1:34" s="165" customFormat="1" ht="12.75" hidden="1" customHeight="1">
      <c r="A43" s="164"/>
      <c r="B43" s="152" t="s">
        <v>32</v>
      </c>
      <c r="C43" s="152" t="str">
        <f>IF(D43=0,"Yes","No")</f>
        <v>Yes</v>
      </c>
      <c r="D43" s="156">
        <f>'WELDER ROSTER'!H9</f>
        <v>0</v>
      </c>
      <c r="E43" s="157">
        <f>'WELDER ROSTER'!I9</f>
        <v>0</v>
      </c>
      <c r="F43" s="158" t="e">
        <f>GETPIVOTDATA("Count of Weld Number",'Welder Month '!$A$3,"Joint Type","BW","Stamp Number",E43,"Date Welded",$F$3)</f>
        <v>#REF!</v>
      </c>
      <c r="G43" s="159" t="e">
        <f>GETPIVOTDATA("Count of RT DATE",'Welder Month '!$A$3,"Joint Type","BW","Stamp Number",E43,"Date Welded",$F$3)</f>
        <v>#REF!</v>
      </c>
      <c r="H43" s="160" t="e">
        <f t="shared" si="1"/>
        <v>#REF!</v>
      </c>
      <c r="I43" s="159" t="e">
        <f>GETPIVOTDATA("Count of RT Rejected",'Welder Month '!$A$3,"Joint Type","BW","Stamp Number",E43,"Date Welded",$F$3)</f>
        <v>#REF!</v>
      </c>
      <c r="J43" s="160" t="e">
        <f t="shared" si="2"/>
        <v>#REF!</v>
      </c>
      <c r="K43" s="161" t="e">
        <f>GETPIVOTDATA("RT DATE",'Welder Date'!$A$3,"Stamp Number",E43)</f>
        <v>#REF!</v>
      </c>
      <c r="L43" s="162" t="s">
        <v>265</v>
      </c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</row>
    <row r="44" spans="1:34" s="165" customFormat="1" ht="12.75" hidden="1" customHeight="1">
      <c r="A44" s="164"/>
      <c r="B44" s="152" t="s">
        <v>32</v>
      </c>
      <c r="C44" s="152" t="str">
        <f>IF(D44=0,"Yes","No")</f>
        <v>Yes</v>
      </c>
      <c r="D44" s="156">
        <f>'WELDER ROSTER'!H10</f>
        <v>0</v>
      </c>
      <c r="E44" s="157">
        <f>'WELDER ROSTER'!I10</f>
        <v>0</v>
      </c>
      <c r="F44" s="158" t="e">
        <f>GETPIVOTDATA("Count of Weld Number",'Welder Month '!$A$3,"Joint Type","BW","Stamp Number",E44,"Date Welded",$F$3)</f>
        <v>#REF!</v>
      </c>
      <c r="G44" s="159" t="e">
        <f>GETPIVOTDATA("Count of RT DATE",'Welder Month '!$A$3,"Joint Type","BW","Stamp Number",E44,"Date Welded",$F$3)</f>
        <v>#REF!</v>
      </c>
      <c r="H44" s="160" t="e">
        <f t="shared" si="1"/>
        <v>#REF!</v>
      </c>
      <c r="I44" s="159" t="e">
        <f>GETPIVOTDATA("Count of RT Rejected",'Welder Month '!$A$3,"Joint Type","BW","Stamp Number",E44,"Date Welded",$F$3)</f>
        <v>#REF!</v>
      </c>
      <c r="J44" s="160" t="e">
        <f t="shared" si="2"/>
        <v>#REF!</v>
      </c>
      <c r="K44" s="161" t="e">
        <f>GETPIVOTDATA("RT DATE",'Welder Date'!$A$3,"Stamp Number",E44)</f>
        <v>#REF!</v>
      </c>
      <c r="L44" s="162" t="s">
        <v>265</v>
      </c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</row>
    <row r="45" spans="1:34" s="165" customFormat="1" ht="12.75" hidden="1" customHeight="1">
      <c r="A45" s="164"/>
      <c r="B45" s="152" t="s">
        <v>32</v>
      </c>
      <c r="C45" s="152" t="str">
        <f>IF(D45=0,"Yes","No")</f>
        <v>Yes</v>
      </c>
      <c r="D45" s="156">
        <f>'WELDER ROSTER'!H11</f>
        <v>0</v>
      </c>
      <c r="E45" s="157">
        <f>'WELDER ROSTER'!I11</f>
        <v>0</v>
      </c>
      <c r="F45" s="158" t="e">
        <f>GETPIVOTDATA("Count of Weld Number",'Welder Month '!$A$3,"Joint Type","BW","Stamp Number",E45,"Date Welded",$F$3)</f>
        <v>#REF!</v>
      </c>
      <c r="G45" s="159" t="e">
        <f>GETPIVOTDATA("Count of RT DATE",'Welder Month '!$A$3,"Joint Type","BW","Stamp Number",E45,"Date Welded",$F$3)</f>
        <v>#REF!</v>
      </c>
      <c r="H45" s="160" t="e">
        <f t="shared" si="1"/>
        <v>#REF!</v>
      </c>
      <c r="I45" s="159" t="e">
        <f>GETPIVOTDATA("Count of RT Rejected",'Welder Month '!$A$3,"Joint Type","BW","Stamp Number",E45,"Date Welded",$F$3)</f>
        <v>#REF!</v>
      </c>
      <c r="J45" s="160" t="e">
        <f t="shared" si="2"/>
        <v>#REF!</v>
      </c>
      <c r="K45" s="161" t="e">
        <f>GETPIVOTDATA("RT DATE",'Welder Date'!$A$3,"Stamp Number",E45)</f>
        <v>#REF!</v>
      </c>
      <c r="L45" s="162" t="s">
        <v>265</v>
      </c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</row>
    <row r="46" spans="1:34" s="165" customFormat="1" ht="12.75" hidden="1" customHeight="1">
      <c r="A46" s="164"/>
      <c r="B46" s="152" t="s">
        <v>32</v>
      </c>
      <c r="C46" s="152" t="str">
        <f t="shared" si="3"/>
        <v>Yes</v>
      </c>
      <c r="D46" s="156">
        <f>'WELDER ROSTER'!H12</f>
        <v>0</v>
      </c>
      <c r="E46" s="157">
        <f>'WELDER ROSTER'!I12</f>
        <v>0</v>
      </c>
      <c r="F46" s="158" t="e">
        <f>GETPIVOTDATA("Count of Weld Number",'Welder Month '!$A$3,"Joint Type","BW","Stamp Number",E46,"Date Welded",$F$3)</f>
        <v>#REF!</v>
      </c>
      <c r="G46" s="159" t="e">
        <f>GETPIVOTDATA("Count of RT DATE",'Welder Month '!$A$3,"Joint Type","BW","Stamp Number",E46,"Date Welded",$F$3)</f>
        <v>#REF!</v>
      </c>
      <c r="H46" s="160" t="e">
        <f t="shared" si="1"/>
        <v>#REF!</v>
      </c>
      <c r="I46" s="159" t="e">
        <f>GETPIVOTDATA("Count of RT Rejected",'Welder Month '!$A$3,"Joint Type","BW","Stamp Number",E46,"Date Welded",$F$3)</f>
        <v>#REF!</v>
      </c>
      <c r="J46" s="160" t="e">
        <f t="shared" si="2"/>
        <v>#REF!</v>
      </c>
      <c r="K46" s="161" t="e">
        <f>GETPIVOTDATA("RT DATE",'Welder Date'!$A$3,"Stamp Number",E46)</f>
        <v>#REF!</v>
      </c>
      <c r="L46" s="162" t="s">
        <v>265</v>
      </c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</row>
    <row r="47" spans="1:34" s="165" customFormat="1" ht="12.75" hidden="1" customHeight="1">
      <c r="A47" s="164"/>
      <c r="B47" s="152" t="s">
        <v>32</v>
      </c>
      <c r="C47" s="152" t="str">
        <f t="shared" si="3"/>
        <v>Yes</v>
      </c>
      <c r="D47" s="156">
        <f>'WELDER ROSTER'!H13</f>
        <v>0</v>
      </c>
      <c r="E47" s="157">
        <f>'WELDER ROSTER'!I13</f>
        <v>0</v>
      </c>
      <c r="F47" s="158" t="e">
        <f>GETPIVOTDATA("Count of Weld Number",'Welder Month '!$A$3,"Joint Type","BW","Stamp Number",E47,"Date Welded",$F$3)</f>
        <v>#REF!</v>
      </c>
      <c r="G47" s="159" t="e">
        <f>GETPIVOTDATA("Count of RT DATE",'Welder Month '!$A$3,"Joint Type","BW","Stamp Number",E47,"Date Welded",$F$3)</f>
        <v>#REF!</v>
      </c>
      <c r="H47" s="160" t="e">
        <f t="shared" si="1"/>
        <v>#REF!</v>
      </c>
      <c r="I47" s="159" t="e">
        <f>GETPIVOTDATA("Count of RT Rejected",'Welder Month '!$A$3,"Joint Type","BW","Stamp Number",E47,"Date Welded",$F$3)</f>
        <v>#REF!</v>
      </c>
      <c r="J47" s="160" t="e">
        <f t="shared" si="2"/>
        <v>#REF!</v>
      </c>
      <c r="K47" s="161" t="e">
        <f>GETPIVOTDATA("RT DATE",'Welder Date'!$A$3,"Stamp Number",E47)</f>
        <v>#REF!</v>
      </c>
      <c r="L47" s="162" t="s">
        <v>265</v>
      </c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</row>
    <row r="48" spans="1:34" s="165" customFormat="1" ht="12.75" hidden="1" customHeight="1">
      <c r="A48" s="164"/>
      <c r="B48" s="152" t="s">
        <v>32</v>
      </c>
      <c r="C48" s="152" t="str">
        <f t="shared" si="3"/>
        <v>Yes</v>
      </c>
      <c r="D48" s="156">
        <f>'WELDER ROSTER'!H14</f>
        <v>0</v>
      </c>
      <c r="E48" s="157">
        <f>'WELDER ROSTER'!I14</f>
        <v>0</v>
      </c>
      <c r="F48" s="158" t="e">
        <f>GETPIVOTDATA("Count of Weld Number",'Welder Month '!$A$3,"Joint Type","BW","Stamp Number",E48,"Date Welded",$F$3)</f>
        <v>#REF!</v>
      </c>
      <c r="G48" s="159" t="e">
        <f>GETPIVOTDATA("Count of RT DATE",'Welder Month '!$A$3,"Joint Type","BW","Stamp Number",E48,"Date Welded",$F$3)</f>
        <v>#REF!</v>
      </c>
      <c r="H48" s="160" t="e">
        <f t="shared" si="1"/>
        <v>#REF!</v>
      </c>
      <c r="I48" s="159" t="e">
        <f>GETPIVOTDATA("Count of RT Rejected",'Welder Month '!$A$3,"Joint Type","BW","Stamp Number",E48,"Date Welded",$F$3)</f>
        <v>#REF!</v>
      </c>
      <c r="J48" s="160" t="e">
        <f t="shared" si="2"/>
        <v>#REF!</v>
      </c>
      <c r="K48" s="161" t="e">
        <f>GETPIVOTDATA("RT DATE",'Welder Date'!$A$3,"Stamp Number",E48)</f>
        <v>#REF!</v>
      </c>
      <c r="L48" s="162" t="s">
        <v>265</v>
      </c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</row>
    <row r="49" spans="1:34" s="165" customFormat="1" ht="12.75" hidden="1" customHeight="1">
      <c r="A49" s="164"/>
      <c r="B49" s="152" t="s">
        <v>32</v>
      </c>
      <c r="C49" s="152" t="str">
        <f t="shared" si="3"/>
        <v>Yes</v>
      </c>
      <c r="D49" s="156">
        <f>'WELDER ROSTER'!H15</f>
        <v>0</v>
      </c>
      <c r="E49" s="157">
        <f>'WELDER ROSTER'!I15</f>
        <v>0</v>
      </c>
      <c r="F49" s="158" t="e">
        <f>GETPIVOTDATA("Count of Weld Number",'Welder Month '!$A$3,"Joint Type","BW","Stamp Number",E49,"Date Welded",$F$3)</f>
        <v>#REF!</v>
      </c>
      <c r="G49" s="159" t="e">
        <f>GETPIVOTDATA("Count of RT DATE",'Welder Month '!$A$3,"Joint Type","BW","Stamp Number",E49,"Date Welded",$F$3)</f>
        <v>#REF!</v>
      </c>
      <c r="H49" s="160" t="e">
        <f t="shared" si="1"/>
        <v>#REF!</v>
      </c>
      <c r="I49" s="159" t="e">
        <f>GETPIVOTDATA("Count of RT Rejected",'Welder Month '!$A$3,"Joint Type","BW","Stamp Number",E49,"Date Welded",$F$3)</f>
        <v>#REF!</v>
      </c>
      <c r="J49" s="160" t="e">
        <f t="shared" si="2"/>
        <v>#REF!</v>
      </c>
      <c r="K49" s="161" t="e">
        <f>GETPIVOTDATA("RT DATE",'Welder Date'!$A$3,"Stamp Number",E49)</f>
        <v>#REF!</v>
      </c>
      <c r="L49" s="162" t="s">
        <v>265</v>
      </c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</row>
    <row r="50" spans="1:34" s="165" customFormat="1" ht="12.75" hidden="1" customHeight="1">
      <c r="A50" s="164"/>
      <c r="B50" s="152" t="s">
        <v>32</v>
      </c>
      <c r="C50" s="152" t="str">
        <f t="shared" si="3"/>
        <v>Yes</v>
      </c>
      <c r="D50" s="156">
        <f>'WELDER ROSTER'!H16</f>
        <v>0</v>
      </c>
      <c r="E50" s="157">
        <f>'WELDER ROSTER'!I16</f>
        <v>0</v>
      </c>
      <c r="F50" s="158" t="e">
        <f>GETPIVOTDATA("Count of Weld Number",'Welder Month '!$A$3,"Joint Type","BW","Stamp Number",E50,"Date Welded",$F$3)</f>
        <v>#REF!</v>
      </c>
      <c r="G50" s="159" t="e">
        <f>GETPIVOTDATA("Count of RT DATE",'Welder Month '!$A$3,"Joint Type","BW","Stamp Number",E50,"Date Welded",$F$3)</f>
        <v>#REF!</v>
      </c>
      <c r="H50" s="160" t="e">
        <f t="shared" si="1"/>
        <v>#REF!</v>
      </c>
      <c r="I50" s="159" t="e">
        <f>GETPIVOTDATA("Count of RT Rejected",'Welder Month '!$A$3,"Joint Type","BW","Stamp Number",E50,"Date Welded",$F$3)</f>
        <v>#REF!</v>
      </c>
      <c r="J50" s="160" t="e">
        <f t="shared" si="2"/>
        <v>#REF!</v>
      </c>
      <c r="K50" s="161" t="e">
        <f>GETPIVOTDATA("RT DATE",'Welder Date'!$A$3,"Stamp Number",E50)</f>
        <v>#REF!</v>
      </c>
      <c r="L50" s="162" t="s">
        <v>265</v>
      </c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</row>
    <row r="51" spans="1:34" s="167" customFormat="1" ht="12.75" hidden="1" customHeight="1">
      <c r="A51" s="152"/>
      <c r="B51" s="152" t="s">
        <v>32</v>
      </c>
      <c r="C51" s="152" t="str">
        <f t="shared" si="3"/>
        <v>Yes</v>
      </c>
      <c r="D51" s="156">
        <f>'WELDER ROSTER'!H17</f>
        <v>0</v>
      </c>
      <c r="E51" s="157">
        <f>'WELDER ROSTER'!I17</f>
        <v>0</v>
      </c>
      <c r="F51" s="158" t="e">
        <f>GETPIVOTDATA("Count of Weld Number",'Welder Month '!$A$3,"Joint Type","BW","Stamp Number",E51,"Date Welded",$F$3)</f>
        <v>#REF!</v>
      </c>
      <c r="G51" s="159" t="e">
        <f>GETPIVOTDATA("Count of RT DATE",'Welder Month '!$A$3,"Joint Type","BW","Stamp Number",E51,"Date Welded",$F$3)</f>
        <v>#REF!</v>
      </c>
      <c r="H51" s="160" t="e">
        <f t="shared" si="1"/>
        <v>#REF!</v>
      </c>
      <c r="I51" s="159" t="e">
        <f>GETPIVOTDATA("Count of RT Rejected",'Welder Month '!$A$3,"Joint Type","BW","Stamp Number",E51,"Date Welded",$F$3)</f>
        <v>#REF!</v>
      </c>
      <c r="J51" s="160" t="e">
        <f t="shared" si="2"/>
        <v>#REF!</v>
      </c>
      <c r="K51" s="161" t="e">
        <f>GETPIVOTDATA("RT DATE",'Welder Date'!$A$3,"Stamp Number",E51)</f>
        <v>#REF!</v>
      </c>
      <c r="L51" s="162" t="s">
        <v>265</v>
      </c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52"/>
      <c r="Z51" s="152"/>
      <c r="AA51" s="152"/>
      <c r="AB51" s="152"/>
      <c r="AC51" s="152"/>
      <c r="AD51" s="152"/>
      <c r="AE51" s="152"/>
      <c r="AF51" s="152"/>
      <c r="AG51" s="152"/>
      <c r="AH51" s="152"/>
    </row>
    <row r="52" spans="1:34" s="167" customFormat="1" ht="12.75" hidden="1" customHeight="1">
      <c r="A52" s="152"/>
      <c r="B52" s="152" t="s">
        <v>32</v>
      </c>
      <c r="C52" s="152" t="str">
        <f t="shared" si="3"/>
        <v>Yes</v>
      </c>
      <c r="D52" s="156">
        <f>'WELDER ROSTER'!H18</f>
        <v>0</v>
      </c>
      <c r="E52" s="157">
        <f>'WELDER ROSTER'!I18</f>
        <v>0</v>
      </c>
      <c r="F52" s="158" t="e">
        <f>GETPIVOTDATA("Count of Weld Number",'Welder Month '!$A$3,"Joint Type","BW","Stamp Number",E52,"Date Welded",$F$3)</f>
        <v>#REF!</v>
      </c>
      <c r="G52" s="159" t="e">
        <f>GETPIVOTDATA("Count of RT DATE",'Welder Month '!$A$3,"Joint Type","BW","Stamp Number",E52,"Date Welded",$F$3)</f>
        <v>#REF!</v>
      </c>
      <c r="H52" s="160" t="e">
        <f t="shared" si="1"/>
        <v>#REF!</v>
      </c>
      <c r="I52" s="159" t="e">
        <f>GETPIVOTDATA("Count of RT Rejected",'Welder Month '!$A$3,"Joint Type","BW","Stamp Number",E52,"Date Welded",$F$3)</f>
        <v>#REF!</v>
      </c>
      <c r="J52" s="160" t="e">
        <f t="shared" si="2"/>
        <v>#REF!</v>
      </c>
      <c r="K52" s="161" t="e">
        <f>GETPIVOTDATA("RT DATE",'Welder Date'!$A$3,"Stamp Number",E52)</f>
        <v>#REF!</v>
      </c>
      <c r="L52" s="162" t="s">
        <v>265</v>
      </c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  <c r="AC52" s="152"/>
      <c r="AD52" s="152"/>
      <c r="AE52" s="152"/>
      <c r="AF52" s="152"/>
      <c r="AG52" s="152"/>
      <c r="AH52" s="152"/>
    </row>
    <row r="53" spans="1:34" s="167" customFormat="1" ht="12.75" hidden="1" customHeight="1">
      <c r="A53" s="152"/>
      <c r="B53" s="152" t="s">
        <v>32</v>
      </c>
      <c r="C53" s="152" t="str">
        <f t="shared" si="3"/>
        <v>Yes</v>
      </c>
      <c r="D53" s="156">
        <f>'WELDER ROSTER'!H19</f>
        <v>0</v>
      </c>
      <c r="E53" s="157">
        <f>'WELDER ROSTER'!I19</f>
        <v>0</v>
      </c>
      <c r="F53" s="158" t="e">
        <f>GETPIVOTDATA("Count of Weld Number",'Welder Month '!$A$3,"Joint Type","BW","Stamp Number",E53,"Date Welded",$F$3)</f>
        <v>#REF!</v>
      </c>
      <c r="G53" s="159" t="e">
        <f>GETPIVOTDATA("Count of RT DATE",'Welder Month '!$A$3,"Joint Type","BW","Stamp Number",E53,"Date Welded",$F$3)</f>
        <v>#REF!</v>
      </c>
      <c r="H53" s="160" t="e">
        <f t="shared" si="1"/>
        <v>#REF!</v>
      </c>
      <c r="I53" s="159" t="e">
        <f>GETPIVOTDATA("Count of RT Rejected",'Welder Month '!$A$3,"Joint Type","BW","Stamp Number",E53,"Date Welded",$F$3)</f>
        <v>#REF!</v>
      </c>
      <c r="J53" s="160" t="e">
        <f t="shared" si="2"/>
        <v>#REF!</v>
      </c>
      <c r="K53" s="161" t="e">
        <f>GETPIVOTDATA("RT DATE",'Welder Date'!$A$3,"Stamp Number",E53)</f>
        <v>#REF!</v>
      </c>
      <c r="L53" s="162" t="s">
        <v>265</v>
      </c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152"/>
      <c r="AG53" s="152"/>
      <c r="AH53" s="152"/>
    </row>
    <row r="54" spans="1:34" s="167" customFormat="1" ht="12.75" hidden="1" customHeight="1">
      <c r="A54" s="152"/>
      <c r="B54" s="152" t="s">
        <v>32</v>
      </c>
      <c r="C54" s="152" t="str">
        <f t="shared" si="3"/>
        <v>Yes</v>
      </c>
      <c r="D54" s="156">
        <f>'WELDER ROSTER'!H20</f>
        <v>0</v>
      </c>
      <c r="E54" s="157">
        <f>'WELDER ROSTER'!I20</f>
        <v>0</v>
      </c>
      <c r="F54" s="158" t="e">
        <f>GETPIVOTDATA("Count of Weld Number",'Welder Month '!$A$3,"Joint Type","BW","Stamp Number",E54,"Date Welded",$F$3)</f>
        <v>#REF!</v>
      </c>
      <c r="G54" s="159" t="e">
        <f>GETPIVOTDATA("Count of RT DATE",'Welder Month '!$A$3,"Joint Type","BW","Stamp Number",E54,"Date Welded",$F$3)</f>
        <v>#REF!</v>
      </c>
      <c r="H54" s="160" t="e">
        <f t="shared" si="1"/>
        <v>#REF!</v>
      </c>
      <c r="I54" s="159" t="e">
        <f>GETPIVOTDATA("Count of RT Rejected",'Welder Month '!$A$3,"Joint Type","BW","Stamp Number",E54,"Date Welded",$F$3)</f>
        <v>#REF!</v>
      </c>
      <c r="J54" s="160" t="e">
        <f t="shared" si="2"/>
        <v>#REF!</v>
      </c>
      <c r="K54" s="161" t="e">
        <f>GETPIVOTDATA("RT DATE",'Welder Date'!$A$3,"Stamp Number",E54)</f>
        <v>#REF!</v>
      </c>
      <c r="L54" s="162" t="s">
        <v>265</v>
      </c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52"/>
      <c r="Y54" s="152"/>
      <c r="Z54" s="152"/>
      <c r="AA54" s="152"/>
      <c r="AB54" s="152"/>
      <c r="AC54" s="152"/>
      <c r="AD54" s="152"/>
      <c r="AE54" s="152"/>
      <c r="AF54" s="152"/>
      <c r="AG54" s="152"/>
      <c r="AH54" s="152"/>
    </row>
    <row r="55" spans="1:34" s="167" customFormat="1" ht="12.75" hidden="1" customHeight="1">
      <c r="A55" s="152"/>
      <c r="B55" s="152" t="s">
        <v>32</v>
      </c>
      <c r="C55" s="152" t="str">
        <f t="shared" si="3"/>
        <v>Yes</v>
      </c>
      <c r="D55" s="156">
        <f>'WELDER ROSTER'!H21</f>
        <v>0</v>
      </c>
      <c r="E55" s="157">
        <f>'WELDER ROSTER'!I21</f>
        <v>0</v>
      </c>
      <c r="F55" s="158" t="e">
        <f>GETPIVOTDATA("Count of Weld Number",'Welder Month '!$A$3,"Joint Type","BW","Stamp Number",E55,"Date Welded",$F$3)</f>
        <v>#REF!</v>
      </c>
      <c r="G55" s="159" t="e">
        <f>GETPIVOTDATA("Count of RT DATE",'Welder Month '!$A$3,"Joint Type","BW","Stamp Number",E55,"Date Welded",$F$3)</f>
        <v>#REF!</v>
      </c>
      <c r="H55" s="160" t="e">
        <f t="shared" si="1"/>
        <v>#REF!</v>
      </c>
      <c r="I55" s="159" t="e">
        <f>GETPIVOTDATA("Count of RT Rejected",'Welder Month '!$A$3,"Joint Type","BW","Stamp Number",E55,"Date Welded",$F$3)</f>
        <v>#REF!</v>
      </c>
      <c r="J55" s="160" t="e">
        <f t="shared" si="2"/>
        <v>#REF!</v>
      </c>
      <c r="K55" s="161" t="e">
        <f>GETPIVOTDATA("RT DATE",'Welder Date'!$A$3,"Stamp Number",E55)</f>
        <v>#REF!</v>
      </c>
      <c r="L55" s="162" t="s">
        <v>265</v>
      </c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152"/>
      <c r="AG55" s="152"/>
      <c r="AH55" s="152"/>
    </row>
    <row r="56" spans="1:34" s="167" customFormat="1" ht="12.75" hidden="1" customHeight="1">
      <c r="A56" s="152"/>
      <c r="B56" s="152" t="s">
        <v>32</v>
      </c>
      <c r="C56" s="152" t="str">
        <f t="shared" si="3"/>
        <v>Yes</v>
      </c>
      <c r="D56" s="156">
        <f>'WELDER ROSTER'!H22</f>
        <v>0</v>
      </c>
      <c r="E56" s="157">
        <f>'WELDER ROSTER'!I22</f>
        <v>0</v>
      </c>
      <c r="F56" s="158" t="e">
        <f>GETPIVOTDATA("Count of Weld Number",'Welder Month '!$A$3,"Joint Type","BW","Stamp Number",E56,"Date Welded",$F$3)</f>
        <v>#REF!</v>
      </c>
      <c r="G56" s="159" t="e">
        <f>GETPIVOTDATA("Count of RT DATE",'Welder Month '!$A$3,"Joint Type","BW","Stamp Number",E56,"Date Welded",$F$3)</f>
        <v>#REF!</v>
      </c>
      <c r="H56" s="160" t="e">
        <f t="shared" si="1"/>
        <v>#REF!</v>
      </c>
      <c r="I56" s="159" t="e">
        <f>GETPIVOTDATA("Count of RT Rejected",'Welder Month '!$A$3,"Joint Type","BW","Stamp Number",E56,"Date Welded",$F$3)</f>
        <v>#REF!</v>
      </c>
      <c r="J56" s="160" t="e">
        <f t="shared" si="2"/>
        <v>#REF!</v>
      </c>
      <c r="K56" s="161" t="e">
        <f>GETPIVOTDATA("RT DATE",'Welder Date'!$A$3,"Stamp Number",E56)</f>
        <v>#REF!</v>
      </c>
      <c r="L56" s="162" t="s">
        <v>265</v>
      </c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  <c r="AC56" s="152"/>
      <c r="AD56" s="152"/>
      <c r="AE56" s="152"/>
      <c r="AF56" s="152"/>
      <c r="AG56" s="152"/>
      <c r="AH56" s="152"/>
    </row>
    <row r="57" spans="1:34" s="167" customFormat="1" ht="12.75" hidden="1" customHeight="1">
      <c r="A57" s="152"/>
      <c r="B57" s="152" t="s">
        <v>32</v>
      </c>
      <c r="C57" s="152" t="str">
        <f t="shared" si="3"/>
        <v>Yes</v>
      </c>
      <c r="D57" s="156">
        <f>'WELDER ROSTER'!H23</f>
        <v>0</v>
      </c>
      <c r="E57" s="157">
        <f>'WELDER ROSTER'!I23</f>
        <v>0</v>
      </c>
      <c r="F57" s="158" t="e">
        <f>GETPIVOTDATA("Count of Weld Number",'Welder Month '!$A$3,"Joint Type","BW","Stamp Number",E57,"Date Welded",$F$3)</f>
        <v>#REF!</v>
      </c>
      <c r="G57" s="159" t="e">
        <f>GETPIVOTDATA("Count of RT DATE",'Welder Month '!$A$3,"Joint Type","BW","Stamp Number",E57,"Date Welded",$F$3)</f>
        <v>#REF!</v>
      </c>
      <c r="H57" s="160" t="e">
        <f t="shared" si="1"/>
        <v>#REF!</v>
      </c>
      <c r="I57" s="159" t="e">
        <f>GETPIVOTDATA("Count of RT Rejected",'Welder Month '!$A$3,"Joint Type","BW","Stamp Number",E57,"Date Welded",$F$3)</f>
        <v>#REF!</v>
      </c>
      <c r="J57" s="160" t="e">
        <f t="shared" si="2"/>
        <v>#REF!</v>
      </c>
      <c r="K57" s="161" t="e">
        <f>GETPIVOTDATA("RT DATE",'Welder Date'!$A$3,"Stamp Number",E57)</f>
        <v>#REF!</v>
      </c>
      <c r="L57" s="162" t="s">
        <v>265</v>
      </c>
      <c r="M57" s="152"/>
      <c r="N57" s="152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  <c r="AB57" s="152"/>
      <c r="AC57" s="152"/>
      <c r="AD57" s="152"/>
      <c r="AE57" s="152"/>
      <c r="AF57" s="152"/>
      <c r="AG57" s="152"/>
      <c r="AH57" s="152"/>
    </row>
    <row r="58" spans="1:34" s="167" customFormat="1" ht="12.75" hidden="1" customHeight="1">
      <c r="A58" s="152"/>
      <c r="B58" s="152" t="s">
        <v>32</v>
      </c>
      <c r="C58" s="152" t="str">
        <f t="shared" si="3"/>
        <v>Yes</v>
      </c>
      <c r="D58" s="156">
        <f>'WELDER ROSTER'!H24</f>
        <v>0</v>
      </c>
      <c r="E58" s="157">
        <f>'WELDER ROSTER'!I24</f>
        <v>0</v>
      </c>
      <c r="F58" s="158" t="e">
        <f>GETPIVOTDATA("Count of Weld Number",'Welder Month '!$A$3,"Joint Type","BW","Stamp Number",E58,"Date Welded",$F$3)</f>
        <v>#REF!</v>
      </c>
      <c r="G58" s="159" t="e">
        <f>GETPIVOTDATA("Count of RT DATE",'Welder Month '!$A$3,"Joint Type","BW","Stamp Number",E58,"Date Welded",$F$3)</f>
        <v>#REF!</v>
      </c>
      <c r="H58" s="160" t="e">
        <f t="shared" si="1"/>
        <v>#REF!</v>
      </c>
      <c r="I58" s="159" t="e">
        <f>GETPIVOTDATA("Count of RT Rejected",'Welder Month '!$A$3,"Joint Type","BW","Stamp Number",E58,"Date Welded",$F$3)</f>
        <v>#REF!</v>
      </c>
      <c r="J58" s="160" t="e">
        <f t="shared" si="2"/>
        <v>#REF!</v>
      </c>
      <c r="K58" s="161" t="e">
        <f>GETPIVOTDATA("RT DATE",'Welder Date'!$A$3,"Stamp Number",E58)</f>
        <v>#REF!</v>
      </c>
      <c r="L58" s="162" t="s">
        <v>265</v>
      </c>
      <c r="M58" s="152"/>
      <c r="N58" s="152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  <c r="AB58" s="152"/>
      <c r="AC58" s="152"/>
      <c r="AD58" s="152"/>
      <c r="AE58" s="152"/>
      <c r="AF58" s="152"/>
      <c r="AG58" s="152"/>
      <c r="AH58" s="152"/>
    </row>
    <row r="59" spans="1:34" s="167" customFormat="1" ht="12.75" hidden="1" customHeight="1">
      <c r="A59" s="152"/>
      <c r="B59" s="152" t="s">
        <v>32</v>
      </c>
      <c r="C59" s="152" t="str">
        <f t="shared" si="3"/>
        <v>Yes</v>
      </c>
      <c r="D59" s="156">
        <f>'WELDER ROSTER'!H25</f>
        <v>0</v>
      </c>
      <c r="E59" s="157">
        <f>'WELDER ROSTER'!I25</f>
        <v>0</v>
      </c>
      <c r="F59" s="158" t="e">
        <f>GETPIVOTDATA("Count of Weld Number",'Welder Month '!$A$3,"Joint Type","BW","Stamp Number",E59,"Date Welded",$F$3)</f>
        <v>#REF!</v>
      </c>
      <c r="G59" s="159" t="e">
        <f>GETPIVOTDATA("Count of RT DATE",'Welder Month '!$A$3,"Joint Type","BW","Stamp Number",E59,"Date Welded",$F$3)</f>
        <v>#REF!</v>
      </c>
      <c r="H59" s="160" t="e">
        <f t="shared" si="1"/>
        <v>#REF!</v>
      </c>
      <c r="I59" s="159" t="e">
        <f>GETPIVOTDATA("Count of RT Rejected",'Welder Month '!$A$3,"Joint Type","BW","Stamp Number",E59,"Date Welded",$F$3)</f>
        <v>#REF!</v>
      </c>
      <c r="J59" s="160" t="e">
        <f t="shared" si="2"/>
        <v>#REF!</v>
      </c>
      <c r="K59" s="161" t="e">
        <f>GETPIVOTDATA("RT DATE",'Welder Date'!$A$3,"Stamp Number",E59)</f>
        <v>#REF!</v>
      </c>
      <c r="L59" s="162" t="s">
        <v>265</v>
      </c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  <c r="AC59" s="152"/>
      <c r="AD59" s="152"/>
      <c r="AE59" s="152"/>
      <c r="AF59" s="152"/>
      <c r="AG59" s="152"/>
      <c r="AH59" s="152"/>
    </row>
    <row r="60" spans="1:34" s="167" customFormat="1" ht="12.75" hidden="1" customHeight="1">
      <c r="A60" s="152"/>
      <c r="B60" s="152" t="s">
        <v>32</v>
      </c>
      <c r="C60" s="152" t="str">
        <f t="shared" si="3"/>
        <v>Yes</v>
      </c>
      <c r="D60" s="156">
        <f>'WELDER ROSTER'!H26</f>
        <v>0</v>
      </c>
      <c r="E60" s="157">
        <f>'WELDER ROSTER'!I26</f>
        <v>0</v>
      </c>
      <c r="F60" s="158" t="e">
        <f>GETPIVOTDATA("Count of Weld Number",'Welder Month '!$A$3,"Joint Type","BW","Stamp Number",E60,"Date Welded",$F$3)</f>
        <v>#REF!</v>
      </c>
      <c r="G60" s="159" t="e">
        <f>GETPIVOTDATA("Count of RT DATE",'Welder Month '!$A$3,"Joint Type","BW","Stamp Number",E60,"Date Welded",$F$3)</f>
        <v>#REF!</v>
      </c>
      <c r="H60" s="160" t="e">
        <f t="shared" si="1"/>
        <v>#REF!</v>
      </c>
      <c r="I60" s="159" t="e">
        <f>GETPIVOTDATA("Count of RT Rejected",'Welder Month '!$A$3,"Joint Type","BW","Stamp Number",E60,"Date Welded",$F$3)</f>
        <v>#REF!</v>
      </c>
      <c r="J60" s="160" t="e">
        <f t="shared" si="2"/>
        <v>#REF!</v>
      </c>
      <c r="K60" s="161" t="e">
        <f>GETPIVOTDATA("RT DATE",'Welder Date'!$A$3,"Stamp Number",E60)</f>
        <v>#REF!</v>
      </c>
      <c r="L60" s="162" t="s">
        <v>265</v>
      </c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  <c r="AC60" s="152"/>
      <c r="AD60" s="152"/>
      <c r="AE60" s="152"/>
      <c r="AF60" s="152"/>
      <c r="AG60" s="152"/>
      <c r="AH60" s="152"/>
    </row>
    <row r="61" spans="1:34" s="167" customFormat="1" ht="12.75" hidden="1" customHeight="1">
      <c r="A61" s="152"/>
      <c r="B61" s="152" t="s">
        <v>32</v>
      </c>
      <c r="C61" s="152" t="str">
        <f t="shared" si="3"/>
        <v>Yes</v>
      </c>
      <c r="D61" s="156">
        <f>'WELDER ROSTER'!H27</f>
        <v>0</v>
      </c>
      <c r="E61" s="157">
        <f>'WELDER ROSTER'!I27</f>
        <v>0</v>
      </c>
      <c r="F61" s="158" t="e">
        <f>GETPIVOTDATA("Count of Weld Number",'Welder Month '!$A$3,"Joint Type","BW","Stamp Number",E61,"Date Welded",$F$3)</f>
        <v>#REF!</v>
      </c>
      <c r="G61" s="159" t="e">
        <f>GETPIVOTDATA("Count of RT DATE",'Welder Month '!$A$3,"Joint Type","BW","Stamp Number",E61,"Date Welded",$F$3)</f>
        <v>#REF!</v>
      </c>
      <c r="H61" s="160" t="e">
        <f t="shared" si="1"/>
        <v>#REF!</v>
      </c>
      <c r="I61" s="159" t="e">
        <f>GETPIVOTDATA("Count of RT Rejected",'Welder Month '!$A$3,"Joint Type","BW","Stamp Number",E61,"Date Welded",$F$3)</f>
        <v>#REF!</v>
      </c>
      <c r="J61" s="160" t="e">
        <f t="shared" si="2"/>
        <v>#REF!</v>
      </c>
      <c r="K61" s="161" t="e">
        <f>GETPIVOTDATA("RT DATE",'Welder Date'!$A$3,"Stamp Number",E61)</f>
        <v>#REF!</v>
      </c>
      <c r="L61" s="162" t="s">
        <v>265</v>
      </c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  <c r="AC61" s="152"/>
      <c r="AD61" s="152"/>
      <c r="AE61" s="152"/>
      <c r="AF61" s="152"/>
      <c r="AG61" s="152"/>
      <c r="AH61" s="152"/>
    </row>
    <row r="62" spans="1:34" s="171" customFormat="1" ht="12.75" hidden="1" customHeight="1">
      <c r="A62" s="169"/>
      <c r="B62" s="152" t="s">
        <v>32</v>
      </c>
      <c r="C62" s="152" t="str">
        <f t="shared" si="3"/>
        <v>Yes</v>
      </c>
      <c r="D62" s="156">
        <f>'WELDER ROSTER'!H28</f>
        <v>0</v>
      </c>
      <c r="E62" s="157">
        <f>'WELDER ROSTER'!I28</f>
        <v>0</v>
      </c>
      <c r="F62" s="158" t="e">
        <f>GETPIVOTDATA("Count of Weld Number",'Welder Month '!$A$3,"Joint Type","BW","Stamp Number",E62,"Date Welded",$F$3)</f>
        <v>#REF!</v>
      </c>
      <c r="G62" s="159" t="e">
        <f>GETPIVOTDATA("Count of RT DATE",'Welder Month '!$A$3,"Joint Type","BW","Stamp Number",E62,"Date Welded",$F$3)</f>
        <v>#REF!</v>
      </c>
      <c r="H62" s="160" t="e">
        <f t="shared" si="1"/>
        <v>#REF!</v>
      </c>
      <c r="I62" s="159" t="e">
        <f>GETPIVOTDATA("Count of RT Rejected",'Welder Month '!$A$3,"Joint Type","BW","Stamp Number",E62,"Date Welded",$F$3)</f>
        <v>#REF!</v>
      </c>
      <c r="J62" s="160" t="e">
        <f t="shared" si="2"/>
        <v>#REF!</v>
      </c>
      <c r="K62" s="161" t="e">
        <f>GETPIVOTDATA("RT DATE",'Welder Date'!$A$3,"Stamp Number",E62)</f>
        <v>#REF!</v>
      </c>
      <c r="L62" s="162" t="s">
        <v>265</v>
      </c>
      <c r="M62" s="170"/>
      <c r="N62" s="170"/>
      <c r="O62" s="170"/>
      <c r="P62" s="170"/>
      <c r="Q62" s="170"/>
      <c r="R62" s="170"/>
      <c r="S62" s="170"/>
      <c r="T62" s="170"/>
      <c r="U62" s="170"/>
      <c r="V62" s="170"/>
      <c r="W62" s="170"/>
      <c r="X62" s="170"/>
      <c r="Y62" s="170"/>
      <c r="Z62" s="170"/>
      <c r="AA62" s="170"/>
      <c r="AB62" s="170"/>
      <c r="AC62" s="170"/>
      <c r="AD62" s="170"/>
      <c r="AE62" s="170"/>
      <c r="AF62" s="170"/>
      <c r="AG62" s="170"/>
      <c r="AH62" s="170"/>
    </row>
    <row r="63" spans="1:34" s="171" customFormat="1" ht="12.75" hidden="1" customHeight="1">
      <c r="A63" s="169"/>
      <c r="B63" s="152" t="s">
        <v>32</v>
      </c>
      <c r="C63" s="152" t="str">
        <f t="shared" si="3"/>
        <v>Yes</v>
      </c>
      <c r="D63" s="156">
        <f>'WELDER ROSTER'!H29</f>
        <v>0</v>
      </c>
      <c r="E63" s="157">
        <f>'WELDER ROSTER'!I29</f>
        <v>0</v>
      </c>
      <c r="F63" s="158" t="e">
        <f>GETPIVOTDATA("Count of Weld Number",'Welder Month '!$A$3,"Joint Type","BW","Stamp Number",E63,"Date Welded",$F$3)</f>
        <v>#REF!</v>
      </c>
      <c r="G63" s="159" t="e">
        <f>GETPIVOTDATA("Count of RT DATE",'Welder Month '!$A$3,"Joint Type","BW","Stamp Number",E63,"Date Welded",$F$3)</f>
        <v>#REF!</v>
      </c>
      <c r="H63" s="160" t="e">
        <f t="shared" si="1"/>
        <v>#REF!</v>
      </c>
      <c r="I63" s="159" t="e">
        <f>GETPIVOTDATA("Count of RT Rejected",'Welder Month '!$A$3,"Joint Type","BW","Stamp Number",E63,"Date Welded",$F$3)</f>
        <v>#REF!</v>
      </c>
      <c r="J63" s="160" t="e">
        <f t="shared" si="2"/>
        <v>#REF!</v>
      </c>
      <c r="K63" s="161" t="e">
        <f>GETPIVOTDATA("RT DATE",'Welder Date'!$A$3,"Stamp Number",E63)</f>
        <v>#REF!</v>
      </c>
      <c r="L63" s="162" t="s">
        <v>265</v>
      </c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</row>
    <row r="64" spans="1:34" s="171" customFormat="1" ht="12.75" hidden="1" customHeight="1">
      <c r="A64" s="169"/>
      <c r="B64" s="152" t="s">
        <v>32</v>
      </c>
      <c r="C64" s="152" t="str">
        <f t="shared" si="3"/>
        <v>Yes</v>
      </c>
      <c r="D64" s="156">
        <f>'WELDER ROSTER'!H30</f>
        <v>0</v>
      </c>
      <c r="E64" s="157">
        <f>'WELDER ROSTER'!I30</f>
        <v>0</v>
      </c>
      <c r="F64" s="158" t="e">
        <f>GETPIVOTDATA("Count of Weld Number",'Welder Month '!$A$3,"Joint Type","BW","Stamp Number",E64,"Date Welded",$F$3)</f>
        <v>#REF!</v>
      </c>
      <c r="G64" s="159" t="e">
        <f>GETPIVOTDATA("Count of RT DATE",'Welder Month '!$A$3,"Joint Type","BW","Stamp Number",E64,"Date Welded",$F$3)</f>
        <v>#REF!</v>
      </c>
      <c r="H64" s="160" t="e">
        <f t="shared" si="1"/>
        <v>#REF!</v>
      </c>
      <c r="I64" s="159" t="e">
        <f>GETPIVOTDATA("Count of RT Rejected",'Welder Month '!$A$3,"Joint Type","BW","Stamp Number",E64,"Date Welded",$F$3)</f>
        <v>#REF!</v>
      </c>
      <c r="J64" s="160" t="e">
        <f t="shared" si="2"/>
        <v>#REF!</v>
      </c>
      <c r="K64" s="161" t="e">
        <f>GETPIVOTDATA("RT DATE",'Welder Date'!$A$3,"Stamp Number",E64)</f>
        <v>#REF!</v>
      </c>
      <c r="L64" s="162" t="s">
        <v>265</v>
      </c>
      <c r="M64" s="170"/>
      <c r="N64" s="170"/>
      <c r="O64" s="170"/>
      <c r="P64" s="170"/>
      <c r="Q64" s="170"/>
      <c r="R64" s="170"/>
      <c r="S64" s="170"/>
      <c r="T64" s="170"/>
      <c r="U64" s="170"/>
      <c r="V64" s="170"/>
      <c r="W64" s="170"/>
      <c r="X64" s="170"/>
      <c r="Y64" s="170"/>
      <c r="Z64" s="170"/>
      <c r="AA64" s="170"/>
      <c r="AB64" s="170"/>
      <c r="AC64" s="170"/>
      <c r="AD64" s="170"/>
      <c r="AE64" s="170"/>
      <c r="AF64" s="170"/>
      <c r="AG64" s="170"/>
      <c r="AH64" s="170"/>
    </row>
    <row r="65" spans="1:34" s="171" customFormat="1" ht="12.75" hidden="1" customHeight="1">
      <c r="A65" s="169"/>
      <c r="B65" s="152" t="s">
        <v>32</v>
      </c>
      <c r="C65" s="152" t="str">
        <f t="shared" si="3"/>
        <v>Yes</v>
      </c>
      <c r="D65" s="156">
        <f>'WELDER ROSTER'!H31</f>
        <v>0</v>
      </c>
      <c r="E65" s="157">
        <f>'WELDER ROSTER'!I31</f>
        <v>0</v>
      </c>
      <c r="F65" s="158" t="e">
        <f>GETPIVOTDATA("Count of Weld Number",'Welder Month '!$A$3,"Joint Type","BW","Stamp Number",E65,"Date Welded",$F$3)</f>
        <v>#REF!</v>
      </c>
      <c r="G65" s="159" t="e">
        <f>GETPIVOTDATA("Count of RT DATE",'Welder Month '!$A$3,"Joint Type","BW","Stamp Number",E65,"Date Welded",$F$3)</f>
        <v>#REF!</v>
      </c>
      <c r="H65" s="160" t="e">
        <f t="shared" si="1"/>
        <v>#REF!</v>
      </c>
      <c r="I65" s="159" t="e">
        <f>GETPIVOTDATA("Count of RT Rejected",'Welder Month '!$A$3,"Joint Type","BW","Stamp Number",E65,"Date Welded",$F$3)</f>
        <v>#REF!</v>
      </c>
      <c r="J65" s="160" t="e">
        <f t="shared" si="2"/>
        <v>#REF!</v>
      </c>
      <c r="K65" s="161" t="e">
        <f>GETPIVOTDATA("RT DATE",'Welder Date'!$A$3,"Stamp Number",E65)</f>
        <v>#REF!</v>
      </c>
      <c r="L65" s="162" t="s">
        <v>265</v>
      </c>
      <c r="M65" s="170"/>
      <c r="N65" s="170"/>
      <c r="O65" s="170"/>
      <c r="P65" s="170"/>
      <c r="Q65" s="170"/>
      <c r="R65" s="170"/>
      <c r="S65" s="170"/>
      <c r="T65" s="170"/>
      <c r="U65" s="170"/>
      <c r="V65" s="170"/>
      <c r="W65" s="170"/>
      <c r="X65" s="170"/>
      <c r="Y65" s="170"/>
      <c r="Z65" s="170"/>
      <c r="AA65" s="170"/>
      <c r="AB65" s="170"/>
      <c r="AC65" s="170"/>
      <c r="AD65" s="170"/>
      <c r="AE65" s="170"/>
      <c r="AF65" s="170"/>
      <c r="AG65" s="170"/>
      <c r="AH65" s="170"/>
    </row>
    <row r="66" spans="1:34" s="171" customFormat="1" ht="12.75" hidden="1" customHeight="1">
      <c r="A66" s="169"/>
      <c r="B66" s="152" t="s">
        <v>32</v>
      </c>
      <c r="C66" s="152" t="str">
        <f t="shared" si="3"/>
        <v>Yes</v>
      </c>
      <c r="D66" s="156">
        <f>'WELDER ROSTER'!H32</f>
        <v>0</v>
      </c>
      <c r="E66" s="157">
        <f>'WELDER ROSTER'!I32</f>
        <v>0</v>
      </c>
      <c r="F66" s="158" t="e">
        <f>GETPIVOTDATA("Count of Weld Number",'Welder Month '!$A$3,"Joint Type","BW","Stamp Number",E66,"Date Welded",$F$3)</f>
        <v>#REF!</v>
      </c>
      <c r="G66" s="159" t="e">
        <f>GETPIVOTDATA("Count of RT DATE",'Welder Month '!$A$3,"Joint Type","BW","Stamp Number",E66,"Date Welded",$F$3)</f>
        <v>#REF!</v>
      </c>
      <c r="H66" s="160" t="e">
        <f t="shared" si="1"/>
        <v>#REF!</v>
      </c>
      <c r="I66" s="159" t="e">
        <f>GETPIVOTDATA("Count of RT Rejected",'Welder Month '!$A$3,"Joint Type","BW","Stamp Number",E66,"Date Welded",$F$3)</f>
        <v>#REF!</v>
      </c>
      <c r="J66" s="160" t="e">
        <f t="shared" si="2"/>
        <v>#REF!</v>
      </c>
      <c r="K66" s="161" t="e">
        <f>GETPIVOTDATA("RT DATE",'Welder Date'!$A$3,"Stamp Number",E66)</f>
        <v>#REF!</v>
      </c>
      <c r="L66" s="162" t="s">
        <v>265</v>
      </c>
      <c r="M66" s="170"/>
      <c r="N66" s="170"/>
      <c r="O66" s="170"/>
      <c r="P66" s="170"/>
      <c r="Q66" s="170"/>
      <c r="R66" s="170"/>
      <c r="S66" s="170"/>
      <c r="T66" s="170"/>
      <c r="U66" s="170"/>
      <c r="V66" s="170"/>
      <c r="W66" s="170"/>
      <c r="X66" s="170"/>
      <c r="Y66" s="170"/>
      <c r="Z66" s="170"/>
      <c r="AA66" s="170"/>
      <c r="AB66" s="170"/>
      <c r="AC66" s="170"/>
      <c r="AD66" s="170"/>
      <c r="AE66" s="170"/>
      <c r="AF66" s="170"/>
      <c r="AG66" s="170"/>
      <c r="AH66" s="170"/>
    </row>
    <row r="67" spans="1:34" s="171" customFormat="1" ht="12.75" hidden="1" customHeight="1">
      <c r="A67" s="169"/>
      <c r="B67" s="152" t="s">
        <v>32</v>
      </c>
      <c r="C67" s="152" t="str">
        <f t="shared" si="3"/>
        <v>Yes</v>
      </c>
      <c r="D67" s="156">
        <f>'WELDER ROSTER'!H33</f>
        <v>0</v>
      </c>
      <c r="E67" s="157">
        <f>'WELDER ROSTER'!I33</f>
        <v>0</v>
      </c>
      <c r="F67" s="158" t="e">
        <f>GETPIVOTDATA("Count of Weld Number",'Welder Month '!$A$3,"Joint Type","BW","Stamp Number",E67,"Date Welded",$F$3)</f>
        <v>#REF!</v>
      </c>
      <c r="G67" s="159" t="e">
        <f>GETPIVOTDATA("Count of RT DATE",'Welder Month '!$A$3,"Joint Type","BW","Stamp Number",E67,"Date Welded",$F$3)</f>
        <v>#REF!</v>
      </c>
      <c r="H67" s="160" t="e">
        <f t="shared" si="1"/>
        <v>#REF!</v>
      </c>
      <c r="I67" s="159" t="e">
        <f>GETPIVOTDATA("Count of RT Rejected",'Welder Month '!$A$3,"Joint Type","BW","Stamp Number",E67,"Date Welded",$F$3)</f>
        <v>#REF!</v>
      </c>
      <c r="J67" s="160" t="e">
        <f t="shared" si="2"/>
        <v>#REF!</v>
      </c>
      <c r="K67" s="161" t="e">
        <f>GETPIVOTDATA("RT DATE",'Welder Date'!$A$3,"Stamp Number",E67)</f>
        <v>#REF!</v>
      </c>
      <c r="L67" s="162" t="s">
        <v>265</v>
      </c>
      <c r="M67" s="170"/>
      <c r="N67" s="170"/>
      <c r="O67" s="170"/>
      <c r="P67" s="170"/>
      <c r="Q67" s="170"/>
      <c r="R67" s="170"/>
      <c r="S67" s="170"/>
      <c r="T67" s="170"/>
      <c r="U67" s="170"/>
      <c r="V67" s="170"/>
      <c r="W67" s="170"/>
      <c r="X67" s="170"/>
      <c r="Y67" s="170"/>
      <c r="Z67" s="170"/>
      <c r="AA67" s="170"/>
      <c r="AB67" s="170"/>
      <c r="AC67" s="170"/>
      <c r="AD67" s="170"/>
      <c r="AE67" s="170"/>
      <c r="AF67" s="170"/>
      <c r="AG67" s="170"/>
      <c r="AH67" s="170"/>
    </row>
    <row r="68" spans="1:34" s="171" customFormat="1" ht="12.75" hidden="1" customHeight="1">
      <c r="A68" s="169"/>
      <c r="B68" s="152" t="s">
        <v>32</v>
      </c>
      <c r="C68" s="152" t="str">
        <f t="shared" si="3"/>
        <v>Yes</v>
      </c>
      <c r="D68" s="156">
        <f>'WELDER ROSTER'!H34</f>
        <v>0</v>
      </c>
      <c r="E68" s="157">
        <f>'WELDER ROSTER'!I34</f>
        <v>0</v>
      </c>
      <c r="F68" s="158" t="e">
        <f>GETPIVOTDATA("Count of Weld Number",'Welder Month '!$A$3,"Joint Type","BW","Stamp Number",E68,"Date Welded",$F$3)</f>
        <v>#REF!</v>
      </c>
      <c r="G68" s="159" t="e">
        <f>GETPIVOTDATA("Count of RT DATE",'Welder Month '!$A$3,"Joint Type","BW","Stamp Number",E68,"Date Welded",$F$3)</f>
        <v>#REF!</v>
      </c>
      <c r="H68" s="160" t="e">
        <f t="shared" si="1"/>
        <v>#REF!</v>
      </c>
      <c r="I68" s="159" t="e">
        <f>GETPIVOTDATA("Count of RT Rejected",'Welder Month '!$A$3,"Joint Type","BW","Stamp Number",E68,"Date Welded",$F$3)</f>
        <v>#REF!</v>
      </c>
      <c r="J68" s="160" t="e">
        <f t="shared" si="2"/>
        <v>#REF!</v>
      </c>
      <c r="K68" s="161" t="e">
        <f>GETPIVOTDATA("RT DATE",'Welder Date'!$A$3,"Stamp Number",E68)</f>
        <v>#REF!</v>
      </c>
      <c r="L68" s="162" t="s">
        <v>265</v>
      </c>
      <c r="M68" s="170"/>
      <c r="N68" s="170"/>
      <c r="O68" s="170"/>
      <c r="P68" s="170"/>
      <c r="Q68" s="170"/>
      <c r="R68" s="170"/>
      <c r="S68" s="170"/>
      <c r="T68" s="170"/>
      <c r="U68" s="170"/>
      <c r="V68" s="170"/>
      <c r="W68" s="170"/>
      <c r="X68" s="170"/>
      <c r="Y68" s="170"/>
      <c r="Z68" s="170"/>
      <c r="AA68" s="170"/>
      <c r="AB68" s="170"/>
      <c r="AC68" s="170"/>
      <c r="AD68" s="170"/>
      <c r="AE68" s="170"/>
      <c r="AF68" s="170"/>
      <c r="AG68" s="170"/>
      <c r="AH68" s="170"/>
    </row>
    <row r="69" spans="1:34" s="171" customFormat="1" ht="12.75" hidden="1" customHeight="1">
      <c r="A69" s="169"/>
      <c r="B69" s="152" t="s">
        <v>32</v>
      </c>
      <c r="C69" s="152" t="str">
        <f t="shared" si="3"/>
        <v>Yes</v>
      </c>
      <c r="D69" s="156">
        <f>'WELDER ROSTER'!H35</f>
        <v>0</v>
      </c>
      <c r="E69" s="157">
        <f>'WELDER ROSTER'!I35</f>
        <v>0</v>
      </c>
      <c r="F69" s="158" t="e">
        <f>GETPIVOTDATA("Count of Weld Number",'Welder Month '!$A$3,"Joint Type","BW","Stamp Number",E69,"Date Welded",$F$3)</f>
        <v>#REF!</v>
      </c>
      <c r="G69" s="159" t="e">
        <f>GETPIVOTDATA("Count of RT DATE",'Welder Month '!$A$3,"Joint Type","BW","Stamp Number",E69,"Date Welded",$F$3)</f>
        <v>#REF!</v>
      </c>
      <c r="H69" s="160" t="e">
        <f t="shared" si="1"/>
        <v>#REF!</v>
      </c>
      <c r="I69" s="159" t="e">
        <f>GETPIVOTDATA("Count of RT Rejected",'Welder Month '!$A$3,"Joint Type","BW","Stamp Number",E69,"Date Welded",$F$3)</f>
        <v>#REF!</v>
      </c>
      <c r="J69" s="160" t="e">
        <f t="shared" si="2"/>
        <v>#REF!</v>
      </c>
      <c r="K69" s="161" t="e">
        <f>GETPIVOTDATA("RT DATE",'Welder Date'!$A$3,"Stamp Number",E69)</f>
        <v>#REF!</v>
      </c>
      <c r="L69" s="162" t="s">
        <v>265</v>
      </c>
      <c r="M69" s="170"/>
      <c r="N69" s="170"/>
      <c r="O69" s="170"/>
      <c r="P69" s="170"/>
      <c r="Q69" s="170"/>
      <c r="R69" s="170"/>
      <c r="S69" s="170"/>
      <c r="T69" s="170"/>
      <c r="U69" s="170"/>
      <c r="V69" s="170"/>
      <c r="W69" s="170"/>
      <c r="X69" s="170"/>
      <c r="Y69" s="170"/>
      <c r="Z69" s="170"/>
      <c r="AA69" s="170"/>
      <c r="AB69" s="170"/>
      <c r="AC69" s="170"/>
      <c r="AD69" s="170"/>
      <c r="AE69" s="170"/>
      <c r="AF69" s="170"/>
      <c r="AG69" s="170"/>
      <c r="AH69" s="170"/>
    </row>
    <row r="70" spans="1:34" s="171" customFormat="1" ht="12.75" hidden="1" customHeight="1" thickBot="1">
      <c r="A70" s="169"/>
      <c r="B70" s="152" t="s">
        <v>32</v>
      </c>
      <c r="C70" s="152" t="str">
        <f t="shared" si="3"/>
        <v>Yes</v>
      </c>
      <c r="D70" s="172">
        <f>'WELDER ROSTER'!H48</f>
        <v>0</v>
      </c>
      <c r="E70" s="173" t="str">
        <f>'WELDER ROSTER'!I48</f>
        <v>OTHERS</v>
      </c>
      <c r="F70" s="174" t="e">
        <f>GETPIVOTDATA("Count of Weld Number",'Welder Month '!$A$3,"Joint Type","BW","Stamp Number",E70,"Date Welded",$F$3)</f>
        <v>#REF!</v>
      </c>
      <c r="G70" s="175" t="e">
        <f>GETPIVOTDATA("Count of RT DATE",'Welder Month '!$A$3,"Joint Type","BW","Stamp Number",E70,"Date Welded",$F$3)</f>
        <v>#REF!</v>
      </c>
      <c r="H70" s="176" t="e">
        <f t="shared" si="1"/>
        <v>#REF!</v>
      </c>
      <c r="I70" s="175" t="e">
        <f>GETPIVOTDATA("Count of RT Rejected",'Welder Month '!$A$3,"Joint Type","BW","Stamp Number",E70,"Date Welded",$F$3)</f>
        <v>#REF!</v>
      </c>
      <c r="J70" s="176" t="e">
        <f t="shared" si="2"/>
        <v>#REF!</v>
      </c>
      <c r="K70" s="177" t="e">
        <f>GETPIVOTDATA("RT DATE",'Welder Date'!$A$3,"Stamp Number",E70)</f>
        <v>#REF!</v>
      </c>
      <c r="L70" s="178" t="s">
        <v>265</v>
      </c>
      <c r="M70" s="170"/>
      <c r="N70" s="170"/>
      <c r="O70" s="170"/>
      <c r="P70" s="170"/>
      <c r="Q70" s="170"/>
      <c r="R70" s="170"/>
      <c r="S70" s="170"/>
      <c r="T70" s="170"/>
      <c r="U70" s="170"/>
      <c r="V70" s="170"/>
      <c r="W70" s="170"/>
      <c r="X70" s="170"/>
      <c r="Y70" s="170"/>
      <c r="Z70" s="170"/>
      <c r="AA70" s="170"/>
      <c r="AB70" s="170"/>
      <c r="AC70" s="170"/>
      <c r="AD70" s="170"/>
      <c r="AE70" s="170"/>
      <c r="AF70" s="170"/>
      <c r="AG70" s="170"/>
      <c r="AH70" s="170"/>
    </row>
    <row r="71" spans="1:34" s="485" customFormat="1">
      <c r="A71" s="484"/>
      <c r="B71" s="152"/>
      <c r="C71" s="152"/>
      <c r="D71" s="484"/>
      <c r="E71" s="484"/>
    </row>
    <row r="72" spans="1:34" s="485" customFormat="1">
      <c r="A72" s="484"/>
      <c r="B72" s="152"/>
      <c r="C72" s="152"/>
      <c r="D72" s="484"/>
      <c r="E72" s="484"/>
    </row>
    <row r="73" spans="1:34" s="485" customFormat="1">
      <c r="A73" s="484"/>
      <c r="B73" s="151"/>
      <c r="C73" s="152"/>
      <c r="D73" s="484"/>
      <c r="E73" s="484"/>
    </row>
    <row r="74" spans="1:34" s="485" customFormat="1">
      <c r="A74" s="484"/>
      <c r="B74" s="151"/>
      <c r="C74" s="152"/>
      <c r="D74" s="484"/>
      <c r="E74" s="484"/>
    </row>
    <row r="75" spans="1:34" s="485" customFormat="1">
      <c r="A75" s="484"/>
      <c r="B75" s="151"/>
      <c r="C75" s="152"/>
      <c r="D75" s="484"/>
      <c r="E75" s="484"/>
    </row>
    <row r="76" spans="1:34" s="485" customFormat="1">
      <c r="A76" s="484"/>
      <c r="B76" s="151"/>
      <c r="C76" s="152"/>
      <c r="D76" s="484"/>
      <c r="E76" s="484"/>
    </row>
    <row r="77" spans="1:34" s="485" customFormat="1">
      <c r="A77" s="484"/>
      <c r="B77" s="151"/>
      <c r="C77" s="152"/>
      <c r="D77" s="484"/>
      <c r="E77" s="484"/>
    </row>
    <row r="78" spans="1:34" s="485" customFormat="1">
      <c r="A78" s="484"/>
      <c r="B78" s="151"/>
      <c r="C78" s="152"/>
      <c r="D78" s="484"/>
      <c r="E78" s="484"/>
    </row>
    <row r="79" spans="1:34" s="485" customFormat="1">
      <c r="A79" s="484"/>
      <c r="B79" s="151"/>
      <c r="C79" s="152"/>
      <c r="D79" s="484"/>
      <c r="E79" s="484"/>
    </row>
    <row r="80" spans="1:34" s="485" customFormat="1">
      <c r="A80" s="484"/>
      <c r="B80" s="151"/>
      <c r="C80" s="152"/>
      <c r="D80" s="484"/>
      <c r="E80" s="484"/>
    </row>
    <row r="81" spans="1:5" s="485" customFormat="1">
      <c r="A81" s="484"/>
      <c r="B81" s="151"/>
      <c r="C81" s="152"/>
      <c r="D81" s="484"/>
      <c r="E81" s="484"/>
    </row>
    <row r="82" spans="1:5" s="485" customFormat="1">
      <c r="A82" s="484"/>
      <c r="B82" s="151"/>
      <c r="C82" s="152"/>
      <c r="D82" s="484"/>
      <c r="E82" s="484"/>
    </row>
    <row r="83" spans="1:5" s="485" customFormat="1">
      <c r="A83" s="484"/>
      <c r="B83" s="151"/>
      <c r="C83" s="152"/>
      <c r="D83" s="484"/>
      <c r="E83" s="484"/>
    </row>
    <row r="84" spans="1:5" s="485" customFormat="1">
      <c r="A84" s="484"/>
      <c r="B84" s="151"/>
      <c r="C84" s="152"/>
      <c r="D84" s="484"/>
      <c r="E84" s="484"/>
    </row>
    <row r="85" spans="1:5" s="485" customFormat="1">
      <c r="A85" s="484"/>
      <c r="B85" s="151"/>
      <c r="C85" s="152"/>
      <c r="D85" s="484"/>
      <c r="E85" s="484"/>
    </row>
    <row r="86" spans="1:5" s="485" customFormat="1">
      <c r="A86" s="484"/>
      <c r="B86" s="151"/>
      <c r="C86" s="152"/>
      <c r="D86" s="484"/>
      <c r="E86" s="484"/>
    </row>
    <row r="87" spans="1:5" s="485" customFormat="1">
      <c r="A87" s="484"/>
      <c r="B87" s="151"/>
      <c r="C87" s="152"/>
      <c r="D87" s="484"/>
      <c r="E87" s="484"/>
    </row>
    <row r="88" spans="1:5" s="485" customFormat="1">
      <c r="A88" s="484"/>
      <c r="B88" s="151"/>
      <c r="C88" s="152"/>
      <c r="D88" s="484"/>
      <c r="E88" s="484"/>
    </row>
    <row r="89" spans="1:5" s="485" customFormat="1">
      <c r="A89" s="484"/>
      <c r="B89" s="151"/>
      <c r="C89" s="152"/>
      <c r="D89" s="484"/>
      <c r="E89" s="484"/>
    </row>
    <row r="90" spans="1:5" s="485" customFormat="1">
      <c r="A90" s="484"/>
      <c r="B90" s="151"/>
      <c r="C90" s="152"/>
      <c r="D90" s="484"/>
      <c r="E90" s="484"/>
    </row>
    <row r="91" spans="1:5" s="485" customFormat="1">
      <c r="A91" s="484"/>
      <c r="B91" s="151"/>
      <c r="C91" s="152"/>
      <c r="D91" s="484"/>
      <c r="E91" s="484"/>
    </row>
    <row r="92" spans="1:5" s="485" customFormat="1">
      <c r="A92" s="484"/>
      <c r="B92" s="151"/>
      <c r="C92" s="152"/>
      <c r="D92" s="484"/>
      <c r="E92" s="484"/>
    </row>
    <row r="93" spans="1:5" s="485" customFormat="1">
      <c r="A93" s="484"/>
      <c r="B93" s="151"/>
      <c r="C93" s="152"/>
      <c r="D93" s="484"/>
      <c r="E93" s="484"/>
    </row>
    <row r="94" spans="1:5" s="485" customFormat="1">
      <c r="A94" s="484"/>
      <c r="B94" s="151"/>
      <c r="C94" s="152"/>
      <c r="D94" s="484"/>
      <c r="E94" s="484"/>
    </row>
    <row r="95" spans="1:5" s="485" customFormat="1">
      <c r="A95" s="484"/>
      <c r="B95" s="151"/>
      <c r="C95" s="152"/>
      <c r="D95" s="484"/>
      <c r="E95" s="484"/>
    </row>
    <row r="96" spans="1:5" s="485" customFormat="1">
      <c r="A96" s="484"/>
      <c r="B96" s="151"/>
      <c r="C96" s="152"/>
      <c r="D96" s="484"/>
      <c r="E96" s="484"/>
    </row>
    <row r="97" spans="1:5" s="485" customFormat="1">
      <c r="A97" s="484"/>
      <c r="B97" s="151"/>
      <c r="C97" s="152"/>
      <c r="D97" s="484"/>
      <c r="E97" s="484"/>
    </row>
    <row r="98" spans="1:5" s="485" customFormat="1">
      <c r="A98" s="484"/>
      <c r="B98" s="151"/>
      <c r="C98" s="152"/>
      <c r="D98" s="484"/>
      <c r="E98" s="484"/>
    </row>
    <row r="99" spans="1:5" s="485" customFormat="1">
      <c r="A99" s="484"/>
      <c r="B99" s="151"/>
      <c r="C99" s="152"/>
      <c r="D99" s="484"/>
      <c r="E99" s="484"/>
    </row>
    <row r="100" spans="1:5" s="485" customFormat="1">
      <c r="A100" s="484"/>
      <c r="B100" s="151"/>
      <c r="C100" s="152"/>
      <c r="D100" s="484"/>
      <c r="E100" s="484"/>
    </row>
    <row r="101" spans="1:5" s="485" customFormat="1">
      <c r="A101" s="484"/>
      <c r="B101" s="151"/>
      <c r="C101" s="152"/>
      <c r="D101" s="484"/>
      <c r="E101" s="484"/>
    </row>
    <row r="102" spans="1:5" s="485" customFormat="1">
      <c r="A102" s="484"/>
      <c r="B102" s="151"/>
      <c r="C102" s="152"/>
      <c r="D102" s="484"/>
      <c r="E102" s="484"/>
    </row>
    <row r="103" spans="1:5" s="485" customFormat="1">
      <c r="A103" s="484"/>
      <c r="B103" s="151"/>
      <c r="C103" s="152"/>
      <c r="D103" s="484"/>
      <c r="E103" s="484"/>
    </row>
    <row r="104" spans="1:5" s="485" customFormat="1">
      <c r="A104" s="484"/>
      <c r="B104" s="151"/>
      <c r="C104" s="152"/>
      <c r="D104" s="484"/>
      <c r="E104" s="484"/>
    </row>
    <row r="105" spans="1:5" s="485" customFormat="1">
      <c r="A105" s="484"/>
      <c r="B105" s="151"/>
      <c r="C105" s="152"/>
      <c r="D105" s="484"/>
      <c r="E105" s="484"/>
    </row>
    <row r="106" spans="1:5" s="485" customFormat="1">
      <c r="A106" s="484"/>
      <c r="B106" s="151"/>
      <c r="C106" s="152"/>
      <c r="D106" s="484"/>
      <c r="E106" s="484"/>
    </row>
    <row r="107" spans="1:5" s="485" customFormat="1">
      <c r="A107" s="484"/>
      <c r="B107" s="151"/>
      <c r="C107" s="152"/>
      <c r="D107" s="484"/>
      <c r="E107" s="484"/>
    </row>
    <row r="108" spans="1:5" s="485" customFormat="1">
      <c r="A108" s="484"/>
      <c r="B108" s="151"/>
      <c r="C108" s="152"/>
      <c r="D108" s="484"/>
      <c r="E108" s="484"/>
    </row>
    <row r="109" spans="1:5" s="485" customFormat="1">
      <c r="A109" s="484"/>
      <c r="B109" s="151"/>
      <c r="C109" s="152"/>
      <c r="D109" s="484"/>
      <c r="E109" s="484"/>
    </row>
    <row r="110" spans="1:5" s="485" customFormat="1">
      <c r="A110" s="484"/>
      <c r="B110" s="151"/>
      <c r="C110" s="152"/>
      <c r="D110" s="484"/>
      <c r="E110" s="484"/>
    </row>
    <row r="111" spans="1:5" s="485" customFormat="1">
      <c r="A111" s="484"/>
      <c r="B111" s="151"/>
      <c r="C111" s="152"/>
      <c r="D111" s="484"/>
      <c r="E111" s="484"/>
    </row>
    <row r="112" spans="1:5" s="485" customFormat="1">
      <c r="A112" s="484"/>
      <c r="B112" s="151"/>
      <c r="C112" s="152"/>
      <c r="D112" s="484"/>
      <c r="E112" s="484"/>
    </row>
    <row r="113" spans="1:5" s="485" customFormat="1">
      <c r="A113" s="484"/>
      <c r="B113" s="151"/>
      <c r="C113" s="152"/>
      <c r="D113" s="484"/>
      <c r="E113" s="484"/>
    </row>
    <row r="114" spans="1:5" s="485" customFormat="1">
      <c r="A114" s="484"/>
      <c r="B114" s="151"/>
      <c r="C114" s="152"/>
      <c r="D114" s="484"/>
      <c r="E114" s="484"/>
    </row>
    <row r="115" spans="1:5" s="485" customFormat="1">
      <c r="A115" s="484"/>
      <c r="B115" s="151"/>
      <c r="C115" s="152"/>
      <c r="D115" s="484"/>
      <c r="E115" s="484"/>
    </row>
    <row r="116" spans="1:5" s="485" customFormat="1">
      <c r="A116" s="484"/>
      <c r="B116" s="151"/>
      <c r="C116" s="152"/>
      <c r="D116" s="484"/>
      <c r="E116" s="484"/>
    </row>
    <row r="117" spans="1:5" s="485" customFormat="1">
      <c r="A117" s="484"/>
      <c r="B117" s="151"/>
      <c r="C117" s="152"/>
      <c r="D117" s="484"/>
      <c r="E117" s="484"/>
    </row>
    <row r="118" spans="1:5" s="485" customFormat="1">
      <c r="A118" s="484"/>
      <c r="B118" s="151"/>
      <c r="C118" s="152"/>
      <c r="D118" s="484"/>
      <c r="E118" s="484"/>
    </row>
    <row r="119" spans="1:5" s="485" customFormat="1">
      <c r="A119" s="484"/>
      <c r="B119" s="151"/>
      <c r="C119" s="152"/>
      <c r="D119" s="484"/>
      <c r="E119" s="484"/>
    </row>
    <row r="120" spans="1:5" s="485" customFormat="1">
      <c r="A120" s="484"/>
      <c r="B120" s="151"/>
      <c r="C120" s="152"/>
      <c r="D120" s="484"/>
      <c r="E120" s="484"/>
    </row>
    <row r="121" spans="1:5" s="485" customFormat="1">
      <c r="A121" s="484"/>
      <c r="B121" s="151"/>
      <c r="C121" s="152"/>
      <c r="D121" s="484"/>
      <c r="E121" s="484"/>
    </row>
    <row r="122" spans="1:5" s="485" customFormat="1">
      <c r="A122" s="484"/>
      <c r="B122" s="151"/>
      <c r="C122" s="152"/>
      <c r="D122" s="484"/>
      <c r="E122" s="484"/>
    </row>
    <row r="123" spans="1:5" s="485" customFormat="1">
      <c r="A123" s="484"/>
      <c r="B123" s="151"/>
      <c r="C123" s="152"/>
      <c r="D123" s="484"/>
      <c r="E123" s="484"/>
    </row>
    <row r="124" spans="1:5" s="485" customFormat="1">
      <c r="A124" s="484"/>
      <c r="B124" s="151"/>
      <c r="C124" s="152"/>
      <c r="D124" s="484"/>
      <c r="E124" s="484"/>
    </row>
    <row r="125" spans="1:5" s="485" customFormat="1">
      <c r="A125" s="484"/>
      <c r="B125" s="151"/>
      <c r="C125" s="152"/>
      <c r="D125" s="484"/>
      <c r="E125" s="484"/>
    </row>
    <row r="126" spans="1:5" s="485" customFormat="1">
      <c r="A126" s="484"/>
      <c r="B126" s="151"/>
      <c r="C126" s="152"/>
      <c r="D126" s="484"/>
      <c r="E126" s="484"/>
    </row>
    <row r="127" spans="1:5" s="485" customFormat="1">
      <c r="A127" s="484"/>
      <c r="B127" s="151"/>
      <c r="C127" s="152"/>
      <c r="D127" s="484"/>
      <c r="E127" s="484"/>
    </row>
    <row r="128" spans="1:5" s="485" customFormat="1">
      <c r="A128" s="484"/>
      <c r="B128" s="151"/>
      <c r="C128" s="152"/>
      <c r="D128" s="484"/>
      <c r="E128" s="484"/>
    </row>
    <row r="129" spans="1:5" s="485" customFormat="1">
      <c r="A129" s="484"/>
      <c r="B129" s="151"/>
      <c r="C129" s="152"/>
      <c r="D129" s="484"/>
      <c r="E129" s="484"/>
    </row>
    <row r="130" spans="1:5" s="485" customFormat="1">
      <c r="A130" s="484"/>
      <c r="B130" s="151"/>
      <c r="C130" s="152"/>
      <c r="D130" s="484"/>
      <c r="E130" s="484"/>
    </row>
    <row r="131" spans="1:5" s="485" customFormat="1">
      <c r="A131" s="484"/>
      <c r="B131" s="151"/>
      <c r="C131" s="152"/>
      <c r="D131" s="484"/>
      <c r="E131" s="484"/>
    </row>
    <row r="132" spans="1:5" s="485" customFormat="1">
      <c r="A132" s="484"/>
      <c r="B132" s="151"/>
      <c r="C132" s="152"/>
      <c r="D132" s="484"/>
      <c r="E132" s="484"/>
    </row>
    <row r="133" spans="1:5" s="485" customFormat="1">
      <c r="A133" s="484"/>
      <c r="B133" s="151"/>
      <c r="C133" s="152"/>
      <c r="D133" s="484"/>
      <c r="E133" s="484"/>
    </row>
    <row r="134" spans="1:5" s="485" customFormat="1">
      <c r="A134" s="484"/>
      <c r="B134" s="151"/>
      <c r="C134" s="152"/>
      <c r="D134" s="484"/>
      <c r="E134" s="484"/>
    </row>
    <row r="135" spans="1:5" s="485" customFormat="1">
      <c r="A135" s="484"/>
      <c r="B135" s="151"/>
      <c r="C135" s="152"/>
      <c r="D135" s="484"/>
      <c r="E135" s="484"/>
    </row>
    <row r="136" spans="1:5" s="485" customFormat="1">
      <c r="A136" s="484"/>
      <c r="B136" s="151"/>
      <c r="C136" s="152"/>
      <c r="D136" s="484"/>
      <c r="E136" s="484"/>
    </row>
    <row r="137" spans="1:5" s="485" customFormat="1">
      <c r="A137" s="484"/>
      <c r="B137" s="151"/>
      <c r="C137" s="152"/>
      <c r="D137" s="484"/>
      <c r="E137" s="484"/>
    </row>
    <row r="138" spans="1:5" s="485" customFormat="1">
      <c r="A138" s="484"/>
      <c r="B138" s="151"/>
      <c r="C138" s="152"/>
      <c r="D138" s="484"/>
      <c r="E138" s="484"/>
    </row>
    <row r="139" spans="1:5" s="485" customFormat="1">
      <c r="A139" s="484"/>
      <c r="B139" s="151"/>
      <c r="C139" s="152"/>
      <c r="D139" s="484"/>
      <c r="E139" s="484"/>
    </row>
    <row r="140" spans="1:5" s="485" customFormat="1">
      <c r="A140" s="484"/>
      <c r="B140" s="151"/>
      <c r="C140" s="152"/>
      <c r="D140" s="484"/>
      <c r="E140" s="484"/>
    </row>
    <row r="141" spans="1:5" s="485" customFormat="1">
      <c r="A141" s="484"/>
      <c r="B141" s="151"/>
      <c r="C141" s="152"/>
      <c r="D141" s="484"/>
      <c r="E141" s="484"/>
    </row>
    <row r="142" spans="1:5" s="485" customFormat="1">
      <c r="A142" s="484"/>
      <c r="B142" s="151"/>
      <c r="C142" s="152"/>
      <c r="D142" s="484"/>
      <c r="E142" s="484"/>
    </row>
    <row r="143" spans="1:5" s="485" customFormat="1">
      <c r="A143" s="484"/>
      <c r="B143" s="151"/>
      <c r="C143" s="152"/>
      <c r="D143" s="484"/>
      <c r="E143" s="484"/>
    </row>
    <row r="144" spans="1:5" s="485" customFormat="1">
      <c r="A144" s="484"/>
      <c r="B144" s="151"/>
      <c r="C144" s="152"/>
      <c r="D144" s="484"/>
      <c r="E144" s="484"/>
    </row>
    <row r="145" spans="1:5" s="485" customFormat="1">
      <c r="A145" s="484"/>
      <c r="B145" s="151"/>
      <c r="C145" s="152"/>
      <c r="D145" s="484"/>
      <c r="E145" s="484"/>
    </row>
    <row r="146" spans="1:5" s="485" customFormat="1">
      <c r="A146" s="484"/>
      <c r="B146" s="151"/>
      <c r="C146" s="152"/>
      <c r="D146" s="484"/>
      <c r="E146" s="484"/>
    </row>
    <row r="147" spans="1:5" s="485" customFormat="1">
      <c r="A147" s="484"/>
      <c r="B147" s="151"/>
      <c r="C147" s="152"/>
      <c r="D147" s="484"/>
      <c r="E147" s="484"/>
    </row>
    <row r="148" spans="1:5" s="485" customFormat="1">
      <c r="A148" s="484"/>
      <c r="B148" s="151"/>
      <c r="C148" s="152"/>
      <c r="D148" s="484"/>
      <c r="E148" s="484"/>
    </row>
    <row r="149" spans="1:5" s="485" customFormat="1">
      <c r="A149" s="484"/>
      <c r="B149" s="151"/>
      <c r="C149" s="152"/>
      <c r="D149" s="484"/>
      <c r="E149" s="484"/>
    </row>
    <row r="150" spans="1:5" s="485" customFormat="1">
      <c r="A150" s="484"/>
      <c r="B150" s="151"/>
      <c r="C150" s="152"/>
      <c r="D150" s="484"/>
      <c r="E150" s="484"/>
    </row>
    <row r="151" spans="1:5" s="485" customFormat="1">
      <c r="A151" s="484"/>
      <c r="B151" s="151"/>
      <c r="C151" s="152"/>
      <c r="D151" s="484"/>
      <c r="E151" s="484"/>
    </row>
    <row r="152" spans="1:5" s="485" customFormat="1">
      <c r="A152" s="484"/>
      <c r="B152" s="151"/>
      <c r="C152" s="152"/>
      <c r="D152" s="484"/>
      <c r="E152" s="484"/>
    </row>
    <row r="153" spans="1:5" s="485" customFormat="1">
      <c r="A153" s="484"/>
      <c r="B153" s="151"/>
      <c r="C153" s="152"/>
      <c r="D153" s="484"/>
      <c r="E153" s="484"/>
    </row>
    <row r="154" spans="1:5" s="485" customFormat="1">
      <c r="A154" s="484"/>
      <c r="B154" s="163"/>
      <c r="C154" s="167"/>
      <c r="D154" s="484"/>
      <c r="E154" s="484"/>
    </row>
    <row r="155" spans="1:5" s="485" customFormat="1">
      <c r="A155" s="484"/>
      <c r="B155" s="163"/>
      <c r="C155" s="167"/>
      <c r="D155" s="484"/>
      <c r="E155" s="484"/>
    </row>
    <row r="156" spans="1:5" s="485" customFormat="1">
      <c r="A156" s="484"/>
      <c r="B156" s="163"/>
      <c r="C156" s="167"/>
      <c r="D156" s="484"/>
      <c r="E156" s="484"/>
    </row>
    <row r="157" spans="1:5" s="485" customFormat="1">
      <c r="A157" s="484"/>
      <c r="B157" s="163"/>
      <c r="C157" s="167"/>
      <c r="D157" s="484"/>
      <c r="E157" s="484"/>
    </row>
    <row r="158" spans="1:5" s="485" customFormat="1">
      <c r="A158" s="484"/>
      <c r="B158" s="163"/>
      <c r="C158" s="167"/>
      <c r="D158" s="484"/>
      <c r="E158" s="484"/>
    </row>
    <row r="159" spans="1:5" s="485" customFormat="1">
      <c r="A159" s="484"/>
      <c r="B159" s="163"/>
      <c r="C159" s="167"/>
      <c r="D159" s="484"/>
      <c r="E159" s="484"/>
    </row>
    <row r="160" spans="1:5" s="485" customFormat="1">
      <c r="A160" s="484"/>
      <c r="B160" s="163"/>
      <c r="C160" s="167"/>
      <c r="D160" s="484"/>
      <c r="E160" s="484"/>
    </row>
    <row r="161" spans="1:5" s="485" customFormat="1">
      <c r="A161" s="484"/>
      <c r="B161" s="163"/>
      <c r="C161" s="167"/>
      <c r="D161" s="484"/>
      <c r="E161" s="484"/>
    </row>
    <row r="162" spans="1:5" s="485" customFormat="1">
      <c r="A162" s="484"/>
      <c r="B162" s="163"/>
      <c r="C162" s="167"/>
      <c r="D162" s="484"/>
      <c r="E162" s="484"/>
    </row>
    <row r="163" spans="1:5" s="485" customFormat="1">
      <c r="A163" s="484"/>
      <c r="B163" s="163"/>
      <c r="C163" s="167"/>
      <c r="D163" s="484"/>
      <c r="E163" s="484"/>
    </row>
    <row r="164" spans="1:5" s="485" customFormat="1">
      <c r="A164" s="484"/>
      <c r="B164" s="163"/>
      <c r="C164" s="167"/>
      <c r="D164" s="484"/>
      <c r="E164" s="484"/>
    </row>
    <row r="165" spans="1:5" s="485" customFormat="1">
      <c r="A165" s="484"/>
      <c r="B165" s="163"/>
      <c r="C165" s="167"/>
      <c r="D165" s="484"/>
      <c r="E165" s="484"/>
    </row>
    <row r="166" spans="1:5" s="485" customFormat="1">
      <c r="A166" s="484"/>
      <c r="B166" s="163"/>
      <c r="C166" s="167"/>
      <c r="D166" s="484"/>
      <c r="E166" s="484"/>
    </row>
    <row r="167" spans="1:5" s="485" customFormat="1">
      <c r="A167" s="484"/>
      <c r="B167" s="163"/>
      <c r="C167" s="167"/>
      <c r="D167" s="484"/>
      <c r="E167" s="484"/>
    </row>
    <row r="168" spans="1:5" s="485" customFormat="1">
      <c r="A168" s="484"/>
      <c r="B168" s="163"/>
      <c r="C168" s="167"/>
      <c r="D168" s="484"/>
      <c r="E168" s="484"/>
    </row>
    <row r="169" spans="1:5" s="485" customFormat="1">
      <c r="A169" s="484"/>
      <c r="B169" s="163"/>
      <c r="C169" s="167"/>
      <c r="D169" s="484"/>
      <c r="E169" s="484"/>
    </row>
    <row r="170" spans="1:5" s="485" customFormat="1">
      <c r="A170" s="484"/>
      <c r="B170" s="163"/>
      <c r="C170" s="167"/>
      <c r="D170" s="484"/>
      <c r="E170" s="484"/>
    </row>
    <row r="171" spans="1:5" s="485" customFormat="1">
      <c r="A171" s="484"/>
      <c r="B171" s="163"/>
      <c r="C171" s="167"/>
      <c r="D171" s="484"/>
      <c r="E171" s="484"/>
    </row>
    <row r="172" spans="1:5" s="485" customFormat="1">
      <c r="A172" s="484"/>
      <c r="B172" s="163"/>
      <c r="C172" s="167"/>
      <c r="D172" s="484"/>
      <c r="E172" s="484"/>
    </row>
    <row r="173" spans="1:5" s="485" customFormat="1">
      <c r="A173" s="484"/>
      <c r="B173" s="163"/>
      <c r="C173" s="167"/>
      <c r="D173" s="484"/>
      <c r="E173" s="484"/>
    </row>
    <row r="174" spans="1:5" s="485" customFormat="1">
      <c r="A174" s="484"/>
      <c r="B174" s="163"/>
      <c r="C174" s="167"/>
      <c r="D174" s="484"/>
      <c r="E174" s="484"/>
    </row>
    <row r="175" spans="1:5" s="485" customFormat="1">
      <c r="A175" s="484"/>
      <c r="B175" s="163"/>
      <c r="C175" s="167"/>
      <c r="D175" s="484"/>
      <c r="E175" s="484"/>
    </row>
    <row r="176" spans="1:5" s="485" customFormat="1">
      <c r="A176" s="484"/>
      <c r="B176" s="163"/>
      <c r="C176" s="167"/>
      <c r="D176" s="484"/>
      <c r="E176" s="484"/>
    </row>
    <row r="177" spans="1:5" s="485" customFormat="1">
      <c r="A177" s="484"/>
      <c r="B177" s="163"/>
      <c r="C177" s="167"/>
      <c r="D177" s="484"/>
      <c r="E177" s="484"/>
    </row>
    <row r="178" spans="1:5" s="485" customFormat="1">
      <c r="A178" s="484"/>
      <c r="B178" s="163"/>
      <c r="C178" s="167"/>
      <c r="D178" s="484"/>
      <c r="E178" s="484"/>
    </row>
    <row r="179" spans="1:5" s="485" customFormat="1">
      <c r="A179" s="484"/>
      <c r="B179" s="163"/>
      <c r="C179" s="167"/>
      <c r="D179" s="484"/>
      <c r="E179" s="484"/>
    </row>
    <row r="180" spans="1:5" s="485" customFormat="1">
      <c r="A180" s="484"/>
      <c r="B180" s="163"/>
      <c r="C180" s="167"/>
      <c r="D180" s="484"/>
      <c r="E180" s="484"/>
    </row>
    <row r="181" spans="1:5" s="485" customFormat="1">
      <c r="A181" s="484"/>
      <c r="B181" s="163"/>
      <c r="C181" s="167"/>
      <c r="D181" s="484"/>
      <c r="E181" s="484"/>
    </row>
    <row r="182" spans="1:5" s="485" customFormat="1">
      <c r="A182" s="484"/>
      <c r="B182" s="163"/>
      <c r="C182" s="167"/>
      <c r="D182" s="484"/>
      <c r="E182" s="484"/>
    </row>
    <row r="183" spans="1:5" s="485" customFormat="1">
      <c r="A183" s="484"/>
      <c r="B183" s="163"/>
      <c r="C183" s="167"/>
      <c r="D183" s="484"/>
      <c r="E183" s="484"/>
    </row>
    <row r="184" spans="1:5" s="485" customFormat="1">
      <c r="A184" s="484"/>
      <c r="B184" s="163"/>
      <c r="C184" s="167"/>
      <c r="D184" s="484"/>
      <c r="E184" s="484"/>
    </row>
    <row r="185" spans="1:5" s="485" customFormat="1">
      <c r="A185" s="484"/>
      <c r="B185" s="163"/>
      <c r="C185" s="167"/>
      <c r="D185" s="484"/>
      <c r="E185" s="484"/>
    </row>
    <row r="186" spans="1:5" s="485" customFormat="1">
      <c r="A186" s="484"/>
      <c r="B186" s="163"/>
      <c r="C186" s="167"/>
      <c r="D186" s="484"/>
      <c r="E186" s="484"/>
    </row>
    <row r="187" spans="1:5" s="485" customFormat="1">
      <c r="A187" s="484"/>
      <c r="B187" s="163"/>
      <c r="C187" s="167"/>
      <c r="D187" s="484"/>
      <c r="E187" s="484"/>
    </row>
    <row r="188" spans="1:5" s="485" customFormat="1">
      <c r="A188" s="484"/>
      <c r="B188" s="163"/>
      <c r="C188" s="167"/>
      <c r="D188" s="484"/>
      <c r="E188" s="484"/>
    </row>
    <row r="189" spans="1:5" s="485" customFormat="1">
      <c r="A189" s="484"/>
      <c r="B189" s="163"/>
      <c r="C189" s="167"/>
      <c r="D189" s="484"/>
      <c r="E189" s="484"/>
    </row>
    <row r="190" spans="1:5" s="485" customFormat="1">
      <c r="A190" s="484"/>
      <c r="B190" s="163"/>
      <c r="C190" s="167"/>
      <c r="D190" s="484"/>
      <c r="E190" s="484"/>
    </row>
    <row r="191" spans="1:5" s="485" customFormat="1">
      <c r="A191" s="484"/>
      <c r="B191" s="163"/>
      <c r="C191" s="167"/>
      <c r="D191" s="484"/>
      <c r="E191" s="484"/>
    </row>
    <row r="192" spans="1:5" s="485" customFormat="1">
      <c r="A192" s="484"/>
      <c r="B192" s="163"/>
      <c r="C192" s="167"/>
      <c r="D192" s="484"/>
      <c r="E192" s="484"/>
    </row>
    <row r="193" spans="1:5" s="485" customFormat="1">
      <c r="A193" s="484"/>
      <c r="B193" s="163"/>
      <c r="C193" s="167"/>
      <c r="D193" s="484"/>
      <c r="E193" s="484"/>
    </row>
    <row r="194" spans="1:5" s="485" customFormat="1">
      <c r="A194" s="484"/>
      <c r="B194" s="163"/>
      <c r="C194" s="167"/>
      <c r="D194" s="484"/>
      <c r="E194" s="484"/>
    </row>
    <row r="195" spans="1:5" s="485" customFormat="1">
      <c r="A195" s="484"/>
      <c r="B195" s="163"/>
      <c r="C195" s="167"/>
      <c r="D195" s="484"/>
      <c r="E195" s="484"/>
    </row>
    <row r="196" spans="1:5" s="485" customFormat="1">
      <c r="A196" s="484"/>
      <c r="B196" s="163"/>
      <c r="C196" s="167"/>
      <c r="D196" s="484"/>
      <c r="E196" s="484"/>
    </row>
    <row r="197" spans="1:5" s="485" customFormat="1">
      <c r="A197" s="484"/>
      <c r="B197" s="163"/>
      <c r="C197" s="167"/>
      <c r="D197" s="484"/>
      <c r="E197" s="484"/>
    </row>
    <row r="198" spans="1:5" s="485" customFormat="1">
      <c r="A198" s="484"/>
      <c r="B198" s="163"/>
      <c r="C198" s="167"/>
      <c r="D198" s="484"/>
      <c r="E198" s="484"/>
    </row>
    <row r="199" spans="1:5" s="485" customFormat="1">
      <c r="A199" s="484"/>
      <c r="B199" s="163"/>
      <c r="C199" s="167"/>
      <c r="D199" s="484"/>
      <c r="E199" s="484"/>
    </row>
    <row r="200" spans="1:5" s="485" customFormat="1">
      <c r="A200" s="484"/>
      <c r="B200" s="163"/>
      <c r="C200" s="167"/>
      <c r="D200" s="484"/>
      <c r="E200" s="484"/>
    </row>
    <row r="201" spans="1:5" s="485" customFormat="1">
      <c r="A201" s="484"/>
      <c r="B201" s="163"/>
      <c r="C201" s="167"/>
      <c r="D201" s="484"/>
      <c r="E201" s="484"/>
    </row>
    <row r="202" spans="1:5" s="485" customFormat="1">
      <c r="A202" s="484"/>
      <c r="B202" s="163"/>
      <c r="C202" s="167"/>
      <c r="D202" s="484"/>
      <c r="E202" s="484"/>
    </row>
    <row r="203" spans="1:5" s="485" customFormat="1">
      <c r="A203" s="484"/>
      <c r="B203" s="163"/>
      <c r="C203" s="167"/>
      <c r="D203" s="484"/>
      <c r="E203" s="484"/>
    </row>
    <row r="204" spans="1:5" s="485" customFormat="1">
      <c r="A204" s="484"/>
      <c r="B204" s="163"/>
      <c r="C204" s="167"/>
      <c r="D204" s="484"/>
      <c r="E204" s="484"/>
    </row>
    <row r="205" spans="1:5" s="485" customFormat="1">
      <c r="A205" s="484"/>
      <c r="B205" s="163"/>
      <c r="C205" s="167"/>
      <c r="D205" s="484"/>
      <c r="E205" s="484"/>
    </row>
    <row r="206" spans="1:5" s="485" customFormat="1">
      <c r="A206" s="484"/>
      <c r="B206" s="163"/>
      <c r="C206" s="167"/>
      <c r="D206" s="484"/>
      <c r="E206" s="484"/>
    </row>
    <row r="207" spans="1:5" s="485" customFormat="1">
      <c r="A207" s="484"/>
      <c r="B207" s="163"/>
      <c r="C207" s="167"/>
      <c r="D207" s="484"/>
      <c r="E207" s="484"/>
    </row>
    <row r="208" spans="1:5" s="485" customFormat="1">
      <c r="A208" s="484"/>
      <c r="B208" s="163"/>
      <c r="C208" s="167"/>
      <c r="D208" s="484"/>
      <c r="E208" s="484"/>
    </row>
    <row r="209" spans="1:5" s="485" customFormat="1">
      <c r="A209" s="484"/>
      <c r="B209" s="163"/>
      <c r="C209" s="167"/>
      <c r="D209" s="484"/>
      <c r="E209" s="484"/>
    </row>
    <row r="210" spans="1:5" s="485" customFormat="1">
      <c r="A210" s="484"/>
      <c r="B210" s="163"/>
      <c r="C210" s="167"/>
      <c r="D210" s="484"/>
      <c r="E210" s="484"/>
    </row>
    <row r="211" spans="1:5" s="485" customFormat="1">
      <c r="A211" s="484"/>
      <c r="B211" s="163"/>
      <c r="C211" s="167"/>
      <c r="D211" s="484"/>
      <c r="E211" s="484"/>
    </row>
    <row r="212" spans="1:5" s="485" customFormat="1">
      <c r="A212" s="484"/>
      <c r="B212" s="163"/>
      <c r="C212" s="167"/>
      <c r="D212" s="484"/>
      <c r="E212" s="484"/>
    </row>
    <row r="213" spans="1:5" s="485" customFormat="1">
      <c r="A213" s="484"/>
      <c r="B213" s="163"/>
      <c r="C213" s="167"/>
      <c r="D213" s="484"/>
      <c r="E213" s="484"/>
    </row>
    <row r="214" spans="1:5" s="485" customFormat="1">
      <c r="A214" s="484"/>
      <c r="B214" s="163"/>
      <c r="C214" s="167"/>
      <c r="D214" s="484"/>
      <c r="E214" s="484"/>
    </row>
    <row r="215" spans="1:5" s="485" customFormat="1">
      <c r="A215" s="484"/>
      <c r="B215" s="163"/>
      <c r="C215" s="167"/>
      <c r="D215" s="484"/>
      <c r="E215" s="484"/>
    </row>
    <row r="216" spans="1:5" s="485" customFormat="1">
      <c r="A216" s="484"/>
      <c r="B216" s="163"/>
      <c r="C216" s="167"/>
      <c r="D216" s="484"/>
      <c r="E216" s="484"/>
    </row>
    <row r="217" spans="1:5" s="485" customFormat="1">
      <c r="A217" s="484"/>
      <c r="B217" s="163"/>
      <c r="C217" s="167"/>
      <c r="D217" s="484"/>
      <c r="E217" s="484"/>
    </row>
    <row r="218" spans="1:5" s="485" customFormat="1">
      <c r="A218" s="484"/>
      <c r="B218" s="163"/>
      <c r="C218" s="167"/>
      <c r="D218" s="484"/>
      <c r="E218" s="484"/>
    </row>
    <row r="219" spans="1:5" s="485" customFormat="1">
      <c r="A219" s="484"/>
      <c r="B219" s="163"/>
      <c r="C219" s="167"/>
      <c r="D219" s="484"/>
      <c r="E219" s="484"/>
    </row>
    <row r="220" spans="1:5" s="485" customFormat="1">
      <c r="A220" s="484"/>
      <c r="B220" s="163"/>
      <c r="C220" s="167"/>
      <c r="D220" s="484"/>
      <c r="E220" s="484"/>
    </row>
    <row r="221" spans="1:5" s="485" customFormat="1">
      <c r="A221" s="484"/>
      <c r="B221" s="163"/>
      <c r="C221" s="167"/>
      <c r="D221" s="484"/>
      <c r="E221" s="484"/>
    </row>
    <row r="222" spans="1:5" s="485" customFormat="1">
      <c r="A222" s="484"/>
      <c r="B222" s="163"/>
      <c r="C222" s="167"/>
      <c r="D222" s="484"/>
      <c r="E222" s="484"/>
    </row>
    <row r="223" spans="1:5" s="485" customFormat="1">
      <c r="A223" s="484"/>
      <c r="B223" s="163"/>
      <c r="C223" s="167"/>
      <c r="D223" s="484"/>
      <c r="E223" s="484"/>
    </row>
    <row r="224" spans="1:5" s="485" customFormat="1">
      <c r="A224" s="484"/>
      <c r="B224" s="163"/>
      <c r="C224" s="167"/>
      <c r="D224" s="484"/>
      <c r="E224" s="484"/>
    </row>
    <row r="225" spans="1:5" s="485" customFormat="1">
      <c r="A225" s="484"/>
      <c r="B225" s="163"/>
      <c r="C225" s="167"/>
      <c r="D225" s="484"/>
      <c r="E225" s="484"/>
    </row>
    <row r="226" spans="1:5" s="485" customFormat="1">
      <c r="A226" s="484"/>
      <c r="B226" s="163"/>
      <c r="C226" s="167"/>
      <c r="D226" s="484"/>
      <c r="E226" s="484"/>
    </row>
    <row r="227" spans="1:5" s="485" customFormat="1">
      <c r="A227" s="484"/>
      <c r="B227" s="163"/>
      <c r="C227" s="167"/>
      <c r="D227" s="484"/>
      <c r="E227" s="484"/>
    </row>
    <row r="228" spans="1:5" s="485" customFormat="1">
      <c r="A228" s="484"/>
      <c r="B228" s="163"/>
      <c r="C228" s="167"/>
      <c r="D228" s="484"/>
      <c r="E228" s="484"/>
    </row>
    <row r="229" spans="1:5" s="485" customFormat="1">
      <c r="A229" s="484"/>
      <c r="B229" s="163"/>
      <c r="C229" s="167"/>
      <c r="D229" s="484"/>
      <c r="E229" s="484"/>
    </row>
    <row r="230" spans="1:5" s="485" customFormat="1">
      <c r="A230" s="484"/>
      <c r="B230" s="163"/>
      <c r="C230" s="167"/>
      <c r="D230" s="484"/>
      <c r="E230" s="484"/>
    </row>
    <row r="231" spans="1:5" s="485" customFormat="1">
      <c r="A231" s="484"/>
      <c r="B231" s="163"/>
      <c r="C231" s="167"/>
      <c r="D231" s="484"/>
      <c r="E231" s="484"/>
    </row>
    <row r="232" spans="1:5" s="485" customFormat="1">
      <c r="A232" s="484"/>
      <c r="B232" s="163"/>
      <c r="C232" s="167"/>
      <c r="D232" s="484"/>
      <c r="E232" s="484"/>
    </row>
    <row r="233" spans="1:5" s="485" customFormat="1">
      <c r="A233" s="484"/>
      <c r="B233" s="163"/>
      <c r="C233" s="167"/>
      <c r="D233" s="484"/>
      <c r="E233" s="484"/>
    </row>
    <row r="234" spans="1:5" s="485" customFormat="1">
      <c r="A234" s="484"/>
      <c r="B234" s="163"/>
      <c r="C234" s="167"/>
      <c r="D234" s="484"/>
      <c r="E234" s="484"/>
    </row>
    <row r="235" spans="1:5" s="485" customFormat="1">
      <c r="A235" s="484"/>
      <c r="B235" s="163"/>
      <c r="C235" s="167"/>
      <c r="D235" s="484"/>
      <c r="E235" s="484"/>
    </row>
    <row r="236" spans="1:5" s="485" customFormat="1">
      <c r="A236" s="484"/>
      <c r="B236" s="163"/>
      <c r="C236" s="167"/>
      <c r="D236" s="484"/>
      <c r="E236" s="484"/>
    </row>
    <row r="237" spans="1:5" s="485" customFormat="1">
      <c r="A237" s="484"/>
      <c r="B237" s="163"/>
      <c r="C237" s="167"/>
      <c r="D237" s="484"/>
      <c r="E237" s="484"/>
    </row>
    <row r="238" spans="1:5" s="485" customFormat="1">
      <c r="A238" s="484"/>
      <c r="B238" s="163"/>
      <c r="C238" s="167"/>
      <c r="D238" s="484"/>
      <c r="E238" s="484"/>
    </row>
    <row r="239" spans="1:5" s="485" customFormat="1">
      <c r="A239" s="484"/>
      <c r="B239" s="163"/>
      <c r="C239" s="167"/>
      <c r="D239" s="484"/>
      <c r="E239" s="484"/>
    </row>
    <row r="240" spans="1:5" s="485" customFormat="1">
      <c r="A240" s="484"/>
      <c r="B240" s="163"/>
      <c r="C240" s="167"/>
      <c r="D240" s="484"/>
      <c r="E240" s="484"/>
    </row>
    <row r="241" spans="1:5" s="485" customFormat="1">
      <c r="A241" s="484"/>
      <c r="B241" s="163"/>
      <c r="C241" s="167"/>
      <c r="D241" s="484"/>
      <c r="E241" s="484"/>
    </row>
    <row r="242" spans="1:5" s="485" customFormat="1">
      <c r="A242" s="484"/>
      <c r="B242" s="163"/>
      <c r="C242" s="167"/>
      <c r="D242" s="484"/>
      <c r="E242" s="484"/>
    </row>
    <row r="243" spans="1:5" s="485" customFormat="1">
      <c r="A243" s="484"/>
      <c r="B243" s="163"/>
      <c r="C243" s="167"/>
      <c r="D243" s="484"/>
      <c r="E243" s="484"/>
    </row>
    <row r="244" spans="1:5" s="485" customFormat="1">
      <c r="A244" s="484"/>
      <c r="B244" s="163"/>
      <c r="C244" s="167"/>
      <c r="D244" s="484"/>
      <c r="E244" s="484"/>
    </row>
    <row r="245" spans="1:5" s="485" customFormat="1">
      <c r="A245" s="484"/>
      <c r="B245" s="163"/>
      <c r="C245" s="167"/>
      <c r="D245" s="484"/>
      <c r="E245" s="484"/>
    </row>
    <row r="246" spans="1:5" s="485" customFormat="1">
      <c r="A246" s="484"/>
      <c r="B246" s="163"/>
      <c r="C246" s="167"/>
      <c r="D246" s="484"/>
      <c r="E246" s="484"/>
    </row>
    <row r="247" spans="1:5" s="485" customFormat="1">
      <c r="A247" s="484"/>
      <c r="B247" s="163"/>
      <c r="C247" s="167"/>
      <c r="D247" s="484"/>
      <c r="E247" s="484"/>
    </row>
    <row r="248" spans="1:5" s="485" customFormat="1">
      <c r="A248" s="484"/>
      <c r="B248" s="163"/>
      <c r="C248" s="167"/>
      <c r="D248" s="484"/>
      <c r="E248" s="484"/>
    </row>
    <row r="249" spans="1:5" s="485" customFormat="1">
      <c r="A249" s="484"/>
      <c r="B249" s="163"/>
      <c r="C249" s="167"/>
      <c r="D249" s="484"/>
      <c r="E249" s="484"/>
    </row>
    <row r="250" spans="1:5" s="485" customFormat="1">
      <c r="A250" s="484"/>
      <c r="B250" s="163"/>
      <c r="C250" s="167"/>
      <c r="D250" s="484"/>
      <c r="E250" s="484"/>
    </row>
    <row r="251" spans="1:5" s="485" customFormat="1">
      <c r="A251" s="484"/>
      <c r="B251" s="163"/>
      <c r="C251" s="167"/>
      <c r="D251" s="484"/>
      <c r="E251" s="484"/>
    </row>
    <row r="252" spans="1:5" s="485" customFormat="1">
      <c r="A252" s="484"/>
      <c r="B252" s="163"/>
      <c r="C252" s="167"/>
      <c r="D252" s="484"/>
      <c r="E252" s="484"/>
    </row>
    <row r="253" spans="1:5" s="485" customFormat="1">
      <c r="A253" s="484"/>
      <c r="B253" s="163"/>
      <c r="C253" s="167"/>
      <c r="D253" s="484"/>
      <c r="E253" s="484"/>
    </row>
    <row r="254" spans="1:5" s="485" customFormat="1">
      <c r="A254" s="484"/>
      <c r="B254" s="163"/>
      <c r="C254" s="167"/>
      <c r="D254" s="484"/>
      <c r="E254" s="484"/>
    </row>
    <row r="255" spans="1:5" s="485" customFormat="1">
      <c r="A255" s="484"/>
      <c r="B255" s="163"/>
      <c r="C255" s="167"/>
      <c r="D255" s="484"/>
      <c r="E255" s="484"/>
    </row>
    <row r="256" spans="1:5" s="485" customFormat="1">
      <c r="A256" s="484"/>
      <c r="B256" s="163"/>
      <c r="C256" s="167"/>
      <c r="D256" s="484"/>
      <c r="E256" s="484"/>
    </row>
    <row r="257" spans="1:5" s="485" customFormat="1">
      <c r="A257" s="484"/>
      <c r="B257" s="163"/>
      <c r="C257" s="167"/>
      <c r="D257" s="484"/>
      <c r="E257" s="484"/>
    </row>
    <row r="258" spans="1:5" s="485" customFormat="1">
      <c r="A258" s="484"/>
      <c r="B258" s="163"/>
      <c r="C258" s="167"/>
      <c r="D258" s="484"/>
      <c r="E258" s="484"/>
    </row>
    <row r="259" spans="1:5" s="485" customFormat="1">
      <c r="A259" s="484"/>
      <c r="B259" s="163"/>
      <c r="C259" s="167"/>
      <c r="D259" s="484"/>
      <c r="E259" s="484"/>
    </row>
    <row r="260" spans="1:5" s="485" customFormat="1">
      <c r="A260" s="484"/>
      <c r="B260" s="163"/>
      <c r="C260" s="167"/>
      <c r="D260" s="484"/>
      <c r="E260" s="484"/>
    </row>
    <row r="261" spans="1:5" s="485" customFormat="1">
      <c r="A261" s="484"/>
      <c r="B261" s="163"/>
      <c r="C261" s="167"/>
      <c r="D261" s="484"/>
      <c r="E261" s="484"/>
    </row>
    <row r="262" spans="1:5" s="485" customFormat="1">
      <c r="A262" s="484"/>
      <c r="B262" s="163"/>
      <c r="C262" s="167"/>
      <c r="D262" s="484"/>
      <c r="E262" s="484"/>
    </row>
    <row r="263" spans="1:5" s="485" customFormat="1">
      <c r="A263" s="484"/>
      <c r="B263" s="163"/>
      <c r="C263" s="167"/>
      <c r="D263" s="484"/>
      <c r="E263" s="484"/>
    </row>
    <row r="264" spans="1:5" s="485" customFormat="1">
      <c r="A264" s="484"/>
      <c r="B264" s="163"/>
      <c r="C264" s="167"/>
      <c r="D264" s="484"/>
      <c r="E264" s="484"/>
    </row>
    <row r="265" spans="1:5" s="485" customFormat="1">
      <c r="A265" s="484"/>
      <c r="B265" s="163"/>
      <c r="C265" s="167"/>
      <c r="D265" s="484"/>
      <c r="E265" s="484"/>
    </row>
    <row r="266" spans="1:5" s="485" customFormat="1">
      <c r="A266" s="484"/>
      <c r="B266" s="163"/>
      <c r="C266" s="167"/>
      <c r="D266" s="484"/>
      <c r="E266" s="484"/>
    </row>
    <row r="267" spans="1:5" s="485" customFormat="1">
      <c r="A267" s="484"/>
      <c r="B267" s="163"/>
      <c r="C267" s="167"/>
      <c r="D267" s="484"/>
      <c r="E267" s="484"/>
    </row>
    <row r="268" spans="1:5" s="485" customFormat="1">
      <c r="A268" s="484"/>
      <c r="B268" s="163"/>
      <c r="C268" s="167"/>
      <c r="D268" s="484"/>
      <c r="E268" s="484"/>
    </row>
    <row r="269" spans="1:5" s="485" customFormat="1">
      <c r="A269" s="484"/>
      <c r="B269" s="163"/>
      <c r="C269" s="167"/>
      <c r="D269" s="484"/>
      <c r="E269" s="484"/>
    </row>
    <row r="270" spans="1:5" s="485" customFormat="1">
      <c r="A270" s="484"/>
      <c r="B270" s="163"/>
      <c r="C270" s="167"/>
      <c r="D270" s="484"/>
      <c r="E270" s="484"/>
    </row>
    <row r="271" spans="1:5" s="485" customFormat="1">
      <c r="A271" s="484"/>
      <c r="B271" s="163"/>
      <c r="C271" s="167"/>
      <c r="D271" s="484"/>
      <c r="E271" s="484"/>
    </row>
    <row r="272" spans="1:5" s="485" customFormat="1">
      <c r="A272" s="484"/>
      <c r="B272" s="163"/>
      <c r="C272" s="167"/>
      <c r="D272" s="484"/>
      <c r="E272" s="484"/>
    </row>
    <row r="273" spans="1:5" s="485" customFormat="1">
      <c r="A273" s="484"/>
      <c r="B273" s="163"/>
      <c r="C273" s="167"/>
      <c r="D273" s="484"/>
      <c r="E273" s="484"/>
    </row>
    <row r="274" spans="1:5" s="485" customFormat="1">
      <c r="A274" s="484"/>
      <c r="B274" s="163"/>
      <c r="C274" s="167"/>
      <c r="D274" s="484"/>
      <c r="E274" s="484"/>
    </row>
    <row r="275" spans="1:5" s="485" customFormat="1">
      <c r="A275" s="484"/>
      <c r="B275" s="163"/>
      <c r="C275" s="167"/>
      <c r="D275" s="484"/>
      <c r="E275" s="484"/>
    </row>
    <row r="276" spans="1:5" s="485" customFormat="1">
      <c r="A276" s="484"/>
      <c r="B276" s="163"/>
      <c r="C276" s="167"/>
      <c r="D276" s="484"/>
      <c r="E276" s="484"/>
    </row>
    <row r="277" spans="1:5" s="485" customFormat="1">
      <c r="A277" s="484"/>
      <c r="B277" s="163"/>
      <c r="C277" s="167"/>
      <c r="D277" s="484"/>
      <c r="E277" s="484"/>
    </row>
    <row r="278" spans="1:5" s="485" customFormat="1">
      <c r="A278" s="484"/>
      <c r="B278" s="163"/>
      <c r="C278" s="167"/>
      <c r="D278" s="484"/>
      <c r="E278" s="484"/>
    </row>
    <row r="279" spans="1:5" s="485" customFormat="1">
      <c r="A279" s="484"/>
      <c r="B279" s="163"/>
      <c r="C279" s="167"/>
      <c r="D279" s="484"/>
      <c r="E279" s="484"/>
    </row>
    <row r="280" spans="1:5" s="485" customFormat="1">
      <c r="A280" s="484"/>
      <c r="B280" s="163"/>
      <c r="C280" s="167"/>
      <c r="D280" s="484"/>
      <c r="E280" s="484"/>
    </row>
    <row r="281" spans="1:5" s="485" customFormat="1">
      <c r="A281" s="484"/>
      <c r="B281" s="163"/>
      <c r="C281" s="167"/>
      <c r="D281" s="484"/>
      <c r="E281" s="484"/>
    </row>
    <row r="282" spans="1:5" s="485" customFormat="1">
      <c r="A282" s="484"/>
      <c r="B282" s="163"/>
      <c r="C282" s="167"/>
      <c r="D282" s="484"/>
      <c r="E282" s="484"/>
    </row>
    <row r="283" spans="1:5" s="485" customFormat="1">
      <c r="A283" s="484"/>
      <c r="B283" s="163"/>
      <c r="C283" s="167"/>
      <c r="D283" s="484"/>
      <c r="E283" s="484"/>
    </row>
    <row r="284" spans="1:5" s="485" customFormat="1">
      <c r="A284" s="484"/>
      <c r="B284" s="163"/>
      <c r="C284" s="167"/>
      <c r="D284" s="484"/>
      <c r="E284" s="484"/>
    </row>
    <row r="285" spans="1:5" s="485" customFormat="1">
      <c r="A285" s="484"/>
      <c r="B285" s="163"/>
      <c r="C285" s="167"/>
      <c r="D285" s="484"/>
      <c r="E285" s="484"/>
    </row>
    <row r="286" spans="1:5" s="485" customFormat="1">
      <c r="A286" s="484"/>
      <c r="B286" s="163"/>
      <c r="C286" s="167"/>
      <c r="D286" s="484"/>
      <c r="E286" s="484"/>
    </row>
    <row r="287" spans="1:5" s="485" customFormat="1">
      <c r="A287" s="484"/>
      <c r="B287" s="163"/>
      <c r="C287" s="167"/>
      <c r="D287" s="484"/>
      <c r="E287" s="484"/>
    </row>
    <row r="288" spans="1:5" s="485" customFormat="1">
      <c r="A288" s="484"/>
      <c r="B288" s="163"/>
      <c r="C288" s="167"/>
      <c r="D288" s="484"/>
      <c r="E288" s="484"/>
    </row>
    <row r="289" spans="1:5" s="485" customFormat="1">
      <c r="A289" s="484"/>
      <c r="B289" s="163"/>
      <c r="C289" s="167"/>
      <c r="D289" s="484"/>
      <c r="E289" s="484"/>
    </row>
    <row r="290" spans="1:5" s="485" customFormat="1">
      <c r="A290" s="484"/>
      <c r="B290" s="163"/>
      <c r="C290" s="167"/>
      <c r="D290" s="484"/>
      <c r="E290" s="484"/>
    </row>
    <row r="291" spans="1:5" s="485" customFormat="1">
      <c r="A291" s="484"/>
      <c r="B291" s="163"/>
      <c r="C291" s="167"/>
      <c r="D291" s="484"/>
      <c r="E291" s="484"/>
    </row>
    <row r="292" spans="1:5" s="485" customFormat="1">
      <c r="A292" s="484"/>
      <c r="B292" s="163"/>
      <c r="C292" s="167"/>
      <c r="D292" s="484"/>
      <c r="E292" s="484"/>
    </row>
    <row r="293" spans="1:5" s="485" customFormat="1">
      <c r="A293" s="484"/>
      <c r="B293" s="163"/>
      <c r="C293" s="167"/>
      <c r="D293" s="484"/>
      <c r="E293" s="484"/>
    </row>
    <row r="294" spans="1:5" s="485" customFormat="1">
      <c r="A294" s="484"/>
      <c r="B294" s="163"/>
      <c r="C294" s="167"/>
      <c r="D294" s="484"/>
      <c r="E294" s="484"/>
    </row>
    <row r="295" spans="1:5" s="485" customFormat="1">
      <c r="A295" s="484"/>
      <c r="B295" s="163"/>
      <c r="C295" s="167"/>
      <c r="D295" s="484"/>
      <c r="E295" s="484"/>
    </row>
    <row r="296" spans="1:5" s="485" customFormat="1">
      <c r="A296" s="484"/>
      <c r="B296" s="163"/>
      <c r="C296" s="167"/>
      <c r="D296" s="484"/>
      <c r="E296" s="484"/>
    </row>
    <row r="297" spans="1:5" s="485" customFormat="1">
      <c r="A297" s="484"/>
      <c r="B297" s="163"/>
      <c r="C297" s="167"/>
      <c r="D297" s="484"/>
      <c r="E297" s="484"/>
    </row>
    <row r="298" spans="1:5" s="485" customFormat="1">
      <c r="A298" s="484"/>
      <c r="B298" s="163"/>
      <c r="C298" s="167"/>
      <c r="D298" s="484"/>
      <c r="E298" s="484"/>
    </row>
    <row r="299" spans="1:5" s="485" customFormat="1">
      <c r="A299" s="484"/>
      <c r="B299" s="163"/>
      <c r="C299" s="167"/>
      <c r="D299" s="484"/>
      <c r="E299" s="484"/>
    </row>
    <row r="300" spans="1:5" s="485" customFormat="1">
      <c r="A300" s="484"/>
      <c r="B300" s="163"/>
      <c r="C300" s="167"/>
      <c r="D300" s="484"/>
      <c r="E300" s="484"/>
    </row>
    <row r="301" spans="1:5" s="485" customFormat="1">
      <c r="A301" s="484"/>
      <c r="B301" s="163"/>
      <c r="C301" s="167"/>
      <c r="D301" s="484"/>
      <c r="E301" s="484"/>
    </row>
    <row r="302" spans="1:5" s="485" customFormat="1">
      <c r="A302" s="484"/>
      <c r="B302" s="163"/>
      <c r="C302" s="167"/>
      <c r="D302" s="484"/>
      <c r="E302" s="484"/>
    </row>
    <row r="303" spans="1:5" s="485" customFormat="1">
      <c r="A303" s="484"/>
      <c r="B303" s="163"/>
      <c r="C303" s="167"/>
      <c r="D303" s="484"/>
      <c r="E303" s="484"/>
    </row>
    <row r="304" spans="1:5" s="485" customFormat="1">
      <c r="A304" s="484"/>
      <c r="B304" s="163"/>
      <c r="C304" s="167"/>
      <c r="D304" s="484"/>
      <c r="E304" s="484"/>
    </row>
    <row r="305" spans="1:5" s="485" customFormat="1">
      <c r="A305" s="484"/>
      <c r="B305" s="163"/>
      <c r="C305" s="167"/>
      <c r="D305" s="484"/>
      <c r="E305" s="484"/>
    </row>
    <row r="306" spans="1:5" s="485" customFormat="1">
      <c r="A306" s="484"/>
      <c r="B306" s="163"/>
      <c r="C306" s="167"/>
      <c r="D306" s="484"/>
      <c r="E306" s="484"/>
    </row>
    <row r="307" spans="1:5" s="485" customFormat="1">
      <c r="A307" s="484"/>
      <c r="B307" s="163"/>
      <c r="C307" s="167"/>
      <c r="D307" s="484"/>
      <c r="E307" s="484"/>
    </row>
    <row r="308" spans="1:5" s="485" customFormat="1">
      <c r="A308" s="484"/>
      <c r="B308" s="163"/>
      <c r="C308" s="167"/>
      <c r="D308" s="484"/>
      <c r="E308" s="484"/>
    </row>
    <row r="309" spans="1:5" s="485" customFormat="1">
      <c r="A309" s="484"/>
      <c r="B309" s="163"/>
      <c r="C309" s="167"/>
      <c r="D309" s="484"/>
      <c r="E309" s="484"/>
    </row>
    <row r="310" spans="1:5" s="485" customFormat="1">
      <c r="A310" s="484"/>
      <c r="B310" s="163"/>
      <c r="C310" s="167"/>
      <c r="D310" s="484"/>
      <c r="E310" s="484"/>
    </row>
    <row r="311" spans="1:5" s="485" customFormat="1">
      <c r="A311" s="484"/>
      <c r="B311" s="163"/>
      <c r="C311" s="167"/>
      <c r="D311" s="484"/>
      <c r="E311" s="484"/>
    </row>
    <row r="312" spans="1:5" s="485" customFormat="1">
      <c r="A312" s="484"/>
      <c r="B312" s="163"/>
      <c r="C312" s="167"/>
      <c r="D312" s="484"/>
      <c r="E312" s="484"/>
    </row>
    <row r="313" spans="1:5" s="485" customFormat="1">
      <c r="A313" s="484"/>
      <c r="B313" s="163"/>
      <c r="C313" s="167"/>
      <c r="D313" s="484"/>
      <c r="E313" s="484"/>
    </row>
    <row r="314" spans="1:5" s="485" customFormat="1">
      <c r="A314" s="484"/>
      <c r="B314" s="163"/>
      <c r="C314" s="167"/>
      <c r="D314" s="484"/>
      <c r="E314" s="484"/>
    </row>
    <row r="315" spans="1:5" s="485" customFormat="1">
      <c r="A315" s="484"/>
      <c r="B315" s="163"/>
      <c r="C315" s="167"/>
      <c r="D315" s="484"/>
      <c r="E315" s="484"/>
    </row>
    <row r="316" spans="1:5" s="485" customFormat="1">
      <c r="A316" s="484"/>
      <c r="B316" s="163"/>
      <c r="C316" s="167"/>
      <c r="D316" s="484"/>
      <c r="E316" s="484"/>
    </row>
    <row r="317" spans="1:5" s="485" customFormat="1">
      <c r="A317" s="484"/>
      <c r="B317" s="163"/>
      <c r="C317" s="167"/>
      <c r="D317" s="484"/>
      <c r="E317" s="484"/>
    </row>
    <row r="318" spans="1:5" s="485" customFormat="1">
      <c r="A318" s="484"/>
      <c r="B318" s="163"/>
      <c r="C318" s="167"/>
      <c r="D318" s="484"/>
      <c r="E318" s="484"/>
    </row>
    <row r="319" spans="1:5" s="485" customFormat="1">
      <c r="A319" s="484"/>
      <c r="B319" s="163"/>
      <c r="C319" s="167"/>
      <c r="D319" s="484"/>
      <c r="E319" s="484"/>
    </row>
    <row r="320" spans="1:5" s="485" customFormat="1">
      <c r="A320" s="484"/>
      <c r="B320" s="163"/>
      <c r="C320" s="167"/>
      <c r="D320" s="484"/>
      <c r="E320" s="484"/>
    </row>
    <row r="321" spans="1:5" s="485" customFormat="1">
      <c r="A321" s="484"/>
      <c r="B321" s="163"/>
      <c r="C321" s="167"/>
      <c r="D321" s="484"/>
      <c r="E321" s="484"/>
    </row>
    <row r="322" spans="1:5" s="485" customFormat="1">
      <c r="A322" s="484"/>
      <c r="B322" s="163"/>
      <c r="C322" s="167"/>
      <c r="D322" s="484"/>
      <c r="E322" s="484"/>
    </row>
    <row r="323" spans="1:5" s="485" customFormat="1">
      <c r="A323" s="484"/>
      <c r="B323" s="163"/>
      <c r="C323" s="167"/>
      <c r="D323" s="484"/>
      <c r="E323" s="484"/>
    </row>
    <row r="324" spans="1:5" s="485" customFormat="1">
      <c r="A324" s="484"/>
      <c r="B324" s="163"/>
      <c r="C324" s="167"/>
      <c r="D324" s="484"/>
      <c r="E324" s="484"/>
    </row>
    <row r="325" spans="1:5" s="485" customFormat="1">
      <c r="A325" s="484"/>
      <c r="B325" s="163"/>
      <c r="C325" s="167"/>
      <c r="D325" s="484"/>
      <c r="E325" s="484"/>
    </row>
    <row r="326" spans="1:5" s="485" customFormat="1">
      <c r="A326" s="484"/>
      <c r="B326" s="163"/>
      <c r="C326" s="167"/>
      <c r="D326" s="484"/>
      <c r="E326" s="484"/>
    </row>
    <row r="327" spans="1:5" s="485" customFormat="1">
      <c r="A327" s="484"/>
      <c r="B327" s="163"/>
      <c r="C327" s="167"/>
      <c r="D327" s="484"/>
      <c r="E327" s="484"/>
    </row>
    <row r="328" spans="1:5" s="485" customFormat="1">
      <c r="A328" s="484"/>
      <c r="B328" s="163"/>
      <c r="C328" s="167"/>
      <c r="D328" s="484"/>
      <c r="E328" s="484"/>
    </row>
    <row r="329" spans="1:5" s="485" customFormat="1">
      <c r="A329" s="484"/>
      <c r="B329" s="163"/>
      <c r="C329" s="167"/>
      <c r="D329" s="484"/>
      <c r="E329" s="484"/>
    </row>
    <row r="330" spans="1:5" s="485" customFormat="1">
      <c r="A330" s="484"/>
      <c r="B330" s="163"/>
      <c r="C330" s="167"/>
      <c r="D330" s="484"/>
      <c r="E330" s="484"/>
    </row>
    <row r="331" spans="1:5" s="485" customFormat="1">
      <c r="A331" s="484"/>
      <c r="B331" s="163"/>
      <c r="C331" s="167"/>
      <c r="D331" s="484"/>
      <c r="E331" s="484"/>
    </row>
    <row r="332" spans="1:5" s="485" customFormat="1">
      <c r="A332" s="484"/>
      <c r="B332" s="163"/>
      <c r="C332" s="167"/>
      <c r="D332" s="484"/>
      <c r="E332" s="484"/>
    </row>
    <row r="333" spans="1:5" s="485" customFormat="1">
      <c r="A333" s="484"/>
      <c r="B333" s="163"/>
      <c r="C333" s="167"/>
      <c r="D333" s="484"/>
      <c r="E333" s="484"/>
    </row>
    <row r="334" spans="1:5" s="485" customFormat="1">
      <c r="A334" s="484"/>
      <c r="B334" s="163"/>
      <c r="C334" s="167"/>
      <c r="D334" s="484"/>
      <c r="E334" s="484"/>
    </row>
    <row r="335" spans="1:5" s="485" customFormat="1">
      <c r="A335" s="484"/>
      <c r="B335" s="163"/>
      <c r="C335" s="167"/>
      <c r="D335" s="484"/>
      <c r="E335" s="484"/>
    </row>
    <row r="336" spans="1:5" s="485" customFormat="1">
      <c r="A336" s="484"/>
      <c r="B336" s="163"/>
      <c r="C336" s="167"/>
      <c r="D336" s="484"/>
      <c r="E336" s="484"/>
    </row>
    <row r="337" spans="1:5" s="485" customFormat="1">
      <c r="A337" s="484"/>
      <c r="B337" s="163"/>
      <c r="C337" s="167"/>
      <c r="D337" s="484"/>
      <c r="E337" s="484"/>
    </row>
    <row r="338" spans="1:5" s="485" customFormat="1">
      <c r="A338" s="484"/>
      <c r="B338" s="163"/>
      <c r="C338" s="167"/>
      <c r="D338" s="484"/>
      <c r="E338" s="484"/>
    </row>
    <row r="339" spans="1:5" s="485" customFormat="1">
      <c r="A339" s="484"/>
      <c r="B339" s="163"/>
      <c r="C339" s="167"/>
      <c r="D339" s="484"/>
      <c r="E339" s="484"/>
    </row>
    <row r="340" spans="1:5" s="485" customFormat="1">
      <c r="A340" s="484"/>
      <c r="B340" s="165"/>
      <c r="C340" s="167"/>
      <c r="D340" s="484"/>
      <c r="E340" s="484"/>
    </row>
    <row r="341" spans="1:5" s="485" customFormat="1">
      <c r="A341" s="484"/>
      <c r="B341" s="165"/>
      <c r="C341" s="167"/>
      <c r="D341" s="484"/>
      <c r="E341" s="484"/>
    </row>
    <row r="342" spans="1:5" s="485" customFormat="1">
      <c r="A342" s="484"/>
      <c r="B342" s="165"/>
      <c r="C342" s="167"/>
      <c r="D342" s="484"/>
      <c r="E342" s="484"/>
    </row>
    <row r="343" spans="1:5" s="485" customFormat="1">
      <c r="A343" s="484"/>
      <c r="B343" s="165"/>
      <c r="C343" s="167"/>
      <c r="D343" s="484"/>
      <c r="E343" s="484"/>
    </row>
    <row r="344" spans="1:5" s="485" customFormat="1">
      <c r="A344" s="484"/>
      <c r="B344" s="165"/>
      <c r="C344" s="167"/>
      <c r="D344" s="484"/>
      <c r="E344" s="484"/>
    </row>
    <row r="345" spans="1:5" s="485" customFormat="1">
      <c r="A345" s="484"/>
      <c r="B345" s="165"/>
      <c r="C345" s="167"/>
      <c r="D345" s="484"/>
      <c r="E345" s="484"/>
    </row>
    <row r="346" spans="1:5" s="485" customFormat="1">
      <c r="A346" s="484"/>
      <c r="B346" s="165"/>
      <c r="C346" s="167"/>
      <c r="D346" s="484"/>
      <c r="E346" s="484"/>
    </row>
    <row r="347" spans="1:5" s="485" customFormat="1">
      <c r="A347" s="484"/>
      <c r="B347" s="165"/>
      <c r="C347" s="167"/>
      <c r="D347" s="484"/>
      <c r="E347" s="484"/>
    </row>
    <row r="348" spans="1:5" s="485" customFormat="1">
      <c r="A348" s="484"/>
      <c r="B348" s="165"/>
      <c r="C348" s="167"/>
      <c r="D348" s="484"/>
      <c r="E348" s="484"/>
    </row>
    <row r="349" spans="1:5" s="485" customFormat="1">
      <c r="A349" s="484"/>
      <c r="B349" s="165"/>
      <c r="C349" s="167"/>
      <c r="D349" s="484"/>
      <c r="E349" s="484"/>
    </row>
    <row r="350" spans="1:5" s="485" customFormat="1">
      <c r="A350" s="484"/>
      <c r="B350" s="165"/>
      <c r="C350" s="167"/>
      <c r="D350" s="484"/>
      <c r="E350" s="484"/>
    </row>
    <row r="351" spans="1:5" s="485" customFormat="1">
      <c r="A351" s="484"/>
      <c r="B351" s="165"/>
      <c r="C351" s="167"/>
      <c r="D351" s="484"/>
      <c r="E351" s="484"/>
    </row>
    <row r="352" spans="1:5" s="485" customFormat="1">
      <c r="A352" s="484"/>
      <c r="B352" s="165"/>
      <c r="C352" s="167"/>
      <c r="D352" s="484"/>
      <c r="E352" s="484"/>
    </row>
    <row r="353" spans="1:5" s="485" customFormat="1">
      <c r="A353" s="484"/>
      <c r="B353" s="165"/>
      <c r="C353" s="167"/>
      <c r="D353" s="484"/>
      <c r="E353" s="484"/>
    </row>
    <row r="354" spans="1:5" s="485" customFormat="1">
      <c r="A354" s="484"/>
      <c r="B354" s="165"/>
      <c r="C354" s="167"/>
      <c r="D354" s="484"/>
      <c r="E354" s="484"/>
    </row>
    <row r="355" spans="1:5" s="485" customFormat="1">
      <c r="A355" s="484"/>
      <c r="B355" s="165"/>
      <c r="C355" s="167"/>
      <c r="D355" s="484"/>
      <c r="E355" s="484"/>
    </row>
    <row r="356" spans="1:5" s="485" customFormat="1">
      <c r="A356" s="484"/>
      <c r="B356" s="165"/>
      <c r="C356" s="167"/>
      <c r="D356" s="484"/>
      <c r="E356" s="484"/>
    </row>
    <row r="357" spans="1:5" s="485" customFormat="1">
      <c r="A357" s="484"/>
      <c r="B357" s="165"/>
      <c r="C357" s="167"/>
      <c r="D357" s="484"/>
      <c r="E357" s="484"/>
    </row>
    <row r="358" spans="1:5" s="485" customFormat="1">
      <c r="A358" s="484"/>
      <c r="B358" s="165"/>
      <c r="C358" s="167"/>
      <c r="D358" s="484"/>
      <c r="E358" s="484"/>
    </row>
    <row r="359" spans="1:5" s="485" customFormat="1">
      <c r="A359" s="484"/>
      <c r="B359" s="165"/>
      <c r="C359" s="167"/>
      <c r="D359" s="484"/>
      <c r="E359" s="484"/>
    </row>
    <row r="360" spans="1:5" s="485" customFormat="1">
      <c r="A360" s="484"/>
      <c r="B360" s="165"/>
      <c r="C360" s="167"/>
      <c r="D360" s="484"/>
      <c r="E360" s="484"/>
    </row>
    <row r="361" spans="1:5" s="485" customFormat="1">
      <c r="A361" s="484"/>
      <c r="B361" s="165"/>
      <c r="C361" s="167"/>
      <c r="D361" s="484"/>
      <c r="E361" s="484"/>
    </row>
    <row r="362" spans="1:5" s="485" customFormat="1">
      <c r="A362" s="484"/>
      <c r="B362" s="165"/>
      <c r="C362" s="167"/>
      <c r="D362" s="484"/>
      <c r="E362" s="484"/>
    </row>
    <row r="363" spans="1:5" s="485" customFormat="1">
      <c r="A363" s="484"/>
      <c r="B363" s="165"/>
      <c r="C363" s="167"/>
      <c r="D363" s="484"/>
      <c r="E363" s="484"/>
    </row>
    <row r="364" spans="1:5" s="485" customFormat="1">
      <c r="A364" s="484"/>
      <c r="B364" s="165"/>
      <c r="C364" s="167"/>
      <c r="D364" s="484"/>
      <c r="E364" s="484"/>
    </row>
    <row r="365" spans="1:5" s="485" customFormat="1">
      <c r="A365" s="484"/>
      <c r="B365" s="165"/>
      <c r="C365" s="167"/>
      <c r="D365" s="484"/>
      <c r="E365" s="484"/>
    </row>
    <row r="366" spans="1:5" s="485" customFormat="1">
      <c r="A366" s="484"/>
      <c r="B366" s="165"/>
      <c r="C366" s="167"/>
      <c r="D366" s="484"/>
      <c r="E366" s="484"/>
    </row>
    <row r="367" spans="1:5" s="485" customFormat="1">
      <c r="A367" s="484"/>
      <c r="B367" s="165"/>
      <c r="C367" s="167"/>
      <c r="D367" s="484"/>
      <c r="E367" s="484"/>
    </row>
    <row r="368" spans="1:5" s="485" customFormat="1">
      <c r="A368" s="484"/>
      <c r="B368" s="165"/>
      <c r="C368" s="167"/>
      <c r="D368" s="484"/>
      <c r="E368" s="484"/>
    </row>
    <row r="369" spans="1:5" s="485" customFormat="1">
      <c r="A369" s="484"/>
      <c r="B369" s="165"/>
      <c r="C369" s="167"/>
      <c r="D369" s="484"/>
      <c r="E369" s="484"/>
    </row>
    <row r="370" spans="1:5" s="485" customFormat="1">
      <c r="A370" s="484"/>
      <c r="B370" s="165"/>
      <c r="C370" s="167"/>
      <c r="D370" s="484"/>
      <c r="E370" s="484"/>
    </row>
    <row r="371" spans="1:5" s="485" customFormat="1">
      <c r="A371" s="484"/>
      <c r="B371" s="165"/>
      <c r="C371" s="167"/>
      <c r="D371" s="484"/>
      <c r="E371" s="484"/>
    </row>
    <row r="372" spans="1:5" s="485" customFormat="1">
      <c r="A372" s="484"/>
      <c r="B372" s="165"/>
      <c r="C372" s="167"/>
      <c r="D372" s="484"/>
      <c r="E372" s="484"/>
    </row>
    <row r="373" spans="1:5" s="485" customFormat="1">
      <c r="A373" s="484"/>
      <c r="B373" s="165"/>
      <c r="C373" s="167"/>
      <c r="D373" s="484"/>
      <c r="E373" s="484"/>
    </row>
    <row r="374" spans="1:5" s="485" customFormat="1">
      <c r="A374" s="484"/>
      <c r="B374" s="165"/>
      <c r="C374" s="167"/>
      <c r="D374" s="484"/>
      <c r="E374" s="484"/>
    </row>
    <row r="375" spans="1:5" s="485" customFormat="1">
      <c r="A375" s="484"/>
      <c r="B375" s="165"/>
      <c r="C375" s="167"/>
      <c r="D375" s="484"/>
      <c r="E375" s="484"/>
    </row>
    <row r="376" spans="1:5" s="485" customFormat="1">
      <c r="A376" s="484"/>
      <c r="B376" s="165"/>
      <c r="C376" s="167"/>
      <c r="D376" s="484"/>
      <c r="E376" s="484"/>
    </row>
    <row r="377" spans="1:5" s="485" customFormat="1">
      <c r="A377" s="484"/>
      <c r="B377" s="165"/>
      <c r="C377" s="167"/>
      <c r="D377" s="484"/>
      <c r="E377" s="484"/>
    </row>
    <row r="378" spans="1:5" s="485" customFormat="1">
      <c r="A378" s="484"/>
      <c r="B378" s="165"/>
      <c r="C378" s="167"/>
      <c r="D378" s="484"/>
      <c r="E378" s="484"/>
    </row>
    <row r="379" spans="1:5" s="485" customFormat="1">
      <c r="A379" s="484"/>
      <c r="B379" s="165"/>
      <c r="C379" s="167"/>
      <c r="D379" s="484"/>
      <c r="E379" s="484"/>
    </row>
    <row r="380" spans="1:5" s="485" customFormat="1">
      <c r="A380" s="484"/>
      <c r="B380" s="165"/>
      <c r="C380" s="167"/>
      <c r="D380" s="484"/>
      <c r="E380" s="484"/>
    </row>
    <row r="381" spans="1:5" s="485" customFormat="1">
      <c r="A381" s="484"/>
      <c r="B381" s="165"/>
      <c r="C381" s="167"/>
      <c r="D381" s="484"/>
      <c r="E381" s="484"/>
    </row>
    <row r="382" spans="1:5" s="485" customFormat="1">
      <c r="A382" s="484"/>
      <c r="B382" s="165"/>
      <c r="C382" s="167"/>
      <c r="D382" s="484"/>
      <c r="E382" s="484"/>
    </row>
    <row r="383" spans="1:5" s="485" customFormat="1">
      <c r="A383" s="484"/>
      <c r="B383" s="165"/>
      <c r="C383" s="167"/>
      <c r="D383" s="484"/>
      <c r="E383" s="484"/>
    </row>
    <row r="384" spans="1:5" s="485" customFormat="1">
      <c r="A384" s="484"/>
      <c r="B384" s="165"/>
      <c r="C384" s="167"/>
      <c r="D384" s="484"/>
      <c r="E384" s="484"/>
    </row>
    <row r="385" spans="1:5" s="485" customFormat="1">
      <c r="A385" s="484"/>
      <c r="B385" s="165"/>
      <c r="C385" s="167"/>
      <c r="D385" s="484"/>
      <c r="E385" s="484"/>
    </row>
    <row r="386" spans="1:5" s="485" customFormat="1">
      <c r="A386" s="484"/>
      <c r="B386" s="165"/>
      <c r="C386" s="167"/>
      <c r="D386" s="484"/>
      <c r="E386" s="484"/>
    </row>
    <row r="387" spans="1:5" s="485" customFormat="1">
      <c r="A387" s="484"/>
      <c r="B387" s="165"/>
      <c r="C387" s="167"/>
      <c r="D387" s="484"/>
      <c r="E387" s="484"/>
    </row>
    <row r="388" spans="1:5" s="485" customFormat="1">
      <c r="A388" s="484"/>
      <c r="B388" s="165"/>
      <c r="C388" s="167"/>
      <c r="D388" s="484"/>
      <c r="E388" s="484"/>
    </row>
    <row r="389" spans="1:5" s="485" customFormat="1">
      <c r="A389" s="484"/>
      <c r="B389" s="165"/>
      <c r="C389" s="167"/>
      <c r="D389" s="484"/>
      <c r="E389" s="484"/>
    </row>
    <row r="390" spans="1:5" s="485" customFormat="1">
      <c r="A390" s="484"/>
      <c r="B390" s="165"/>
      <c r="C390" s="167"/>
      <c r="D390" s="484"/>
      <c r="E390" s="484"/>
    </row>
    <row r="391" spans="1:5" s="485" customFormat="1">
      <c r="A391" s="484"/>
      <c r="B391" s="165"/>
      <c r="C391" s="167"/>
      <c r="D391" s="484"/>
      <c r="E391" s="484"/>
    </row>
    <row r="392" spans="1:5" s="485" customFormat="1">
      <c r="A392" s="484"/>
      <c r="B392" s="165"/>
      <c r="C392" s="167"/>
      <c r="D392" s="484"/>
      <c r="E392" s="484"/>
    </row>
    <row r="393" spans="1:5" s="485" customFormat="1">
      <c r="A393" s="484"/>
      <c r="B393" s="165"/>
      <c r="C393" s="167"/>
      <c r="D393" s="484"/>
      <c r="E393" s="484"/>
    </row>
    <row r="394" spans="1:5" s="485" customFormat="1">
      <c r="A394" s="484"/>
      <c r="B394" s="165"/>
      <c r="C394" s="167"/>
      <c r="D394" s="484"/>
      <c r="E394" s="484"/>
    </row>
    <row r="395" spans="1:5" s="485" customFormat="1">
      <c r="A395" s="484"/>
      <c r="B395" s="165"/>
      <c r="C395" s="167"/>
      <c r="D395" s="484"/>
      <c r="E395" s="484"/>
    </row>
    <row r="396" spans="1:5" s="485" customFormat="1">
      <c r="A396" s="484"/>
      <c r="B396" s="165"/>
      <c r="C396" s="167"/>
      <c r="D396" s="484"/>
      <c r="E396" s="484"/>
    </row>
    <row r="397" spans="1:5" s="485" customFormat="1">
      <c r="A397" s="484"/>
      <c r="B397" s="165"/>
      <c r="C397" s="167"/>
      <c r="D397" s="484"/>
      <c r="E397" s="484"/>
    </row>
    <row r="398" spans="1:5" s="485" customFormat="1">
      <c r="A398" s="484"/>
      <c r="B398" s="165"/>
      <c r="C398" s="167"/>
      <c r="D398" s="484"/>
      <c r="E398" s="484"/>
    </row>
    <row r="399" spans="1:5" s="485" customFormat="1">
      <c r="A399" s="484"/>
      <c r="B399" s="165"/>
      <c r="C399" s="167"/>
      <c r="D399" s="484"/>
      <c r="E399" s="484"/>
    </row>
    <row r="400" spans="1:5" s="485" customFormat="1">
      <c r="A400" s="484"/>
      <c r="B400" s="165"/>
      <c r="C400" s="167"/>
      <c r="D400" s="484"/>
      <c r="E400" s="484"/>
    </row>
    <row r="401" spans="1:5" s="485" customFormat="1">
      <c r="A401" s="484"/>
      <c r="B401" s="165"/>
      <c r="C401" s="167"/>
      <c r="D401" s="484"/>
      <c r="E401" s="484"/>
    </row>
    <row r="402" spans="1:5" s="485" customFormat="1">
      <c r="A402" s="484"/>
      <c r="B402" s="165"/>
      <c r="C402" s="167"/>
      <c r="D402" s="484"/>
      <c r="E402" s="484"/>
    </row>
    <row r="403" spans="1:5" s="485" customFormat="1">
      <c r="A403" s="484"/>
      <c r="B403" s="165"/>
      <c r="C403" s="167"/>
      <c r="D403" s="484"/>
      <c r="E403" s="484"/>
    </row>
    <row r="404" spans="1:5" s="485" customFormat="1">
      <c r="A404" s="484"/>
      <c r="B404" s="165"/>
      <c r="C404" s="167"/>
      <c r="D404" s="484"/>
      <c r="E404" s="484"/>
    </row>
    <row r="405" spans="1:5" s="485" customFormat="1">
      <c r="A405" s="484"/>
      <c r="B405" s="165"/>
      <c r="C405" s="167"/>
      <c r="D405" s="484"/>
      <c r="E405" s="484"/>
    </row>
    <row r="406" spans="1:5" s="485" customFormat="1">
      <c r="A406" s="484"/>
      <c r="B406" s="165"/>
      <c r="C406" s="167"/>
      <c r="D406" s="484"/>
      <c r="E406" s="484"/>
    </row>
    <row r="407" spans="1:5" s="485" customFormat="1">
      <c r="A407" s="484"/>
      <c r="B407" s="165"/>
      <c r="C407" s="167"/>
      <c r="D407" s="484"/>
      <c r="E407" s="484"/>
    </row>
    <row r="408" spans="1:5" s="485" customFormat="1">
      <c r="A408" s="484"/>
      <c r="B408" s="165"/>
      <c r="C408" s="167"/>
      <c r="D408" s="484"/>
      <c r="E408" s="484"/>
    </row>
    <row r="409" spans="1:5" s="485" customFormat="1">
      <c r="A409" s="484"/>
      <c r="B409" s="165"/>
      <c r="C409" s="167"/>
      <c r="D409" s="484"/>
      <c r="E409" s="484"/>
    </row>
    <row r="410" spans="1:5" s="485" customFormat="1">
      <c r="A410" s="484"/>
      <c r="B410" s="165"/>
      <c r="C410" s="167"/>
      <c r="D410" s="484"/>
      <c r="E410" s="484"/>
    </row>
    <row r="411" spans="1:5" s="485" customFormat="1">
      <c r="A411" s="484"/>
      <c r="B411" s="165"/>
      <c r="C411" s="167"/>
      <c r="D411" s="484"/>
      <c r="E411" s="484"/>
    </row>
    <row r="412" spans="1:5" s="485" customFormat="1">
      <c r="A412" s="484"/>
      <c r="B412" s="165"/>
      <c r="C412" s="167"/>
      <c r="D412" s="484"/>
      <c r="E412" s="484"/>
    </row>
    <row r="413" spans="1:5" s="485" customFormat="1">
      <c r="A413" s="484"/>
      <c r="B413" s="165"/>
      <c r="C413" s="167"/>
      <c r="D413" s="484"/>
      <c r="E413" s="484"/>
    </row>
    <row r="414" spans="1:5" s="485" customFormat="1">
      <c r="A414" s="484"/>
      <c r="B414" s="165"/>
      <c r="C414" s="167"/>
      <c r="D414" s="484"/>
      <c r="E414" s="484"/>
    </row>
    <row r="415" spans="1:5" s="485" customFormat="1">
      <c r="A415" s="484"/>
      <c r="B415" s="165"/>
      <c r="C415" s="167"/>
      <c r="D415" s="484"/>
      <c r="E415" s="484"/>
    </row>
    <row r="416" spans="1:5" s="485" customFormat="1">
      <c r="A416" s="484"/>
      <c r="B416" s="165"/>
      <c r="C416" s="167"/>
      <c r="D416" s="484"/>
      <c r="E416" s="484"/>
    </row>
    <row r="417" spans="1:5" s="485" customFormat="1">
      <c r="A417" s="484"/>
      <c r="B417" s="165"/>
      <c r="C417" s="167"/>
      <c r="D417" s="484"/>
      <c r="E417" s="484"/>
    </row>
    <row r="418" spans="1:5" s="485" customFormat="1">
      <c r="A418" s="484"/>
      <c r="B418" s="165"/>
      <c r="C418" s="167"/>
      <c r="D418" s="484"/>
      <c r="E418" s="484"/>
    </row>
    <row r="419" spans="1:5" s="485" customFormat="1">
      <c r="A419" s="484"/>
      <c r="B419" s="165"/>
      <c r="C419" s="167"/>
      <c r="D419" s="484"/>
      <c r="E419" s="484"/>
    </row>
    <row r="420" spans="1:5" s="485" customFormat="1">
      <c r="A420" s="484"/>
      <c r="B420" s="165"/>
      <c r="C420" s="167"/>
      <c r="D420" s="484"/>
      <c r="E420" s="484"/>
    </row>
    <row r="421" spans="1:5" s="485" customFormat="1">
      <c r="A421" s="484"/>
      <c r="B421" s="165"/>
      <c r="C421" s="167"/>
      <c r="D421" s="484"/>
      <c r="E421" s="484"/>
    </row>
    <row r="422" spans="1:5" s="485" customFormat="1">
      <c r="A422" s="484"/>
      <c r="B422" s="165"/>
      <c r="C422" s="167"/>
      <c r="D422" s="484"/>
      <c r="E422" s="484"/>
    </row>
    <row r="423" spans="1:5" s="485" customFormat="1">
      <c r="A423" s="484"/>
      <c r="B423" s="165"/>
      <c r="C423" s="167"/>
      <c r="D423" s="484"/>
      <c r="E423" s="484"/>
    </row>
    <row r="424" spans="1:5" s="485" customFormat="1">
      <c r="A424" s="484"/>
      <c r="B424" s="165"/>
      <c r="C424" s="167"/>
      <c r="D424" s="484"/>
      <c r="E424" s="484"/>
    </row>
    <row r="425" spans="1:5" s="485" customFormat="1">
      <c r="A425" s="484"/>
      <c r="B425" s="165"/>
      <c r="C425" s="167"/>
      <c r="D425" s="484"/>
      <c r="E425" s="484"/>
    </row>
    <row r="426" spans="1:5" s="485" customFormat="1">
      <c r="A426" s="484"/>
      <c r="B426" s="165"/>
      <c r="C426" s="167"/>
      <c r="D426" s="484"/>
      <c r="E426" s="484"/>
    </row>
    <row r="427" spans="1:5" s="485" customFormat="1">
      <c r="A427" s="484"/>
      <c r="B427" s="165"/>
      <c r="C427" s="167"/>
      <c r="D427" s="484"/>
      <c r="E427" s="484"/>
    </row>
    <row r="428" spans="1:5" s="485" customFormat="1">
      <c r="A428" s="484"/>
      <c r="B428" s="165"/>
      <c r="C428" s="167"/>
      <c r="D428" s="484"/>
      <c r="E428" s="484"/>
    </row>
    <row r="429" spans="1:5" s="485" customFormat="1">
      <c r="A429" s="484"/>
      <c r="B429" s="165"/>
      <c r="C429" s="167"/>
      <c r="D429" s="484"/>
      <c r="E429" s="484"/>
    </row>
    <row r="430" spans="1:5" s="485" customFormat="1">
      <c r="A430" s="484"/>
      <c r="B430" s="165"/>
      <c r="C430" s="167"/>
      <c r="D430" s="484"/>
      <c r="E430" s="484"/>
    </row>
    <row r="431" spans="1:5" s="485" customFormat="1">
      <c r="A431" s="484"/>
      <c r="B431" s="165"/>
      <c r="C431" s="167"/>
      <c r="D431" s="484"/>
      <c r="E431" s="484"/>
    </row>
    <row r="432" spans="1:5" s="485" customFormat="1">
      <c r="A432" s="484"/>
      <c r="B432" s="165"/>
      <c r="C432" s="167"/>
      <c r="D432" s="484"/>
      <c r="E432" s="484"/>
    </row>
    <row r="433" spans="1:5" s="485" customFormat="1">
      <c r="A433" s="484"/>
      <c r="B433" s="165"/>
      <c r="C433" s="167"/>
      <c r="D433" s="484"/>
      <c r="E433" s="484"/>
    </row>
    <row r="434" spans="1:5" s="485" customFormat="1">
      <c r="A434" s="484"/>
      <c r="B434" s="165"/>
      <c r="C434" s="167"/>
      <c r="D434" s="484"/>
      <c r="E434" s="484"/>
    </row>
    <row r="435" spans="1:5" s="485" customFormat="1">
      <c r="A435" s="484"/>
      <c r="B435" s="165"/>
      <c r="C435" s="167"/>
      <c r="D435" s="484"/>
      <c r="E435" s="484"/>
    </row>
    <row r="436" spans="1:5" s="485" customFormat="1">
      <c r="A436" s="484"/>
      <c r="B436" s="165"/>
      <c r="C436" s="167"/>
      <c r="D436" s="484"/>
      <c r="E436" s="484"/>
    </row>
    <row r="437" spans="1:5" s="485" customFormat="1">
      <c r="A437" s="484"/>
      <c r="B437" s="165"/>
      <c r="C437" s="167"/>
      <c r="D437" s="484"/>
      <c r="E437" s="484"/>
    </row>
    <row r="438" spans="1:5" s="485" customFormat="1">
      <c r="A438" s="484"/>
      <c r="B438" s="165"/>
      <c r="C438" s="167"/>
      <c r="D438" s="484"/>
      <c r="E438" s="484"/>
    </row>
    <row r="439" spans="1:5" s="485" customFormat="1">
      <c r="A439" s="484"/>
      <c r="B439" s="165"/>
      <c r="C439" s="167"/>
      <c r="D439" s="484"/>
      <c r="E439" s="484"/>
    </row>
    <row r="440" spans="1:5" s="485" customFormat="1">
      <c r="A440" s="484"/>
      <c r="B440" s="165"/>
      <c r="C440" s="167"/>
      <c r="D440" s="484"/>
      <c r="E440" s="484"/>
    </row>
    <row r="441" spans="1:5" s="485" customFormat="1">
      <c r="A441" s="484"/>
      <c r="B441" s="165"/>
      <c r="C441" s="167"/>
      <c r="D441" s="484"/>
      <c r="E441" s="484"/>
    </row>
    <row r="442" spans="1:5" s="485" customFormat="1">
      <c r="A442" s="484"/>
      <c r="B442" s="165"/>
      <c r="C442" s="167"/>
      <c r="D442" s="484"/>
      <c r="E442" s="484"/>
    </row>
    <row r="443" spans="1:5" s="485" customFormat="1">
      <c r="A443" s="484"/>
      <c r="B443" s="165"/>
      <c r="C443" s="167"/>
      <c r="D443" s="484"/>
      <c r="E443" s="484"/>
    </row>
    <row r="444" spans="1:5" s="485" customFormat="1">
      <c r="A444" s="484"/>
      <c r="B444" s="165"/>
      <c r="C444" s="167"/>
      <c r="D444" s="484"/>
      <c r="E444" s="484"/>
    </row>
    <row r="445" spans="1:5" s="485" customFormat="1">
      <c r="A445" s="484"/>
      <c r="B445" s="165"/>
      <c r="C445" s="167"/>
      <c r="D445" s="484"/>
      <c r="E445" s="484"/>
    </row>
    <row r="446" spans="1:5" s="485" customFormat="1">
      <c r="A446" s="484"/>
      <c r="B446" s="165"/>
      <c r="C446" s="167"/>
      <c r="D446" s="484"/>
      <c r="E446" s="484"/>
    </row>
    <row r="447" spans="1:5" s="485" customFormat="1">
      <c r="A447" s="484"/>
      <c r="B447" s="165"/>
      <c r="C447" s="167"/>
      <c r="D447" s="484"/>
      <c r="E447" s="484"/>
    </row>
    <row r="448" spans="1:5" s="485" customFormat="1">
      <c r="A448" s="484"/>
      <c r="B448" s="165"/>
      <c r="C448" s="167"/>
      <c r="D448" s="484"/>
      <c r="E448" s="484"/>
    </row>
    <row r="449" spans="1:5" s="485" customFormat="1">
      <c r="A449" s="484"/>
      <c r="B449" s="165"/>
      <c r="C449" s="167"/>
      <c r="D449" s="484"/>
      <c r="E449" s="484"/>
    </row>
    <row r="450" spans="1:5" s="485" customFormat="1">
      <c r="A450" s="484"/>
      <c r="B450" s="165"/>
      <c r="C450" s="167"/>
      <c r="D450" s="484"/>
      <c r="E450" s="484"/>
    </row>
    <row r="451" spans="1:5" s="485" customFormat="1">
      <c r="A451" s="484"/>
      <c r="B451" s="165"/>
      <c r="C451" s="167"/>
      <c r="D451" s="484"/>
      <c r="E451" s="484"/>
    </row>
    <row r="452" spans="1:5" s="485" customFormat="1">
      <c r="A452" s="484"/>
      <c r="B452" s="165"/>
      <c r="C452" s="167"/>
      <c r="D452" s="484"/>
      <c r="E452" s="484"/>
    </row>
    <row r="453" spans="1:5" s="485" customFormat="1">
      <c r="A453" s="484"/>
      <c r="B453" s="165"/>
      <c r="C453" s="167"/>
      <c r="D453" s="484"/>
      <c r="E453" s="484"/>
    </row>
    <row r="454" spans="1:5" s="485" customFormat="1">
      <c r="A454" s="484"/>
      <c r="B454" s="165"/>
      <c r="C454" s="167"/>
      <c r="D454" s="484"/>
      <c r="E454" s="484"/>
    </row>
    <row r="455" spans="1:5" s="485" customFormat="1">
      <c r="A455" s="484"/>
      <c r="B455" s="165"/>
      <c r="C455" s="167"/>
      <c r="D455" s="484"/>
      <c r="E455" s="484"/>
    </row>
    <row r="456" spans="1:5" s="485" customFormat="1">
      <c r="A456" s="484"/>
      <c r="B456" s="165"/>
      <c r="C456" s="167"/>
      <c r="D456" s="484"/>
      <c r="E456" s="484"/>
    </row>
    <row r="457" spans="1:5" s="485" customFormat="1">
      <c r="A457" s="484"/>
      <c r="B457" s="165"/>
      <c r="C457" s="167"/>
      <c r="D457" s="484"/>
      <c r="E457" s="484"/>
    </row>
    <row r="458" spans="1:5" s="485" customFormat="1">
      <c r="A458" s="484"/>
      <c r="B458" s="165"/>
      <c r="C458" s="167"/>
      <c r="D458" s="484"/>
      <c r="E458" s="484"/>
    </row>
    <row r="459" spans="1:5" s="485" customFormat="1">
      <c r="A459" s="484"/>
      <c r="B459" s="165"/>
      <c r="C459" s="167"/>
      <c r="D459" s="484"/>
      <c r="E459" s="484"/>
    </row>
    <row r="460" spans="1:5" s="485" customFormat="1">
      <c r="A460" s="484"/>
      <c r="B460" s="165"/>
      <c r="C460" s="167"/>
      <c r="D460" s="484"/>
      <c r="E460" s="484"/>
    </row>
    <row r="461" spans="1:5" s="485" customFormat="1">
      <c r="A461" s="484"/>
      <c r="B461" s="165"/>
      <c r="C461" s="167"/>
      <c r="D461" s="484"/>
      <c r="E461" s="484"/>
    </row>
    <row r="462" spans="1:5" s="485" customFormat="1">
      <c r="A462" s="484"/>
      <c r="B462" s="165"/>
      <c r="C462" s="167"/>
      <c r="D462" s="484"/>
      <c r="E462" s="484"/>
    </row>
    <row r="463" spans="1:5" s="485" customFormat="1">
      <c r="A463" s="484"/>
      <c r="B463" s="165"/>
      <c r="C463" s="167"/>
      <c r="D463" s="484"/>
      <c r="E463" s="484"/>
    </row>
    <row r="464" spans="1:5" s="485" customFormat="1">
      <c r="A464" s="484"/>
      <c r="B464" s="165"/>
      <c r="C464" s="167"/>
      <c r="D464" s="484"/>
      <c r="E464" s="484"/>
    </row>
    <row r="465" spans="1:5" s="485" customFormat="1">
      <c r="A465" s="484"/>
      <c r="B465" s="165"/>
      <c r="C465" s="167"/>
      <c r="D465" s="484"/>
      <c r="E465" s="484"/>
    </row>
    <row r="466" spans="1:5" s="485" customFormat="1">
      <c r="A466" s="484"/>
      <c r="B466" s="165"/>
      <c r="C466" s="167"/>
      <c r="D466" s="484"/>
      <c r="E466" s="484"/>
    </row>
    <row r="467" spans="1:5" s="485" customFormat="1">
      <c r="A467" s="484"/>
      <c r="B467" s="165"/>
      <c r="C467" s="167"/>
      <c r="D467" s="484"/>
      <c r="E467" s="484"/>
    </row>
    <row r="468" spans="1:5" s="485" customFormat="1">
      <c r="A468" s="484"/>
      <c r="B468" s="165"/>
      <c r="C468" s="167"/>
      <c r="D468" s="484"/>
      <c r="E468" s="484"/>
    </row>
    <row r="469" spans="1:5" s="485" customFormat="1">
      <c r="A469" s="484"/>
      <c r="B469" s="165"/>
      <c r="C469" s="167"/>
      <c r="D469" s="484"/>
      <c r="E469" s="484"/>
    </row>
    <row r="470" spans="1:5" s="485" customFormat="1">
      <c r="A470" s="484"/>
      <c r="B470" s="165"/>
      <c r="C470" s="167"/>
      <c r="D470" s="484"/>
      <c r="E470" s="484"/>
    </row>
    <row r="471" spans="1:5" s="485" customFormat="1">
      <c r="A471" s="484"/>
      <c r="B471" s="165"/>
      <c r="C471" s="167"/>
      <c r="D471" s="484"/>
      <c r="E471" s="484"/>
    </row>
    <row r="472" spans="1:5" s="485" customFormat="1">
      <c r="A472" s="484"/>
      <c r="B472" s="165"/>
      <c r="C472" s="167"/>
      <c r="D472" s="484"/>
      <c r="E472" s="484"/>
    </row>
    <row r="473" spans="1:5" s="485" customFormat="1">
      <c r="A473" s="484"/>
      <c r="B473" s="165"/>
      <c r="C473" s="167"/>
      <c r="D473" s="484"/>
      <c r="E473" s="484"/>
    </row>
    <row r="474" spans="1:5" s="485" customFormat="1">
      <c r="A474" s="484"/>
      <c r="B474" s="165"/>
      <c r="C474" s="167"/>
      <c r="D474" s="484"/>
      <c r="E474" s="484"/>
    </row>
    <row r="475" spans="1:5" s="485" customFormat="1">
      <c r="A475" s="484"/>
      <c r="B475" s="165"/>
      <c r="C475" s="167"/>
      <c r="D475" s="484"/>
      <c r="E475" s="484"/>
    </row>
    <row r="476" spans="1:5" s="485" customFormat="1">
      <c r="A476" s="484"/>
      <c r="B476" s="165"/>
      <c r="C476" s="167"/>
      <c r="D476" s="484"/>
      <c r="E476" s="484"/>
    </row>
    <row r="477" spans="1:5" s="485" customFormat="1">
      <c r="A477" s="484"/>
      <c r="B477" s="165"/>
      <c r="C477" s="167"/>
      <c r="D477" s="484"/>
      <c r="E477" s="484"/>
    </row>
    <row r="478" spans="1:5" s="485" customFormat="1">
      <c r="A478" s="484"/>
      <c r="B478" s="165"/>
      <c r="C478" s="167"/>
      <c r="D478" s="484"/>
      <c r="E478" s="484"/>
    </row>
    <row r="479" spans="1:5" s="485" customFormat="1">
      <c r="A479" s="484"/>
      <c r="B479" s="165"/>
      <c r="C479" s="167"/>
      <c r="D479" s="484"/>
      <c r="E479" s="484"/>
    </row>
    <row r="480" spans="1:5" s="485" customFormat="1">
      <c r="A480" s="484"/>
      <c r="B480" s="165"/>
      <c r="C480" s="167"/>
      <c r="D480" s="484"/>
      <c r="E480" s="484"/>
    </row>
    <row r="481" spans="1:5" s="485" customFormat="1">
      <c r="A481" s="484"/>
      <c r="B481" s="165"/>
      <c r="C481" s="167"/>
      <c r="D481" s="484"/>
      <c r="E481" s="484"/>
    </row>
    <row r="482" spans="1:5" s="485" customFormat="1">
      <c r="A482" s="484"/>
      <c r="B482" s="165"/>
      <c r="C482" s="167"/>
      <c r="D482" s="484"/>
      <c r="E482" s="484"/>
    </row>
    <row r="483" spans="1:5" s="485" customFormat="1">
      <c r="A483" s="484"/>
      <c r="B483" s="165"/>
      <c r="C483" s="167"/>
      <c r="D483" s="484"/>
      <c r="E483" s="484"/>
    </row>
    <row r="484" spans="1:5" s="485" customFormat="1">
      <c r="A484" s="484"/>
      <c r="B484" s="165"/>
      <c r="C484" s="167"/>
      <c r="D484" s="484"/>
      <c r="E484" s="484"/>
    </row>
    <row r="485" spans="1:5" s="485" customFormat="1">
      <c r="A485" s="484"/>
      <c r="B485" s="165"/>
      <c r="C485" s="167"/>
      <c r="D485" s="484"/>
      <c r="E485" s="484"/>
    </row>
    <row r="486" spans="1:5" s="485" customFormat="1">
      <c r="A486" s="484"/>
      <c r="B486" s="165"/>
      <c r="C486" s="167"/>
      <c r="D486" s="484"/>
      <c r="E486" s="484"/>
    </row>
    <row r="487" spans="1:5" s="485" customFormat="1">
      <c r="A487" s="484"/>
      <c r="B487" s="165"/>
      <c r="C487" s="167"/>
      <c r="D487" s="484"/>
      <c r="E487" s="484"/>
    </row>
    <row r="488" spans="1:5" s="485" customFormat="1">
      <c r="A488" s="484"/>
      <c r="B488" s="165"/>
      <c r="C488" s="167"/>
      <c r="D488" s="484"/>
      <c r="E488" s="484"/>
    </row>
    <row r="489" spans="1:5" s="485" customFormat="1">
      <c r="A489" s="484"/>
      <c r="B489" s="165"/>
      <c r="C489" s="167"/>
      <c r="D489" s="484"/>
      <c r="E489" s="484"/>
    </row>
    <row r="490" spans="1:5" s="485" customFormat="1">
      <c r="A490" s="484"/>
      <c r="B490" s="165"/>
      <c r="C490" s="167"/>
      <c r="D490" s="484"/>
      <c r="E490" s="484"/>
    </row>
    <row r="491" spans="1:5" s="485" customFormat="1">
      <c r="A491" s="484"/>
      <c r="B491" s="165"/>
      <c r="C491" s="167"/>
      <c r="D491" s="484"/>
      <c r="E491" s="484"/>
    </row>
    <row r="492" spans="1:5" s="485" customFormat="1">
      <c r="A492" s="484"/>
      <c r="B492" s="165"/>
      <c r="C492" s="167"/>
      <c r="D492" s="484"/>
      <c r="E492" s="484"/>
    </row>
    <row r="493" spans="1:5" s="485" customFormat="1">
      <c r="A493" s="484"/>
      <c r="B493" s="165"/>
      <c r="C493" s="167"/>
      <c r="D493" s="484"/>
      <c r="E493" s="484"/>
    </row>
    <row r="494" spans="1:5" s="485" customFormat="1">
      <c r="A494" s="484"/>
      <c r="B494" s="165"/>
      <c r="C494" s="167"/>
      <c r="D494" s="484"/>
      <c r="E494" s="484"/>
    </row>
    <row r="495" spans="1:5" s="485" customFormat="1">
      <c r="A495" s="484"/>
      <c r="B495" s="165"/>
      <c r="C495" s="167"/>
      <c r="D495" s="484"/>
      <c r="E495" s="484"/>
    </row>
    <row r="496" spans="1:5" s="485" customFormat="1">
      <c r="A496" s="484"/>
      <c r="B496" s="165"/>
      <c r="C496" s="167"/>
      <c r="D496" s="484"/>
      <c r="E496" s="484"/>
    </row>
    <row r="497" spans="1:5" s="485" customFormat="1">
      <c r="A497" s="484"/>
      <c r="B497" s="165"/>
      <c r="C497" s="167"/>
      <c r="D497" s="484"/>
      <c r="E497" s="484"/>
    </row>
    <row r="498" spans="1:5" s="485" customFormat="1">
      <c r="A498" s="484"/>
      <c r="B498" s="165"/>
      <c r="C498" s="167"/>
      <c r="D498" s="484"/>
      <c r="E498" s="484"/>
    </row>
    <row r="499" spans="1:5" s="485" customFormat="1">
      <c r="A499" s="484"/>
      <c r="B499" s="165"/>
      <c r="C499" s="167"/>
      <c r="D499" s="484"/>
      <c r="E499" s="484"/>
    </row>
    <row r="500" spans="1:5" s="485" customFormat="1">
      <c r="A500" s="484"/>
      <c r="B500" s="165"/>
      <c r="C500" s="167"/>
      <c r="D500" s="484"/>
      <c r="E500" s="484"/>
    </row>
    <row r="501" spans="1:5" s="485" customFormat="1">
      <c r="A501" s="484"/>
      <c r="B501" s="165"/>
      <c r="C501" s="167"/>
      <c r="D501" s="484"/>
      <c r="E501" s="484"/>
    </row>
    <row r="502" spans="1:5" s="485" customFormat="1">
      <c r="A502" s="484"/>
      <c r="B502" s="165"/>
      <c r="C502" s="167"/>
      <c r="D502" s="484"/>
      <c r="E502" s="484"/>
    </row>
    <row r="503" spans="1:5" s="485" customFormat="1">
      <c r="A503" s="484"/>
      <c r="B503" s="165"/>
      <c r="C503" s="167"/>
      <c r="D503" s="484"/>
      <c r="E503" s="484"/>
    </row>
    <row r="504" spans="1:5" s="485" customFormat="1">
      <c r="A504" s="484"/>
      <c r="B504" s="165"/>
      <c r="C504" s="167"/>
      <c r="D504" s="484"/>
      <c r="E504" s="484"/>
    </row>
    <row r="505" spans="1:5" s="485" customFormat="1">
      <c r="A505" s="484"/>
      <c r="B505" s="165"/>
      <c r="C505" s="167"/>
      <c r="D505" s="484"/>
      <c r="E505" s="484"/>
    </row>
    <row r="506" spans="1:5" s="485" customFormat="1">
      <c r="A506" s="484"/>
      <c r="B506" s="165"/>
      <c r="C506" s="167"/>
      <c r="D506" s="484"/>
      <c r="E506" s="484"/>
    </row>
    <row r="507" spans="1:5" s="485" customFormat="1">
      <c r="A507" s="484"/>
      <c r="B507" s="165"/>
      <c r="C507" s="167"/>
      <c r="D507" s="484"/>
      <c r="E507" s="484"/>
    </row>
    <row r="508" spans="1:5" s="485" customFormat="1">
      <c r="A508" s="484"/>
      <c r="B508" s="165"/>
      <c r="C508" s="167"/>
      <c r="D508" s="484"/>
      <c r="E508" s="484"/>
    </row>
    <row r="509" spans="1:5" s="485" customFormat="1">
      <c r="A509" s="484"/>
      <c r="B509" s="165"/>
      <c r="C509" s="167"/>
      <c r="D509" s="484"/>
      <c r="E509" s="484"/>
    </row>
    <row r="510" spans="1:5" s="485" customFormat="1">
      <c r="A510" s="484"/>
      <c r="B510" s="165"/>
      <c r="C510" s="167"/>
      <c r="D510" s="484"/>
      <c r="E510" s="484"/>
    </row>
    <row r="511" spans="1:5" s="485" customFormat="1">
      <c r="A511" s="484"/>
      <c r="B511" s="165"/>
      <c r="C511" s="167"/>
      <c r="D511" s="484"/>
      <c r="E511" s="484"/>
    </row>
    <row r="512" spans="1:5" s="485" customFormat="1">
      <c r="A512" s="484"/>
      <c r="B512" s="165"/>
      <c r="C512" s="167"/>
      <c r="D512" s="484"/>
      <c r="E512" s="484"/>
    </row>
    <row r="513" spans="1:5" s="485" customFormat="1">
      <c r="A513" s="484"/>
      <c r="B513" s="165"/>
      <c r="C513" s="167"/>
      <c r="D513" s="484"/>
      <c r="E513" s="484"/>
    </row>
    <row r="514" spans="1:5" s="485" customFormat="1">
      <c r="A514" s="484"/>
      <c r="B514" s="165"/>
      <c r="C514" s="167"/>
      <c r="D514" s="484"/>
      <c r="E514" s="484"/>
    </row>
    <row r="515" spans="1:5" s="485" customFormat="1">
      <c r="A515" s="484"/>
      <c r="B515" s="165"/>
      <c r="C515" s="167"/>
      <c r="D515" s="484"/>
      <c r="E515" s="484"/>
    </row>
    <row r="516" spans="1:5" s="485" customFormat="1">
      <c r="A516" s="484"/>
      <c r="B516" s="165"/>
      <c r="C516" s="167"/>
      <c r="D516" s="484"/>
      <c r="E516" s="484"/>
    </row>
    <row r="517" spans="1:5" s="485" customFormat="1">
      <c r="A517" s="484"/>
      <c r="B517" s="165"/>
      <c r="C517" s="167"/>
      <c r="D517" s="484"/>
      <c r="E517" s="484"/>
    </row>
    <row r="518" spans="1:5" s="485" customFormat="1">
      <c r="A518" s="484"/>
      <c r="B518" s="165"/>
      <c r="C518" s="167"/>
      <c r="D518" s="484"/>
      <c r="E518" s="484"/>
    </row>
    <row r="519" spans="1:5" s="485" customFormat="1">
      <c r="A519" s="484"/>
      <c r="B519" s="165"/>
      <c r="C519" s="167"/>
      <c r="D519" s="484"/>
      <c r="E519" s="484"/>
    </row>
    <row r="520" spans="1:5" s="485" customFormat="1">
      <c r="A520" s="484"/>
      <c r="B520" s="165"/>
      <c r="C520" s="167"/>
      <c r="D520" s="484"/>
      <c r="E520" s="484"/>
    </row>
    <row r="521" spans="1:5" s="485" customFormat="1">
      <c r="A521" s="484"/>
      <c r="B521" s="165"/>
      <c r="C521" s="167"/>
      <c r="D521" s="484"/>
      <c r="E521" s="484"/>
    </row>
    <row r="522" spans="1:5" s="485" customFormat="1">
      <c r="A522" s="484"/>
      <c r="B522" s="165"/>
      <c r="C522" s="167"/>
      <c r="D522" s="484"/>
      <c r="E522" s="484"/>
    </row>
    <row r="523" spans="1:5" s="485" customFormat="1">
      <c r="A523" s="484"/>
      <c r="B523" s="165"/>
      <c r="C523" s="167"/>
      <c r="D523" s="484"/>
      <c r="E523" s="484"/>
    </row>
    <row r="524" spans="1:5" s="485" customFormat="1">
      <c r="A524" s="484"/>
      <c r="B524" s="165"/>
      <c r="C524" s="167"/>
      <c r="D524" s="484"/>
      <c r="E524" s="484"/>
    </row>
    <row r="525" spans="1:5" s="485" customFormat="1">
      <c r="A525" s="484"/>
      <c r="B525" s="165"/>
      <c r="C525" s="167"/>
      <c r="D525" s="484"/>
      <c r="E525" s="484"/>
    </row>
    <row r="526" spans="1:5" s="485" customFormat="1">
      <c r="A526" s="484"/>
      <c r="B526" s="165"/>
      <c r="C526" s="167"/>
      <c r="D526" s="484"/>
      <c r="E526" s="484"/>
    </row>
    <row r="527" spans="1:5" s="485" customFormat="1">
      <c r="A527" s="484"/>
      <c r="B527" s="165"/>
      <c r="C527" s="167"/>
      <c r="D527" s="484"/>
      <c r="E527" s="484"/>
    </row>
    <row r="528" spans="1:5" s="485" customFormat="1">
      <c r="A528" s="484"/>
      <c r="B528" s="165"/>
      <c r="C528" s="167"/>
      <c r="D528" s="484"/>
      <c r="E528" s="484"/>
    </row>
    <row r="529" spans="1:5" s="485" customFormat="1">
      <c r="A529" s="484"/>
      <c r="B529" s="165"/>
      <c r="C529" s="167"/>
      <c r="D529" s="484"/>
      <c r="E529" s="484"/>
    </row>
    <row r="530" spans="1:5" s="485" customFormat="1">
      <c r="A530" s="484"/>
      <c r="B530" s="165"/>
      <c r="C530" s="167"/>
      <c r="D530" s="484"/>
      <c r="E530" s="484"/>
    </row>
    <row r="531" spans="1:5" s="485" customFormat="1">
      <c r="A531" s="484"/>
      <c r="B531" s="165"/>
      <c r="C531" s="167"/>
      <c r="D531" s="484"/>
      <c r="E531" s="484"/>
    </row>
    <row r="532" spans="1:5" s="485" customFormat="1">
      <c r="A532" s="484"/>
      <c r="B532" s="165"/>
      <c r="C532" s="167"/>
      <c r="D532" s="484"/>
      <c r="E532" s="484"/>
    </row>
    <row r="533" spans="1:5" s="485" customFormat="1">
      <c r="A533" s="484"/>
      <c r="B533" s="165"/>
      <c r="C533" s="167"/>
      <c r="D533" s="484"/>
      <c r="E533" s="484"/>
    </row>
    <row r="534" spans="1:5" s="485" customFormat="1">
      <c r="A534" s="484"/>
      <c r="B534" s="165"/>
      <c r="C534" s="167"/>
      <c r="D534" s="484"/>
      <c r="E534" s="484"/>
    </row>
    <row r="535" spans="1:5" s="485" customFormat="1">
      <c r="A535" s="484"/>
      <c r="B535" s="165"/>
      <c r="C535" s="167"/>
      <c r="D535" s="484"/>
      <c r="E535" s="484"/>
    </row>
    <row r="536" spans="1:5" s="485" customFormat="1">
      <c r="A536" s="484"/>
      <c r="B536" s="165"/>
      <c r="C536" s="167"/>
      <c r="D536" s="484"/>
      <c r="E536" s="484"/>
    </row>
    <row r="537" spans="1:5" s="485" customFormat="1">
      <c r="A537" s="484"/>
      <c r="B537" s="165"/>
      <c r="C537" s="167"/>
      <c r="D537" s="484"/>
      <c r="E537" s="484"/>
    </row>
    <row r="538" spans="1:5" s="485" customFormat="1">
      <c r="A538" s="484"/>
      <c r="B538" s="165"/>
      <c r="C538" s="167"/>
      <c r="D538" s="484"/>
      <c r="E538" s="484"/>
    </row>
    <row r="539" spans="1:5" s="485" customFormat="1">
      <c r="A539" s="484"/>
      <c r="B539" s="165"/>
      <c r="C539" s="167"/>
      <c r="D539" s="484"/>
      <c r="E539" s="484"/>
    </row>
    <row r="540" spans="1:5" s="485" customFormat="1">
      <c r="A540" s="484"/>
      <c r="B540" s="165"/>
      <c r="C540" s="167"/>
      <c r="D540" s="484"/>
      <c r="E540" s="484"/>
    </row>
    <row r="541" spans="1:5" s="485" customFormat="1">
      <c r="A541" s="484"/>
      <c r="B541" s="165"/>
      <c r="C541" s="167"/>
      <c r="D541" s="484"/>
      <c r="E541" s="484"/>
    </row>
    <row r="542" spans="1:5" s="485" customFormat="1">
      <c r="A542" s="484"/>
      <c r="B542" s="165"/>
      <c r="C542" s="167"/>
      <c r="D542" s="484"/>
      <c r="E542" s="484"/>
    </row>
    <row r="543" spans="1:5" s="485" customFormat="1">
      <c r="A543" s="484"/>
      <c r="B543" s="165"/>
      <c r="C543" s="167"/>
      <c r="D543" s="484"/>
      <c r="E543" s="484"/>
    </row>
    <row r="544" spans="1:5" s="485" customFormat="1">
      <c r="A544" s="484"/>
      <c r="B544" s="165"/>
      <c r="C544" s="167"/>
      <c r="D544" s="484"/>
      <c r="E544" s="484"/>
    </row>
    <row r="545" spans="1:5" s="485" customFormat="1">
      <c r="A545" s="484"/>
      <c r="B545" s="165"/>
      <c r="C545" s="167"/>
      <c r="D545" s="484"/>
      <c r="E545" s="484"/>
    </row>
    <row r="546" spans="1:5" s="485" customFormat="1">
      <c r="A546" s="484"/>
      <c r="B546" s="165"/>
      <c r="C546" s="167"/>
      <c r="D546" s="484"/>
      <c r="E546" s="484"/>
    </row>
    <row r="547" spans="1:5" s="485" customFormat="1">
      <c r="A547" s="484"/>
      <c r="B547" s="165"/>
      <c r="C547" s="167"/>
      <c r="D547" s="484"/>
      <c r="E547" s="484"/>
    </row>
    <row r="548" spans="1:5" s="485" customFormat="1">
      <c r="A548" s="484"/>
      <c r="B548" s="165"/>
      <c r="C548" s="167"/>
      <c r="D548" s="484"/>
      <c r="E548" s="484"/>
    </row>
    <row r="549" spans="1:5" s="485" customFormat="1">
      <c r="A549" s="484"/>
      <c r="B549" s="165"/>
      <c r="C549" s="167"/>
      <c r="D549" s="484"/>
      <c r="E549" s="484"/>
    </row>
    <row r="550" spans="1:5" s="485" customFormat="1">
      <c r="A550" s="484"/>
      <c r="B550" s="165"/>
      <c r="C550" s="167"/>
      <c r="D550" s="484"/>
      <c r="E550" s="484"/>
    </row>
    <row r="551" spans="1:5" s="485" customFormat="1">
      <c r="A551" s="484"/>
      <c r="B551" s="165"/>
      <c r="C551" s="167"/>
      <c r="D551" s="484"/>
      <c r="E551" s="484"/>
    </row>
    <row r="552" spans="1:5" s="485" customFormat="1">
      <c r="A552" s="484"/>
      <c r="B552" s="165"/>
      <c r="C552" s="167"/>
      <c r="D552" s="484"/>
      <c r="E552" s="484"/>
    </row>
    <row r="553" spans="1:5" s="485" customFormat="1">
      <c r="A553" s="484"/>
      <c r="B553" s="165"/>
      <c r="C553" s="167"/>
      <c r="D553" s="484"/>
      <c r="E553" s="484"/>
    </row>
    <row r="554" spans="1:5" s="485" customFormat="1">
      <c r="A554" s="484"/>
      <c r="B554" s="165"/>
      <c r="C554" s="167"/>
      <c r="D554" s="484"/>
      <c r="E554" s="484"/>
    </row>
    <row r="555" spans="1:5" s="485" customFormat="1">
      <c r="A555" s="484"/>
      <c r="B555" s="165"/>
      <c r="C555" s="167"/>
      <c r="D555" s="484"/>
      <c r="E555" s="484"/>
    </row>
    <row r="556" spans="1:5" s="485" customFormat="1">
      <c r="A556" s="484"/>
      <c r="B556" s="165"/>
      <c r="C556" s="167"/>
      <c r="D556" s="484"/>
      <c r="E556" s="484"/>
    </row>
    <row r="557" spans="1:5" s="485" customFormat="1">
      <c r="A557" s="484"/>
      <c r="B557" s="165"/>
      <c r="C557" s="167"/>
      <c r="D557" s="484"/>
      <c r="E557" s="484"/>
    </row>
    <row r="558" spans="1:5" s="485" customFormat="1">
      <c r="A558" s="484"/>
      <c r="B558" s="165"/>
      <c r="C558" s="167"/>
      <c r="D558" s="484"/>
      <c r="E558" s="484"/>
    </row>
    <row r="559" spans="1:5" s="485" customFormat="1">
      <c r="A559" s="484"/>
      <c r="B559" s="165"/>
      <c r="C559" s="167"/>
      <c r="D559" s="484"/>
      <c r="E559" s="484"/>
    </row>
    <row r="560" spans="1:5" s="485" customFormat="1">
      <c r="A560" s="484"/>
      <c r="B560" s="165"/>
      <c r="C560" s="167"/>
      <c r="D560" s="484"/>
      <c r="E560" s="484"/>
    </row>
    <row r="561" spans="1:5" s="485" customFormat="1">
      <c r="A561" s="484"/>
      <c r="B561" s="165"/>
      <c r="C561" s="167"/>
      <c r="D561" s="484"/>
      <c r="E561" s="484"/>
    </row>
    <row r="562" spans="1:5" s="485" customFormat="1">
      <c r="A562" s="484"/>
      <c r="B562" s="165"/>
      <c r="C562" s="167"/>
      <c r="D562" s="484"/>
      <c r="E562" s="484"/>
    </row>
    <row r="563" spans="1:5" s="485" customFormat="1">
      <c r="A563" s="484"/>
      <c r="B563" s="165"/>
      <c r="C563" s="167"/>
      <c r="D563" s="484"/>
      <c r="E563" s="484"/>
    </row>
    <row r="564" spans="1:5" s="485" customFormat="1">
      <c r="A564" s="484"/>
      <c r="B564" s="165"/>
      <c r="C564" s="167"/>
      <c r="D564" s="484"/>
      <c r="E564" s="484"/>
    </row>
    <row r="565" spans="1:5" s="485" customFormat="1">
      <c r="A565" s="484"/>
      <c r="B565" s="165"/>
      <c r="C565" s="167"/>
      <c r="D565" s="484"/>
      <c r="E565" s="484"/>
    </row>
    <row r="566" spans="1:5" s="485" customFormat="1">
      <c r="A566" s="484"/>
      <c r="B566" s="165"/>
      <c r="C566" s="167"/>
      <c r="D566" s="484"/>
      <c r="E566" s="484"/>
    </row>
    <row r="567" spans="1:5" s="485" customFormat="1">
      <c r="A567" s="484"/>
      <c r="B567" s="165"/>
      <c r="C567" s="167"/>
      <c r="D567" s="484"/>
      <c r="E567" s="484"/>
    </row>
    <row r="568" spans="1:5" s="485" customFormat="1">
      <c r="A568" s="484"/>
      <c r="B568" s="165"/>
      <c r="C568" s="167"/>
      <c r="D568" s="484"/>
      <c r="E568" s="484"/>
    </row>
    <row r="569" spans="1:5" s="485" customFormat="1">
      <c r="A569" s="484"/>
      <c r="B569" s="165"/>
      <c r="C569" s="167"/>
      <c r="D569" s="484"/>
      <c r="E569" s="484"/>
    </row>
    <row r="570" spans="1:5" s="485" customFormat="1">
      <c r="A570" s="484"/>
      <c r="B570" s="165"/>
      <c r="C570" s="167"/>
      <c r="D570" s="484"/>
      <c r="E570" s="484"/>
    </row>
    <row r="571" spans="1:5" s="485" customFormat="1">
      <c r="A571" s="484"/>
      <c r="B571" s="165"/>
      <c r="C571" s="167"/>
      <c r="D571" s="484"/>
      <c r="E571" s="484"/>
    </row>
    <row r="572" spans="1:5" s="485" customFormat="1">
      <c r="A572" s="484"/>
      <c r="B572" s="165"/>
      <c r="C572" s="167"/>
      <c r="D572" s="484"/>
      <c r="E572" s="484"/>
    </row>
    <row r="573" spans="1:5" s="485" customFormat="1">
      <c r="A573" s="484"/>
      <c r="B573" s="165"/>
      <c r="C573" s="167"/>
      <c r="D573" s="484"/>
      <c r="E573" s="484"/>
    </row>
    <row r="574" spans="1:5" s="485" customFormat="1">
      <c r="A574" s="163"/>
      <c r="B574" s="165"/>
      <c r="C574" s="167"/>
      <c r="D574" s="484"/>
      <c r="E574" s="484"/>
    </row>
    <row r="575" spans="1:5" s="485" customFormat="1">
      <c r="A575" s="163"/>
      <c r="B575" s="165"/>
      <c r="C575" s="167"/>
      <c r="D575" s="484"/>
      <c r="E575" s="484"/>
    </row>
    <row r="576" spans="1:5" s="485" customFormat="1">
      <c r="A576" s="163"/>
      <c r="B576" s="165"/>
      <c r="C576" s="167"/>
      <c r="D576" s="484"/>
      <c r="E576" s="484"/>
    </row>
    <row r="577" spans="1:5" s="485" customFormat="1">
      <c r="A577" s="163"/>
      <c r="B577" s="165"/>
      <c r="C577" s="167"/>
      <c r="D577" s="484"/>
      <c r="E577" s="484"/>
    </row>
    <row r="578" spans="1:5" s="485" customFormat="1">
      <c r="A578" s="163"/>
      <c r="B578" s="165"/>
      <c r="C578" s="167"/>
      <c r="D578" s="484"/>
      <c r="E578" s="484"/>
    </row>
    <row r="579" spans="1:5" s="485" customFormat="1">
      <c r="A579" s="163"/>
      <c r="B579" s="165"/>
      <c r="C579" s="167"/>
      <c r="D579" s="484"/>
      <c r="E579" s="484"/>
    </row>
    <row r="580" spans="1:5" s="485" customFormat="1">
      <c r="A580" s="163"/>
      <c r="B580" s="165"/>
      <c r="C580" s="167"/>
      <c r="D580" s="484"/>
      <c r="E580" s="484"/>
    </row>
    <row r="581" spans="1:5" s="485" customFormat="1">
      <c r="A581" s="163"/>
      <c r="B581" s="165"/>
      <c r="C581" s="167"/>
      <c r="D581" s="484"/>
      <c r="E581" s="484"/>
    </row>
    <row r="582" spans="1:5" s="485" customFormat="1">
      <c r="A582" s="163"/>
      <c r="B582" s="165"/>
      <c r="C582" s="167"/>
      <c r="D582" s="484"/>
      <c r="E582" s="484"/>
    </row>
    <row r="583" spans="1:5" s="485" customFormat="1">
      <c r="A583" s="163"/>
      <c r="B583" s="165"/>
      <c r="C583" s="167"/>
      <c r="D583" s="484"/>
      <c r="E583" s="484"/>
    </row>
    <row r="584" spans="1:5" s="485" customFormat="1">
      <c r="A584" s="163"/>
      <c r="B584" s="165"/>
      <c r="C584" s="167"/>
      <c r="D584" s="484"/>
      <c r="E584" s="484"/>
    </row>
    <row r="585" spans="1:5" s="485" customFormat="1">
      <c r="A585" s="163"/>
      <c r="B585" s="165"/>
      <c r="C585" s="167"/>
      <c r="D585" s="484"/>
      <c r="E585" s="484"/>
    </row>
    <row r="586" spans="1:5" s="485" customFormat="1">
      <c r="A586" s="163"/>
      <c r="B586" s="165"/>
      <c r="C586" s="167"/>
      <c r="D586" s="484"/>
      <c r="E586" s="484"/>
    </row>
    <row r="587" spans="1:5" s="485" customFormat="1">
      <c r="A587" s="163"/>
      <c r="B587" s="165"/>
      <c r="C587" s="167"/>
      <c r="D587" s="484"/>
      <c r="E587" s="484"/>
    </row>
    <row r="588" spans="1:5" s="485" customFormat="1">
      <c r="A588" s="163"/>
      <c r="B588" s="165"/>
      <c r="C588" s="167"/>
      <c r="D588" s="484"/>
      <c r="E588" s="484"/>
    </row>
    <row r="589" spans="1:5" s="485" customFormat="1">
      <c r="A589" s="163"/>
      <c r="B589" s="165"/>
      <c r="C589" s="167"/>
      <c r="D589" s="484"/>
      <c r="E589" s="484"/>
    </row>
    <row r="590" spans="1:5" s="485" customFormat="1">
      <c r="A590" s="163"/>
      <c r="B590" s="165"/>
      <c r="C590" s="167"/>
      <c r="D590" s="484"/>
      <c r="E590" s="484"/>
    </row>
    <row r="591" spans="1:5" s="485" customFormat="1">
      <c r="A591" s="163"/>
      <c r="B591" s="165"/>
      <c r="C591" s="167"/>
      <c r="D591" s="484"/>
      <c r="E591" s="484"/>
    </row>
    <row r="592" spans="1:5" s="485" customFormat="1">
      <c r="A592" s="163"/>
      <c r="B592" s="165"/>
      <c r="C592" s="167"/>
      <c r="D592" s="484"/>
      <c r="E592" s="484"/>
    </row>
    <row r="593" spans="1:5" s="485" customFormat="1">
      <c r="A593" s="163"/>
      <c r="B593" s="165"/>
      <c r="C593" s="167"/>
      <c r="D593" s="484"/>
      <c r="E593" s="484"/>
    </row>
    <row r="594" spans="1:5" s="485" customFormat="1">
      <c r="A594" s="163"/>
      <c r="B594" s="165"/>
      <c r="C594" s="167"/>
      <c r="D594" s="484"/>
      <c r="E594" s="484"/>
    </row>
    <row r="595" spans="1:5" s="485" customFormat="1">
      <c r="A595" s="163"/>
      <c r="B595" s="165"/>
      <c r="C595" s="167"/>
      <c r="D595" s="484"/>
      <c r="E595" s="484"/>
    </row>
    <row r="596" spans="1:5" s="485" customFormat="1">
      <c r="A596" s="163"/>
      <c r="B596" s="165"/>
      <c r="C596" s="167"/>
      <c r="D596" s="484"/>
      <c r="E596" s="484"/>
    </row>
    <row r="597" spans="1:5" s="485" customFormat="1">
      <c r="A597" s="163"/>
      <c r="B597" s="165"/>
      <c r="C597" s="167"/>
      <c r="D597" s="484"/>
      <c r="E597" s="484"/>
    </row>
    <row r="598" spans="1:5" s="485" customFormat="1">
      <c r="A598" s="163"/>
      <c r="B598" s="165"/>
      <c r="C598" s="167"/>
      <c r="D598" s="484"/>
      <c r="E598" s="484"/>
    </row>
    <row r="599" spans="1:5" s="485" customFormat="1">
      <c r="A599" s="163"/>
      <c r="B599" s="165"/>
      <c r="C599" s="167"/>
      <c r="D599" s="484"/>
      <c r="E599" s="484"/>
    </row>
    <row r="600" spans="1:5" s="485" customFormat="1">
      <c r="A600" s="163"/>
      <c r="B600" s="165"/>
      <c r="C600" s="167"/>
      <c r="D600" s="484"/>
      <c r="E600" s="484"/>
    </row>
    <row r="601" spans="1:5" s="485" customFormat="1">
      <c r="A601" s="163"/>
      <c r="B601" s="165"/>
      <c r="C601" s="167"/>
      <c r="D601" s="484"/>
      <c r="E601" s="484"/>
    </row>
    <row r="602" spans="1:5" s="485" customFormat="1">
      <c r="A602" s="163"/>
      <c r="B602" s="165"/>
      <c r="C602" s="167"/>
      <c r="D602" s="484"/>
      <c r="E602" s="484"/>
    </row>
    <row r="603" spans="1:5" s="485" customFormat="1">
      <c r="A603" s="163"/>
      <c r="B603" s="165"/>
      <c r="C603" s="167"/>
      <c r="D603" s="484"/>
      <c r="E603" s="484"/>
    </row>
    <row r="604" spans="1:5" s="485" customFormat="1">
      <c r="A604" s="163"/>
      <c r="B604" s="165"/>
      <c r="C604" s="167"/>
      <c r="D604" s="484"/>
      <c r="E604" s="484"/>
    </row>
    <row r="605" spans="1:5" s="485" customFormat="1">
      <c r="A605" s="163"/>
      <c r="B605" s="165"/>
      <c r="C605" s="167"/>
      <c r="D605" s="484"/>
      <c r="E605" s="484"/>
    </row>
    <row r="606" spans="1:5" s="485" customFormat="1">
      <c r="A606" s="163"/>
      <c r="B606" s="165"/>
      <c r="C606" s="167"/>
      <c r="D606" s="484"/>
      <c r="E606" s="484"/>
    </row>
    <row r="607" spans="1:5" s="485" customFormat="1">
      <c r="A607" s="163"/>
      <c r="B607" s="165"/>
      <c r="C607" s="167"/>
      <c r="D607" s="484"/>
      <c r="E607" s="484"/>
    </row>
    <row r="608" spans="1:5" s="485" customFormat="1">
      <c r="A608" s="163"/>
      <c r="B608" s="165"/>
      <c r="C608" s="167"/>
      <c r="D608" s="484"/>
      <c r="E608" s="484"/>
    </row>
    <row r="609" spans="1:5" s="485" customFormat="1">
      <c r="A609" s="163"/>
      <c r="B609" s="165"/>
      <c r="C609" s="167"/>
      <c r="D609" s="484"/>
      <c r="E609" s="484"/>
    </row>
    <row r="610" spans="1:5" s="485" customFormat="1">
      <c r="A610" s="163"/>
      <c r="B610" s="165"/>
      <c r="C610" s="167"/>
      <c r="D610" s="484"/>
      <c r="E610" s="484"/>
    </row>
    <row r="611" spans="1:5" s="485" customFormat="1">
      <c r="A611" s="163"/>
      <c r="B611" s="165"/>
      <c r="C611" s="167"/>
      <c r="D611" s="484"/>
      <c r="E611" s="484"/>
    </row>
    <row r="612" spans="1:5" s="485" customFormat="1">
      <c r="A612" s="163"/>
      <c r="B612" s="165"/>
      <c r="C612" s="167"/>
      <c r="D612" s="484"/>
      <c r="E612" s="484"/>
    </row>
    <row r="613" spans="1:5" s="485" customFormat="1">
      <c r="A613" s="163"/>
      <c r="B613" s="165"/>
      <c r="C613" s="167"/>
      <c r="D613" s="484"/>
      <c r="E613" s="484"/>
    </row>
    <row r="614" spans="1:5" s="485" customFormat="1">
      <c r="A614" s="163"/>
      <c r="B614" s="165"/>
      <c r="C614" s="167"/>
      <c r="D614" s="484"/>
      <c r="E614" s="484"/>
    </row>
    <row r="615" spans="1:5" s="485" customFormat="1">
      <c r="A615" s="163"/>
      <c r="B615" s="165"/>
      <c r="C615" s="167"/>
      <c r="D615" s="484"/>
      <c r="E615" s="484"/>
    </row>
    <row r="616" spans="1:5" s="485" customFormat="1">
      <c r="A616" s="163"/>
      <c r="B616" s="165"/>
      <c r="C616" s="167"/>
      <c r="D616" s="484"/>
      <c r="E616" s="484"/>
    </row>
    <row r="617" spans="1:5" s="485" customFormat="1">
      <c r="A617" s="163"/>
      <c r="B617" s="165"/>
      <c r="C617" s="167"/>
      <c r="D617" s="484"/>
      <c r="E617" s="484"/>
    </row>
    <row r="618" spans="1:5" s="485" customFormat="1">
      <c r="A618" s="163"/>
      <c r="B618" s="165"/>
      <c r="C618" s="167"/>
      <c r="D618" s="484"/>
      <c r="E618" s="484"/>
    </row>
    <row r="619" spans="1:5" s="485" customFormat="1">
      <c r="A619" s="163"/>
      <c r="B619" s="165"/>
      <c r="C619" s="167"/>
      <c r="D619" s="484"/>
      <c r="E619" s="484"/>
    </row>
    <row r="620" spans="1:5" s="485" customFormat="1">
      <c r="A620" s="163"/>
      <c r="B620" s="165"/>
      <c r="C620" s="167"/>
      <c r="D620" s="484"/>
      <c r="E620" s="484"/>
    </row>
    <row r="621" spans="1:5" s="485" customFormat="1">
      <c r="A621" s="163"/>
      <c r="B621" s="165"/>
      <c r="C621" s="167"/>
      <c r="D621" s="484"/>
      <c r="E621" s="484"/>
    </row>
    <row r="622" spans="1:5" s="485" customFormat="1">
      <c r="A622" s="163"/>
      <c r="B622" s="165"/>
      <c r="C622" s="167"/>
      <c r="D622" s="484"/>
      <c r="E622" s="484"/>
    </row>
    <row r="623" spans="1:5" s="485" customFormat="1">
      <c r="A623" s="163"/>
      <c r="B623" s="165"/>
      <c r="C623" s="167"/>
      <c r="D623" s="484"/>
      <c r="E623" s="484"/>
    </row>
    <row r="624" spans="1:5" s="485" customFormat="1">
      <c r="A624" s="163"/>
      <c r="B624" s="165"/>
      <c r="C624" s="167"/>
      <c r="D624" s="484"/>
      <c r="E624" s="484"/>
    </row>
    <row r="625" spans="1:5" s="485" customFormat="1">
      <c r="A625" s="163"/>
      <c r="B625" s="165"/>
      <c r="C625" s="167"/>
      <c r="D625" s="484"/>
      <c r="E625" s="484"/>
    </row>
    <row r="626" spans="1:5" s="485" customFormat="1">
      <c r="A626" s="163"/>
      <c r="B626" s="165"/>
      <c r="C626" s="167"/>
      <c r="D626" s="484"/>
      <c r="E626" s="484"/>
    </row>
    <row r="627" spans="1:5" s="485" customFormat="1">
      <c r="A627" s="163"/>
      <c r="B627" s="165"/>
      <c r="C627" s="167"/>
      <c r="D627" s="484"/>
      <c r="E627" s="484"/>
    </row>
    <row r="628" spans="1:5" s="485" customFormat="1">
      <c r="A628" s="163"/>
      <c r="B628" s="165"/>
      <c r="C628" s="167"/>
      <c r="D628" s="484"/>
      <c r="E628" s="484"/>
    </row>
    <row r="629" spans="1:5" s="485" customFormat="1">
      <c r="A629" s="163"/>
      <c r="B629" s="165"/>
      <c r="C629" s="167"/>
      <c r="D629" s="484"/>
      <c r="E629" s="484"/>
    </row>
    <row r="630" spans="1:5" s="485" customFormat="1">
      <c r="A630" s="163"/>
      <c r="B630" s="165"/>
      <c r="C630" s="167"/>
      <c r="D630" s="484"/>
      <c r="E630" s="484"/>
    </row>
    <row r="631" spans="1:5" s="485" customFormat="1">
      <c r="A631" s="163"/>
      <c r="B631" s="165"/>
      <c r="C631" s="167"/>
      <c r="D631" s="484"/>
      <c r="E631" s="484"/>
    </row>
    <row r="632" spans="1:5" s="485" customFormat="1">
      <c r="A632" s="163"/>
      <c r="B632" s="165"/>
      <c r="C632" s="167"/>
      <c r="D632" s="484"/>
      <c r="E632" s="484"/>
    </row>
    <row r="633" spans="1:5" s="485" customFormat="1">
      <c r="A633" s="163"/>
      <c r="B633" s="165"/>
      <c r="C633" s="167"/>
      <c r="D633" s="484"/>
      <c r="E633" s="484"/>
    </row>
    <row r="634" spans="1:5" s="485" customFormat="1">
      <c r="A634" s="163"/>
      <c r="B634" s="165"/>
      <c r="C634" s="167"/>
      <c r="D634" s="484"/>
      <c r="E634" s="484"/>
    </row>
    <row r="635" spans="1:5" s="485" customFormat="1">
      <c r="A635" s="163"/>
      <c r="B635" s="165"/>
      <c r="C635" s="167"/>
      <c r="D635" s="484"/>
      <c r="E635" s="484"/>
    </row>
    <row r="636" spans="1:5" s="485" customFormat="1">
      <c r="A636" s="163"/>
      <c r="B636" s="165"/>
      <c r="C636" s="167"/>
      <c r="D636" s="484"/>
      <c r="E636" s="484"/>
    </row>
    <row r="637" spans="1:5" s="485" customFormat="1">
      <c r="A637" s="163"/>
      <c r="B637" s="165"/>
      <c r="C637" s="167"/>
      <c r="D637" s="484"/>
      <c r="E637" s="484"/>
    </row>
    <row r="638" spans="1:5" s="485" customFormat="1">
      <c r="A638" s="163"/>
      <c r="B638" s="165"/>
      <c r="C638" s="167"/>
      <c r="D638" s="484"/>
      <c r="E638" s="484"/>
    </row>
    <row r="639" spans="1:5" s="485" customFormat="1">
      <c r="A639" s="163"/>
      <c r="B639" s="165"/>
      <c r="C639" s="167"/>
      <c r="D639" s="484"/>
      <c r="E639" s="484"/>
    </row>
    <row r="640" spans="1:5" s="485" customFormat="1">
      <c r="A640" s="163"/>
      <c r="B640" s="165"/>
      <c r="C640" s="167"/>
      <c r="D640" s="484"/>
      <c r="E640" s="484"/>
    </row>
    <row r="641" spans="1:5" s="485" customFormat="1">
      <c r="A641" s="163"/>
      <c r="B641" s="165"/>
      <c r="C641" s="167"/>
      <c r="D641" s="484"/>
      <c r="E641" s="484"/>
    </row>
    <row r="642" spans="1:5" s="485" customFormat="1">
      <c r="A642" s="163"/>
      <c r="B642" s="165"/>
      <c r="C642" s="167"/>
      <c r="D642" s="484"/>
      <c r="E642" s="484"/>
    </row>
    <row r="643" spans="1:5" s="485" customFormat="1">
      <c r="A643" s="163"/>
      <c r="B643" s="165"/>
      <c r="C643" s="167"/>
      <c r="D643" s="484"/>
      <c r="E643" s="484"/>
    </row>
    <row r="644" spans="1:5" s="485" customFormat="1">
      <c r="A644" s="163"/>
      <c r="B644" s="165"/>
      <c r="C644" s="167"/>
      <c r="D644" s="484"/>
      <c r="E644" s="484"/>
    </row>
    <row r="645" spans="1:5" s="485" customFormat="1">
      <c r="A645" s="163"/>
      <c r="B645" s="165"/>
      <c r="C645" s="167"/>
      <c r="D645" s="484"/>
      <c r="E645" s="484"/>
    </row>
    <row r="646" spans="1:5" s="485" customFormat="1">
      <c r="A646" s="163"/>
      <c r="B646" s="165"/>
      <c r="C646" s="167"/>
      <c r="D646" s="484"/>
      <c r="E646" s="484"/>
    </row>
    <row r="647" spans="1:5" s="485" customFormat="1">
      <c r="A647" s="163"/>
      <c r="B647" s="165"/>
      <c r="C647" s="167"/>
      <c r="D647" s="484"/>
      <c r="E647" s="484"/>
    </row>
    <row r="648" spans="1:5" s="485" customFormat="1">
      <c r="A648" s="163"/>
      <c r="B648" s="165"/>
      <c r="C648" s="167"/>
      <c r="D648" s="484"/>
      <c r="E648" s="484"/>
    </row>
    <row r="649" spans="1:5" s="485" customFormat="1">
      <c r="A649" s="163"/>
      <c r="B649" s="165"/>
      <c r="C649" s="167"/>
      <c r="D649" s="484"/>
      <c r="E649" s="484"/>
    </row>
    <row r="650" spans="1:5" s="485" customFormat="1">
      <c r="A650" s="163"/>
      <c r="B650" s="165"/>
      <c r="C650" s="167"/>
      <c r="D650" s="484"/>
      <c r="E650" s="484"/>
    </row>
    <row r="651" spans="1:5" s="485" customFormat="1">
      <c r="A651" s="163"/>
      <c r="B651" s="165"/>
      <c r="C651" s="167"/>
      <c r="D651" s="484"/>
      <c r="E651" s="484"/>
    </row>
    <row r="652" spans="1:5" s="485" customFormat="1">
      <c r="A652" s="163"/>
      <c r="B652" s="165"/>
      <c r="C652" s="167"/>
      <c r="D652" s="484"/>
      <c r="E652" s="484"/>
    </row>
    <row r="653" spans="1:5" s="485" customFormat="1">
      <c r="A653" s="163"/>
      <c r="B653" s="165"/>
      <c r="C653" s="167"/>
      <c r="D653" s="484"/>
      <c r="E653" s="484"/>
    </row>
    <row r="654" spans="1:5" s="485" customFormat="1">
      <c r="A654" s="163"/>
      <c r="B654" s="165"/>
      <c r="C654" s="167"/>
      <c r="D654" s="484"/>
      <c r="E654" s="484"/>
    </row>
    <row r="655" spans="1:5" s="485" customFormat="1">
      <c r="A655" s="163"/>
      <c r="B655" s="165"/>
      <c r="C655" s="167"/>
      <c r="D655" s="484"/>
      <c r="E655" s="484"/>
    </row>
    <row r="656" spans="1:5" s="485" customFormat="1">
      <c r="A656" s="163"/>
      <c r="B656" s="165"/>
      <c r="C656" s="167"/>
      <c r="D656" s="484"/>
      <c r="E656" s="484"/>
    </row>
    <row r="657" spans="1:5" s="485" customFormat="1">
      <c r="A657" s="163"/>
      <c r="B657" s="165"/>
      <c r="C657" s="167"/>
      <c r="D657" s="484"/>
      <c r="E657" s="484"/>
    </row>
    <row r="658" spans="1:5" s="485" customFormat="1">
      <c r="A658" s="163"/>
      <c r="B658" s="165"/>
      <c r="C658" s="167"/>
      <c r="D658" s="484"/>
      <c r="E658" s="484"/>
    </row>
    <row r="659" spans="1:5" s="485" customFormat="1">
      <c r="A659" s="163"/>
      <c r="B659" s="165"/>
      <c r="C659" s="167"/>
      <c r="D659" s="484"/>
      <c r="E659" s="484"/>
    </row>
    <row r="660" spans="1:5" s="485" customFormat="1">
      <c r="A660" s="163"/>
      <c r="B660" s="165"/>
      <c r="C660" s="167"/>
      <c r="D660" s="484"/>
      <c r="E660" s="484"/>
    </row>
    <row r="661" spans="1:5" s="485" customFormat="1">
      <c r="A661" s="163"/>
      <c r="B661" s="165"/>
      <c r="C661" s="167"/>
      <c r="D661" s="484"/>
      <c r="E661" s="484"/>
    </row>
    <row r="662" spans="1:5" s="485" customFormat="1">
      <c r="A662" s="163"/>
      <c r="B662" s="165"/>
      <c r="C662" s="167"/>
      <c r="D662" s="484"/>
      <c r="E662" s="484"/>
    </row>
    <row r="663" spans="1:5" s="485" customFormat="1">
      <c r="A663" s="163"/>
      <c r="B663" s="165"/>
      <c r="C663" s="167"/>
      <c r="D663" s="484"/>
      <c r="E663" s="484"/>
    </row>
    <row r="664" spans="1:5" s="485" customFormat="1">
      <c r="A664" s="163"/>
      <c r="B664" s="165"/>
      <c r="C664" s="167"/>
      <c r="D664" s="484"/>
      <c r="E664" s="484"/>
    </row>
    <row r="665" spans="1:5" s="485" customFormat="1">
      <c r="A665" s="163"/>
      <c r="B665" s="165"/>
      <c r="C665" s="167"/>
      <c r="D665" s="484"/>
      <c r="E665" s="484"/>
    </row>
    <row r="666" spans="1:5" s="485" customFormat="1">
      <c r="A666" s="163"/>
      <c r="B666" s="165"/>
      <c r="C666" s="167"/>
      <c r="D666" s="484"/>
      <c r="E666" s="484"/>
    </row>
    <row r="667" spans="1:5" s="485" customFormat="1">
      <c r="A667" s="163"/>
      <c r="B667" s="165"/>
      <c r="C667" s="167"/>
      <c r="D667" s="484"/>
      <c r="E667" s="484"/>
    </row>
    <row r="668" spans="1:5" s="485" customFormat="1">
      <c r="A668" s="163"/>
      <c r="B668" s="165"/>
      <c r="C668" s="167"/>
      <c r="D668" s="484"/>
      <c r="E668" s="484"/>
    </row>
    <row r="669" spans="1:5" s="485" customFormat="1">
      <c r="A669" s="163"/>
      <c r="B669" s="165"/>
      <c r="C669" s="167"/>
      <c r="D669" s="484"/>
      <c r="E669" s="484"/>
    </row>
    <row r="670" spans="1:5" s="485" customFormat="1">
      <c r="A670" s="163"/>
      <c r="B670" s="165"/>
      <c r="C670" s="167"/>
      <c r="D670" s="484"/>
      <c r="E670" s="484"/>
    </row>
    <row r="671" spans="1:5" s="485" customFormat="1">
      <c r="A671" s="163"/>
      <c r="B671" s="165"/>
      <c r="C671" s="167"/>
      <c r="D671" s="484"/>
      <c r="E671" s="484"/>
    </row>
    <row r="672" spans="1:5" s="485" customFormat="1">
      <c r="A672" s="163"/>
      <c r="B672" s="165"/>
      <c r="C672" s="167"/>
      <c r="D672" s="484"/>
      <c r="E672" s="484"/>
    </row>
    <row r="673" spans="1:5" s="485" customFormat="1">
      <c r="A673" s="163"/>
      <c r="B673" s="165"/>
      <c r="C673" s="167"/>
      <c r="D673" s="484"/>
      <c r="E673" s="484"/>
    </row>
    <row r="674" spans="1:5" s="485" customFormat="1">
      <c r="A674" s="163"/>
      <c r="B674" s="165"/>
      <c r="C674" s="167"/>
      <c r="D674" s="484"/>
      <c r="E674" s="484"/>
    </row>
    <row r="675" spans="1:5" s="485" customFormat="1">
      <c r="A675" s="163"/>
      <c r="B675" s="165"/>
      <c r="C675" s="167"/>
      <c r="D675" s="484"/>
      <c r="E675" s="484"/>
    </row>
    <row r="676" spans="1:5" s="485" customFormat="1">
      <c r="A676" s="163"/>
      <c r="B676" s="165"/>
      <c r="C676" s="167"/>
      <c r="D676" s="484"/>
      <c r="E676" s="484"/>
    </row>
    <row r="677" spans="1:5" s="485" customFormat="1">
      <c r="A677" s="163"/>
      <c r="B677" s="165"/>
      <c r="C677" s="167"/>
      <c r="D677" s="484"/>
      <c r="E677" s="484"/>
    </row>
    <row r="678" spans="1:5" s="485" customFormat="1">
      <c r="A678" s="163"/>
      <c r="B678" s="165"/>
      <c r="C678" s="167"/>
      <c r="D678" s="484"/>
      <c r="E678" s="484"/>
    </row>
    <row r="679" spans="1:5" s="485" customFormat="1">
      <c r="A679" s="163"/>
      <c r="B679" s="165"/>
      <c r="C679" s="167"/>
      <c r="D679" s="484"/>
      <c r="E679" s="484"/>
    </row>
    <row r="680" spans="1:5" s="485" customFormat="1">
      <c r="A680" s="163"/>
      <c r="B680" s="165"/>
      <c r="C680" s="167"/>
      <c r="D680" s="484"/>
      <c r="E680" s="484"/>
    </row>
    <row r="681" spans="1:5" s="485" customFormat="1">
      <c r="A681" s="163"/>
      <c r="B681" s="165"/>
      <c r="C681" s="167"/>
      <c r="D681" s="484"/>
      <c r="E681" s="484"/>
    </row>
    <row r="682" spans="1:5" s="485" customFormat="1">
      <c r="A682" s="163"/>
      <c r="B682" s="165"/>
      <c r="C682" s="167"/>
      <c r="D682" s="484"/>
      <c r="E682" s="484"/>
    </row>
    <row r="683" spans="1:5" s="485" customFormat="1">
      <c r="A683" s="163"/>
      <c r="B683" s="165"/>
      <c r="C683" s="167"/>
      <c r="D683" s="484"/>
      <c r="E683" s="484"/>
    </row>
    <row r="684" spans="1:5" s="485" customFormat="1">
      <c r="A684" s="163"/>
      <c r="B684" s="165"/>
      <c r="C684" s="167"/>
      <c r="D684" s="484"/>
      <c r="E684" s="484"/>
    </row>
    <row r="685" spans="1:5" s="485" customFormat="1">
      <c r="A685" s="163"/>
      <c r="B685" s="165"/>
      <c r="C685" s="167"/>
      <c r="D685" s="484"/>
      <c r="E685" s="484"/>
    </row>
    <row r="686" spans="1:5" s="485" customFormat="1">
      <c r="A686" s="163"/>
      <c r="B686" s="165"/>
      <c r="C686" s="167"/>
      <c r="D686" s="484"/>
      <c r="E686" s="484"/>
    </row>
    <row r="687" spans="1:5" s="485" customFormat="1">
      <c r="A687" s="163"/>
      <c r="B687" s="165"/>
      <c r="C687" s="167"/>
      <c r="D687" s="484"/>
      <c r="E687" s="484"/>
    </row>
    <row r="688" spans="1:5" s="485" customFormat="1">
      <c r="A688" s="163"/>
      <c r="B688" s="165"/>
      <c r="C688" s="167"/>
      <c r="D688" s="484"/>
      <c r="E688" s="484"/>
    </row>
    <row r="689" spans="1:5" s="485" customFormat="1">
      <c r="A689" s="163"/>
      <c r="B689" s="165"/>
      <c r="C689" s="167"/>
      <c r="D689" s="484"/>
      <c r="E689" s="484"/>
    </row>
    <row r="690" spans="1:5" s="485" customFormat="1">
      <c r="A690" s="163"/>
      <c r="B690" s="165"/>
      <c r="C690" s="167"/>
      <c r="D690" s="484"/>
      <c r="E690" s="484"/>
    </row>
    <row r="691" spans="1:5" s="485" customFormat="1">
      <c r="A691" s="163"/>
      <c r="B691" s="165"/>
      <c r="C691" s="167"/>
      <c r="D691" s="484"/>
      <c r="E691" s="484"/>
    </row>
    <row r="692" spans="1:5" s="485" customFormat="1">
      <c r="A692" s="163"/>
      <c r="B692" s="165"/>
      <c r="C692" s="167"/>
      <c r="D692" s="484"/>
      <c r="E692" s="484"/>
    </row>
    <row r="693" spans="1:5" s="485" customFormat="1">
      <c r="A693" s="163"/>
      <c r="B693" s="165"/>
      <c r="C693" s="167"/>
      <c r="D693" s="484"/>
      <c r="E693" s="484"/>
    </row>
    <row r="694" spans="1:5" s="485" customFormat="1">
      <c r="A694" s="163"/>
      <c r="B694" s="165"/>
      <c r="C694" s="167"/>
      <c r="D694" s="484"/>
      <c r="E694" s="484"/>
    </row>
    <row r="695" spans="1:5" s="485" customFormat="1">
      <c r="A695" s="163"/>
      <c r="B695" s="165"/>
      <c r="C695" s="167"/>
      <c r="D695" s="484"/>
      <c r="E695" s="484"/>
    </row>
    <row r="696" spans="1:5" s="485" customFormat="1">
      <c r="A696" s="163"/>
      <c r="B696" s="165"/>
      <c r="C696" s="167"/>
      <c r="D696" s="484"/>
      <c r="E696" s="484"/>
    </row>
    <row r="697" spans="1:5" s="485" customFormat="1">
      <c r="A697" s="163"/>
      <c r="B697" s="165"/>
      <c r="C697" s="167"/>
      <c r="D697" s="484"/>
      <c r="E697" s="484"/>
    </row>
    <row r="698" spans="1:5" s="485" customFormat="1">
      <c r="A698" s="163"/>
      <c r="B698" s="165"/>
      <c r="C698" s="167"/>
      <c r="D698" s="484"/>
      <c r="E698" s="484"/>
    </row>
    <row r="699" spans="1:5" s="485" customFormat="1">
      <c r="A699" s="163"/>
      <c r="B699" s="165"/>
      <c r="C699" s="167"/>
      <c r="D699" s="484"/>
      <c r="E699" s="484"/>
    </row>
    <row r="700" spans="1:5" s="485" customFormat="1">
      <c r="A700" s="163"/>
      <c r="B700" s="165"/>
      <c r="C700" s="167"/>
      <c r="D700" s="484"/>
      <c r="E700" s="484"/>
    </row>
    <row r="701" spans="1:5" s="485" customFormat="1">
      <c r="A701" s="163"/>
      <c r="B701" s="165"/>
      <c r="C701" s="167"/>
      <c r="D701" s="484"/>
      <c r="E701" s="484"/>
    </row>
    <row r="702" spans="1:5" s="485" customFormat="1">
      <c r="A702" s="163"/>
      <c r="B702" s="165"/>
      <c r="C702" s="167"/>
      <c r="D702" s="484"/>
      <c r="E702" s="484"/>
    </row>
    <row r="703" spans="1:5" s="485" customFormat="1">
      <c r="A703" s="163"/>
      <c r="B703" s="165"/>
      <c r="C703" s="167"/>
      <c r="D703" s="484"/>
      <c r="E703" s="484"/>
    </row>
    <row r="704" spans="1:5" s="485" customFormat="1">
      <c r="A704" s="163"/>
      <c r="B704" s="165"/>
      <c r="C704" s="167"/>
      <c r="D704" s="484"/>
      <c r="E704" s="484"/>
    </row>
    <row r="705" spans="1:5" s="485" customFormat="1">
      <c r="A705" s="163"/>
      <c r="B705" s="165"/>
      <c r="C705" s="167"/>
      <c r="D705" s="484"/>
      <c r="E705" s="484"/>
    </row>
    <row r="706" spans="1:5" s="485" customFormat="1">
      <c r="A706" s="163"/>
      <c r="B706" s="165"/>
      <c r="C706" s="167"/>
      <c r="D706" s="484"/>
      <c r="E706" s="484"/>
    </row>
    <row r="707" spans="1:5" s="485" customFormat="1">
      <c r="A707" s="163"/>
      <c r="B707" s="165"/>
      <c r="C707" s="167"/>
      <c r="D707" s="484"/>
      <c r="E707" s="484"/>
    </row>
    <row r="708" spans="1:5" s="485" customFormat="1">
      <c r="A708" s="163"/>
      <c r="B708" s="165"/>
      <c r="C708" s="167"/>
      <c r="D708" s="484"/>
      <c r="E708" s="484"/>
    </row>
    <row r="709" spans="1:5" s="485" customFormat="1">
      <c r="A709" s="163"/>
      <c r="B709" s="165"/>
      <c r="C709" s="167"/>
      <c r="D709" s="484"/>
      <c r="E709" s="484"/>
    </row>
    <row r="710" spans="1:5" s="485" customFormat="1">
      <c r="A710" s="163"/>
      <c r="B710" s="165"/>
      <c r="C710" s="167"/>
      <c r="D710" s="484"/>
      <c r="E710" s="484"/>
    </row>
    <row r="711" spans="1:5" s="485" customFormat="1">
      <c r="A711" s="163"/>
      <c r="B711" s="165"/>
      <c r="C711" s="167"/>
      <c r="D711" s="484"/>
      <c r="E711" s="484"/>
    </row>
    <row r="712" spans="1:5" s="485" customFormat="1">
      <c r="A712" s="163"/>
      <c r="B712" s="165"/>
      <c r="C712" s="167"/>
      <c r="D712" s="484"/>
      <c r="E712" s="484"/>
    </row>
    <row r="713" spans="1:5" s="485" customFormat="1">
      <c r="A713" s="163"/>
      <c r="B713" s="165"/>
      <c r="C713" s="167"/>
      <c r="D713" s="484"/>
      <c r="E713" s="484"/>
    </row>
    <row r="714" spans="1:5" s="485" customFormat="1">
      <c r="A714" s="163"/>
      <c r="B714" s="165"/>
      <c r="C714" s="167"/>
      <c r="D714" s="484"/>
      <c r="E714" s="484"/>
    </row>
    <row r="715" spans="1:5" s="485" customFormat="1">
      <c r="A715" s="163"/>
      <c r="B715" s="165"/>
      <c r="C715" s="167"/>
      <c r="D715" s="484"/>
      <c r="E715" s="484"/>
    </row>
    <row r="716" spans="1:5" s="485" customFormat="1">
      <c r="A716" s="163"/>
      <c r="B716" s="165"/>
      <c r="C716" s="167"/>
      <c r="D716" s="484"/>
      <c r="E716" s="484"/>
    </row>
    <row r="717" spans="1:5" s="485" customFormat="1">
      <c r="A717" s="163"/>
      <c r="B717" s="165"/>
      <c r="C717" s="167"/>
      <c r="D717" s="484"/>
      <c r="E717" s="484"/>
    </row>
    <row r="718" spans="1:5" s="485" customFormat="1">
      <c r="A718" s="163"/>
      <c r="B718" s="165"/>
      <c r="C718" s="167"/>
      <c r="D718" s="484"/>
      <c r="E718" s="484"/>
    </row>
    <row r="719" spans="1:5" s="485" customFormat="1">
      <c r="A719" s="163"/>
      <c r="B719" s="165"/>
      <c r="C719" s="167"/>
      <c r="D719" s="484"/>
      <c r="E719" s="484"/>
    </row>
    <row r="720" spans="1:5" s="485" customFormat="1">
      <c r="A720" s="163"/>
      <c r="B720" s="165"/>
      <c r="C720" s="167"/>
      <c r="D720" s="484"/>
      <c r="E720" s="484"/>
    </row>
    <row r="721" spans="1:5" s="485" customFormat="1">
      <c r="A721" s="163"/>
      <c r="B721" s="165"/>
      <c r="C721" s="167"/>
      <c r="D721" s="484"/>
      <c r="E721" s="484"/>
    </row>
    <row r="722" spans="1:5" s="485" customFormat="1">
      <c r="A722" s="163"/>
      <c r="B722" s="165"/>
      <c r="C722" s="167"/>
      <c r="D722" s="484"/>
      <c r="E722" s="484"/>
    </row>
    <row r="723" spans="1:5" s="485" customFormat="1">
      <c r="A723" s="163"/>
      <c r="B723" s="165"/>
      <c r="C723" s="167"/>
      <c r="D723" s="484"/>
      <c r="E723" s="484"/>
    </row>
    <row r="724" spans="1:5" s="485" customFormat="1">
      <c r="A724" s="163"/>
      <c r="B724" s="165"/>
      <c r="C724" s="167"/>
      <c r="D724" s="484"/>
      <c r="E724" s="484"/>
    </row>
    <row r="725" spans="1:5" s="485" customFormat="1">
      <c r="A725" s="163"/>
      <c r="B725" s="165"/>
      <c r="C725" s="167"/>
      <c r="D725" s="484"/>
      <c r="E725" s="484"/>
    </row>
    <row r="726" spans="1:5" s="485" customFormat="1">
      <c r="A726" s="163"/>
      <c r="B726" s="165"/>
      <c r="C726" s="167"/>
      <c r="D726" s="484"/>
      <c r="E726" s="484"/>
    </row>
    <row r="727" spans="1:5" s="485" customFormat="1">
      <c r="A727" s="163"/>
      <c r="B727" s="165"/>
      <c r="C727" s="167"/>
      <c r="D727" s="484"/>
      <c r="E727" s="484"/>
    </row>
    <row r="728" spans="1:5" s="485" customFormat="1">
      <c r="A728" s="163"/>
      <c r="B728" s="165"/>
      <c r="C728" s="167"/>
      <c r="D728" s="484"/>
      <c r="E728" s="484"/>
    </row>
    <row r="729" spans="1:5" s="485" customFormat="1">
      <c r="A729" s="163"/>
      <c r="B729" s="165"/>
      <c r="C729" s="167"/>
      <c r="D729" s="484"/>
      <c r="E729" s="484"/>
    </row>
    <row r="730" spans="1:5" s="485" customFormat="1">
      <c r="A730" s="163"/>
      <c r="B730" s="165"/>
      <c r="C730" s="167"/>
      <c r="D730" s="484"/>
      <c r="E730" s="484"/>
    </row>
    <row r="731" spans="1:5" s="485" customFormat="1">
      <c r="A731" s="163"/>
      <c r="B731" s="165"/>
      <c r="C731" s="167"/>
      <c r="D731" s="484"/>
      <c r="E731" s="484"/>
    </row>
    <row r="732" spans="1:5" s="485" customFormat="1">
      <c r="A732" s="163"/>
      <c r="B732" s="165"/>
      <c r="C732" s="167"/>
      <c r="D732" s="484"/>
      <c r="E732" s="484"/>
    </row>
    <row r="733" spans="1:5" s="485" customFormat="1">
      <c r="A733" s="163"/>
      <c r="B733" s="165"/>
      <c r="C733" s="167"/>
      <c r="D733" s="484"/>
      <c r="E733" s="484"/>
    </row>
    <row r="734" spans="1:5" s="485" customFormat="1">
      <c r="A734" s="163"/>
      <c r="B734" s="165"/>
      <c r="C734" s="167"/>
      <c r="D734" s="484"/>
      <c r="E734" s="484"/>
    </row>
    <row r="735" spans="1:5" s="485" customFormat="1">
      <c r="A735" s="163"/>
      <c r="B735" s="165"/>
      <c r="C735" s="167"/>
      <c r="D735" s="484"/>
      <c r="E735" s="484"/>
    </row>
    <row r="736" spans="1:5" s="485" customFormat="1">
      <c r="A736" s="163"/>
      <c r="B736" s="165"/>
      <c r="C736" s="167"/>
      <c r="D736" s="484"/>
      <c r="E736" s="484"/>
    </row>
    <row r="737" spans="1:5" s="485" customFormat="1">
      <c r="A737" s="163"/>
      <c r="B737" s="165"/>
      <c r="C737" s="167"/>
      <c r="D737" s="484"/>
      <c r="E737" s="484"/>
    </row>
    <row r="738" spans="1:5" s="485" customFormat="1">
      <c r="A738" s="163"/>
      <c r="B738" s="165"/>
      <c r="C738" s="167"/>
      <c r="D738" s="484"/>
      <c r="E738" s="484"/>
    </row>
    <row r="739" spans="1:5" s="485" customFormat="1">
      <c r="A739" s="163"/>
      <c r="B739" s="165"/>
      <c r="C739" s="167"/>
      <c r="D739" s="484"/>
      <c r="E739" s="484"/>
    </row>
    <row r="740" spans="1:5" s="485" customFormat="1">
      <c r="A740" s="163"/>
      <c r="B740" s="165"/>
      <c r="C740" s="167"/>
      <c r="D740" s="484"/>
      <c r="E740" s="484"/>
    </row>
    <row r="741" spans="1:5" s="485" customFormat="1">
      <c r="A741" s="163"/>
      <c r="B741" s="165"/>
      <c r="C741" s="167"/>
      <c r="D741" s="484"/>
      <c r="E741" s="484"/>
    </row>
    <row r="742" spans="1:5" s="485" customFormat="1">
      <c r="A742" s="163"/>
      <c r="B742" s="165"/>
      <c r="C742" s="167"/>
      <c r="D742" s="484"/>
      <c r="E742" s="484"/>
    </row>
    <row r="743" spans="1:5" s="485" customFormat="1">
      <c r="A743" s="163"/>
      <c r="B743" s="165"/>
      <c r="C743" s="167"/>
      <c r="D743" s="484"/>
      <c r="E743" s="484"/>
    </row>
    <row r="744" spans="1:5" s="485" customFormat="1">
      <c r="A744" s="163"/>
      <c r="B744" s="165"/>
      <c r="C744" s="167"/>
      <c r="D744" s="484"/>
      <c r="E744" s="484"/>
    </row>
    <row r="745" spans="1:5" s="485" customFormat="1">
      <c r="A745" s="163"/>
      <c r="B745" s="165"/>
      <c r="C745" s="167"/>
      <c r="D745" s="484"/>
      <c r="E745" s="484"/>
    </row>
    <row r="746" spans="1:5" s="485" customFormat="1">
      <c r="A746" s="163"/>
      <c r="B746" s="165"/>
      <c r="C746" s="167"/>
      <c r="D746" s="484"/>
      <c r="E746" s="484"/>
    </row>
    <row r="747" spans="1:5" s="485" customFormat="1">
      <c r="A747" s="163"/>
      <c r="B747" s="165"/>
      <c r="C747" s="167"/>
      <c r="D747" s="484"/>
      <c r="E747" s="484"/>
    </row>
    <row r="748" spans="1:5" s="485" customFormat="1">
      <c r="A748" s="163"/>
      <c r="B748" s="165"/>
      <c r="C748" s="167"/>
      <c r="D748" s="484"/>
      <c r="E748" s="484"/>
    </row>
    <row r="749" spans="1:5" s="485" customFormat="1">
      <c r="A749" s="163"/>
      <c r="B749" s="165"/>
      <c r="C749" s="167"/>
      <c r="D749" s="484"/>
      <c r="E749" s="484"/>
    </row>
    <row r="750" spans="1:5" s="485" customFormat="1">
      <c r="A750" s="163"/>
      <c r="B750" s="165"/>
      <c r="C750" s="167"/>
      <c r="D750" s="484"/>
      <c r="E750" s="484"/>
    </row>
    <row r="751" spans="1:5" s="485" customFormat="1">
      <c r="A751" s="163"/>
      <c r="B751" s="165"/>
      <c r="C751" s="167"/>
      <c r="D751" s="484"/>
      <c r="E751" s="484"/>
    </row>
    <row r="752" spans="1:5" s="485" customFormat="1">
      <c r="A752" s="163"/>
      <c r="B752" s="165"/>
      <c r="C752" s="167"/>
      <c r="D752" s="484"/>
      <c r="E752" s="484"/>
    </row>
    <row r="753" spans="1:5" s="485" customFormat="1">
      <c r="A753" s="163"/>
      <c r="B753" s="165"/>
      <c r="C753" s="167"/>
      <c r="D753" s="484"/>
      <c r="E753" s="484"/>
    </row>
    <row r="754" spans="1:5" s="485" customFormat="1">
      <c r="A754" s="163"/>
      <c r="B754" s="165"/>
      <c r="C754" s="167"/>
      <c r="D754" s="484"/>
      <c r="E754" s="484"/>
    </row>
    <row r="755" spans="1:5" s="485" customFormat="1">
      <c r="A755" s="163"/>
      <c r="B755" s="165"/>
      <c r="C755" s="167"/>
      <c r="D755" s="484"/>
      <c r="E755" s="484"/>
    </row>
    <row r="756" spans="1:5" s="485" customFormat="1">
      <c r="A756" s="163"/>
      <c r="B756" s="165"/>
      <c r="C756" s="167"/>
      <c r="D756" s="484"/>
      <c r="E756" s="484"/>
    </row>
    <row r="757" spans="1:5" s="485" customFormat="1">
      <c r="A757" s="163"/>
      <c r="B757" s="165"/>
      <c r="C757" s="167"/>
      <c r="D757" s="484"/>
      <c r="E757" s="484"/>
    </row>
    <row r="758" spans="1:5" s="485" customFormat="1">
      <c r="A758" s="163"/>
      <c r="B758" s="165"/>
      <c r="C758" s="167"/>
      <c r="D758" s="484"/>
      <c r="E758" s="484"/>
    </row>
    <row r="759" spans="1:5" s="485" customFormat="1">
      <c r="A759" s="163"/>
      <c r="B759" s="165"/>
      <c r="C759" s="167"/>
      <c r="D759" s="484"/>
      <c r="E759" s="484"/>
    </row>
    <row r="760" spans="1:5" s="485" customFormat="1">
      <c r="A760" s="163"/>
      <c r="B760" s="165"/>
      <c r="C760" s="167"/>
      <c r="D760" s="484"/>
      <c r="E760" s="484"/>
    </row>
    <row r="761" spans="1:5" s="485" customFormat="1">
      <c r="A761" s="163"/>
      <c r="B761" s="165"/>
      <c r="C761" s="167"/>
      <c r="D761" s="484"/>
      <c r="E761" s="484"/>
    </row>
    <row r="762" spans="1:5" s="485" customFormat="1">
      <c r="A762" s="163"/>
      <c r="B762" s="165"/>
      <c r="C762" s="167"/>
      <c r="D762" s="484"/>
      <c r="E762" s="484"/>
    </row>
    <row r="763" spans="1:5" s="485" customFormat="1">
      <c r="A763" s="163"/>
      <c r="B763" s="165"/>
      <c r="C763" s="167"/>
      <c r="D763" s="484"/>
      <c r="E763" s="484"/>
    </row>
    <row r="764" spans="1:5" s="485" customFormat="1">
      <c r="A764" s="163"/>
      <c r="B764" s="165"/>
      <c r="C764" s="167"/>
      <c r="D764" s="484"/>
      <c r="E764" s="484"/>
    </row>
    <row r="765" spans="1:5" s="485" customFormat="1">
      <c r="A765" s="163"/>
      <c r="B765" s="165"/>
      <c r="C765" s="167"/>
      <c r="D765" s="484"/>
      <c r="E765" s="484"/>
    </row>
    <row r="766" spans="1:5" s="485" customFormat="1">
      <c r="A766" s="163"/>
      <c r="B766" s="165"/>
      <c r="C766" s="167"/>
      <c r="D766" s="484"/>
      <c r="E766" s="484"/>
    </row>
    <row r="767" spans="1:5" s="485" customFormat="1">
      <c r="A767" s="163"/>
      <c r="B767" s="165"/>
      <c r="C767" s="167"/>
      <c r="D767" s="484"/>
      <c r="E767" s="484"/>
    </row>
    <row r="768" spans="1:5" s="485" customFormat="1">
      <c r="A768" s="163"/>
      <c r="B768" s="165"/>
      <c r="C768" s="167"/>
      <c r="D768" s="484"/>
      <c r="E768" s="484"/>
    </row>
    <row r="769" spans="1:5" s="485" customFormat="1">
      <c r="A769" s="163"/>
      <c r="B769" s="165"/>
      <c r="C769" s="167"/>
      <c r="D769" s="484"/>
      <c r="E769" s="484"/>
    </row>
    <row r="770" spans="1:5" s="485" customFormat="1">
      <c r="A770" s="163"/>
      <c r="B770" s="165"/>
      <c r="C770" s="167"/>
      <c r="D770" s="484"/>
      <c r="E770" s="484"/>
    </row>
    <row r="771" spans="1:5" s="485" customFormat="1">
      <c r="A771" s="163"/>
      <c r="B771" s="165"/>
      <c r="C771" s="167"/>
      <c r="D771" s="484"/>
      <c r="E771" s="484"/>
    </row>
    <row r="772" spans="1:5" s="485" customFormat="1">
      <c r="A772" s="163"/>
      <c r="B772" s="165"/>
      <c r="C772" s="167"/>
      <c r="D772" s="484"/>
      <c r="E772" s="484"/>
    </row>
    <row r="773" spans="1:5" s="485" customFormat="1">
      <c r="A773" s="163"/>
      <c r="B773" s="165"/>
      <c r="C773" s="167"/>
      <c r="D773" s="484"/>
      <c r="E773" s="484"/>
    </row>
    <row r="774" spans="1:5" s="485" customFormat="1">
      <c r="A774" s="163"/>
      <c r="B774" s="165"/>
      <c r="C774" s="167"/>
      <c r="D774" s="484"/>
      <c r="E774" s="484"/>
    </row>
    <row r="775" spans="1:5" s="485" customFormat="1">
      <c r="A775" s="163"/>
      <c r="B775" s="165"/>
      <c r="C775" s="167"/>
      <c r="D775" s="484"/>
      <c r="E775" s="484"/>
    </row>
    <row r="776" spans="1:5" s="485" customFormat="1">
      <c r="A776" s="163"/>
      <c r="B776" s="165"/>
      <c r="C776" s="167"/>
      <c r="D776" s="484"/>
      <c r="E776" s="484"/>
    </row>
    <row r="777" spans="1:5" s="485" customFormat="1">
      <c r="A777" s="163"/>
      <c r="B777" s="165"/>
      <c r="C777" s="167"/>
      <c r="D777" s="484"/>
      <c r="E777" s="484"/>
    </row>
    <row r="778" spans="1:5" s="485" customFormat="1">
      <c r="A778" s="163"/>
      <c r="B778" s="165"/>
      <c r="C778" s="167"/>
      <c r="D778" s="484"/>
      <c r="E778" s="484"/>
    </row>
    <row r="779" spans="1:5" s="485" customFormat="1">
      <c r="A779" s="163"/>
      <c r="B779" s="165"/>
      <c r="C779" s="167"/>
      <c r="D779" s="484"/>
      <c r="E779" s="484"/>
    </row>
    <row r="780" spans="1:5" s="485" customFormat="1">
      <c r="A780" s="163"/>
      <c r="B780" s="165"/>
      <c r="C780" s="167"/>
      <c r="D780" s="484"/>
      <c r="E780" s="484"/>
    </row>
    <row r="781" spans="1:5" s="485" customFormat="1">
      <c r="A781" s="163"/>
      <c r="B781" s="165"/>
      <c r="C781" s="167"/>
      <c r="D781" s="484"/>
      <c r="E781" s="484"/>
    </row>
    <row r="782" spans="1:5" s="485" customFormat="1">
      <c r="A782" s="163"/>
      <c r="B782" s="165"/>
      <c r="C782" s="167"/>
      <c r="D782" s="484"/>
      <c r="E782" s="484"/>
    </row>
    <row r="783" spans="1:5" s="485" customFormat="1">
      <c r="A783" s="163"/>
      <c r="B783" s="165"/>
      <c r="C783" s="167"/>
      <c r="D783" s="484"/>
      <c r="E783" s="484"/>
    </row>
    <row r="784" spans="1:5" s="485" customFormat="1">
      <c r="A784" s="163"/>
      <c r="B784" s="165"/>
      <c r="C784" s="167"/>
      <c r="D784" s="484"/>
      <c r="E784" s="484"/>
    </row>
    <row r="785" spans="1:5" s="485" customFormat="1">
      <c r="A785" s="163"/>
      <c r="B785" s="165"/>
      <c r="C785" s="167"/>
      <c r="D785" s="484"/>
      <c r="E785" s="484"/>
    </row>
    <row r="786" spans="1:5" s="485" customFormat="1">
      <c r="A786" s="163"/>
      <c r="B786" s="165"/>
      <c r="C786" s="167"/>
      <c r="D786" s="484"/>
      <c r="E786" s="484"/>
    </row>
    <row r="787" spans="1:5" s="485" customFormat="1">
      <c r="A787" s="163"/>
      <c r="B787" s="165"/>
      <c r="C787" s="167"/>
      <c r="D787" s="484"/>
      <c r="E787" s="484"/>
    </row>
    <row r="788" spans="1:5" s="485" customFormat="1">
      <c r="A788" s="163"/>
      <c r="B788" s="165"/>
      <c r="C788" s="167"/>
      <c r="D788" s="484"/>
      <c r="E788" s="484"/>
    </row>
    <row r="789" spans="1:5" s="485" customFormat="1">
      <c r="A789" s="163"/>
      <c r="B789" s="165"/>
      <c r="C789" s="167"/>
      <c r="D789" s="484"/>
      <c r="E789" s="484"/>
    </row>
    <row r="790" spans="1:5" s="485" customFormat="1">
      <c r="A790" s="163"/>
      <c r="B790" s="165"/>
      <c r="C790" s="167"/>
      <c r="D790" s="484"/>
      <c r="E790" s="484"/>
    </row>
    <row r="791" spans="1:5" s="485" customFormat="1">
      <c r="A791" s="163"/>
      <c r="B791" s="165"/>
      <c r="C791" s="167"/>
      <c r="D791" s="484"/>
      <c r="E791" s="484"/>
    </row>
    <row r="792" spans="1:5" s="485" customFormat="1">
      <c r="A792" s="163"/>
      <c r="B792" s="165"/>
      <c r="C792" s="167"/>
      <c r="D792" s="484"/>
      <c r="E792" s="484"/>
    </row>
    <row r="793" spans="1:5" s="485" customFormat="1">
      <c r="A793" s="163"/>
      <c r="B793" s="165"/>
      <c r="C793" s="167"/>
      <c r="D793" s="484"/>
      <c r="E793" s="484"/>
    </row>
    <row r="794" spans="1:5" s="485" customFormat="1">
      <c r="A794" s="163"/>
      <c r="B794" s="165"/>
      <c r="C794" s="167"/>
      <c r="D794" s="484"/>
      <c r="E794" s="484"/>
    </row>
    <row r="795" spans="1:5" s="485" customFormat="1">
      <c r="A795" s="163"/>
      <c r="B795" s="165"/>
      <c r="C795" s="167"/>
      <c r="D795" s="484"/>
      <c r="E795" s="484"/>
    </row>
    <row r="796" spans="1:5" s="485" customFormat="1">
      <c r="A796" s="163"/>
      <c r="B796" s="165"/>
      <c r="C796" s="167"/>
      <c r="D796" s="484"/>
      <c r="E796" s="484"/>
    </row>
    <row r="797" spans="1:5" s="485" customFormat="1">
      <c r="A797" s="163"/>
      <c r="B797" s="165"/>
      <c r="C797" s="167"/>
      <c r="D797" s="484"/>
      <c r="E797" s="484"/>
    </row>
    <row r="798" spans="1:5" s="485" customFormat="1">
      <c r="A798" s="163"/>
      <c r="B798" s="165"/>
      <c r="C798" s="167"/>
      <c r="D798" s="484"/>
      <c r="E798" s="484"/>
    </row>
    <row r="799" spans="1:5" s="485" customFormat="1">
      <c r="A799" s="163"/>
      <c r="B799" s="165"/>
      <c r="C799" s="167"/>
      <c r="D799" s="484"/>
      <c r="E799" s="484"/>
    </row>
    <row r="800" spans="1:5" s="485" customFormat="1">
      <c r="A800" s="163"/>
      <c r="B800" s="165"/>
      <c r="C800" s="167"/>
      <c r="D800" s="484"/>
      <c r="E800" s="484"/>
    </row>
    <row r="801" spans="1:5" s="485" customFormat="1">
      <c r="A801" s="163"/>
      <c r="B801" s="165"/>
      <c r="C801" s="167"/>
      <c r="D801" s="484"/>
      <c r="E801" s="484"/>
    </row>
    <row r="802" spans="1:5" s="485" customFormat="1">
      <c r="A802" s="163"/>
      <c r="B802" s="165"/>
      <c r="C802" s="167"/>
      <c r="D802" s="484"/>
      <c r="E802" s="484"/>
    </row>
    <row r="803" spans="1:5" s="485" customFormat="1">
      <c r="A803" s="163"/>
      <c r="B803" s="165"/>
      <c r="C803" s="167"/>
      <c r="D803" s="484"/>
      <c r="E803" s="484"/>
    </row>
    <row r="804" spans="1:5" s="485" customFormat="1">
      <c r="A804" s="163"/>
      <c r="B804" s="165"/>
      <c r="C804" s="167"/>
      <c r="D804" s="484"/>
      <c r="E804" s="484"/>
    </row>
    <row r="805" spans="1:5" s="485" customFormat="1">
      <c r="A805" s="163"/>
      <c r="B805" s="165"/>
      <c r="C805" s="167"/>
      <c r="D805" s="484"/>
      <c r="E805" s="484"/>
    </row>
    <row r="806" spans="1:5" s="485" customFormat="1">
      <c r="A806" s="163"/>
      <c r="B806" s="165"/>
      <c r="C806" s="167"/>
      <c r="D806" s="484"/>
      <c r="E806" s="484"/>
    </row>
    <row r="807" spans="1:5" s="485" customFormat="1">
      <c r="A807" s="163"/>
      <c r="B807" s="165"/>
      <c r="C807" s="167"/>
      <c r="D807" s="484"/>
      <c r="E807" s="484"/>
    </row>
    <row r="808" spans="1:5" s="485" customFormat="1">
      <c r="A808" s="163"/>
      <c r="B808" s="165"/>
      <c r="C808" s="167"/>
      <c r="D808" s="484"/>
      <c r="E808" s="484"/>
    </row>
    <row r="809" spans="1:5" s="485" customFormat="1">
      <c r="A809" s="163"/>
      <c r="B809" s="165"/>
      <c r="C809" s="167"/>
      <c r="D809" s="484"/>
      <c r="E809" s="484"/>
    </row>
    <row r="810" spans="1:5" s="485" customFormat="1">
      <c r="A810" s="163"/>
      <c r="B810" s="165"/>
      <c r="C810" s="167"/>
      <c r="D810" s="484"/>
      <c r="E810" s="484"/>
    </row>
    <row r="811" spans="1:5" s="485" customFormat="1">
      <c r="A811" s="163"/>
      <c r="B811" s="165"/>
      <c r="C811" s="167"/>
      <c r="D811" s="484"/>
      <c r="E811" s="484"/>
    </row>
    <row r="812" spans="1:5" s="485" customFormat="1">
      <c r="A812" s="163"/>
      <c r="B812" s="165"/>
      <c r="C812" s="167"/>
      <c r="D812" s="484"/>
      <c r="E812" s="484"/>
    </row>
    <row r="813" spans="1:5" s="485" customFormat="1">
      <c r="A813" s="163"/>
      <c r="B813" s="165"/>
      <c r="C813" s="167"/>
      <c r="D813" s="484"/>
      <c r="E813" s="484"/>
    </row>
    <row r="814" spans="1:5" s="485" customFormat="1">
      <c r="A814" s="163"/>
      <c r="B814" s="165"/>
      <c r="C814" s="167"/>
      <c r="D814" s="484"/>
      <c r="E814" s="484"/>
    </row>
    <row r="815" spans="1:5" s="485" customFormat="1">
      <c r="A815" s="163"/>
      <c r="B815" s="165"/>
      <c r="C815" s="167"/>
      <c r="D815" s="484"/>
      <c r="E815" s="484"/>
    </row>
    <row r="816" spans="1:5" s="485" customFormat="1">
      <c r="A816" s="163"/>
      <c r="B816" s="165"/>
      <c r="C816" s="167"/>
      <c r="D816" s="484"/>
      <c r="E816" s="484"/>
    </row>
    <row r="817" spans="1:5" s="485" customFormat="1">
      <c r="A817" s="163"/>
      <c r="B817" s="165"/>
      <c r="C817" s="167"/>
      <c r="D817" s="484"/>
      <c r="E817" s="484"/>
    </row>
    <row r="818" spans="1:5" s="485" customFormat="1">
      <c r="A818" s="163"/>
      <c r="B818" s="165"/>
      <c r="C818" s="167"/>
      <c r="D818" s="484"/>
      <c r="E818" s="484"/>
    </row>
    <row r="819" spans="1:5" s="485" customFormat="1">
      <c r="A819" s="163"/>
      <c r="B819" s="165"/>
      <c r="C819" s="167"/>
      <c r="D819" s="484"/>
      <c r="E819" s="484"/>
    </row>
    <row r="820" spans="1:5" s="485" customFormat="1">
      <c r="A820" s="163"/>
      <c r="B820" s="165"/>
      <c r="C820" s="167"/>
      <c r="D820" s="484"/>
      <c r="E820" s="484"/>
    </row>
    <row r="821" spans="1:5" s="485" customFormat="1">
      <c r="A821" s="163"/>
      <c r="B821" s="165"/>
      <c r="C821" s="167"/>
      <c r="D821" s="484"/>
      <c r="E821" s="484"/>
    </row>
    <row r="822" spans="1:5" s="485" customFormat="1">
      <c r="A822" s="163"/>
      <c r="B822" s="165"/>
      <c r="C822" s="167"/>
      <c r="D822" s="484"/>
      <c r="E822" s="484"/>
    </row>
    <row r="823" spans="1:5" s="485" customFormat="1">
      <c r="A823" s="163"/>
      <c r="B823" s="165"/>
      <c r="C823" s="167"/>
      <c r="D823" s="484"/>
      <c r="E823" s="484"/>
    </row>
    <row r="824" spans="1:5" s="485" customFormat="1">
      <c r="A824" s="163"/>
      <c r="B824" s="165"/>
      <c r="C824" s="167"/>
      <c r="D824" s="484"/>
      <c r="E824" s="484"/>
    </row>
    <row r="825" spans="1:5" s="485" customFormat="1">
      <c r="A825" s="163"/>
      <c r="B825" s="165"/>
      <c r="C825" s="167"/>
      <c r="D825" s="484"/>
      <c r="E825" s="484"/>
    </row>
    <row r="826" spans="1:5" s="485" customFormat="1">
      <c r="A826" s="163"/>
      <c r="B826" s="165"/>
      <c r="C826" s="167"/>
      <c r="D826" s="484"/>
      <c r="E826" s="484"/>
    </row>
    <row r="827" spans="1:5" s="485" customFormat="1">
      <c r="A827" s="163"/>
      <c r="B827" s="165"/>
      <c r="C827" s="167"/>
      <c r="D827" s="484"/>
      <c r="E827" s="484"/>
    </row>
    <row r="828" spans="1:5" s="485" customFormat="1">
      <c r="A828" s="163"/>
      <c r="B828" s="165"/>
      <c r="C828" s="167"/>
      <c r="D828" s="484"/>
      <c r="E828" s="484"/>
    </row>
    <row r="829" spans="1:5" s="485" customFormat="1">
      <c r="A829" s="163"/>
      <c r="B829" s="165"/>
      <c r="C829" s="167"/>
      <c r="D829" s="484"/>
      <c r="E829" s="484"/>
    </row>
    <row r="830" spans="1:5" s="485" customFormat="1">
      <c r="A830" s="163"/>
      <c r="B830" s="165"/>
      <c r="C830" s="167"/>
      <c r="D830" s="484"/>
      <c r="E830" s="484"/>
    </row>
    <row r="831" spans="1:5" s="485" customFormat="1">
      <c r="A831" s="163"/>
      <c r="B831" s="165"/>
      <c r="C831" s="167"/>
      <c r="D831" s="484"/>
      <c r="E831" s="484"/>
    </row>
    <row r="832" spans="1:5" s="485" customFormat="1">
      <c r="A832" s="163"/>
      <c r="B832" s="165"/>
      <c r="C832" s="167"/>
      <c r="D832" s="484"/>
      <c r="E832" s="484"/>
    </row>
    <row r="833" spans="1:5" s="485" customFormat="1">
      <c r="A833" s="163"/>
      <c r="B833" s="165"/>
      <c r="C833" s="167"/>
      <c r="D833" s="484"/>
      <c r="E833" s="484"/>
    </row>
    <row r="834" spans="1:5" s="485" customFormat="1">
      <c r="A834" s="163"/>
      <c r="B834" s="165"/>
      <c r="C834" s="167"/>
      <c r="D834" s="484"/>
      <c r="E834" s="484"/>
    </row>
    <row r="835" spans="1:5" s="485" customFormat="1">
      <c r="A835" s="163"/>
      <c r="B835" s="165"/>
      <c r="C835" s="167"/>
      <c r="D835" s="484"/>
      <c r="E835" s="484"/>
    </row>
    <row r="836" spans="1:5" s="485" customFormat="1">
      <c r="A836" s="163"/>
      <c r="B836" s="165"/>
      <c r="C836" s="167"/>
      <c r="D836" s="484"/>
      <c r="E836" s="484"/>
    </row>
    <row r="837" spans="1:5" s="485" customFormat="1">
      <c r="A837" s="163"/>
      <c r="B837" s="165"/>
      <c r="C837" s="167"/>
      <c r="D837" s="484"/>
      <c r="E837" s="484"/>
    </row>
    <row r="838" spans="1:5" s="485" customFormat="1">
      <c r="A838" s="163"/>
      <c r="B838" s="165"/>
      <c r="C838" s="167"/>
      <c r="D838" s="484"/>
      <c r="E838" s="484"/>
    </row>
    <row r="839" spans="1:5" s="485" customFormat="1">
      <c r="A839" s="163"/>
      <c r="B839" s="165"/>
      <c r="C839" s="167"/>
      <c r="D839" s="484"/>
      <c r="E839" s="484"/>
    </row>
    <row r="840" spans="1:5" s="485" customFormat="1">
      <c r="A840" s="163"/>
      <c r="B840" s="165"/>
      <c r="C840" s="167"/>
      <c r="D840" s="484"/>
      <c r="E840" s="484"/>
    </row>
    <row r="841" spans="1:5" s="485" customFormat="1">
      <c r="A841" s="163"/>
      <c r="B841" s="165"/>
      <c r="C841" s="167"/>
      <c r="D841" s="484"/>
      <c r="E841" s="484"/>
    </row>
    <row r="842" spans="1:5" s="485" customFormat="1">
      <c r="A842" s="163"/>
      <c r="B842" s="165"/>
      <c r="C842" s="167"/>
      <c r="D842" s="484"/>
      <c r="E842" s="484"/>
    </row>
    <row r="843" spans="1:5" s="485" customFormat="1">
      <c r="A843" s="163"/>
      <c r="B843" s="165"/>
      <c r="C843" s="167"/>
      <c r="D843" s="484"/>
      <c r="E843" s="484"/>
    </row>
    <row r="844" spans="1:5" s="485" customFormat="1">
      <c r="A844" s="163"/>
      <c r="B844" s="165"/>
      <c r="C844" s="167"/>
      <c r="D844" s="484"/>
      <c r="E844" s="484"/>
    </row>
    <row r="845" spans="1:5" s="485" customFormat="1">
      <c r="A845" s="163"/>
      <c r="B845" s="165"/>
      <c r="C845" s="167"/>
      <c r="D845" s="484"/>
      <c r="E845" s="484"/>
    </row>
    <row r="846" spans="1:5" s="485" customFormat="1">
      <c r="A846" s="163"/>
      <c r="B846" s="165"/>
      <c r="C846" s="167"/>
      <c r="D846" s="484"/>
      <c r="E846" s="484"/>
    </row>
    <row r="847" spans="1:5" s="485" customFormat="1">
      <c r="A847" s="163"/>
      <c r="B847" s="165"/>
      <c r="C847" s="167"/>
      <c r="D847" s="484"/>
      <c r="E847" s="484"/>
    </row>
    <row r="848" spans="1:5" s="485" customFormat="1">
      <c r="A848" s="163"/>
      <c r="B848" s="165"/>
      <c r="C848" s="167"/>
      <c r="D848" s="484"/>
      <c r="E848" s="484"/>
    </row>
    <row r="849" spans="1:5" s="485" customFormat="1">
      <c r="A849" s="163"/>
      <c r="B849" s="165"/>
      <c r="C849" s="167"/>
      <c r="D849" s="484"/>
      <c r="E849" s="484"/>
    </row>
  </sheetData>
  <sheetProtection sheet="1" objects="1" scenarios="1"/>
  <autoFilter ref="B6:C70" xr:uid="{00000000-0009-0000-0000-000008000000}">
    <filterColumn colId="1">
      <filters>
        <filter val="No"/>
      </filters>
    </filterColumn>
  </autoFilter>
  <mergeCells count="12">
    <mergeCell ref="F3:G4"/>
    <mergeCell ref="F2:G2"/>
    <mergeCell ref="F1:K1"/>
    <mergeCell ref="D1:E1"/>
    <mergeCell ref="D3:E4"/>
    <mergeCell ref="G5:H5"/>
    <mergeCell ref="G7:H7"/>
    <mergeCell ref="G8:H8"/>
    <mergeCell ref="N5:O5"/>
    <mergeCell ref="N6:O6"/>
    <mergeCell ref="N7:O7"/>
    <mergeCell ref="N8:O8"/>
  </mergeCells>
  <conditionalFormatting sqref="F3">
    <cfRule type="cellIs" dxfId="1230" priority="5" stopIfTrue="1" operator="equal">
      <formula>"?"</formula>
    </cfRule>
  </conditionalFormatting>
  <conditionalFormatting sqref="F7:F8 F9:L70 I7:N8">
    <cfRule type="cellIs" dxfId="1229" priority="4" stopIfTrue="1" operator="greaterThanOrEqual">
      <formula>0</formula>
    </cfRule>
  </conditionalFormatting>
  <dataValidations count="2">
    <dataValidation type="list" allowBlank="1" showInputMessage="1" showErrorMessage="1" sqref="B7:B70" xr:uid="{00000000-0002-0000-0800-000000000000}">
      <formula1>"Day,Night"</formula1>
    </dataValidation>
    <dataValidation type="list" allowBlank="1" showInputMessage="1" showErrorMessage="1" sqref="F3" xr:uid="{00000000-0002-0000-0800-000001000000}">
      <formula1>"Jan, Feb, Mar, Apr, May, Jun, Jul, Aug, Sep, Oct, Nov, Dec"</formula1>
    </dataValidation>
  </dataValidations>
  <printOptions horizontalCentered="1"/>
  <pageMargins left="0.05" right="0.05" top="1" bottom="0.5" header="0.25" footer="0.25"/>
  <pageSetup scale="88" fitToHeight="100" orientation="landscape" blackAndWhite="1" errors="blank" horizontalDpi="4294967293" verticalDpi="300" r:id="rId1"/>
  <headerFooter alignWithMargins="0">
    <oddHeader>&amp;L&amp;G
&amp;C
Welder RT Summary
&amp;F&amp;R&amp;P of &amp;N</oddHeader>
    <oddFooter>&amp;L&amp;T&amp;C&amp;"Tech,Italic"©TIMEC Oil &amp; Gas, Inc. - 2021&amp;R&amp;D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2" tint="-0.499984740745262"/>
  </sheetPr>
  <dimension ref="A3:R88"/>
  <sheetViews>
    <sheetView workbookViewId="0">
      <selection activeCell="A3" sqref="A3"/>
    </sheetView>
  </sheetViews>
  <sheetFormatPr defaultColWidth="9.140625" defaultRowHeight="12.75"/>
  <cols>
    <col min="1" max="1" width="16.140625" style="12" bestFit="1" customWidth="1"/>
    <col min="2" max="2" width="15.7109375" style="101" bestFit="1" customWidth="1"/>
    <col min="3" max="3" width="20.42578125" style="13" customWidth="1"/>
    <col min="4" max="4" width="20.85546875" style="13" customWidth="1"/>
    <col min="5" max="5" width="20.42578125" style="13" customWidth="1"/>
    <col min="6" max="6" width="20.85546875" style="13" customWidth="1"/>
    <col min="7" max="7" width="20.42578125" style="13" customWidth="1"/>
    <col min="8" max="8" width="20.85546875" style="13" customWidth="1"/>
    <col min="9" max="9" width="20.42578125" style="13" customWidth="1"/>
    <col min="10" max="10" width="20.85546875" style="13" customWidth="1"/>
    <col min="11" max="11" width="20.42578125" style="13" customWidth="1"/>
    <col min="12" max="12" width="20.85546875" style="13" customWidth="1"/>
    <col min="13" max="13" width="20.42578125" style="13" customWidth="1"/>
    <col min="14" max="14" width="26.140625" style="13" customWidth="1"/>
    <col min="15" max="15" width="25.85546875" style="13" customWidth="1"/>
    <col min="16" max="16" width="20.42578125" style="14" customWidth="1"/>
    <col min="17" max="17" width="22" style="14" customWidth="1"/>
    <col min="18" max="18" width="20.85546875" style="14" customWidth="1"/>
    <col min="19" max="19" width="20.42578125" style="15" customWidth="1"/>
    <col min="20" max="20" width="27.140625" style="15" bestFit="1" customWidth="1"/>
    <col min="21" max="21" width="26.140625" style="15" bestFit="1" customWidth="1"/>
    <col min="22" max="22" width="25.85546875" style="15" bestFit="1" customWidth="1"/>
    <col min="23" max="16384" width="9.140625" style="15"/>
  </cols>
  <sheetData>
    <row r="3" spans="1:18" ht="13.5" thickBot="1">
      <c r="A3" s="32" t="s">
        <v>255</v>
      </c>
      <c r="B3" s="102" t="s">
        <v>264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</row>
    <row r="4" spans="1:18">
      <c r="A4" s="81" t="s">
        <v>10</v>
      </c>
      <c r="B4" s="103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</row>
    <row r="5" spans="1:18">
      <c r="A5" s="81" t="s">
        <v>339</v>
      </c>
      <c r="B5" s="103">
        <v>46164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</row>
    <row r="6" spans="1:18">
      <c r="A6" s="81" t="s">
        <v>337</v>
      </c>
      <c r="B6" s="103">
        <v>46198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</row>
    <row r="7" spans="1:18">
      <c r="A7" s="81" t="s">
        <v>368</v>
      </c>
      <c r="B7" s="103">
        <v>46230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</row>
    <row r="8" spans="1:18">
      <c r="A8" s="33" t="s">
        <v>77</v>
      </c>
      <c r="B8" s="104">
        <v>46230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</row>
    <row r="9" spans="1:18">
      <c r="A9"/>
      <c r="B9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18">
      <c r="A10"/>
      <c r="B10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18">
      <c r="A11"/>
      <c r="B11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>
      <c r="A12"/>
      <c r="B12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>
      <c r="A13"/>
      <c r="B13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</row>
    <row r="14" spans="1:18">
      <c r="A14"/>
      <c r="B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</row>
    <row r="15" spans="1:18">
      <c r="A15"/>
      <c r="B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</row>
    <row r="16" spans="1:18">
      <c r="A16"/>
      <c r="B16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1:18">
      <c r="A17"/>
      <c r="B17" s="10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1:18">
      <c r="A18"/>
      <c r="B18" s="10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1:18">
      <c r="A19"/>
      <c r="B19" s="10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</row>
    <row r="20" spans="1:18">
      <c r="A20"/>
      <c r="B20" s="10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</row>
    <row r="21" spans="1:18">
      <c r="A21"/>
      <c r="B21" s="10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</row>
    <row r="22" spans="1:18">
      <c r="A22"/>
      <c r="B22" s="10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</row>
    <row r="23" spans="1:18">
      <c r="A23"/>
      <c r="B23" s="10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</row>
    <row r="24" spans="1:18">
      <c r="A24"/>
      <c r="B24" s="10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</row>
    <row r="25" spans="1:18">
      <c r="A25"/>
      <c r="B25" s="10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</row>
    <row r="26" spans="1:18">
      <c r="A26"/>
      <c r="B26" s="10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</row>
    <row r="27" spans="1:18">
      <c r="A27"/>
      <c r="B27" s="10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</row>
    <row r="28" spans="1:18">
      <c r="A28"/>
      <c r="B28" s="10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</row>
    <row r="29" spans="1:18">
      <c r="A29"/>
      <c r="B29" s="105"/>
    </row>
    <row r="30" spans="1:18">
      <c r="A30"/>
      <c r="B30" s="105"/>
    </row>
    <row r="31" spans="1:18">
      <c r="A31"/>
      <c r="B31" s="105"/>
    </row>
    <row r="32" spans="1:18">
      <c r="A32"/>
      <c r="B32" s="105"/>
    </row>
    <row r="33" spans="1:2">
      <c r="A33"/>
      <c r="B33" s="105"/>
    </row>
    <row r="34" spans="1:2">
      <c r="A34"/>
      <c r="B34" s="105"/>
    </row>
    <row r="35" spans="1:2">
      <c r="A35"/>
      <c r="B35" s="105"/>
    </row>
    <row r="36" spans="1:2">
      <c r="A36"/>
      <c r="B36" s="105"/>
    </row>
    <row r="37" spans="1:2">
      <c r="A37"/>
      <c r="B37" s="105"/>
    </row>
    <row r="38" spans="1:2">
      <c r="A38"/>
      <c r="B38" s="105"/>
    </row>
    <row r="39" spans="1:2">
      <c r="A39"/>
      <c r="B39" s="105"/>
    </row>
    <row r="40" spans="1:2">
      <c r="A40"/>
      <c r="B40" s="105"/>
    </row>
    <row r="41" spans="1:2">
      <c r="A41"/>
      <c r="B41" s="105"/>
    </row>
    <row r="42" spans="1:2">
      <c r="A42"/>
      <c r="B42" s="105"/>
    </row>
    <row r="43" spans="1:2">
      <c r="A43"/>
      <c r="B43" s="105"/>
    </row>
    <row r="44" spans="1:2">
      <c r="A44"/>
      <c r="B44" s="105"/>
    </row>
    <row r="45" spans="1:2">
      <c r="A45"/>
      <c r="B45" s="105"/>
    </row>
    <row r="46" spans="1:2">
      <c r="A46"/>
      <c r="B46" s="105"/>
    </row>
    <row r="47" spans="1:2">
      <c r="A47"/>
      <c r="B47" s="105"/>
    </row>
    <row r="48" spans="1:2">
      <c r="A48"/>
      <c r="B48" s="105"/>
    </row>
    <row r="49" spans="1:2">
      <c r="A49"/>
      <c r="B49" s="105"/>
    </row>
    <row r="50" spans="1:2">
      <c r="A50"/>
      <c r="B50" s="105"/>
    </row>
    <row r="51" spans="1:2">
      <c r="A51"/>
      <c r="B51" s="105"/>
    </row>
    <row r="52" spans="1:2">
      <c r="A52"/>
      <c r="B52" s="105"/>
    </row>
    <row r="53" spans="1:2">
      <c r="A53"/>
      <c r="B53" s="105"/>
    </row>
    <row r="54" spans="1:2">
      <c r="A54"/>
      <c r="B54" s="105"/>
    </row>
    <row r="55" spans="1:2">
      <c r="A55"/>
      <c r="B55" s="105"/>
    </row>
    <row r="56" spans="1:2">
      <c r="A56"/>
      <c r="B56" s="105"/>
    </row>
    <row r="57" spans="1:2">
      <c r="A57"/>
      <c r="B57" s="105"/>
    </row>
    <row r="58" spans="1:2">
      <c r="A58"/>
      <c r="B58" s="105"/>
    </row>
    <row r="59" spans="1:2">
      <c r="A59"/>
      <c r="B59" s="105"/>
    </row>
    <row r="60" spans="1:2">
      <c r="A60"/>
      <c r="B60" s="105"/>
    </row>
    <row r="61" spans="1:2">
      <c r="A61"/>
      <c r="B61" s="105"/>
    </row>
    <row r="62" spans="1:2">
      <c r="A62"/>
      <c r="B62" s="105"/>
    </row>
    <row r="63" spans="1:2">
      <c r="A63"/>
      <c r="B63" s="105"/>
    </row>
    <row r="64" spans="1:2">
      <c r="A64"/>
      <c r="B64" s="105"/>
    </row>
    <row r="65" spans="1:2">
      <c r="A65"/>
      <c r="B65" s="105"/>
    </row>
    <row r="66" spans="1:2">
      <c r="A66"/>
      <c r="B66" s="105"/>
    </row>
    <row r="67" spans="1:2">
      <c r="A67"/>
      <c r="B67" s="105"/>
    </row>
    <row r="68" spans="1:2">
      <c r="A68"/>
      <c r="B68" s="105"/>
    </row>
    <row r="69" spans="1:2">
      <c r="A69"/>
      <c r="B69" s="105"/>
    </row>
    <row r="70" spans="1:2">
      <c r="A70"/>
      <c r="B70" s="105"/>
    </row>
    <row r="71" spans="1:2">
      <c r="A71"/>
      <c r="B71" s="105"/>
    </row>
    <row r="72" spans="1:2">
      <c r="A72"/>
      <c r="B72" s="105"/>
    </row>
    <row r="73" spans="1:2">
      <c r="A73"/>
      <c r="B73" s="105"/>
    </row>
    <row r="74" spans="1:2">
      <c r="A74"/>
      <c r="B74" s="105"/>
    </row>
    <row r="75" spans="1:2">
      <c r="A75"/>
      <c r="B75" s="105"/>
    </row>
    <row r="76" spans="1:2">
      <c r="A76"/>
      <c r="B76" s="105"/>
    </row>
    <row r="77" spans="1:2">
      <c r="A77"/>
      <c r="B77" s="105"/>
    </row>
    <row r="78" spans="1:2">
      <c r="A78"/>
      <c r="B78" s="105"/>
    </row>
    <row r="79" spans="1:2">
      <c r="A79"/>
      <c r="B79" s="105"/>
    </row>
    <row r="80" spans="1:2">
      <c r="A80"/>
      <c r="B80" s="105"/>
    </row>
    <row r="81" spans="1:2">
      <c r="A81"/>
      <c r="B81" s="105"/>
    </row>
    <row r="82" spans="1:2">
      <c r="A82"/>
      <c r="B82" s="105"/>
    </row>
    <row r="83" spans="1:2">
      <c r="A83"/>
      <c r="B83" s="105"/>
    </row>
    <row r="84" spans="1:2">
      <c r="A84"/>
      <c r="B84" s="105"/>
    </row>
    <row r="85" spans="1:2">
      <c r="A85"/>
      <c r="B85" s="105"/>
    </row>
    <row r="86" spans="1:2">
      <c r="A86"/>
      <c r="B86" s="105"/>
    </row>
    <row r="87" spans="1:2">
      <c r="A87"/>
      <c r="B87" s="105"/>
    </row>
    <row r="88" spans="1:2">
      <c r="A88"/>
      <c r="B88" s="105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Navagation1">
                <anchor>
                  <from>
                    <xdr:col>2</xdr:col>
                    <xdr:colOff>1209675</xdr:colOff>
                    <xdr:row>0</xdr:row>
                    <xdr:rowOff>142875</xdr:rowOff>
                  </from>
                  <to>
                    <xdr:col>4</xdr:col>
                    <xdr:colOff>123825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>
    <tabColor indexed="10"/>
  </sheetPr>
  <dimension ref="A2:I65"/>
  <sheetViews>
    <sheetView workbookViewId="0">
      <selection activeCell="D27" sqref="D27"/>
    </sheetView>
  </sheetViews>
  <sheetFormatPr defaultColWidth="9.140625" defaultRowHeight="12.75"/>
  <cols>
    <col min="1" max="1" width="21" style="15" bestFit="1" customWidth="1"/>
    <col min="2" max="2" width="14" style="15" bestFit="1" customWidth="1"/>
    <col min="3" max="8" width="11.7109375" style="15" bestFit="1" customWidth="1"/>
    <col min="9" max="9" width="10.5703125" style="15" bestFit="1" customWidth="1"/>
    <col min="10" max="10" width="10.5703125" style="15" customWidth="1"/>
    <col min="11" max="46" width="13.5703125" style="15" bestFit="1" customWidth="1"/>
    <col min="47" max="47" width="10.5703125" style="15" bestFit="1" customWidth="1"/>
    <col min="48" max="16384" width="9.140625" style="15"/>
  </cols>
  <sheetData>
    <row r="2" spans="1:9">
      <c r="A2" s="67" t="s">
        <v>36</v>
      </c>
      <c r="B2" s="31" t="s">
        <v>10</v>
      </c>
    </row>
    <row r="4" spans="1:9">
      <c r="C4" s="67" t="s">
        <v>6</v>
      </c>
    </row>
    <row r="5" spans="1:9">
      <c r="A5" s="67" t="s">
        <v>39</v>
      </c>
      <c r="B5" s="67" t="s">
        <v>312</v>
      </c>
      <c r="C5" s="31" t="s">
        <v>45</v>
      </c>
      <c r="D5" s="31" t="s">
        <v>170</v>
      </c>
      <c r="E5" s="31" t="s">
        <v>171</v>
      </c>
      <c r="F5" s="31" t="s">
        <v>184</v>
      </c>
      <c r="G5" s="31" t="s">
        <v>82</v>
      </c>
      <c r="H5" s="31" t="s">
        <v>10</v>
      </c>
      <c r="I5" s="31" t="s">
        <v>77</v>
      </c>
    </row>
    <row r="6" spans="1:9">
      <c r="A6" s="15" t="s">
        <v>33</v>
      </c>
      <c r="B6" s="15" t="s">
        <v>10</v>
      </c>
      <c r="C6" s="29"/>
      <c r="D6" s="29"/>
      <c r="E6" s="29"/>
      <c r="F6" s="29"/>
      <c r="G6" s="29"/>
      <c r="H6" s="29"/>
      <c r="I6" s="29"/>
    </row>
    <row r="7" spans="1:9">
      <c r="B7" s="15" t="s">
        <v>127</v>
      </c>
      <c r="C7" s="29">
        <v>44</v>
      </c>
      <c r="D7" s="29">
        <v>2</v>
      </c>
      <c r="E7" s="29">
        <v>4</v>
      </c>
      <c r="F7" s="29"/>
      <c r="G7" s="29">
        <v>3</v>
      </c>
      <c r="H7" s="29"/>
      <c r="I7" s="29">
        <v>53</v>
      </c>
    </row>
    <row r="8" spans="1:9">
      <c r="B8" s="15" t="s">
        <v>145</v>
      </c>
      <c r="C8" s="29">
        <v>91</v>
      </c>
      <c r="D8" s="29"/>
      <c r="E8" s="29">
        <v>12</v>
      </c>
      <c r="F8" s="29"/>
      <c r="G8" s="29">
        <v>15</v>
      </c>
      <c r="H8" s="29"/>
      <c r="I8" s="29">
        <v>118</v>
      </c>
    </row>
    <row r="9" spans="1:9">
      <c r="B9" s="15" t="s">
        <v>147</v>
      </c>
      <c r="C9" s="29">
        <v>19</v>
      </c>
      <c r="D9" s="29"/>
      <c r="E9" s="29"/>
      <c r="F9" s="29"/>
      <c r="G9" s="29">
        <v>105</v>
      </c>
      <c r="H9" s="29"/>
      <c r="I9" s="29">
        <v>124</v>
      </c>
    </row>
    <row r="10" spans="1:9">
      <c r="B10" s="15" t="s">
        <v>148</v>
      </c>
      <c r="C10" s="29">
        <v>19</v>
      </c>
      <c r="D10" s="29">
        <v>4</v>
      </c>
      <c r="E10" s="29">
        <v>4</v>
      </c>
      <c r="F10" s="29"/>
      <c r="G10" s="29">
        <v>57</v>
      </c>
      <c r="H10" s="29"/>
      <c r="I10" s="29">
        <v>84</v>
      </c>
    </row>
    <row r="11" spans="1:9">
      <c r="A11" s="15" t="s">
        <v>42</v>
      </c>
      <c r="B11" s="15" t="s">
        <v>10</v>
      </c>
      <c r="C11" s="29"/>
      <c r="D11" s="29"/>
      <c r="E11" s="29"/>
      <c r="F11" s="29"/>
      <c r="G11" s="29"/>
      <c r="H11" s="29"/>
      <c r="I11" s="29"/>
    </row>
    <row r="12" spans="1:9">
      <c r="B12" s="15" t="s">
        <v>127</v>
      </c>
      <c r="C12" s="29">
        <v>14</v>
      </c>
      <c r="D12" s="29"/>
      <c r="E12" s="29"/>
      <c r="F12" s="29"/>
      <c r="G12" s="29"/>
      <c r="H12" s="29"/>
      <c r="I12" s="29">
        <v>14</v>
      </c>
    </row>
    <row r="13" spans="1:9">
      <c r="B13" s="15" t="s">
        <v>145</v>
      </c>
      <c r="C13" s="29">
        <v>3</v>
      </c>
      <c r="D13" s="29"/>
      <c r="E13" s="29"/>
      <c r="F13" s="29"/>
      <c r="G13" s="29"/>
      <c r="H13" s="29"/>
      <c r="I13" s="29">
        <v>3</v>
      </c>
    </row>
    <row r="14" spans="1:9">
      <c r="B14" s="15" t="s">
        <v>147</v>
      </c>
      <c r="C14" s="29">
        <v>1</v>
      </c>
      <c r="D14" s="29"/>
      <c r="E14" s="29"/>
      <c r="F14" s="29"/>
      <c r="G14" s="29"/>
      <c r="H14" s="29"/>
      <c r="I14" s="29">
        <v>1</v>
      </c>
    </row>
    <row r="15" spans="1:9">
      <c r="B15" s="15" t="s">
        <v>148</v>
      </c>
      <c r="C15" s="29"/>
      <c r="D15" s="29"/>
      <c r="E15" s="29"/>
      <c r="F15" s="29"/>
      <c r="G15" s="29"/>
      <c r="H15" s="29"/>
      <c r="I15" s="29"/>
    </row>
    <row r="16" spans="1:9">
      <c r="A16" s="15" t="s">
        <v>78</v>
      </c>
      <c r="B16" s="15" t="s">
        <v>10</v>
      </c>
      <c r="C16" s="29"/>
      <c r="D16" s="29"/>
      <c r="E16" s="29"/>
      <c r="F16" s="29"/>
      <c r="G16" s="29"/>
      <c r="H16" s="29"/>
      <c r="I16" s="29"/>
    </row>
    <row r="17" spans="1:9">
      <c r="B17" s="15" t="s">
        <v>127</v>
      </c>
      <c r="C17" s="29"/>
      <c r="D17" s="29"/>
      <c r="E17" s="29"/>
      <c r="F17" s="29"/>
      <c r="G17" s="29"/>
      <c r="H17" s="29"/>
      <c r="I17" s="29"/>
    </row>
    <row r="18" spans="1:9">
      <c r="B18" s="15" t="s">
        <v>145</v>
      </c>
      <c r="C18" s="29"/>
      <c r="D18" s="29"/>
      <c r="E18" s="29"/>
      <c r="F18" s="29"/>
      <c r="G18" s="29"/>
      <c r="H18" s="29"/>
      <c r="I18" s="29"/>
    </row>
    <row r="19" spans="1:9">
      <c r="B19" s="15" t="s">
        <v>147</v>
      </c>
      <c r="C19" s="29"/>
      <c r="D19" s="29"/>
      <c r="E19" s="29"/>
      <c r="F19" s="29"/>
      <c r="G19" s="29"/>
      <c r="H19" s="29"/>
      <c r="I19" s="29"/>
    </row>
    <row r="20" spans="1:9">
      <c r="B20" s="15" t="s">
        <v>148</v>
      </c>
      <c r="C20" s="29"/>
      <c r="D20" s="29"/>
      <c r="E20" s="29"/>
      <c r="F20" s="29"/>
      <c r="G20" s="29"/>
      <c r="H20" s="29"/>
      <c r="I20" s="29"/>
    </row>
    <row r="21" spans="1:9">
      <c r="A21" s="15" t="s">
        <v>275</v>
      </c>
      <c r="B21" s="15" t="s">
        <v>10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</row>
    <row r="22" spans="1:9">
      <c r="B22" s="15" t="s">
        <v>127</v>
      </c>
      <c r="C22" s="30">
        <v>394.26987802551952</v>
      </c>
      <c r="D22" s="30">
        <v>25.132741228718345</v>
      </c>
      <c r="E22" s="30">
        <v>40.055306333269861</v>
      </c>
      <c r="F22" s="30"/>
      <c r="G22" s="30">
        <v>27.488935718910689</v>
      </c>
      <c r="H22" s="30"/>
      <c r="I22" s="30">
        <v>486.94686130641855</v>
      </c>
    </row>
    <row r="23" spans="1:9">
      <c r="B23" s="15" t="s">
        <v>145</v>
      </c>
      <c r="C23" s="30">
        <v>933.05301811616766</v>
      </c>
      <c r="D23" s="30"/>
      <c r="E23" s="30">
        <v>28.274333882308131</v>
      </c>
      <c r="F23" s="30"/>
      <c r="G23" s="30">
        <v>56.548667764616269</v>
      </c>
      <c r="H23" s="30"/>
      <c r="I23" s="30">
        <v>1017.8760197630925</v>
      </c>
    </row>
    <row r="24" spans="1:9">
      <c r="B24" s="15" t="s">
        <v>147</v>
      </c>
      <c r="C24" s="30">
        <v>163.36281798666926</v>
      </c>
      <c r="D24" s="30"/>
      <c r="E24" s="30"/>
      <c r="F24" s="30"/>
      <c r="G24" s="30">
        <v>250.54201412378575</v>
      </c>
      <c r="H24" s="30"/>
      <c r="I24" s="30">
        <v>413.90483211045614</v>
      </c>
    </row>
    <row r="25" spans="1:9">
      <c r="B25" s="15" t="s">
        <v>148</v>
      </c>
      <c r="C25" s="30">
        <v>223.05307840487538</v>
      </c>
      <c r="D25" s="30">
        <v>0</v>
      </c>
      <c r="E25" s="30">
        <v>10.210176124166829</v>
      </c>
      <c r="F25" s="30"/>
      <c r="G25" s="30">
        <v>210.48670779051631</v>
      </c>
      <c r="H25" s="30"/>
      <c r="I25" s="30">
        <v>443.74996231955845</v>
      </c>
    </row>
    <row r="26" spans="1:9">
      <c r="A26" s="15" t="s">
        <v>277</v>
      </c>
      <c r="B26" s="15" t="s">
        <v>10</v>
      </c>
      <c r="C26" s="30"/>
      <c r="D26" s="30"/>
      <c r="E26" s="30"/>
      <c r="F26" s="30"/>
      <c r="G26" s="30"/>
      <c r="H26" s="30"/>
      <c r="I26" s="30"/>
    </row>
    <row r="27" spans="1:9">
      <c r="B27" s="15" t="s">
        <v>127</v>
      </c>
      <c r="C27" s="30"/>
      <c r="D27" s="30"/>
      <c r="E27" s="30"/>
      <c r="F27" s="30"/>
      <c r="G27" s="30"/>
      <c r="H27" s="30"/>
      <c r="I27" s="30"/>
    </row>
    <row r="28" spans="1:9">
      <c r="B28" s="15" t="s">
        <v>145</v>
      </c>
      <c r="C28" s="30"/>
      <c r="D28" s="30"/>
      <c r="E28" s="30"/>
      <c r="F28" s="30"/>
      <c r="G28" s="30"/>
      <c r="H28" s="30"/>
      <c r="I28" s="30"/>
    </row>
    <row r="29" spans="1:9">
      <c r="B29" s="15" t="s">
        <v>147</v>
      </c>
      <c r="C29" s="30"/>
      <c r="D29" s="30"/>
      <c r="E29" s="30"/>
      <c r="F29" s="30"/>
      <c r="G29" s="30"/>
      <c r="H29" s="30"/>
      <c r="I29" s="30"/>
    </row>
    <row r="30" spans="1:9">
      <c r="B30" s="15" t="s">
        <v>148</v>
      </c>
      <c r="C30" s="30"/>
      <c r="D30" s="30"/>
      <c r="E30" s="30"/>
      <c r="F30" s="30"/>
      <c r="G30" s="30"/>
      <c r="H30" s="30"/>
      <c r="I30" s="30"/>
    </row>
    <row r="31" spans="1:9">
      <c r="A31" s="15" t="s">
        <v>167</v>
      </c>
      <c r="C31" s="29">
        <v>173</v>
      </c>
      <c r="D31" s="29">
        <v>6</v>
      </c>
      <c r="E31" s="29">
        <v>20</v>
      </c>
      <c r="F31" s="29"/>
      <c r="G31" s="29">
        <v>180</v>
      </c>
      <c r="H31" s="29"/>
      <c r="I31" s="29">
        <v>379</v>
      </c>
    </row>
    <row r="32" spans="1:9">
      <c r="A32" s="15" t="s">
        <v>43</v>
      </c>
      <c r="C32" s="29">
        <v>18</v>
      </c>
      <c r="D32" s="29"/>
      <c r="E32" s="29"/>
      <c r="F32" s="29"/>
      <c r="G32" s="29"/>
      <c r="H32" s="29"/>
      <c r="I32" s="29">
        <v>18</v>
      </c>
    </row>
    <row r="33" spans="1:9">
      <c r="A33" s="15" t="s">
        <v>79</v>
      </c>
      <c r="C33" s="29"/>
      <c r="D33" s="29"/>
      <c r="E33" s="29"/>
      <c r="F33" s="29"/>
      <c r="G33" s="29"/>
      <c r="H33" s="29"/>
      <c r="I33" s="29"/>
    </row>
    <row r="34" spans="1:9">
      <c r="A34" s="15" t="s">
        <v>276</v>
      </c>
      <c r="C34" s="30">
        <v>1713.738792533233</v>
      </c>
      <c r="D34" s="30">
        <v>25.132741228718345</v>
      </c>
      <c r="E34" s="30">
        <v>78.539816339744846</v>
      </c>
      <c r="F34" s="30">
        <v>0</v>
      </c>
      <c r="G34" s="30">
        <v>545.06632539782959</v>
      </c>
      <c r="H34" s="30">
        <v>0</v>
      </c>
      <c r="I34" s="30">
        <v>2362.4776754995255</v>
      </c>
    </row>
    <row r="35" spans="1:9">
      <c r="A35" s="15" t="s">
        <v>278</v>
      </c>
      <c r="C35" s="30"/>
      <c r="D35" s="30"/>
      <c r="E35" s="30"/>
      <c r="F35" s="30"/>
      <c r="G35" s="30"/>
      <c r="H35" s="30"/>
      <c r="I35" s="30"/>
    </row>
    <row r="36" spans="1:9">
      <c r="A36"/>
      <c r="B36"/>
      <c r="C36"/>
      <c r="D36"/>
      <c r="E36"/>
      <c r="F36"/>
      <c r="G36"/>
      <c r="H36"/>
      <c r="I36"/>
    </row>
    <row r="37" spans="1:9">
      <c r="A37"/>
      <c r="B37"/>
      <c r="C37"/>
      <c r="D37"/>
      <c r="E37"/>
      <c r="F37"/>
      <c r="G37"/>
      <c r="H37"/>
      <c r="I37"/>
    </row>
    <row r="38" spans="1:9">
      <c r="A38"/>
      <c r="B38"/>
      <c r="C38"/>
      <c r="D38"/>
      <c r="E38"/>
      <c r="F38"/>
      <c r="G38"/>
      <c r="H38"/>
      <c r="I38"/>
    </row>
    <row r="39" spans="1:9">
      <c r="A39"/>
      <c r="B39"/>
      <c r="C39"/>
      <c r="D39"/>
      <c r="E39"/>
      <c r="F39"/>
      <c r="G39"/>
      <c r="H39"/>
      <c r="I39"/>
    </row>
    <row r="40" spans="1:9">
      <c r="A40"/>
      <c r="B40"/>
      <c r="C40"/>
      <c r="D40"/>
      <c r="E40"/>
      <c r="F40"/>
      <c r="G40"/>
      <c r="H40"/>
      <c r="I40"/>
    </row>
    <row r="41" spans="1:9">
      <c r="A41"/>
      <c r="B41"/>
      <c r="C41"/>
      <c r="D41"/>
      <c r="E41"/>
      <c r="F41"/>
      <c r="G41"/>
      <c r="H41"/>
      <c r="I41"/>
    </row>
    <row r="42" spans="1:9">
      <c r="A42"/>
      <c r="B42"/>
      <c r="C42"/>
      <c r="D42"/>
      <c r="E42"/>
      <c r="F42"/>
      <c r="G42"/>
      <c r="H42"/>
      <c r="I42"/>
    </row>
    <row r="43" spans="1:9">
      <c r="A43"/>
      <c r="B43"/>
      <c r="C43"/>
      <c r="D43"/>
      <c r="E43"/>
      <c r="F43"/>
      <c r="G43"/>
      <c r="H43"/>
      <c r="I43"/>
    </row>
    <row r="44" spans="1:9">
      <c r="A44"/>
      <c r="B44"/>
      <c r="C44"/>
      <c r="D44"/>
      <c r="E44"/>
      <c r="F44"/>
      <c r="G44"/>
      <c r="H44"/>
      <c r="I44"/>
    </row>
    <row r="45" spans="1:9">
      <c r="A45"/>
      <c r="B45"/>
      <c r="C45"/>
      <c r="D45"/>
      <c r="E45"/>
      <c r="F45"/>
      <c r="G45"/>
      <c r="H45"/>
      <c r="I45"/>
    </row>
    <row r="46" spans="1:9">
      <c r="A46"/>
      <c r="B46"/>
      <c r="C46"/>
      <c r="D46"/>
      <c r="E46"/>
      <c r="F46"/>
      <c r="G46"/>
      <c r="H46"/>
      <c r="I46"/>
    </row>
    <row r="47" spans="1:9">
      <c r="A47"/>
      <c r="B47"/>
      <c r="C47"/>
      <c r="D47"/>
      <c r="E47"/>
      <c r="F47"/>
      <c r="G47"/>
      <c r="H47"/>
      <c r="I47"/>
    </row>
    <row r="48" spans="1:9">
      <c r="A48"/>
      <c r="B48"/>
      <c r="C48"/>
      <c r="D48"/>
      <c r="E48"/>
      <c r="F48"/>
      <c r="G48"/>
      <c r="H48"/>
      <c r="I48"/>
    </row>
    <row r="49" spans="1:9">
      <c r="A49"/>
      <c r="B49"/>
      <c r="C49"/>
      <c r="D49"/>
      <c r="E49"/>
      <c r="F49"/>
      <c r="G49"/>
      <c r="H49"/>
      <c r="I49"/>
    </row>
    <row r="50" spans="1:9">
      <c r="A50"/>
      <c r="B50"/>
      <c r="C50"/>
      <c r="D50"/>
      <c r="E50"/>
      <c r="F50"/>
      <c r="G50"/>
      <c r="H50"/>
      <c r="I50"/>
    </row>
    <row r="51" spans="1:9">
      <c r="A51"/>
      <c r="B51"/>
      <c r="C51"/>
      <c r="D51"/>
      <c r="E51"/>
      <c r="F51"/>
      <c r="G51"/>
      <c r="H51"/>
      <c r="I51"/>
    </row>
    <row r="52" spans="1:9">
      <c r="A52"/>
      <c r="B52"/>
      <c r="C52"/>
      <c r="D52"/>
      <c r="E52"/>
      <c r="F52"/>
      <c r="G52"/>
      <c r="H52"/>
      <c r="I52"/>
    </row>
    <row r="53" spans="1:9">
      <c r="A53"/>
      <c r="B53"/>
      <c r="C53"/>
      <c r="D53"/>
      <c r="E53"/>
      <c r="F53"/>
      <c r="G53"/>
      <c r="H53"/>
      <c r="I53"/>
    </row>
    <row r="54" spans="1:9">
      <c r="A54"/>
      <c r="B54"/>
      <c r="C54"/>
      <c r="D54"/>
      <c r="E54"/>
      <c r="F54"/>
      <c r="G54"/>
      <c r="H54"/>
      <c r="I54"/>
    </row>
    <row r="55" spans="1:9">
      <c r="A55"/>
      <c r="B55"/>
      <c r="C55"/>
      <c r="D55"/>
      <c r="E55"/>
      <c r="F55"/>
      <c r="G55"/>
      <c r="H55"/>
      <c r="I55"/>
    </row>
    <row r="56" spans="1:9">
      <c r="A56"/>
      <c r="B56"/>
      <c r="C56"/>
      <c r="D56"/>
      <c r="E56"/>
      <c r="F56"/>
      <c r="G56"/>
      <c r="H56"/>
      <c r="I56"/>
    </row>
    <row r="57" spans="1:9">
      <c r="A57"/>
      <c r="B57"/>
      <c r="C57"/>
      <c r="D57"/>
      <c r="E57"/>
      <c r="F57"/>
      <c r="G57"/>
      <c r="H57"/>
      <c r="I57"/>
    </row>
    <row r="58" spans="1:9">
      <c r="A58"/>
      <c r="B58"/>
      <c r="C58"/>
      <c r="D58"/>
      <c r="E58"/>
      <c r="F58"/>
      <c r="G58"/>
      <c r="H58"/>
      <c r="I58"/>
    </row>
    <row r="59" spans="1:9">
      <c r="A59"/>
      <c r="B59"/>
      <c r="C59"/>
      <c r="D59"/>
      <c r="E59"/>
      <c r="F59"/>
      <c r="G59"/>
      <c r="H59"/>
      <c r="I59"/>
    </row>
    <row r="60" spans="1:9">
      <c r="A60"/>
      <c r="B60"/>
      <c r="C60"/>
      <c r="D60"/>
      <c r="E60"/>
      <c r="F60"/>
      <c r="G60"/>
      <c r="H60"/>
      <c r="I60"/>
    </row>
    <row r="61" spans="1:9">
      <c r="A61"/>
      <c r="B61"/>
      <c r="C61"/>
      <c r="D61"/>
      <c r="E61"/>
      <c r="F61"/>
      <c r="G61"/>
      <c r="H61"/>
      <c r="I61"/>
    </row>
    <row r="62" spans="1:9">
      <c r="A62"/>
      <c r="B62"/>
      <c r="C62"/>
      <c r="D62"/>
      <c r="E62"/>
      <c r="F62"/>
      <c r="G62"/>
      <c r="H62"/>
      <c r="I62"/>
    </row>
    <row r="63" spans="1:9">
      <c r="A63"/>
      <c r="B63"/>
      <c r="C63"/>
      <c r="D63"/>
      <c r="E63"/>
      <c r="F63"/>
      <c r="G63"/>
      <c r="H63"/>
      <c r="I63"/>
    </row>
    <row r="64" spans="1:9">
      <c r="A64"/>
      <c r="B64"/>
      <c r="C64"/>
      <c r="D64"/>
      <c r="E64"/>
      <c r="F64"/>
      <c r="G64"/>
      <c r="H64"/>
      <c r="I64"/>
    </row>
    <row r="65" spans="1:9">
      <c r="A65"/>
      <c r="B65"/>
      <c r="C65"/>
      <c r="D65"/>
      <c r="E65"/>
      <c r="F65"/>
      <c r="G65"/>
      <c r="H65"/>
      <c r="I65"/>
    </row>
  </sheetData>
  <phoneticPr fontId="5" type="noConversion"/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Navagation1">
                <anchor>
                  <from>
                    <xdr:col>3</xdr:col>
                    <xdr:colOff>209550</xdr:colOff>
                    <xdr:row>0</xdr:row>
                    <xdr:rowOff>47625</xdr:rowOff>
                  </from>
                  <to>
                    <xdr:col>5</xdr:col>
                    <xdr:colOff>361950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1">
    <tabColor indexed="10"/>
  </sheetPr>
  <dimension ref="A1:I66"/>
  <sheetViews>
    <sheetView workbookViewId="0">
      <selection activeCell="C11" sqref="C11"/>
    </sheetView>
  </sheetViews>
  <sheetFormatPr defaultColWidth="9.140625" defaultRowHeight="12.75"/>
  <cols>
    <col min="1" max="1" width="21" style="15" bestFit="1" customWidth="1"/>
    <col min="2" max="2" width="14" style="15" bestFit="1" customWidth="1"/>
    <col min="3" max="8" width="11.7109375" style="15" bestFit="1" customWidth="1"/>
    <col min="9" max="9" width="10.5703125" style="15" bestFit="1" customWidth="1"/>
    <col min="10" max="10" width="10.5703125" style="15" customWidth="1"/>
    <col min="11" max="46" width="13.5703125" style="15" bestFit="1" customWidth="1"/>
    <col min="47" max="47" width="10.5703125" style="15" bestFit="1" customWidth="1"/>
    <col min="48" max="16384" width="9.140625" style="15"/>
  </cols>
  <sheetData>
    <row r="1" spans="1:9">
      <c r="A1" s="67" t="s">
        <v>36</v>
      </c>
      <c r="B1" s="31" t="s">
        <v>10</v>
      </c>
    </row>
    <row r="2" spans="1:9">
      <c r="A2" s="67" t="s">
        <v>15</v>
      </c>
      <c r="B2" s="31" t="s">
        <v>10</v>
      </c>
    </row>
    <row r="3" spans="1:9">
      <c r="A3" s="67" t="s">
        <v>44</v>
      </c>
      <c r="B3" s="31" t="s">
        <v>10</v>
      </c>
    </row>
    <row r="5" spans="1:9">
      <c r="C5" s="67" t="s">
        <v>6</v>
      </c>
    </row>
    <row r="6" spans="1:9">
      <c r="A6" s="67" t="s">
        <v>39</v>
      </c>
      <c r="B6" s="67" t="s">
        <v>312</v>
      </c>
      <c r="C6" s="31" t="s">
        <v>45</v>
      </c>
      <c r="D6" s="31" t="s">
        <v>170</v>
      </c>
      <c r="E6" s="31" t="s">
        <v>171</v>
      </c>
      <c r="F6" s="31" t="s">
        <v>184</v>
      </c>
      <c r="G6" s="31" t="s">
        <v>82</v>
      </c>
      <c r="H6" s="31" t="s">
        <v>10</v>
      </c>
      <c r="I6" s="31" t="s">
        <v>77</v>
      </c>
    </row>
    <row r="7" spans="1:9">
      <c r="A7" s="15" t="s">
        <v>33</v>
      </c>
      <c r="B7" s="15" t="s">
        <v>10</v>
      </c>
      <c r="C7" s="29"/>
      <c r="D7" s="29"/>
      <c r="E7" s="29"/>
      <c r="F7" s="29"/>
      <c r="G7" s="29"/>
      <c r="H7" s="29"/>
      <c r="I7" s="29"/>
    </row>
    <row r="8" spans="1:9">
      <c r="B8" s="15" t="s">
        <v>127</v>
      </c>
      <c r="C8" s="29">
        <v>30</v>
      </c>
      <c r="D8" s="29">
        <v>2</v>
      </c>
      <c r="E8" s="29">
        <v>4</v>
      </c>
      <c r="F8" s="29"/>
      <c r="G8" s="29">
        <v>3</v>
      </c>
      <c r="H8" s="29"/>
      <c r="I8" s="29">
        <v>39</v>
      </c>
    </row>
    <row r="9" spans="1:9">
      <c r="B9" s="15" t="s">
        <v>145</v>
      </c>
      <c r="C9" s="29">
        <v>88</v>
      </c>
      <c r="D9" s="29"/>
      <c r="E9" s="29">
        <v>12</v>
      </c>
      <c r="F9" s="29"/>
      <c r="G9" s="29">
        <v>15</v>
      </c>
      <c r="H9" s="29"/>
      <c r="I9" s="29">
        <v>115</v>
      </c>
    </row>
    <row r="10" spans="1:9">
      <c r="B10" s="15" t="s">
        <v>147</v>
      </c>
      <c r="C10" s="29">
        <v>18</v>
      </c>
      <c r="D10" s="29"/>
      <c r="E10" s="29"/>
      <c r="F10" s="29"/>
      <c r="G10" s="29">
        <v>105</v>
      </c>
      <c r="H10" s="29"/>
      <c r="I10" s="29">
        <v>123</v>
      </c>
    </row>
    <row r="11" spans="1:9">
      <c r="B11" s="15" t="s">
        <v>148</v>
      </c>
      <c r="C11" s="29">
        <v>19</v>
      </c>
      <c r="D11" s="29">
        <v>4</v>
      </c>
      <c r="E11" s="29">
        <v>4</v>
      </c>
      <c r="F11" s="29"/>
      <c r="G11" s="29">
        <v>57</v>
      </c>
      <c r="H11" s="29"/>
      <c r="I11" s="29">
        <v>84</v>
      </c>
    </row>
    <row r="12" spans="1:9">
      <c r="A12" s="15" t="s">
        <v>42</v>
      </c>
      <c r="B12" s="15" t="s">
        <v>10</v>
      </c>
      <c r="C12" s="29"/>
      <c r="D12" s="29"/>
      <c r="E12" s="29"/>
      <c r="F12" s="29"/>
      <c r="G12" s="29"/>
      <c r="H12" s="29"/>
      <c r="I12" s="29"/>
    </row>
    <row r="13" spans="1:9">
      <c r="B13" s="15" t="s">
        <v>127</v>
      </c>
      <c r="C13" s="29"/>
      <c r="D13" s="29"/>
      <c r="E13" s="29"/>
      <c r="F13" s="29"/>
      <c r="G13" s="29"/>
      <c r="H13" s="29"/>
      <c r="I13" s="29"/>
    </row>
    <row r="14" spans="1:9">
      <c r="B14" s="15" t="s">
        <v>145</v>
      </c>
      <c r="C14" s="29"/>
      <c r="D14" s="29"/>
      <c r="E14" s="29"/>
      <c r="F14" s="29"/>
      <c r="G14" s="29"/>
      <c r="H14" s="29"/>
      <c r="I14" s="29"/>
    </row>
    <row r="15" spans="1:9">
      <c r="B15" s="15" t="s">
        <v>147</v>
      </c>
      <c r="C15" s="29"/>
      <c r="D15" s="29"/>
      <c r="E15" s="29"/>
      <c r="F15" s="29"/>
      <c r="G15" s="29"/>
      <c r="H15" s="29"/>
      <c r="I15" s="29"/>
    </row>
    <row r="16" spans="1:9">
      <c r="B16" s="15" t="s">
        <v>148</v>
      </c>
      <c r="C16" s="29"/>
      <c r="D16" s="29"/>
      <c r="E16" s="29"/>
      <c r="F16" s="29"/>
      <c r="G16" s="29"/>
      <c r="H16" s="29"/>
      <c r="I16" s="29"/>
    </row>
    <row r="17" spans="1:9">
      <c r="A17" s="15" t="s">
        <v>78</v>
      </c>
      <c r="B17" s="15" t="s">
        <v>10</v>
      </c>
      <c r="C17" s="29"/>
      <c r="D17" s="29"/>
      <c r="E17" s="29"/>
      <c r="F17" s="29"/>
      <c r="G17" s="29"/>
      <c r="H17" s="29"/>
      <c r="I17" s="29"/>
    </row>
    <row r="18" spans="1:9">
      <c r="B18" s="15" t="s">
        <v>127</v>
      </c>
      <c r="C18" s="29"/>
      <c r="D18" s="29"/>
      <c r="E18" s="29"/>
      <c r="F18" s="29"/>
      <c r="G18" s="29"/>
      <c r="H18" s="29"/>
      <c r="I18" s="29"/>
    </row>
    <row r="19" spans="1:9">
      <c r="B19" s="15" t="s">
        <v>145</v>
      </c>
      <c r="C19" s="29"/>
      <c r="D19" s="29"/>
      <c r="E19" s="29"/>
      <c r="F19" s="29"/>
      <c r="G19" s="29"/>
      <c r="H19" s="29"/>
      <c r="I19" s="29"/>
    </row>
    <row r="20" spans="1:9">
      <c r="B20" s="15" t="s">
        <v>147</v>
      </c>
      <c r="C20" s="29"/>
      <c r="D20" s="29"/>
      <c r="E20" s="29"/>
      <c r="F20" s="29"/>
      <c r="G20" s="29"/>
      <c r="H20" s="29"/>
      <c r="I20" s="29"/>
    </row>
    <row r="21" spans="1:9">
      <c r="B21" s="15" t="s">
        <v>148</v>
      </c>
      <c r="C21" s="29"/>
      <c r="D21" s="29"/>
      <c r="E21" s="29"/>
      <c r="F21" s="29"/>
      <c r="G21" s="29"/>
      <c r="H21" s="29"/>
      <c r="I21" s="29"/>
    </row>
    <row r="22" spans="1:9">
      <c r="A22" s="15" t="s">
        <v>275</v>
      </c>
      <c r="B22" s="15" t="s">
        <v>10</v>
      </c>
      <c r="C22" s="30">
        <v>0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</row>
    <row r="23" spans="1:9">
      <c r="B23" s="15" t="s">
        <v>127</v>
      </c>
      <c r="C23" s="30">
        <v>282.74333882308144</v>
      </c>
      <c r="D23" s="30">
        <v>25.132741228718345</v>
      </c>
      <c r="E23" s="30">
        <v>40.055306333269861</v>
      </c>
      <c r="F23" s="30"/>
      <c r="G23" s="30">
        <v>27.488935718910689</v>
      </c>
      <c r="H23" s="30"/>
      <c r="I23" s="30">
        <v>375.42032210398048</v>
      </c>
    </row>
    <row r="24" spans="1:9">
      <c r="B24" s="15" t="s">
        <v>145</v>
      </c>
      <c r="C24" s="30">
        <v>895.35390627309039</v>
      </c>
      <c r="D24" s="30"/>
      <c r="E24" s="30">
        <v>28.274333882308131</v>
      </c>
      <c r="F24" s="30"/>
      <c r="G24" s="30">
        <v>56.548667764616269</v>
      </c>
      <c r="H24" s="30"/>
      <c r="I24" s="30">
        <v>980.1769079200152</v>
      </c>
    </row>
    <row r="25" spans="1:9">
      <c r="B25" s="15" t="s">
        <v>147</v>
      </c>
      <c r="C25" s="30">
        <v>150.79644737231007</v>
      </c>
      <c r="D25" s="30"/>
      <c r="E25" s="30"/>
      <c r="F25" s="30"/>
      <c r="G25" s="30">
        <v>250.54201412378575</v>
      </c>
      <c r="H25" s="30"/>
      <c r="I25" s="30">
        <v>401.33846149609684</v>
      </c>
    </row>
    <row r="26" spans="1:9">
      <c r="B26" s="15" t="s">
        <v>148</v>
      </c>
      <c r="C26" s="30">
        <v>223.05307840487538</v>
      </c>
      <c r="D26" s="30">
        <v>0</v>
      </c>
      <c r="E26" s="30">
        <v>10.210176124166829</v>
      </c>
      <c r="F26" s="30"/>
      <c r="G26" s="30">
        <v>210.48670779051631</v>
      </c>
      <c r="H26" s="30"/>
      <c r="I26" s="30">
        <v>443.74996231955845</v>
      </c>
    </row>
    <row r="27" spans="1:9">
      <c r="A27" s="15" t="s">
        <v>277</v>
      </c>
      <c r="B27" s="15" t="s">
        <v>10</v>
      </c>
      <c r="C27" s="30"/>
      <c r="D27" s="30"/>
      <c r="E27" s="30"/>
      <c r="F27" s="30"/>
      <c r="G27" s="30"/>
      <c r="H27" s="30"/>
      <c r="I27" s="30"/>
    </row>
    <row r="28" spans="1:9">
      <c r="B28" s="15" t="s">
        <v>127</v>
      </c>
      <c r="C28" s="30"/>
      <c r="D28" s="30"/>
      <c r="E28" s="30"/>
      <c r="F28" s="30"/>
      <c r="G28" s="30"/>
      <c r="H28" s="30"/>
      <c r="I28" s="30"/>
    </row>
    <row r="29" spans="1:9">
      <c r="B29" s="15" t="s">
        <v>145</v>
      </c>
      <c r="C29" s="30"/>
      <c r="D29" s="30"/>
      <c r="E29" s="30"/>
      <c r="F29" s="30"/>
      <c r="G29" s="30"/>
      <c r="H29" s="30"/>
      <c r="I29" s="30"/>
    </row>
    <row r="30" spans="1:9">
      <c r="B30" s="15" t="s">
        <v>147</v>
      </c>
      <c r="C30" s="30"/>
      <c r="D30" s="30"/>
      <c r="E30" s="30"/>
      <c r="F30" s="30"/>
      <c r="G30" s="30"/>
      <c r="H30" s="30"/>
      <c r="I30" s="30"/>
    </row>
    <row r="31" spans="1:9">
      <c r="B31" s="15" t="s">
        <v>148</v>
      </c>
      <c r="C31" s="30"/>
      <c r="D31" s="30"/>
      <c r="E31" s="30"/>
      <c r="F31" s="30"/>
      <c r="G31" s="30"/>
      <c r="H31" s="30"/>
      <c r="I31" s="30"/>
    </row>
    <row r="32" spans="1:9">
      <c r="A32" s="15" t="s">
        <v>167</v>
      </c>
      <c r="C32" s="29">
        <v>155</v>
      </c>
      <c r="D32" s="29">
        <v>6</v>
      </c>
      <c r="E32" s="29">
        <v>20</v>
      </c>
      <c r="F32" s="29"/>
      <c r="G32" s="29">
        <v>180</v>
      </c>
      <c r="H32" s="29"/>
      <c r="I32" s="29">
        <v>361</v>
      </c>
    </row>
    <row r="33" spans="1:9">
      <c r="A33" s="15" t="s">
        <v>43</v>
      </c>
      <c r="C33" s="29"/>
      <c r="D33" s="29"/>
      <c r="E33" s="29"/>
      <c r="F33" s="29"/>
      <c r="G33" s="29"/>
      <c r="H33" s="29"/>
      <c r="I33" s="29"/>
    </row>
    <row r="34" spans="1:9">
      <c r="A34" s="15" t="s">
        <v>79</v>
      </c>
      <c r="C34" s="29"/>
      <c r="D34" s="29"/>
      <c r="E34" s="29"/>
      <c r="F34" s="29"/>
      <c r="G34" s="29"/>
      <c r="H34" s="29"/>
      <c r="I34" s="29"/>
    </row>
    <row r="35" spans="1:9">
      <c r="A35" s="15" t="s">
        <v>276</v>
      </c>
      <c r="C35" s="30">
        <v>1551.9467708733571</v>
      </c>
      <c r="D35" s="30">
        <v>25.132741228718345</v>
      </c>
      <c r="E35" s="30">
        <v>78.539816339744846</v>
      </c>
      <c r="F35" s="30">
        <v>0</v>
      </c>
      <c r="G35" s="30">
        <v>545.06632539782959</v>
      </c>
      <c r="H35" s="30">
        <v>0</v>
      </c>
      <c r="I35" s="30">
        <v>2200.685653839651</v>
      </c>
    </row>
    <row r="36" spans="1:9">
      <c r="A36" s="15" t="s">
        <v>278</v>
      </c>
      <c r="C36" s="30"/>
      <c r="D36" s="30"/>
      <c r="E36" s="30"/>
      <c r="F36" s="30"/>
      <c r="G36" s="30"/>
      <c r="H36" s="30"/>
      <c r="I36" s="30"/>
    </row>
    <row r="37" spans="1:9">
      <c r="A37"/>
      <c r="B37"/>
      <c r="C37"/>
      <c r="D37"/>
      <c r="E37"/>
      <c r="F37"/>
      <c r="G37"/>
      <c r="H37"/>
      <c r="I37"/>
    </row>
    <row r="38" spans="1:9">
      <c r="A38"/>
      <c r="B38"/>
      <c r="C38"/>
      <c r="D38"/>
      <c r="E38"/>
      <c r="F38"/>
      <c r="G38"/>
      <c r="H38"/>
      <c r="I38"/>
    </row>
    <row r="39" spans="1:9">
      <c r="A39"/>
      <c r="B39"/>
      <c r="C39"/>
      <c r="D39"/>
      <c r="E39"/>
      <c r="F39"/>
      <c r="G39"/>
      <c r="H39"/>
      <c r="I39"/>
    </row>
    <row r="40" spans="1:9">
      <c r="A40"/>
      <c r="B40"/>
      <c r="C40"/>
      <c r="D40"/>
      <c r="E40"/>
      <c r="F40"/>
      <c r="G40"/>
      <c r="H40"/>
      <c r="I40"/>
    </row>
    <row r="41" spans="1:9">
      <c r="A41"/>
      <c r="B41"/>
      <c r="C41"/>
      <c r="D41"/>
      <c r="E41"/>
      <c r="F41"/>
      <c r="G41"/>
      <c r="H41"/>
      <c r="I41"/>
    </row>
    <row r="42" spans="1:9">
      <c r="A42"/>
      <c r="B42"/>
      <c r="C42"/>
      <c r="D42"/>
      <c r="E42"/>
      <c r="F42"/>
      <c r="G42"/>
      <c r="H42"/>
      <c r="I42"/>
    </row>
    <row r="43" spans="1:9">
      <c r="A43"/>
      <c r="B43"/>
      <c r="C43"/>
      <c r="D43"/>
      <c r="E43"/>
      <c r="F43"/>
      <c r="G43"/>
      <c r="H43"/>
      <c r="I43"/>
    </row>
    <row r="44" spans="1:9">
      <c r="A44"/>
      <c r="B44"/>
      <c r="C44"/>
      <c r="D44"/>
      <c r="E44"/>
      <c r="F44"/>
      <c r="G44"/>
      <c r="H44"/>
      <c r="I44"/>
    </row>
    <row r="45" spans="1:9">
      <c r="A45"/>
      <c r="B45"/>
      <c r="C45"/>
      <c r="D45"/>
      <c r="E45"/>
      <c r="F45"/>
      <c r="G45"/>
      <c r="H45"/>
      <c r="I45"/>
    </row>
    <row r="46" spans="1:9">
      <c r="A46"/>
      <c r="B46"/>
      <c r="C46"/>
      <c r="D46"/>
      <c r="E46"/>
      <c r="F46"/>
      <c r="G46"/>
      <c r="H46"/>
      <c r="I46"/>
    </row>
    <row r="47" spans="1:9">
      <c r="A47"/>
      <c r="B47"/>
      <c r="C47"/>
      <c r="D47"/>
      <c r="E47"/>
      <c r="F47"/>
      <c r="G47"/>
      <c r="H47"/>
      <c r="I47"/>
    </row>
    <row r="48" spans="1:9">
      <c r="A48"/>
      <c r="B48"/>
      <c r="C48"/>
      <c r="D48"/>
      <c r="E48"/>
      <c r="F48"/>
      <c r="G48"/>
      <c r="H48"/>
      <c r="I48"/>
    </row>
    <row r="49" spans="1:9">
      <c r="A49"/>
      <c r="B49"/>
      <c r="C49"/>
      <c r="D49"/>
      <c r="E49"/>
      <c r="F49"/>
      <c r="G49"/>
      <c r="H49"/>
      <c r="I49"/>
    </row>
    <row r="50" spans="1:9">
      <c r="A50"/>
      <c r="B50"/>
      <c r="C50"/>
      <c r="D50"/>
      <c r="E50"/>
      <c r="F50"/>
      <c r="G50"/>
      <c r="H50"/>
      <c r="I50"/>
    </row>
    <row r="51" spans="1:9">
      <c r="A51"/>
      <c r="B51"/>
      <c r="C51"/>
      <c r="D51"/>
      <c r="E51"/>
      <c r="F51"/>
      <c r="G51"/>
      <c r="H51"/>
      <c r="I51"/>
    </row>
    <row r="52" spans="1:9">
      <c r="A52"/>
      <c r="B52"/>
      <c r="C52"/>
      <c r="D52"/>
      <c r="E52"/>
      <c r="F52"/>
      <c r="G52"/>
      <c r="H52"/>
      <c r="I52"/>
    </row>
    <row r="53" spans="1:9">
      <c r="A53"/>
      <c r="B53"/>
      <c r="C53"/>
      <c r="D53"/>
      <c r="E53"/>
      <c r="F53"/>
      <c r="G53"/>
      <c r="H53"/>
      <c r="I53"/>
    </row>
    <row r="54" spans="1:9">
      <c r="A54"/>
      <c r="B54"/>
      <c r="C54"/>
      <c r="D54"/>
      <c r="E54"/>
      <c r="F54"/>
      <c r="G54"/>
      <c r="H54"/>
      <c r="I54"/>
    </row>
    <row r="55" spans="1:9">
      <c r="A55"/>
      <c r="B55"/>
      <c r="C55"/>
      <c r="D55"/>
      <c r="E55"/>
      <c r="F55"/>
      <c r="G55"/>
      <c r="H55"/>
      <c r="I55"/>
    </row>
    <row r="56" spans="1:9">
      <c r="A56"/>
      <c r="B56"/>
      <c r="C56"/>
      <c r="D56"/>
      <c r="E56"/>
      <c r="F56"/>
      <c r="G56"/>
      <c r="H56"/>
      <c r="I56"/>
    </row>
    <row r="57" spans="1:9">
      <c r="A57"/>
      <c r="B57"/>
      <c r="C57"/>
      <c r="D57"/>
      <c r="E57"/>
      <c r="F57"/>
      <c r="G57"/>
      <c r="H57"/>
      <c r="I57"/>
    </row>
    <row r="58" spans="1:9">
      <c r="A58"/>
      <c r="B58"/>
      <c r="C58"/>
      <c r="D58"/>
      <c r="E58"/>
      <c r="F58"/>
      <c r="G58"/>
      <c r="H58"/>
      <c r="I58"/>
    </row>
    <row r="59" spans="1:9">
      <c r="A59"/>
      <c r="B59"/>
      <c r="C59"/>
      <c r="D59"/>
      <c r="E59"/>
      <c r="F59"/>
      <c r="G59"/>
      <c r="H59"/>
      <c r="I59"/>
    </row>
    <row r="60" spans="1:9">
      <c r="A60"/>
      <c r="B60"/>
      <c r="C60"/>
      <c r="D60"/>
      <c r="E60"/>
      <c r="F60"/>
      <c r="G60"/>
      <c r="H60"/>
      <c r="I60"/>
    </row>
    <row r="61" spans="1:9">
      <c r="A61"/>
      <c r="B61"/>
      <c r="C61"/>
      <c r="D61"/>
      <c r="E61"/>
      <c r="F61"/>
      <c r="G61"/>
      <c r="H61"/>
      <c r="I61"/>
    </row>
    <row r="62" spans="1:9">
      <c r="A62"/>
      <c r="B62"/>
      <c r="C62"/>
      <c r="D62"/>
      <c r="E62"/>
      <c r="F62"/>
      <c r="G62"/>
      <c r="H62"/>
      <c r="I62"/>
    </row>
    <row r="63" spans="1:9">
      <c r="A63"/>
      <c r="B63"/>
      <c r="C63"/>
      <c r="D63"/>
      <c r="E63"/>
      <c r="F63"/>
      <c r="G63"/>
      <c r="H63"/>
      <c r="I63"/>
    </row>
    <row r="64" spans="1:9">
      <c r="A64"/>
      <c r="B64"/>
      <c r="C64"/>
      <c r="D64"/>
      <c r="E64"/>
      <c r="F64"/>
      <c r="G64"/>
      <c r="H64"/>
      <c r="I64"/>
    </row>
    <row r="65" spans="1:9">
      <c r="A65"/>
      <c r="B65"/>
      <c r="C65"/>
      <c r="D65"/>
      <c r="E65"/>
      <c r="F65"/>
      <c r="G65"/>
      <c r="H65"/>
      <c r="I65"/>
    </row>
    <row r="66" spans="1:9">
      <c r="A66"/>
      <c r="B66"/>
      <c r="C66"/>
      <c r="D66"/>
      <c r="E66"/>
      <c r="F66"/>
      <c r="G66"/>
      <c r="H66"/>
      <c r="I66"/>
    </row>
  </sheetData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Navagation1">
                <anchor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266700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F0000"/>
  </sheetPr>
  <dimension ref="A3:AJ183"/>
  <sheetViews>
    <sheetView zoomScale="115" zoomScaleNormal="115" workbookViewId="0">
      <selection activeCell="A3" sqref="A3"/>
    </sheetView>
  </sheetViews>
  <sheetFormatPr defaultColWidth="9.140625" defaultRowHeight="12.75"/>
  <cols>
    <col min="1" max="1" width="16.140625" style="12" bestFit="1" customWidth="1"/>
    <col min="2" max="2" width="22" style="13" bestFit="1" customWidth="1"/>
    <col min="3" max="3" width="20.85546875" style="13" bestFit="1" customWidth="1"/>
    <col min="4" max="4" width="20.42578125" style="13" bestFit="1" customWidth="1"/>
    <col min="5" max="5" width="17.28515625" style="13" bestFit="1" customWidth="1"/>
    <col min="6" max="6" width="19.42578125" style="13" bestFit="1" customWidth="1"/>
    <col min="7" max="7" width="22" style="13" bestFit="1" customWidth="1"/>
    <col min="8" max="8" width="20.85546875" style="13" bestFit="1" customWidth="1"/>
    <col min="9" max="9" width="20.42578125" style="13" bestFit="1" customWidth="1"/>
    <col min="10" max="10" width="17.28515625" style="13" bestFit="1" customWidth="1"/>
    <col min="11" max="11" width="19.42578125" style="13" bestFit="1" customWidth="1"/>
    <col min="12" max="12" width="22" style="13" bestFit="1" customWidth="1"/>
    <col min="13" max="13" width="20.85546875" style="13" bestFit="1" customWidth="1"/>
    <col min="14" max="14" width="20.42578125" style="13" bestFit="1" customWidth="1"/>
    <col min="15" max="15" width="17.28515625" style="13" bestFit="1" customWidth="1"/>
    <col min="16" max="16" width="19.42578125" style="14" bestFit="1" customWidth="1"/>
    <col min="17" max="17" width="22" style="14" bestFit="1" customWidth="1"/>
    <col min="18" max="18" width="20.85546875" style="14" bestFit="1" customWidth="1"/>
    <col min="19" max="19" width="20.42578125" style="15" bestFit="1" customWidth="1"/>
    <col min="20" max="20" width="17.28515625" style="15" bestFit="1" customWidth="1"/>
    <col min="21" max="21" width="19.42578125" style="15" bestFit="1" customWidth="1"/>
    <col min="22" max="22" width="22" style="15" bestFit="1" customWidth="1"/>
    <col min="23" max="23" width="20.85546875" style="15" bestFit="1" customWidth="1"/>
    <col min="24" max="24" width="20.42578125" style="15" bestFit="1" customWidth="1"/>
    <col min="25" max="25" width="17.28515625" style="15" bestFit="1" customWidth="1"/>
    <col min="26" max="26" width="19.42578125" style="15" bestFit="1" customWidth="1"/>
    <col min="27" max="27" width="22" style="15" bestFit="1" customWidth="1"/>
    <col min="28" max="28" width="20.85546875" style="15" bestFit="1" customWidth="1"/>
    <col min="29" max="29" width="20.42578125" style="15" bestFit="1" customWidth="1"/>
    <col min="30" max="30" width="17.28515625" style="15" bestFit="1" customWidth="1"/>
    <col min="31" max="31" width="19.42578125" style="15" bestFit="1" customWidth="1"/>
    <col min="32" max="32" width="27.28515625" style="15" bestFit="1" customWidth="1"/>
    <col min="33" max="33" width="26.28515625" style="15" bestFit="1" customWidth="1"/>
    <col min="34" max="34" width="25.85546875" style="15" bestFit="1" customWidth="1"/>
    <col min="35" max="35" width="22.5703125" style="15" bestFit="1" customWidth="1"/>
    <col min="36" max="36" width="24.7109375" style="15" bestFit="1" customWidth="1"/>
    <col min="37" max="16384" width="9.140625" style="15"/>
  </cols>
  <sheetData>
    <row r="3" spans="1:36" ht="13.5" thickBot="1">
      <c r="A3" s="286"/>
      <c r="B3" s="293" t="s">
        <v>256</v>
      </c>
      <c r="C3" s="294"/>
      <c r="D3" s="295"/>
      <c r="E3" s="283"/>
      <c r="F3" s="283"/>
      <c r="G3" s="284"/>
      <c r="H3" s="283"/>
      <c r="I3" s="283"/>
      <c r="J3" s="284"/>
      <c r="K3" s="283"/>
      <c r="L3" s="283"/>
      <c r="M3" s="284"/>
      <c r="N3" s="283"/>
      <c r="O3" s="283"/>
      <c r="P3" s="284"/>
      <c r="Q3" s="283"/>
      <c r="R3" s="283"/>
      <c r="S3" s="284"/>
      <c r="T3" s="283"/>
      <c r="U3" s="283"/>
      <c r="V3" s="284"/>
      <c r="W3" s="283"/>
      <c r="X3" s="283"/>
      <c r="Y3" s="283"/>
      <c r="Z3" s="283"/>
      <c r="AA3" s="283"/>
      <c r="AB3" s="283"/>
      <c r="AC3" s="283"/>
      <c r="AD3" s="283"/>
      <c r="AE3" s="283"/>
      <c r="AF3" s="283"/>
      <c r="AG3" s="283"/>
      <c r="AH3" s="283"/>
      <c r="AI3" s="283"/>
      <c r="AJ3" s="284"/>
    </row>
    <row r="4" spans="1:36" ht="13.5" thickBot="1">
      <c r="A4" s="287"/>
      <c r="B4" s="296" t="s">
        <v>45</v>
      </c>
      <c r="C4" s="279"/>
      <c r="D4" s="279"/>
      <c r="E4" s="279"/>
      <c r="F4" s="280"/>
      <c r="G4" s="279" t="s">
        <v>170</v>
      </c>
      <c r="H4" s="279"/>
      <c r="I4" s="279"/>
      <c r="J4" s="279"/>
      <c r="K4" s="280"/>
      <c r="L4" s="279" t="s">
        <v>171</v>
      </c>
      <c r="M4" s="279"/>
      <c r="N4" s="279"/>
      <c r="O4" s="279"/>
      <c r="P4" s="280"/>
      <c r="Q4" s="279" t="s">
        <v>184</v>
      </c>
      <c r="R4" s="279"/>
      <c r="S4" s="279"/>
      <c r="T4" s="279"/>
      <c r="U4" s="280"/>
      <c r="V4" s="279" t="s">
        <v>82</v>
      </c>
      <c r="W4" s="279"/>
      <c r="X4" s="279"/>
      <c r="Y4" s="279"/>
      <c r="Z4" s="280"/>
      <c r="AA4" s="279" t="s">
        <v>10</v>
      </c>
      <c r="AB4" s="279"/>
      <c r="AC4" s="279"/>
      <c r="AD4" s="279"/>
      <c r="AE4" s="280"/>
      <c r="AF4" s="297" t="s">
        <v>30</v>
      </c>
      <c r="AG4" s="297" t="s">
        <v>43</v>
      </c>
      <c r="AH4" s="297" t="s">
        <v>79</v>
      </c>
      <c r="AI4" s="291" t="s">
        <v>105</v>
      </c>
      <c r="AJ4" s="274" t="s">
        <v>276</v>
      </c>
    </row>
    <row r="5" spans="1:36" ht="13.5" thickBot="1">
      <c r="A5" s="288" t="s">
        <v>255</v>
      </c>
      <c r="B5" s="299" t="s">
        <v>11</v>
      </c>
      <c r="C5" s="281" t="s">
        <v>42</v>
      </c>
      <c r="D5" s="282" t="s">
        <v>78</v>
      </c>
      <c r="E5" s="81" t="s">
        <v>104</v>
      </c>
      <c r="F5" s="81" t="s">
        <v>275</v>
      </c>
      <c r="G5" s="299" t="s">
        <v>11</v>
      </c>
      <c r="H5" s="281" t="s">
        <v>42</v>
      </c>
      <c r="I5" s="282" t="s">
        <v>78</v>
      </c>
      <c r="J5" s="81" t="s">
        <v>104</v>
      </c>
      <c r="K5" s="81" t="s">
        <v>275</v>
      </c>
      <c r="L5" s="299" t="s">
        <v>11</v>
      </c>
      <c r="M5" s="281" t="s">
        <v>42</v>
      </c>
      <c r="N5" s="282" t="s">
        <v>78</v>
      </c>
      <c r="O5" s="81" t="s">
        <v>104</v>
      </c>
      <c r="P5" s="81" t="s">
        <v>275</v>
      </c>
      <c r="Q5" s="299" t="s">
        <v>11</v>
      </c>
      <c r="R5" s="281" t="s">
        <v>42</v>
      </c>
      <c r="S5" s="282" t="s">
        <v>78</v>
      </c>
      <c r="T5" s="81" t="s">
        <v>104</v>
      </c>
      <c r="U5" s="81" t="s">
        <v>275</v>
      </c>
      <c r="V5" s="299" t="s">
        <v>11</v>
      </c>
      <c r="W5" s="281" t="s">
        <v>42</v>
      </c>
      <c r="X5" s="282" t="s">
        <v>78</v>
      </c>
      <c r="Y5" s="81" t="s">
        <v>104</v>
      </c>
      <c r="Z5" s="81" t="s">
        <v>275</v>
      </c>
      <c r="AA5" s="299" t="s">
        <v>11</v>
      </c>
      <c r="AB5" s="281" t="s">
        <v>42</v>
      </c>
      <c r="AC5" s="282" t="s">
        <v>78</v>
      </c>
      <c r="AD5" s="81" t="s">
        <v>104</v>
      </c>
      <c r="AE5" s="81" t="s">
        <v>275</v>
      </c>
      <c r="AF5" s="298"/>
      <c r="AG5" s="298"/>
      <c r="AH5" s="298"/>
      <c r="AI5" s="291"/>
      <c r="AJ5" s="274"/>
    </row>
    <row r="6" spans="1:36">
      <c r="A6" s="287" t="s">
        <v>10</v>
      </c>
      <c r="B6" s="290"/>
      <c r="C6" s="276"/>
      <c r="D6" s="277"/>
      <c r="E6" s="274"/>
      <c r="F6" s="274">
        <v>0</v>
      </c>
      <c r="G6" s="276"/>
      <c r="H6" s="276"/>
      <c r="I6" s="277"/>
      <c r="J6" s="274"/>
      <c r="K6" s="274">
        <v>0</v>
      </c>
      <c r="L6" s="276"/>
      <c r="M6" s="276"/>
      <c r="N6" s="277"/>
      <c r="O6" s="274"/>
      <c r="P6" s="274">
        <v>0</v>
      </c>
      <c r="Q6" s="276"/>
      <c r="R6" s="276"/>
      <c r="S6" s="277"/>
      <c r="T6" s="274"/>
      <c r="U6" s="274">
        <v>0</v>
      </c>
      <c r="V6" s="276"/>
      <c r="W6" s="276"/>
      <c r="X6" s="277"/>
      <c r="Y6" s="274"/>
      <c r="Z6" s="274">
        <v>0</v>
      </c>
      <c r="AA6" s="276"/>
      <c r="AB6" s="276"/>
      <c r="AC6" s="277"/>
      <c r="AD6" s="274"/>
      <c r="AE6" s="274">
        <v>0</v>
      </c>
      <c r="AF6" s="276"/>
      <c r="AG6" s="276"/>
      <c r="AH6" s="277"/>
      <c r="AI6" s="274"/>
      <c r="AJ6" s="274">
        <v>0</v>
      </c>
    </row>
    <row r="7" spans="1:36">
      <c r="A7" s="287" t="s">
        <v>10</v>
      </c>
      <c r="B7" s="291"/>
      <c r="C7" s="274"/>
      <c r="D7" s="278"/>
      <c r="E7" s="274"/>
      <c r="F7" s="274">
        <v>0</v>
      </c>
      <c r="G7" s="274"/>
      <c r="H7" s="274"/>
      <c r="I7" s="278"/>
      <c r="J7" s="274"/>
      <c r="K7" s="274">
        <v>0</v>
      </c>
      <c r="L7" s="274"/>
      <c r="M7" s="274"/>
      <c r="N7" s="278"/>
      <c r="O7" s="274"/>
      <c r="P7" s="274">
        <v>0</v>
      </c>
      <c r="Q7" s="274"/>
      <c r="R7" s="274"/>
      <c r="S7" s="278"/>
      <c r="T7" s="274"/>
      <c r="U7" s="274">
        <v>0</v>
      </c>
      <c r="V7" s="274"/>
      <c r="W7" s="274"/>
      <c r="X7" s="278"/>
      <c r="Y7" s="274"/>
      <c r="Z7" s="274">
        <v>0</v>
      </c>
      <c r="AA7" s="274"/>
      <c r="AB7" s="274"/>
      <c r="AC7" s="278"/>
      <c r="AD7" s="274"/>
      <c r="AE7" s="274">
        <v>0</v>
      </c>
      <c r="AF7" s="274"/>
      <c r="AG7" s="274"/>
      <c r="AH7" s="278"/>
      <c r="AI7" s="274"/>
      <c r="AJ7" s="274">
        <v>0</v>
      </c>
    </row>
    <row r="8" spans="1:36">
      <c r="A8" s="287" t="s">
        <v>339</v>
      </c>
      <c r="B8" s="291">
        <v>48</v>
      </c>
      <c r="C8" s="274">
        <v>5</v>
      </c>
      <c r="D8" s="278"/>
      <c r="E8" s="274">
        <v>5</v>
      </c>
      <c r="F8" s="274">
        <v>433.5397861953918</v>
      </c>
      <c r="G8" s="274">
        <v>4</v>
      </c>
      <c r="H8" s="274"/>
      <c r="I8" s="278"/>
      <c r="J8" s="274"/>
      <c r="K8" s="274">
        <v>0</v>
      </c>
      <c r="L8" s="274">
        <v>5</v>
      </c>
      <c r="M8" s="274"/>
      <c r="N8" s="278"/>
      <c r="O8" s="274"/>
      <c r="P8" s="274">
        <v>11.780972450961723</v>
      </c>
      <c r="Q8" s="274"/>
      <c r="R8" s="274"/>
      <c r="S8" s="278"/>
      <c r="T8" s="274"/>
      <c r="U8" s="274"/>
      <c r="V8" s="274">
        <v>62</v>
      </c>
      <c r="W8" s="274"/>
      <c r="X8" s="278"/>
      <c r="Y8" s="274"/>
      <c r="Z8" s="274">
        <v>224.62387473167047</v>
      </c>
      <c r="AA8" s="274"/>
      <c r="AB8" s="274"/>
      <c r="AC8" s="278"/>
      <c r="AD8" s="274"/>
      <c r="AE8" s="274"/>
      <c r="AF8" s="274">
        <v>119</v>
      </c>
      <c r="AG8" s="274">
        <v>5</v>
      </c>
      <c r="AH8" s="278"/>
      <c r="AI8" s="274">
        <v>5</v>
      </c>
      <c r="AJ8" s="274">
        <v>669.94463337802392</v>
      </c>
    </row>
    <row r="9" spans="1:36">
      <c r="A9" s="287" t="s">
        <v>127</v>
      </c>
      <c r="B9" s="291">
        <v>10</v>
      </c>
      <c r="C9" s="274">
        <v>5</v>
      </c>
      <c r="D9" s="278"/>
      <c r="E9" s="274">
        <v>5</v>
      </c>
      <c r="F9" s="274">
        <v>62.831853071795862</v>
      </c>
      <c r="G9" s="274"/>
      <c r="H9" s="274"/>
      <c r="I9" s="278"/>
      <c r="J9" s="274"/>
      <c r="K9" s="274"/>
      <c r="L9" s="274"/>
      <c r="M9" s="274"/>
      <c r="N9" s="278"/>
      <c r="O9" s="274"/>
      <c r="P9" s="274"/>
      <c r="Q9" s="274"/>
      <c r="R9" s="274"/>
      <c r="S9" s="278"/>
      <c r="T9" s="274"/>
      <c r="U9" s="274"/>
      <c r="V9" s="274"/>
      <c r="W9" s="274"/>
      <c r="X9" s="278"/>
      <c r="Y9" s="274"/>
      <c r="Z9" s="274"/>
      <c r="AA9" s="274"/>
      <c r="AB9" s="274"/>
      <c r="AC9" s="278"/>
      <c r="AD9" s="274"/>
      <c r="AE9" s="274"/>
      <c r="AF9" s="274">
        <v>10</v>
      </c>
      <c r="AG9" s="274">
        <v>5</v>
      </c>
      <c r="AH9" s="278"/>
      <c r="AI9" s="274">
        <v>5</v>
      </c>
      <c r="AJ9" s="274">
        <v>62.831853071795862</v>
      </c>
    </row>
    <row r="10" spans="1:36">
      <c r="A10" s="287" t="s">
        <v>145</v>
      </c>
      <c r="B10" s="291">
        <v>32</v>
      </c>
      <c r="C10" s="274"/>
      <c r="D10" s="278"/>
      <c r="E10" s="274"/>
      <c r="F10" s="274">
        <v>304.73448739820998</v>
      </c>
      <c r="G10" s="274"/>
      <c r="H10" s="274"/>
      <c r="I10" s="278"/>
      <c r="J10" s="274"/>
      <c r="K10" s="274"/>
      <c r="L10" s="274">
        <v>4</v>
      </c>
      <c r="M10" s="274"/>
      <c r="N10" s="278"/>
      <c r="O10" s="274"/>
      <c r="P10" s="274">
        <v>9.4247779607693793</v>
      </c>
      <c r="Q10" s="274"/>
      <c r="R10" s="274"/>
      <c r="S10" s="278"/>
      <c r="T10" s="274"/>
      <c r="U10" s="274"/>
      <c r="V10" s="274">
        <v>4</v>
      </c>
      <c r="W10" s="274"/>
      <c r="X10" s="278"/>
      <c r="Y10" s="274"/>
      <c r="Z10" s="274">
        <v>9.4247779607693793</v>
      </c>
      <c r="AA10" s="274"/>
      <c r="AB10" s="274"/>
      <c r="AC10" s="278"/>
      <c r="AD10" s="274"/>
      <c r="AE10" s="274"/>
      <c r="AF10" s="274">
        <v>40</v>
      </c>
      <c r="AG10" s="274"/>
      <c r="AH10" s="278"/>
      <c r="AI10" s="274"/>
      <c r="AJ10" s="274">
        <v>323.5840433197489</v>
      </c>
    </row>
    <row r="11" spans="1:36">
      <c r="A11" s="287" t="s">
        <v>147</v>
      </c>
      <c r="B11" s="291"/>
      <c r="C11" s="274"/>
      <c r="D11" s="278"/>
      <c r="E11" s="274"/>
      <c r="F11" s="274"/>
      <c r="G11" s="274"/>
      <c r="H11" s="274"/>
      <c r="I11" s="278"/>
      <c r="J11" s="274"/>
      <c r="K11" s="274"/>
      <c r="L11" s="274"/>
      <c r="M11" s="274"/>
      <c r="N11" s="278"/>
      <c r="O11" s="274"/>
      <c r="P11" s="274"/>
      <c r="Q11" s="274"/>
      <c r="R11" s="274"/>
      <c r="S11" s="278"/>
      <c r="T11" s="274"/>
      <c r="U11" s="274"/>
      <c r="V11" s="274">
        <v>4</v>
      </c>
      <c r="W11" s="274"/>
      <c r="X11" s="278"/>
      <c r="Y11" s="274"/>
      <c r="Z11" s="274">
        <v>12.566370614359172</v>
      </c>
      <c r="AA11" s="274"/>
      <c r="AB11" s="274"/>
      <c r="AC11" s="278"/>
      <c r="AD11" s="274"/>
      <c r="AE11" s="274"/>
      <c r="AF11" s="274">
        <v>4</v>
      </c>
      <c r="AG11" s="274"/>
      <c r="AH11" s="278"/>
      <c r="AI11" s="274"/>
      <c r="AJ11" s="274">
        <v>12.566370614359172</v>
      </c>
    </row>
    <row r="12" spans="1:36">
      <c r="A12" s="287" t="s">
        <v>148</v>
      </c>
      <c r="B12" s="291">
        <v>6</v>
      </c>
      <c r="C12" s="274"/>
      <c r="D12" s="278"/>
      <c r="E12" s="274"/>
      <c r="F12" s="274">
        <v>65.973445725385645</v>
      </c>
      <c r="G12" s="274">
        <v>4</v>
      </c>
      <c r="H12" s="274"/>
      <c r="I12" s="278"/>
      <c r="J12" s="274"/>
      <c r="K12" s="274">
        <v>0</v>
      </c>
      <c r="L12" s="274">
        <v>1</v>
      </c>
      <c r="M12" s="274"/>
      <c r="N12" s="278"/>
      <c r="O12" s="274"/>
      <c r="P12" s="274">
        <v>2.3561944901923448</v>
      </c>
      <c r="Q12" s="274"/>
      <c r="R12" s="274"/>
      <c r="S12" s="278"/>
      <c r="T12" s="274"/>
      <c r="U12" s="274"/>
      <c r="V12" s="274">
        <v>54</v>
      </c>
      <c r="W12" s="274"/>
      <c r="X12" s="278"/>
      <c r="Y12" s="274"/>
      <c r="Z12" s="274">
        <v>202.63272615654179</v>
      </c>
      <c r="AA12" s="274"/>
      <c r="AB12" s="274"/>
      <c r="AC12" s="278"/>
      <c r="AD12" s="274"/>
      <c r="AE12" s="274"/>
      <c r="AF12" s="274">
        <v>65</v>
      </c>
      <c r="AG12" s="274"/>
      <c r="AH12" s="278"/>
      <c r="AI12" s="274"/>
      <c r="AJ12" s="274">
        <v>270.96236637211996</v>
      </c>
    </row>
    <row r="13" spans="1:36">
      <c r="A13" s="287" t="s">
        <v>337</v>
      </c>
      <c r="B13" s="291">
        <v>60</v>
      </c>
      <c r="C13" s="274">
        <v>8</v>
      </c>
      <c r="D13" s="278"/>
      <c r="E13" s="274">
        <v>8</v>
      </c>
      <c r="F13" s="274">
        <v>626.74773439116359</v>
      </c>
      <c r="G13" s="274">
        <v>2</v>
      </c>
      <c r="H13" s="274"/>
      <c r="I13" s="278"/>
      <c r="J13" s="274"/>
      <c r="K13" s="274">
        <v>25.132741228718345</v>
      </c>
      <c r="L13" s="274">
        <v>6</v>
      </c>
      <c r="M13" s="274"/>
      <c r="N13" s="278"/>
      <c r="O13" s="274"/>
      <c r="P13" s="274">
        <v>45.553093477052002</v>
      </c>
      <c r="Q13" s="274"/>
      <c r="R13" s="274"/>
      <c r="S13" s="278"/>
      <c r="T13" s="274"/>
      <c r="U13" s="274"/>
      <c r="V13" s="274">
        <v>108</v>
      </c>
      <c r="W13" s="274"/>
      <c r="X13" s="278"/>
      <c r="Y13" s="274"/>
      <c r="Z13" s="274">
        <v>289.81192229365843</v>
      </c>
      <c r="AA13" s="274"/>
      <c r="AB13" s="274"/>
      <c r="AC13" s="278"/>
      <c r="AD13" s="274"/>
      <c r="AE13" s="274"/>
      <c r="AF13" s="274">
        <v>176</v>
      </c>
      <c r="AG13" s="274">
        <v>8</v>
      </c>
      <c r="AH13" s="278"/>
      <c r="AI13" s="274">
        <v>8</v>
      </c>
      <c r="AJ13" s="274">
        <v>987.24549139059275</v>
      </c>
    </row>
    <row r="14" spans="1:36">
      <c r="A14" s="287" t="s">
        <v>127</v>
      </c>
      <c r="B14" s="291">
        <v>23</v>
      </c>
      <c r="C14" s="274">
        <v>6</v>
      </c>
      <c r="D14" s="278"/>
      <c r="E14" s="274">
        <v>6</v>
      </c>
      <c r="F14" s="274">
        <v>230.90706003884978</v>
      </c>
      <c r="G14" s="274">
        <v>2</v>
      </c>
      <c r="H14" s="274"/>
      <c r="I14" s="278"/>
      <c r="J14" s="274"/>
      <c r="K14" s="274">
        <v>25.132741228718345</v>
      </c>
      <c r="L14" s="274">
        <v>4</v>
      </c>
      <c r="M14" s="274"/>
      <c r="N14" s="278"/>
      <c r="O14" s="274"/>
      <c r="P14" s="274">
        <v>40.055306333269861</v>
      </c>
      <c r="Q14" s="274"/>
      <c r="R14" s="274"/>
      <c r="S14" s="278"/>
      <c r="T14" s="274"/>
      <c r="U14" s="274"/>
      <c r="V14" s="274">
        <v>3</v>
      </c>
      <c r="W14" s="274"/>
      <c r="X14" s="278"/>
      <c r="Y14" s="274"/>
      <c r="Z14" s="274">
        <v>27.488935718910689</v>
      </c>
      <c r="AA14" s="274"/>
      <c r="AB14" s="274"/>
      <c r="AC14" s="278"/>
      <c r="AD14" s="274"/>
      <c r="AE14" s="274"/>
      <c r="AF14" s="274">
        <v>32</v>
      </c>
      <c r="AG14" s="274">
        <v>6</v>
      </c>
      <c r="AH14" s="278"/>
      <c r="AI14" s="274">
        <v>6</v>
      </c>
      <c r="AJ14" s="274">
        <v>323.58404331974879</v>
      </c>
    </row>
    <row r="15" spans="1:36">
      <c r="A15" s="287" t="s">
        <v>145</v>
      </c>
      <c r="B15" s="291">
        <v>23</v>
      </c>
      <c r="C15" s="274">
        <v>2</v>
      </c>
      <c r="D15" s="278"/>
      <c r="E15" s="274">
        <v>2</v>
      </c>
      <c r="F15" s="274">
        <v>257.61059759436313</v>
      </c>
      <c r="G15" s="274"/>
      <c r="H15" s="274"/>
      <c r="I15" s="278"/>
      <c r="J15" s="274"/>
      <c r="K15" s="274"/>
      <c r="L15" s="274">
        <v>1</v>
      </c>
      <c r="M15" s="274"/>
      <c r="N15" s="278"/>
      <c r="O15" s="274"/>
      <c r="P15" s="274">
        <v>2.3561944901923448</v>
      </c>
      <c r="Q15" s="274"/>
      <c r="R15" s="274"/>
      <c r="S15" s="278"/>
      <c r="T15" s="274"/>
      <c r="U15" s="274"/>
      <c r="V15" s="274">
        <v>3</v>
      </c>
      <c r="W15" s="274"/>
      <c r="X15" s="278"/>
      <c r="Y15" s="274"/>
      <c r="Z15" s="274">
        <v>21.205750411731103</v>
      </c>
      <c r="AA15" s="274"/>
      <c r="AB15" s="274"/>
      <c r="AC15" s="278"/>
      <c r="AD15" s="274"/>
      <c r="AE15" s="274"/>
      <c r="AF15" s="274">
        <v>27</v>
      </c>
      <c r="AG15" s="274">
        <v>2</v>
      </c>
      <c r="AH15" s="278"/>
      <c r="AI15" s="274">
        <v>2</v>
      </c>
      <c r="AJ15" s="274">
        <v>281.17254249628667</v>
      </c>
    </row>
    <row r="16" spans="1:36">
      <c r="A16" s="287" t="s">
        <v>147</v>
      </c>
      <c r="B16" s="291">
        <v>7</v>
      </c>
      <c r="C16" s="274"/>
      <c r="D16" s="278"/>
      <c r="E16" s="274"/>
      <c r="F16" s="274">
        <v>50.26548245743669</v>
      </c>
      <c r="G16" s="274"/>
      <c r="H16" s="274"/>
      <c r="I16" s="278"/>
      <c r="J16" s="274"/>
      <c r="K16" s="274"/>
      <c r="L16" s="274"/>
      <c r="M16" s="274"/>
      <c r="N16" s="278"/>
      <c r="O16" s="274"/>
      <c r="P16" s="274"/>
      <c r="Q16" s="274"/>
      <c r="R16" s="274"/>
      <c r="S16" s="278"/>
      <c r="T16" s="274"/>
      <c r="U16" s="274"/>
      <c r="V16" s="274">
        <v>101</v>
      </c>
      <c r="W16" s="274"/>
      <c r="X16" s="278"/>
      <c r="Y16" s="274"/>
      <c r="Z16" s="274">
        <v>237.97564350942662</v>
      </c>
      <c r="AA16" s="274"/>
      <c r="AB16" s="274"/>
      <c r="AC16" s="278"/>
      <c r="AD16" s="274"/>
      <c r="AE16" s="274"/>
      <c r="AF16" s="274">
        <v>108</v>
      </c>
      <c r="AG16" s="274"/>
      <c r="AH16" s="278"/>
      <c r="AI16" s="274"/>
      <c r="AJ16" s="274">
        <v>288.24112596686354</v>
      </c>
    </row>
    <row r="17" spans="1:36">
      <c r="A17" s="287" t="s">
        <v>148</v>
      </c>
      <c r="B17" s="291">
        <v>7</v>
      </c>
      <c r="C17" s="274"/>
      <c r="D17" s="278"/>
      <c r="E17" s="274"/>
      <c r="F17" s="274">
        <v>87.964594300514207</v>
      </c>
      <c r="G17" s="274"/>
      <c r="H17" s="274"/>
      <c r="I17" s="278"/>
      <c r="J17" s="274"/>
      <c r="K17" s="274"/>
      <c r="L17" s="274">
        <v>1</v>
      </c>
      <c r="M17" s="274"/>
      <c r="N17" s="278"/>
      <c r="O17" s="274"/>
      <c r="P17" s="274">
        <v>3.1415926535897931</v>
      </c>
      <c r="Q17" s="274"/>
      <c r="R17" s="274"/>
      <c r="S17" s="278"/>
      <c r="T17" s="274"/>
      <c r="U17" s="274"/>
      <c r="V17" s="274">
        <v>1</v>
      </c>
      <c r="W17" s="274"/>
      <c r="X17" s="278"/>
      <c r="Y17" s="274"/>
      <c r="Z17" s="274">
        <v>3.1415926535897931</v>
      </c>
      <c r="AA17" s="274"/>
      <c r="AB17" s="274"/>
      <c r="AC17" s="278"/>
      <c r="AD17" s="274"/>
      <c r="AE17" s="274"/>
      <c r="AF17" s="274">
        <v>9</v>
      </c>
      <c r="AG17" s="274"/>
      <c r="AH17" s="278"/>
      <c r="AI17" s="274"/>
      <c r="AJ17" s="274">
        <v>94.247779607693801</v>
      </c>
    </row>
    <row r="18" spans="1:36">
      <c r="A18" s="287" t="s">
        <v>368</v>
      </c>
      <c r="B18" s="291">
        <v>65</v>
      </c>
      <c r="C18" s="274">
        <v>5</v>
      </c>
      <c r="D18" s="278"/>
      <c r="E18" s="274">
        <v>5</v>
      </c>
      <c r="F18" s="274">
        <v>653.45127194667691</v>
      </c>
      <c r="G18" s="274"/>
      <c r="H18" s="274"/>
      <c r="I18" s="278"/>
      <c r="J18" s="274"/>
      <c r="K18" s="274"/>
      <c r="L18" s="274">
        <v>9</v>
      </c>
      <c r="M18" s="274"/>
      <c r="N18" s="278"/>
      <c r="O18" s="274"/>
      <c r="P18" s="274">
        <v>21.205750411731099</v>
      </c>
      <c r="Q18" s="274"/>
      <c r="R18" s="274"/>
      <c r="S18" s="278"/>
      <c r="T18" s="274"/>
      <c r="U18" s="274"/>
      <c r="V18" s="274">
        <v>10</v>
      </c>
      <c r="W18" s="274"/>
      <c r="X18" s="278"/>
      <c r="Y18" s="274"/>
      <c r="Z18" s="274">
        <v>30.630528372500475</v>
      </c>
      <c r="AA18" s="274"/>
      <c r="AB18" s="274"/>
      <c r="AC18" s="278"/>
      <c r="AD18" s="274"/>
      <c r="AE18" s="274"/>
      <c r="AF18" s="274">
        <v>84</v>
      </c>
      <c r="AG18" s="274">
        <v>5</v>
      </c>
      <c r="AH18" s="278"/>
      <c r="AI18" s="274">
        <v>5</v>
      </c>
      <c r="AJ18" s="274">
        <v>705.28755073090906</v>
      </c>
    </row>
    <row r="19" spans="1:36">
      <c r="A19" s="287" t="s">
        <v>127</v>
      </c>
      <c r="B19" s="291">
        <v>11</v>
      </c>
      <c r="C19" s="274">
        <v>3</v>
      </c>
      <c r="D19" s="278"/>
      <c r="E19" s="274">
        <v>3</v>
      </c>
      <c r="F19" s="274">
        <v>100.53096491487337</v>
      </c>
      <c r="G19" s="274"/>
      <c r="H19" s="274"/>
      <c r="I19" s="278"/>
      <c r="J19" s="274"/>
      <c r="K19" s="274"/>
      <c r="L19" s="274"/>
      <c r="M19" s="274"/>
      <c r="N19" s="278"/>
      <c r="O19" s="274"/>
      <c r="P19" s="274"/>
      <c r="Q19" s="274"/>
      <c r="R19" s="274"/>
      <c r="S19" s="278"/>
      <c r="T19" s="274"/>
      <c r="U19" s="274"/>
      <c r="V19" s="274"/>
      <c r="W19" s="274"/>
      <c r="X19" s="278"/>
      <c r="Y19" s="274"/>
      <c r="Z19" s="274"/>
      <c r="AA19" s="274"/>
      <c r="AB19" s="274"/>
      <c r="AC19" s="278"/>
      <c r="AD19" s="274"/>
      <c r="AE19" s="274"/>
      <c r="AF19" s="274">
        <v>11</v>
      </c>
      <c r="AG19" s="274">
        <v>3</v>
      </c>
      <c r="AH19" s="278"/>
      <c r="AI19" s="274">
        <v>3</v>
      </c>
      <c r="AJ19" s="274">
        <v>100.53096491487337</v>
      </c>
    </row>
    <row r="20" spans="1:36">
      <c r="A20" s="287" t="s">
        <v>145</v>
      </c>
      <c r="B20" s="291">
        <v>36</v>
      </c>
      <c r="C20" s="274">
        <v>1</v>
      </c>
      <c r="D20" s="278"/>
      <c r="E20" s="274">
        <v>1</v>
      </c>
      <c r="F20" s="274">
        <v>370.70793312359592</v>
      </c>
      <c r="G20" s="274"/>
      <c r="H20" s="274"/>
      <c r="I20" s="278"/>
      <c r="J20" s="274"/>
      <c r="K20" s="274"/>
      <c r="L20" s="274">
        <v>7</v>
      </c>
      <c r="M20" s="274"/>
      <c r="N20" s="278"/>
      <c r="O20" s="274"/>
      <c r="P20" s="274">
        <v>16.493361431346411</v>
      </c>
      <c r="Q20" s="274"/>
      <c r="R20" s="274"/>
      <c r="S20" s="278"/>
      <c r="T20" s="274"/>
      <c r="U20" s="274"/>
      <c r="V20" s="274">
        <v>8</v>
      </c>
      <c r="W20" s="274"/>
      <c r="X20" s="278"/>
      <c r="Y20" s="274"/>
      <c r="Z20" s="274">
        <v>25.918139392115787</v>
      </c>
      <c r="AA20" s="274"/>
      <c r="AB20" s="274"/>
      <c r="AC20" s="278"/>
      <c r="AD20" s="274"/>
      <c r="AE20" s="274"/>
      <c r="AF20" s="274">
        <v>51</v>
      </c>
      <c r="AG20" s="274">
        <v>1</v>
      </c>
      <c r="AH20" s="278"/>
      <c r="AI20" s="274">
        <v>1</v>
      </c>
      <c r="AJ20" s="274">
        <v>413.11943394705844</v>
      </c>
    </row>
    <row r="21" spans="1:36">
      <c r="A21" s="287" t="s">
        <v>147</v>
      </c>
      <c r="B21" s="291">
        <v>12</v>
      </c>
      <c r="C21" s="274">
        <v>1</v>
      </c>
      <c r="D21" s="278"/>
      <c r="E21" s="274">
        <v>1</v>
      </c>
      <c r="F21" s="274">
        <v>113.09733552923255</v>
      </c>
      <c r="G21" s="274"/>
      <c r="H21" s="274"/>
      <c r="I21" s="278"/>
      <c r="J21" s="274"/>
      <c r="K21" s="274"/>
      <c r="L21" s="274"/>
      <c r="M21" s="274"/>
      <c r="N21" s="278"/>
      <c r="O21" s="274"/>
      <c r="P21" s="274"/>
      <c r="Q21" s="274"/>
      <c r="R21" s="274"/>
      <c r="S21" s="278"/>
      <c r="T21" s="274"/>
      <c r="U21" s="274"/>
      <c r="V21" s="274"/>
      <c r="W21" s="274"/>
      <c r="X21" s="278"/>
      <c r="Y21" s="274"/>
      <c r="Z21" s="274"/>
      <c r="AA21" s="274"/>
      <c r="AB21" s="274"/>
      <c r="AC21" s="278"/>
      <c r="AD21" s="274"/>
      <c r="AE21" s="274"/>
      <c r="AF21" s="274">
        <v>12</v>
      </c>
      <c r="AG21" s="274">
        <v>1</v>
      </c>
      <c r="AH21" s="278"/>
      <c r="AI21" s="274">
        <v>1</v>
      </c>
      <c r="AJ21" s="274">
        <v>113.09733552923255</v>
      </c>
    </row>
    <row r="22" spans="1:36">
      <c r="A22" s="287" t="s">
        <v>148</v>
      </c>
      <c r="B22" s="291">
        <v>6</v>
      </c>
      <c r="C22" s="274"/>
      <c r="D22" s="278"/>
      <c r="E22" s="274"/>
      <c r="F22" s="274">
        <v>69.115038378975441</v>
      </c>
      <c r="G22" s="274"/>
      <c r="H22" s="274"/>
      <c r="I22" s="278"/>
      <c r="J22" s="274"/>
      <c r="K22" s="274"/>
      <c r="L22" s="274">
        <v>2</v>
      </c>
      <c r="M22" s="274"/>
      <c r="N22" s="278"/>
      <c r="O22" s="274"/>
      <c r="P22" s="274">
        <v>4.7123889803846897</v>
      </c>
      <c r="Q22" s="274"/>
      <c r="R22" s="274"/>
      <c r="S22" s="278"/>
      <c r="T22" s="274"/>
      <c r="U22" s="274"/>
      <c r="V22" s="274">
        <v>2</v>
      </c>
      <c r="W22" s="274"/>
      <c r="X22" s="278"/>
      <c r="Y22" s="274"/>
      <c r="Z22" s="274">
        <v>4.7123889803846897</v>
      </c>
      <c r="AA22" s="274"/>
      <c r="AB22" s="274"/>
      <c r="AC22" s="278"/>
      <c r="AD22" s="274"/>
      <c r="AE22" s="274"/>
      <c r="AF22" s="274">
        <v>10</v>
      </c>
      <c r="AG22" s="274"/>
      <c r="AH22" s="278"/>
      <c r="AI22" s="274"/>
      <c r="AJ22" s="274">
        <v>78.539816339744846</v>
      </c>
    </row>
    <row r="23" spans="1:36">
      <c r="A23" s="289" t="s">
        <v>77</v>
      </c>
      <c r="B23" s="292">
        <v>173</v>
      </c>
      <c r="C23" s="275">
        <v>18</v>
      </c>
      <c r="D23" s="285"/>
      <c r="E23" s="275">
        <v>18</v>
      </c>
      <c r="F23" s="275">
        <v>1713.738792533233</v>
      </c>
      <c r="G23" s="275">
        <v>6</v>
      </c>
      <c r="H23" s="275"/>
      <c r="I23" s="285"/>
      <c r="J23" s="275"/>
      <c r="K23" s="275">
        <v>25.132741228718345</v>
      </c>
      <c r="L23" s="275">
        <v>20</v>
      </c>
      <c r="M23" s="275"/>
      <c r="N23" s="285"/>
      <c r="O23" s="275"/>
      <c r="P23" s="275">
        <v>78.539816339744874</v>
      </c>
      <c r="Q23" s="275"/>
      <c r="R23" s="275"/>
      <c r="S23" s="285"/>
      <c r="T23" s="275"/>
      <c r="U23" s="275">
        <v>0</v>
      </c>
      <c r="V23" s="275">
        <v>180</v>
      </c>
      <c r="W23" s="275"/>
      <c r="X23" s="285"/>
      <c r="Y23" s="275"/>
      <c r="Z23" s="275">
        <v>545.06632539783163</v>
      </c>
      <c r="AA23" s="275"/>
      <c r="AB23" s="275"/>
      <c r="AC23" s="285"/>
      <c r="AD23" s="275"/>
      <c r="AE23" s="275">
        <v>0</v>
      </c>
      <c r="AF23" s="275">
        <v>379</v>
      </c>
      <c r="AG23" s="275">
        <v>18</v>
      </c>
      <c r="AH23" s="285"/>
      <c r="AI23" s="275">
        <v>18</v>
      </c>
      <c r="AJ23" s="275">
        <v>2362.477675499526</v>
      </c>
    </row>
    <row r="24" spans="1:36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</row>
    <row r="25" spans="1:36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</row>
    <row r="26" spans="1:36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</row>
    <row r="27" spans="1:36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</row>
    <row r="28" spans="1:36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</row>
    <row r="29" spans="1:36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</row>
    <row r="30" spans="1:36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</row>
    <row r="31" spans="1:36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</row>
    <row r="32" spans="1:36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</row>
    <row r="33" s="15" customFormat="1"/>
    <row r="34" s="15" customFormat="1"/>
    <row r="35" s="15" customFormat="1"/>
    <row r="36" s="15" customFormat="1"/>
    <row r="37" s="15" customFormat="1"/>
    <row r="38" s="15" customFormat="1"/>
    <row r="39" s="15" customFormat="1"/>
    <row r="40" s="15" customFormat="1"/>
    <row r="41" s="15" customFormat="1"/>
    <row r="42" s="15" customFormat="1"/>
    <row r="43" s="15" customFormat="1"/>
    <row r="44" s="15" customFormat="1"/>
    <row r="45" s="15" customFormat="1"/>
    <row r="46" s="15" customFormat="1"/>
    <row r="47" s="15" customFormat="1"/>
    <row r="48" s="15" customFormat="1"/>
    <row r="49" s="15" customFormat="1"/>
    <row r="50" s="15" customFormat="1"/>
    <row r="51" s="15" customFormat="1"/>
    <row r="52" s="15" customFormat="1"/>
    <row r="53" s="15" customFormat="1"/>
    <row r="54" s="15" customFormat="1"/>
    <row r="55" s="15" customFormat="1"/>
    <row r="56" s="15" customFormat="1"/>
    <row r="57" s="15" customFormat="1"/>
    <row r="58" s="15" customFormat="1"/>
    <row r="59" s="15" customFormat="1"/>
    <row r="60" s="15" customFormat="1"/>
    <row r="61" s="15" customFormat="1"/>
    <row r="62" s="15" customFormat="1"/>
    <row r="63" s="15" customFormat="1"/>
    <row r="64" s="15" customFormat="1"/>
    <row r="65" s="15" customFormat="1"/>
    <row r="66" s="15" customFormat="1"/>
    <row r="67" s="15" customFormat="1"/>
    <row r="68" s="15" customFormat="1"/>
    <row r="69" s="15" customFormat="1"/>
    <row r="70" s="15" customFormat="1"/>
    <row r="71" s="15" customFormat="1"/>
    <row r="72" s="15" customFormat="1"/>
    <row r="73" s="15" customFormat="1"/>
    <row r="74" s="15" customFormat="1"/>
    <row r="75" s="15" customFormat="1"/>
    <row r="76" s="15" customFormat="1"/>
    <row r="77" s="15" customFormat="1"/>
    <row r="78" s="15" customFormat="1"/>
    <row r="79" s="15" customFormat="1"/>
    <row r="80" s="15" customFormat="1"/>
    <row r="81" s="15" customFormat="1"/>
    <row r="82" s="15" customFormat="1"/>
    <row r="83" s="15" customFormat="1"/>
    <row r="84" s="15" customFormat="1"/>
    <row r="85" s="15" customFormat="1"/>
    <row r="86" s="15" customFormat="1"/>
    <row r="87" s="15" customFormat="1"/>
    <row r="88" s="15" customFormat="1"/>
    <row r="89" s="15" customFormat="1"/>
    <row r="90" s="15" customFormat="1"/>
    <row r="91" s="15" customFormat="1"/>
    <row r="92" s="15" customFormat="1"/>
    <row r="93" s="15" customFormat="1"/>
    <row r="94" s="15" customFormat="1"/>
    <row r="95" s="15" customFormat="1"/>
    <row r="96" s="15" customFormat="1"/>
    <row r="97" s="15" customFormat="1"/>
    <row r="98" s="15" customFormat="1"/>
    <row r="99" s="15" customFormat="1"/>
    <row r="100" s="15" customFormat="1"/>
    <row r="101" s="15" customFormat="1"/>
    <row r="102" s="15" customFormat="1"/>
    <row r="103" s="15" customFormat="1"/>
    <row r="104" s="15" customFormat="1"/>
    <row r="105" s="15" customFormat="1"/>
    <row r="106" s="15" customFormat="1"/>
    <row r="107" s="15" customFormat="1"/>
    <row r="108" s="15" customFormat="1"/>
    <row r="109" s="15" customFormat="1"/>
    <row r="110" s="15" customFormat="1"/>
    <row r="111" s="15" customFormat="1"/>
    <row r="112" s="15" customFormat="1"/>
    <row r="113" s="15" customFormat="1"/>
    <row r="114" s="15" customFormat="1"/>
    <row r="115" s="15" customFormat="1"/>
    <row r="116" s="15" customFormat="1"/>
    <row r="117" s="15" customFormat="1"/>
    <row r="118" s="15" customFormat="1"/>
    <row r="119" s="15" customFormat="1"/>
    <row r="120" s="15" customFormat="1"/>
    <row r="121" s="15" customFormat="1"/>
    <row r="122" s="15" customFormat="1"/>
    <row r="123" s="15" customFormat="1"/>
    <row r="124" s="15" customFormat="1"/>
    <row r="125" s="15" customFormat="1"/>
    <row r="126" s="15" customFormat="1"/>
    <row r="127" s="15" customFormat="1"/>
    <row r="128" s="15" customFormat="1"/>
    <row r="129" s="15" customFormat="1"/>
    <row r="130" s="15" customFormat="1"/>
    <row r="131" s="15" customFormat="1"/>
    <row r="132" s="15" customFormat="1"/>
    <row r="133" s="15" customFormat="1"/>
    <row r="134" s="15" customFormat="1"/>
    <row r="135" s="15" customFormat="1"/>
    <row r="136" s="15" customFormat="1"/>
    <row r="137" s="15" customFormat="1"/>
    <row r="138" s="15" customFormat="1"/>
    <row r="139" s="15" customFormat="1"/>
    <row r="140" s="15" customFormat="1"/>
    <row r="141" s="15" customFormat="1"/>
    <row r="142" s="15" customFormat="1"/>
    <row r="143" s="15" customFormat="1"/>
    <row r="144" s="15" customFormat="1"/>
    <row r="145" s="15" customFormat="1"/>
    <row r="146" s="15" customFormat="1"/>
    <row r="147" s="15" customFormat="1"/>
    <row r="148" s="15" customFormat="1"/>
    <row r="149" s="15" customFormat="1"/>
    <row r="150" s="15" customFormat="1"/>
    <row r="151" s="15" customFormat="1"/>
    <row r="152" s="15" customFormat="1"/>
    <row r="153" s="15" customFormat="1"/>
    <row r="154" s="15" customFormat="1"/>
    <row r="155" s="15" customFormat="1"/>
    <row r="156" s="15" customFormat="1"/>
    <row r="157" s="15" customFormat="1"/>
    <row r="158" s="15" customFormat="1"/>
    <row r="159" s="15" customFormat="1"/>
    <row r="160" s="15" customFormat="1"/>
    <row r="161" s="15" customFormat="1"/>
    <row r="162" s="15" customFormat="1"/>
    <row r="163" s="15" customFormat="1"/>
    <row r="164" s="15" customFormat="1"/>
    <row r="165" s="15" customFormat="1"/>
    <row r="166" s="15" customFormat="1"/>
    <row r="167" s="15" customFormat="1"/>
    <row r="168" s="15" customFormat="1"/>
    <row r="169" s="15" customFormat="1"/>
    <row r="170" s="15" customFormat="1"/>
    <row r="171" s="15" customFormat="1"/>
    <row r="172" s="15" customFormat="1"/>
    <row r="173" s="15" customFormat="1"/>
    <row r="174" s="15" customFormat="1"/>
    <row r="175" s="15" customFormat="1"/>
    <row r="176" s="15" customFormat="1"/>
    <row r="177" s="15" customFormat="1"/>
    <row r="178" s="15" customFormat="1"/>
    <row r="179" s="15" customFormat="1"/>
    <row r="180" s="15" customFormat="1"/>
    <row r="181" s="15" customFormat="1"/>
    <row r="182" s="15" customFormat="1"/>
    <row r="183" s="15" customFormat="1"/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Navagation1">
                <anchor>
                  <from>
                    <xdr:col>2</xdr:col>
                    <xdr:colOff>342900</xdr:colOff>
                    <xdr:row>0</xdr:row>
                    <xdr:rowOff>47625</xdr:rowOff>
                  </from>
                  <to>
                    <xdr:col>3</xdr:col>
                    <xdr:colOff>666750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tabColor rgb="FFFF0000"/>
  </sheetPr>
  <dimension ref="A2:AC51"/>
  <sheetViews>
    <sheetView workbookViewId="0">
      <selection activeCell="E36" sqref="E36"/>
    </sheetView>
  </sheetViews>
  <sheetFormatPr defaultColWidth="9.140625" defaultRowHeight="12.75"/>
  <cols>
    <col min="1" max="24" width="23.140625" style="69" bestFit="1" customWidth="1"/>
    <col min="25" max="25" width="28.42578125" style="69" bestFit="1" customWidth="1"/>
    <col min="26" max="26" width="26.28515625" style="69" bestFit="1" customWidth="1"/>
    <col min="27" max="27" width="26.85546875" style="69" bestFit="1" customWidth="1"/>
    <col min="28" max="29" width="25.85546875" style="69" bestFit="1" customWidth="1"/>
    <col min="30" max="32" width="22.42578125" style="69" bestFit="1" customWidth="1"/>
    <col min="33" max="33" width="28" style="69" bestFit="1" customWidth="1"/>
    <col min="34" max="35" width="26.140625" style="69" bestFit="1" customWidth="1"/>
    <col min="36" max="36" width="25.5703125" style="69" bestFit="1" customWidth="1"/>
    <col min="37" max="44" width="22.42578125" style="69" bestFit="1" customWidth="1"/>
    <col min="45" max="45" width="26.140625" style="69" bestFit="1" customWidth="1"/>
    <col min="46" max="47" width="24.140625" style="69" bestFit="1" customWidth="1"/>
    <col min="48" max="48" width="23.85546875" style="69" bestFit="1" customWidth="1"/>
    <col min="49" max="52" width="22.42578125" style="69" bestFit="1" customWidth="1"/>
    <col min="53" max="53" width="29.140625" style="69" bestFit="1" customWidth="1"/>
    <col min="54" max="55" width="27.140625" style="69" bestFit="1" customWidth="1"/>
    <col min="56" max="56" width="26.85546875" style="69" bestFit="1" customWidth="1"/>
    <col min="57" max="57" width="27.42578125" style="69" bestFit="1" customWidth="1"/>
    <col min="58" max="58" width="25.5703125" style="69" bestFit="1" customWidth="1"/>
    <col min="59" max="59" width="25.85546875" style="69" bestFit="1" customWidth="1"/>
    <col min="60" max="60" width="24.85546875" style="69" bestFit="1" customWidth="1"/>
    <col min="61" max="16384" width="9.140625" style="69"/>
  </cols>
  <sheetData>
    <row r="2" spans="1:29">
      <c r="A2" s="68" t="s">
        <v>36</v>
      </c>
      <c r="B2" s="69" t="s">
        <v>10</v>
      </c>
    </row>
    <row r="4" spans="1:29">
      <c r="A4" s="68" t="s">
        <v>256</v>
      </c>
      <c r="AC4"/>
    </row>
    <row r="5" spans="1:29">
      <c r="A5" s="69" t="s">
        <v>45</v>
      </c>
      <c r="E5" s="69" t="s">
        <v>170</v>
      </c>
      <c r="I5" s="69" t="s">
        <v>171</v>
      </c>
      <c r="M5" s="69" t="s">
        <v>184</v>
      </c>
      <c r="Q5" s="69" t="s">
        <v>82</v>
      </c>
      <c r="U5" s="69" t="s">
        <v>10</v>
      </c>
      <c r="Y5" s="69" t="s">
        <v>167</v>
      </c>
      <c r="Z5" s="69" t="s">
        <v>43</v>
      </c>
      <c r="AA5" s="69" t="s">
        <v>103</v>
      </c>
      <c r="AB5" s="69" t="s">
        <v>79</v>
      </c>
      <c r="AC5"/>
    </row>
    <row r="6" spans="1:29">
      <c r="A6" s="69" t="s">
        <v>33</v>
      </c>
      <c r="B6" s="69" t="s">
        <v>42</v>
      </c>
      <c r="C6" s="69" t="s">
        <v>146</v>
      </c>
      <c r="D6" s="69" t="s">
        <v>78</v>
      </c>
      <c r="E6" s="69" t="s">
        <v>33</v>
      </c>
      <c r="F6" s="69" t="s">
        <v>42</v>
      </c>
      <c r="G6" s="69" t="s">
        <v>146</v>
      </c>
      <c r="H6" s="69" t="s">
        <v>78</v>
      </c>
      <c r="I6" s="69" t="s">
        <v>33</v>
      </c>
      <c r="J6" s="69" t="s">
        <v>42</v>
      </c>
      <c r="K6" s="69" t="s">
        <v>146</v>
      </c>
      <c r="L6" s="69" t="s">
        <v>78</v>
      </c>
      <c r="M6" s="69" t="s">
        <v>33</v>
      </c>
      <c r="N6" s="69" t="s">
        <v>42</v>
      </c>
      <c r="O6" s="69" t="s">
        <v>146</v>
      </c>
      <c r="P6" s="69" t="s">
        <v>78</v>
      </c>
      <c r="Q6" s="69" t="s">
        <v>33</v>
      </c>
      <c r="R6" s="69" t="s">
        <v>42</v>
      </c>
      <c r="S6" s="69" t="s">
        <v>146</v>
      </c>
      <c r="T6" s="69" t="s">
        <v>78</v>
      </c>
      <c r="U6" s="69" t="s">
        <v>33</v>
      </c>
      <c r="V6" s="69" t="s">
        <v>42</v>
      </c>
      <c r="W6" s="69" t="s">
        <v>146</v>
      </c>
      <c r="X6" s="69" t="s">
        <v>78</v>
      </c>
      <c r="AC6"/>
    </row>
    <row r="7" spans="1:29">
      <c r="A7" s="69">
        <v>173</v>
      </c>
      <c r="B7" s="69">
        <v>18</v>
      </c>
      <c r="C7" s="69">
        <v>3</v>
      </c>
      <c r="E7" s="69">
        <v>6</v>
      </c>
      <c r="I7" s="69">
        <v>20</v>
      </c>
      <c r="K7" s="69">
        <v>1</v>
      </c>
      <c r="Q7" s="69">
        <v>180</v>
      </c>
      <c r="S7" s="69">
        <v>27</v>
      </c>
      <c r="Y7" s="69">
        <v>379</v>
      </c>
      <c r="Z7" s="69">
        <v>18</v>
      </c>
      <c r="AA7" s="69">
        <v>31</v>
      </c>
      <c r="AC7"/>
    </row>
    <row r="8" spans="1:29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</row>
    <row r="9" spans="1:29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</row>
    <row r="10" spans="1:29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1" spans="1:29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</row>
    <row r="12" spans="1:29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 spans="1:29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</row>
    <row r="14" spans="1:29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</row>
    <row r="15" spans="1:29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1:29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</row>
    <row r="17" spans="1:29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</row>
    <row r="19" spans="1:29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</row>
    <row r="20" spans="1:29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</row>
    <row r="21" spans="1:29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</row>
    <row r="22" spans="1:29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</row>
    <row r="33" spans="1:29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</row>
    <row r="34" spans="1:29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</row>
    <row r="35" spans="1:29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</row>
    <row r="36" spans="1:29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</row>
    <row r="37" spans="1:29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</row>
    <row r="38" spans="1:29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</row>
    <row r="39" spans="1:29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</row>
    <row r="40" spans="1:29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</row>
    <row r="41" spans="1:29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</row>
    <row r="42" spans="1:29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</row>
    <row r="43" spans="1:29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</row>
    <row r="44" spans="1:29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</row>
    <row r="45" spans="1:29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</row>
    <row r="46" spans="1:29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</row>
    <row r="47" spans="1:29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</row>
    <row r="48" spans="1:29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</row>
    <row r="49" spans="1:29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</row>
    <row r="50" spans="1:29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</row>
    <row r="51" spans="1:29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Navagation1">
                <anchor>
                  <from>
                    <xdr:col>1</xdr:col>
                    <xdr:colOff>1438275</xdr:colOff>
                    <xdr:row>0</xdr:row>
                    <xdr:rowOff>0</xdr:rowOff>
                  </from>
                  <to>
                    <xdr:col>3</xdr:col>
                    <xdr:colOff>66675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5">
    <tabColor indexed="10"/>
  </sheetPr>
  <dimension ref="A3:I59"/>
  <sheetViews>
    <sheetView workbookViewId="0">
      <selection activeCell="A64" sqref="A1:A64"/>
    </sheetView>
  </sheetViews>
  <sheetFormatPr defaultColWidth="9" defaultRowHeight="12.75"/>
  <cols>
    <col min="1" max="1" width="20" customWidth="1"/>
    <col min="2" max="2" width="23" bestFit="1" customWidth="1"/>
    <col min="3" max="8" width="11.7109375" bestFit="1" customWidth="1"/>
    <col min="9" max="9" width="10.5703125" bestFit="1" customWidth="1"/>
    <col min="10" max="10" width="10.140625" customWidth="1"/>
  </cols>
  <sheetData>
    <row r="3" spans="1:9">
      <c r="A3" s="573"/>
      <c r="B3" s="574"/>
      <c r="C3" s="575" t="s">
        <v>6</v>
      </c>
      <c r="D3" s="574"/>
      <c r="E3" s="574"/>
      <c r="F3" s="574"/>
      <c r="G3" s="574"/>
      <c r="H3" s="574"/>
      <c r="I3" s="576"/>
    </row>
    <row r="4" spans="1:9">
      <c r="A4" s="575" t="s">
        <v>2</v>
      </c>
      <c r="B4" s="575" t="s">
        <v>39</v>
      </c>
      <c r="C4" s="577" t="s">
        <v>45</v>
      </c>
      <c r="D4" s="578" t="s">
        <v>170</v>
      </c>
      <c r="E4" s="578" t="s">
        <v>171</v>
      </c>
      <c r="F4" s="578" t="s">
        <v>82</v>
      </c>
      <c r="G4" s="578" t="s">
        <v>10</v>
      </c>
      <c r="H4" s="578" t="s">
        <v>184</v>
      </c>
      <c r="I4" s="579" t="s">
        <v>77</v>
      </c>
    </row>
    <row r="5" spans="1:9">
      <c r="A5" s="577" t="s">
        <v>10</v>
      </c>
      <c r="B5" s="573" t="s">
        <v>11</v>
      </c>
      <c r="C5" s="577"/>
      <c r="D5" s="578"/>
      <c r="E5" s="578"/>
      <c r="F5" s="578"/>
      <c r="G5" s="578"/>
      <c r="H5" s="578"/>
      <c r="I5" s="579"/>
    </row>
    <row r="6" spans="1:9">
      <c r="A6" s="580"/>
      <c r="B6" s="581" t="s">
        <v>104</v>
      </c>
      <c r="C6" s="584"/>
      <c r="D6" s="31"/>
      <c r="E6" s="31"/>
      <c r="F6" s="31"/>
      <c r="G6" s="31"/>
      <c r="H6" s="31"/>
      <c r="I6" s="585"/>
    </row>
    <row r="7" spans="1:9">
      <c r="A7" s="580"/>
      <c r="B7" s="581" t="s">
        <v>42</v>
      </c>
      <c r="C7" s="584"/>
      <c r="D7" s="31"/>
      <c r="E7" s="31"/>
      <c r="F7" s="31"/>
      <c r="G7" s="31"/>
      <c r="H7" s="31"/>
      <c r="I7" s="585"/>
    </row>
    <row r="8" spans="1:9">
      <c r="A8" s="580"/>
      <c r="B8" s="581" t="s">
        <v>78</v>
      </c>
      <c r="C8" s="584"/>
      <c r="D8" s="31"/>
      <c r="E8" s="31"/>
      <c r="F8" s="31"/>
      <c r="G8" s="31"/>
      <c r="H8" s="31"/>
      <c r="I8" s="585"/>
    </row>
    <row r="9" spans="1:9">
      <c r="A9" s="580"/>
      <c r="B9" s="581" t="s">
        <v>176</v>
      </c>
      <c r="C9" s="584"/>
      <c r="D9" s="31"/>
      <c r="E9" s="31"/>
      <c r="F9" s="31"/>
      <c r="G9" s="31"/>
      <c r="H9" s="31"/>
      <c r="I9" s="585"/>
    </row>
    <row r="10" spans="1:9">
      <c r="A10" s="580"/>
      <c r="B10" s="581" t="s">
        <v>164</v>
      </c>
      <c r="C10" s="584"/>
      <c r="D10" s="31"/>
      <c r="E10" s="31"/>
      <c r="F10" s="31"/>
      <c r="G10" s="31"/>
      <c r="H10" s="31"/>
      <c r="I10" s="585"/>
    </row>
    <row r="11" spans="1:9">
      <c r="A11" s="580"/>
      <c r="B11" s="581" t="s">
        <v>168</v>
      </c>
      <c r="C11" s="584"/>
      <c r="D11" s="31"/>
      <c r="E11" s="31"/>
      <c r="F11" s="31"/>
      <c r="G11" s="31"/>
      <c r="H11" s="31"/>
      <c r="I11" s="585"/>
    </row>
    <row r="12" spans="1:9">
      <c r="A12" s="580"/>
      <c r="B12" s="581" t="s">
        <v>146</v>
      </c>
      <c r="C12" s="584"/>
      <c r="D12" s="31"/>
      <c r="E12" s="31"/>
      <c r="F12" s="31"/>
      <c r="G12" s="31"/>
      <c r="H12" s="31"/>
      <c r="I12" s="585"/>
    </row>
    <row r="13" spans="1:9">
      <c r="A13" s="580"/>
      <c r="B13" s="581" t="s">
        <v>178</v>
      </c>
      <c r="C13" s="584"/>
      <c r="D13" s="31"/>
      <c r="E13" s="31"/>
      <c r="F13" s="31"/>
      <c r="G13" s="31"/>
      <c r="H13" s="31"/>
      <c r="I13" s="585"/>
    </row>
    <row r="14" spans="1:9">
      <c r="A14" s="580"/>
      <c r="B14" s="581" t="s">
        <v>180</v>
      </c>
      <c r="C14" s="584"/>
      <c r="D14" s="31"/>
      <c r="E14" s="31"/>
      <c r="F14" s="31"/>
      <c r="G14" s="31"/>
      <c r="H14" s="31"/>
      <c r="I14" s="585"/>
    </row>
    <row r="15" spans="1:9">
      <c r="A15" s="580"/>
      <c r="B15" s="581" t="s">
        <v>182</v>
      </c>
      <c r="C15" s="584"/>
      <c r="D15" s="31"/>
      <c r="E15" s="31"/>
      <c r="F15" s="31"/>
      <c r="G15" s="31"/>
      <c r="H15" s="31"/>
      <c r="I15" s="585"/>
    </row>
    <row r="16" spans="1:9">
      <c r="A16" s="577" t="s">
        <v>339</v>
      </c>
      <c r="B16" s="573" t="s">
        <v>11</v>
      </c>
      <c r="C16" s="577">
        <v>48</v>
      </c>
      <c r="D16" s="578">
        <v>4</v>
      </c>
      <c r="E16" s="578">
        <v>5</v>
      </c>
      <c r="F16" s="578">
        <v>62</v>
      </c>
      <c r="G16" s="578"/>
      <c r="H16" s="578"/>
      <c r="I16" s="579">
        <v>119</v>
      </c>
    </row>
    <row r="17" spans="1:9">
      <c r="A17" s="580"/>
      <c r="B17" s="581" t="s">
        <v>104</v>
      </c>
      <c r="C17" s="584">
        <v>5</v>
      </c>
      <c r="D17" s="31"/>
      <c r="E17" s="31"/>
      <c r="F17" s="31"/>
      <c r="G17" s="31"/>
      <c r="H17" s="31"/>
      <c r="I17" s="585">
        <v>5</v>
      </c>
    </row>
    <row r="18" spans="1:9">
      <c r="A18" s="580"/>
      <c r="B18" s="581" t="s">
        <v>42</v>
      </c>
      <c r="C18" s="584">
        <v>5</v>
      </c>
      <c r="D18" s="31"/>
      <c r="E18" s="31"/>
      <c r="F18" s="31"/>
      <c r="G18" s="31"/>
      <c r="H18" s="31"/>
      <c r="I18" s="585">
        <v>5</v>
      </c>
    </row>
    <row r="19" spans="1:9">
      <c r="A19" s="580"/>
      <c r="B19" s="581" t="s">
        <v>78</v>
      </c>
      <c r="C19" s="584"/>
      <c r="D19" s="31"/>
      <c r="E19" s="31"/>
      <c r="F19" s="31"/>
      <c r="G19" s="31"/>
      <c r="H19" s="31"/>
      <c r="I19" s="585"/>
    </row>
    <row r="20" spans="1:9">
      <c r="A20" s="580"/>
      <c r="B20" s="581" t="s">
        <v>176</v>
      </c>
      <c r="C20" s="584"/>
      <c r="D20" s="31"/>
      <c r="E20" s="31"/>
      <c r="F20" s="31"/>
      <c r="G20" s="31"/>
      <c r="H20" s="31"/>
      <c r="I20" s="585"/>
    </row>
    <row r="21" spans="1:9">
      <c r="A21" s="580"/>
      <c r="B21" s="581" t="s">
        <v>164</v>
      </c>
      <c r="C21" s="584"/>
      <c r="D21" s="31"/>
      <c r="E21" s="31"/>
      <c r="F21" s="31"/>
      <c r="G21" s="31"/>
      <c r="H21" s="31"/>
      <c r="I21" s="585"/>
    </row>
    <row r="22" spans="1:9">
      <c r="A22" s="580"/>
      <c r="B22" s="581" t="s">
        <v>168</v>
      </c>
      <c r="C22" s="584"/>
      <c r="D22" s="31"/>
      <c r="E22" s="31"/>
      <c r="F22" s="31">
        <v>2</v>
      </c>
      <c r="G22" s="31"/>
      <c r="H22" s="31"/>
      <c r="I22" s="585">
        <v>2</v>
      </c>
    </row>
    <row r="23" spans="1:9">
      <c r="A23" s="580"/>
      <c r="B23" s="581" t="s">
        <v>146</v>
      </c>
      <c r="C23" s="584"/>
      <c r="D23" s="31"/>
      <c r="E23" s="31"/>
      <c r="F23" s="31">
        <v>9</v>
      </c>
      <c r="G23" s="31"/>
      <c r="H23" s="31"/>
      <c r="I23" s="585">
        <v>9</v>
      </c>
    </row>
    <row r="24" spans="1:9">
      <c r="A24" s="580"/>
      <c r="B24" s="581" t="s">
        <v>178</v>
      </c>
      <c r="C24" s="584">
        <v>48</v>
      </c>
      <c r="D24" s="31">
        <v>4</v>
      </c>
      <c r="E24" s="31">
        <v>5</v>
      </c>
      <c r="F24" s="31">
        <v>62</v>
      </c>
      <c r="G24" s="31"/>
      <c r="H24" s="31"/>
      <c r="I24" s="585">
        <v>119</v>
      </c>
    </row>
    <row r="25" spans="1:9">
      <c r="A25" s="580"/>
      <c r="B25" s="581" t="s">
        <v>180</v>
      </c>
      <c r="C25" s="584"/>
      <c r="D25" s="31"/>
      <c r="E25" s="31"/>
      <c r="F25" s="31"/>
      <c r="G25" s="31"/>
      <c r="H25" s="31"/>
      <c r="I25" s="585"/>
    </row>
    <row r="26" spans="1:9">
      <c r="A26" s="580"/>
      <c r="B26" s="581" t="s">
        <v>182</v>
      </c>
      <c r="C26" s="584">
        <v>48</v>
      </c>
      <c r="D26" s="31">
        <v>4</v>
      </c>
      <c r="E26" s="31">
        <v>5</v>
      </c>
      <c r="F26" s="31">
        <v>62</v>
      </c>
      <c r="G26" s="31"/>
      <c r="H26" s="31"/>
      <c r="I26" s="585">
        <v>119</v>
      </c>
    </row>
    <row r="27" spans="1:9">
      <c r="A27" s="577" t="s">
        <v>337</v>
      </c>
      <c r="B27" s="573" t="s">
        <v>11</v>
      </c>
      <c r="C27" s="577">
        <v>60</v>
      </c>
      <c r="D27" s="578">
        <v>2</v>
      </c>
      <c r="E27" s="578">
        <v>6</v>
      </c>
      <c r="F27" s="578">
        <v>108</v>
      </c>
      <c r="G27" s="578"/>
      <c r="H27" s="578"/>
      <c r="I27" s="579">
        <v>176</v>
      </c>
    </row>
    <row r="28" spans="1:9">
      <c r="A28" s="580"/>
      <c r="B28" s="581" t="s">
        <v>104</v>
      </c>
      <c r="C28" s="584">
        <v>8</v>
      </c>
      <c r="D28" s="31"/>
      <c r="E28" s="31"/>
      <c r="F28" s="31"/>
      <c r="G28" s="31"/>
      <c r="H28" s="31"/>
      <c r="I28" s="585">
        <v>8</v>
      </c>
    </row>
    <row r="29" spans="1:9">
      <c r="A29" s="580"/>
      <c r="B29" s="581" t="s">
        <v>42</v>
      </c>
      <c r="C29" s="584">
        <v>8</v>
      </c>
      <c r="D29" s="31"/>
      <c r="E29" s="31"/>
      <c r="F29" s="31"/>
      <c r="G29" s="31"/>
      <c r="H29" s="31"/>
      <c r="I29" s="585">
        <v>8</v>
      </c>
    </row>
    <row r="30" spans="1:9">
      <c r="A30" s="580"/>
      <c r="B30" s="581" t="s">
        <v>78</v>
      </c>
      <c r="C30" s="584"/>
      <c r="D30" s="31"/>
      <c r="E30" s="31"/>
      <c r="F30" s="31"/>
      <c r="G30" s="31"/>
      <c r="H30" s="31"/>
      <c r="I30" s="585"/>
    </row>
    <row r="31" spans="1:9">
      <c r="A31" s="580"/>
      <c r="B31" s="581" t="s">
        <v>176</v>
      </c>
      <c r="C31" s="584"/>
      <c r="D31" s="31"/>
      <c r="E31" s="31"/>
      <c r="F31" s="31"/>
      <c r="G31" s="31"/>
      <c r="H31" s="31"/>
      <c r="I31" s="585"/>
    </row>
    <row r="32" spans="1:9">
      <c r="A32" s="580"/>
      <c r="B32" s="581" t="s">
        <v>164</v>
      </c>
      <c r="C32" s="584"/>
      <c r="D32" s="31"/>
      <c r="E32" s="31"/>
      <c r="F32" s="31"/>
      <c r="G32" s="31"/>
      <c r="H32" s="31"/>
      <c r="I32" s="585"/>
    </row>
    <row r="33" spans="1:9">
      <c r="A33" s="580"/>
      <c r="B33" s="581" t="s">
        <v>168</v>
      </c>
      <c r="C33" s="584">
        <v>3</v>
      </c>
      <c r="D33" s="31"/>
      <c r="E33" s="31"/>
      <c r="F33" s="31">
        <v>4</v>
      </c>
      <c r="G33" s="31"/>
      <c r="H33" s="31"/>
      <c r="I33" s="585">
        <v>7</v>
      </c>
    </row>
    <row r="34" spans="1:9">
      <c r="A34" s="580"/>
      <c r="B34" s="581" t="s">
        <v>146</v>
      </c>
      <c r="C34" s="584">
        <v>3</v>
      </c>
      <c r="D34" s="31"/>
      <c r="E34" s="31"/>
      <c r="F34" s="31">
        <v>15</v>
      </c>
      <c r="G34" s="31"/>
      <c r="H34" s="31"/>
      <c r="I34" s="585">
        <v>18</v>
      </c>
    </row>
    <row r="35" spans="1:9">
      <c r="A35" s="580"/>
      <c r="B35" s="581" t="s">
        <v>178</v>
      </c>
      <c r="C35" s="584">
        <v>60</v>
      </c>
      <c r="D35" s="31">
        <v>2</v>
      </c>
      <c r="E35" s="31">
        <v>6</v>
      </c>
      <c r="F35" s="31">
        <v>108</v>
      </c>
      <c r="G35" s="31"/>
      <c r="H35" s="31"/>
      <c r="I35" s="585">
        <v>176</v>
      </c>
    </row>
    <row r="36" spans="1:9">
      <c r="A36" s="580"/>
      <c r="B36" s="581" t="s">
        <v>180</v>
      </c>
      <c r="C36" s="584"/>
      <c r="D36" s="31"/>
      <c r="E36" s="31"/>
      <c r="F36" s="31"/>
      <c r="G36" s="31"/>
      <c r="H36" s="31"/>
      <c r="I36" s="585"/>
    </row>
    <row r="37" spans="1:9">
      <c r="A37" s="580"/>
      <c r="B37" s="581" t="s">
        <v>182</v>
      </c>
      <c r="C37" s="584">
        <v>60</v>
      </c>
      <c r="D37" s="31">
        <v>2</v>
      </c>
      <c r="E37" s="31">
        <v>6</v>
      </c>
      <c r="F37" s="31">
        <v>108</v>
      </c>
      <c r="G37" s="31"/>
      <c r="H37" s="31"/>
      <c r="I37" s="585">
        <v>176</v>
      </c>
    </row>
    <row r="38" spans="1:9">
      <c r="A38" s="577" t="s">
        <v>368</v>
      </c>
      <c r="B38" s="573" t="s">
        <v>11</v>
      </c>
      <c r="C38" s="577">
        <v>65</v>
      </c>
      <c r="D38" s="578"/>
      <c r="E38" s="578">
        <v>9</v>
      </c>
      <c r="F38" s="578">
        <v>10</v>
      </c>
      <c r="G38" s="578"/>
      <c r="H38" s="578"/>
      <c r="I38" s="579">
        <v>84</v>
      </c>
    </row>
    <row r="39" spans="1:9">
      <c r="A39" s="580"/>
      <c r="B39" s="581" t="s">
        <v>104</v>
      </c>
      <c r="C39" s="584">
        <v>5</v>
      </c>
      <c r="D39" s="31"/>
      <c r="E39" s="31"/>
      <c r="F39" s="31"/>
      <c r="G39" s="31"/>
      <c r="H39" s="31"/>
      <c r="I39" s="585">
        <v>5</v>
      </c>
    </row>
    <row r="40" spans="1:9">
      <c r="A40" s="580"/>
      <c r="B40" s="581" t="s">
        <v>42</v>
      </c>
      <c r="C40" s="584">
        <v>5</v>
      </c>
      <c r="D40" s="31"/>
      <c r="E40" s="31"/>
      <c r="F40" s="31"/>
      <c r="G40" s="31"/>
      <c r="H40" s="31"/>
      <c r="I40" s="585">
        <v>5</v>
      </c>
    </row>
    <row r="41" spans="1:9">
      <c r="A41" s="580"/>
      <c r="B41" s="581" t="s">
        <v>78</v>
      </c>
      <c r="C41" s="584"/>
      <c r="D41" s="31"/>
      <c r="E41" s="31"/>
      <c r="F41" s="31"/>
      <c r="G41" s="31"/>
      <c r="H41" s="31"/>
      <c r="I41" s="585"/>
    </row>
    <row r="42" spans="1:9">
      <c r="A42" s="580"/>
      <c r="B42" s="581" t="s">
        <v>176</v>
      </c>
      <c r="C42" s="584"/>
      <c r="D42" s="31"/>
      <c r="E42" s="31"/>
      <c r="F42" s="31"/>
      <c r="G42" s="31"/>
      <c r="H42" s="31"/>
      <c r="I42" s="585"/>
    </row>
    <row r="43" spans="1:9">
      <c r="A43" s="580"/>
      <c r="B43" s="581" t="s">
        <v>164</v>
      </c>
      <c r="C43" s="584"/>
      <c r="D43" s="31"/>
      <c r="E43" s="31"/>
      <c r="F43" s="31"/>
      <c r="G43" s="31"/>
      <c r="H43" s="31"/>
      <c r="I43" s="585"/>
    </row>
    <row r="44" spans="1:9">
      <c r="A44" s="580"/>
      <c r="B44" s="581" t="s">
        <v>168</v>
      </c>
      <c r="C44" s="584"/>
      <c r="D44" s="31"/>
      <c r="E44" s="31">
        <v>1</v>
      </c>
      <c r="F44" s="31">
        <v>3</v>
      </c>
      <c r="G44" s="31"/>
      <c r="H44" s="31"/>
      <c r="I44" s="585">
        <v>4</v>
      </c>
    </row>
    <row r="45" spans="1:9">
      <c r="A45" s="580"/>
      <c r="B45" s="581" t="s">
        <v>146</v>
      </c>
      <c r="C45" s="584"/>
      <c r="D45" s="31"/>
      <c r="E45" s="31">
        <v>1</v>
      </c>
      <c r="F45" s="31">
        <v>3</v>
      </c>
      <c r="G45" s="31"/>
      <c r="H45" s="31"/>
      <c r="I45" s="585">
        <v>4</v>
      </c>
    </row>
    <row r="46" spans="1:9">
      <c r="A46" s="580"/>
      <c r="B46" s="581" t="s">
        <v>178</v>
      </c>
      <c r="C46" s="584">
        <v>65</v>
      </c>
      <c r="D46" s="31"/>
      <c r="E46" s="31">
        <v>9</v>
      </c>
      <c r="F46" s="31">
        <v>10</v>
      </c>
      <c r="G46" s="31"/>
      <c r="H46" s="31"/>
      <c r="I46" s="585">
        <v>84</v>
      </c>
    </row>
    <row r="47" spans="1:9">
      <c r="A47" s="580"/>
      <c r="B47" s="581" t="s">
        <v>180</v>
      </c>
      <c r="C47" s="584"/>
      <c r="D47" s="31"/>
      <c r="E47" s="31"/>
      <c r="F47" s="31"/>
      <c r="G47" s="31"/>
      <c r="H47" s="31"/>
      <c r="I47" s="585"/>
    </row>
    <row r="48" spans="1:9">
      <c r="A48" s="580"/>
      <c r="B48" s="581" t="s">
        <v>182</v>
      </c>
      <c r="C48" s="584">
        <v>65</v>
      </c>
      <c r="D48" s="31"/>
      <c r="E48" s="31">
        <v>9</v>
      </c>
      <c r="F48" s="31">
        <v>10</v>
      </c>
      <c r="G48" s="31"/>
      <c r="H48" s="31"/>
      <c r="I48" s="585">
        <v>84</v>
      </c>
    </row>
    <row r="49" spans="1:9">
      <c r="A49" s="577" t="s">
        <v>30</v>
      </c>
      <c r="B49" s="574"/>
      <c r="C49" s="577">
        <v>173</v>
      </c>
      <c r="D49" s="578">
        <v>6</v>
      </c>
      <c r="E49" s="578">
        <v>20</v>
      </c>
      <c r="F49" s="578">
        <v>180</v>
      </c>
      <c r="G49" s="578"/>
      <c r="H49" s="578"/>
      <c r="I49" s="579">
        <v>379</v>
      </c>
    </row>
    <row r="50" spans="1:9">
      <c r="A50" s="577" t="s">
        <v>105</v>
      </c>
      <c r="B50" s="574"/>
      <c r="C50" s="577">
        <v>18</v>
      </c>
      <c r="D50" s="578"/>
      <c r="E50" s="578"/>
      <c r="F50" s="578"/>
      <c r="G50" s="578"/>
      <c r="H50" s="578"/>
      <c r="I50" s="579">
        <v>18</v>
      </c>
    </row>
    <row r="51" spans="1:9">
      <c r="A51" s="577" t="s">
        <v>43</v>
      </c>
      <c r="B51" s="574"/>
      <c r="C51" s="577">
        <v>18</v>
      </c>
      <c r="D51" s="578"/>
      <c r="E51" s="578"/>
      <c r="F51" s="578"/>
      <c r="G51" s="578"/>
      <c r="H51" s="578"/>
      <c r="I51" s="579">
        <v>18</v>
      </c>
    </row>
    <row r="52" spans="1:9">
      <c r="A52" s="577" t="s">
        <v>79</v>
      </c>
      <c r="B52" s="574"/>
      <c r="C52" s="577"/>
      <c r="D52" s="578"/>
      <c r="E52" s="578"/>
      <c r="F52" s="578"/>
      <c r="G52" s="578"/>
      <c r="H52" s="578"/>
      <c r="I52" s="579"/>
    </row>
    <row r="53" spans="1:9">
      <c r="A53" s="577" t="s">
        <v>177</v>
      </c>
      <c r="B53" s="574"/>
      <c r="C53" s="577"/>
      <c r="D53" s="578"/>
      <c r="E53" s="578"/>
      <c r="F53" s="578"/>
      <c r="G53" s="578"/>
      <c r="H53" s="578"/>
      <c r="I53" s="579"/>
    </row>
    <row r="54" spans="1:9">
      <c r="A54" s="577" t="s">
        <v>165</v>
      </c>
      <c r="B54" s="574"/>
      <c r="C54" s="577"/>
      <c r="D54" s="578"/>
      <c r="E54" s="578"/>
      <c r="F54" s="578"/>
      <c r="G54" s="578"/>
      <c r="H54" s="578"/>
      <c r="I54" s="579"/>
    </row>
    <row r="55" spans="1:9">
      <c r="A55" s="577" t="s">
        <v>169</v>
      </c>
      <c r="B55" s="574"/>
      <c r="C55" s="577">
        <v>3</v>
      </c>
      <c r="D55" s="578"/>
      <c r="E55" s="578">
        <v>1</v>
      </c>
      <c r="F55" s="578">
        <v>9</v>
      </c>
      <c r="G55" s="578"/>
      <c r="H55" s="578"/>
      <c r="I55" s="579">
        <v>13</v>
      </c>
    </row>
    <row r="56" spans="1:9">
      <c r="A56" s="577" t="s">
        <v>103</v>
      </c>
      <c r="B56" s="574"/>
      <c r="C56" s="577">
        <v>3</v>
      </c>
      <c r="D56" s="578"/>
      <c r="E56" s="578">
        <v>1</v>
      </c>
      <c r="F56" s="578">
        <v>27</v>
      </c>
      <c r="G56" s="578"/>
      <c r="H56" s="578"/>
      <c r="I56" s="579">
        <v>31</v>
      </c>
    </row>
    <row r="57" spans="1:9">
      <c r="A57" s="577" t="s">
        <v>179</v>
      </c>
      <c r="B57" s="574"/>
      <c r="C57" s="577">
        <v>173</v>
      </c>
      <c r="D57" s="578">
        <v>6</v>
      </c>
      <c r="E57" s="578">
        <v>20</v>
      </c>
      <c r="F57" s="578">
        <v>180</v>
      </c>
      <c r="G57" s="578"/>
      <c r="H57" s="578"/>
      <c r="I57" s="579">
        <v>379</v>
      </c>
    </row>
    <row r="58" spans="1:9">
      <c r="A58" s="577" t="s">
        <v>181</v>
      </c>
      <c r="B58" s="574"/>
      <c r="C58" s="577"/>
      <c r="D58" s="578"/>
      <c r="E58" s="578"/>
      <c r="F58" s="578"/>
      <c r="G58" s="578"/>
      <c r="H58" s="578"/>
      <c r="I58" s="579"/>
    </row>
    <row r="59" spans="1:9">
      <c r="A59" s="586" t="s">
        <v>183</v>
      </c>
      <c r="B59" s="582"/>
      <c r="C59" s="586">
        <v>173</v>
      </c>
      <c r="D59" s="587">
        <v>6</v>
      </c>
      <c r="E59" s="587">
        <v>20</v>
      </c>
      <c r="F59" s="587">
        <v>180</v>
      </c>
      <c r="G59" s="587"/>
      <c r="H59" s="587"/>
      <c r="I59" s="583">
        <v>379</v>
      </c>
    </row>
  </sheetData>
  <phoneticPr fontId="5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6">
    <tabColor indexed="10"/>
  </sheetPr>
  <dimension ref="A1:H9"/>
  <sheetViews>
    <sheetView workbookViewId="0">
      <selection activeCell="E21" sqref="E21"/>
    </sheetView>
  </sheetViews>
  <sheetFormatPr defaultColWidth="9.140625" defaultRowHeight="12.75"/>
  <cols>
    <col min="1" max="1" width="21.140625" style="15" bestFit="1" customWidth="1"/>
    <col min="2" max="7" width="11.7109375" style="15" bestFit="1" customWidth="1"/>
    <col min="8" max="8" width="10.5703125" style="15" bestFit="1" customWidth="1"/>
    <col min="9" max="9" width="10.140625" style="15" customWidth="1"/>
    <col min="10" max="10" width="11.140625" style="15" bestFit="1" customWidth="1"/>
    <col min="11" max="11" width="10.5703125" style="15" bestFit="1" customWidth="1"/>
    <col min="12" max="16384" width="9.140625" style="15"/>
  </cols>
  <sheetData>
    <row r="1" spans="1:8">
      <c r="A1" s="67" t="s">
        <v>36</v>
      </c>
      <c r="B1" s="31" t="s">
        <v>10</v>
      </c>
    </row>
    <row r="3" spans="1:8">
      <c r="B3" s="67" t="s">
        <v>6</v>
      </c>
    </row>
    <row r="4" spans="1:8">
      <c r="A4" s="67" t="s">
        <v>39</v>
      </c>
      <c r="B4" s="31" t="s">
        <v>45</v>
      </c>
      <c r="C4" s="31" t="s">
        <v>170</v>
      </c>
      <c r="D4" s="31" t="s">
        <v>171</v>
      </c>
      <c r="E4" s="31" t="s">
        <v>184</v>
      </c>
      <c r="F4" s="31" t="s">
        <v>82</v>
      </c>
      <c r="G4" s="31" t="s">
        <v>10</v>
      </c>
      <c r="H4" s="31" t="s">
        <v>77</v>
      </c>
    </row>
    <row r="5" spans="1:8">
      <c r="A5" s="15" t="s">
        <v>11</v>
      </c>
      <c r="B5" s="14">
        <v>173</v>
      </c>
      <c r="C5" s="14">
        <v>6</v>
      </c>
      <c r="D5" s="14">
        <v>20</v>
      </c>
      <c r="E5" s="14"/>
      <c r="F5" s="14">
        <v>180</v>
      </c>
      <c r="G5" s="14"/>
      <c r="H5" s="14">
        <v>379</v>
      </c>
    </row>
    <row r="6" spans="1:8">
      <c r="A6" s="15" t="s">
        <v>33</v>
      </c>
      <c r="B6" s="14">
        <v>173</v>
      </c>
      <c r="C6" s="14">
        <v>6</v>
      </c>
      <c r="D6" s="14">
        <v>20</v>
      </c>
      <c r="E6" s="14"/>
      <c r="F6" s="14">
        <v>180</v>
      </c>
      <c r="G6" s="14"/>
      <c r="H6" s="14">
        <v>379</v>
      </c>
    </row>
    <row r="7" spans="1:8">
      <c r="A7" s="15" t="s">
        <v>42</v>
      </c>
      <c r="B7" s="14">
        <v>18</v>
      </c>
      <c r="C7" s="14"/>
      <c r="D7" s="14"/>
      <c r="E7" s="14"/>
      <c r="F7" s="14"/>
      <c r="G7" s="14"/>
      <c r="H7" s="14">
        <v>18</v>
      </c>
    </row>
    <row r="8" spans="1:8">
      <c r="A8" s="15" t="s">
        <v>78</v>
      </c>
      <c r="B8" s="14"/>
      <c r="C8" s="14"/>
      <c r="D8" s="14"/>
      <c r="E8" s="14"/>
      <c r="F8" s="14"/>
      <c r="G8" s="14"/>
      <c r="H8" s="14"/>
    </row>
    <row r="9" spans="1:8">
      <c r="A9" s="15" t="s">
        <v>104</v>
      </c>
      <c r="B9" s="14">
        <v>18</v>
      </c>
      <c r="C9" s="14"/>
      <c r="D9" s="14"/>
      <c r="E9" s="14"/>
      <c r="F9" s="14"/>
      <c r="G9" s="14"/>
      <c r="H9" s="14">
        <v>18</v>
      </c>
    </row>
  </sheetData>
  <phoneticPr fontId="5" type="noConversion"/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Navagation1">
                <anchor>
                  <from>
                    <xdr:col>0</xdr:col>
                    <xdr:colOff>457200</xdr:colOff>
                    <xdr:row>18</xdr:row>
                    <xdr:rowOff>133350</xdr:rowOff>
                  </from>
                  <to>
                    <xdr:col>1</xdr:col>
                    <xdr:colOff>752475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indexed="10"/>
  </sheetPr>
  <dimension ref="A2:I109"/>
  <sheetViews>
    <sheetView workbookViewId="0">
      <selection activeCell="D31" sqref="D31"/>
    </sheetView>
  </sheetViews>
  <sheetFormatPr defaultColWidth="9.140625" defaultRowHeight="12.75"/>
  <cols>
    <col min="1" max="1" width="20" style="69" customWidth="1"/>
    <col min="2" max="2" width="23" style="69" bestFit="1" customWidth="1"/>
    <col min="3" max="7" width="11.7109375" style="69" bestFit="1" customWidth="1"/>
    <col min="8" max="9" width="10.5703125" style="69" bestFit="1" customWidth="1"/>
    <col min="10" max="10" width="10.140625" style="69" bestFit="1" customWidth="1"/>
    <col min="11" max="16384" width="9.140625" style="69"/>
  </cols>
  <sheetData>
    <row r="2" spans="1:9">
      <c r="A2" s="68" t="s">
        <v>160</v>
      </c>
      <c r="B2" s="69" t="s">
        <v>163</v>
      </c>
    </row>
    <row r="4" spans="1:9">
      <c r="C4" s="68" t="s">
        <v>6</v>
      </c>
      <c r="I4"/>
    </row>
    <row r="5" spans="1:9">
      <c r="A5" s="68" t="s">
        <v>2</v>
      </c>
      <c r="B5" s="68" t="s">
        <v>39</v>
      </c>
      <c r="C5" s="69" t="s">
        <v>45</v>
      </c>
      <c r="D5" s="69" t="s">
        <v>170</v>
      </c>
      <c r="E5" s="69" t="s">
        <v>171</v>
      </c>
      <c r="F5" s="69" t="s">
        <v>82</v>
      </c>
      <c r="G5" s="69" t="s">
        <v>184</v>
      </c>
      <c r="H5" s="69" t="s">
        <v>77</v>
      </c>
      <c r="I5"/>
    </row>
    <row r="6" spans="1:9">
      <c r="A6" s="69" t="s">
        <v>10</v>
      </c>
      <c r="B6" s="69" t="s">
        <v>11</v>
      </c>
      <c r="I6"/>
    </row>
    <row r="7" spans="1:9">
      <c r="B7" s="69" t="s">
        <v>104</v>
      </c>
      <c r="I7"/>
    </row>
    <row r="8" spans="1:9">
      <c r="B8" s="69" t="s">
        <v>42</v>
      </c>
      <c r="I8"/>
    </row>
    <row r="9" spans="1:9">
      <c r="B9" s="69" t="s">
        <v>78</v>
      </c>
      <c r="I9"/>
    </row>
    <row r="10" spans="1:9">
      <c r="B10" s="69" t="s">
        <v>168</v>
      </c>
      <c r="I10"/>
    </row>
    <row r="11" spans="1:9">
      <c r="B11" s="69" t="s">
        <v>146</v>
      </c>
      <c r="I11"/>
    </row>
    <row r="12" spans="1:9">
      <c r="B12" s="69" t="s">
        <v>176</v>
      </c>
      <c r="I12"/>
    </row>
    <row r="13" spans="1:9">
      <c r="B13" s="69" t="s">
        <v>164</v>
      </c>
      <c r="I13"/>
    </row>
    <row r="14" spans="1:9">
      <c r="A14" s="69" t="s">
        <v>339</v>
      </c>
      <c r="B14" s="69" t="s">
        <v>11</v>
      </c>
      <c r="C14" s="69">
        <v>48</v>
      </c>
      <c r="H14" s="69">
        <v>48</v>
      </c>
      <c r="I14"/>
    </row>
    <row r="15" spans="1:9">
      <c r="B15" s="69" t="s">
        <v>104</v>
      </c>
      <c r="C15" s="69">
        <v>5</v>
      </c>
      <c r="H15" s="69">
        <v>5</v>
      </c>
      <c r="I15"/>
    </row>
    <row r="16" spans="1:9">
      <c r="B16" s="69" t="s">
        <v>42</v>
      </c>
      <c r="C16" s="69">
        <v>5</v>
      </c>
      <c r="H16" s="69">
        <v>5</v>
      </c>
      <c r="I16"/>
    </row>
    <row r="17" spans="1:9">
      <c r="B17" s="69" t="s">
        <v>78</v>
      </c>
      <c r="I17"/>
    </row>
    <row r="18" spans="1:9">
      <c r="B18" s="69" t="s">
        <v>168</v>
      </c>
      <c r="I18"/>
    </row>
    <row r="19" spans="1:9">
      <c r="B19" s="69" t="s">
        <v>146</v>
      </c>
      <c r="I19"/>
    </row>
    <row r="20" spans="1:9">
      <c r="B20" s="69" t="s">
        <v>176</v>
      </c>
      <c r="I20"/>
    </row>
    <row r="21" spans="1:9">
      <c r="B21" s="69" t="s">
        <v>164</v>
      </c>
      <c r="I21"/>
    </row>
    <row r="22" spans="1:9">
      <c r="A22" s="69" t="s">
        <v>337</v>
      </c>
      <c r="B22" s="69" t="s">
        <v>11</v>
      </c>
      <c r="C22" s="69">
        <v>45</v>
      </c>
      <c r="D22" s="69">
        <v>2</v>
      </c>
      <c r="E22" s="69">
        <v>2</v>
      </c>
      <c r="F22" s="69">
        <v>5</v>
      </c>
      <c r="H22" s="69">
        <v>54</v>
      </c>
      <c r="I22"/>
    </row>
    <row r="23" spans="1:9">
      <c r="B23" s="69" t="s">
        <v>104</v>
      </c>
      <c r="C23" s="69">
        <v>3</v>
      </c>
      <c r="H23" s="69">
        <v>3</v>
      </c>
      <c r="I23"/>
    </row>
    <row r="24" spans="1:9">
      <c r="B24" s="69" t="s">
        <v>42</v>
      </c>
      <c r="C24" s="69">
        <v>3</v>
      </c>
      <c r="H24" s="69">
        <v>3</v>
      </c>
      <c r="I24"/>
    </row>
    <row r="25" spans="1:9">
      <c r="B25" s="69" t="s">
        <v>78</v>
      </c>
      <c r="I25"/>
    </row>
    <row r="26" spans="1:9">
      <c r="B26" s="69" t="s">
        <v>168</v>
      </c>
      <c r="F26" s="69">
        <v>2</v>
      </c>
      <c r="H26" s="69">
        <v>2</v>
      </c>
      <c r="I26"/>
    </row>
    <row r="27" spans="1:9">
      <c r="B27" s="69" t="s">
        <v>146</v>
      </c>
      <c r="F27" s="69">
        <v>2</v>
      </c>
      <c r="H27" s="69">
        <v>2</v>
      </c>
      <c r="I27"/>
    </row>
    <row r="28" spans="1:9">
      <c r="B28" s="69" t="s">
        <v>176</v>
      </c>
      <c r="I28"/>
    </row>
    <row r="29" spans="1:9">
      <c r="B29" s="69" t="s">
        <v>164</v>
      </c>
      <c r="I29"/>
    </row>
    <row r="30" spans="1:9">
      <c r="A30" s="69" t="s">
        <v>368</v>
      </c>
      <c r="B30" s="69" t="s">
        <v>11</v>
      </c>
      <c r="C30" s="69">
        <v>63</v>
      </c>
      <c r="F30" s="69">
        <v>1</v>
      </c>
      <c r="H30" s="69">
        <v>64</v>
      </c>
    </row>
    <row r="31" spans="1:9">
      <c r="B31" s="69" t="s">
        <v>104</v>
      </c>
      <c r="C31" s="69">
        <v>5</v>
      </c>
      <c r="H31" s="69">
        <v>5</v>
      </c>
    </row>
    <row r="32" spans="1:9">
      <c r="B32" s="69" t="s">
        <v>42</v>
      </c>
      <c r="C32" s="69">
        <v>5</v>
      </c>
      <c r="H32" s="69">
        <v>5</v>
      </c>
    </row>
    <row r="33" spans="1:8">
      <c r="B33" s="69" t="s">
        <v>78</v>
      </c>
    </row>
    <row r="34" spans="1:8">
      <c r="B34" s="69" t="s">
        <v>168</v>
      </c>
      <c r="F34" s="69">
        <v>1</v>
      </c>
      <c r="H34" s="69">
        <v>1</v>
      </c>
    </row>
    <row r="35" spans="1:8">
      <c r="B35" s="69" t="s">
        <v>146</v>
      </c>
      <c r="F35" s="69">
        <v>1</v>
      </c>
      <c r="H35" s="69">
        <v>1</v>
      </c>
    </row>
    <row r="36" spans="1:8">
      <c r="B36" s="69" t="s">
        <v>176</v>
      </c>
    </row>
    <row r="37" spans="1:8">
      <c r="B37" s="69" t="s">
        <v>164</v>
      </c>
    </row>
    <row r="38" spans="1:8">
      <c r="A38" s="69" t="s">
        <v>30</v>
      </c>
      <c r="C38" s="69">
        <v>156</v>
      </c>
      <c r="D38" s="69">
        <v>2</v>
      </c>
      <c r="E38" s="69">
        <v>2</v>
      </c>
      <c r="F38" s="69">
        <v>6</v>
      </c>
      <c r="H38" s="69">
        <v>166</v>
      </c>
    </row>
    <row r="39" spans="1:8">
      <c r="A39" s="69" t="s">
        <v>105</v>
      </c>
      <c r="C39" s="69">
        <v>13</v>
      </c>
      <c r="H39" s="69">
        <v>13</v>
      </c>
    </row>
    <row r="40" spans="1:8">
      <c r="A40" s="69" t="s">
        <v>43</v>
      </c>
      <c r="C40" s="69">
        <v>13</v>
      </c>
      <c r="H40" s="69">
        <v>13</v>
      </c>
    </row>
    <row r="41" spans="1:8">
      <c r="A41" s="69" t="s">
        <v>79</v>
      </c>
    </row>
    <row r="42" spans="1:8">
      <c r="A42" s="69" t="s">
        <v>169</v>
      </c>
      <c r="F42" s="69">
        <v>3</v>
      </c>
      <c r="H42" s="69">
        <v>3</v>
      </c>
    </row>
    <row r="43" spans="1:8">
      <c r="A43" s="69" t="s">
        <v>103</v>
      </c>
      <c r="F43" s="69">
        <v>3</v>
      </c>
      <c r="H43" s="69">
        <v>3</v>
      </c>
    </row>
    <row r="44" spans="1:8">
      <c r="A44" s="69" t="s">
        <v>177</v>
      </c>
    </row>
    <row r="45" spans="1:8">
      <c r="A45" s="69" t="s">
        <v>165</v>
      </c>
    </row>
    <row r="46" spans="1:8">
      <c r="A46" s="15"/>
      <c r="B46" s="15"/>
      <c r="C46" s="15"/>
      <c r="D46" s="15"/>
      <c r="E46" s="15"/>
      <c r="F46" s="15"/>
      <c r="G46" s="15"/>
      <c r="H46" s="15"/>
    </row>
    <row r="47" spans="1:8">
      <c r="A47" s="15"/>
      <c r="B47" s="15"/>
      <c r="C47" s="15"/>
      <c r="D47" s="15"/>
      <c r="E47" s="15"/>
      <c r="F47" s="15"/>
      <c r="G47" s="15"/>
      <c r="H47" s="15"/>
    </row>
    <row r="48" spans="1:8">
      <c r="A48" s="15"/>
      <c r="B48" s="15"/>
      <c r="C48" s="15"/>
      <c r="D48" s="15"/>
      <c r="E48" s="15"/>
      <c r="F48" s="15"/>
      <c r="G48" s="15"/>
      <c r="H48" s="15"/>
    </row>
    <row r="49" spans="1:8">
      <c r="A49" s="15"/>
      <c r="B49" s="15"/>
      <c r="C49" s="15"/>
      <c r="D49" s="15"/>
      <c r="E49" s="15"/>
      <c r="F49" s="15"/>
      <c r="G49" s="15"/>
      <c r="H49" s="15"/>
    </row>
    <row r="50" spans="1:8">
      <c r="A50" s="15"/>
      <c r="B50" s="15"/>
      <c r="C50" s="15"/>
      <c r="D50" s="15"/>
      <c r="E50" s="15"/>
      <c r="F50" s="15"/>
      <c r="G50" s="15"/>
      <c r="H50" s="15"/>
    </row>
    <row r="51" spans="1:8">
      <c r="A51" s="15"/>
      <c r="B51" s="15"/>
      <c r="C51" s="15"/>
      <c r="D51" s="15"/>
      <c r="E51" s="15"/>
      <c r="F51" s="15"/>
      <c r="G51" s="15"/>
      <c r="H51" s="15"/>
    </row>
    <row r="52" spans="1:8">
      <c r="A52" s="15"/>
      <c r="B52" s="15"/>
      <c r="C52" s="15"/>
      <c r="D52" s="15"/>
      <c r="E52" s="15"/>
      <c r="F52" s="15"/>
      <c r="G52" s="15"/>
      <c r="H52" s="15"/>
    </row>
    <row r="53" spans="1:8">
      <c r="A53" s="15"/>
      <c r="B53" s="15"/>
      <c r="C53" s="15"/>
      <c r="D53" s="15"/>
      <c r="E53" s="15"/>
      <c r="F53" s="15"/>
      <c r="G53" s="15"/>
      <c r="H53" s="15"/>
    </row>
    <row r="54" spans="1:8">
      <c r="A54" s="15"/>
      <c r="B54" s="15"/>
      <c r="C54" s="15"/>
      <c r="D54" s="15"/>
      <c r="E54" s="15"/>
      <c r="F54" s="15"/>
      <c r="G54" s="15"/>
      <c r="H54" s="15"/>
    </row>
    <row r="55" spans="1:8">
      <c r="A55" s="15"/>
      <c r="B55" s="15"/>
      <c r="C55" s="15"/>
      <c r="D55" s="15"/>
      <c r="E55" s="15"/>
      <c r="F55" s="15"/>
      <c r="G55" s="15"/>
      <c r="H55" s="15"/>
    </row>
    <row r="56" spans="1:8">
      <c r="A56" s="15"/>
      <c r="B56" s="15"/>
      <c r="C56" s="15"/>
      <c r="D56" s="15"/>
      <c r="E56" s="15"/>
      <c r="F56" s="15"/>
      <c r="G56" s="15"/>
      <c r="H56" s="15"/>
    </row>
    <row r="57" spans="1:8">
      <c r="A57" s="15"/>
      <c r="B57" s="15"/>
      <c r="C57" s="15"/>
      <c r="D57" s="15"/>
      <c r="E57" s="15"/>
      <c r="F57" s="15"/>
      <c r="G57" s="15"/>
      <c r="H57" s="15"/>
    </row>
    <row r="58" spans="1:8">
      <c r="A58" s="15"/>
      <c r="B58" s="15"/>
      <c r="C58" s="15"/>
      <c r="D58" s="15"/>
      <c r="E58" s="15"/>
      <c r="F58" s="15"/>
      <c r="G58" s="15"/>
      <c r="H58" s="15"/>
    </row>
    <row r="59" spans="1:8">
      <c r="A59" s="15"/>
      <c r="B59" s="15"/>
      <c r="C59" s="15"/>
      <c r="D59" s="15"/>
      <c r="E59" s="15"/>
      <c r="F59" s="15"/>
      <c r="G59" s="15"/>
      <c r="H59" s="15"/>
    </row>
    <row r="60" spans="1:8">
      <c r="A60" s="15"/>
      <c r="B60" s="15"/>
      <c r="C60" s="15"/>
      <c r="D60" s="15"/>
      <c r="E60" s="15"/>
      <c r="F60" s="15"/>
      <c r="G60" s="15"/>
      <c r="H60" s="15"/>
    </row>
    <row r="61" spans="1:8">
      <c r="A61" s="15"/>
      <c r="B61" s="15"/>
      <c r="C61" s="15"/>
      <c r="D61" s="15"/>
      <c r="E61" s="15"/>
      <c r="F61" s="15"/>
      <c r="G61" s="15"/>
      <c r="H61" s="15"/>
    </row>
    <row r="62" spans="1:8">
      <c r="A62" s="15"/>
      <c r="B62" s="15"/>
      <c r="C62" s="15"/>
      <c r="D62" s="15"/>
      <c r="E62" s="15"/>
      <c r="F62" s="15"/>
      <c r="G62" s="15"/>
      <c r="H62" s="15"/>
    </row>
    <row r="63" spans="1:8">
      <c r="A63" s="15"/>
      <c r="B63" s="15"/>
      <c r="C63" s="15"/>
      <c r="D63" s="15"/>
      <c r="E63" s="15"/>
      <c r="F63" s="15"/>
      <c r="G63" s="15"/>
      <c r="H63" s="15"/>
    </row>
    <row r="64" spans="1:8">
      <c r="A64" s="15"/>
      <c r="B64" s="15"/>
      <c r="C64" s="15"/>
      <c r="D64" s="15"/>
      <c r="E64" s="15"/>
      <c r="F64" s="15"/>
      <c r="G64" s="15"/>
      <c r="H64" s="15"/>
    </row>
    <row r="65" spans="1:8">
      <c r="A65" s="15"/>
      <c r="B65" s="15"/>
      <c r="C65" s="15"/>
      <c r="D65" s="15"/>
      <c r="E65" s="15"/>
      <c r="F65" s="15"/>
      <c r="G65" s="15"/>
      <c r="H65" s="15"/>
    </row>
    <row r="66" spans="1:8">
      <c r="A66" s="15"/>
      <c r="B66" s="15"/>
      <c r="C66" s="15"/>
      <c r="D66" s="15"/>
      <c r="E66" s="15"/>
      <c r="F66" s="15"/>
      <c r="G66" s="15"/>
      <c r="H66" s="15"/>
    </row>
    <row r="67" spans="1:8">
      <c r="A67" s="15"/>
      <c r="B67" s="15"/>
      <c r="C67" s="15"/>
      <c r="D67" s="15"/>
      <c r="E67" s="15"/>
      <c r="F67" s="15"/>
      <c r="G67" s="15"/>
      <c r="H67" s="15"/>
    </row>
    <row r="68" spans="1:8">
      <c r="A68" s="15"/>
      <c r="B68" s="15"/>
      <c r="C68" s="15"/>
      <c r="D68" s="15"/>
      <c r="E68" s="15"/>
      <c r="F68" s="15"/>
      <c r="G68" s="15"/>
      <c r="H68" s="15"/>
    </row>
    <row r="69" spans="1:8">
      <c r="A69" s="15"/>
      <c r="B69" s="15"/>
      <c r="C69" s="15"/>
      <c r="D69" s="15"/>
      <c r="E69" s="15"/>
      <c r="F69" s="15"/>
      <c r="G69" s="15"/>
      <c r="H69" s="15"/>
    </row>
    <row r="70" spans="1:8">
      <c r="A70" s="15"/>
      <c r="B70" s="15"/>
      <c r="C70" s="15"/>
      <c r="D70" s="15"/>
      <c r="E70" s="15"/>
      <c r="F70" s="15"/>
      <c r="G70" s="15"/>
      <c r="H70" s="15"/>
    </row>
    <row r="71" spans="1:8">
      <c r="A71" s="15"/>
      <c r="B71" s="15"/>
      <c r="C71" s="15"/>
      <c r="D71" s="15"/>
      <c r="E71" s="15"/>
      <c r="F71" s="15"/>
      <c r="G71" s="15"/>
      <c r="H71" s="15"/>
    </row>
    <row r="72" spans="1:8">
      <c r="A72" s="15"/>
      <c r="B72" s="15"/>
      <c r="C72" s="15"/>
      <c r="D72" s="15"/>
      <c r="E72" s="15"/>
      <c r="F72" s="15"/>
      <c r="G72" s="15"/>
      <c r="H72" s="15"/>
    </row>
    <row r="73" spans="1:8">
      <c r="A73" s="15"/>
      <c r="B73" s="15"/>
      <c r="C73" s="15"/>
      <c r="D73" s="15"/>
      <c r="E73" s="15"/>
      <c r="F73" s="15"/>
      <c r="G73" s="15"/>
      <c r="H73" s="15"/>
    </row>
    <row r="74" spans="1:8">
      <c r="A74" s="15"/>
      <c r="B74" s="15"/>
      <c r="C74" s="15"/>
      <c r="D74" s="15"/>
      <c r="E74" s="15"/>
      <c r="F74" s="15"/>
      <c r="G74" s="15"/>
      <c r="H74" s="15"/>
    </row>
    <row r="75" spans="1:8">
      <c r="A75" s="15"/>
      <c r="B75" s="15"/>
      <c r="C75" s="15"/>
      <c r="D75" s="15"/>
      <c r="E75" s="15"/>
      <c r="F75" s="15"/>
      <c r="G75" s="15"/>
      <c r="H75" s="15"/>
    </row>
    <row r="76" spans="1:8">
      <c r="A76" s="15"/>
      <c r="B76" s="15"/>
      <c r="C76" s="15"/>
      <c r="D76" s="15"/>
      <c r="E76" s="15"/>
      <c r="F76" s="15"/>
      <c r="G76" s="15"/>
      <c r="H76" s="15"/>
    </row>
    <row r="77" spans="1:8">
      <c r="A77" s="15"/>
      <c r="B77" s="15"/>
      <c r="C77" s="15"/>
      <c r="D77" s="15"/>
      <c r="E77" s="15"/>
      <c r="F77" s="15"/>
      <c r="G77" s="15"/>
      <c r="H77" s="15"/>
    </row>
    <row r="78" spans="1:8">
      <c r="A78" s="15"/>
      <c r="B78" s="15"/>
      <c r="C78" s="15"/>
      <c r="D78" s="15"/>
      <c r="E78" s="15"/>
      <c r="F78" s="15"/>
      <c r="G78" s="15"/>
      <c r="H78" s="15"/>
    </row>
    <row r="79" spans="1:8">
      <c r="A79" s="15"/>
      <c r="B79" s="15"/>
      <c r="C79" s="15"/>
      <c r="D79" s="15"/>
      <c r="E79" s="15"/>
      <c r="F79" s="15"/>
      <c r="G79" s="15"/>
      <c r="H79" s="15"/>
    </row>
    <row r="80" spans="1:8">
      <c r="A80" s="15"/>
      <c r="B80" s="15"/>
      <c r="C80" s="15"/>
      <c r="D80" s="15"/>
      <c r="E80" s="15"/>
      <c r="F80" s="15"/>
      <c r="G80" s="15"/>
      <c r="H80" s="15"/>
    </row>
    <row r="81" spans="1:8">
      <c r="A81" s="15"/>
      <c r="B81" s="15"/>
      <c r="C81" s="15"/>
      <c r="D81" s="15"/>
      <c r="E81" s="15"/>
      <c r="F81" s="15"/>
      <c r="G81" s="15"/>
      <c r="H81" s="15"/>
    </row>
    <row r="82" spans="1:8">
      <c r="A82" s="15"/>
      <c r="B82" s="15"/>
      <c r="C82" s="15"/>
      <c r="D82" s="15"/>
      <c r="E82" s="15"/>
      <c r="F82" s="15"/>
      <c r="G82" s="15"/>
      <c r="H82" s="15"/>
    </row>
    <row r="83" spans="1:8">
      <c r="A83" s="15"/>
      <c r="B83" s="15"/>
      <c r="C83" s="15"/>
      <c r="D83" s="15"/>
      <c r="E83" s="15"/>
      <c r="F83" s="15"/>
      <c r="G83" s="15"/>
      <c r="H83" s="15"/>
    </row>
    <row r="84" spans="1:8">
      <c r="A84" s="15"/>
      <c r="B84" s="15"/>
      <c r="C84" s="15"/>
      <c r="D84" s="15"/>
      <c r="E84" s="15"/>
      <c r="F84" s="15"/>
      <c r="G84" s="15"/>
      <c r="H84" s="15"/>
    </row>
    <row r="85" spans="1:8">
      <c r="A85" s="15"/>
      <c r="B85" s="15"/>
      <c r="C85" s="15"/>
      <c r="D85" s="15"/>
      <c r="E85" s="15"/>
      <c r="F85" s="15"/>
      <c r="G85" s="15"/>
      <c r="H85" s="15"/>
    </row>
    <row r="86" spans="1:8">
      <c r="A86" s="15"/>
      <c r="B86" s="15"/>
      <c r="C86" s="15"/>
      <c r="D86" s="15"/>
      <c r="E86" s="15"/>
      <c r="F86" s="15"/>
      <c r="G86" s="15"/>
      <c r="H86" s="15"/>
    </row>
    <row r="87" spans="1:8">
      <c r="A87" s="15"/>
      <c r="B87" s="15"/>
      <c r="C87" s="15"/>
      <c r="D87" s="15"/>
      <c r="E87" s="15"/>
      <c r="F87" s="15"/>
      <c r="G87" s="15"/>
      <c r="H87" s="15"/>
    </row>
    <row r="88" spans="1:8">
      <c r="A88" s="15"/>
      <c r="B88" s="15"/>
      <c r="C88" s="15"/>
      <c r="D88" s="15"/>
      <c r="E88" s="15"/>
      <c r="F88" s="15"/>
      <c r="G88" s="15"/>
      <c r="H88" s="15"/>
    </row>
    <row r="89" spans="1:8">
      <c r="A89" s="15"/>
      <c r="B89" s="15"/>
      <c r="C89" s="15"/>
      <c r="D89" s="15"/>
      <c r="E89" s="15"/>
      <c r="F89" s="15"/>
      <c r="G89" s="15"/>
      <c r="H89" s="15"/>
    </row>
    <row r="90" spans="1:8">
      <c r="A90" s="15"/>
      <c r="B90" s="15"/>
      <c r="C90" s="15"/>
      <c r="D90" s="15"/>
      <c r="E90" s="15"/>
      <c r="F90" s="15"/>
      <c r="G90" s="15"/>
      <c r="H90" s="15"/>
    </row>
    <row r="91" spans="1:8">
      <c r="A91" s="15"/>
      <c r="B91" s="15"/>
      <c r="C91" s="15"/>
      <c r="D91" s="15"/>
      <c r="E91" s="15"/>
      <c r="F91" s="15"/>
      <c r="G91" s="15"/>
      <c r="H91" s="15"/>
    </row>
    <row r="92" spans="1:8">
      <c r="A92" s="15"/>
      <c r="B92" s="15"/>
      <c r="C92" s="15"/>
      <c r="D92" s="15"/>
      <c r="E92" s="15"/>
      <c r="F92" s="15"/>
      <c r="G92" s="15"/>
      <c r="H92" s="15"/>
    </row>
    <row r="93" spans="1:8">
      <c r="A93" s="15"/>
      <c r="B93" s="15"/>
      <c r="C93" s="15"/>
      <c r="D93" s="15"/>
      <c r="E93" s="15"/>
      <c r="F93" s="15"/>
      <c r="G93" s="15"/>
      <c r="H93" s="15"/>
    </row>
    <row r="94" spans="1:8">
      <c r="A94" s="15"/>
      <c r="B94" s="15"/>
      <c r="C94" s="15"/>
      <c r="D94" s="15"/>
      <c r="E94" s="15"/>
      <c r="F94" s="15"/>
      <c r="G94" s="15"/>
      <c r="H94" s="15"/>
    </row>
    <row r="95" spans="1:8">
      <c r="A95" s="15"/>
      <c r="B95" s="15"/>
      <c r="C95" s="15"/>
      <c r="D95" s="15"/>
      <c r="E95" s="15"/>
      <c r="F95" s="15"/>
      <c r="G95" s="15"/>
      <c r="H95" s="15"/>
    </row>
    <row r="96" spans="1:8">
      <c r="A96" s="15"/>
      <c r="B96" s="15"/>
      <c r="C96" s="15"/>
      <c r="D96" s="15"/>
      <c r="E96" s="15"/>
      <c r="F96" s="15"/>
      <c r="G96" s="15"/>
      <c r="H96" s="15"/>
    </row>
    <row r="97" spans="1:8">
      <c r="A97" s="15"/>
      <c r="B97" s="15"/>
      <c r="C97" s="15"/>
      <c r="D97" s="15"/>
      <c r="E97" s="15"/>
      <c r="F97" s="15"/>
      <c r="G97" s="15"/>
      <c r="H97" s="15"/>
    </row>
    <row r="98" spans="1:8">
      <c r="A98" s="15"/>
      <c r="B98" s="15"/>
      <c r="C98" s="15"/>
      <c r="D98" s="15"/>
      <c r="E98" s="15"/>
      <c r="F98" s="15"/>
      <c r="G98" s="15"/>
      <c r="H98" s="15"/>
    </row>
    <row r="99" spans="1:8">
      <c r="A99" s="15"/>
      <c r="B99" s="15"/>
      <c r="C99" s="15"/>
      <c r="D99" s="15"/>
      <c r="E99" s="15"/>
      <c r="F99" s="15"/>
      <c r="G99" s="15"/>
      <c r="H99" s="15"/>
    </row>
    <row r="100" spans="1:8">
      <c r="A100" s="15"/>
      <c r="B100" s="15"/>
      <c r="C100" s="15"/>
      <c r="D100" s="15"/>
      <c r="E100" s="15"/>
      <c r="F100" s="15"/>
      <c r="G100" s="15"/>
      <c r="H100" s="15"/>
    </row>
    <row r="101" spans="1:8">
      <c r="A101" s="15"/>
      <c r="B101" s="15"/>
      <c r="C101" s="15"/>
      <c r="D101" s="15"/>
      <c r="E101" s="15"/>
      <c r="F101" s="15"/>
      <c r="G101" s="15"/>
      <c r="H101" s="15"/>
    </row>
    <row r="102" spans="1:8">
      <c r="A102" s="15"/>
      <c r="B102" s="15"/>
      <c r="C102" s="15"/>
      <c r="D102" s="15"/>
      <c r="E102" s="15"/>
      <c r="F102" s="15"/>
      <c r="G102" s="15"/>
      <c r="H102" s="15"/>
    </row>
    <row r="103" spans="1:8">
      <c r="A103" s="15"/>
      <c r="B103" s="15"/>
      <c r="C103" s="15"/>
      <c r="D103" s="15"/>
      <c r="E103" s="15"/>
      <c r="F103" s="15"/>
      <c r="G103" s="15"/>
      <c r="H103" s="15"/>
    </row>
    <row r="104" spans="1:8">
      <c r="A104" s="15"/>
      <c r="B104" s="15"/>
      <c r="C104" s="15"/>
      <c r="D104" s="15"/>
      <c r="E104" s="15"/>
      <c r="F104" s="15"/>
      <c r="G104" s="15"/>
      <c r="H104" s="15"/>
    </row>
    <row r="105" spans="1:8">
      <c r="A105" s="15"/>
      <c r="B105" s="15"/>
      <c r="C105" s="15"/>
      <c r="D105" s="15"/>
      <c r="E105" s="15"/>
      <c r="F105" s="15"/>
      <c r="G105" s="15"/>
      <c r="H105" s="15"/>
    </row>
    <row r="106" spans="1:8">
      <c r="A106" s="15"/>
      <c r="B106" s="15"/>
      <c r="C106" s="15"/>
      <c r="D106" s="15"/>
      <c r="E106" s="15"/>
      <c r="F106" s="15"/>
      <c r="G106" s="15"/>
      <c r="H106" s="15"/>
    </row>
    <row r="107" spans="1:8">
      <c r="A107" s="15"/>
      <c r="B107" s="15"/>
      <c r="C107" s="15"/>
      <c r="D107" s="15"/>
      <c r="E107" s="15"/>
      <c r="F107" s="15"/>
      <c r="G107" s="15"/>
      <c r="H107" s="15"/>
    </row>
    <row r="108" spans="1:8">
      <c r="A108" s="15"/>
      <c r="B108" s="15"/>
      <c r="C108" s="15"/>
      <c r="D108" s="15"/>
      <c r="E108" s="15"/>
      <c r="F108" s="15"/>
      <c r="G108" s="15"/>
      <c r="H108" s="15"/>
    </row>
    <row r="109" spans="1:8">
      <c r="A109" s="15"/>
      <c r="B109" s="15"/>
      <c r="C109" s="15"/>
      <c r="D109" s="15"/>
      <c r="E109" s="15"/>
      <c r="F109" s="15"/>
      <c r="G109" s="15"/>
      <c r="H109" s="15"/>
    </row>
  </sheetData>
  <phoneticPr fontId="5" type="noConversion"/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Navagation1">
                <anchor>
                  <from>
                    <xdr:col>0</xdr:col>
                    <xdr:colOff>781050</xdr:colOff>
                    <xdr:row>27</xdr:row>
                    <xdr:rowOff>66675</xdr:rowOff>
                  </from>
                  <to>
                    <xdr:col>1</xdr:col>
                    <xdr:colOff>1162050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8">
    <tabColor indexed="10"/>
  </sheetPr>
  <dimension ref="A1:H39"/>
  <sheetViews>
    <sheetView workbookViewId="0">
      <selection activeCell="B34" sqref="B34"/>
    </sheetView>
  </sheetViews>
  <sheetFormatPr defaultColWidth="9.140625" defaultRowHeight="12.75"/>
  <cols>
    <col min="1" max="1" width="20" style="69" customWidth="1"/>
    <col min="2" max="2" width="23" style="69" bestFit="1" customWidth="1"/>
    <col min="3" max="7" width="11.7109375" style="69" bestFit="1" customWidth="1"/>
    <col min="8" max="8" width="10.5703125" style="69" bestFit="1" customWidth="1"/>
    <col min="9" max="9" width="10.5703125" style="69" customWidth="1"/>
    <col min="10" max="10" width="10.140625" style="69" bestFit="1" customWidth="1"/>
    <col min="11" max="16384" width="9.140625" style="69"/>
  </cols>
  <sheetData>
    <row r="1" spans="1:8">
      <c r="A1" s="68" t="s">
        <v>205</v>
      </c>
      <c r="B1" s="69" t="s">
        <v>163</v>
      </c>
    </row>
    <row r="3" spans="1:8">
      <c r="C3" s="68" t="s">
        <v>6</v>
      </c>
    </row>
    <row r="4" spans="1:8">
      <c r="A4" s="68" t="s">
        <v>2</v>
      </c>
      <c r="B4" s="68" t="s">
        <v>39</v>
      </c>
      <c r="C4" s="69" t="s">
        <v>45</v>
      </c>
      <c r="D4" s="69" t="s">
        <v>170</v>
      </c>
      <c r="E4" s="69" t="s">
        <v>171</v>
      </c>
      <c r="F4" s="69" t="s">
        <v>82</v>
      </c>
      <c r="G4" s="69" t="s">
        <v>184</v>
      </c>
      <c r="H4" s="69" t="s">
        <v>77</v>
      </c>
    </row>
    <row r="5" spans="1:8">
      <c r="A5" s="69" t="s">
        <v>10</v>
      </c>
      <c r="B5" s="69" t="s">
        <v>11</v>
      </c>
    </row>
    <row r="6" spans="1:8">
      <c r="B6" s="69" t="s">
        <v>104</v>
      </c>
    </row>
    <row r="7" spans="1:8">
      <c r="B7" s="69" t="s">
        <v>42</v>
      </c>
    </row>
    <row r="8" spans="1:8">
      <c r="B8" s="69" t="s">
        <v>78</v>
      </c>
    </row>
    <row r="9" spans="1:8">
      <c r="B9" s="69" t="s">
        <v>168</v>
      </c>
    </row>
    <row r="10" spans="1:8">
      <c r="B10" s="69" t="s">
        <v>146</v>
      </c>
    </row>
    <row r="11" spans="1:8">
      <c r="B11" s="69" t="s">
        <v>164</v>
      </c>
    </row>
    <row r="12" spans="1:8">
      <c r="A12" s="69" t="s">
        <v>339</v>
      </c>
      <c r="B12" s="69" t="s">
        <v>11</v>
      </c>
      <c r="E12" s="69">
        <v>5</v>
      </c>
      <c r="F12" s="69">
        <v>62</v>
      </c>
      <c r="H12" s="69">
        <v>67</v>
      </c>
    </row>
    <row r="13" spans="1:8">
      <c r="B13" s="69" t="s">
        <v>104</v>
      </c>
    </row>
    <row r="14" spans="1:8">
      <c r="B14" s="69" t="s">
        <v>42</v>
      </c>
    </row>
    <row r="15" spans="1:8">
      <c r="B15" s="69" t="s">
        <v>78</v>
      </c>
    </row>
    <row r="16" spans="1:8">
      <c r="B16" s="69" t="s">
        <v>168</v>
      </c>
      <c r="F16" s="69">
        <v>2</v>
      </c>
      <c r="H16" s="69">
        <v>2</v>
      </c>
    </row>
    <row r="17" spans="1:8">
      <c r="B17" s="69" t="s">
        <v>146</v>
      </c>
      <c r="F17" s="69">
        <v>9</v>
      </c>
      <c r="H17" s="69">
        <v>9</v>
      </c>
    </row>
    <row r="18" spans="1:8">
      <c r="B18" s="69" t="s">
        <v>164</v>
      </c>
    </row>
    <row r="19" spans="1:8">
      <c r="A19" s="69" t="s">
        <v>337</v>
      </c>
      <c r="B19" s="69" t="s">
        <v>11</v>
      </c>
      <c r="C19" s="69">
        <v>13</v>
      </c>
      <c r="E19" s="69">
        <v>4</v>
      </c>
      <c r="F19" s="69">
        <v>103</v>
      </c>
      <c r="H19" s="69">
        <v>120</v>
      </c>
    </row>
    <row r="20" spans="1:8">
      <c r="B20" s="69" t="s">
        <v>104</v>
      </c>
      <c r="C20" s="69">
        <v>5</v>
      </c>
      <c r="H20" s="69">
        <v>5</v>
      </c>
    </row>
    <row r="21" spans="1:8">
      <c r="B21" s="69" t="s">
        <v>42</v>
      </c>
      <c r="C21" s="69">
        <v>5</v>
      </c>
      <c r="H21" s="69">
        <v>5</v>
      </c>
    </row>
    <row r="22" spans="1:8">
      <c r="B22" s="69" t="s">
        <v>78</v>
      </c>
    </row>
    <row r="23" spans="1:8">
      <c r="B23" s="69" t="s">
        <v>168</v>
      </c>
      <c r="C23" s="69">
        <v>3</v>
      </c>
      <c r="F23" s="69">
        <v>2</v>
      </c>
      <c r="H23" s="69">
        <v>5</v>
      </c>
    </row>
    <row r="24" spans="1:8">
      <c r="B24" s="69" t="s">
        <v>146</v>
      </c>
      <c r="C24" s="69">
        <v>3</v>
      </c>
      <c r="F24" s="69">
        <v>13</v>
      </c>
      <c r="H24" s="69">
        <v>16</v>
      </c>
    </row>
    <row r="25" spans="1:8">
      <c r="B25" s="69" t="s">
        <v>164</v>
      </c>
    </row>
    <row r="26" spans="1:8">
      <c r="A26" s="69" t="s">
        <v>368</v>
      </c>
      <c r="B26" s="69" t="s">
        <v>11</v>
      </c>
      <c r="E26" s="69">
        <v>8</v>
      </c>
      <c r="F26" s="69">
        <v>8</v>
      </c>
      <c r="H26" s="69">
        <v>16</v>
      </c>
    </row>
    <row r="27" spans="1:8">
      <c r="B27" s="69" t="s">
        <v>104</v>
      </c>
    </row>
    <row r="28" spans="1:8">
      <c r="B28" s="69" t="s">
        <v>42</v>
      </c>
    </row>
    <row r="29" spans="1:8">
      <c r="B29" s="69" t="s">
        <v>78</v>
      </c>
    </row>
    <row r="30" spans="1:8">
      <c r="B30" s="69" t="s">
        <v>168</v>
      </c>
      <c r="E30" s="69">
        <v>1</v>
      </c>
      <c r="F30" s="69">
        <v>2</v>
      </c>
      <c r="H30" s="69">
        <v>3</v>
      </c>
    </row>
    <row r="31" spans="1:8">
      <c r="B31" s="69" t="s">
        <v>146</v>
      </c>
      <c r="E31" s="69">
        <v>1</v>
      </c>
      <c r="F31" s="69">
        <v>2</v>
      </c>
      <c r="H31" s="69">
        <v>3</v>
      </c>
    </row>
    <row r="32" spans="1:8">
      <c r="B32" s="69" t="s">
        <v>164</v>
      </c>
    </row>
    <row r="33" spans="1:8">
      <c r="A33" s="69" t="s">
        <v>30</v>
      </c>
      <c r="C33" s="69">
        <v>13</v>
      </c>
      <c r="E33" s="69">
        <v>17</v>
      </c>
      <c r="F33" s="69">
        <v>173</v>
      </c>
      <c r="H33" s="69">
        <v>203</v>
      </c>
    </row>
    <row r="34" spans="1:8">
      <c r="A34" s="69" t="s">
        <v>105</v>
      </c>
      <c r="C34" s="69">
        <v>5</v>
      </c>
      <c r="H34" s="69">
        <v>5</v>
      </c>
    </row>
    <row r="35" spans="1:8">
      <c r="A35" s="69" t="s">
        <v>43</v>
      </c>
      <c r="C35" s="69">
        <v>5</v>
      </c>
      <c r="H35" s="69">
        <v>5</v>
      </c>
    </row>
    <row r="36" spans="1:8">
      <c r="A36" s="69" t="s">
        <v>79</v>
      </c>
    </row>
    <row r="37" spans="1:8">
      <c r="A37" s="69" t="s">
        <v>169</v>
      </c>
      <c r="C37" s="69">
        <v>3</v>
      </c>
      <c r="E37" s="69">
        <v>1</v>
      </c>
      <c r="F37" s="69">
        <v>6</v>
      </c>
      <c r="H37" s="69">
        <v>10</v>
      </c>
    </row>
    <row r="38" spans="1:8">
      <c r="A38" s="69" t="s">
        <v>103</v>
      </c>
      <c r="C38" s="69">
        <v>3</v>
      </c>
      <c r="E38" s="69">
        <v>1</v>
      </c>
      <c r="F38" s="69">
        <v>24</v>
      </c>
      <c r="H38" s="69">
        <v>28</v>
      </c>
    </row>
    <row r="39" spans="1:8">
      <c r="A39" s="69" t="s">
        <v>165</v>
      </c>
    </row>
  </sheetData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Navagation1">
                <anchor>
                  <from>
                    <xdr:col>0</xdr:col>
                    <xdr:colOff>1285875</xdr:colOff>
                    <xdr:row>24</xdr:row>
                    <xdr:rowOff>85725</xdr:rowOff>
                  </from>
                  <to>
                    <xdr:col>2</xdr:col>
                    <xdr:colOff>95250</xdr:colOff>
                    <xdr:row>27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>
    <tabColor indexed="10"/>
  </sheetPr>
  <dimension ref="A1:H32"/>
  <sheetViews>
    <sheetView workbookViewId="0">
      <selection activeCell="B32" sqref="B32"/>
    </sheetView>
  </sheetViews>
  <sheetFormatPr defaultColWidth="9.140625" defaultRowHeight="12.75"/>
  <cols>
    <col min="1" max="1" width="20" style="69" customWidth="1"/>
    <col min="2" max="2" width="23" style="69" bestFit="1" customWidth="1"/>
    <col min="3" max="7" width="11.7109375" style="69" bestFit="1" customWidth="1"/>
    <col min="8" max="8" width="10.5703125" style="69" bestFit="1" customWidth="1"/>
    <col min="9" max="9" width="10.5703125" style="69" customWidth="1"/>
    <col min="10" max="10" width="10.140625" style="69" bestFit="1" customWidth="1"/>
    <col min="11" max="16384" width="9.140625" style="69"/>
  </cols>
  <sheetData>
    <row r="1" spans="1:8">
      <c r="A1" s="68" t="s">
        <v>202</v>
      </c>
      <c r="B1" s="69" t="s">
        <v>163</v>
      </c>
    </row>
    <row r="3" spans="1:8">
      <c r="C3" s="68" t="s">
        <v>6</v>
      </c>
    </row>
    <row r="4" spans="1:8">
      <c r="A4" s="68" t="s">
        <v>2</v>
      </c>
      <c r="B4" s="68" t="s">
        <v>39</v>
      </c>
      <c r="C4" s="69" t="s">
        <v>45</v>
      </c>
      <c r="D4" s="69" t="s">
        <v>170</v>
      </c>
      <c r="E4" s="69" t="s">
        <v>171</v>
      </c>
      <c r="F4" s="69" t="s">
        <v>82</v>
      </c>
      <c r="G4" s="69" t="s">
        <v>184</v>
      </c>
      <c r="H4" s="69" t="s">
        <v>77</v>
      </c>
    </row>
    <row r="5" spans="1:8">
      <c r="A5" s="69" t="s">
        <v>10</v>
      </c>
      <c r="B5" s="69" t="s">
        <v>11</v>
      </c>
    </row>
    <row r="6" spans="1:8">
      <c r="B6" s="69" t="s">
        <v>104</v>
      </c>
    </row>
    <row r="7" spans="1:8">
      <c r="B7" s="69" t="s">
        <v>42</v>
      </c>
    </row>
    <row r="8" spans="1:8">
      <c r="B8" s="69" t="s">
        <v>78</v>
      </c>
    </row>
    <row r="9" spans="1:8">
      <c r="B9" s="69" t="s">
        <v>168</v>
      </c>
    </row>
    <row r="10" spans="1:8">
      <c r="B10" s="69" t="s">
        <v>146</v>
      </c>
    </row>
    <row r="11" spans="1:8">
      <c r="B11" s="69" t="s">
        <v>164</v>
      </c>
    </row>
    <row r="12" spans="1:8">
      <c r="A12" s="69" t="s">
        <v>30</v>
      </c>
    </row>
    <row r="13" spans="1:8">
      <c r="A13" s="69" t="s">
        <v>105</v>
      </c>
    </row>
    <row r="14" spans="1:8">
      <c r="A14" s="69" t="s">
        <v>43</v>
      </c>
    </row>
    <row r="15" spans="1:8">
      <c r="A15" s="69" t="s">
        <v>79</v>
      </c>
    </row>
    <row r="16" spans="1:8">
      <c r="A16" s="69" t="s">
        <v>169</v>
      </c>
    </row>
    <row r="17" spans="1:8">
      <c r="A17" s="69" t="s">
        <v>103</v>
      </c>
    </row>
    <row r="18" spans="1:8">
      <c r="A18" s="69" t="s">
        <v>165</v>
      </c>
    </row>
    <row r="19" spans="1:8">
      <c r="A19"/>
      <c r="B19"/>
      <c r="C19"/>
      <c r="D19"/>
      <c r="E19"/>
      <c r="F19"/>
      <c r="G19"/>
      <c r="H19"/>
    </row>
    <row r="20" spans="1:8">
      <c r="A20"/>
      <c r="B20"/>
      <c r="C20"/>
      <c r="D20"/>
      <c r="E20"/>
      <c r="F20"/>
      <c r="G20"/>
      <c r="H20"/>
    </row>
    <row r="21" spans="1:8">
      <c r="A21"/>
      <c r="B21"/>
      <c r="C21"/>
      <c r="D21"/>
      <c r="E21"/>
      <c r="F21"/>
      <c r="G21"/>
      <c r="H21"/>
    </row>
    <row r="22" spans="1:8">
      <c r="A22"/>
      <c r="B22"/>
      <c r="C22"/>
      <c r="D22"/>
      <c r="E22"/>
      <c r="F22"/>
      <c r="G22"/>
      <c r="H22"/>
    </row>
    <row r="23" spans="1:8">
      <c r="A23"/>
      <c r="B23"/>
      <c r="C23"/>
      <c r="D23"/>
      <c r="E23"/>
      <c r="F23"/>
      <c r="G23"/>
      <c r="H23"/>
    </row>
    <row r="24" spans="1:8">
      <c r="A24"/>
      <c r="B24"/>
      <c r="C24"/>
      <c r="D24"/>
      <c r="E24"/>
      <c r="F24"/>
      <c r="G24"/>
      <c r="H24"/>
    </row>
    <row r="25" spans="1:8">
      <c r="A25"/>
      <c r="B25"/>
      <c r="C25"/>
      <c r="D25"/>
      <c r="E25"/>
      <c r="F25"/>
      <c r="G25"/>
      <c r="H25"/>
    </row>
    <row r="26" spans="1:8">
      <c r="A26"/>
      <c r="B26"/>
      <c r="C26"/>
      <c r="D26"/>
      <c r="E26"/>
      <c r="F26"/>
      <c r="G26"/>
      <c r="H26"/>
    </row>
    <row r="27" spans="1:8">
      <c r="A27"/>
      <c r="B27"/>
      <c r="C27"/>
      <c r="D27"/>
      <c r="E27"/>
      <c r="F27"/>
      <c r="G27"/>
      <c r="H27"/>
    </row>
    <row r="28" spans="1:8">
      <c r="A28"/>
      <c r="B28"/>
      <c r="C28"/>
      <c r="D28"/>
      <c r="E28"/>
      <c r="F28"/>
      <c r="G28"/>
      <c r="H28"/>
    </row>
    <row r="29" spans="1:8">
      <c r="A29"/>
      <c r="B29"/>
      <c r="C29"/>
      <c r="D29"/>
      <c r="E29"/>
      <c r="F29"/>
      <c r="G29"/>
      <c r="H29"/>
    </row>
    <row r="30" spans="1:8">
      <c r="A30"/>
      <c r="B30"/>
      <c r="C30"/>
      <c r="D30"/>
      <c r="E30"/>
      <c r="F30"/>
      <c r="G30"/>
      <c r="H30"/>
    </row>
    <row r="31" spans="1:8">
      <c r="A31"/>
      <c r="B31"/>
      <c r="C31"/>
      <c r="D31"/>
      <c r="E31"/>
      <c r="F31"/>
      <c r="G31"/>
      <c r="H31"/>
    </row>
    <row r="32" spans="1:8">
      <c r="A32"/>
      <c r="B32"/>
      <c r="C32"/>
      <c r="D32"/>
      <c r="E32"/>
      <c r="F32"/>
      <c r="G32"/>
      <c r="H32"/>
    </row>
  </sheetData>
  <phoneticPr fontId="5" type="noConversion"/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Navagation1">
                <anchor>
                  <from>
                    <xdr:col>0</xdr:col>
                    <xdr:colOff>1266825</xdr:colOff>
                    <xdr:row>24</xdr:row>
                    <xdr:rowOff>152400</xdr:rowOff>
                  </from>
                  <to>
                    <xdr:col>2</xdr:col>
                    <xdr:colOff>66675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9">
    <tabColor indexed="10"/>
  </sheetPr>
  <dimension ref="A1:H46"/>
  <sheetViews>
    <sheetView workbookViewId="0">
      <selection activeCell="B36" sqref="B36"/>
    </sheetView>
  </sheetViews>
  <sheetFormatPr defaultColWidth="9.140625" defaultRowHeight="12.75"/>
  <cols>
    <col min="1" max="1" width="20" style="69" customWidth="1"/>
    <col min="2" max="2" width="23" style="69" bestFit="1" customWidth="1"/>
    <col min="3" max="7" width="11.7109375" style="69" bestFit="1" customWidth="1"/>
    <col min="8" max="8" width="10.5703125" style="69" bestFit="1" customWidth="1"/>
    <col min="9" max="9" width="10.5703125" style="69" customWidth="1"/>
    <col min="10" max="10" width="10.140625" style="69" customWidth="1"/>
    <col min="11" max="16384" width="9.140625" style="69"/>
  </cols>
  <sheetData>
    <row r="1" spans="1:8">
      <c r="A1" s="68" t="s">
        <v>252</v>
      </c>
      <c r="B1" s="69" t="s">
        <v>163</v>
      </c>
    </row>
    <row r="3" spans="1:8">
      <c r="C3" s="68" t="s">
        <v>6</v>
      </c>
    </row>
    <row r="4" spans="1:8">
      <c r="A4" s="68" t="s">
        <v>2</v>
      </c>
      <c r="B4" s="68" t="s">
        <v>39</v>
      </c>
      <c r="C4" s="69" t="s">
        <v>45</v>
      </c>
      <c r="D4" s="69" t="s">
        <v>170</v>
      </c>
      <c r="E4" s="69" t="s">
        <v>171</v>
      </c>
      <c r="F4" s="69" t="s">
        <v>82</v>
      </c>
      <c r="G4" s="69" t="s">
        <v>184</v>
      </c>
      <c r="H4" s="69" t="s">
        <v>77</v>
      </c>
    </row>
    <row r="5" spans="1:8">
      <c r="A5" s="69" t="s">
        <v>10</v>
      </c>
      <c r="B5" s="69" t="s">
        <v>11</v>
      </c>
    </row>
    <row r="6" spans="1:8">
      <c r="B6" s="69" t="s">
        <v>104</v>
      </c>
    </row>
    <row r="7" spans="1:8">
      <c r="B7" s="69" t="s">
        <v>42</v>
      </c>
    </row>
    <row r="8" spans="1:8">
      <c r="B8" s="69" t="s">
        <v>78</v>
      </c>
    </row>
    <row r="9" spans="1:8">
      <c r="B9" s="69" t="s">
        <v>168</v>
      </c>
    </row>
    <row r="10" spans="1:8">
      <c r="B10" s="69" t="s">
        <v>146</v>
      </c>
    </row>
    <row r="11" spans="1:8">
      <c r="B11" s="69" t="s">
        <v>164</v>
      </c>
    </row>
    <row r="12" spans="1:8">
      <c r="A12" s="69" t="s">
        <v>30</v>
      </c>
    </row>
    <row r="13" spans="1:8">
      <c r="A13" s="69" t="s">
        <v>105</v>
      </c>
    </row>
    <row r="14" spans="1:8">
      <c r="A14" s="69" t="s">
        <v>43</v>
      </c>
    </row>
    <row r="15" spans="1:8">
      <c r="A15" s="69" t="s">
        <v>79</v>
      </c>
    </row>
    <row r="16" spans="1:8">
      <c r="A16" s="69" t="s">
        <v>169</v>
      </c>
    </row>
    <row r="17" spans="1:8">
      <c r="A17" s="69" t="s">
        <v>103</v>
      </c>
    </row>
    <row r="18" spans="1:8">
      <c r="A18" s="69" t="s">
        <v>165</v>
      </c>
    </row>
    <row r="19" spans="1:8">
      <c r="A19" s="15"/>
      <c r="B19" s="15"/>
      <c r="C19" s="15"/>
      <c r="D19" s="15"/>
      <c r="E19" s="15"/>
      <c r="F19" s="15"/>
      <c r="G19" s="15"/>
      <c r="H19" s="15"/>
    </row>
    <row r="20" spans="1:8">
      <c r="A20" s="15"/>
      <c r="B20" s="15"/>
      <c r="C20" s="15"/>
      <c r="D20" s="15"/>
      <c r="E20" s="15"/>
      <c r="F20" s="15"/>
      <c r="G20" s="15"/>
      <c r="H20" s="15"/>
    </row>
    <row r="21" spans="1:8">
      <c r="A21" s="15"/>
      <c r="B21" s="15"/>
      <c r="C21" s="15"/>
      <c r="D21" s="15"/>
      <c r="E21" s="15"/>
      <c r="F21" s="15"/>
      <c r="G21" s="15"/>
      <c r="H21" s="15"/>
    </row>
    <row r="22" spans="1:8">
      <c r="A22" s="15"/>
      <c r="B22" s="15"/>
      <c r="C22" s="15"/>
      <c r="D22" s="15"/>
      <c r="E22" s="15"/>
      <c r="F22" s="15"/>
      <c r="G22" s="15"/>
      <c r="H22" s="15"/>
    </row>
    <row r="23" spans="1:8">
      <c r="A23" s="15"/>
      <c r="B23" s="15"/>
      <c r="C23" s="15"/>
      <c r="D23" s="15"/>
      <c r="E23" s="15"/>
      <c r="F23" s="15"/>
      <c r="G23" s="15"/>
      <c r="H23" s="15"/>
    </row>
    <row r="24" spans="1:8">
      <c r="A24" s="15"/>
      <c r="B24" s="15"/>
      <c r="C24" s="15"/>
      <c r="D24" s="15"/>
      <c r="E24" s="15"/>
      <c r="F24" s="15"/>
      <c r="G24" s="15"/>
      <c r="H24" s="15"/>
    </row>
    <row r="25" spans="1:8">
      <c r="A25" s="15"/>
      <c r="B25" s="15"/>
      <c r="C25" s="15"/>
      <c r="D25" s="15"/>
      <c r="E25" s="15"/>
      <c r="F25" s="15"/>
      <c r="G25" s="15"/>
      <c r="H25" s="15"/>
    </row>
    <row r="26" spans="1:8">
      <c r="A26" s="15"/>
      <c r="B26" s="15"/>
      <c r="C26" s="15"/>
      <c r="D26" s="15"/>
      <c r="E26" s="15"/>
      <c r="F26" s="15"/>
      <c r="G26" s="15"/>
      <c r="H26" s="15"/>
    </row>
    <row r="27" spans="1:8">
      <c r="A27" s="15"/>
      <c r="B27" s="15"/>
      <c r="C27" s="15"/>
      <c r="D27" s="15"/>
      <c r="E27" s="15"/>
      <c r="F27" s="15"/>
      <c r="G27" s="15"/>
      <c r="H27" s="15"/>
    </row>
    <row r="28" spans="1:8">
      <c r="A28" s="15"/>
      <c r="B28" s="15"/>
      <c r="C28" s="15"/>
      <c r="D28" s="15"/>
      <c r="E28" s="15"/>
      <c r="F28" s="15"/>
      <c r="G28" s="15"/>
      <c r="H28" s="15"/>
    </row>
    <row r="29" spans="1:8">
      <c r="A29" s="15"/>
      <c r="B29" s="15"/>
      <c r="C29" s="15"/>
      <c r="D29" s="15"/>
      <c r="E29" s="15"/>
      <c r="F29" s="15"/>
      <c r="G29" s="15"/>
      <c r="H29" s="15"/>
    </row>
    <row r="30" spans="1:8">
      <c r="A30" s="15"/>
      <c r="B30" s="15"/>
      <c r="C30" s="15"/>
      <c r="D30" s="15"/>
      <c r="E30" s="15"/>
      <c r="F30" s="15"/>
      <c r="G30" s="15"/>
      <c r="H30" s="15"/>
    </row>
    <row r="31" spans="1:8">
      <c r="A31" s="15"/>
      <c r="B31" s="15"/>
      <c r="C31" s="15"/>
      <c r="D31" s="15"/>
      <c r="E31" s="15"/>
      <c r="F31" s="15"/>
      <c r="G31" s="15"/>
      <c r="H31" s="15"/>
    </row>
    <row r="32" spans="1:8">
      <c r="A32" s="15"/>
      <c r="B32" s="15"/>
      <c r="C32" s="15"/>
      <c r="D32" s="15"/>
      <c r="E32" s="15"/>
      <c r="F32" s="15"/>
      <c r="G32" s="15"/>
      <c r="H32" s="15"/>
    </row>
    <row r="33" spans="1:8">
      <c r="A33" s="15"/>
      <c r="B33" s="15"/>
      <c r="C33" s="15"/>
      <c r="D33" s="15"/>
      <c r="E33" s="15"/>
      <c r="F33" s="15"/>
      <c r="G33" s="15"/>
      <c r="H33" s="15"/>
    </row>
    <row r="34" spans="1:8">
      <c r="A34" s="15"/>
      <c r="B34" s="15"/>
      <c r="C34" s="15"/>
      <c r="D34" s="15"/>
      <c r="E34" s="15"/>
      <c r="F34" s="15"/>
      <c r="G34" s="15"/>
      <c r="H34" s="15"/>
    </row>
    <row r="35" spans="1:8">
      <c r="A35" s="15"/>
      <c r="B35" s="15"/>
      <c r="C35" s="15"/>
      <c r="D35" s="15"/>
      <c r="E35" s="15"/>
      <c r="F35" s="15"/>
      <c r="G35" s="15"/>
      <c r="H35" s="15"/>
    </row>
    <row r="36" spans="1:8">
      <c r="A36" s="15"/>
      <c r="B36" s="15"/>
      <c r="C36" s="15"/>
      <c r="D36" s="15"/>
      <c r="E36" s="15"/>
      <c r="F36" s="15"/>
      <c r="G36" s="15"/>
      <c r="H36" s="15"/>
    </row>
    <row r="37" spans="1:8">
      <c r="A37" s="15"/>
      <c r="B37" s="15"/>
      <c r="C37" s="15"/>
      <c r="D37" s="15"/>
      <c r="E37" s="15"/>
      <c r="F37" s="15"/>
      <c r="G37" s="15"/>
      <c r="H37" s="15"/>
    </row>
    <row r="38" spans="1:8">
      <c r="A38" s="15"/>
      <c r="B38" s="15"/>
      <c r="C38" s="15"/>
      <c r="D38" s="15"/>
      <c r="E38" s="15"/>
      <c r="F38" s="15"/>
      <c r="G38" s="15"/>
      <c r="H38" s="15"/>
    </row>
    <row r="39" spans="1:8">
      <c r="A39" s="15"/>
      <c r="B39" s="15"/>
      <c r="C39" s="15"/>
      <c r="D39" s="15"/>
      <c r="E39" s="15"/>
      <c r="F39" s="15"/>
      <c r="G39" s="15"/>
      <c r="H39" s="15"/>
    </row>
    <row r="40" spans="1:8">
      <c r="A40" s="15"/>
      <c r="B40" s="15"/>
      <c r="C40" s="15"/>
      <c r="D40" s="15"/>
      <c r="E40" s="15"/>
      <c r="F40" s="15"/>
      <c r="G40" s="15"/>
      <c r="H40" s="15"/>
    </row>
    <row r="41" spans="1:8">
      <c r="A41" s="15"/>
      <c r="B41" s="15"/>
      <c r="C41" s="15"/>
      <c r="D41" s="15"/>
      <c r="E41" s="15"/>
      <c r="F41" s="15"/>
      <c r="G41" s="15"/>
      <c r="H41" s="15"/>
    </row>
    <row r="42" spans="1:8">
      <c r="A42" s="15"/>
      <c r="B42" s="15"/>
      <c r="C42" s="15"/>
      <c r="D42" s="15"/>
      <c r="E42" s="15"/>
      <c r="F42" s="15"/>
      <c r="G42" s="15"/>
      <c r="H42" s="15"/>
    </row>
    <row r="43" spans="1:8">
      <c r="A43" s="15"/>
      <c r="B43" s="15"/>
      <c r="C43" s="15"/>
      <c r="D43" s="15"/>
      <c r="E43" s="15"/>
      <c r="F43" s="15"/>
      <c r="G43" s="15"/>
      <c r="H43" s="15"/>
    </row>
    <row r="44" spans="1:8">
      <c r="A44" s="15"/>
      <c r="B44" s="15"/>
      <c r="C44" s="15"/>
      <c r="D44" s="15"/>
      <c r="E44" s="15"/>
      <c r="F44" s="15"/>
      <c r="G44" s="15"/>
      <c r="H44" s="15"/>
    </row>
    <row r="45" spans="1:8">
      <c r="A45" s="15"/>
      <c r="B45" s="15"/>
      <c r="C45" s="15"/>
      <c r="D45" s="15"/>
      <c r="E45" s="15"/>
      <c r="F45" s="15"/>
      <c r="G45" s="15"/>
      <c r="H45" s="15"/>
    </row>
    <row r="46" spans="1:8">
      <c r="A46" s="15"/>
      <c r="B46" s="15"/>
      <c r="C46" s="15"/>
      <c r="D46" s="15"/>
      <c r="E46" s="15"/>
      <c r="F46" s="15"/>
      <c r="G46" s="15"/>
      <c r="H46" s="15"/>
    </row>
  </sheetData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Navagation1">
                <anchor>
                  <from>
                    <xdr:col>0</xdr:col>
                    <xdr:colOff>1238250</xdr:colOff>
                    <xdr:row>25</xdr:row>
                    <xdr:rowOff>133350</xdr:rowOff>
                  </from>
                  <to>
                    <xdr:col>2</xdr:col>
                    <xdr:colOff>47625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7">
    <tabColor indexed="10"/>
  </sheetPr>
  <dimension ref="A1:H25"/>
  <sheetViews>
    <sheetView workbookViewId="0">
      <selection activeCell="B41" sqref="B41"/>
    </sheetView>
  </sheetViews>
  <sheetFormatPr defaultColWidth="9.140625" defaultRowHeight="12.75"/>
  <cols>
    <col min="1" max="1" width="20" style="69" customWidth="1"/>
    <col min="2" max="2" width="23" style="69" bestFit="1" customWidth="1"/>
    <col min="3" max="7" width="11.7109375" style="69" bestFit="1" customWidth="1"/>
    <col min="8" max="8" width="10.5703125" style="69" bestFit="1" customWidth="1"/>
    <col min="9" max="9" width="10.5703125" style="69" customWidth="1"/>
    <col min="10" max="10" width="10.140625" style="69" bestFit="1" customWidth="1"/>
    <col min="11" max="16384" width="9.140625" style="69"/>
  </cols>
  <sheetData>
    <row r="1" spans="1:8">
      <c r="A1" s="68" t="s">
        <v>203</v>
      </c>
      <c r="B1" s="69" t="s">
        <v>163</v>
      </c>
    </row>
    <row r="3" spans="1:8">
      <c r="C3" s="68" t="s">
        <v>6</v>
      </c>
    </row>
    <row r="4" spans="1:8">
      <c r="A4" s="68" t="s">
        <v>2</v>
      </c>
      <c r="B4" s="68" t="s">
        <v>39</v>
      </c>
      <c r="C4" s="69" t="s">
        <v>45</v>
      </c>
      <c r="D4" s="69" t="s">
        <v>170</v>
      </c>
      <c r="E4" s="69" t="s">
        <v>171</v>
      </c>
      <c r="F4" s="69" t="s">
        <v>82</v>
      </c>
      <c r="G4" s="69" t="s">
        <v>184</v>
      </c>
      <c r="H4" s="69" t="s">
        <v>77</v>
      </c>
    </row>
    <row r="5" spans="1:8">
      <c r="A5" s="69" t="s">
        <v>10</v>
      </c>
      <c r="B5" s="69" t="s">
        <v>11</v>
      </c>
    </row>
    <row r="6" spans="1:8">
      <c r="B6" s="69" t="s">
        <v>104</v>
      </c>
    </row>
    <row r="7" spans="1:8">
      <c r="B7" s="69" t="s">
        <v>42</v>
      </c>
    </row>
    <row r="8" spans="1:8">
      <c r="B8" s="69" t="s">
        <v>78</v>
      </c>
    </row>
    <row r="9" spans="1:8">
      <c r="B9" s="69" t="s">
        <v>168</v>
      </c>
    </row>
    <row r="10" spans="1:8">
      <c r="B10" s="69" t="s">
        <v>146</v>
      </c>
    </row>
    <row r="11" spans="1:8">
      <c r="B11" s="69" t="s">
        <v>164</v>
      </c>
    </row>
    <row r="12" spans="1:8">
      <c r="A12" s="69" t="s">
        <v>30</v>
      </c>
    </row>
    <row r="13" spans="1:8">
      <c r="A13" s="69" t="s">
        <v>105</v>
      </c>
    </row>
    <row r="14" spans="1:8">
      <c r="A14" s="69" t="s">
        <v>43</v>
      </c>
    </row>
    <row r="15" spans="1:8">
      <c r="A15" s="69" t="s">
        <v>79</v>
      </c>
    </row>
    <row r="16" spans="1:8">
      <c r="A16" s="69" t="s">
        <v>169</v>
      </c>
    </row>
    <row r="17" spans="1:8">
      <c r="A17" s="69" t="s">
        <v>103</v>
      </c>
    </row>
    <row r="18" spans="1:8">
      <c r="A18" s="69" t="s">
        <v>165</v>
      </c>
    </row>
    <row r="19" spans="1:8">
      <c r="A19" s="15"/>
      <c r="B19" s="15"/>
      <c r="C19" s="15"/>
      <c r="D19" s="15"/>
      <c r="E19" s="15"/>
      <c r="F19" s="15"/>
      <c r="G19" s="15"/>
      <c r="H19" s="15"/>
    </row>
    <row r="20" spans="1:8">
      <c r="A20" s="15"/>
      <c r="B20" s="15"/>
      <c r="C20" s="15"/>
      <c r="D20" s="15"/>
      <c r="E20" s="15"/>
      <c r="F20" s="15"/>
      <c r="G20" s="15"/>
      <c r="H20" s="15"/>
    </row>
    <row r="21" spans="1:8">
      <c r="A21" s="15"/>
      <c r="B21" s="15"/>
      <c r="C21" s="15"/>
      <c r="D21" s="15"/>
      <c r="E21" s="15"/>
      <c r="F21" s="15"/>
      <c r="G21" s="15"/>
      <c r="H21" s="15"/>
    </row>
    <row r="22" spans="1:8">
      <c r="A22" s="15"/>
      <c r="B22" s="15"/>
      <c r="C22" s="15"/>
      <c r="D22" s="15"/>
      <c r="E22" s="15"/>
      <c r="F22" s="15"/>
      <c r="G22" s="15"/>
      <c r="H22" s="15"/>
    </row>
    <row r="23" spans="1:8">
      <c r="A23" s="15"/>
      <c r="B23" s="15"/>
      <c r="C23" s="15"/>
      <c r="D23" s="15"/>
      <c r="E23" s="15"/>
      <c r="F23" s="15"/>
      <c r="G23" s="15"/>
      <c r="H23" s="15"/>
    </row>
    <row r="24" spans="1:8">
      <c r="A24" s="15"/>
      <c r="B24" s="15"/>
      <c r="C24" s="15"/>
      <c r="D24" s="15"/>
      <c r="E24" s="15"/>
      <c r="F24" s="15"/>
      <c r="G24" s="15"/>
      <c r="H24" s="15"/>
    </row>
    <row r="25" spans="1:8">
      <c r="A25" s="15"/>
      <c r="B25" s="15"/>
      <c r="C25" s="15"/>
      <c r="D25" s="15"/>
      <c r="E25" s="15"/>
      <c r="F25" s="15"/>
      <c r="G25" s="15"/>
      <c r="H25" s="15"/>
    </row>
  </sheetData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Navagation1">
                <anchor>
                  <from>
                    <xdr:col>0</xdr:col>
                    <xdr:colOff>1047750</xdr:colOff>
                    <xdr:row>28</xdr:row>
                    <xdr:rowOff>38100</xdr:rowOff>
                  </from>
                  <to>
                    <xdr:col>1</xdr:col>
                    <xdr:colOff>1428750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5">
    <tabColor indexed="10"/>
  </sheetPr>
  <dimension ref="A1:H88"/>
  <sheetViews>
    <sheetView workbookViewId="0">
      <selection activeCell="E33" sqref="E33"/>
    </sheetView>
  </sheetViews>
  <sheetFormatPr defaultColWidth="9.140625" defaultRowHeight="12.75"/>
  <cols>
    <col min="1" max="1" width="20" style="69" customWidth="1"/>
    <col min="2" max="2" width="23" style="69" bestFit="1" customWidth="1"/>
    <col min="3" max="7" width="11.7109375" style="69" bestFit="1" customWidth="1"/>
    <col min="8" max="8" width="10.5703125" style="69" bestFit="1" customWidth="1"/>
    <col min="9" max="10" width="10.5703125" style="69" customWidth="1"/>
    <col min="11" max="12" width="6.85546875" style="69" customWidth="1"/>
    <col min="13" max="13" width="11.140625" style="69" customWidth="1"/>
    <col min="14" max="14" width="10.5703125" style="69" customWidth="1"/>
    <col min="15" max="18" width="6.85546875" style="69" customWidth="1"/>
    <col min="19" max="20" width="11.140625" style="69" customWidth="1"/>
    <col min="21" max="21" width="10.5703125" style="69" customWidth="1"/>
    <col min="22" max="24" width="6.85546875" style="69" customWidth="1"/>
    <col min="25" max="27" width="11.140625" style="69" bestFit="1" customWidth="1"/>
    <col min="28" max="28" width="10.5703125" style="69" bestFit="1" customWidth="1"/>
    <col min="29" max="16384" width="9.140625" style="69"/>
  </cols>
  <sheetData>
    <row r="1" spans="1:8">
      <c r="A1" s="68" t="s">
        <v>161</v>
      </c>
      <c r="B1" s="69" t="s">
        <v>163</v>
      </c>
    </row>
    <row r="3" spans="1:8">
      <c r="C3" s="68" t="s">
        <v>6</v>
      </c>
    </row>
    <row r="4" spans="1:8">
      <c r="A4" s="68" t="s">
        <v>2</v>
      </c>
      <c r="B4" s="68" t="s">
        <v>39</v>
      </c>
      <c r="C4" s="69" t="s">
        <v>45</v>
      </c>
      <c r="D4" s="69" t="s">
        <v>170</v>
      </c>
      <c r="E4" s="69" t="s">
        <v>82</v>
      </c>
      <c r="F4" s="69" t="s">
        <v>171</v>
      </c>
      <c r="G4" s="69" t="s">
        <v>184</v>
      </c>
      <c r="H4" s="69" t="s">
        <v>77</v>
      </c>
    </row>
    <row r="5" spans="1:8">
      <c r="A5" s="69" t="s">
        <v>10</v>
      </c>
      <c r="B5" s="69" t="s">
        <v>11</v>
      </c>
    </row>
    <row r="6" spans="1:8">
      <c r="B6" s="69" t="s">
        <v>104</v>
      </c>
    </row>
    <row r="7" spans="1:8">
      <c r="B7" s="69" t="s">
        <v>42</v>
      </c>
    </row>
    <row r="8" spans="1:8">
      <c r="B8" s="69" t="s">
        <v>78</v>
      </c>
    </row>
    <row r="9" spans="1:8">
      <c r="B9" s="69" t="s">
        <v>168</v>
      </c>
    </row>
    <row r="10" spans="1:8">
      <c r="B10" s="69" t="s">
        <v>146</v>
      </c>
    </row>
    <row r="11" spans="1:8">
      <c r="B11" s="69" t="s">
        <v>164</v>
      </c>
    </row>
    <row r="12" spans="1:8">
      <c r="A12" s="69" t="s">
        <v>30</v>
      </c>
    </row>
    <row r="13" spans="1:8">
      <c r="A13" s="69" t="s">
        <v>105</v>
      </c>
    </row>
    <row r="14" spans="1:8">
      <c r="A14" s="69" t="s">
        <v>43</v>
      </c>
    </row>
    <row r="15" spans="1:8">
      <c r="A15" s="69" t="s">
        <v>79</v>
      </c>
    </row>
    <row r="16" spans="1:8">
      <c r="A16" s="69" t="s">
        <v>169</v>
      </c>
    </row>
    <row r="17" spans="1:8">
      <c r="A17" s="69" t="s">
        <v>103</v>
      </c>
    </row>
    <row r="18" spans="1:8">
      <c r="A18" s="69" t="s">
        <v>165</v>
      </c>
    </row>
    <row r="19" spans="1:8">
      <c r="A19"/>
      <c r="B19"/>
      <c r="C19"/>
      <c r="D19"/>
      <c r="E19"/>
      <c r="F19"/>
      <c r="G19"/>
      <c r="H19"/>
    </row>
    <row r="20" spans="1:8">
      <c r="A20"/>
      <c r="B20"/>
      <c r="C20"/>
      <c r="D20"/>
      <c r="E20"/>
      <c r="F20"/>
      <c r="G20"/>
      <c r="H20"/>
    </row>
    <row r="21" spans="1:8">
      <c r="A21"/>
      <c r="B21"/>
      <c r="C21"/>
      <c r="D21"/>
      <c r="E21"/>
      <c r="F21"/>
      <c r="G21"/>
      <c r="H21"/>
    </row>
    <row r="22" spans="1:8">
      <c r="A22"/>
      <c r="B22"/>
      <c r="C22"/>
      <c r="D22"/>
      <c r="E22"/>
      <c r="F22"/>
      <c r="G22"/>
      <c r="H22"/>
    </row>
    <row r="23" spans="1:8">
      <c r="A23"/>
      <c r="B23"/>
      <c r="C23"/>
      <c r="D23"/>
      <c r="E23"/>
      <c r="F23"/>
      <c r="G23"/>
      <c r="H23"/>
    </row>
    <row r="24" spans="1:8">
      <c r="A24"/>
      <c r="B24"/>
      <c r="C24"/>
      <c r="D24"/>
      <c r="E24"/>
      <c r="F24"/>
      <c r="G24"/>
      <c r="H24"/>
    </row>
    <row r="25" spans="1:8">
      <c r="A25"/>
      <c r="B25"/>
      <c r="C25"/>
      <c r="D25"/>
      <c r="E25"/>
      <c r="F25"/>
      <c r="G25"/>
      <c r="H25"/>
    </row>
    <row r="26" spans="1:8">
      <c r="A26"/>
      <c r="B26"/>
      <c r="C26"/>
      <c r="D26"/>
      <c r="E26"/>
      <c r="F26"/>
      <c r="G26"/>
      <c r="H26"/>
    </row>
    <row r="27" spans="1:8">
      <c r="A27"/>
      <c r="B27"/>
      <c r="C27"/>
      <c r="D27"/>
      <c r="E27"/>
      <c r="F27"/>
      <c r="G27"/>
      <c r="H27"/>
    </row>
    <row r="28" spans="1:8">
      <c r="A28"/>
      <c r="B28"/>
      <c r="C28"/>
      <c r="D28"/>
      <c r="E28"/>
      <c r="F28"/>
      <c r="G28"/>
      <c r="H28"/>
    </row>
    <row r="29" spans="1:8">
      <c r="A29"/>
      <c r="B29"/>
      <c r="C29"/>
      <c r="D29"/>
      <c r="E29"/>
      <c r="F29"/>
      <c r="G29"/>
      <c r="H29"/>
    </row>
    <row r="30" spans="1:8">
      <c r="A30"/>
      <c r="B30"/>
      <c r="C30"/>
      <c r="D30"/>
      <c r="E30"/>
      <c r="F30"/>
      <c r="G30"/>
      <c r="H30"/>
    </row>
    <row r="31" spans="1:8">
      <c r="A31"/>
      <c r="B31"/>
      <c r="C31"/>
      <c r="D31"/>
      <c r="E31"/>
      <c r="F31"/>
      <c r="G31"/>
      <c r="H31"/>
    </row>
    <row r="32" spans="1:8">
      <c r="A32"/>
      <c r="B32"/>
      <c r="C32"/>
      <c r="D32"/>
      <c r="E32"/>
      <c r="F32"/>
      <c r="G32"/>
      <c r="H32"/>
    </row>
    <row r="33" spans="1:8">
      <c r="A33" s="15"/>
      <c r="B33" s="15"/>
      <c r="C33" s="15"/>
      <c r="D33" s="15"/>
      <c r="E33" s="15"/>
      <c r="F33" s="15"/>
      <c r="G33" s="15"/>
      <c r="H33" s="15"/>
    </row>
    <row r="34" spans="1:8">
      <c r="A34" s="15"/>
      <c r="B34" s="15"/>
      <c r="C34" s="15"/>
      <c r="D34" s="15"/>
      <c r="E34" s="15"/>
      <c r="F34" s="15"/>
      <c r="G34" s="15"/>
      <c r="H34" s="15"/>
    </row>
    <row r="35" spans="1:8">
      <c r="A35" s="15"/>
      <c r="B35" s="15"/>
      <c r="C35" s="15"/>
      <c r="D35" s="15"/>
      <c r="E35" s="15"/>
      <c r="F35" s="15"/>
      <c r="G35" s="15"/>
      <c r="H35" s="15"/>
    </row>
    <row r="36" spans="1:8">
      <c r="A36" s="15"/>
      <c r="B36" s="15"/>
      <c r="C36" s="15"/>
      <c r="D36" s="15"/>
      <c r="E36" s="15"/>
      <c r="F36" s="15"/>
      <c r="G36" s="15"/>
      <c r="H36" s="15"/>
    </row>
    <row r="37" spans="1:8">
      <c r="A37" s="15"/>
      <c r="B37" s="15"/>
      <c r="C37" s="15"/>
      <c r="D37" s="15"/>
      <c r="E37" s="15"/>
      <c r="F37" s="15"/>
      <c r="G37" s="15"/>
      <c r="H37" s="15"/>
    </row>
    <row r="38" spans="1:8">
      <c r="A38" s="15"/>
      <c r="B38" s="15"/>
      <c r="C38" s="15"/>
      <c r="D38" s="15"/>
      <c r="E38" s="15"/>
      <c r="F38" s="15"/>
      <c r="G38" s="15"/>
      <c r="H38" s="15"/>
    </row>
    <row r="39" spans="1:8">
      <c r="A39" s="15"/>
      <c r="B39" s="15"/>
      <c r="C39" s="15"/>
      <c r="D39" s="15"/>
      <c r="E39" s="15"/>
      <c r="F39" s="15"/>
      <c r="G39" s="15"/>
      <c r="H39" s="15"/>
    </row>
    <row r="40" spans="1:8">
      <c r="A40" s="15"/>
      <c r="B40" s="15"/>
      <c r="C40" s="15"/>
      <c r="D40" s="15"/>
      <c r="E40" s="15"/>
      <c r="F40" s="15"/>
      <c r="G40" s="15"/>
      <c r="H40" s="15"/>
    </row>
    <row r="41" spans="1:8">
      <c r="A41" s="15"/>
      <c r="B41" s="15"/>
      <c r="C41" s="15"/>
      <c r="D41" s="15"/>
      <c r="E41" s="15"/>
      <c r="F41" s="15"/>
      <c r="G41" s="15"/>
      <c r="H41" s="15"/>
    </row>
    <row r="42" spans="1:8">
      <c r="A42" s="15"/>
      <c r="B42" s="15"/>
      <c r="C42" s="15"/>
      <c r="D42" s="15"/>
      <c r="E42" s="15"/>
      <c r="F42" s="15"/>
      <c r="G42" s="15"/>
      <c r="H42" s="15"/>
    </row>
    <row r="43" spans="1:8">
      <c r="A43" s="15"/>
      <c r="B43" s="15"/>
      <c r="C43" s="15"/>
      <c r="D43" s="15"/>
      <c r="E43" s="15"/>
      <c r="F43" s="15"/>
      <c r="G43" s="15"/>
      <c r="H43" s="15"/>
    </row>
    <row r="44" spans="1:8">
      <c r="A44" s="15"/>
      <c r="B44" s="15"/>
      <c r="C44" s="15"/>
      <c r="D44" s="15"/>
      <c r="E44" s="15"/>
      <c r="F44" s="15"/>
      <c r="G44" s="15"/>
      <c r="H44" s="15"/>
    </row>
    <row r="45" spans="1:8">
      <c r="A45" s="15"/>
      <c r="B45" s="15"/>
      <c r="C45" s="15"/>
      <c r="D45" s="15"/>
      <c r="E45" s="15"/>
      <c r="F45" s="15"/>
      <c r="G45" s="15"/>
      <c r="H45" s="15"/>
    </row>
    <row r="46" spans="1:8">
      <c r="A46" s="15"/>
      <c r="B46" s="15"/>
      <c r="C46" s="15"/>
      <c r="D46" s="15"/>
      <c r="E46" s="15"/>
      <c r="F46" s="15"/>
      <c r="G46" s="15"/>
      <c r="H46" s="15"/>
    </row>
    <row r="47" spans="1:8">
      <c r="A47" s="15"/>
      <c r="B47" s="15"/>
      <c r="C47" s="15"/>
      <c r="D47" s="15"/>
      <c r="E47" s="15"/>
      <c r="F47" s="15"/>
      <c r="G47" s="15"/>
      <c r="H47" s="15"/>
    </row>
    <row r="48" spans="1:8">
      <c r="A48" s="15"/>
      <c r="B48" s="15"/>
      <c r="C48" s="15"/>
      <c r="D48" s="15"/>
      <c r="E48" s="15"/>
      <c r="F48" s="15"/>
      <c r="G48" s="15"/>
      <c r="H48" s="15"/>
    </row>
    <row r="49" spans="1:8">
      <c r="A49" s="15"/>
      <c r="B49" s="15"/>
      <c r="C49" s="15"/>
      <c r="D49" s="15"/>
      <c r="E49" s="15"/>
      <c r="F49" s="15"/>
      <c r="G49" s="15"/>
      <c r="H49" s="15"/>
    </row>
    <row r="50" spans="1:8">
      <c r="A50" s="15"/>
      <c r="B50" s="15"/>
      <c r="C50" s="15"/>
      <c r="D50" s="15"/>
      <c r="E50" s="15"/>
      <c r="F50" s="15"/>
      <c r="G50" s="15"/>
      <c r="H50" s="15"/>
    </row>
    <row r="51" spans="1:8">
      <c r="A51" s="15"/>
      <c r="B51" s="15"/>
      <c r="C51" s="15"/>
      <c r="D51" s="15"/>
      <c r="E51" s="15"/>
      <c r="F51" s="15"/>
      <c r="G51" s="15"/>
      <c r="H51" s="15"/>
    </row>
    <row r="52" spans="1:8">
      <c r="A52" s="15"/>
      <c r="B52" s="15"/>
      <c r="C52" s="15"/>
      <c r="D52" s="15"/>
      <c r="E52" s="15"/>
      <c r="F52" s="15"/>
      <c r="G52" s="15"/>
      <c r="H52" s="15"/>
    </row>
    <row r="53" spans="1:8">
      <c r="A53" s="15"/>
      <c r="B53" s="15"/>
      <c r="C53" s="15"/>
      <c r="D53" s="15"/>
      <c r="E53" s="15"/>
      <c r="F53" s="15"/>
      <c r="G53" s="15"/>
      <c r="H53" s="15"/>
    </row>
    <row r="54" spans="1:8">
      <c r="A54" s="15"/>
      <c r="B54" s="15"/>
      <c r="C54" s="15"/>
      <c r="D54" s="15"/>
      <c r="E54" s="15"/>
      <c r="F54" s="15"/>
      <c r="G54" s="15"/>
      <c r="H54" s="15"/>
    </row>
    <row r="55" spans="1:8">
      <c r="A55" s="15"/>
      <c r="B55" s="15"/>
      <c r="C55" s="15"/>
      <c r="D55" s="15"/>
      <c r="E55" s="15"/>
      <c r="F55" s="15"/>
      <c r="G55" s="15"/>
      <c r="H55" s="15"/>
    </row>
    <row r="56" spans="1:8">
      <c r="A56" s="15"/>
      <c r="B56" s="15"/>
      <c r="C56" s="15"/>
      <c r="D56" s="15"/>
      <c r="E56" s="15"/>
      <c r="F56" s="15"/>
      <c r="G56" s="15"/>
      <c r="H56" s="15"/>
    </row>
    <row r="57" spans="1:8">
      <c r="A57" s="15"/>
      <c r="B57" s="15"/>
      <c r="C57" s="15"/>
      <c r="D57" s="15"/>
      <c r="E57" s="15"/>
      <c r="F57" s="15"/>
      <c r="G57" s="15"/>
      <c r="H57" s="15"/>
    </row>
    <row r="58" spans="1:8">
      <c r="A58" s="15"/>
      <c r="B58" s="15"/>
      <c r="C58" s="15"/>
      <c r="D58" s="15"/>
      <c r="E58" s="15"/>
      <c r="F58" s="15"/>
      <c r="G58" s="15"/>
      <c r="H58" s="15"/>
    </row>
    <row r="59" spans="1:8">
      <c r="A59" s="15"/>
      <c r="B59" s="15"/>
      <c r="C59" s="15"/>
      <c r="D59" s="15"/>
      <c r="E59" s="15"/>
      <c r="F59" s="15"/>
      <c r="G59" s="15"/>
      <c r="H59" s="15"/>
    </row>
    <row r="60" spans="1:8">
      <c r="A60" s="15"/>
      <c r="B60" s="15"/>
      <c r="C60" s="15"/>
      <c r="D60" s="15"/>
      <c r="E60" s="15"/>
      <c r="F60" s="15"/>
      <c r="G60" s="15"/>
      <c r="H60" s="15"/>
    </row>
    <row r="61" spans="1:8">
      <c r="A61" s="15"/>
      <c r="B61" s="15"/>
      <c r="C61" s="15"/>
      <c r="D61" s="15"/>
      <c r="E61" s="15"/>
      <c r="F61" s="15"/>
      <c r="G61" s="15"/>
      <c r="H61" s="15"/>
    </row>
    <row r="62" spans="1:8">
      <c r="A62" s="15"/>
      <c r="B62" s="15"/>
      <c r="C62" s="15"/>
      <c r="D62" s="15"/>
      <c r="E62" s="15"/>
      <c r="F62" s="15"/>
      <c r="G62" s="15"/>
      <c r="H62" s="15"/>
    </row>
    <row r="63" spans="1:8">
      <c r="A63" s="15"/>
      <c r="B63" s="15"/>
      <c r="C63" s="15"/>
      <c r="D63" s="15"/>
      <c r="E63" s="15"/>
      <c r="F63" s="15"/>
      <c r="G63" s="15"/>
      <c r="H63" s="15"/>
    </row>
    <row r="64" spans="1:8">
      <c r="A64" s="15"/>
      <c r="B64" s="15"/>
      <c r="C64" s="15"/>
      <c r="D64" s="15"/>
      <c r="E64" s="15"/>
      <c r="F64" s="15"/>
      <c r="G64" s="15"/>
      <c r="H64" s="15"/>
    </row>
    <row r="65" spans="1:8">
      <c r="A65" s="15"/>
      <c r="B65" s="15"/>
      <c r="C65" s="15"/>
      <c r="D65" s="15"/>
      <c r="E65" s="15"/>
      <c r="F65" s="15"/>
      <c r="G65" s="15"/>
      <c r="H65" s="15"/>
    </row>
    <row r="66" spans="1:8">
      <c r="A66" s="15"/>
      <c r="B66" s="15"/>
      <c r="C66" s="15"/>
      <c r="D66" s="15"/>
      <c r="E66" s="15"/>
      <c r="F66" s="15"/>
      <c r="G66" s="15"/>
      <c r="H66" s="15"/>
    </row>
    <row r="67" spans="1:8">
      <c r="A67" s="15"/>
      <c r="B67" s="15"/>
      <c r="C67" s="15"/>
      <c r="D67" s="15"/>
      <c r="E67" s="15"/>
      <c r="F67" s="15"/>
      <c r="G67" s="15"/>
      <c r="H67" s="15"/>
    </row>
    <row r="68" spans="1:8">
      <c r="A68" s="15"/>
      <c r="B68" s="15"/>
      <c r="C68" s="15"/>
      <c r="D68" s="15"/>
      <c r="E68" s="15"/>
      <c r="F68" s="15"/>
      <c r="G68" s="15"/>
      <c r="H68" s="15"/>
    </row>
    <row r="69" spans="1:8">
      <c r="A69" s="15"/>
      <c r="B69" s="15"/>
      <c r="C69" s="15"/>
      <c r="D69" s="15"/>
      <c r="E69" s="15"/>
      <c r="F69" s="15"/>
      <c r="G69" s="15"/>
      <c r="H69" s="15"/>
    </row>
    <row r="70" spans="1:8">
      <c r="A70" s="15"/>
      <c r="B70" s="15"/>
      <c r="C70" s="15"/>
      <c r="D70" s="15"/>
      <c r="E70" s="15"/>
      <c r="F70" s="15"/>
      <c r="G70" s="15"/>
      <c r="H70" s="15"/>
    </row>
    <row r="71" spans="1:8">
      <c r="A71" s="15"/>
      <c r="B71" s="15"/>
      <c r="C71" s="15"/>
      <c r="D71" s="15"/>
      <c r="E71" s="15"/>
      <c r="F71" s="15"/>
      <c r="G71" s="15"/>
      <c r="H71" s="15"/>
    </row>
    <row r="72" spans="1:8">
      <c r="A72" s="15"/>
      <c r="B72" s="15"/>
      <c r="C72" s="15"/>
      <c r="D72" s="15"/>
      <c r="E72" s="15"/>
      <c r="F72" s="15"/>
      <c r="G72" s="15"/>
      <c r="H72" s="15"/>
    </row>
    <row r="73" spans="1:8">
      <c r="A73" s="15"/>
      <c r="B73" s="15"/>
      <c r="C73" s="15"/>
      <c r="D73" s="15"/>
      <c r="E73" s="15"/>
      <c r="F73" s="15"/>
      <c r="G73" s="15"/>
      <c r="H73" s="15"/>
    </row>
    <row r="74" spans="1:8">
      <c r="A74" s="15"/>
      <c r="B74" s="15"/>
      <c r="C74" s="15"/>
      <c r="D74" s="15"/>
      <c r="E74" s="15"/>
      <c r="F74" s="15"/>
      <c r="G74" s="15"/>
      <c r="H74" s="15"/>
    </row>
    <row r="75" spans="1:8">
      <c r="A75" s="15"/>
      <c r="B75" s="15"/>
      <c r="C75" s="15"/>
      <c r="D75" s="15"/>
      <c r="E75" s="15"/>
      <c r="F75" s="15"/>
      <c r="G75" s="15"/>
      <c r="H75" s="15"/>
    </row>
    <row r="76" spans="1:8">
      <c r="A76" s="15"/>
      <c r="B76" s="15"/>
      <c r="C76" s="15"/>
      <c r="D76" s="15"/>
      <c r="E76" s="15"/>
      <c r="F76" s="15"/>
      <c r="G76" s="15"/>
      <c r="H76" s="15"/>
    </row>
    <row r="77" spans="1:8">
      <c r="A77" s="15"/>
      <c r="B77" s="15"/>
      <c r="C77" s="15"/>
      <c r="D77" s="15"/>
      <c r="E77" s="15"/>
      <c r="F77" s="15"/>
      <c r="G77" s="15"/>
      <c r="H77" s="15"/>
    </row>
    <row r="78" spans="1:8">
      <c r="A78" s="15"/>
      <c r="B78" s="15"/>
      <c r="C78" s="15"/>
      <c r="D78" s="15"/>
      <c r="E78" s="15"/>
      <c r="F78" s="15"/>
      <c r="G78" s="15"/>
      <c r="H78" s="15"/>
    </row>
    <row r="79" spans="1:8">
      <c r="A79" s="15"/>
      <c r="B79" s="15"/>
      <c r="C79" s="15"/>
      <c r="D79" s="15"/>
      <c r="E79" s="15"/>
      <c r="F79" s="15"/>
      <c r="G79" s="15"/>
      <c r="H79" s="15"/>
    </row>
    <row r="80" spans="1:8">
      <c r="A80" s="15"/>
      <c r="B80" s="15"/>
      <c r="C80" s="15"/>
      <c r="D80" s="15"/>
      <c r="E80" s="15"/>
      <c r="F80" s="15"/>
      <c r="G80" s="15"/>
      <c r="H80" s="15"/>
    </row>
    <row r="81" spans="1:8">
      <c r="A81" s="15"/>
      <c r="B81" s="15"/>
      <c r="C81" s="15"/>
      <c r="D81" s="15"/>
      <c r="E81" s="15"/>
      <c r="F81" s="15"/>
      <c r="G81" s="15"/>
      <c r="H81" s="15"/>
    </row>
    <row r="82" spans="1:8">
      <c r="A82" s="15"/>
      <c r="B82" s="15"/>
      <c r="C82" s="15"/>
      <c r="D82" s="15"/>
      <c r="E82" s="15"/>
      <c r="F82" s="15"/>
      <c r="G82" s="15"/>
      <c r="H82" s="15"/>
    </row>
    <row r="83" spans="1:8">
      <c r="A83" s="15"/>
      <c r="B83" s="15"/>
      <c r="C83" s="15"/>
      <c r="D83" s="15"/>
      <c r="E83" s="15"/>
      <c r="F83" s="15"/>
      <c r="G83" s="15"/>
      <c r="H83" s="15"/>
    </row>
    <row r="84" spans="1:8">
      <c r="A84" s="15"/>
      <c r="B84" s="15"/>
      <c r="C84" s="15"/>
      <c r="D84" s="15"/>
      <c r="E84" s="15"/>
      <c r="F84" s="15"/>
      <c r="G84" s="15"/>
      <c r="H84" s="15"/>
    </row>
    <row r="85" spans="1:8">
      <c r="A85" s="15"/>
      <c r="B85" s="15"/>
      <c r="C85" s="15"/>
      <c r="D85" s="15"/>
      <c r="E85" s="15"/>
      <c r="F85" s="15"/>
      <c r="G85" s="15"/>
      <c r="H85" s="15"/>
    </row>
    <row r="86" spans="1:8">
      <c r="A86" s="15"/>
      <c r="B86" s="15"/>
      <c r="C86" s="15"/>
      <c r="D86" s="15"/>
      <c r="E86" s="15"/>
      <c r="F86" s="15"/>
      <c r="G86" s="15"/>
      <c r="H86" s="15"/>
    </row>
    <row r="87" spans="1:8">
      <c r="A87" s="15"/>
      <c r="B87" s="15"/>
      <c r="C87" s="15"/>
      <c r="D87" s="15"/>
      <c r="E87" s="15"/>
      <c r="F87" s="15"/>
      <c r="G87" s="15"/>
      <c r="H87" s="15"/>
    </row>
    <row r="88" spans="1:8">
      <c r="A88" s="15"/>
      <c r="B88" s="15"/>
      <c r="C88" s="15"/>
      <c r="D88" s="15"/>
      <c r="E88" s="15"/>
      <c r="F88" s="15"/>
      <c r="G88" s="15"/>
      <c r="H88" s="15"/>
    </row>
  </sheetData>
  <phoneticPr fontId="5" type="noConversion"/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Navagation1">
                <anchor>
                  <from>
                    <xdr:col>0</xdr:col>
                    <xdr:colOff>1190625</xdr:colOff>
                    <xdr:row>26</xdr:row>
                    <xdr:rowOff>152400</xdr:rowOff>
                  </from>
                  <to>
                    <xdr:col>1</xdr:col>
                    <xdr:colOff>1524000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9"/>
  <dimension ref="A1:R39"/>
  <sheetViews>
    <sheetView showGridLines="0" workbookViewId="0">
      <selection activeCell="A3" sqref="A3:R39"/>
    </sheetView>
  </sheetViews>
  <sheetFormatPr defaultColWidth="8.85546875" defaultRowHeight="18"/>
  <cols>
    <col min="1" max="1" width="15.42578125" style="253" customWidth="1"/>
    <col min="2" max="2" width="11.85546875" style="254" customWidth="1"/>
    <col min="3" max="16" width="11.85546875" style="66" customWidth="1"/>
    <col min="17" max="18" width="11.85546875" style="15" customWidth="1"/>
    <col min="19" max="16384" width="8.85546875" style="15"/>
  </cols>
  <sheetData>
    <row r="1" spans="1:18" ht="23.25">
      <c r="A1" s="897"/>
      <c r="B1" s="897"/>
      <c r="C1" s="897"/>
      <c r="D1" s="897"/>
      <c r="E1" s="897"/>
      <c r="F1" s="897"/>
      <c r="G1" s="897"/>
      <c r="H1" s="897"/>
      <c r="I1" s="897"/>
      <c r="J1" s="897"/>
      <c r="K1" s="897"/>
    </row>
    <row r="3" spans="1:18" ht="20.25">
      <c r="A3" s="255"/>
      <c r="B3" s="256"/>
      <c r="C3" s="257" t="s">
        <v>331</v>
      </c>
      <c r="D3" s="257">
        <v>5</v>
      </c>
      <c r="E3" s="257" t="s">
        <v>332</v>
      </c>
      <c r="F3" s="257">
        <v>10</v>
      </c>
      <c r="G3" s="257">
        <v>20</v>
      </c>
      <c r="H3" s="257">
        <v>30</v>
      </c>
      <c r="I3" s="257">
        <v>40</v>
      </c>
      <c r="J3" s="258" t="s">
        <v>327</v>
      </c>
      <c r="K3" s="257">
        <v>60</v>
      </c>
      <c r="L3" s="257">
        <v>80</v>
      </c>
      <c r="M3" s="257" t="s">
        <v>329</v>
      </c>
      <c r="N3" s="257">
        <v>100</v>
      </c>
      <c r="O3" s="257">
        <v>120</v>
      </c>
      <c r="P3" s="257">
        <v>140</v>
      </c>
      <c r="Q3" s="257">
        <v>160</v>
      </c>
      <c r="R3" s="257" t="s">
        <v>328</v>
      </c>
    </row>
    <row r="4" spans="1:18" s="266" customFormat="1" ht="20.25">
      <c r="A4" s="259">
        <v>0.125</v>
      </c>
      <c r="B4" s="260">
        <v>0.40500000000000003</v>
      </c>
      <c r="C4" s="261">
        <v>3.5000000000000003E-2</v>
      </c>
      <c r="D4" s="262">
        <v>3.5000000000000003E-2</v>
      </c>
      <c r="E4" s="263">
        <v>4.9000000000000002E-2</v>
      </c>
      <c r="F4" s="261">
        <v>4.9000000000000002E-2</v>
      </c>
      <c r="G4" s="262"/>
      <c r="H4" s="261"/>
      <c r="I4" s="264">
        <v>6.8000000000000005E-2</v>
      </c>
      <c r="J4" s="265">
        <v>6.8000000000000005E-2</v>
      </c>
      <c r="K4" s="262"/>
      <c r="L4" s="261">
        <v>9.5000000000000001E-2</v>
      </c>
      <c r="M4" s="262">
        <v>9.5000000000000001E-2</v>
      </c>
      <c r="N4" s="261"/>
      <c r="O4" s="262"/>
      <c r="P4" s="261"/>
      <c r="Q4" s="262"/>
      <c r="R4" s="261"/>
    </row>
    <row r="5" spans="1:18" s="266" customFormat="1" ht="20.25">
      <c r="A5" s="259">
        <v>0.25</v>
      </c>
      <c r="B5" s="260">
        <v>0.54</v>
      </c>
      <c r="C5" s="261">
        <v>4.9000000000000002E-2</v>
      </c>
      <c r="D5" s="262">
        <v>4.9000000000000002E-2</v>
      </c>
      <c r="E5" s="263">
        <v>6.5000000000000002E-2</v>
      </c>
      <c r="F5" s="261">
        <v>6.5000000000000002E-2</v>
      </c>
      <c r="G5" s="262"/>
      <c r="H5" s="261"/>
      <c r="I5" s="262">
        <v>8.7999999999999995E-2</v>
      </c>
      <c r="J5" s="261">
        <v>8.7999999999999995E-2</v>
      </c>
      <c r="K5" s="262"/>
      <c r="L5" s="261">
        <v>0.11899999999999999</v>
      </c>
      <c r="M5" s="262">
        <v>0.11899999999999999</v>
      </c>
      <c r="N5" s="261"/>
      <c r="O5" s="262"/>
      <c r="P5" s="261"/>
      <c r="Q5" s="262"/>
      <c r="R5" s="261"/>
    </row>
    <row r="6" spans="1:18" s="266" customFormat="1" ht="20.25">
      <c r="A6" s="259">
        <v>0.375</v>
      </c>
      <c r="B6" s="260">
        <v>0.67500000000000004</v>
      </c>
      <c r="C6" s="261">
        <v>4.9000000000000002E-2</v>
      </c>
      <c r="D6" s="262">
        <v>4.9000000000000002E-2</v>
      </c>
      <c r="E6" s="263">
        <v>6.5000000000000002E-2</v>
      </c>
      <c r="F6" s="261">
        <v>6.5000000000000002E-2</v>
      </c>
      <c r="G6" s="262"/>
      <c r="H6" s="261"/>
      <c r="I6" s="262">
        <v>9.0999999999999998E-2</v>
      </c>
      <c r="J6" s="261">
        <v>9.0999999999999998E-2</v>
      </c>
      <c r="K6" s="262"/>
      <c r="L6" s="261">
        <v>0.126</v>
      </c>
      <c r="M6" s="262">
        <v>0.126</v>
      </c>
      <c r="N6" s="261"/>
      <c r="O6" s="262"/>
      <c r="P6" s="261"/>
      <c r="Q6" s="262"/>
      <c r="R6" s="261"/>
    </row>
    <row r="7" spans="1:18" s="266" customFormat="1" ht="20.25">
      <c r="A7" s="259">
        <v>0.5</v>
      </c>
      <c r="B7" s="260">
        <v>0.84</v>
      </c>
      <c r="C7" s="261">
        <v>6.5000000000000002E-2</v>
      </c>
      <c r="D7" s="262">
        <v>6.5000000000000002E-2</v>
      </c>
      <c r="E7" s="263">
        <v>8.3000000000000004E-2</v>
      </c>
      <c r="F7" s="261">
        <v>8.3000000000000004E-2</v>
      </c>
      <c r="G7" s="262"/>
      <c r="H7" s="261"/>
      <c r="I7" s="262">
        <v>0.109</v>
      </c>
      <c r="J7" s="261">
        <v>0.109</v>
      </c>
      <c r="K7" s="262"/>
      <c r="L7" s="261">
        <v>0.14699999999999999</v>
      </c>
      <c r="M7" s="262">
        <v>0.14699999999999999</v>
      </c>
      <c r="N7" s="261"/>
      <c r="O7" s="262"/>
      <c r="P7" s="261"/>
      <c r="Q7" s="262">
        <v>0.187</v>
      </c>
      <c r="R7" s="261">
        <v>0.29399999999999998</v>
      </c>
    </row>
    <row r="8" spans="1:18" s="266" customFormat="1" ht="20.25">
      <c r="A8" s="259">
        <v>0.75</v>
      </c>
      <c r="B8" s="260">
        <v>1.05</v>
      </c>
      <c r="C8" s="261">
        <v>6.5000000000000002E-2</v>
      </c>
      <c r="D8" s="262">
        <v>6.5000000000000002E-2</v>
      </c>
      <c r="E8" s="263">
        <v>8.3000000000000004E-2</v>
      </c>
      <c r="F8" s="261">
        <v>8.3000000000000004E-2</v>
      </c>
      <c r="G8" s="262"/>
      <c r="H8" s="261"/>
      <c r="I8" s="262">
        <v>0.113</v>
      </c>
      <c r="J8" s="261">
        <v>0.113</v>
      </c>
      <c r="K8" s="262"/>
      <c r="L8" s="261">
        <v>0.154</v>
      </c>
      <c r="M8" s="262">
        <v>0.154</v>
      </c>
      <c r="N8" s="261"/>
      <c r="O8" s="262"/>
      <c r="P8" s="261"/>
      <c r="Q8" s="262">
        <v>0.218</v>
      </c>
      <c r="R8" s="261">
        <v>0.308</v>
      </c>
    </row>
    <row r="9" spans="1:18" s="266" customFormat="1" ht="20.25">
      <c r="A9" s="259">
        <v>1</v>
      </c>
      <c r="B9" s="260">
        <v>1.3149999999999999</v>
      </c>
      <c r="C9" s="261">
        <v>6.5000000000000002E-2</v>
      </c>
      <c r="D9" s="262">
        <v>6.5000000000000002E-2</v>
      </c>
      <c r="E9" s="263">
        <v>0.109</v>
      </c>
      <c r="F9" s="261">
        <v>0.109</v>
      </c>
      <c r="G9" s="262"/>
      <c r="H9" s="261"/>
      <c r="I9" s="262">
        <v>0.13300000000000001</v>
      </c>
      <c r="J9" s="261">
        <v>0.13300000000000001</v>
      </c>
      <c r="K9" s="262"/>
      <c r="L9" s="261">
        <v>0.17899999999999999</v>
      </c>
      <c r="M9" s="262">
        <v>0.14899999999999999</v>
      </c>
      <c r="N9" s="261"/>
      <c r="O9" s="262"/>
      <c r="P9" s="261"/>
      <c r="Q9" s="262">
        <v>0.25</v>
      </c>
      <c r="R9" s="261">
        <v>0.35799999999999998</v>
      </c>
    </row>
    <row r="10" spans="1:18" s="266" customFormat="1" ht="20.25">
      <c r="A10" s="259">
        <v>1.25</v>
      </c>
      <c r="B10" s="260">
        <v>1.66</v>
      </c>
      <c r="C10" s="261">
        <v>6.5000000000000002E-2</v>
      </c>
      <c r="D10" s="262">
        <v>6.5000000000000002E-2</v>
      </c>
      <c r="E10" s="263">
        <v>0.109</v>
      </c>
      <c r="F10" s="261">
        <v>0.109</v>
      </c>
      <c r="G10" s="262"/>
      <c r="H10" s="261"/>
      <c r="I10" s="262">
        <v>0.14000000000000001</v>
      </c>
      <c r="J10" s="261">
        <v>0.14000000000000001</v>
      </c>
      <c r="K10" s="262"/>
      <c r="L10" s="261">
        <v>0.191</v>
      </c>
      <c r="M10" s="262">
        <v>0.191</v>
      </c>
      <c r="N10" s="261"/>
      <c r="O10" s="262"/>
      <c r="P10" s="261"/>
      <c r="Q10" s="262">
        <v>0.25</v>
      </c>
      <c r="R10" s="261">
        <v>0.38200000000000001</v>
      </c>
    </row>
    <row r="11" spans="1:18" s="266" customFormat="1" ht="20.25">
      <c r="A11" s="259">
        <v>1.5</v>
      </c>
      <c r="B11" s="260">
        <v>1.9</v>
      </c>
      <c r="C11" s="261">
        <v>6.5000000000000002E-2</v>
      </c>
      <c r="D11" s="262">
        <v>6.5000000000000002E-2</v>
      </c>
      <c r="E11" s="263">
        <v>0.109</v>
      </c>
      <c r="F11" s="261">
        <v>0.109</v>
      </c>
      <c r="G11" s="262"/>
      <c r="H11" s="261"/>
      <c r="I11" s="262">
        <v>0.14499999999999999</v>
      </c>
      <c r="J11" s="261">
        <v>0.14499999999999999</v>
      </c>
      <c r="K11" s="262"/>
      <c r="L11" s="261">
        <v>0.2</v>
      </c>
      <c r="M11" s="262">
        <v>0.2</v>
      </c>
      <c r="N11" s="261"/>
      <c r="O11" s="262"/>
      <c r="P11" s="261"/>
      <c r="Q11" s="262">
        <v>0.28100000000000003</v>
      </c>
      <c r="R11" s="261">
        <v>0.4</v>
      </c>
    </row>
    <row r="12" spans="1:18" s="266" customFormat="1" ht="20.25">
      <c r="A12" s="259">
        <v>2</v>
      </c>
      <c r="B12" s="260">
        <v>2.375</v>
      </c>
      <c r="C12" s="261">
        <v>6.5000000000000002E-2</v>
      </c>
      <c r="D12" s="262">
        <v>6.5000000000000002E-2</v>
      </c>
      <c r="E12" s="263">
        <v>0.109</v>
      </c>
      <c r="F12" s="261">
        <v>0.109</v>
      </c>
      <c r="G12" s="262"/>
      <c r="H12" s="261"/>
      <c r="I12" s="262">
        <v>0.154</v>
      </c>
      <c r="J12" s="261">
        <v>0.154</v>
      </c>
      <c r="K12" s="262"/>
      <c r="L12" s="261">
        <v>0.218</v>
      </c>
      <c r="M12" s="262">
        <v>0.218</v>
      </c>
      <c r="N12" s="261"/>
      <c r="O12" s="262"/>
      <c r="P12" s="261"/>
      <c r="Q12" s="262">
        <v>0.34399999999999997</v>
      </c>
      <c r="R12" s="261">
        <v>0.436</v>
      </c>
    </row>
    <row r="13" spans="1:18" s="266" customFormat="1" ht="20.25">
      <c r="A13" s="259">
        <v>2.5</v>
      </c>
      <c r="B13" s="260">
        <v>2.875</v>
      </c>
      <c r="C13" s="261">
        <v>8.3000000000000004E-2</v>
      </c>
      <c r="D13" s="262">
        <v>8.3000000000000004E-2</v>
      </c>
      <c r="E13" s="263">
        <v>0.12</v>
      </c>
      <c r="F13" s="261">
        <v>0.12</v>
      </c>
      <c r="G13" s="262"/>
      <c r="H13" s="261"/>
      <c r="I13" s="262">
        <v>0.20300000000000001</v>
      </c>
      <c r="J13" s="261">
        <v>0.20300000000000001</v>
      </c>
      <c r="K13" s="262"/>
      <c r="L13" s="261">
        <v>0.27600000000000002</v>
      </c>
      <c r="M13" s="262">
        <v>0.27600000000000002</v>
      </c>
      <c r="N13" s="261"/>
      <c r="O13" s="262"/>
      <c r="P13" s="261"/>
      <c r="Q13" s="262">
        <v>0.375</v>
      </c>
      <c r="R13" s="261">
        <v>0.55200000000000005</v>
      </c>
    </row>
    <row r="14" spans="1:18" s="266" customFormat="1" ht="20.25">
      <c r="A14" s="259">
        <v>3</v>
      </c>
      <c r="B14" s="260">
        <v>3.5</v>
      </c>
      <c r="C14" s="261">
        <v>8.3000000000000004E-2</v>
      </c>
      <c r="D14" s="262">
        <v>8.3000000000000004E-2</v>
      </c>
      <c r="E14" s="263">
        <v>0.12</v>
      </c>
      <c r="F14" s="261">
        <v>0.12</v>
      </c>
      <c r="G14" s="262"/>
      <c r="H14" s="261"/>
      <c r="I14" s="262">
        <v>0.216</v>
      </c>
      <c r="J14" s="261">
        <v>0.216</v>
      </c>
      <c r="K14" s="262"/>
      <c r="L14" s="261">
        <v>0.3</v>
      </c>
      <c r="M14" s="262">
        <v>0.3</v>
      </c>
      <c r="N14" s="261"/>
      <c r="O14" s="262"/>
      <c r="P14" s="261"/>
      <c r="Q14" s="262">
        <v>0.437</v>
      </c>
      <c r="R14" s="261">
        <v>0.6</v>
      </c>
    </row>
    <row r="15" spans="1:18" s="266" customFormat="1" ht="20.25">
      <c r="A15" s="259">
        <v>3.5</v>
      </c>
      <c r="B15" s="260">
        <v>4</v>
      </c>
      <c r="C15" s="261">
        <v>8.3000000000000004E-2</v>
      </c>
      <c r="D15" s="262">
        <v>8.3000000000000004E-2</v>
      </c>
      <c r="E15" s="263">
        <v>0.12</v>
      </c>
      <c r="F15" s="261">
        <v>0.12</v>
      </c>
      <c r="G15" s="262"/>
      <c r="H15" s="261"/>
      <c r="I15" s="262">
        <v>0.22600000000000001</v>
      </c>
      <c r="J15" s="261">
        <v>0.22600000000000001</v>
      </c>
      <c r="K15" s="262"/>
      <c r="L15" s="261">
        <v>0.318</v>
      </c>
      <c r="M15" s="262">
        <v>0.318</v>
      </c>
      <c r="N15" s="261"/>
      <c r="O15" s="262"/>
      <c r="P15" s="261"/>
      <c r="Q15" s="262"/>
      <c r="R15" s="261">
        <v>0.63600000000000001</v>
      </c>
    </row>
    <row r="16" spans="1:18" s="266" customFormat="1" ht="20.25">
      <c r="A16" s="259">
        <v>4</v>
      </c>
      <c r="B16" s="260">
        <v>4.5</v>
      </c>
      <c r="C16" s="261">
        <v>8.3000000000000004E-2</v>
      </c>
      <c r="D16" s="262">
        <v>8.3000000000000004E-2</v>
      </c>
      <c r="E16" s="263">
        <v>0.12</v>
      </c>
      <c r="F16" s="261">
        <v>0.12</v>
      </c>
      <c r="G16" s="262"/>
      <c r="H16" s="261"/>
      <c r="I16" s="262">
        <v>0.23699999999999999</v>
      </c>
      <c r="J16" s="261">
        <v>0.23699999999999999</v>
      </c>
      <c r="K16" s="262">
        <v>0.28100000000000003</v>
      </c>
      <c r="L16" s="261">
        <v>0.33700000000000002</v>
      </c>
      <c r="M16" s="262">
        <v>0.33700000000000002</v>
      </c>
      <c r="N16" s="261"/>
      <c r="O16" s="262">
        <v>0.437</v>
      </c>
      <c r="P16" s="261"/>
      <c r="Q16" s="262">
        <v>0.53100000000000003</v>
      </c>
      <c r="R16" s="261">
        <v>0.67400000000000004</v>
      </c>
    </row>
    <row r="17" spans="1:18" s="266" customFormat="1" ht="20.25">
      <c r="A17" s="259">
        <v>4.5</v>
      </c>
      <c r="B17" s="260">
        <v>5</v>
      </c>
      <c r="C17" s="261"/>
      <c r="D17" s="262"/>
      <c r="E17" s="263"/>
      <c r="F17" s="261"/>
      <c r="G17" s="262"/>
      <c r="H17" s="261"/>
      <c r="I17" s="262"/>
      <c r="J17" s="261">
        <v>0.247</v>
      </c>
      <c r="K17" s="262"/>
      <c r="L17" s="261"/>
      <c r="M17" s="262">
        <v>0.35499999999999998</v>
      </c>
      <c r="N17" s="261"/>
      <c r="O17" s="262"/>
      <c r="P17" s="261"/>
      <c r="Q17" s="262"/>
      <c r="R17" s="261">
        <v>0.71</v>
      </c>
    </row>
    <row r="18" spans="1:18" s="266" customFormat="1" ht="20.25">
      <c r="A18" s="259">
        <v>5</v>
      </c>
      <c r="B18" s="260">
        <v>5.5629999999999997</v>
      </c>
      <c r="C18" s="261">
        <v>0.109</v>
      </c>
      <c r="D18" s="262">
        <v>0.109</v>
      </c>
      <c r="E18" s="263">
        <v>0.13400000000000001</v>
      </c>
      <c r="F18" s="261">
        <v>0.13400000000000001</v>
      </c>
      <c r="G18" s="262"/>
      <c r="H18" s="261"/>
      <c r="I18" s="262">
        <v>0.25800000000000001</v>
      </c>
      <c r="J18" s="261">
        <v>0.25800000000000001</v>
      </c>
      <c r="K18" s="262"/>
      <c r="L18" s="261">
        <v>0.375</v>
      </c>
      <c r="M18" s="262">
        <v>0.375</v>
      </c>
      <c r="N18" s="261"/>
      <c r="O18" s="262">
        <v>0.5</v>
      </c>
      <c r="P18" s="261"/>
      <c r="Q18" s="262">
        <v>0.625</v>
      </c>
      <c r="R18" s="261">
        <v>0.75</v>
      </c>
    </row>
    <row r="19" spans="1:18" s="266" customFormat="1" ht="20.25">
      <c r="A19" s="259">
        <v>6</v>
      </c>
      <c r="B19" s="260">
        <v>6.625</v>
      </c>
      <c r="C19" s="261">
        <v>0.109</v>
      </c>
      <c r="D19" s="262">
        <v>0.109</v>
      </c>
      <c r="E19" s="263">
        <v>0.13400000000000001</v>
      </c>
      <c r="F19" s="261">
        <v>0.13400000000000001</v>
      </c>
      <c r="G19" s="262"/>
      <c r="H19" s="261"/>
      <c r="I19" s="262">
        <v>0.28000000000000003</v>
      </c>
      <c r="J19" s="261">
        <v>0.28000000000000003</v>
      </c>
      <c r="K19" s="262"/>
      <c r="L19" s="261">
        <v>0.432</v>
      </c>
      <c r="M19" s="262">
        <v>0.432</v>
      </c>
      <c r="N19" s="261"/>
      <c r="O19" s="262">
        <v>0.56200000000000006</v>
      </c>
      <c r="P19" s="261"/>
      <c r="Q19" s="262">
        <v>0.71799999999999997</v>
      </c>
      <c r="R19" s="261">
        <v>0.86399999999999999</v>
      </c>
    </row>
    <row r="20" spans="1:18" s="266" customFormat="1" ht="20.25">
      <c r="A20" s="259">
        <v>7</v>
      </c>
      <c r="B20" s="260">
        <v>7.625</v>
      </c>
      <c r="C20" s="261"/>
      <c r="D20" s="262"/>
      <c r="E20" s="263"/>
      <c r="F20" s="261"/>
      <c r="G20" s="262"/>
      <c r="H20" s="261"/>
      <c r="I20" s="262"/>
      <c r="J20" s="261">
        <v>0.30099999999999999</v>
      </c>
      <c r="K20" s="262"/>
      <c r="L20" s="261"/>
      <c r="M20" s="262">
        <v>0.5</v>
      </c>
      <c r="N20" s="261"/>
      <c r="O20" s="262"/>
      <c r="P20" s="261"/>
      <c r="Q20" s="262"/>
      <c r="R20" s="261">
        <v>0.875</v>
      </c>
    </row>
    <row r="21" spans="1:18" s="266" customFormat="1" ht="20.25">
      <c r="A21" s="259">
        <v>8</v>
      </c>
      <c r="B21" s="260">
        <v>8.625</v>
      </c>
      <c r="C21" s="261">
        <v>0.109</v>
      </c>
      <c r="D21" s="262">
        <v>0.109</v>
      </c>
      <c r="E21" s="263">
        <v>0.14799999999999999</v>
      </c>
      <c r="F21" s="261">
        <v>0.14799999999999999</v>
      </c>
      <c r="G21" s="262">
        <v>0.25</v>
      </c>
      <c r="H21" s="261">
        <v>0.27700000000000002</v>
      </c>
      <c r="I21" s="262">
        <v>0.32200000000000001</v>
      </c>
      <c r="J21" s="261">
        <v>0.32200000000000001</v>
      </c>
      <c r="K21" s="262">
        <v>0.40600000000000003</v>
      </c>
      <c r="L21" s="261">
        <v>0.5</v>
      </c>
      <c r="M21" s="262">
        <v>0.5</v>
      </c>
      <c r="N21" s="261">
        <v>0.59299999999999997</v>
      </c>
      <c r="O21" s="262">
        <v>0.71799999999999997</v>
      </c>
      <c r="P21" s="261">
        <v>0.81200000000000006</v>
      </c>
      <c r="Q21" s="262">
        <v>0.90600000000000003</v>
      </c>
      <c r="R21" s="261">
        <v>0.875</v>
      </c>
    </row>
    <row r="22" spans="1:18" s="266" customFormat="1" ht="20.25">
      <c r="A22" s="259">
        <v>9</v>
      </c>
      <c r="B22" s="260">
        <v>9.625</v>
      </c>
      <c r="C22" s="261"/>
      <c r="D22" s="262"/>
      <c r="E22" s="263"/>
      <c r="F22" s="261"/>
      <c r="G22" s="262"/>
      <c r="H22" s="261"/>
      <c r="I22" s="262"/>
      <c r="J22" s="261">
        <v>0.34200000000000003</v>
      </c>
      <c r="K22" s="262"/>
      <c r="L22" s="261"/>
      <c r="M22" s="262">
        <v>0.5</v>
      </c>
      <c r="N22" s="261"/>
      <c r="O22" s="262"/>
      <c r="P22" s="261"/>
      <c r="Q22" s="262"/>
      <c r="R22" s="261"/>
    </row>
    <row r="23" spans="1:18" s="266" customFormat="1" ht="20.25">
      <c r="A23" s="259">
        <v>10</v>
      </c>
      <c r="B23" s="260">
        <v>10.75</v>
      </c>
      <c r="C23" s="261">
        <v>0.13400000000000001</v>
      </c>
      <c r="D23" s="262">
        <v>0.13400000000000001</v>
      </c>
      <c r="E23" s="263">
        <v>0.16500000000000001</v>
      </c>
      <c r="F23" s="261">
        <v>0.16500000000000001</v>
      </c>
      <c r="G23" s="262">
        <v>0.25</v>
      </c>
      <c r="H23" s="261">
        <v>0.307</v>
      </c>
      <c r="I23" s="262">
        <v>0.36499999999999999</v>
      </c>
      <c r="J23" s="261">
        <v>0.36499999999999999</v>
      </c>
      <c r="K23" s="262">
        <v>0.5</v>
      </c>
      <c r="L23" s="261">
        <v>0.59299999999999997</v>
      </c>
      <c r="M23" s="262">
        <v>0.5</v>
      </c>
      <c r="N23" s="261">
        <v>0.71799999999999997</v>
      </c>
      <c r="O23" s="262">
        <v>0.84299999999999997</v>
      </c>
      <c r="P23" s="261">
        <v>1</v>
      </c>
      <c r="Q23" s="262">
        <v>1.125</v>
      </c>
      <c r="R23" s="261"/>
    </row>
    <row r="24" spans="1:18" s="266" customFormat="1" ht="20.25">
      <c r="A24" s="259">
        <v>11</v>
      </c>
      <c r="B24" s="260">
        <v>11.75</v>
      </c>
      <c r="C24" s="261"/>
      <c r="D24" s="262"/>
      <c r="E24" s="263"/>
      <c r="F24" s="261"/>
      <c r="G24" s="262"/>
      <c r="H24" s="261"/>
      <c r="I24" s="262"/>
      <c r="J24" s="261">
        <v>0.375</v>
      </c>
      <c r="K24" s="262"/>
      <c r="L24" s="261"/>
      <c r="M24" s="262">
        <v>0.5</v>
      </c>
      <c r="N24" s="261"/>
      <c r="O24" s="262"/>
      <c r="P24" s="261"/>
      <c r="Q24" s="262"/>
      <c r="R24" s="261"/>
    </row>
    <row r="25" spans="1:18" s="266" customFormat="1" ht="20.25">
      <c r="A25" s="259">
        <v>12</v>
      </c>
      <c r="B25" s="260">
        <v>12.75</v>
      </c>
      <c r="C25" s="261">
        <v>0.156</v>
      </c>
      <c r="D25" s="262">
        <v>0.16500000000000001</v>
      </c>
      <c r="E25" s="263">
        <v>0.18</v>
      </c>
      <c r="F25" s="261">
        <v>0.18</v>
      </c>
      <c r="G25" s="262">
        <v>0.25</v>
      </c>
      <c r="H25" s="261">
        <v>0.33</v>
      </c>
      <c r="I25" s="262">
        <v>0.40600000000000003</v>
      </c>
      <c r="J25" s="261">
        <v>0.375</v>
      </c>
      <c r="K25" s="262">
        <v>0.56200000000000006</v>
      </c>
      <c r="L25" s="261">
        <v>0.68700000000000006</v>
      </c>
      <c r="M25" s="262">
        <v>0.5</v>
      </c>
      <c r="N25" s="261">
        <v>0.84299999999999997</v>
      </c>
      <c r="O25" s="262">
        <v>1</v>
      </c>
      <c r="P25" s="261">
        <v>1.125</v>
      </c>
      <c r="Q25" s="262">
        <v>1.3120000000000001</v>
      </c>
      <c r="R25" s="261"/>
    </row>
    <row r="26" spans="1:18" s="266" customFormat="1" ht="20.25">
      <c r="A26" s="259">
        <v>14</v>
      </c>
      <c r="B26" s="260">
        <v>14</v>
      </c>
      <c r="C26" s="261">
        <v>0.156</v>
      </c>
      <c r="D26" s="262"/>
      <c r="E26" s="263">
        <v>0.188</v>
      </c>
      <c r="F26" s="261">
        <v>0.25</v>
      </c>
      <c r="G26" s="262">
        <v>0.312</v>
      </c>
      <c r="H26" s="261">
        <v>0.375</v>
      </c>
      <c r="I26" s="262">
        <v>0.437</v>
      </c>
      <c r="J26" s="261">
        <v>0.375</v>
      </c>
      <c r="K26" s="262">
        <v>0.59299999999999997</v>
      </c>
      <c r="L26" s="261">
        <v>0.75</v>
      </c>
      <c r="M26" s="262">
        <v>0.5</v>
      </c>
      <c r="N26" s="261">
        <v>0.93700000000000006</v>
      </c>
      <c r="O26" s="262">
        <v>1.093</v>
      </c>
      <c r="P26" s="261">
        <v>1.25</v>
      </c>
      <c r="Q26" s="262">
        <v>1.4059999999999999</v>
      </c>
      <c r="R26" s="261"/>
    </row>
    <row r="27" spans="1:18" s="266" customFormat="1" ht="20.25">
      <c r="A27" s="259">
        <v>16</v>
      </c>
      <c r="B27" s="260">
        <v>16</v>
      </c>
      <c r="C27" s="261">
        <v>0.16500000000000001</v>
      </c>
      <c r="D27" s="262"/>
      <c r="E27" s="263">
        <v>0.188</v>
      </c>
      <c r="F27" s="261">
        <v>0.25</v>
      </c>
      <c r="G27" s="262">
        <v>0.312</v>
      </c>
      <c r="H27" s="261">
        <v>0.375</v>
      </c>
      <c r="I27" s="262">
        <v>0.5</v>
      </c>
      <c r="J27" s="261">
        <v>0.375</v>
      </c>
      <c r="K27" s="262">
        <v>0.65600000000000003</v>
      </c>
      <c r="L27" s="261">
        <v>0.84299999999999997</v>
      </c>
      <c r="M27" s="262">
        <v>0.5</v>
      </c>
      <c r="N27" s="261">
        <v>1.0309999999999999</v>
      </c>
      <c r="O27" s="262">
        <v>1.218</v>
      </c>
      <c r="P27" s="261">
        <v>1.4370000000000001</v>
      </c>
      <c r="Q27" s="262">
        <v>1.593</v>
      </c>
      <c r="R27" s="261"/>
    </row>
    <row r="28" spans="1:18" s="266" customFormat="1" ht="20.25">
      <c r="A28" s="259">
        <v>18</v>
      </c>
      <c r="B28" s="260">
        <v>18</v>
      </c>
      <c r="C28" s="261">
        <v>0.16500000000000001</v>
      </c>
      <c r="D28" s="262"/>
      <c r="E28" s="263">
        <v>0.188</v>
      </c>
      <c r="F28" s="261">
        <v>0.25</v>
      </c>
      <c r="G28" s="262">
        <v>0.312</v>
      </c>
      <c r="H28" s="261">
        <v>0.437</v>
      </c>
      <c r="I28" s="262">
        <v>0.56200000000000006</v>
      </c>
      <c r="J28" s="261">
        <v>0.375</v>
      </c>
      <c r="K28" s="262">
        <v>0.75</v>
      </c>
      <c r="L28" s="261">
        <v>0.93700000000000006</v>
      </c>
      <c r="M28" s="262">
        <v>0.5</v>
      </c>
      <c r="N28" s="261">
        <v>1.1559999999999999</v>
      </c>
      <c r="O28" s="262">
        <v>1.375</v>
      </c>
      <c r="P28" s="261">
        <v>1.5620000000000001</v>
      </c>
      <c r="Q28" s="262">
        <v>1.7809999999999999</v>
      </c>
      <c r="R28" s="261"/>
    </row>
    <row r="29" spans="1:18" s="266" customFormat="1" ht="20.25">
      <c r="A29" s="259">
        <v>20</v>
      </c>
      <c r="B29" s="260">
        <v>20</v>
      </c>
      <c r="C29" s="261">
        <v>0.188</v>
      </c>
      <c r="D29" s="262"/>
      <c r="E29" s="263">
        <v>0.218</v>
      </c>
      <c r="F29" s="261">
        <v>0.25</v>
      </c>
      <c r="G29" s="262">
        <v>0.375</v>
      </c>
      <c r="H29" s="261">
        <v>0.5</v>
      </c>
      <c r="I29" s="262">
        <v>0.59299999999999997</v>
      </c>
      <c r="J29" s="261">
        <v>0.375</v>
      </c>
      <c r="K29" s="262">
        <v>0.81200000000000006</v>
      </c>
      <c r="L29" s="261">
        <v>1.0309999999999999</v>
      </c>
      <c r="M29" s="262">
        <v>0.5</v>
      </c>
      <c r="N29" s="261">
        <v>1.28</v>
      </c>
      <c r="O29" s="262">
        <v>1.5</v>
      </c>
      <c r="P29" s="261">
        <v>1.75</v>
      </c>
      <c r="Q29" s="262">
        <v>1.968</v>
      </c>
      <c r="R29" s="261"/>
    </row>
    <row r="30" spans="1:18" s="266" customFormat="1" ht="20.25">
      <c r="A30" s="259">
        <v>22</v>
      </c>
      <c r="B30" s="260">
        <v>22</v>
      </c>
      <c r="C30" s="261"/>
      <c r="D30" s="262"/>
      <c r="E30" s="263"/>
      <c r="F30" s="261">
        <v>0.25</v>
      </c>
      <c r="G30" s="262">
        <v>0.375</v>
      </c>
      <c r="H30" s="261">
        <v>0.5</v>
      </c>
      <c r="I30" s="262"/>
      <c r="J30" s="261">
        <v>0.375</v>
      </c>
      <c r="K30" s="262">
        <v>0.875</v>
      </c>
      <c r="L30" s="261">
        <v>1.125</v>
      </c>
      <c r="M30" s="262">
        <v>0.5</v>
      </c>
      <c r="N30" s="261">
        <v>1.375</v>
      </c>
      <c r="O30" s="262">
        <v>1.625</v>
      </c>
      <c r="P30" s="261">
        <v>1.875</v>
      </c>
      <c r="Q30" s="262">
        <v>2.125</v>
      </c>
      <c r="R30" s="261"/>
    </row>
    <row r="31" spans="1:18" s="266" customFormat="1" ht="20.25">
      <c r="A31" s="259">
        <v>24</v>
      </c>
      <c r="B31" s="260">
        <v>24</v>
      </c>
      <c r="C31" s="261">
        <v>0.218</v>
      </c>
      <c r="D31" s="262"/>
      <c r="E31" s="263">
        <v>0.25</v>
      </c>
      <c r="F31" s="261">
        <v>0.25</v>
      </c>
      <c r="G31" s="262">
        <v>0.375</v>
      </c>
      <c r="H31" s="261">
        <v>0.56200000000000006</v>
      </c>
      <c r="I31" s="262">
        <v>0.68700000000000006</v>
      </c>
      <c r="J31" s="261">
        <v>0.375</v>
      </c>
      <c r="K31" s="262">
        <v>0.96799999999999997</v>
      </c>
      <c r="L31" s="261">
        <v>1.218</v>
      </c>
      <c r="M31" s="262">
        <v>0.5</v>
      </c>
      <c r="N31" s="261">
        <v>1.5309999999999999</v>
      </c>
      <c r="O31" s="262">
        <v>1.8120000000000001</v>
      </c>
      <c r="P31" s="261">
        <v>2.0619999999999998</v>
      </c>
      <c r="Q31" s="262">
        <v>2.343</v>
      </c>
      <c r="R31" s="261"/>
    </row>
    <row r="32" spans="1:18" s="266" customFormat="1" ht="20.25">
      <c r="A32" s="259">
        <v>26</v>
      </c>
      <c r="B32" s="260">
        <v>26</v>
      </c>
      <c r="C32" s="261"/>
      <c r="D32" s="262"/>
      <c r="E32" s="263"/>
      <c r="F32" s="261">
        <v>0.312</v>
      </c>
      <c r="G32" s="262">
        <v>0.5</v>
      </c>
      <c r="H32" s="261"/>
      <c r="I32" s="262"/>
      <c r="J32" s="261">
        <v>0.375</v>
      </c>
      <c r="K32" s="262"/>
      <c r="L32" s="261"/>
      <c r="M32" s="262">
        <v>0.5</v>
      </c>
      <c r="N32" s="261"/>
      <c r="O32" s="262"/>
      <c r="P32" s="261"/>
      <c r="Q32" s="262"/>
      <c r="R32" s="261"/>
    </row>
    <row r="33" spans="1:18" s="266" customFormat="1" ht="20.25">
      <c r="A33" s="259">
        <v>28</v>
      </c>
      <c r="B33" s="260">
        <v>28</v>
      </c>
      <c r="C33" s="261"/>
      <c r="D33" s="262"/>
      <c r="E33" s="263"/>
      <c r="F33" s="261">
        <v>0.312</v>
      </c>
      <c r="G33" s="262">
        <v>0.5</v>
      </c>
      <c r="H33" s="261">
        <v>0.625</v>
      </c>
      <c r="I33" s="262"/>
      <c r="J33" s="261">
        <v>0.375</v>
      </c>
      <c r="K33" s="262"/>
      <c r="L33" s="261"/>
      <c r="M33" s="262">
        <v>0.5</v>
      </c>
      <c r="N33" s="261"/>
      <c r="O33" s="262"/>
      <c r="P33" s="261"/>
      <c r="Q33" s="262"/>
      <c r="R33" s="261"/>
    </row>
    <row r="34" spans="1:18" s="266" customFormat="1" ht="20.25">
      <c r="A34" s="259">
        <v>30</v>
      </c>
      <c r="B34" s="260">
        <v>30</v>
      </c>
      <c r="C34" s="261">
        <v>2.5000000000000001E-2</v>
      </c>
      <c r="D34" s="262"/>
      <c r="E34" s="263">
        <v>0.312</v>
      </c>
      <c r="F34" s="261">
        <v>0.312</v>
      </c>
      <c r="G34" s="262">
        <v>0.5</v>
      </c>
      <c r="H34" s="261">
        <v>0.625</v>
      </c>
      <c r="I34" s="262"/>
      <c r="J34" s="261">
        <v>0.375</v>
      </c>
      <c r="K34" s="262"/>
      <c r="L34" s="261"/>
      <c r="M34" s="262">
        <v>0.5</v>
      </c>
      <c r="N34" s="261"/>
      <c r="O34" s="262"/>
      <c r="P34" s="261"/>
      <c r="Q34" s="262"/>
      <c r="R34" s="261"/>
    </row>
    <row r="35" spans="1:18" s="266" customFormat="1" ht="20.25">
      <c r="A35" s="259">
        <v>32</v>
      </c>
      <c r="B35" s="260">
        <v>32</v>
      </c>
      <c r="C35" s="261"/>
      <c r="D35" s="262"/>
      <c r="E35" s="263"/>
      <c r="F35" s="261">
        <v>0.312</v>
      </c>
      <c r="G35" s="262">
        <v>0.5</v>
      </c>
      <c r="H35" s="261">
        <v>0.625</v>
      </c>
      <c r="I35" s="262">
        <v>0.68799999999999994</v>
      </c>
      <c r="J35" s="261">
        <v>0.375</v>
      </c>
      <c r="K35" s="262"/>
      <c r="L35" s="261"/>
      <c r="M35" s="262">
        <v>0.5</v>
      </c>
      <c r="N35" s="261"/>
      <c r="O35" s="262"/>
      <c r="P35" s="261"/>
      <c r="Q35" s="262"/>
      <c r="R35" s="261"/>
    </row>
    <row r="36" spans="1:18" s="266" customFormat="1" ht="20.25">
      <c r="A36" s="259">
        <v>34</v>
      </c>
      <c r="B36" s="260">
        <v>34</v>
      </c>
      <c r="C36" s="261"/>
      <c r="D36" s="262"/>
      <c r="E36" s="263"/>
      <c r="F36" s="261">
        <v>0.34399999999999997</v>
      </c>
      <c r="G36" s="262">
        <v>0.5</v>
      </c>
      <c r="H36" s="261">
        <v>0.625</v>
      </c>
      <c r="I36" s="262">
        <v>0.68799999999999994</v>
      </c>
      <c r="J36" s="261">
        <v>0.375</v>
      </c>
      <c r="K36" s="262"/>
      <c r="L36" s="261"/>
      <c r="M36" s="262">
        <v>0.5</v>
      </c>
      <c r="N36" s="261"/>
      <c r="O36" s="262"/>
      <c r="P36" s="261"/>
      <c r="Q36" s="262"/>
      <c r="R36" s="261"/>
    </row>
    <row r="37" spans="1:18" s="266" customFormat="1" ht="20.25">
      <c r="A37" s="259">
        <v>36</v>
      </c>
      <c r="B37" s="260">
        <v>36</v>
      </c>
      <c r="C37" s="261"/>
      <c r="D37" s="262"/>
      <c r="E37" s="263"/>
      <c r="F37" s="261">
        <v>0.312</v>
      </c>
      <c r="G37" s="262">
        <v>0.5</v>
      </c>
      <c r="H37" s="261">
        <v>0.625</v>
      </c>
      <c r="I37" s="262">
        <v>0.75</v>
      </c>
      <c r="J37" s="261">
        <v>0.375</v>
      </c>
      <c r="K37" s="262"/>
      <c r="L37" s="261"/>
      <c r="M37" s="262">
        <v>0.5</v>
      </c>
      <c r="N37" s="261"/>
      <c r="O37" s="262"/>
      <c r="P37" s="261"/>
      <c r="Q37" s="262"/>
      <c r="R37" s="261"/>
    </row>
    <row r="38" spans="1:18" s="266" customFormat="1" ht="20.25">
      <c r="A38" s="259">
        <v>42</v>
      </c>
      <c r="B38" s="260">
        <v>42</v>
      </c>
      <c r="C38" s="261"/>
      <c r="D38" s="262"/>
      <c r="E38" s="263"/>
      <c r="F38" s="261"/>
      <c r="G38" s="262"/>
      <c r="H38" s="261"/>
      <c r="I38" s="262"/>
      <c r="J38" s="261">
        <v>0.375</v>
      </c>
      <c r="K38" s="262"/>
      <c r="L38" s="261"/>
      <c r="M38" s="262">
        <v>0.5</v>
      </c>
      <c r="N38" s="261"/>
      <c r="O38" s="262"/>
      <c r="P38" s="261"/>
      <c r="Q38" s="262"/>
      <c r="R38" s="261"/>
    </row>
    <row r="39" spans="1:18" s="266" customFormat="1" ht="20.25">
      <c r="A39" s="259">
        <v>48</v>
      </c>
      <c r="B39" s="260">
        <v>48</v>
      </c>
      <c r="C39" s="261"/>
      <c r="D39" s="262"/>
      <c r="E39" s="263"/>
      <c r="F39" s="261"/>
      <c r="G39" s="262"/>
      <c r="H39" s="261"/>
      <c r="I39" s="262"/>
      <c r="J39" s="261">
        <v>0.375</v>
      </c>
      <c r="K39" s="262"/>
      <c r="L39" s="261"/>
      <c r="M39" s="262">
        <v>0.5</v>
      </c>
      <c r="N39" s="261"/>
      <c r="O39" s="262"/>
      <c r="P39" s="261"/>
      <c r="Q39" s="262"/>
      <c r="R39" s="261"/>
    </row>
  </sheetData>
  <mergeCells count="1">
    <mergeCell ref="A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Navagation1">
                <anchor>
                  <from>
                    <xdr:col>0</xdr:col>
                    <xdr:colOff>66675</xdr:colOff>
                    <xdr:row>0</xdr:row>
                    <xdr:rowOff>57150</xdr:rowOff>
                  </from>
                  <to>
                    <xdr:col>1</xdr:col>
                    <xdr:colOff>762000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">
    <tabColor theme="6" tint="-0.249977111117893"/>
  </sheetPr>
  <dimension ref="A1:AH73"/>
  <sheetViews>
    <sheetView showGridLines="0" showRowColHeaders="0" zoomScaleNormal="100" workbookViewId="0">
      <pane ySplit="1" topLeftCell="A2" activePane="bottomLeft" state="frozen"/>
      <selection activeCell="P14" sqref="P14"/>
      <selection pane="bottomLeft" activeCell="N52" sqref="N52"/>
    </sheetView>
  </sheetViews>
  <sheetFormatPr defaultColWidth="9.140625" defaultRowHeight="12.75"/>
  <cols>
    <col min="1" max="3" width="9.140625" style="122"/>
    <col min="4" max="7" width="4.140625" style="122" customWidth="1"/>
    <col min="8" max="8" width="9.140625" style="122"/>
    <col min="9" max="9" width="8.85546875" style="122" customWidth="1"/>
    <col min="10" max="10" width="6.5703125" style="122" customWidth="1"/>
    <col min="11" max="11" width="5" style="122" customWidth="1"/>
    <col min="12" max="12" width="9.140625" style="122"/>
    <col min="13" max="13" width="4.5703125" style="122" customWidth="1"/>
    <col min="14" max="14" width="8" style="122" customWidth="1"/>
    <col min="15" max="15" width="5.85546875" style="122" customWidth="1"/>
    <col min="16" max="16" width="4.85546875" style="122" customWidth="1"/>
    <col min="17" max="17" width="7.140625" style="122" customWidth="1"/>
    <col min="18" max="18" width="9.140625" style="122"/>
    <col min="19" max="23" width="8.42578125" style="122" customWidth="1"/>
    <col min="24" max="25" width="5.5703125" style="122" customWidth="1"/>
    <col min="26" max="27" width="8.42578125" style="122" customWidth="1"/>
    <col min="28" max="28" width="9.140625" style="122"/>
    <col min="29" max="29" width="8.42578125" style="122" customWidth="1"/>
    <col min="30" max="30" width="8.140625" style="122" customWidth="1"/>
    <col min="31" max="31" width="8.42578125" style="122" customWidth="1"/>
    <col min="32" max="32" width="8" style="122" customWidth="1"/>
    <col min="33" max="33" width="14.140625" style="122" customWidth="1"/>
    <col min="34" max="34" width="30.85546875" style="122" customWidth="1"/>
    <col min="35" max="16384" width="9.140625" style="122"/>
  </cols>
  <sheetData>
    <row r="1" spans="1:34" s="133" customFormat="1" ht="43.5" customHeight="1"/>
    <row r="2" spans="1:34" ht="13.5" thickBot="1"/>
    <row r="3" spans="1:34" ht="33.75" customHeight="1" thickBot="1">
      <c r="B3" s="899" t="s">
        <v>222</v>
      </c>
      <c r="C3" s="900"/>
      <c r="D3" s="900"/>
      <c r="E3" s="900"/>
      <c r="F3" s="900"/>
      <c r="G3" s="900"/>
      <c r="H3" s="900"/>
      <c r="I3" s="900"/>
      <c r="J3" s="901"/>
    </row>
    <row r="5" spans="1:34">
      <c r="B5" s="902" t="s">
        <v>223</v>
      </c>
      <c r="C5" s="902"/>
      <c r="D5" s="902"/>
      <c r="E5" s="902"/>
      <c r="F5" s="902"/>
      <c r="G5" s="902"/>
      <c r="H5" s="902"/>
      <c r="I5" s="902"/>
      <c r="J5" s="902"/>
      <c r="K5" s="902"/>
      <c r="L5" s="902"/>
      <c r="M5" s="902"/>
      <c r="N5" s="902"/>
      <c r="O5" s="902"/>
      <c r="P5" s="902"/>
      <c r="Q5" s="902"/>
      <c r="R5" s="902"/>
      <c r="S5" s="902"/>
      <c r="T5" s="902"/>
      <c r="U5" s="902"/>
      <c r="V5" s="902"/>
      <c r="W5" s="902"/>
      <c r="X5" s="902"/>
      <c r="Y5" s="902"/>
      <c r="Z5" s="902"/>
      <c r="AA5" s="902"/>
      <c r="AB5" s="902"/>
      <c r="AC5" s="902"/>
      <c r="AD5" s="902"/>
      <c r="AE5" s="902"/>
      <c r="AF5" s="902"/>
      <c r="AG5" s="902"/>
      <c r="AH5" s="902"/>
    </row>
    <row r="6" spans="1:34">
      <c r="B6" s="898" t="s">
        <v>224</v>
      </c>
      <c r="C6" s="898"/>
      <c r="D6" s="898"/>
      <c r="E6" s="898"/>
      <c r="F6" s="898"/>
      <c r="G6" s="898"/>
      <c r="H6" s="898"/>
      <c r="I6" s="898"/>
      <c r="J6" s="898"/>
      <c r="K6" s="898"/>
      <c r="L6" s="898"/>
      <c r="M6" s="898"/>
      <c r="N6" s="898"/>
      <c r="O6" s="898"/>
      <c r="P6" s="898"/>
      <c r="Q6" s="898"/>
      <c r="R6" s="898"/>
      <c r="S6" s="898"/>
      <c r="T6" s="898"/>
      <c r="U6" s="898"/>
      <c r="V6" s="898"/>
      <c r="W6" s="898"/>
      <c r="X6" s="898"/>
      <c r="Y6" s="898"/>
      <c r="Z6" s="898"/>
      <c r="AA6" s="898"/>
      <c r="AB6" s="898"/>
      <c r="AC6" s="898"/>
      <c r="AD6" s="898"/>
      <c r="AE6" s="898"/>
      <c r="AF6" s="898"/>
      <c r="AG6" s="898"/>
      <c r="AH6" s="898"/>
    </row>
    <row r="7" spans="1:34">
      <c r="B7" s="898" t="s">
        <v>225</v>
      </c>
      <c r="C7" s="898"/>
      <c r="D7" s="898"/>
      <c r="E7" s="898"/>
      <c r="F7" s="898"/>
      <c r="G7" s="898"/>
      <c r="H7" s="898"/>
      <c r="I7" s="898"/>
      <c r="J7" s="898"/>
      <c r="K7" s="898"/>
      <c r="L7" s="898"/>
      <c r="M7" s="898"/>
      <c r="N7" s="898"/>
      <c r="O7" s="898"/>
      <c r="P7" s="898"/>
      <c r="Q7" s="898"/>
      <c r="R7" s="898"/>
      <c r="S7" s="898"/>
      <c r="T7" s="898"/>
      <c r="U7" s="898"/>
      <c r="V7" s="898"/>
      <c r="W7" s="898"/>
      <c r="X7" s="898"/>
      <c r="Y7" s="898"/>
      <c r="Z7" s="898"/>
      <c r="AA7" s="898"/>
      <c r="AB7" s="898"/>
      <c r="AC7" s="898"/>
      <c r="AD7" s="898"/>
      <c r="AE7" s="898"/>
      <c r="AF7" s="898"/>
      <c r="AG7" s="898"/>
      <c r="AH7" s="898"/>
    </row>
    <row r="8" spans="1:34">
      <c r="B8" s="898" t="s">
        <v>325</v>
      </c>
      <c r="C8" s="898"/>
      <c r="D8" s="898"/>
      <c r="E8" s="898"/>
      <c r="F8" s="898"/>
      <c r="G8" s="898"/>
      <c r="H8" s="898"/>
      <c r="I8" s="898"/>
      <c r="J8" s="898"/>
      <c r="K8" s="898"/>
      <c r="L8" s="898"/>
      <c r="M8" s="898"/>
      <c r="N8" s="898"/>
      <c r="O8" s="898"/>
      <c r="P8" s="898"/>
      <c r="Q8" s="898"/>
      <c r="R8" s="898"/>
      <c r="S8" s="898"/>
      <c r="T8" s="898"/>
      <c r="U8" s="898"/>
      <c r="V8" s="898"/>
      <c r="W8" s="898"/>
      <c r="X8" s="898"/>
      <c r="Y8" s="898"/>
      <c r="Z8" s="898"/>
      <c r="AA8" s="898"/>
      <c r="AB8" s="898"/>
      <c r="AC8" s="898"/>
      <c r="AD8" s="898"/>
      <c r="AE8" s="898"/>
      <c r="AF8" s="898"/>
      <c r="AG8" s="898"/>
      <c r="AH8" s="898"/>
    </row>
    <row r="9" spans="1:34">
      <c r="B9" s="898" t="s">
        <v>226</v>
      </c>
      <c r="C9" s="898"/>
      <c r="D9" s="898"/>
      <c r="E9" s="898"/>
      <c r="F9" s="898"/>
      <c r="G9" s="898"/>
      <c r="H9" s="898"/>
      <c r="I9" s="898"/>
      <c r="J9" s="898"/>
      <c r="K9" s="898"/>
      <c r="L9" s="898"/>
      <c r="M9" s="898"/>
      <c r="N9" s="898"/>
      <c r="O9" s="898"/>
      <c r="P9" s="898"/>
      <c r="Q9" s="898"/>
      <c r="R9" s="898"/>
      <c r="S9" s="898"/>
      <c r="T9" s="898"/>
      <c r="U9" s="898"/>
      <c r="V9" s="898"/>
      <c r="W9" s="898"/>
      <c r="X9" s="898"/>
      <c r="Y9" s="898"/>
      <c r="Z9" s="898"/>
      <c r="AA9" s="898"/>
      <c r="AB9" s="898"/>
      <c r="AC9" s="898"/>
      <c r="AD9" s="898"/>
      <c r="AE9" s="898"/>
      <c r="AF9" s="898"/>
      <c r="AG9" s="898"/>
      <c r="AH9" s="898"/>
    </row>
    <row r="10" spans="1:34">
      <c r="B10" s="898" t="s">
        <v>227</v>
      </c>
      <c r="C10" s="898"/>
      <c r="D10" s="898"/>
      <c r="E10" s="898"/>
      <c r="F10" s="898"/>
      <c r="G10" s="898"/>
      <c r="H10" s="898"/>
      <c r="I10" s="898"/>
      <c r="J10" s="898"/>
      <c r="K10" s="898"/>
      <c r="L10" s="898"/>
      <c r="M10" s="898"/>
      <c r="N10" s="898"/>
      <c r="O10" s="898"/>
      <c r="P10" s="898"/>
      <c r="Q10" s="898"/>
      <c r="R10" s="898"/>
      <c r="S10" s="898"/>
      <c r="T10" s="898"/>
      <c r="U10" s="898"/>
      <c r="V10" s="898"/>
      <c r="W10" s="898"/>
      <c r="X10" s="898"/>
      <c r="Y10" s="898"/>
      <c r="Z10" s="898"/>
      <c r="AA10" s="898"/>
      <c r="AB10" s="898"/>
      <c r="AC10" s="898"/>
      <c r="AD10" s="898"/>
      <c r="AE10" s="898"/>
      <c r="AF10" s="898"/>
      <c r="AG10" s="898"/>
      <c r="AH10" s="898"/>
    </row>
    <row r="11" spans="1:34">
      <c r="B11" s="898" t="s">
        <v>228</v>
      </c>
      <c r="C11" s="898"/>
      <c r="D11" s="898"/>
      <c r="E11" s="898"/>
      <c r="F11" s="898"/>
      <c r="G11" s="898"/>
      <c r="H11" s="898"/>
      <c r="I11" s="898"/>
      <c r="J11" s="898"/>
      <c r="K11" s="898"/>
      <c r="L11" s="898"/>
      <c r="M11" s="898"/>
      <c r="N11" s="898"/>
      <c r="O11" s="898"/>
      <c r="P11" s="898"/>
      <c r="Q11" s="898"/>
      <c r="R11" s="898"/>
      <c r="S11" s="898"/>
      <c r="T11" s="898"/>
      <c r="U11" s="898"/>
      <c r="V11" s="898"/>
      <c r="W11" s="898"/>
      <c r="X11" s="898"/>
      <c r="Y11" s="898"/>
      <c r="Z11" s="898"/>
      <c r="AA11" s="898"/>
      <c r="AB11" s="898"/>
      <c r="AC11" s="898"/>
      <c r="AD11" s="898"/>
      <c r="AE11" s="898"/>
      <c r="AF11" s="898"/>
      <c r="AG11" s="898"/>
      <c r="AH11" s="898"/>
    </row>
    <row r="12" spans="1:34">
      <c r="B12" s="898" t="s">
        <v>229</v>
      </c>
      <c r="C12" s="898"/>
      <c r="D12" s="898"/>
      <c r="E12" s="898"/>
      <c r="F12" s="898"/>
      <c r="G12" s="898"/>
      <c r="H12" s="898"/>
      <c r="I12" s="898"/>
      <c r="J12" s="898"/>
      <c r="K12" s="898"/>
      <c r="L12" s="898"/>
      <c r="M12" s="898"/>
      <c r="N12" s="898"/>
      <c r="O12" s="898"/>
      <c r="P12" s="898"/>
      <c r="Q12" s="898"/>
      <c r="R12" s="898"/>
      <c r="S12" s="898"/>
      <c r="T12" s="898"/>
      <c r="U12" s="898"/>
      <c r="V12" s="898"/>
      <c r="W12" s="898"/>
      <c r="X12" s="898"/>
      <c r="Y12" s="898"/>
      <c r="Z12" s="898"/>
      <c r="AA12" s="898"/>
      <c r="AB12" s="898"/>
      <c r="AC12" s="898"/>
      <c r="AD12" s="898"/>
      <c r="AE12" s="898"/>
      <c r="AF12" s="898"/>
      <c r="AG12" s="898"/>
      <c r="AH12" s="898"/>
    </row>
    <row r="13" spans="1:34" ht="13.5" thickBot="1"/>
    <row r="14" spans="1:34" ht="95.25" thickBot="1">
      <c r="A14" s="602" t="s">
        <v>83</v>
      </c>
      <c r="B14" s="603" t="s">
        <v>218</v>
      </c>
      <c r="C14" s="604" t="s">
        <v>217</v>
      </c>
      <c r="D14" s="604" t="s">
        <v>160</v>
      </c>
      <c r="E14" s="604" t="s">
        <v>205</v>
      </c>
      <c r="F14" s="604" t="s">
        <v>202</v>
      </c>
      <c r="G14" s="604" t="s">
        <v>161</v>
      </c>
      <c r="H14" s="604" t="s">
        <v>7</v>
      </c>
      <c r="I14" s="605" t="s">
        <v>0</v>
      </c>
      <c r="J14" s="604" t="s">
        <v>6</v>
      </c>
      <c r="K14" s="604" t="s">
        <v>37</v>
      </c>
      <c r="L14" s="606" t="s">
        <v>1</v>
      </c>
      <c r="M14" s="606" t="s">
        <v>36</v>
      </c>
      <c r="N14" s="604" t="s">
        <v>2</v>
      </c>
      <c r="O14" s="607" t="s">
        <v>189</v>
      </c>
      <c r="P14" s="606" t="s">
        <v>187</v>
      </c>
      <c r="Q14" s="606" t="s">
        <v>188</v>
      </c>
      <c r="R14" s="607" t="s">
        <v>75</v>
      </c>
      <c r="S14" s="607" t="s">
        <v>230</v>
      </c>
      <c r="T14" s="607" t="s">
        <v>190</v>
      </c>
      <c r="U14" s="608" t="s">
        <v>5</v>
      </c>
      <c r="V14" s="609" t="s">
        <v>14</v>
      </c>
      <c r="W14" s="609" t="s">
        <v>84</v>
      </c>
      <c r="X14" s="610" t="s">
        <v>15</v>
      </c>
      <c r="Y14" s="604" t="s">
        <v>44</v>
      </c>
      <c r="Z14" s="604" t="s">
        <v>192</v>
      </c>
      <c r="AA14" s="609" t="s">
        <v>40</v>
      </c>
      <c r="AB14" s="608" t="s">
        <v>85</v>
      </c>
      <c r="AC14" s="609" t="s">
        <v>41</v>
      </c>
      <c r="AD14" s="607" t="s">
        <v>4</v>
      </c>
      <c r="AE14" s="611" t="s">
        <v>86</v>
      </c>
      <c r="AF14" s="609" t="s">
        <v>38</v>
      </c>
      <c r="AG14" s="609" t="s">
        <v>220</v>
      </c>
      <c r="AH14" s="612" t="s">
        <v>3</v>
      </c>
    </row>
    <row r="15" spans="1:34">
      <c r="A15" s="179"/>
      <c r="B15" s="179"/>
      <c r="C15" s="179"/>
      <c r="D15" s="179"/>
      <c r="E15" s="179"/>
      <c r="F15" s="179"/>
      <c r="G15" s="179"/>
      <c r="H15" s="179"/>
      <c r="I15" s="180"/>
      <c r="J15" s="179"/>
      <c r="K15" s="179"/>
      <c r="L15" s="181"/>
      <c r="M15" s="181"/>
      <c r="N15" s="179"/>
      <c r="O15" s="182"/>
      <c r="P15" s="181"/>
      <c r="Q15" s="181"/>
      <c r="R15" s="182"/>
      <c r="S15" s="182"/>
      <c r="T15" s="182"/>
      <c r="U15" s="183"/>
      <c r="V15" s="184"/>
      <c r="W15" s="184"/>
      <c r="X15" s="185"/>
      <c r="Y15" s="179"/>
      <c r="Z15" s="179"/>
      <c r="AA15" s="184"/>
      <c r="AB15" s="183"/>
      <c r="AC15" s="184"/>
      <c r="AD15" s="186"/>
      <c r="AE15" s="184"/>
      <c r="AF15" s="184"/>
      <c r="AG15" s="184"/>
      <c r="AH15" s="179"/>
    </row>
    <row r="16" spans="1:34">
      <c r="A16" s="187">
        <v>110</v>
      </c>
      <c r="B16" s="187">
        <v>12345</v>
      </c>
      <c r="C16" s="188" t="s">
        <v>351</v>
      </c>
      <c r="D16" s="189" t="s">
        <v>163</v>
      </c>
      <c r="E16" s="189"/>
      <c r="F16" s="189"/>
      <c r="G16" s="189"/>
      <c r="H16" s="189" t="s">
        <v>221</v>
      </c>
      <c r="I16" s="190">
        <v>8</v>
      </c>
      <c r="J16" s="189" t="s">
        <v>45</v>
      </c>
      <c r="K16" s="189" t="s">
        <v>211</v>
      </c>
      <c r="L16" s="191">
        <v>122</v>
      </c>
      <c r="M16" s="189"/>
      <c r="N16" s="188" t="s">
        <v>339</v>
      </c>
      <c r="O16" s="192" t="s">
        <v>155</v>
      </c>
      <c r="P16" s="193">
        <v>12</v>
      </c>
      <c r="Q16" s="193">
        <v>2012</v>
      </c>
      <c r="R16" s="194" t="s">
        <v>232</v>
      </c>
      <c r="S16" s="195"/>
      <c r="T16" s="195">
        <v>40920</v>
      </c>
      <c r="U16" s="195">
        <v>40920</v>
      </c>
      <c r="V16" s="195">
        <v>40920</v>
      </c>
      <c r="W16" s="196">
        <v>40920</v>
      </c>
      <c r="X16" s="195"/>
      <c r="Y16" s="195" t="s">
        <v>211</v>
      </c>
      <c r="Z16" s="195"/>
      <c r="AA16" s="195"/>
      <c r="AB16" s="195"/>
      <c r="AC16" s="195"/>
      <c r="AD16" s="197">
        <v>1125</v>
      </c>
      <c r="AE16" s="195"/>
      <c r="AF16" s="196" t="s">
        <v>233</v>
      </c>
      <c r="AG16" s="188"/>
      <c r="AH16" s="189"/>
    </row>
    <row r="17" spans="1:34">
      <c r="A17" s="187">
        <v>110</v>
      </c>
      <c r="B17" s="187">
        <v>12345</v>
      </c>
      <c r="C17" s="188" t="s">
        <v>351</v>
      </c>
      <c r="D17" s="189" t="s">
        <v>163</v>
      </c>
      <c r="E17" s="189"/>
      <c r="F17" s="189"/>
      <c r="G17" s="189"/>
      <c r="H17" s="189" t="s">
        <v>221</v>
      </c>
      <c r="I17" s="190">
        <v>8</v>
      </c>
      <c r="J17" s="189" t="s">
        <v>45</v>
      </c>
      <c r="K17" s="189" t="s">
        <v>211</v>
      </c>
      <c r="L17" s="191" t="s">
        <v>322</v>
      </c>
      <c r="M17" s="189"/>
      <c r="N17" s="188" t="s">
        <v>337</v>
      </c>
      <c r="O17" s="192" t="s">
        <v>155</v>
      </c>
      <c r="P17" s="193">
        <v>13</v>
      </c>
      <c r="Q17" s="193">
        <v>2012</v>
      </c>
      <c r="R17" s="194" t="s">
        <v>232</v>
      </c>
      <c r="S17" s="195"/>
      <c r="T17" s="195">
        <v>40920</v>
      </c>
      <c r="U17" s="195">
        <v>40920</v>
      </c>
      <c r="V17" s="195">
        <v>40920</v>
      </c>
      <c r="W17" s="196">
        <v>40920</v>
      </c>
      <c r="X17" s="195" t="s">
        <v>211</v>
      </c>
      <c r="Y17" s="195"/>
      <c r="Z17" s="195"/>
      <c r="AA17" s="195"/>
      <c r="AB17" s="195"/>
      <c r="AC17" s="195"/>
      <c r="AD17" s="197">
        <v>1125</v>
      </c>
      <c r="AE17" s="195">
        <v>40921</v>
      </c>
      <c r="AF17" s="196" t="s">
        <v>233</v>
      </c>
      <c r="AG17" s="188"/>
      <c r="AH17" s="189"/>
    </row>
    <row r="18" spans="1:34">
      <c r="A18" s="187"/>
      <c r="B18" s="187"/>
      <c r="C18" s="188"/>
      <c r="D18" s="189"/>
      <c r="E18" s="189"/>
      <c r="F18" s="189"/>
      <c r="G18" s="189"/>
      <c r="H18" s="189"/>
      <c r="I18" s="190"/>
      <c r="J18" s="189"/>
      <c r="K18" s="189"/>
      <c r="L18" s="191"/>
      <c r="M18" s="189"/>
      <c r="N18" s="188"/>
      <c r="O18" s="192"/>
      <c r="P18" s="193"/>
      <c r="Q18" s="193"/>
      <c r="R18" s="194"/>
      <c r="S18" s="195"/>
      <c r="T18" s="195"/>
      <c r="U18" s="195"/>
      <c r="V18" s="195"/>
      <c r="W18" s="196"/>
      <c r="X18" s="195"/>
      <c r="Y18" s="195"/>
      <c r="Z18" s="195"/>
      <c r="AA18" s="195"/>
      <c r="AB18" s="195"/>
      <c r="AC18" s="195"/>
      <c r="AD18" s="197"/>
      <c r="AE18" s="195"/>
      <c r="AF18" s="196"/>
      <c r="AG18" s="188"/>
      <c r="AH18" s="189"/>
    </row>
    <row r="19" spans="1:34">
      <c r="A19" s="187"/>
      <c r="B19" s="187"/>
      <c r="C19" s="188"/>
      <c r="D19" s="189"/>
      <c r="E19" s="189"/>
      <c r="F19" s="189"/>
      <c r="G19" s="189"/>
      <c r="H19" s="189"/>
      <c r="I19" s="190"/>
      <c r="J19" s="189"/>
      <c r="K19" s="189"/>
      <c r="L19" s="191"/>
      <c r="M19" s="189"/>
      <c r="N19" s="188"/>
      <c r="O19" s="192"/>
      <c r="P19" s="193"/>
      <c r="Q19" s="193"/>
      <c r="R19" s="194"/>
      <c r="S19" s="195"/>
      <c r="T19" s="195"/>
      <c r="U19" s="195"/>
      <c r="V19" s="195"/>
      <c r="W19" s="196"/>
      <c r="X19" s="195"/>
      <c r="Y19" s="195"/>
      <c r="Z19" s="195"/>
      <c r="AA19" s="195"/>
      <c r="AB19" s="195"/>
      <c r="AC19" s="195"/>
      <c r="AD19" s="197"/>
      <c r="AE19" s="195"/>
      <c r="AF19" s="196"/>
      <c r="AG19" s="188"/>
      <c r="AH19" s="189"/>
    </row>
    <row r="20" spans="1:34">
      <c r="A20" s="187">
        <v>110</v>
      </c>
      <c r="B20" s="187">
        <v>2345</v>
      </c>
      <c r="C20" s="188" t="s">
        <v>351</v>
      </c>
      <c r="D20" s="189" t="s">
        <v>163</v>
      </c>
      <c r="E20" s="189"/>
      <c r="F20" s="189"/>
      <c r="G20" s="189"/>
      <c r="H20" s="189" t="s">
        <v>221</v>
      </c>
      <c r="I20" s="190">
        <v>2</v>
      </c>
      <c r="J20" s="189" t="s">
        <v>45</v>
      </c>
      <c r="K20" s="189" t="s">
        <v>211</v>
      </c>
      <c r="L20" s="191" t="s">
        <v>234</v>
      </c>
      <c r="M20" s="189"/>
      <c r="N20" s="188" t="s">
        <v>337</v>
      </c>
      <c r="O20" s="192" t="s">
        <v>155</v>
      </c>
      <c r="P20" s="193">
        <v>16</v>
      </c>
      <c r="Q20" s="193">
        <v>2012</v>
      </c>
      <c r="R20" s="194" t="s">
        <v>232</v>
      </c>
      <c r="S20" s="195"/>
      <c r="T20" s="195">
        <v>40924</v>
      </c>
      <c r="U20" s="195">
        <v>40924</v>
      </c>
      <c r="V20" s="195">
        <v>40924</v>
      </c>
      <c r="W20" s="196">
        <v>40924</v>
      </c>
      <c r="X20" s="195" t="s">
        <v>211</v>
      </c>
      <c r="Y20" s="195"/>
      <c r="Z20" s="195"/>
      <c r="AA20" s="195"/>
      <c r="AB20" s="195"/>
      <c r="AC20" s="195"/>
      <c r="AD20" s="197">
        <v>450</v>
      </c>
      <c r="AE20" s="195">
        <v>40928</v>
      </c>
      <c r="AF20" s="196" t="s">
        <v>233</v>
      </c>
      <c r="AG20" s="188" t="s">
        <v>323</v>
      </c>
      <c r="AH20" s="189" t="s">
        <v>307</v>
      </c>
    </row>
    <row r="21" spans="1:34">
      <c r="A21" s="187">
        <v>110</v>
      </c>
      <c r="B21" s="187">
        <v>2232</v>
      </c>
      <c r="C21" s="188" t="s">
        <v>351</v>
      </c>
      <c r="D21" s="189" t="s">
        <v>163</v>
      </c>
      <c r="E21" s="189"/>
      <c r="F21" s="189"/>
      <c r="G21" s="189"/>
      <c r="H21" s="189" t="s">
        <v>221</v>
      </c>
      <c r="I21" s="190">
        <v>4</v>
      </c>
      <c r="J21" s="189" t="s">
        <v>45</v>
      </c>
      <c r="K21" s="189" t="s">
        <v>211</v>
      </c>
      <c r="L21" s="191" t="s">
        <v>235</v>
      </c>
      <c r="M21" s="189"/>
      <c r="N21" s="188" t="s">
        <v>337</v>
      </c>
      <c r="O21" s="192" t="s">
        <v>155</v>
      </c>
      <c r="P21" s="193">
        <v>19</v>
      </c>
      <c r="Q21" s="193">
        <v>2012</v>
      </c>
      <c r="R21" s="194" t="s">
        <v>232</v>
      </c>
      <c r="S21" s="195"/>
      <c r="T21" s="195">
        <v>40927</v>
      </c>
      <c r="U21" s="195">
        <v>40927</v>
      </c>
      <c r="V21" s="195">
        <v>40927</v>
      </c>
      <c r="W21" s="196">
        <v>40927</v>
      </c>
      <c r="X21" s="195" t="s">
        <v>211</v>
      </c>
      <c r="Y21" s="195"/>
      <c r="Z21" s="195"/>
      <c r="AA21" s="195"/>
      <c r="AB21" s="195"/>
      <c r="AC21" s="195"/>
      <c r="AD21" s="197">
        <v>1125</v>
      </c>
      <c r="AE21" s="195">
        <v>40928</v>
      </c>
      <c r="AF21" s="196" t="s">
        <v>233</v>
      </c>
      <c r="AG21" s="188" t="s">
        <v>324</v>
      </c>
      <c r="AH21" s="189" t="s">
        <v>308</v>
      </c>
    </row>
    <row r="22" spans="1:34">
      <c r="A22" s="198"/>
      <c r="B22" s="198"/>
      <c r="C22" s="199"/>
      <c r="D22" s="199"/>
      <c r="E22" s="199"/>
      <c r="F22" s="199"/>
      <c r="G22" s="199"/>
      <c r="H22" s="199"/>
      <c r="I22" s="199"/>
      <c r="J22" s="199"/>
      <c r="K22" s="199"/>
      <c r="L22" s="200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8"/>
      <c r="AE22" s="199"/>
      <c r="AF22" s="199"/>
      <c r="AG22" s="199"/>
      <c r="AH22" s="199"/>
    </row>
    <row r="23" spans="1:34">
      <c r="A23" s="201"/>
      <c r="B23" s="201"/>
      <c r="C23" s="201"/>
      <c r="D23" s="201"/>
      <c r="E23" s="201"/>
      <c r="F23" s="201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1"/>
      <c r="S23" s="201"/>
      <c r="T23" s="201"/>
      <c r="U23" s="201"/>
      <c r="V23" s="201"/>
      <c r="W23" s="201"/>
      <c r="X23" s="201"/>
      <c r="Y23" s="201"/>
      <c r="Z23" s="201"/>
      <c r="AA23" s="201"/>
      <c r="AB23" s="201"/>
      <c r="AC23" s="201"/>
      <c r="AD23" s="201"/>
      <c r="AE23" s="201"/>
      <c r="AF23" s="201"/>
      <c r="AG23" s="201"/>
      <c r="AH23" s="201"/>
    </row>
    <row r="25" spans="1:34" ht="13.5" thickBot="1"/>
    <row r="26" spans="1:34" ht="27.75" thickBot="1">
      <c r="B26" s="899" t="s">
        <v>236</v>
      </c>
      <c r="C26" s="900"/>
      <c r="D26" s="900"/>
      <c r="E26" s="900"/>
      <c r="F26" s="900"/>
      <c r="G26" s="900"/>
      <c r="H26" s="900"/>
      <c r="I26" s="900"/>
      <c r="J26" s="901"/>
    </row>
    <row r="28" spans="1:34">
      <c r="B28" s="902" t="s">
        <v>237</v>
      </c>
      <c r="C28" s="902"/>
      <c r="D28" s="902"/>
      <c r="E28" s="902"/>
      <c r="F28" s="902"/>
      <c r="G28" s="902"/>
      <c r="H28" s="902"/>
      <c r="I28" s="902"/>
      <c r="J28" s="902"/>
      <c r="K28" s="902"/>
      <c r="L28" s="902"/>
      <c r="M28" s="902"/>
      <c r="N28" s="902"/>
      <c r="O28" s="902"/>
      <c r="P28" s="902"/>
      <c r="Q28" s="902"/>
      <c r="R28" s="902"/>
      <c r="S28" s="902"/>
      <c r="T28" s="902"/>
      <c r="U28" s="902"/>
      <c r="V28" s="902"/>
      <c r="W28" s="902"/>
      <c r="X28" s="902"/>
      <c r="Y28" s="902"/>
      <c r="Z28" s="902"/>
      <c r="AA28" s="902"/>
      <c r="AB28" s="902"/>
      <c r="AC28" s="902"/>
      <c r="AD28" s="902"/>
      <c r="AE28" s="902"/>
      <c r="AF28" s="902"/>
    </row>
    <row r="29" spans="1:34">
      <c r="B29" s="898" t="s">
        <v>238</v>
      </c>
      <c r="C29" s="898"/>
      <c r="D29" s="898"/>
      <c r="E29" s="898"/>
      <c r="F29" s="898"/>
      <c r="G29" s="898"/>
      <c r="H29" s="898"/>
      <c r="I29" s="898"/>
      <c r="J29" s="898"/>
      <c r="K29" s="898"/>
      <c r="L29" s="898"/>
      <c r="M29" s="898"/>
      <c r="N29" s="898"/>
      <c r="O29" s="898"/>
      <c r="P29" s="898"/>
      <c r="Q29" s="898"/>
      <c r="R29" s="898"/>
      <c r="S29" s="898"/>
      <c r="T29" s="898"/>
      <c r="U29" s="898"/>
      <c r="V29" s="898"/>
      <c r="W29" s="898"/>
      <c r="X29" s="898"/>
      <c r="Y29" s="898"/>
      <c r="Z29" s="898"/>
      <c r="AA29" s="898"/>
      <c r="AB29" s="898"/>
      <c r="AC29" s="898"/>
      <c r="AD29" s="898"/>
      <c r="AE29" s="898"/>
      <c r="AF29" s="898"/>
    </row>
    <row r="30" spans="1:34">
      <c r="B30" s="898" t="s">
        <v>239</v>
      </c>
      <c r="C30" s="898"/>
      <c r="D30" s="898"/>
      <c r="E30" s="898"/>
      <c r="F30" s="898"/>
      <c r="G30" s="898"/>
      <c r="H30" s="898"/>
      <c r="I30" s="898"/>
      <c r="J30" s="898"/>
      <c r="K30" s="898"/>
      <c r="L30" s="898"/>
      <c r="M30" s="898"/>
      <c r="N30" s="898"/>
      <c r="O30" s="898"/>
      <c r="P30" s="898"/>
      <c r="Q30" s="898"/>
      <c r="R30" s="898"/>
      <c r="S30" s="898"/>
      <c r="T30" s="898"/>
      <c r="U30" s="898"/>
      <c r="V30" s="898"/>
      <c r="W30" s="898"/>
      <c r="X30" s="898"/>
      <c r="Y30" s="898"/>
      <c r="Z30" s="898"/>
      <c r="AA30" s="898"/>
      <c r="AB30" s="898"/>
      <c r="AC30" s="898"/>
      <c r="AD30" s="898"/>
      <c r="AE30" s="898"/>
      <c r="AF30" s="898"/>
    </row>
    <row r="31" spans="1:34">
      <c r="B31" s="898" t="s">
        <v>240</v>
      </c>
      <c r="C31" s="898"/>
      <c r="D31" s="898"/>
      <c r="E31" s="898"/>
      <c r="F31" s="898"/>
      <c r="G31" s="898"/>
      <c r="H31" s="898"/>
      <c r="I31" s="898"/>
      <c r="J31" s="898"/>
      <c r="K31" s="898"/>
      <c r="L31" s="898"/>
      <c r="M31" s="898"/>
      <c r="N31" s="898"/>
      <c r="O31" s="898"/>
      <c r="P31" s="898"/>
      <c r="Q31" s="898"/>
      <c r="R31" s="898"/>
      <c r="S31" s="898"/>
      <c r="T31" s="898"/>
      <c r="U31" s="898"/>
      <c r="V31" s="898"/>
      <c r="W31" s="898"/>
      <c r="X31" s="898"/>
      <c r="Y31" s="898"/>
      <c r="Z31" s="898"/>
      <c r="AA31" s="898"/>
      <c r="AB31" s="898"/>
      <c r="AC31" s="898"/>
      <c r="AD31" s="898"/>
      <c r="AE31" s="898"/>
      <c r="AF31" s="898"/>
    </row>
    <row r="32" spans="1:34">
      <c r="B32" s="898" t="s">
        <v>241</v>
      </c>
      <c r="C32" s="898"/>
      <c r="D32" s="898"/>
      <c r="E32" s="898"/>
      <c r="F32" s="898"/>
      <c r="G32" s="898"/>
      <c r="H32" s="898"/>
      <c r="I32" s="898"/>
      <c r="J32" s="898"/>
      <c r="K32" s="898"/>
      <c r="L32" s="898"/>
      <c r="M32" s="898"/>
      <c r="N32" s="898"/>
      <c r="O32" s="898"/>
      <c r="P32" s="898"/>
      <c r="Q32" s="898"/>
      <c r="R32" s="898"/>
      <c r="S32" s="898"/>
      <c r="T32" s="898"/>
      <c r="U32" s="898"/>
      <c r="V32" s="898"/>
      <c r="W32" s="898"/>
      <c r="X32" s="898"/>
      <c r="Y32" s="898"/>
      <c r="Z32" s="898"/>
      <c r="AA32" s="898"/>
      <c r="AB32" s="898"/>
      <c r="AC32" s="898"/>
      <c r="AD32" s="898"/>
      <c r="AE32" s="898"/>
      <c r="AF32" s="898"/>
    </row>
    <row r="33" spans="1:34">
      <c r="B33" s="898" t="s">
        <v>242</v>
      </c>
      <c r="C33" s="898"/>
      <c r="D33" s="898"/>
      <c r="E33" s="898"/>
      <c r="F33" s="898"/>
      <c r="G33" s="898"/>
      <c r="H33" s="898"/>
      <c r="I33" s="898"/>
      <c r="J33" s="898"/>
      <c r="K33" s="898"/>
      <c r="L33" s="898"/>
      <c r="M33" s="898"/>
      <c r="N33" s="898"/>
      <c r="O33" s="898"/>
      <c r="P33" s="898"/>
      <c r="Q33" s="898"/>
      <c r="R33" s="898"/>
      <c r="S33" s="898"/>
      <c r="T33" s="898"/>
      <c r="U33" s="898"/>
      <c r="V33" s="898"/>
      <c r="W33" s="898"/>
      <c r="X33" s="898"/>
      <c r="Y33" s="898"/>
      <c r="Z33" s="898"/>
      <c r="AA33" s="898"/>
      <c r="AB33" s="898"/>
      <c r="AC33" s="898"/>
      <c r="AD33" s="898"/>
      <c r="AE33" s="898"/>
      <c r="AF33" s="898"/>
    </row>
    <row r="34" spans="1:34">
      <c r="B34" s="898" t="s">
        <v>243</v>
      </c>
      <c r="C34" s="898"/>
      <c r="D34" s="898"/>
      <c r="E34" s="898"/>
      <c r="F34" s="898"/>
      <c r="G34" s="898"/>
      <c r="H34" s="898"/>
      <c r="I34" s="898"/>
      <c r="J34" s="898"/>
      <c r="K34" s="898"/>
      <c r="L34" s="898"/>
      <c r="M34" s="898"/>
      <c r="N34" s="898"/>
      <c r="O34" s="898"/>
      <c r="P34" s="898"/>
      <c r="Q34" s="898"/>
      <c r="R34" s="898"/>
      <c r="S34" s="898"/>
      <c r="T34" s="898"/>
      <c r="U34" s="898"/>
      <c r="V34" s="898"/>
      <c r="W34" s="898"/>
      <c r="X34" s="898"/>
      <c r="Y34" s="898"/>
      <c r="Z34" s="898"/>
      <c r="AA34" s="898"/>
      <c r="AB34" s="898"/>
      <c r="AC34" s="898"/>
      <c r="AD34" s="898"/>
      <c r="AE34" s="898"/>
      <c r="AF34" s="898"/>
    </row>
    <row r="35" spans="1:34">
      <c r="B35" s="898"/>
      <c r="C35" s="898"/>
      <c r="D35" s="898"/>
      <c r="E35" s="898"/>
      <c r="F35" s="898"/>
      <c r="G35" s="898"/>
      <c r="H35" s="898"/>
      <c r="I35" s="898"/>
      <c r="J35" s="898"/>
      <c r="K35" s="898"/>
      <c r="L35" s="898"/>
      <c r="M35" s="898"/>
      <c r="N35" s="898"/>
      <c r="O35" s="898"/>
      <c r="P35" s="898"/>
      <c r="Q35" s="898"/>
      <c r="R35" s="898"/>
    </row>
    <row r="36" spans="1:34" ht="13.5" thickBot="1"/>
    <row r="37" spans="1:34" ht="95.25" thickBot="1">
      <c r="A37" s="602" t="s">
        <v>83</v>
      </c>
      <c r="B37" s="603" t="s">
        <v>218</v>
      </c>
      <c r="C37" s="604" t="s">
        <v>217</v>
      </c>
      <c r="D37" s="604" t="s">
        <v>160</v>
      </c>
      <c r="E37" s="604" t="s">
        <v>205</v>
      </c>
      <c r="F37" s="604" t="s">
        <v>202</v>
      </c>
      <c r="G37" s="604" t="s">
        <v>161</v>
      </c>
      <c r="H37" s="604" t="s">
        <v>7</v>
      </c>
      <c r="I37" s="605" t="s">
        <v>0</v>
      </c>
      <c r="J37" s="604" t="s">
        <v>6</v>
      </c>
      <c r="K37" s="604" t="s">
        <v>37</v>
      </c>
      <c r="L37" s="606" t="s">
        <v>1</v>
      </c>
      <c r="M37" s="606" t="s">
        <v>36</v>
      </c>
      <c r="N37" s="604" t="s">
        <v>2</v>
      </c>
      <c r="O37" s="607" t="s">
        <v>189</v>
      </c>
      <c r="P37" s="606" t="s">
        <v>187</v>
      </c>
      <c r="Q37" s="606" t="s">
        <v>188</v>
      </c>
      <c r="R37" s="607" t="s">
        <v>75</v>
      </c>
      <c r="S37" s="607" t="s">
        <v>230</v>
      </c>
      <c r="T37" s="607" t="s">
        <v>190</v>
      </c>
      <c r="U37" s="608" t="s">
        <v>5</v>
      </c>
      <c r="V37" s="609" t="s">
        <v>14</v>
      </c>
      <c r="W37" s="609" t="s">
        <v>84</v>
      </c>
      <c r="X37" s="610" t="s">
        <v>15</v>
      </c>
      <c r="Y37" s="604" t="s">
        <v>44</v>
      </c>
      <c r="Z37" s="604" t="s">
        <v>192</v>
      </c>
      <c r="AA37" s="609" t="s">
        <v>40</v>
      </c>
      <c r="AB37" s="608" t="s">
        <v>85</v>
      </c>
      <c r="AC37" s="609" t="s">
        <v>41</v>
      </c>
      <c r="AD37" s="607" t="s">
        <v>4</v>
      </c>
      <c r="AE37" s="611" t="s">
        <v>86</v>
      </c>
      <c r="AF37" s="609" t="s">
        <v>38</v>
      </c>
      <c r="AG37" s="609" t="s">
        <v>220</v>
      </c>
      <c r="AH37" s="612" t="s">
        <v>3</v>
      </c>
    </row>
    <row r="38" spans="1:34">
      <c r="A38" s="179"/>
      <c r="B38" s="179"/>
      <c r="C38" s="179"/>
      <c r="D38" s="179"/>
      <c r="E38" s="179"/>
      <c r="F38" s="179"/>
      <c r="G38" s="179"/>
      <c r="H38" s="179"/>
      <c r="I38" s="180"/>
      <c r="J38" s="179"/>
      <c r="K38" s="179"/>
      <c r="L38" s="181"/>
      <c r="M38" s="181"/>
      <c r="N38" s="179"/>
      <c r="O38" s="182"/>
      <c r="P38" s="181"/>
      <c r="Q38" s="181"/>
      <c r="R38" s="182"/>
      <c r="S38" s="182"/>
      <c r="T38" s="182"/>
      <c r="U38" s="183"/>
      <c r="V38" s="184"/>
      <c r="W38" s="184"/>
      <c r="X38" s="185"/>
      <c r="Y38" s="179"/>
      <c r="Z38" s="179"/>
      <c r="AA38" s="184"/>
      <c r="AB38" s="183"/>
      <c r="AC38" s="184"/>
      <c r="AD38" s="186"/>
      <c r="AE38" s="184"/>
      <c r="AF38" s="184"/>
      <c r="AG38" s="184"/>
      <c r="AH38" s="179"/>
    </row>
    <row r="39" spans="1:34">
      <c r="A39" s="187">
        <v>110</v>
      </c>
      <c r="B39" s="187">
        <v>12345</v>
      </c>
      <c r="C39" s="188" t="s">
        <v>351</v>
      </c>
      <c r="D39" s="189" t="s">
        <v>163</v>
      </c>
      <c r="E39" s="189"/>
      <c r="F39" s="189"/>
      <c r="G39" s="189"/>
      <c r="H39" s="189" t="s">
        <v>221</v>
      </c>
      <c r="I39" s="190">
        <v>8</v>
      </c>
      <c r="J39" s="189" t="s">
        <v>45</v>
      </c>
      <c r="K39" s="189" t="s">
        <v>211</v>
      </c>
      <c r="L39" s="187">
        <v>123</v>
      </c>
      <c r="M39" s="189"/>
      <c r="N39" s="188" t="s">
        <v>339</v>
      </c>
      <c r="O39" s="192" t="s">
        <v>155</v>
      </c>
      <c r="P39" s="193">
        <v>12</v>
      </c>
      <c r="Q39" s="193">
        <v>2012</v>
      </c>
      <c r="R39" s="194" t="s">
        <v>232</v>
      </c>
      <c r="S39" s="195"/>
      <c r="T39" s="195">
        <v>40920</v>
      </c>
      <c r="U39" s="195">
        <v>40921</v>
      </c>
      <c r="V39" s="195">
        <v>40922</v>
      </c>
      <c r="W39" s="196">
        <v>40923</v>
      </c>
      <c r="X39" s="195" t="s">
        <v>211</v>
      </c>
      <c r="Y39" s="195"/>
      <c r="Z39" s="195"/>
      <c r="AA39" s="195"/>
      <c r="AB39" s="195"/>
      <c r="AC39" s="195"/>
      <c r="AD39" s="197">
        <v>1125</v>
      </c>
      <c r="AE39" s="195">
        <v>40928</v>
      </c>
      <c r="AF39" s="196"/>
      <c r="AG39" s="188"/>
      <c r="AH39" s="189"/>
    </row>
    <row r="40" spans="1:34">
      <c r="A40" s="187">
        <v>110</v>
      </c>
      <c r="B40" s="187">
        <v>12345</v>
      </c>
      <c r="C40" s="188" t="s">
        <v>351</v>
      </c>
      <c r="D40" s="189" t="s">
        <v>163</v>
      </c>
      <c r="E40" s="189"/>
      <c r="F40" s="189"/>
      <c r="G40" s="189"/>
      <c r="H40" s="189" t="s">
        <v>221</v>
      </c>
      <c r="I40" s="190">
        <v>8</v>
      </c>
      <c r="J40" s="189" t="s">
        <v>45</v>
      </c>
      <c r="K40" s="189" t="s">
        <v>211</v>
      </c>
      <c r="L40" s="187">
        <v>123</v>
      </c>
      <c r="M40" s="189" t="s">
        <v>163</v>
      </c>
      <c r="N40" s="188" t="s">
        <v>337</v>
      </c>
      <c r="O40" s="192" t="s">
        <v>155</v>
      </c>
      <c r="P40" s="193">
        <v>13</v>
      </c>
      <c r="Q40" s="193">
        <v>2012</v>
      </c>
      <c r="R40" s="194" t="s">
        <v>232</v>
      </c>
      <c r="S40" s="195"/>
      <c r="T40" s="195">
        <v>40920</v>
      </c>
      <c r="U40" s="195">
        <v>40921</v>
      </c>
      <c r="V40" s="195">
        <v>40922</v>
      </c>
      <c r="W40" s="196">
        <v>40923</v>
      </c>
      <c r="X40" s="195" t="s">
        <v>211</v>
      </c>
      <c r="Y40" s="195"/>
      <c r="Z40" s="195"/>
      <c r="AA40" s="195"/>
      <c r="AB40" s="195"/>
      <c r="AC40" s="195"/>
      <c r="AD40" s="197">
        <v>1125</v>
      </c>
      <c r="AE40" s="195">
        <v>40928</v>
      </c>
      <c r="AF40" s="196"/>
      <c r="AG40" s="188"/>
      <c r="AH40" s="189"/>
    </row>
    <row r="41" spans="1:34">
      <c r="A41" s="187">
        <v>110</v>
      </c>
      <c r="B41" s="187">
        <v>12345</v>
      </c>
      <c r="C41" s="188" t="s">
        <v>351</v>
      </c>
      <c r="D41" s="189" t="s">
        <v>163</v>
      </c>
      <c r="E41" s="189"/>
      <c r="F41" s="189"/>
      <c r="G41" s="189"/>
      <c r="H41" s="189" t="s">
        <v>221</v>
      </c>
      <c r="I41" s="190">
        <v>8</v>
      </c>
      <c r="J41" s="189" t="s">
        <v>45</v>
      </c>
      <c r="K41" s="189" t="s">
        <v>211</v>
      </c>
      <c r="L41" s="187">
        <v>123</v>
      </c>
      <c r="M41" s="189" t="s">
        <v>163</v>
      </c>
      <c r="N41" s="188" t="s">
        <v>337</v>
      </c>
      <c r="O41" s="192" t="s">
        <v>155</v>
      </c>
      <c r="P41" s="193">
        <v>13</v>
      </c>
      <c r="Q41" s="193">
        <v>2012</v>
      </c>
      <c r="R41" s="194" t="s">
        <v>232</v>
      </c>
      <c r="S41" s="195"/>
      <c r="T41" s="195">
        <v>40920</v>
      </c>
      <c r="U41" s="195">
        <v>40921</v>
      </c>
      <c r="V41" s="195">
        <v>40922</v>
      </c>
      <c r="W41" s="196">
        <v>40923</v>
      </c>
      <c r="X41" s="195" t="s">
        <v>211</v>
      </c>
      <c r="Y41" s="195"/>
      <c r="Z41" s="195"/>
      <c r="AA41" s="195"/>
      <c r="AB41" s="195"/>
      <c r="AC41" s="195"/>
      <c r="AD41" s="197">
        <v>1125</v>
      </c>
      <c r="AE41" s="195">
        <v>40928</v>
      </c>
      <c r="AF41" s="196"/>
      <c r="AG41" s="188"/>
      <c r="AH41" s="189"/>
    </row>
    <row r="42" spans="1:34">
      <c r="A42" s="187">
        <v>110</v>
      </c>
      <c r="B42" s="187">
        <v>12345</v>
      </c>
      <c r="C42" s="188" t="s">
        <v>351</v>
      </c>
      <c r="D42" s="189" t="s">
        <v>163</v>
      </c>
      <c r="E42" s="189"/>
      <c r="F42" s="189"/>
      <c r="G42" s="189"/>
      <c r="H42" s="189" t="s">
        <v>221</v>
      </c>
      <c r="I42" s="190">
        <v>8</v>
      </c>
      <c r="J42" s="189" t="s">
        <v>45</v>
      </c>
      <c r="K42" s="189" t="s">
        <v>211</v>
      </c>
      <c r="L42" s="187">
        <v>123</v>
      </c>
      <c r="M42" s="189" t="s">
        <v>163</v>
      </c>
      <c r="N42" s="188" t="s">
        <v>339</v>
      </c>
      <c r="O42" s="192" t="s">
        <v>155</v>
      </c>
      <c r="P42" s="193">
        <v>14</v>
      </c>
      <c r="Q42" s="193">
        <v>2012</v>
      </c>
      <c r="R42" s="194" t="s">
        <v>232</v>
      </c>
      <c r="S42" s="195"/>
      <c r="T42" s="195">
        <v>40920</v>
      </c>
      <c r="U42" s="195">
        <v>40921</v>
      </c>
      <c r="V42" s="195">
        <v>40922</v>
      </c>
      <c r="W42" s="196">
        <v>40923</v>
      </c>
      <c r="X42" s="195" t="s">
        <v>211</v>
      </c>
      <c r="Y42" s="195"/>
      <c r="Z42" s="195"/>
      <c r="AA42" s="195"/>
      <c r="AB42" s="195"/>
      <c r="AC42" s="195"/>
      <c r="AD42" s="197">
        <v>1125</v>
      </c>
      <c r="AE42" s="195">
        <v>40928</v>
      </c>
      <c r="AF42" s="196"/>
      <c r="AG42" s="188"/>
      <c r="AH42" s="189"/>
    </row>
    <row r="43" spans="1:34">
      <c r="A43" s="187"/>
      <c r="B43" s="187"/>
      <c r="C43" s="188"/>
      <c r="D43" s="189"/>
      <c r="E43" s="189"/>
      <c r="F43" s="189"/>
      <c r="G43" s="189"/>
      <c r="H43" s="189"/>
      <c r="I43" s="190"/>
      <c r="J43" s="189"/>
      <c r="K43" s="189"/>
      <c r="L43" s="187"/>
      <c r="M43" s="189"/>
      <c r="N43" s="188"/>
      <c r="O43" s="192"/>
      <c r="P43" s="193"/>
      <c r="Q43" s="193"/>
      <c r="R43" s="194"/>
      <c r="S43" s="195"/>
      <c r="T43" s="195"/>
      <c r="U43" s="195"/>
      <c r="V43" s="195"/>
      <c r="W43" s="196"/>
      <c r="X43" s="195"/>
      <c r="Y43" s="195"/>
      <c r="Z43" s="195"/>
      <c r="AA43" s="195"/>
      <c r="AB43" s="195"/>
      <c r="AC43" s="195"/>
      <c r="AD43" s="197"/>
      <c r="AE43" s="195"/>
      <c r="AF43" s="196"/>
      <c r="AG43" s="188"/>
      <c r="AH43" s="189"/>
    </row>
    <row r="44" spans="1:34">
      <c r="A44" s="202"/>
      <c r="B44" s="202"/>
      <c r="C44" s="202"/>
      <c r="D44" s="203"/>
      <c r="E44" s="203"/>
      <c r="F44" s="203"/>
      <c r="G44" s="203"/>
      <c r="H44" s="203"/>
      <c r="I44" s="204"/>
      <c r="J44" s="203"/>
      <c r="K44" s="203"/>
      <c r="L44" s="202"/>
      <c r="M44" s="203"/>
      <c r="N44" s="202"/>
      <c r="O44" s="205"/>
      <c r="P44" s="206"/>
      <c r="Q44" s="206"/>
      <c r="R44" s="207"/>
      <c r="S44" s="208"/>
      <c r="T44" s="208"/>
      <c r="U44" s="208"/>
      <c r="V44" s="208"/>
      <c r="W44" s="209"/>
      <c r="X44" s="208"/>
      <c r="Y44" s="208"/>
      <c r="Z44" s="208"/>
      <c r="AA44" s="208"/>
      <c r="AB44" s="208"/>
      <c r="AC44" s="208"/>
      <c r="AD44" s="210"/>
      <c r="AE44" s="208"/>
      <c r="AF44" s="209"/>
      <c r="AG44" s="202"/>
      <c r="AH44" s="203"/>
    </row>
    <row r="45" spans="1:34">
      <c r="A45" s="202"/>
      <c r="B45" s="202"/>
      <c r="C45" s="202"/>
      <c r="D45" s="203"/>
      <c r="E45" s="203"/>
      <c r="F45" s="203"/>
      <c r="G45" s="203"/>
      <c r="H45" s="203"/>
      <c r="I45" s="204"/>
      <c r="J45" s="203"/>
      <c r="K45" s="203"/>
      <c r="L45" s="202"/>
      <c r="M45" s="203"/>
      <c r="N45" s="202"/>
      <c r="O45" s="205"/>
      <c r="P45" s="206"/>
      <c r="Q45" s="206"/>
      <c r="R45" s="207"/>
      <c r="S45" s="208"/>
      <c r="T45" s="208"/>
      <c r="U45" s="208"/>
      <c r="V45" s="208"/>
      <c r="W45" s="209"/>
      <c r="X45" s="208"/>
      <c r="Y45" s="208"/>
      <c r="Z45" s="208"/>
      <c r="AA45" s="208"/>
      <c r="AB45" s="208"/>
      <c r="AC45" s="208"/>
      <c r="AD45" s="210"/>
      <c r="AE45" s="208"/>
      <c r="AF45" s="209"/>
      <c r="AG45" s="202"/>
      <c r="AH45" s="203"/>
    </row>
    <row r="46" spans="1:34">
      <c r="A46" s="202"/>
      <c r="B46" s="202"/>
      <c r="C46" s="202"/>
      <c r="D46" s="203"/>
      <c r="E46" s="203"/>
      <c r="F46" s="203"/>
      <c r="G46" s="203"/>
      <c r="H46" s="203"/>
      <c r="I46" s="204"/>
      <c r="J46" s="203"/>
      <c r="K46" s="203"/>
      <c r="L46" s="202"/>
      <c r="M46" s="203"/>
      <c r="N46" s="202"/>
      <c r="O46" s="205"/>
      <c r="P46" s="206"/>
      <c r="Q46" s="206"/>
      <c r="R46" s="207"/>
      <c r="S46" s="208"/>
      <c r="T46" s="208"/>
      <c r="U46" s="208"/>
      <c r="V46" s="208"/>
      <c r="W46" s="209"/>
      <c r="X46" s="208"/>
      <c r="Y46" s="208"/>
      <c r="Z46" s="208"/>
      <c r="AA46" s="208"/>
      <c r="AB46" s="208"/>
      <c r="AC46" s="208"/>
      <c r="AD46" s="210"/>
      <c r="AE46" s="208"/>
      <c r="AF46" s="209"/>
      <c r="AG46" s="202"/>
      <c r="AH46" s="203"/>
    </row>
    <row r="47" spans="1:34">
      <c r="A47" s="202"/>
      <c r="B47" s="202"/>
      <c r="C47" s="202"/>
      <c r="D47" s="203"/>
      <c r="E47" s="203"/>
      <c r="F47" s="203"/>
      <c r="G47" s="203"/>
      <c r="H47" s="203"/>
      <c r="I47" s="204"/>
      <c r="J47" s="203"/>
      <c r="K47" s="203"/>
      <c r="L47" s="202"/>
      <c r="M47" s="203"/>
      <c r="N47" s="202"/>
      <c r="O47" s="205"/>
      <c r="P47" s="206"/>
      <c r="Q47" s="206"/>
      <c r="R47" s="207"/>
      <c r="S47" s="208"/>
      <c r="T47" s="208"/>
      <c r="U47" s="208"/>
      <c r="V47" s="208"/>
      <c r="W47" s="209"/>
      <c r="X47" s="208"/>
      <c r="Y47" s="208"/>
      <c r="Z47" s="208"/>
      <c r="AA47" s="208"/>
      <c r="AB47" s="208"/>
      <c r="AC47" s="208"/>
      <c r="AD47" s="210"/>
      <c r="AE47" s="208"/>
      <c r="AF47" s="209"/>
      <c r="AG47" s="202"/>
      <c r="AH47" s="203"/>
    </row>
    <row r="49" spans="1:34" s="613" customFormat="1"/>
    <row r="51" spans="1:34" ht="13.5" thickBot="1"/>
    <row r="52" spans="1:34" ht="27.75" thickBot="1">
      <c r="B52" s="899" t="s">
        <v>247</v>
      </c>
      <c r="C52" s="900"/>
      <c r="D52" s="900"/>
      <c r="E52" s="900"/>
      <c r="F52" s="900"/>
      <c r="G52" s="900"/>
      <c r="H52" s="900"/>
      <c r="I52" s="900"/>
      <c r="J52" s="901"/>
      <c r="N52" s="211"/>
    </row>
    <row r="54" spans="1:34">
      <c r="B54" s="902" t="s">
        <v>311</v>
      </c>
      <c r="C54" s="902"/>
      <c r="D54" s="902"/>
      <c r="E54" s="902"/>
      <c r="F54" s="902"/>
      <c r="G54" s="902"/>
      <c r="H54" s="902"/>
      <c r="I54" s="902"/>
      <c r="J54" s="902"/>
      <c r="K54" s="902"/>
      <c r="L54" s="902"/>
      <c r="M54" s="902"/>
      <c r="N54" s="902"/>
      <c r="O54" s="902"/>
      <c r="P54" s="902"/>
      <c r="Q54" s="902"/>
      <c r="R54" s="902"/>
      <c r="S54" s="902"/>
      <c r="T54" s="902"/>
      <c r="U54" s="902"/>
    </row>
    <row r="55" spans="1:34">
      <c r="B55" s="903" t="s">
        <v>250</v>
      </c>
      <c r="C55" s="903"/>
      <c r="D55" s="903"/>
      <c r="E55" s="903"/>
      <c r="F55" s="903"/>
      <c r="G55" s="903"/>
      <c r="H55" s="903"/>
      <c r="I55" s="903"/>
      <c r="J55" s="903"/>
      <c r="K55" s="903"/>
      <c r="L55" s="903"/>
      <c r="M55" s="903"/>
      <c r="N55" s="903"/>
      <c r="O55" s="903"/>
      <c r="P55" s="903"/>
      <c r="Q55" s="903"/>
      <c r="R55" s="903"/>
      <c r="S55" s="903"/>
      <c r="T55" s="903"/>
      <c r="U55" s="903"/>
      <c r="V55" s="903"/>
    </row>
    <row r="56" spans="1:34">
      <c r="B56" s="904" t="s">
        <v>251</v>
      </c>
      <c r="C56" s="904"/>
      <c r="D56" s="904"/>
      <c r="E56" s="904"/>
      <c r="F56" s="904"/>
      <c r="G56" s="904"/>
      <c r="H56" s="904"/>
      <c r="I56" s="904"/>
      <c r="J56" s="904"/>
      <c r="K56" s="904"/>
      <c r="L56" s="904"/>
      <c r="M56" s="904"/>
      <c r="N56" s="904"/>
      <c r="O56" s="904"/>
      <c r="P56" s="904"/>
      <c r="Q56" s="904"/>
      <c r="R56" s="904"/>
      <c r="S56" s="904"/>
      <c r="T56" s="904"/>
      <c r="U56" s="904"/>
      <c r="V56" s="904"/>
    </row>
    <row r="57" spans="1:34">
      <c r="B57" s="905" t="s">
        <v>335</v>
      </c>
      <c r="C57" s="905"/>
      <c r="D57" s="905"/>
      <c r="E57" s="905"/>
      <c r="F57" s="905"/>
      <c r="G57" s="905"/>
      <c r="H57" s="905"/>
      <c r="I57" s="905"/>
      <c r="J57" s="905"/>
      <c r="K57" s="905"/>
      <c r="L57" s="905"/>
      <c r="M57" s="905"/>
      <c r="N57" s="905"/>
      <c r="O57" s="905"/>
      <c r="P57" s="905"/>
      <c r="Q57" s="905"/>
      <c r="R57" s="905"/>
      <c r="S57" s="905"/>
      <c r="T57" s="905"/>
      <c r="U57" s="905"/>
      <c r="V57" s="905"/>
    </row>
    <row r="58" spans="1:34">
      <c r="B58" s="906" t="s">
        <v>248</v>
      </c>
      <c r="C58" s="906"/>
      <c r="D58" s="906"/>
      <c r="E58" s="906"/>
      <c r="F58" s="906"/>
      <c r="G58" s="906"/>
      <c r="H58" s="906"/>
      <c r="I58" s="906"/>
      <c r="J58" s="906"/>
      <c r="K58" s="906"/>
      <c r="L58" s="906"/>
      <c r="M58" s="906"/>
      <c r="N58" s="906"/>
      <c r="O58" s="906"/>
      <c r="P58" s="906"/>
      <c r="Q58" s="906"/>
      <c r="R58" s="906"/>
      <c r="S58" s="906"/>
      <c r="T58" s="906"/>
      <c r="U58" s="906"/>
      <c r="V58" s="906"/>
    </row>
    <row r="59" spans="1:34">
      <c r="B59" s="907" t="s">
        <v>249</v>
      </c>
      <c r="C59" s="907"/>
      <c r="D59" s="907"/>
      <c r="E59" s="907"/>
      <c r="F59" s="907"/>
      <c r="G59" s="907"/>
      <c r="H59" s="907"/>
      <c r="I59" s="907"/>
      <c r="J59" s="907"/>
      <c r="K59" s="907"/>
      <c r="L59" s="907"/>
      <c r="M59" s="907"/>
      <c r="N59" s="907"/>
      <c r="O59" s="907"/>
      <c r="P59" s="907"/>
      <c r="Q59" s="907"/>
      <c r="R59" s="907"/>
      <c r="S59" s="907"/>
      <c r="T59" s="907"/>
      <c r="U59" s="907"/>
      <c r="V59" s="907"/>
    </row>
    <row r="60" spans="1:34">
      <c r="B60" s="898"/>
      <c r="C60" s="898"/>
      <c r="D60" s="898"/>
      <c r="E60" s="898"/>
      <c r="F60" s="898"/>
      <c r="G60" s="898"/>
      <c r="H60" s="898"/>
      <c r="I60" s="898"/>
      <c r="J60" s="898"/>
      <c r="K60" s="898"/>
      <c r="L60" s="898"/>
      <c r="M60" s="898"/>
      <c r="N60" s="898"/>
      <c r="O60" s="898"/>
      <c r="P60" s="898"/>
      <c r="Q60" s="898"/>
      <c r="R60" s="898"/>
    </row>
    <row r="61" spans="1:34">
      <c r="B61" s="898"/>
      <c r="C61" s="898"/>
      <c r="D61" s="898"/>
      <c r="E61" s="898"/>
      <c r="F61" s="898"/>
      <c r="G61" s="898"/>
      <c r="H61" s="898"/>
      <c r="I61" s="898"/>
      <c r="J61" s="898"/>
      <c r="K61" s="898"/>
      <c r="L61" s="898"/>
      <c r="M61" s="898"/>
      <c r="N61" s="898"/>
      <c r="O61" s="898"/>
      <c r="P61" s="898"/>
      <c r="Q61" s="898"/>
      <c r="R61" s="898"/>
    </row>
    <row r="62" spans="1:34" ht="13.5" thickBot="1"/>
    <row r="63" spans="1:34" ht="95.25" thickBot="1">
      <c r="A63" s="602" t="s">
        <v>83</v>
      </c>
      <c r="B63" s="603" t="s">
        <v>218</v>
      </c>
      <c r="C63" s="604" t="s">
        <v>217</v>
      </c>
      <c r="D63" s="604" t="s">
        <v>160</v>
      </c>
      <c r="E63" s="604" t="s">
        <v>205</v>
      </c>
      <c r="F63" s="604" t="s">
        <v>202</v>
      </c>
      <c r="G63" s="604" t="s">
        <v>161</v>
      </c>
      <c r="H63" s="604" t="s">
        <v>7</v>
      </c>
      <c r="I63" s="605" t="s">
        <v>0</v>
      </c>
      <c r="J63" s="604" t="s">
        <v>6</v>
      </c>
      <c r="K63" s="604" t="s">
        <v>37</v>
      </c>
      <c r="L63" s="606" t="s">
        <v>1</v>
      </c>
      <c r="M63" s="606" t="s">
        <v>36</v>
      </c>
      <c r="N63" s="604" t="s">
        <v>2</v>
      </c>
      <c r="O63" s="607" t="s">
        <v>189</v>
      </c>
      <c r="P63" s="606" t="s">
        <v>187</v>
      </c>
      <c r="Q63" s="606" t="s">
        <v>188</v>
      </c>
      <c r="R63" s="607" t="s">
        <v>75</v>
      </c>
      <c r="S63" s="607" t="s">
        <v>230</v>
      </c>
      <c r="T63" s="607" t="s">
        <v>190</v>
      </c>
      <c r="U63" s="608" t="s">
        <v>5</v>
      </c>
      <c r="V63" s="609" t="s">
        <v>14</v>
      </c>
      <c r="W63" s="609" t="s">
        <v>84</v>
      </c>
      <c r="X63" s="610" t="s">
        <v>15</v>
      </c>
      <c r="Y63" s="604" t="s">
        <v>44</v>
      </c>
      <c r="Z63" s="604" t="s">
        <v>192</v>
      </c>
      <c r="AA63" s="609" t="s">
        <v>40</v>
      </c>
      <c r="AB63" s="608" t="s">
        <v>85</v>
      </c>
      <c r="AC63" s="609" t="s">
        <v>41</v>
      </c>
      <c r="AD63" s="607" t="s">
        <v>4</v>
      </c>
      <c r="AE63" s="611" t="s">
        <v>86</v>
      </c>
      <c r="AF63" s="609" t="s">
        <v>38</v>
      </c>
      <c r="AG63" s="609" t="s">
        <v>220</v>
      </c>
      <c r="AH63" s="612" t="s">
        <v>3</v>
      </c>
    </row>
    <row r="64" spans="1:34">
      <c r="A64" s="179"/>
      <c r="B64" s="179"/>
      <c r="C64" s="179"/>
      <c r="D64" s="179"/>
      <c r="E64" s="179"/>
      <c r="F64" s="179"/>
      <c r="G64" s="179"/>
      <c r="H64" s="179"/>
      <c r="I64" s="180"/>
      <c r="J64" s="179"/>
      <c r="K64" s="179"/>
      <c r="L64" s="181"/>
      <c r="M64" s="181"/>
      <c r="N64" s="179"/>
      <c r="O64" s="182"/>
      <c r="P64" s="181"/>
      <c r="Q64" s="181"/>
      <c r="R64" s="182"/>
      <c r="S64" s="182"/>
      <c r="T64" s="182"/>
      <c r="U64" s="183"/>
      <c r="V64" s="184"/>
      <c r="W64" s="184"/>
      <c r="X64" s="185"/>
      <c r="Y64" s="179"/>
      <c r="Z64" s="179"/>
      <c r="AA64" s="184"/>
      <c r="AB64" s="183"/>
      <c r="AC64" s="184"/>
      <c r="AD64" s="186"/>
      <c r="AE64" s="184"/>
      <c r="AF64" s="184"/>
      <c r="AG64" s="184"/>
      <c r="AH64" s="179"/>
    </row>
    <row r="65" spans="1:34">
      <c r="A65" s="187">
        <v>110</v>
      </c>
      <c r="B65" s="187">
        <v>12345</v>
      </c>
      <c r="C65" s="188" t="s">
        <v>351</v>
      </c>
      <c r="D65" s="212" t="s">
        <v>163</v>
      </c>
      <c r="E65" s="212"/>
      <c r="F65" s="212"/>
      <c r="G65" s="212"/>
      <c r="H65" s="213" t="s">
        <v>221</v>
      </c>
      <c r="I65" s="214">
        <v>8</v>
      </c>
      <c r="J65" s="215" t="s">
        <v>45</v>
      </c>
      <c r="K65" s="189" t="s">
        <v>211</v>
      </c>
      <c r="L65" s="187">
        <v>123</v>
      </c>
      <c r="M65" s="189"/>
      <c r="N65" s="188" t="s">
        <v>231</v>
      </c>
      <c r="O65" s="216" t="s">
        <v>155</v>
      </c>
      <c r="P65" s="217">
        <v>12</v>
      </c>
      <c r="Q65" s="217">
        <v>2012</v>
      </c>
      <c r="R65" s="194" t="s">
        <v>232</v>
      </c>
      <c r="S65" s="195"/>
      <c r="T65" s="195">
        <v>40920</v>
      </c>
      <c r="U65" s="195">
        <v>40921</v>
      </c>
      <c r="V65" s="195">
        <v>40922</v>
      </c>
      <c r="W65" s="196">
        <v>40923</v>
      </c>
      <c r="X65" s="195" t="s">
        <v>211</v>
      </c>
      <c r="Y65" s="195"/>
      <c r="Z65" s="195"/>
      <c r="AA65" s="195"/>
      <c r="AB65" s="195"/>
      <c r="AC65" s="195"/>
      <c r="AD65" s="197">
        <v>1125</v>
      </c>
      <c r="AE65" s="195">
        <v>40928</v>
      </c>
      <c r="AF65" s="196"/>
      <c r="AG65" s="188"/>
      <c r="AH65" s="189"/>
    </row>
    <row r="66" spans="1:34">
      <c r="A66" s="187">
        <v>110</v>
      </c>
      <c r="B66" s="187">
        <v>12345</v>
      </c>
      <c r="C66" s="188" t="s">
        <v>351</v>
      </c>
      <c r="D66" s="212" t="s">
        <v>163</v>
      </c>
      <c r="E66" s="212"/>
      <c r="F66" s="212"/>
      <c r="G66" s="212"/>
      <c r="H66" s="213" t="s">
        <v>221</v>
      </c>
      <c r="I66" s="214">
        <v>8</v>
      </c>
      <c r="J66" s="215" t="s">
        <v>45</v>
      </c>
      <c r="K66" s="189" t="s">
        <v>211</v>
      </c>
      <c r="L66" s="187">
        <v>123</v>
      </c>
      <c r="M66" s="189" t="s">
        <v>163</v>
      </c>
      <c r="N66" s="188" t="s">
        <v>244</v>
      </c>
      <c r="O66" s="216" t="s">
        <v>155</v>
      </c>
      <c r="P66" s="217">
        <v>13</v>
      </c>
      <c r="Q66" s="217">
        <v>2012</v>
      </c>
      <c r="R66" s="194" t="s">
        <v>232</v>
      </c>
      <c r="S66" s="195"/>
      <c r="T66" s="195">
        <v>40920</v>
      </c>
      <c r="U66" s="195">
        <v>40921</v>
      </c>
      <c r="V66" s="195">
        <v>40922</v>
      </c>
      <c r="W66" s="196">
        <v>40923</v>
      </c>
      <c r="X66" s="195" t="s">
        <v>211</v>
      </c>
      <c r="Y66" s="195"/>
      <c r="Z66" s="195"/>
      <c r="AA66" s="195"/>
      <c r="AB66" s="195"/>
      <c r="AC66" s="195"/>
      <c r="AD66" s="197">
        <v>1125</v>
      </c>
      <c r="AE66" s="195">
        <v>40928</v>
      </c>
      <c r="AF66" s="196"/>
      <c r="AG66" s="188"/>
      <c r="AH66" s="189"/>
    </row>
    <row r="67" spans="1:34">
      <c r="A67" s="187">
        <v>110</v>
      </c>
      <c r="B67" s="187">
        <v>12345</v>
      </c>
      <c r="C67" s="188" t="s">
        <v>351</v>
      </c>
      <c r="D67" s="212" t="s">
        <v>163</v>
      </c>
      <c r="E67" s="212"/>
      <c r="F67" s="212"/>
      <c r="G67" s="212"/>
      <c r="H67" s="213" t="s">
        <v>221</v>
      </c>
      <c r="I67" s="214">
        <v>8</v>
      </c>
      <c r="J67" s="215" t="s">
        <v>45</v>
      </c>
      <c r="K67" s="189" t="s">
        <v>211</v>
      </c>
      <c r="L67" s="187">
        <v>123</v>
      </c>
      <c r="M67" s="189" t="s">
        <v>163</v>
      </c>
      <c r="N67" s="188" t="s">
        <v>245</v>
      </c>
      <c r="O67" s="216" t="s">
        <v>155</v>
      </c>
      <c r="P67" s="217">
        <v>13</v>
      </c>
      <c r="Q67" s="217">
        <v>2012</v>
      </c>
      <c r="R67" s="194" t="s">
        <v>232</v>
      </c>
      <c r="S67" s="195"/>
      <c r="T67" s="195">
        <v>40920</v>
      </c>
      <c r="U67" s="195">
        <v>40921</v>
      </c>
      <c r="V67" s="195">
        <v>40922</v>
      </c>
      <c r="W67" s="196">
        <v>40923</v>
      </c>
      <c r="X67" s="195" t="s">
        <v>211</v>
      </c>
      <c r="Y67" s="195"/>
      <c r="Z67" s="195"/>
      <c r="AA67" s="195"/>
      <c r="AB67" s="195"/>
      <c r="AC67" s="195"/>
      <c r="AD67" s="197">
        <v>1125</v>
      </c>
      <c r="AE67" s="195">
        <v>40928</v>
      </c>
      <c r="AF67" s="196"/>
      <c r="AG67" s="188"/>
      <c r="AH67" s="189"/>
    </row>
    <row r="68" spans="1:34">
      <c r="A68" s="187">
        <v>110</v>
      </c>
      <c r="B68" s="187">
        <v>12345</v>
      </c>
      <c r="C68" s="188" t="s">
        <v>351</v>
      </c>
      <c r="D68" s="212" t="s">
        <v>163</v>
      </c>
      <c r="E68" s="212"/>
      <c r="F68" s="212"/>
      <c r="G68" s="212"/>
      <c r="H68" s="213" t="s">
        <v>221</v>
      </c>
      <c r="I68" s="214">
        <v>8</v>
      </c>
      <c r="J68" s="215" t="s">
        <v>45</v>
      </c>
      <c r="K68" s="189" t="s">
        <v>211</v>
      </c>
      <c r="L68" s="187">
        <v>123</v>
      </c>
      <c r="M68" s="189" t="s">
        <v>163</v>
      </c>
      <c r="N68" s="188" t="s">
        <v>246</v>
      </c>
      <c r="O68" s="216" t="s">
        <v>155</v>
      </c>
      <c r="P68" s="217">
        <v>14</v>
      </c>
      <c r="Q68" s="217">
        <v>2012</v>
      </c>
      <c r="R68" s="194" t="s">
        <v>232</v>
      </c>
      <c r="S68" s="195"/>
      <c r="T68" s="195">
        <v>40920</v>
      </c>
      <c r="U68" s="195">
        <v>40921</v>
      </c>
      <c r="V68" s="195">
        <v>40922</v>
      </c>
      <c r="W68" s="196">
        <v>40923</v>
      </c>
      <c r="X68" s="195" t="s">
        <v>211</v>
      </c>
      <c r="Y68" s="195"/>
      <c r="Z68" s="195"/>
      <c r="AA68" s="195"/>
      <c r="AB68" s="195"/>
      <c r="AC68" s="195"/>
      <c r="AD68" s="197">
        <v>1125</v>
      </c>
      <c r="AE68" s="195">
        <v>40928</v>
      </c>
      <c r="AF68" s="196"/>
      <c r="AG68" s="188"/>
      <c r="AH68" s="189"/>
    </row>
    <row r="69" spans="1:34">
      <c r="A69" s="187"/>
      <c r="B69" s="187"/>
      <c r="C69" s="188"/>
      <c r="D69" s="189"/>
      <c r="E69" s="189"/>
      <c r="F69" s="189"/>
      <c r="G69" s="189"/>
      <c r="H69" s="189"/>
      <c r="I69" s="190"/>
      <c r="J69" s="189"/>
      <c r="K69" s="189"/>
      <c r="L69" s="188"/>
      <c r="M69" s="189"/>
      <c r="N69" s="188"/>
      <c r="O69" s="192"/>
      <c r="P69" s="193"/>
      <c r="Q69" s="193"/>
      <c r="R69" s="194"/>
      <c r="S69" s="195"/>
      <c r="T69" s="195"/>
      <c r="U69" s="195"/>
      <c r="V69" s="195"/>
      <c r="W69" s="196"/>
      <c r="X69" s="195"/>
      <c r="Y69" s="195"/>
      <c r="Z69" s="195"/>
      <c r="AA69" s="195"/>
      <c r="AB69" s="195"/>
      <c r="AC69" s="195"/>
      <c r="AD69" s="197"/>
      <c r="AE69" s="195"/>
      <c r="AF69" s="196"/>
      <c r="AG69" s="188"/>
      <c r="AH69" s="189"/>
    </row>
    <row r="70" spans="1:34">
      <c r="A70" s="202"/>
      <c r="B70" s="202"/>
      <c r="C70" s="202"/>
      <c r="D70" s="203"/>
      <c r="E70" s="203"/>
      <c r="F70" s="203"/>
      <c r="G70" s="203"/>
      <c r="H70" s="203"/>
      <c r="I70" s="204"/>
      <c r="J70" s="203"/>
      <c r="K70" s="203"/>
      <c r="L70" s="202"/>
      <c r="M70" s="203"/>
      <c r="N70" s="202"/>
      <c r="O70" s="205"/>
      <c r="P70" s="206"/>
      <c r="Q70" s="206"/>
      <c r="R70" s="207"/>
      <c r="S70" s="208"/>
      <c r="T70" s="208"/>
      <c r="U70" s="208"/>
      <c r="V70" s="208"/>
      <c r="W70" s="209"/>
      <c r="X70" s="208"/>
      <c r="Y70" s="208"/>
      <c r="Z70" s="208"/>
      <c r="AA70" s="208"/>
      <c r="AB70" s="208"/>
      <c r="AC70" s="208"/>
      <c r="AD70" s="210"/>
      <c r="AE70" s="208"/>
      <c r="AF70" s="209"/>
      <c r="AG70" s="202"/>
      <c r="AH70" s="203"/>
    </row>
    <row r="71" spans="1:34">
      <c r="A71" s="202"/>
      <c r="B71" s="202"/>
      <c r="C71" s="202"/>
      <c r="D71" s="203"/>
      <c r="E71" s="203"/>
      <c r="F71" s="203"/>
      <c r="G71" s="203"/>
      <c r="H71" s="203"/>
      <c r="I71" s="204"/>
      <c r="J71" s="203"/>
      <c r="K71" s="203"/>
      <c r="L71" s="202"/>
      <c r="M71" s="203"/>
      <c r="N71" s="202"/>
      <c r="O71" s="205"/>
      <c r="P71" s="206"/>
      <c r="Q71" s="206"/>
      <c r="R71" s="207"/>
      <c r="S71" s="208"/>
      <c r="T71" s="208"/>
      <c r="U71" s="208"/>
      <c r="V71" s="208"/>
      <c r="W71" s="209"/>
      <c r="X71" s="208"/>
      <c r="Y71" s="208"/>
      <c r="Z71" s="208"/>
      <c r="AA71" s="208"/>
      <c r="AB71" s="208"/>
      <c r="AC71" s="208"/>
      <c r="AD71" s="210"/>
      <c r="AE71" s="208"/>
      <c r="AF71" s="209"/>
      <c r="AG71" s="202"/>
      <c r="AH71" s="203"/>
    </row>
    <row r="72" spans="1:34">
      <c r="A72" s="202"/>
      <c r="B72" s="202"/>
      <c r="C72" s="202"/>
      <c r="D72" s="203"/>
      <c r="E72" s="203"/>
      <c r="F72" s="203"/>
      <c r="G72" s="203"/>
      <c r="H72" s="203"/>
      <c r="I72" s="204"/>
      <c r="J72" s="203"/>
      <c r="K72" s="203"/>
      <c r="L72" s="202"/>
      <c r="M72" s="203"/>
      <c r="N72" s="202"/>
      <c r="O72" s="205"/>
      <c r="P72" s="206"/>
      <c r="Q72" s="206"/>
      <c r="R72" s="207"/>
      <c r="S72" s="208"/>
      <c r="T72" s="208"/>
      <c r="U72" s="208"/>
      <c r="V72" s="208"/>
      <c r="W72" s="209"/>
      <c r="X72" s="208"/>
      <c r="Y72" s="208"/>
      <c r="Z72" s="208"/>
      <c r="AA72" s="208"/>
      <c r="AB72" s="208"/>
      <c r="AC72" s="208"/>
      <c r="AD72" s="210"/>
      <c r="AE72" s="208"/>
      <c r="AF72" s="209"/>
      <c r="AG72" s="202"/>
      <c r="AH72" s="203"/>
    </row>
    <row r="73" spans="1:34">
      <c r="A73" s="202"/>
      <c r="B73" s="202"/>
      <c r="C73" s="202"/>
      <c r="D73" s="203"/>
      <c r="E73" s="203"/>
      <c r="F73" s="203"/>
      <c r="G73" s="203"/>
      <c r="H73" s="203"/>
      <c r="I73" s="204"/>
      <c r="J73" s="203"/>
      <c r="K73" s="203"/>
      <c r="L73" s="202"/>
      <c r="M73" s="203"/>
      <c r="N73" s="202"/>
      <c r="O73" s="205"/>
      <c r="P73" s="206"/>
      <c r="Q73" s="206"/>
      <c r="R73" s="207"/>
      <c r="S73" s="208"/>
      <c r="T73" s="208"/>
      <c r="U73" s="208"/>
      <c r="V73" s="208"/>
      <c r="W73" s="209"/>
      <c r="X73" s="208"/>
      <c r="Y73" s="208"/>
      <c r="Z73" s="208"/>
      <c r="AA73" s="208"/>
      <c r="AB73" s="208"/>
      <c r="AC73" s="208"/>
      <c r="AD73" s="210"/>
      <c r="AE73" s="208"/>
      <c r="AF73" s="209"/>
      <c r="AG73" s="202"/>
      <c r="AH73" s="203"/>
    </row>
  </sheetData>
  <mergeCells count="27">
    <mergeCell ref="B3:J3"/>
    <mergeCell ref="B5:AH5"/>
    <mergeCell ref="B6:AH6"/>
    <mergeCell ref="B7:AH7"/>
    <mergeCell ref="B8:AH8"/>
    <mergeCell ref="B9:AH9"/>
    <mergeCell ref="B35:R35"/>
    <mergeCell ref="B26:J26"/>
    <mergeCell ref="B10:AH10"/>
    <mergeCell ref="B11:AH11"/>
    <mergeCell ref="B12:AH12"/>
    <mergeCell ref="B28:AF28"/>
    <mergeCell ref="B34:AF34"/>
    <mergeCell ref="B29:AF29"/>
    <mergeCell ref="B30:AF30"/>
    <mergeCell ref="B31:AF31"/>
    <mergeCell ref="B32:AF32"/>
    <mergeCell ref="B33:AF33"/>
    <mergeCell ref="B60:R60"/>
    <mergeCell ref="B61:R61"/>
    <mergeCell ref="B52:J52"/>
    <mergeCell ref="B54:U54"/>
    <mergeCell ref="B55:V55"/>
    <mergeCell ref="B56:V56"/>
    <mergeCell ref="B57:V57"/>
    <mergeCell ref="B58:V58"/>
    <mergeCell ref="B59:V59"/>
  </mergeCells>
  <conditionalFormatting sqref="N14:Q16 N18:Q19">
    <cfRule type="cellIs" dxfId="30" priority="29" stopIfTrue="1" operator="equal">
      <formula>"?"</formula>
    </cfRule>
  </conditionalFormatting>
  <conditionalFormatting sqref="AC14:AC16 AA14:AA16 AB16 U14:W15 S16:W16 S18:W19 AA18:AC19">
    <cfRule type="cellIs" dxfId="29" priority="30" stopIfTrue="1" operator="equal">
      <formula>"REQ"</formula>
    </cfRule>
  </conditionalFormatting>
  <conditionalFormatting sqref="N17:Q17">
    <cfRule type="cellIs" dxfId="28" priority="27" stopIfTrue="1" operator="equal">
      <formula>"?"</formula>
    </cfRule>
  </conditionalFormatting>
  <conditionalFormatting sqref="AA17:AC17 S17:W17">
    <cfRule type="cellIs" dxfId="27" priority="28" stopIfTrue="1" operator="equal">
      <formula>"REQ"</formula>
    </cfRule>
  </conditionalFormatting>
  <conditionalFormatting sqref="N20:Q21">
    <cfRule type="cellIs" dxfId="26" priority="25" stopIfTrue="1" operator="equal">
      <formula>"?"</formula>
    </cfRule>
  </conditionalFormatting>
  <conditionalFormatting sqref="AA20:AC21 S20:W21">
    <cfRule type="cellIs" dxfId="25" priority="26" stopIfTrue="1" operator="equal">
      <formula>"REQ"</formula>
    </cfRule>
  </conditionalFormatting>
  <conditionalFormatting sqref="N37:Q39 N44:Q45">
    <cfRule type="cellIs" dxfId="24" priority="23" stopIfTrue="1" operator="equal">
      <formula>"?"</formula>
    </cfRule>
  </conditionalFormatting>
  <conditionalFormatting sqref="AC37:AC39 AA37:AA39 AB39 U37:W38 S39:W39 S44:W45 AA44:AC45">
    <cfRule type="cellIs" dxfId="23" priority="24" stopIfTrue="1" operator="equal">
      <formula>"REQ"</formula>
    </cfRule>
  </conditionalFormatting>
  <conditionalFormatting sqref="N43:Q43">
    <cfRule type="cellIs" dxfId="22" priority="21" stopIfTrue="1" operator="equal">
      <formula>"?"</formula>
    </cfRule>
  </conditionalFormatting>
  <conditionalFormatting sqref="AA43:AC43 S43:W43">
    <cfRule type="cellIs" dxfId="21" priority="22" stopIfTrue="1" operator="equal">
      <formula>"REQ"</formula>
    </cfRule>
  </conditionalFormatting>
  <conditionalFormatting sqref="N46:Q47">
    <cfRule type="cellIs" dxfId="20" priority="19" stopIfTrue="1" operator="equal">
      <formula>"?"</formula>
    </cfRule>
  </conditionalFormatting>
  <conditionalFormatting sqref="AA46:AC47 S46:W47">
    <cfRule type="cellIs" dxfId="19" priority="20" stopIfTrue="1" operator="equal">
      <formula>"REQ"</formula>
    </cfRule>
  </conditionalFormatting>
  <conditionalFormatting sqref="N40:Q40">
    <cfRule type="cellIs" dxfId="18" priority="17" stopIfTrue="1" operator="equal">
      <formula>"?"</formula>
    </cfRule>
  </conditionalFormatting>
  <conditionalFormatting sqref="AA40:AC40 S40:W40">
    <cfRule type="cellIs" dxfId="17" priority="18" stopIfTrue="1" operator="equal">
      <formula>"REQ"</formula>
    </cfRule>
  </conditionalFormatting>
  <conditionalFormatting sqref="N41:Q41">
    <cfRule type="cellIs" dxfId="16" priority="15" stopIfTrue="1" operator="equal">
      <formula>"?"</formula>
    </cfRule>
  </conditionalFormatting>
  <conditionalFormatting sqref="AA41:AC41 S41:W41">
    <cfRule type="cellIs" dxfId="15" priority="16" stopIfTrue="1" operator="equal">
      <formula>"REQ"</formula>
    </cfRule>
  </conditionalFormatting>
  <conditionalFormatting sqref="N42:Q42">
    <cfRule type="cellIs" dxfId="14" priority="13" stopIfTrue="1" operator="equal">
      <formula>"?"</formula>
    </cfRule>
  </conditionalFormatting>
  <conditionalFormatting sqref="AA42:AC42 S42:W42">
    <cfRule type="cellIs" dxfId="13" priority="14" stopIfTrue="1" operator="equal">
      <formula>"REQ"</formula>
    </cfRule>
  </conditionalFormatting>
  <conditionalFormatting sqref="N63:Q65 N70:Q71">
    <cfRule type="cellIs" dxfId="12" priority="11" stopIfTrue="1" operator="equal">
      <formula>"?"</formula>
    </cfRule>
  </conditionalFormatting>
  <conditionalFormatting sqref="AC63:AC65 AA63:AA65 AB65 U63:W64 S65:W65 S70:W71 AA70:AC71">
    <cfRule type="cellIs" dxfId="11" priority="12" stopIfTrue="1" operator="equal">
      <formula>"REQ"</formula>
    </cfRule>
  </conditionalFormatting>
  <conditionalFormatting sqref="N69:Q69">
    <cfRule type="cellIs" dxfId="10" priority="9" stopIfTrue="1" operator="equal">
      <formula>"?"</formula>
    </cfRule>
  </conditionalFormatting>
  <conditionalFormatting sqref="AA69:AC69 S69:W69">
    <cfRule type="cellIs" dxfId="9" priority="10" stopIfTrue="1" operator="equal">
      <formula>"REQ"</formula>
    </cfRule>
  </conditionalFormatting>
  <conditionalFormatting sqref="N72:Q73">
    <cfRule type="cellIs" dxfId="8" priority="7" stopIfTrue="1" operator="equal">
      <formula>"?"</formula>
    </cfRule>
  </conditionalFormatting>
  <conditionalFormatting sqref="AA72:AC73 S72:W73">
    <cfRule type="cellIs" dxfId="7" priority="8" stopIfTrue="1" operator="equal">
      <formula>"REQ"</formula>
    </cfRule>
  </conditionalFormatting>
  <conditionalFormatting sqref="N66:Q66">
    <cfRule type="cellIs" dxfId="6" priority="5" stopIfTrue="1" operator="equal">
      <formula>"?"</formula>
    </cfRule>
  </conditionalFormatting>
  <conditionalFormatting sqref="AA66:AC66 S66:W66">
    <cfRule type="cellIs" dxfId="5" priority="6" stopIfTrue="1" operator="equal">
      <formula>"REQ"</formula>
    </cfRule>
  </conditionalFormatting>
  <conditionalFormatting sqref="N67:Q67">
    <cfRule type="cellIs" dxfId="4" priority="3" stopIfTrue="1" operator="equal">
      <formula>"?"</formula>
    </cfRule>
  </conditionalFormatting>
  <conditionalFormatting sqref="AA67:AC67 S67:W67">
    <cfRule type="cellIs" dxfId="3" priority="4" stopIfTrue="1" operator="equal">
      <formula>"REQ"</formula>
    </cfRule>
  </conditionalFormatting>
  <conditionalFormatting sqref="N68:Q68">
    <cfRule type="cellIs" dxfId="2" priority="1" stopIfTrue="1" operator="equal">
      <formula>"?"</formula>
    </cfRule>
  </conditionalFormatting>
  <conditionalFormatting sqref="AA68:AC68 S68:W68">
    <cfRule type="cellIs" dxfId="1" priority="2" stopIfTrue="1" operator="equal">
      <formula>"REQ"</formula>
    </cfRule>
  </conditionalFormatting>
  <dataValidations count="12">
    <dataValidation type="list" allowBlank="1" showInputMessage="1" showErrorMessage="1" sqref="X16:Z21 R15:T15 K16:K21 R38:T38 K39:K47 X39:Z47 R64:T64 K65:K73 X65:Z73" xr:uid="{00000000-0002-0000-1B00-000000000000}">
      <formula1>"Y"</formula1>
    </dataValidation>
    <dataValidation type="list" allowBlank="1" showInputMessage="1" showErrorMessage="1" sqref="E15:F21 D14:D21 G14:G21 M16:M21 M39:M47 G37:G47 D37:D47 E38:F47 M65:M73 G63:G73 D63:D73 E64:F73" xr:uid="{00000000-0002-0000-1B00-000001000000}">
      <formula1>"X"</formula1>
    </dataValidation>
    <dataValidation type="list" allowBlank="1" showInputMessage="1" showErrorMessage="1" sqref="R16:R21 R39:R47 R65:R73" xr:uid="{00000000-0002-0000-1B00-000002000000}">
      <formula1>"FW, SHOP"</formula1>
    </dataValidation>
    <dataValidation type="list" allowBlank="1" showInputMessage="1" showErrorMessage="1" sqref="O16:O21 O39:O47 O65:O73" xr:uid="{00000000-0002-0000-1B00-000003000000}">
      <formula1>"Jan, Feb, Mar, Apr, May, Jun, Jul, Aug, Sep, Oct, Nov, Dec"</formula1>
    </dataValidation>
    <dataValidation type="list" allowBlank="1" showInputMessage="1" showErrorMessage="1" sqref="H14:H15 H37:H38 H63:H64" xr:uid="{00000000-0002-0000-1B00-000004000000}">
      <formula1>"CS, Alloy, 1 1/4 Cr, 2 1/4 Cr"</formula1>
    </dataValidation>
    <dataValidation type="list" allowBlank="1" showInputMessage="1" showErrorMessage="1" sqref="J14:J15 J37:J38 J63:J64" xr:uid="{00000000-0002-0000-1B00-000005000000}">
      <formula1>"BW,SW,OL,FILLIT"</formula1>
    </dataValidation>
    <dataValidation type="date" operator="greaterThan" allowBlank="1" showInputMessage="1" showErrorMessage="1" error="Date must be entered" sqref="U16:V21 U39:V47 U65:V73" xr:uid="{00000000-0002-0000-1B00-000006000000}">
      <formula1>36161</formula1>
    </dataValidation>
    <dataValidation type="date" operator="greaterThan" allowBlank="1" showInputMessage="1" showErrorMessage="1" error="Date must be entered" sqref="AC16:AC21 AA16:AA21 AA39:AA47 AC39:AC47 AA65:AA73 AC65:AC73" xr:uid="{00000000-0002-0000-1B00-000007000000}">
      <formula1>36171</formula1>
    </dataValidation>
    <dataValidation type="date" operator="greaterThan" allowBlank="1" showInputMessage="1" showErrorMessage="1" sqref="AE16:AE21 AB16:AB21 S16:S21 S39:S47 AB39:AB47 AE39:AE47 S65:S73 AB65:AB73 AE65:AE73" xr:uid="{00000000-0002-0000-1B00-000008000000}">
      <formula1>36161</formula1>
    </dataValidation>
    <dataValidation type="list" allowBlank="1" showInputMessage="1" showErrorMessage="1" sqref="J16:J21 J39:J47 J65:J73" xr:uid="{00000000-0002-0000-1B00-000009000000}">
      <formula1>"BW,SW,O-Let,Fillet,Other"</formula1>
    </dataValidation>
    <dataValidation type="list" allowBlank="1" showInputMessage="1" showErrorMessage="1" sqref="H16:H21 H39:H47 H65:H73" xr:uid="{00000000-0002-0000-1B00-00000A000000}">
      <formula1>"CS,1.25Cr,2.25Cr,5Cr,9Cr,12Cr,SS,Alloy"</formula1>
    </dataValidation>
    <dataValidation type="date" operator="greaterThan" allowBlank="1" showInputMessage="1" showErrorMessage="1" error="Date Must Be Entered" sqref="T16:T21 T39:T47 T65:T73" xr:uid="{00000000-0002-0000-1B00-00000B000000}">
      <formula1>40179</formula1>
    </dataValidation>
  </dataValidations>
  <pageMargins left="0.7" right="0.7" top="0.75" bottom="0.75" header="0.3" footer="0.3"/>
  <pageSetup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Navagation2">
                <anchor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4</xdr:col>
                    <xdr:colOff>28575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">
    <tabColor indexed="43"/>
  </sheetPr>
  <dimension ref="A1:BQ32"/>
  <sheetViews>
    <sheetView showGridLines="0" showRowColHeaders="0" workbookViewId="0">
      <selection activeCell="E20" sqref="E20"/>
    </sheetView>
  </sheetViews>
  <sheetFormatPr defaultColWidth="9.140625" defaultRowHeight="12.75"/>
  <cols>
    <col min="1" max="1" width="16.140625" style="63" customWidth="1"/>
    <col min="2" max="2" width="13" style="15" customWidth="1"/>
    <col min="3" max="3" width="9.140625" style="15"/>
    <col min="4" max="4" width="73" style="15" customWidth="1"/>
    <col min="5" max="16384" width="9.140625" style="15"/>
  </cols>
  <sheetData>
    <row r="1" spans="2:69" s="63" customFormat="1" ht="23.1" customHeight="1"/>
    <row r="2" spans="2:69" ht="32.1" customHeight="1">
      <c r="B2" s="908" t="s">
        <v>61</v>
      </c>
      <c r="C2" s="909"/>
      <c r="D2" s="909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</row>
    <row r="3" spans="2:69" ht="48.75" customHeight="1">
      <c r="B3" s="70" t="s">
        <v>60</v>
      </c>
      <c r="C3" s="71"/>
      <c r="D3" s="72" t="s">
        <v>73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</row>
    <row r="4" spans="2:69" ht="32.1" customHeight="1">
      <c r="B4" s="73" t="s">
        <v>46</v>
      </c>
      <c r="C4" s="71" t="s">
        <v>59</v>
      </c>
      <c r="D4" s="15" t="s">
        <v>65</v>
      </c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</row>
    <row r="5" spans="2:69" ht="32.1" customHeight="1">
      <c r="B5" s="73" t="s">
        <v>47</v>
      </c>
      <c r="C5" s="71" t="s">
        <v>59</v>
      </c>
      <c r="D5" s="15" t="s">
        <v>62</v>
      </c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</row>
    <row r="6" spans="2:69" ht="32.1" customHeight="1">
      <c r="B6" s="73" t="s">
        <v>48</v>
      </c>
      <c r="C6" s="71" t="s">
        <v>59</v>
      </c>
      <c r="D6" s="74" t="s">
        <v>74</v>
      </c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</row>
    <row r="7" spans="2:69" ht="32.1" customHeight="1">
      <c r="B7" s="73" t="s">
        <v>49</v>
      </c>
      <c r="C7" s="71" t="s">
        <v>59</v>
      </c>
      <c r="D7" s="15" t="s">
        <v>63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</row>
    <row r="8" spans="2:69" ht="32.1" customHeight="1">
      <c r="B8" s="73" t="s">
        <v>50</v>
      </c>
      <c r="C8" s="71" t="s">
        <v>59</v>
      </c>
      <c r="D8" s="15" t="s">
        <v>64</v>
      </c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</row>
    <row r="9" spans="2:69" ht="32.1" customHeight="1">
      <c r="B9" s="73" t="s">
        <v>51</v>
      </c>
      <c r="C9" s="71" t="s">
        <v>59</v>
      </c>
      <c r="D9" s="15" t="s">
        <v>72</v>
      </c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</row>
    <row r="10" spans="2:69" ht="32.1" customHeight="1">
      <c r="B10" s="73" t="s">
        <v>52</v>
      </c>
      <c r="C10" s="71" t="s">
        <v>59</v>
      </c>
      <c r="D10" s="15" t="s">
        <v>66</v>
      </c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</row>
    <row r="11" spans="2:69" ht="32.1" customHeight="1">
      <c r="B11" s="73" t="s">
        <v>53</v>
      </c>
      <c r="C11" s="71" t="s">
        <v>59</v>
      </c>
      <c r="D11" s="15" t="s">
        <v>67</v>
      </c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</row>
    <row r="12" spans="2:69" ht="32.1" customHeight="1">
      <c r="B12" s="73" t="s">
        <v>54</v>
      </c>
      <c r="C12" s="71" t="s">
        <v>59</v>
      </c>
      <c r="D12" s="15" t="s">
        <v>68</v>
      </c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</row>
    <row r="13" spans="2:69" ht="32.1" customHeight="1">
      <c r="B13" s="73" t="s">
        <v>55</v>
      </c>
      <c r="C13" s="71" t="s">
        <v>59</v>
      </c>
      <c r="D13" s="15" t="s">
        <v>69</v>
      </c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</row>
    <row r="14" spans="2:69" ht="32.1" customHeight="1">
      <c r="B14" s="73" t="s">
        <v>56</v>
      </c>
      <c r="C14" s="71" t="s">
        <v>59</v>
      </c>
      <c r="D14" s="15" t="s">
        <v>70</v>
      </c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</row>
    <row r="15" spans="2:69" ht="32.1" customHeight="1">
      <c r="B15" s="73" t="s">
        <v>57</v>
      </c>
      <c r="C15" s="71" t="s">
        <v>59</v>
      </c>
      <c r="D15" s="15" t="s">
        <v>71</v>
      </c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</row>
    <row r="16" spans="2:69" ht="32.1" customHeight="1">
      <c r="B16" s="73" t="s">
        <v>58</v>
      </c>
      <c r="C16" s="71" t="s">
        <v>59</v>
      </c>
      <c r="D16" s="15" t="s">
        <v>76</v>
      </c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</row>
    <row r="17" spans="2:69" ht="32.1" customHeight="1">
      <c r="B17" s="7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</row>
    <row r="18" spans="2:69" s="63" customFormat="1" ht="32.1" customHeight="1">
      <c r="B18" s="2"/>
    </row>
    <row r="19" spans="2:69" s="63" customFormat="1" ht="32.1" customHeight="1">
      <c r="B19" s="2"/>
    </row>
    <row r="20" spans="2:69" s="63" customFormat="1" ht="32.1" customHeight="1">
      <c r="B20" s="2"/>
    </row>
    <row r="21" spans="2:69" s="63" customFormat="1" ht="32.1" customHeight="1">
      <c r="B21" s="2"/>
    </row>
    <row r="22" spans="2:69" s="63" customFormat="1" ht="32.1" customHeight="1">
      <c r="B22" s="2"/>
    </row>
    <row r="23" spans="2:69" s="63" customFormat="1" ht="32.1" customHeight="1">
      <c r="B23" s="2"/>
    </row>
    <row r="24" spans="2:69" s="63" customFormat="1"/>
    <row r="25" spans="2:69" s="63" customFormat="1"/>
    <row r="26" spans="2:69" s="63" customFormat="1"/>
    <row r="27" spans="2:69" s="63" customFormat="1"/>
    <row r="28" spans="2:69" s="63" customFormat="1"/>
    <row r="29" spans="2:69" s="63" customFormat="1"/>
    <row r="30" spans="2:69" s="63" customFormat="1"/>
    <row r="31" spans="2:69" s="63" customFormat="1"/>
    <row r="32" spans="2:69" s="63" customFormat="1"/>
  </sheetData>
  <mergeCells count="1">
    <mergeCell ref="B2:D2"/>
  </mergeCells>
  <phoneticPr fontId="5" type="noConversion"/>
  <pageMargins left="0.45" right="0.34" top="0.47" bottom="0.75" header="0.28000000000000003" footer="0.5"/>
  <pageSetup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Navagation1">
                <anchor>
                  <from>
                    <xdr:col>3</xdr:col>
                    <xdr:colOff>733425</xdr:colOff>
                    <xdr:row>17</xdr:row>
                    <xdr:rowOff>304800</xdr:rowOff>
                  </from>
                  <to>
                    <xdr:col>3</xdr:col>
                    <xdr:colOff>2486025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187E89-BDF9-44B8-A1A0-F2A9FCC239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31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48" baseType="lpstr">
      <vt:lpstr>Summary</vt:lpstr>
      <vt:lpstr>Sheet1</vt:lpstr>
      <vt:lpstr>WELD LOG</vt:lpstr>
      <vt:lpstr>WELDER %</vt:lpstr>
      <vt:lpstr>WELDER ROSTER</vt:lpstr>
      <vt:lpstr>LOOKUP TABLE</vt:lpstr>
      <vt:lpstr>Welder List</vt:lpstr>
      <vt:lpstr>Stamp List</vt:lpstr>
      <vt:lpstr>WELDER REPORT</vt:lpstr>
      <vt:lpstr>Job Report</vt:lpstr>
      <vt:lpstr>Monthly Report</vt:lpstr>
      <vt:lpstr>Daily Weld Count</vt:lpstr>
      <vt:lpstr>Daily Report PVT</vt:lpstr>
      <vt:lpstr>Daily Report PVT RT</vt:lpstr>
      <vt:lpstr>Chevron Report</vt:lpstr>
      <vt:lpstr>Welder Date</vt:lpstr>
      <vt:lpstr>Month PVT</vt:lpstr>
      <vt:lpstr>Month PVT Accept</vt:lpstr>
      <vt:lpstr>Welder Month </vt:lpstr>
      <vt:lpstr>QM PVT</vt:lpstr>
      <vt:lpstr>Total Weld Count Pivot</vt:lpstr>
      <vt:lpstr>Weld Count PVT</vt:lpstr>
      <vt:lpstr>5% PVT</vt:lpstr>
      <vt:lpstr>10% PVT</vt:lpstr>
      <vt:lpstr>20% PVT</vt:lpstr>
      <vt:lpstr>25% PVT</vt:lpstr>
      <vt:lpstr>50% PVT</vt:lpstr>
      <vt:lpstr>100% PVT</vt:lpstr>
      <vt:lpstr>Pipe Table</vt:lpstr>
      <vt:lpstr>Instruction</vt:lpstr>
      <vt:lpstr>CRITERIA LEGEND</vt:lpstr>
      <vt:lpstr>Macro1</vt:lpstr>
      <vt:lpstr>'Chevron Report'!Print_Area</vt:lpstr>
      <vt:lpstr>'Daily Weld Count'!Print_Area</vt:lpstr>
      <vt:lpstr>'Job Report'!Print_Area</vt:lpstr>
      <vt:lpstr>'Monthly Report'!Print_Area</vt:lpstr>
      <vt:lpstr>Summary!Print_Area</vt:lpstr>
      <vt:lpstr>'WELD LOG'!Print_Area</vt:lpstr>
      <vt:lpstr>'WELDER %'!Print_Area</vt:lpstr>
      <vt:lpstr>'WELDER REPORT'!Print_Area</vt:lpstr>
      <vt:lpstr>'WELDER ROSTER'!Print_Area</vt:lpstr>
      <vt:lpstr>'Chevron Report'!Print_Titles</vt:lpstr>
      <vt:lpstr>'Daily Weld Count'!Print_Titles</vt:lpstr>
      <vt:lpstr>'WELD LOG'!Print_Titles</vt:lpstr>
      <vt:lpstr>'WELDER %'!Print_Titles</vt:lpstr>
      <vt:lpstr>'Daily Report PVT RT'!Roster_1</vt:lpstr>
      <vt:lpstr>Roster_1</vt:lpstr>
      <vt:lpstr>Weld_Stamps</vt:lpstr>
    </vt:vector>
  </TitlesOfParts>
  <Company>TIMEC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Weld Log</dc:title>
  <dc:creator>ggetzfrid@kernenergy.com</dc:creator>
  <cp:lastModifiedBy>Alejandro Fernandez</cp:lastModifiedBy>
  <cp:lastPrinted>2024-02-28T16:13:27Z</cp:lastPrinted>
  <dcterms:created xsi:type="dcterms:W3CDTF">1999-11-03T20:18:41Z</dcterms:created>
  <dcterms:modified xsi:type="dcterms:W3CDTF">2026-08-13T18:35:22Z</dcterms:modified>
  <cp:category>Quality Control</cp:category>
</cp:coreProperties>
</file>